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subrg\Projetos\GestaoHorasPython\"/>
    </mc:Choice>
  </mc:AlternateContent>
  <xr:revisionPtr revIDLastSave="0" documentId="13_ncr:1_{508E907D-6CDA-4AC2-AE78-F82294C3B26D}" xr6:coauthVersionLast="47" xr6:coauthVersionMax="47" xr10:uidLastSave="{00000000-0000-0000-0000-000000000000}"/>
  <bookViews>
    <workbookView xWindow="-120" yWindow="-120" windowWidth="29040" windowHeight="15720" tabRatio="719" firstSheet="9" activeTab="17" xr2:uid="{D5FB4D40-EB35-4172-903F-4149A7E56DFB}"/>
  </bookViews>
  <sheets>
    <sheet name="JAN" sheetId="131" r:id="rId1"/>
    <sheet name="JAN_SVC2025" sheetId="121" r:id="rId2"/>
    <sheet name="FEV" sheetId="144" r:id="rId3"/>
    <sheet name="FEV_SVC2025" sheetId="145" r:id="rId4"/>
    <sheet name="MAR" sheetId="147" r:id="rId5"/>
    <sheet name="MAR_SVC2025" sheetId="148" r:id="rId6"/>
    <sheet name="ABR" sheetId="150" r:id="rId7"/>
    <sheet name="ABR_SVC2025" sheetId="151" r:id="rId8"/>
    <sheet name="MAI" sheetId="152" r:id="rId9"/>
    <sheet name="MAI_SVC2025" sheetId="155" r:id="rId10"/>
    <sheet name="01-15JAN" sheetId="137" r:id="rId11"/>
    <sheet name="16JAN-15FEV" sheetId="146" r:id="rId12"/>
    <sheet name="16FEV-15MAR" sheetId="149" r:id="rId13"/>
    <sheet name="16MAR-15ABR" sheetId="153" r:id="rId14"/>
    <sheet name="16ABR-15MAI" sheetId="156" r:id="rId15"/>
    <sheet name="Horas_JAN-JUN" sheetId="11" r:id="rId16"/>
    <sheet name="Horas_JUL-DEZ" sheetId="122" r:id="rId17"/>
    <sheet name="Dário Fidalgo" sheetId="35" r:id="rId18"/>
    <sheet name="Hélder Ferreira " sheetId="80" r:id="rId19"/>
    <sheet name="Luís Atanásio" sheetId="38" r:id="rId20"/>
    <sheet name="Francisco Lourenço" sheetId="39" r:id="rId21"/>
    <sheet name="Vitor Costa " sheetId="56" r:id="rId22"/>
    <sheet name="Diogo Inácio " sheetId="44" r:id="rId23"/>
    <sheet name="Juliano Santos" sheetId="41" r:id="rId24"/>
    <sheet name="Soraia Pereira " sheetId="42" r:id="rId25"/>
    <sheet name="Diogo Silva " sheetId="86" r:id="rId26"/>
    <sheet name="Carlos França " sheetId="45" r:id="rId27"/>
    <sheet name="Lucas Oliveira" sheetId="59" r:id="rId28"/>
    <sheet name="Luciana Costa " sheetId="61" r:id="rId29"/>
    <sheet name="Claudio Filipe" sheetId="102" r:id="rId30"/>
    <sheet name="Dmytro Yavorskyy" sheetId="103" r:id="rId31"/>
    <sheet name="Carlos Marques" sheetId="33" r:id="rId32"/>
    <sheet name="João Pinto " sheetId="52" r:id="rId33"/>
    <sheet name="Nuno Pais " sheetId="54" r:id="rId34"/>
    <sheet name="Phillipe Silva " sheetId="55" r:id="rId35"/>
    <sheet name="Kelvin Scapol " sheetId="43" r:id="rId36"/>
    <sheet name="Tiago Miguel" sheetId="58" r:id="rId37"/>
    <sheet name="Tiago Ascensão " sheetId="60" r:id="rId38"/>
    <sheet name="Leonel Pereira" sheetId="31" r:id="rId39"/>
    <sheet name="Tiago Pinto " sheetId="91" r:id="rId40"/>
    <sheet name="Diogo Paulo " sheetId="49" r:id="rId41"/>
    <sheet name="Marco Raimundo " sheetId="50" r:id="rId42"/>
    <sheet name="Bruno Queirós" sheetId="104" r:id="rId43"/>
    <sheet name="António Santos" sheetId="105" r:id="rId44"/>
    <sheet name="Nuno Ferreira " sheetId="64" r:id="rId45"/>
    <sheet name="Octávio Teixeira" sheetId="37" r:id="rId46"/>
    <sheet name="Filipa Rocha" sheetId="53" r:id="rId47"/>
    <sheet name="Tiago Silva " sheetId="65" r:id="rId48"/>
    <sheet name="Dinis Cartas" sheetId="40" r:id="rId49"/>
    <sheet name="Bruno Feixeira " sheetId="68" r:id="rId50"/>
    <sheet name="Diogo Martins " sheetId="72" r:id="rId51"/>
    <sheet name="João Pereira " sheetId="73" r:id="rId52"/>
    <sheet name="Luciano Pereira" sheetId="75" r:id="rId53"/>
    <sheet name="Cristina Perinas " sheetId="77" r:id="rId54"/>
    <sheet name="Matheus Silva " sheetId="78" r:id="rId55"/>
    <sheet name="Ângelo Batista " sheetId="79" r:id="rId56"/>
    <sheet name="Rodrigo Pinto " sheetId="81" r:id="rId57"/>
    <sheet name="Pedro Pereira " sheetId="82" r:id="rId58"/>
    <sheet name="Sofia Caralinda " sheetId="83" r:id="rId59"/>
    <sheet name="Arsénio Mendes" sheetId="57" r:id="rId60"/>
    <sheet name="Carlos Brito" sheetId="87" r:id="rId61"/>
    <sheet name="Marta Ferreira " sheetId="69" r:id="rId62"/>
    <sheet name="Gonçalo Sousa " sheetId="76" r:id="rId63"/>
    <sheet name="Gonçalo Ferreira " sheetId="48" r:id="rId64"/>
    <sheet name="Mauro Pinto" sheetId="92" r:id="rId65"/>
    <sheet name="José Mesquita " sheetId="90" r:id="rId66"/>
    <sheet name="João Reis " sheetId="63" r:id="rId67"/>
    <sheet name="Domingos Libório" sheetId="108" r:id="rId68"/>
    <sheet name="TESTE A" sheetId="138" r:id="rId69"/>
    <sheet name="TESTE B" sheetId="141" r:id="rId70"/>
    <sheet name="TESTE C" sheetId="142" r:id="rId71"/>
    <sheet name="TESTE D" sheetId="143" r:id="rId72"/>
  </sheets>
  <definedNames>
    <definedName name="_xlnm._FilterDatabase" localSheetId="6" hidden="1">ABR!#REF!</definedName>
    <definedName name="_xlnm._FilterDatabase" localSheetId="2" hidden="1">FEV!#REF!</definedName>
    <definedName name="_xlnm._FilterDatabase" localSheetId="0" hidden="1">JAN!#REF!</definedName>
    <definedName name="_xlnm._FilterDatabase" localSheetId="8" hidden="1">MAI!#REF!</definedName>
    <definedName name="_xlnm._FilterDatabase" localSheetId="4" hidden="1">MAR!#REF!</definedName>
    <definedName name="_xlnm.Print_Area" localSheetId="7">ABR_SVC2025!$A$1:$AF$86</definedName>
    <definedName name="_xlnm.Print_Area" localSheetId="3">FEV_SVC2025!$A$1:$AG$84</definedName>
    <definedName name="_xlnm.Print_Area" localSheetId="1">JAN_SVC2025!$A$1:$AG$80</definedName>
    <definedName name="_xlnm.Print_Area" localSheetId="9">MAI_SVC2025!$A$1:$AG$81</definedName>
    <definedName name="_xlnm.Print_Area" localSheetId="5">MAR_SVC2025!$A$1:$AG$84</definedName>
    <definedName name="_xlnm.Print_Titles" localSheetId="6">ABR!$A:$C</definedName>
    <definedName name="_xlnm.Print_Titles" localSheetId="7">ABR_SVC2025!$1:$12</definedName>
    <definedName name="_xlnm.Print_Titles" localSheetId="2">FEV!$A:$C</definedName>
    <definedName name="_xlnm.Print_Titles" localSheetId="3">FEV_SVC2025!$1:$12</definedName>
    <definedName name="_xlnm.Print_Titles" localSheetId="0">JAN!$A:$C</definedName>
    <definedName name="_xlnm.Print_Titles" localSheetId="1">JAN_SVC2025!$1:$12</definedName>
    <definedName name="_xlnm.Print_Titles" localSheetId="8">MAI!$A:$C</definedName>
    <definedName name="_xlnm.Print_Titles" localSheetId="9">MAI_SVC2025!$1:$12</definedName>
    <definedName name="_xlnm.Print_Titles" localSheetId="4">MAR!$A:$C</definedName>
    <definedName name="_xlnm.Print_Titles" localSheetId="5">MAR_SVC2025!$1:$12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1" i="156" l="1"/>
  <c r="AJ31" i="156"/>
  <c r="AK31" i="156"/>
  <c r="AL31" i="156"/>
  <c r="AM31" i="156"/>
  <c r="AN31" i="156"/>
  <c r="AO31" i="156"/>
  <c r="AP31" i="156"/>
  <c r="AQ31" i="156"/>
  <c r="AR31" i="156"/>
  <c r="AS31" i="156"/>
  <c r="AT31" i="156"/>
  <c r="AU31" i="156"/>
  <c r="AV31" i="156"/>
  <c r="AW31" i="156"/>
  <c r="AX31" i="156"/>
  <c r="AY31" i="156"/>
  <c r="AZ31" i="156"/>
  <c r="BF31" i="156"/>
  <c r="BG31" i="156" s="1"/>
  <c r="BJ31" i="156"/>
  <c r="BK31" i="156"/>
  <c r="BL31" i="156"/>
  <c r="BM31" i="156"/>
  <c r="BQ31" i="156" s="1"/>
  <c r="BN31" i="156"/>
  <c r="BO31" i="156"/>
  <c r="BP31" i="156"/>
  <c r="BR31" i="156"/>
  <c r="BS31" i="156"/>
  <c r="BT31" i="156"/>
  <c r="BV31" i="156"/>
  <c r="BW31" i="156" s="1"/>
  <c r="BZ31" i="156"/>
  <c r="CA31" i="156"/>
  <c r="CG31" i="156" s="1"/>
  <c r="CB31" i="156"/>
  <c r="CC31" i="156"/>
  <c r="CD31" i="156"/>
  <c r="CE31" i="156"/>
  <c r="CF31" i="156"/>
  <c r="C73" i="121"/>
  <c r="D73" i="121"/>
  <c r="E73" i="121"/>
  <c r="F73" i="121"/>
  <c r="G73" i="121"/>
  <c r="H73" i="121"/>
  <c r="I73" i="121"/>
  <c r="J73" i="121"/>
  <c r="K73" i="121"/>
  <c r="L73" i="121"/>
  <c r="M73" i="121"/>
  <c r="N73" i="121"/>
  <c r="O73" i="121"/>
  <c r="P73" i="121"/>
  <c r="Q73" i="121"/>
  <c r="R73" i="121"/>
  <c r="S73" i="121"/>
  <c r="T73" i="121"/>
  <c r="U73" i="121"/>
  <c r="V73" i="121"/>
  <c r="W73" i="121"/>
  <c r="X73" i="121"/>
  <c r="Y73" i="121"/>
  <c r="Z73" i="121"/>
  <c r="AA73" i="121"/>
  <c r="AB73" i="121"/>
  <c r="AC73" i="121"/>
  <c r="AD73" i="121"/>
  <c r="AE73" i="121"/>
  <c r="AF73" i="121"/>
  <c r="AG73" i="121"/>
  <c r="AI19" i="146"/>
  <c r="AJ19" i="146"/>
  <c r="AK19" i="146"/>
  <c r="AL19" i="146"/>
  <c r="AM19" i="146"/>
  <c r="AN19" i="146"/>
  <c r="AO19" i="146"/>
  <c r="AP19" i="146"/>
  <c r="AQ19" i="146"/>
  <c r="AR19" i="146"/>
  <c r="AS19" i="146"/>
  <c r="AT19" i="146"/>
  <c r="AU19" i="146"/>
  <c r="AV19" i="146"/>
  <c r="AW19" i="146"/>
  <c r="AX19" i="146"/>
  <c r="AY19" i="146"/>
  <c r="AZ19" i="146"/>
  <c r="BF19" i="146"/>
  <c r="BG19" i="146" s="1"/>
  <c r="BJ19" i="146"/>
  <c r="BK19" i="146"/>
  <c r="BL19" i="146"/>
  <c r="BM19" i="146"/>
  <c r="BN19" i="146"/>
  <c r="BO19" i="146"/>
  <c r="BP19" i="146"/>
  <c r="BR19" i="146"/>
  <c r="BS19" i="146"/>
  <c r="BT19" i="146"/>
  <c r="BV19" i="146"/>
  <c r="BW19" i="146" s="1"/>
  <c r="BZ19" i="146"/>
  <c r="CA19" i="146"/>
  <c r="CB19" i="146"/>
  <c r="CC19" i="146"/>
  <c r="CD19" i="146"/>
  <c r="CE19" i="146"/>
  <c r="CF19" i="146"/>
  <c r="CN19" i="146"/>
  <c r="CO19" i="146"/>
  <c r="C46" i="155"/>
  <c r="D46" i="155"/>
  <c r="E46" i="155"/>
  <c r="F46" i="155"/>
  <c r="G46" i="155"/>
  <c r="H46" i="155"/>
  <c r="I46" i="155"/>
  <c r="J46" i="155"/>
  <c r="K46" i="155"/>
  <c r="L46" i="155"/>
  <c r="M46" i="155"/>
  <c r="N46" i="155"/>
  <c r="O46" i="155"/>
  <c r="P46" i="155"/>
  <c r="Q46" i="155"/>
  <c r="R46" i="155"/>
  <c r="S46" i="155"/>
  <c r="T46" i="155"/>
  <c r="U46" i="155"/>
  <c r="V46" i="155"/>
  <c r="W46" i="155"/>
  <c r="X46" i="155"/>
  <c r="Y46" i="155"/>
  <c r="Z46" i="155"/>
  <c r="AA46" i="155"/>
  <c r="AB46" i="155"/>
  <c r="AC46" i="155"/>
  <c r="AD46" i="155"/>
  <c r="AE46" i="155"/>
  <c r="AF46" i="155"/>
  <c r="AG46" i="155"/>
  <c r="E12" i="156"/>
  <c r="F12" i="156" s="1"/>
  <c r="G12" i="156" s="1"/>
  <c r="H12" i="156" s="1"/>
  <c r="I12" i="156" s="1"/>
  <c r="J12" i="156" s="1"/>
  <c r="K12" i="156" s="1"/>
  <c r="L12" i="156" s="1"/>
  <c r="M12" i="156" s="1"/>
  <c r="N12" i="156" s="1"/>
  <c r="O12" i="156" s="1"/>
  <c r="P12" i="156" s="1"/>
  <c r="Q12" i="156" s="1"/>
  <c r="R12" i="156" s="1"/>
  <c r="BA31" i="156" l="1"/>
  <c r="BU31" i="156"/>
  <c r="BX31" i="156"/>
  <c r="BY31" i="156" s="1"/>
  <c r="CK31" i="156"/>
  <c r="BH31" i="156"/>
  <c r="BI31" i="156"/>
  <c r="BQ19" i="146"/>
  <c r="BU19" i="146"/>
  <c r="CG19" i="146"/>
  <c r="BA19" i="146"/>
  <c r="BH19" i="146"/>
  <c r="BI19" i="146" s="1"/>
  <c r="BX19" i="146"/>
  <c r="BY19" i="146"/>
  <c r="C6" i="108"/>
  <c r="D6" i="108"/>
  <c r="E6" i="108"/>
  <c r="F6" i="108"/>
  <c r="G6" i="108"/>
  <c r="H6" i="108"/>
  <c r="I6" i="108"/>
  <c r="J6" i="108"/>
  <c r="K6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A6" i="108"/>
  <c r="AB6" i="108"/>
  <c r="AC6" i="108"/>
  <c r="AD6" i="108"/>
  <c r="AE6" i="108"/>
  <c r="AF6" i="108"/>
  <c r="C8" i="108"/>
  <c r="D8" i="108"/>
  <c r="E8" i="108"/>
  <c r="F8" i="108"/>
  <c r="G8" i="108"/>
  <c r="H8" i="108"/>
  <c r="I8" i="108"/>
  <c r="J8" i="108"/>
  <c r="K8" i="108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A8" i="108"/>
  <c r="AB8" i="108"/>
  <c r="AC8" i="108"/>
  <c r="AD8" i="108"/>
  <c r="AE8" i="108"/>
  <c r="AF8" i="108"/>
  <c r="C10" i="108"/>
  <c r="D10" i="108"/>
  <c r="E10" i="108"/>
  <c r="F10" i="108"/>
  <c r="G10" i="108"/>
  <c r="H10" i="108"/>
  <c r="I10" i="108"/>
  <c r="J10" i="108"/>
  <c r="K10" i="108"/>
  <c r="L10" i="108"/>
  <c r="M10" i="108"/>
  <c r="N10" i="108"/>
  <c r="O10" i="108"/>
  <c r="P10" i="108"/>
  <c r="Q10" i="108"/>
  <c r="R10" i="108"/>
  <c r="S10" i="108"/>
  <c r="T10" i="108"/>
  <c r="U10" i="108"/>
  <c r="V10" i="108"/>
  <c r="W10" i="108"/>
  <c r="X10" i="108"/>
  <c r="Y10" i="108"/>
  <c r="Z10" i="108"/>
  <c r="AA10" i="108"/>
  <c r="AB10" i="108"/>
  <c r="AC10" i="108"/>
  <c r="AD10" i="108"/>
  <c r="AE10" i="108"/>
  <c r="AF10" i="108"/>
  <c r="C12" i="108"/>
  <c r="D12" i="108"/>
  <c r="E12" i="108"/>
  <c r="F12" i="108"/>
  <c r="G12" i="108"/>
  <c r="H12" i="108"/>
  <c r="I12" i="108"/>
  <c r="J12" i="108"/>
  <c r="K12" i="108"/>
  <c r="L12" i="108"/>
  <c r="M12" i="108"/>
  <c r="N12" i="108"/>
  <c r="O12" i="108"/>
  <c r="P12" i="108"/>
  <c r="Q12" i="108"/>
  <c r="R12" i="108"/>
  <c r="S12" i="108"/>
  <c r="T12" i="108"/>
  <c r="U12" i="108"/>
  <c r="V12" i="108"/>
  <c r="W12" i="108"/>
  <c r="X12" i="108"/>
  <c r="Y12" i="108"/>
  <c r="Z12" i="108"/>
  <c r="AA12" i="108"/>
  <c r="AB12" i="108"/>
  <c r="AC12" i="108"/>
  <c r="AD12" i="108"/>
  <c r="AE12" i="108"/>
  <c r="AF12" i="108"/>
  <c r="C14" i="108"/>
  <c r="D14" i="108"/>
  <c r="E14" i="108"/>
  <c r="F14" i="108"/>
  <c r="G14" i="108"/>
  <c r="H14" i="108"/>
  <c r="I14" i="108"/>
  <c r="J14" i="108"/>
  <c r="K14" i="108"/>
  <c r="L14" i="108"/>
  <c r="M14" i="108"/>
  <c r="N14" i="108"/>
  <c r="O14" i="108"/>
  <c r="P14" i="108"/>
  <c r="Q14" i="108"/>
  <c r="R14" i="108"/>
  <c r="S14" i="108"/>
  <c r="T14" i="108"/>
  <c r="U14" i="108"/>
  <c r="V14" i="108"/>
  <c r="W14" i="108"/>
  <c r="X14" i="108"/>
  <c r="Y14" i="108"/>
  <c r="Z14" i="108"/>
  <c r="AA14" i="108"/>
  <c r="AB14" i="108"/>
  <c r="AC14" i="108"/>
  <c r="AD14" i="108"/>
  <c r="AE14" i="108"/>
  <c r="AF14" i="108"/>
  <c r="B14" i="108"/>
  <c r="B12" i="108"/>
  <c r="B10" i="108"/>
  <c r="B8" i="108"/>
  <c r="B6" i="108"/>
  <c r="AG13" i="108"/>
  <c r="AG11" i="108"/>
  <c r="AG9" i="108"/>
  <c r="AG7" i="108"/>
  <c r="AG5" i="108"/>
  <c r="C6" i="63"/>
  <c r="D6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AB6" i="63"/>
  <c r="AC6" i="63"/>
  <c r="AD6" i="63"/>
  <c r="AE6" i="63"/>
  <c r="AF6" i="63"/>
  <c r="C8" i="63"/>
  <c r="D8" i="63"/>
  <c r="E8" i="63"/>
  <c r="F8" i="63"/>
  <c r="G8" i="63"/>
  <c r="H8" i="63"/>
  <c r="I8" i="63"/>
  <c r="J8" i="63"/>
  <c r="K8" i="63"/>
  <c r="L8" i="63"/>
  <c r="M8" i="63"/>
  <c r="N8" i="63"/>
  <c r="O8" i="63"/>
  <c r="P8" i="63"/>
  <c r="Q8" i="63"/>
  <c r="R8" i="63"/>
  <c r="S8" i="63"/>
  <c r="T8" i="63"/>
  <c r="U8" i="63"/>
  <c r="V8" i="63"/>
  <c r="W8" i="63"/>
  <c r="X8" i="63"/>
  <c r="Y8" i="63"/>
  <c r="Z8" i="63"/>
  <c r="AA8" i="63"/>
  <c r="AB8" i="63"/>
  <c r="AC8" i="63"/>
  <c r="AD8" i="63"/>
  <c r="AE8" i="63"/>
  <c r="AF8" i="63"/>
  <c r="C10" i="63"/>
  <c r="D10" i="63"/>
  <c r="E10" i="63"/>
  <c r="F10" i="63"/>
  <c r="G10" i="63"/>
  <c r="H10" i="63"/>
  <c r="I10" i="63"/>
  <c r="J10" i="63"/>
  <c r="K10" i="63"/>
  <c r="L10" i="63"/>
  <c r="M10" i="63"/>
  <c r="N10" i="63"/>
  <c r="O10" i="63"/>
  <c r="P10" i="63"/>
  <c r="Q10" i="63"/>
  <c r="R10" i="63"/>
  <c r="S10" i="63"/>
  <c r="T10" i="63"/>
  <c r="U10" i="63"/>
  <c r="V10" i="63"/>
  <c r="W10" i="63"/>
  <c r="X10" i="63"/>
  <c r="Y10" i="63"/>
  <c r="Z10" i="63"/>
  <c r="AA10" i="63"/>
  <c r="AB10" i="63"/>
  <c r="AC10" i="63"/>
  <c r="AD10" i="63"/>
  <c r="AE10" i="63"/>
  <c r="AF10" i="63"/>
  <c r="C12" i="63"/>
  <c r="D12" i="63"/>
  <c r="E12" i="63"/>
  <c r="F12" i="63"/>
  <c r="G12" i="63"/>
  <c r="H12" i="63"/>
  <c r="I12" i="63"/>
  <c r="J12" i="63"/>
  <c r="K12" i="63"/>
  <c r="L12" i="63"/>
  <c r="M12" i="63"/>
  <c r="N12" i="63"/>
  <c r="O12" i="63"/>
  <c r="P12" i="63"/>
  <c r="Q12" i="63"/>
  <c r="R12" i="63"/>
  <c r="S12" i="63"/>
  <c r="T12" i="63"/>
  <c r="U12" i="63"/>
  <c r="V12" i="63"/>
  <c r="W12" i="63"/>
  <c r="X12" i="63"/>
  <c r="Y12" i="63"/>
  <c r="Z12" i="63"/>
  <c r="AA12" i="63"/>
  <c r="AB12" i="63"/>
  <c r="AC12" i="63"/>
  <c r="AD12" i="63"/>
  <c r="AE12" i="63"/>
  <c r="AF12" i="63"/>
  <c r="C14" i="63"/>
  <c r="D14" i="63"/>
  <c r="E14" i="63"/>
  <c r="F14" i="63"/>
  <c r="G14" i="63"/>
  <c r="H14" i="63"/>
  <c r="I14" i="63"/>
  <c r="J14" i="63"/>
  <c r="K14" i="63"/>
  <c r="L14" i="63"/>
  <c r="M14" i="63"/>
  <c r="N14" i="63"/>
  <c r="O14" i="63"/>
  <c r="P14" i="63"/>
  <c r="Q14" i="63"/>
  <c r="R14" i="63"/>
  <c r="S14" i="63"/>
  <c r="T14" i="63"/>
  <c r="U14" i="63"/>
  <c r="V14" i="63"/>
  <c r="W14" i="63"/>
  <c r="X14" i="63"/>
  <c r="Y14" i="63"/>
  <c r="Z14" i="63"/>
  <c r="AA14" i="63"/>
  <c r="AB14" i="63"/>
  <c r="AC14" i="63"/>
  <c r="AD14" i="63"/>
  <c r="AE14" i="63"/>
  <c r="AF14" i="63"/>
  <c r="B14" i="63"/>
  <c r="B12" i="63"/>
  <c r="B10" i="63"/>
  <c r="B8" i="63"/>
  <c r="B6" i="63"/>
  <c r="AG13" i="63"/>
  <c r="AG11" i="63"/>
  <c r="AG9" i="63"/>
  <c r="AG7" i="63"/>
  <c r="AG5" i="63"/>
  <c r="C6" i="90"/>
  <c r="D6" i="90"/>
  <c r="E6" i="90"/>
  <c r="F6" i="90"/>
  <c r="G6" i="90"/>
  <c r="H6" i="90"/>
  <c r="I6" i="90"/>
  <c r="J6" i="90"/>
  <c r="K6" i="90"/>
  <c r="L6" i="90"/>
  <c r="M6" i="90"/>
  <c r="N6" i="90"/>
  <c r="O6" i="90"/>
  <c r="P6" i="90"/>
  <c r="Q6" i="90"/>
  <c r="R6" i="90"/>
  <c r="S6" i="90"/>
  <c r="T6" i="90"/>
  <c r="U6" i="90"/>
  <c r="V6" i="90"/>
  <c r="W6" i="90"/>
  <c r="X6" i="90"/>
  <c r="Y6" i="90"/>
  <c r="Z6" i="90"/>
  <c r="AA6" i="90"/>
  <c r="AB6" i="90"/>
  <c r="AC6" i="90"/>
  <c r="AD6" i="90"/>
  <c r="AE6" i="90"/>
  <c r="AF6" i="90"/>
  <c r="C8" i="90"/>
  <c r="D8" i="90"/>
  <c r="E8" i="90"/>
  <c r="F8" i="90"/>
  <c r="G8" i="90"/>
  <c r="H8" i="90"/>
  <c r="I8" i="90"/>
  <c r="J8" i="90"/>
  <c r="K8" i="90"/>
  <c r="L8" i="90"/>
  <c r="M8" i="90"/>
  <c r="N8" i="90"/>
  <c r="O8" i="90"/>
  <c r="P8" i="90"/>
  <c r="Q8" i="90"/>
  <c r="R8" i="90"/>
  <c r="S8" i="90"/>
  <c r="T8" i="90"/>
  <c r="U8" i="90"/>
  <c r="V8" i="90"/>
  <c r="W8" i="90"/>
  <c r="X8" i="90"/>
  <c r="Y8" i="90"/>
  <c r="Z8" i="90"/>
  <c r="AA8" i="90"/>
  <c r="AB8" i="90"/>
  <c r="AC8" i="90"/>
  <c r="AD8" i="90"/>
  <c r="AE8" i="90"/>
  <c r="AF8" i="90"/>
  <c r="C10" i="90"/>
  <c r="D10" i="90"/>
  <c r="E10" i="90"/>
  <c r="F10" i="90"/>
  <c r="G10" i="90"/>
  <c r="H10" i="90"/>
  <c r="I10" i="90"/>
  <c r="J10" i="90"/>
  <c r="K10" i="90"/>
  <c r="L10" i="90"/>
  <c r="M10" i="90"/>
  <c r="N10" i="90"/>
  <c r="O10" i="90"/>
  <c r="P10" i="90"/>
  <c r="Q10" i="90"/>
  <c r="R10" i="90"/>
  <c r="S10" i="90"/>
  <c r="T10" i="90"/>
  <c r="U10" i="90"/>
  <c r="V10" i="90"/>
  <c r="W10" i="90"/>
  <c r="X10" i="90"/>
  <c r="Y10" i="90"/>
  <c r="Z10" i="90"/>
  <c r="AA10" i="90"/>
  <c r="AB10" i="90"/>
  <c r="AC10" i="90"/>
  <c r="AD10" i="90"/>
  <c r="AE10" i="90"/>
  <c r="AF10" i="90"/>
  <c r="C12" i="90"/>
  <c r="D12" i="90"/>
  <c r="E12" i="90"/>
  <c r="F12" i="90"/>
  <c r="G12" i="90"/>
  <c r="H12" i="90"/>
  <c r="I12" i="90"/>
  <c r="J12" i="90"/>
  <c r="K12" i="90"/>
  <c r="L12" i="90"/>
  <c r="M12" i="90"/>
  <c r="N12" i="90"/>
  <c r="O12" i="90"/>
  <c r="P12" i="90"/>
  <c r="Q12" i="90"/>
  <c r="R12" i="90"/>
  <c r="S12" i="90"/>
  <c r="T12" i="90"/>
  <c r="U12" i="90"/>
  <c r="V12" i="90"/>
  <c r="W12" i="90"/>
  <c r="X12" i="90"/>
  <c r="Y12" i="90"/>
  <c r="Z12" i="90"/>
  <c r="AA12" i="90"/>
  <c r="AB12" i="90"/>
  <c r="AC12" i="90"/>
  <c r="AD12" i="90"/>
  <c r="AE12" i="90"/>
  <c r="AF12" i="90"/>
  <c r="C14" i="90"/>
  <c r="D14" i="90"/>
  <c r="E14" i="90"/>
  <c r="F14" i="90"/>
  <c r="G14" i="90"/>
  <c r="H14" i="90"/>
  <c r="I14" i="90"/>
  <c r="J14" i="90"/>
  <c r="K14" i="90"/>
  <c r="L14" i="90"/>
  <c r="M14" i="90"/>
  <c r="N14" i="90"/>
  <c r="O14" i="90"/>
  <c r="P14" i="90"/>
  <c r="Q14" i="90"/>
  <c r="R14" i="90"/>
  <c r="S14" i="90"/>
  <c r="T14" i="90"/>
  <c r="U14" i="90"/>
  <c r="V14" i="90"/>
  <c r="W14" i="90"/>
  <c r="X14" i="90"/>
  <c r="Y14" i="90"/>
  <c r="Z14" i="90"/>
  <c r="AA14" i="90"/>
  <c r="AB14" i="90"/>
  <c r="AC14" i="90"/>
  <c r="AD14" i="90"/>
  <c r="AE14" i="90"/>
  <c r="AF14" i="90"/>
  <c r="B14" i="90"/>
  <c r="B12" i="90"/>
  <c r="B10" i="90"/>
  <c r="B8" i="90"/>
  <c r="B6" i="90"/>
  <c r="AG13" i="90"/>
  <c r="AG11" i="90"/>
  <c r="AG9" i="90"/>
  <c r="AG7" i="90"/>
  <c r="AG5" i="90"/>
  <c r="C6" i="92"/>
  <c r="D6" i="92"/>
  <c r="E6" i="92"/>
  <c r="F6" i="92"/>
  <c r="G6" i="92"/>
  <c r="H6" i="92"/>
  <c r="I6" i="92"/>
  <c r="J6" i="92"/>
  <c r="K6" i="92"/>
  <c r="L6" i="92"/>
  <c r="M6" i="92"/>
  <c r="N6" i="92"/>
  <c r="O6" i="92"/>
  <c r="P6" i="92"/>
  <c r="Q6" i="92"/>
  <c r="R6" i="92"/>
  <c r="S6" i="92"/>
  <c r="T6" i="92"/>
  <c r="U6" i="92"/>
  <c r="V6" i="92"/>
  <c r="W6" i="92"/>
  <c r="X6" i="92"/>
  <c r="Y6" i="92"/>
  <c r="Z6" i="92"/>
  <c r="AA6" i="92"/>
  <c r="AB6" i="92"/>
  <c r="AC6" i="92"/>
  <c r="AD6" i="92"/>
  <c r="AE6" i="92"/>
  <c r="AF6" i="92"/>
  <c r="C8" i="92"/>
  <c r="D8" i="92"/>
  <c r="E8" i="92"/>
  <c r="F8" i="92"/>
  <c r="G8" i="92"/>
  <c r="H8" i="92"/>
  <c r="I8" i="92"/>
  <c r="J8" i="92"/>
  <c r="K8" i="92"/>
  <c r="L8" i="92"/>
  <c r="M8" i="92"/>
  <c r="N8" i="92"/>
  <c r="O8" i="92"/>
  <c r="P8" i="92"/>
  <c r="Q8" i="92"/>
  <c r="R8" i="92"/>
  <c r="S8" i="92"/>
  <c r="T8" i="92"/>
  <c r="U8" i="92"/>
  <c r="V8" i="92"/>
  <c r="W8" i="92"/>
  <c r="X8" i="92"/>
  <c r="Y8" i="92"/>
  <c r="Z8" i="92"/>
  <c r="AA8" i="92"/>
  <c r="AB8" i="92"/>
  <c r="AC8" i="92"/>
  <c r="AD8" i="92"/>
  <c r="AE8" i="92"/>
  <c r="AF8" i="92"/>
  <c r="C10" i="92"/>
  <c r="D10" i="92"/>
  <c r="E10" i="92"/>
  <c r="F10" i="92"/>
  <c r="G10" i="92"/>
  <c r="H10" i="92"/>
  <c r="I10" i="92"/>
  <c r="J10" i="92"/>
  <c r="K10" i="92"/>
  <c r="L10" i="92"/>
  <c r="M10" i="92"/>
  <c r="N10" i="92"/>
  <c r="O10" i="92"/>
  <c r="P10" i="92"/>
  <c r="Q10" i="92"/>
  <c r="R10" i="92"/>
  <c r="S10" i="92"/>
  <c r="T10" i="92"/>
  <c r="U10" i="92"/>
  <c r="V10" i="92"/>
  <c r="W10" i="92"/>
  <c r="X10" i="92"/>
  <c r="Y10" i="92"/>
  <c r="Z10" i="92"/>
  <c r="AA10" i="92"/>
  <c r="AB10" i="92"/>
  <c r="AC10" i="92"/>
  <c r="AD10" i="92"/>
  <c r="AE10" i="92"/>
  <c r="AF10" i="92"/>
  <c r="C12" i="92"/>
  <c r="D12" i="92"/>
  <c r="E12" i="92"/>
  <c r="F12" i="92"/>
  <c r="G12" i="92"/>
  <c r="H12" i="92"/>
  <c r="I12" i="92"/>
  <c r="J12" i="92"/>
  <c r="K12" i="92"/>
  <c r="L12" i="92"/>
  <c r="M12" i="92"/>
  <c r="N12" i="92"/>
  <c r="O12" i="92"/>
  <c r="P12" i="92"/>
  <c r="Q12" i="92"/>
  <c r="R12" i="92"/>
  <c r="S12" i="92"/>
  <c r="T12" i="92"/>
  <c r="U12" i="92"/>
  <c r="V12" i="92"/>
  <c r="W12" i="92"/>
  <c r="X12" i="92"/>
  <c r="Y12" i="92"/>
  <c r="Z12" i="92"/>
  <c r="AA12" i="92"/>
  <c r="AB12" i="92"/>
  <c r="AC12" i="92"/>
  <c r="AD12" i="92"/>
  <c r="AE12" i="92"/>
  <c r="AF12" i="92"/>
  <c r="C14" i="92"/>
  <c r="D14" i="92"/>
  <c r="E14" i="92"/>
  <c r="F14" i="92"/>
  <c r="G14" i="92"/>
  <c r="H14" i="92"/>
  <c r="I14" i="92"/>
  <c r="J14" i="92"/>
  <c r="K14" i="92"/>
  <c r="L14" i="92"/>
  <c r="M14" i="92"/>
  <c r="N14" i="92"/>
  <c r="O14" i="92"/>
  <c r="P14" i="92"/>
  <c r="Q14" i="92"/>
  <c r="R14" i="92"/>
  <c r="S14" i="92"/>
  <c r="T14" i="92"/>
  <c r="U14" i="92"/>
  <c r="V14" i="92"/>
  <c r="W14" i="92"/>
  <c r="X14" i="92"/>
  <c r="Y14" i="92"/>
  <c r="Z14" i="92"/>
  <c r="AA14" i="92"/>
  <c r="AB14" i="92"/>
  <c r="AC14" i="92"/>
  <c r="AD14" i="92"/>
  <c r="AE14" i="92"/>
  <c r="AF14" i="92"/>
  <c r="B14" i="92"/>
  <c r="B12" i="92"/>
  <c r="B10" i="92"/>
  <c r="B8" i="92"/>
  <c r="B6" i="92"/>
  <c r="AG13" i="92"/>
  <c r="AG11" i="92"/>
  <c r="AG9" i="92"/>
  <c r="AG7" i="92"/>
  <c r="AG5" i="92"/>
  <c r="CK19" i="146" l="1"/>
  <c r="D22" i="90"/>
  <c r="D21" i="92"/>
  <c r="L22" i="63"/>
  <c r="L22" i="108"/>
  <c r="D21" i="90"/>
  <c r="L22" i="90"/>
  <c r="D21" i="108"/>
  <c r="L20" i="92"/>
  <c r="D21" i="63"/>
  <c r="L21" i="108"/>
  <c r="D22" i="108"/>
  <c r="L23" i="108"/>
  <c r="D20" i="108"/>
  <c r="L20" i="108"/>
  <c r="L24" i="108"/>
  <c r="L21" i="63"/>
  <c r="D22" i="63"/>
  <c r="L23" i="63"/>
  <c r="D20" i="63"/>
  <c r="L20" i="63"/>
  <c r="L24" i="63"/>
  <c r="L21" i="90"/>
  <c r="L23" i="90"/>
  <c r="D20" i="90"/>
  <c r="L20" i="90"/>
  <c r="L24" i="90"/>
  <c r="L21" i="92"/>
  <c r="D22" i="92"/>
  <c r="L22" i="92"/>
  <c r="L23" i="92"/>
  <c r="D20" i="92"/>
  <c r="L24" i="92"/>
  <c r="D23" i="90" l="1"/>
  <c r="D23" i="108"/>
  <c r="D23" i="63"/>
  <c r="D23" i="92"/>
  <c r="C6" i="48" l="1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B14" i="48"/>
  <c r="B12" i="48"/>
  <c r="B10" i="48"/>
  <c r="B8" i="48"/>
  <c r="B6" i="48"/>
  <c r="AG13" i="48"/>
  <c r="AG11" i="48"/>
  <c r="AG9" i="48"/>
  <c r="AG7" i="48"/>
  <c r="AG5" i="48"/>
  <c r="C6" i="76"/>
  <c r="D6" i="76"/>
  <c r="E6" i="76"/>
  <c r="F6" i="76"/>
  <c r="G6" i="76"/>
  <c r="H6" i="76"/>
  <c r="I6" i="76"/>
  <c r="J6" i="76"/>
  <c r="K6" i="76"/>
  <c r="L6" i="76"/>
  <c r="M6" i="76"/>
  <c r="N6" i="76"/>
  <c r="O6" i="76"/>
  <c r="P6" i="76"/>
  <c r="Q6" i="76"/>
  <c r="R6" i="76"/>
  <c r="S6" i="76"/>
  <c r="T6" i="76"/>
  <c r="U6" i="76"/>
  <c r="V6" i="76"/>
  <c r="W6" i="76"/>
  <c r="X6" i="76"/>
  <c r="Y6" i="76"/>
  <c r="Z6" i="76"/>
  <c r="AA6" i="76"/>
  <c r="AB6" i="76"/>
  <c r="AC6" i="76"/>
  <c r="AD6" i="76"/>
  <c r="AE6" i="76"/>
  <c r="AF6" i="76"/>
  <c r="C8" i="76"/>
  <c r="D8" i="76"/>
  <c r="E8" i="76"/>
  <c r="F8" i="76"/>
  <c r="G8" i="76"/>
  <c r="H8" i="76"/>
  <c r="I8" i="76"/>
  <c r="J8" i="76"/>
  <c r="K8" i="76"/>
  <c r="L8" i="76"/>
  <c r="M8" i="76"/>
  <c r="N8" i="76"/>
  <c r="O8" i="76"/>
  <c r="P8" i="76"/>
  <c r="Q8" i="76"/>
  <c r="R8" i="76"/>
  <c r="S8" i="76"/>
  <c r="T8" i="76"/>
  <c r="U8" i="76"/>
  <c r="V8" i="76"/>
  <c r="W8" i="76"/>
  <c r="X8" i="76"/>
  <c r="Y8" i="76"/>
  <c r="Z8" i="76"/>
  <c r="AA8" i="76"/>
  <c r="AB8" i="76"/>
  <c r="AC8" i="76"/>
  <c r="AD8" i="76"/>
  <c r="AE8" i="76"/>
  <c r="AF8" i="76"/>
  <c r="C10" i="76"/>
  <c r="D10" i="76"/>
  <c r="E10" i="76"/>
  <c r="F10" i="76"/>
  <c r="G10" i="76"/>
  <c r="H10" i="76"/>
  <c r="I10" i="76"/>
  <c r="J10" i="76"/>
  <c r="K10" i="76"/>
  <c r="L10" i="76"/>
  <c r="M10" i="76"/>
  <c r="N10" i="76"/>
  <c r="O10" i="76"/>
  <c r="P10" i="76"/>
  <c r="Q10" i="76"/>
  <c r="R10" i="76"/>
  <c r="S10" i="76"/>
  <c r="T10" i="76"/>
  <c r="U10" i="76"/>
  <c r="V10" i="76"/>
  <c r="W10" i="76"/>
  <c r="X10" i="76"/>
  <c r="Y10" i="76"/>
  <c r="Z10" i="76"/>
  <c r="AA10" i="76"/>
  <c r="AB10" i="76"/>
  <c r="AC10" i="76"/>
  <c r="AD10" i="76"/>
  <c r="AE10" i="76"/>
  <c r="AF10" i="76"/>
  <c r="C12" i="76"/>
  <c r="D12" i="76"/>
  <c r="E12" i="76"/>
  <c r="F12" i="76"/>
  <c r="G12" i="76"/>
  <c r="H12" i="76"/>
  <c r="I12" i="76"/>
  <c r="J12" i="76"/>
  <c r="K12" i="76"/>
  <c r="L12" i="76"/>
  <c r="M12" i="76"/>
  <c r="N12" i="76"/>
  <c r="O12" i="76"/>
  <c r="P12" i="76"/>
  <c r="Q12" i="76"/>
  <c r="R12" i="76"/>
  <c r="S12" i="76"/>
  <c r="T12" i="76"/>
  <c r="U12" i="76"/>
  <c r="V12" i="76"/>
  <c r="W12" i="76"/>
  <c r="X12" i="76"/>
  <c r="Y12" i="76"/>
  <c r="Z12" i="76"/>
  <c r="AA12" i="76"/>
  <c r="AB12" i="76"/>
  <c r="AC12" i="76"/>
  <c r="AD12" i="76"/>
  <c r="AE12" i="76"/>
  <c r="AF12" i="76"/>
  <c r="C14" i="76"/>
  <c r="D14" i="76"/>
  <c r="E14" i="76"/>
  <c r="F14" i="76"/>
  <c r="G14" i="76"/>
  <c r="H14" i="76"/>
  <c r="I14" i="76"/>
  <c r="J14" i="76"/>
  <c r="K14" i="76"/>
  <c r="L14" i="76"/>
  <c r="M14" i="76"/>
  <c r="N14" i="76"/>
  <c r="O14" i="76"/>
  <c r="P14" i="76"/>
  <c r="Q14" i="76"/>
  <c r="R14" i="76"/>
  <c r="S14" i="76"/>
  <c r="T14" i="76"/>
  <c r="U14" i="76"/>
  <c r="V14" i="76"/>
  <c r="W14" i="76"/>
  <c r="X14" i="76"/>
  <c r="Y14" i="76"/>
  <c r="Z14" i="76"/>
  <c r="AA14" i="76"/>
  <c r="AB14" i="76"/>
  <c r="AC14" i="76"/>
  <c r="AD14" i="76"/>
  <c r="AE14" i="76"/>
  <c r="AF14" i="76"/>
  <c r="B14" i="76"/>
  <c r="B12" i="76"/>
  <c r="B10" i="76"/>
  <c r="B8" i="76"/>
  <c r="B6" i="76"/>
  <c r="AG13" i="76"/>
  <c r="AG11" i="76"/>
  <c r="AG9" i="76"/>
  <c r="AG7" i="76"/>
  <c r="AG5" i="76"/>
  <c r="C6" i="69"/>
  <c r="D6" i="69"/>
  <c r="E6" i="69"/>
  <c r="F6" i="69"/>
  <c r="G6" i="69"/>
  <c r="H6" i="69"/>
  <c r="I6" i="69"/>
  <c r="J6" i="69"/>
  <c r="K6" i="69"/>
  <c r="L6" i="69"/>
  <c r="M6" i="69"/>
  <c r="N6" i="69"/>
  <c r="O6" i="69"/>
  <c r="P6" i="69"/>
  <c r="Q6" i="69"/>
  <c r="R6" i="69"/>
  <c r="S6" i="69"/>
  <c r="T6" i="69"/>
  <c r="U6" i="69"/>
  <c r="V6" i="69"/>
  <c r="W6" i="69"/>
  <c r="X6" i="69"/>
  <c r="Y6" i="69"/>
  <c r="Z6" i="69"/>
  <c r="AA6" i="69"/>
  <c r="AB6" i="69"/>
  <c r="AC6" i="69"/>
  <c r="AD6" i="69"/>
  <c r="AE6" i="69"/>
  <c r="AF6" i="69"/>
  <c r="C8" i="69"/>
  <c r="D8" i="69"/>
  <c r="E8" i="69"/>
  <c r="F8" i="69"/>
  <c r="G8" i="69"/>
  <c r="H8" i="69"/>
  <c r="I8" i="69"/>
  <c r="J8" i="69"/>
  <c r="K8" i="69"/>
  <c r="L8" i="69"/>
  <c r="M8" i="69"/>
  <c r="N8" i="69"/>
  <c r="O8" i="69"/>
  <c r="P8" i="69"/>
  <c r="Q8" i="69"/>
  <c r="R8" i="69"/>
  <c r="S8" i="69"/>
  <c r="T8" i="69"/>
  <c r="U8" i="69"/>
  <c r="V8" i="69"/>
  <c r="W8" i="69"/>
  <c r="X8" i="69"/>
  <c r="Y8" i="69"/>
  <c r="Z8" i="69"/>
  <c r="AA8" i="69"/>
  <c r="AB8" i="69"/>
  <c r="AC8" i="69"/>
  <c r="AD8" i="69"/>
  <c r="AE8" i="69"/>
  <c r="AF8" i="69"/>
  <c r="C10" i="69"/>
  <c r="D10" i="69"/>
  <c r="E10" i="69"/>
  <c r="F10" i="69"/>
  <c r="G10" i="69"/>
  <c r="H10" i="69"/>
  <c r="I10" i="69"/>
  <c r="J10" i="69"/>
  <c r="K10" i="69"/>
  <c r="L10" i="69"/>
  <c r="M10" i="69"/>
  <c r="N10" i="69"/>
  <c r="O10" i="69"/>
  <c r="P10" i="69"/>
  <c r="Q10" i="69"/>
  <c r="R10" i="69"/>
  <c r="S10" i="69"/>
  <c r="T10" i="69"/>
  <c r="U10" i="69"/>
  <c r="V10" i="69"/>
  <c r="W10" i="69"/>
  <c r="X10" i="69"/>
  <c r="Y10" i="69"/>
  <c r="Z10" i="69"/>
  <c r="AA10" i="69"/>
  <c r="AB10" i="69"/>
  <c r="AC10" i="69"/>
  <c r="AD10" i="69"/>
  <c r="AE10" i="69"/>
  <c r="AF10" i="69"/>
  <c r="C12" i="69"/>
  <c r="D12" i="69"/>
  <c r="E12" i="69"/>
  <c r="F12" i="69"/>
  <c r="G12" i="69"/>
  <c r="H12" i="69"/>
  <c r="I12" i="69"/>
  <c r="J12" i="69"/>
  <c r="K12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C14" i="69"/>
  <c r="D14" i="69"/>
  <c r="E14" i="69"/>
  <c r="F14" i="69"/>
  <c r="G14" i="69"/>
  <c r="H14" i="69"/>
  <c r="I14" i="69"/>
  <c r="J14" i="69"/>
  <c r="K14" i="69"/>
  <c r="L14" i="69"/>
  <c r="M14" i="69"/>
  <c r="N14" i="69"/>
  <c r="O14" i="69"/>
  <c r="P14" i="69"/>
  <c r="Q14" i="69"/>
  <c r="R14" i="69"/>
  <c r="S14" i="69"/>
  <c r="T14" i="69"/>
  <c r="U14" i="69"/>
  <c r="V14" i="69"/>
  <c r="W14" i="69"/>
  <c r="X14" i="69"/>
  <c r="Y14" i="69"/>
  <c r="Z14" i="69"/>
  <c r="AA14" i="69"/>
  <c r="AB14" i="69"/>
  <c r="AC14" i="69"/>
  <c r="AD14" i="69"/>
  <c r="AE14" i="69"/>
  <c r="AF14" i="69"/>
  <c r="B14" i="69"/>
  <c r="B12" i="69"/>
  <c r="B10" i="69"/>
  <c r="B8" i="69"/>
  <c r="B6" i="69"/>
  <c r="AG13" i="69"/>
  <c r="AG11" i="69"/>
  <c r="AG9" i="69"/>
  <c r="AG7" i="69"/>
  <c r="AG5" i="69"/>
  <c r="C5" i="87"/>
  <c r="D5" i="87"/>
  <c r="E5" i="87"/>
  <c r="F5" i="87"/>
  <c r="G5" i="87"/>
  <c r="H5" i="87"/>
  <c r="I5" i="87"/>
  <c r="J5" i="87"/>
  <c r="K5" i="87"/>
  <c r="L5" i="87"/>
  <c r="M5" i="87"/>
  <c r="N5" i="87"/>
  <c r="O5" i="87"/>
  <c r="P5" i="87"/>
  <c r="Q5" i="87"/>
  <c r="R5" i="87"/>
  <c r="S5" i="87"/>
  <c r="T5" i="87"/>
  <c r="U5" i="87"/>
  <c r="V5" i="87"/>
  <c r="W5" i="87"/>
  <c r="X5" i="87"/>
  <c r="Y5" i="87"/>
  <c r="Z5" i="87"/>
  <c r="AA5" i="87"/>
  <c r="AB5" i="87"/>
  <c r="AC5" i="87"/>
  <c r="AD5" i="87"/>
  <c r="AE5" i="87"/>
  <c r="AF5" i="87"/>
  <c r="C6" i="87"/>
  <c r="D6" i="87"/>
  <c r="E6" i="87"/>
  <c r="F6" i="87"/>
  <c r="G6" i="87"/>
  <c r="H6" i="87"/>
  <c r="I6" i="87"/>
  <c r="J6" i="87"/>
  <c r="K6" i="87"/>
  <c r="L6" i="87"/>
  <c r="M6" i="87"/>
  <c r="N6" i="87"/>
  <c r="O6" i="87"/>
  <c r="P6" i="87"/>
  <c r="Q6" i="87"/>
  <c r="R6" i="87"/>
  <c r="S6" i="87"/>
  <c r="T6" i="87"/>
  <c r="U6" i="87"/>
  <c r="V6" i="87"/>
  <c r="W6" i="87"/>
  <c r="X6" i="87"/>
  <c r="Y6" i="87"/>
  <c r="Z6" i="87"/>
  <c r="AA6" i="87"/>
  <c r="AB6" i="87"/>
  <c r="AC6" i="87"/>
  <c r="AD6" i="87"/>
  <c r="AE6" i="87"/>
  <c r="AF6" i="87"/>
  <c r="C7" i="87"/>
  <c r="D7" i="87"/>
  <c r="E7" i="87"/>
  <c r="F7" i="87"/>
  <c r="G7" i="87"/>
  <c r="H7" i="87"/>
  <c r="I7" i="87"/>
  <c r="J7" i="87"/>
  <c r="K7" i="87"/>
  <c r="L7" i="87"/>
  <c r="M7" i="87"/>
  <c r="N7" i="87"/>
  <c r="O7" i="87"/>
  <c r="P7" i="87"/>
  <c r="Q7" i="87"/>
  <c r="R7" i="87"/>
  <c r="S7" i="87"/>
  <c r="T7" i="87"/>
  <c r="U7" i="87"/>
  <c r="V7" i="87"/>
  <c r="W7" i="87"/>
  <c r="X7" i="87"/>
  <c r="Y7" i="87"/>
  <c r="Z7" i="87"/>
  <c r="AA7" i="87"/>
  <c r="AB7" i="87"/>
  <c r="AC7" i="87"/>
  <c r="AD7" i="87"/>
  <c r="AE7" i="87"/>
  <c r="AF7" i="87"/>
  <c r="C9" i="87"/>
  <c r="D9" i="87"/>
  <c r="E9" i="87"/>
  <c r="F9" i="87"/>
  <c r="G9" i="87"/>
  <c r="H9" i="87"/>
  <c r="I9" i="87"/>
  <c r="J9" i="87"/>
  <c r="K9" i="87"/>
  <c r="L9" i="87"/>
  <c r="M9" i="87"/>
  <c r="N9" i="87"/>
  <c r="O9" i="87"/>
  <c r="P9" i="87"/>
  <c r="Q9" i="87"/>
  <c r="R9" i="87"/>
  <c r="S9" i="87"/>
  <c r="T9" i="87"/>
  <c r="U9" i="87"/>
  <c r="V9" i="87"/>
  <c r="W9" i="87"/>
  <c r="X9" i="87"/>
  <c r="Y9" i="87"/>
  <c r="Z9" i="87"/>
  <c r="AA9" i="87"/>
  <c r="AB9" i="87"/>
  <c r="AC9" i="87"/>
  <c r="AD9" i="87"/>
  <c r="AE9" i="87"/>
  <c r="AF9" i="87"/>
  <c r="C11" i="87"/>
  <c r="D11" i="87"/>
  <c r="E11" i="87"/>
  <c r="F11" i="87"/>
  <c r="G11" i="87"/>
  <c r="H11" i="87"/>
  <c r="I11" i="87"/>
  <c r="J11" i="87"/>
  <c r="K11" i="87"/>
  <c r="L11" i="87"/>
  <c r="M11" i="87"/>
  <c r="N11" i="87"/>
  <c r="O11" i="87"/>
  <c r="P11" i="87"/>
  <c r="Q11" i="87"/>
  <c r="R11" i="87"/>
  <c r="S11" i="87"/>
  <c r="T11" i="87"/>
  <c r="U11" i="87"/>
  <c r="V11" i="87"/>
  <c r="W11" i="87"/>
  <c r="X11" i="87"/>
  <c r="Y11" i="87"/>
  <c r="Z11" i="87"/>
  <c r="AA11" i="87"/>
  <c r="AB11" i="87"/>
  <c r="AC11" i="87"/>
  <c r="AD11" i="87"/>
  <c r="AE11" i="87"/>
  <c r="AF11" i="87"/>
  <c r="C13" i="87"/>
  <c r="D13" i="87"/>
  <c r="E13" i="87"/>
  <c r="F13" i="87"/>
  <c r="G13" i="87"/>
  <c r="H13" i="87"/>
  <c r="I13" i="87"/>
  <c r="J13" i="87"/>
  <c r="K13" i="87"/>
  <c r="L13" i="87"/>
  <c r="M13" i="87"/>
  <c r="N13" i="87"/>
  <c r="O13" i="87"/>
  <c r="P13" i="87"/>
  <c r="Q13" i="87"/>
  <c r="R13" i="87"/>
  <c r="S13" i="87"/>
  <c r="T13" i="87"/>
  <c r="U13" i="87"/>
  <c r="V13" i="87"/>
  <c r="W13" i="87"/>
  <c r="X13" i="87"/>
  <c r="Y13" i="87"/>
  <c r="Z13" i="87"/>
  <c r="AA13" i="87"/>
  <c r="AB13" i="87"/>
  <c r="AC13" i="87"/>
  <c r="AD13" i="87"/>
  <c r="AE13" i="87"/>
  <c r="AF13" i="87"/>
  <c r="B13" i="87"/>
  <c r="B11" i="87"/>
  <c r="B9" i="87"/>
  <c r="B7" i="87"/>
  <c r="B6" i="87"/>
  <c r="B5" i="87"/>
  <c r="AG13" i="87"/>
  <c r="AG11" i="87"/>
  <c r="AG9" i="87"/>
  <c r="AG7" i="87"/>
  <c r="AG5" i="87"/>
  <c r="C5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C7" i="57"/>
  <c r="D7" i="57"/>
  <c r="E7" i="57"/>
  <c r="F7" i="57"/>
  <c r="G7" i="57"/>
  <c r="H7" i="57"/>
  <c r="I7" i="57"/>
  <c r="J7" i="57"/>
  <c r="K7" i="57"/>
  <c r="L7" i="57"/>
  <c r="M7" i="57"/>
  <c r="N7" i="57"/>
  <c r="O7" i="57"/>
  <c r="P7" i="57"/>
  <c r="Q7" i="57"/>
  <c r="R7" i="57"/>
  <c r="S7" i="57"/>
  <c r="T7" i="57"/>
  <c r="U7" i="57"/>
  <c r="V7" i="57"/>
  <c r="W7" i="57"/>
  <c r="X7" i="57"/>
  <c r="Y7" i="57"/>
  <c r="Z7" i="57"/>
  <c r="AA7" i="57"/>
  <c r="AB7" i="57"/>
  <c r="AC7" i="57"/>
  <c r="AD7" i="57"/>
  <c r="AE7" i="57"/>
  <c r="AF7" i="57"/>
  <c r="C9" i="57"/>
  <c r="D9" i="57"/>
  <c r="E9" i="57"/>
  <c r="F9" i="57"/>
  <c r="G9" i="57"/>
  <c r="H9" i="57"/>
  <c r="I9" i="57"/>
  <c r="J9" i="57"/>
  <c r="K9" i="57"/>
  <c r="L9" i="57"/>
  <c r="M9" i="57"/>
  <c r="N9" i="57"/>
  <c r="O9" i="57"/>
  <c r="P9" i="57"/>
  <c r="Q9" i="57"/>
  <c r="R9" i="57"/>
  <c r="S9" i="57"/>
  <c r="T9" i="57"/>
  <c r="U9" i="57"/>
  <c r="V9" i="57"/>
  <c r="W9" i="57"/>
  <c r="X9" i="57"/>
  <c r="Y9" i="57"/>
  <c r="Z9" i="57"/>
  <c r="AA9" i="57"/>
  <c r="AB9" i="57"/>
  <c r="AC9" i="57"/>
  <c r="AD9" i="57"/>
  <c r="AE9" i="57"/>
  <c r="AF9" i="57"/>
  <c r="C11" i="57"/>
  <c r="D11" i="57"/>
  <c r="E11" i="57"/>
  <c r="F11" i="57"/>
  <c r="G11" i="57"/>
  <c r="H11" i="57"/>
  <c r="I11" i="57"/>
  <c r="J11" i="57"/>
  <c r="K11" i="57"/>
  <c r="L11" i="57"/>
  <c r="M11" i="57"/>
  <c r="N11" i="57"/>
  <c r="O11" i="57"/>
  <c r="P11" i="57"/>
  <c r="Q11" i="57"/>
  <c r="R11" i="57"/>
  <c r="S11" i="57"/>
  <c r="T11" i="57"/>
  <c r="U11" i="57"/>
  <c r="V11" i="57"/>
  <c r="W11" i="57"/>
  <c r="X11" i="57"/>
  <c r="Y11" i="57"/>
  <c r="Z11" i="57"/>
  <c r="AA11" i="57"/>
  <c r="AB11" i="57"/>
  <c r="AC11" i="57"/>
  <c r="AD11" i="57"/>
  <c r="AE11" i="57"/>
  <c r="AF11" i="57"/>
  <c r="C13" i="57"/>
  <c r="D13" i="57"/>
  <c r="E13" i="57"/>
  <c r="F13" i="57"/>
  <c r="G13" i="57"/>
  <c r="H13" i="57"/>
  <c r="I13" i="57"/>
  <c r="J13" i="57"/>
  <c r="K13" i="57"/>
  <c r="L13" i="57"/>
  <c r="M13" i="57"/>
  <c r="N13" i="57"/>
  <c r="O13" i="57"/>
  <c r="P13" i="57"/>
  <c r="Q13" i="57"/>
  <c r="R13" i="57"/>
  <c r="S13" i="57"/>
  <c r="T13" i="57"/>
  <c r="U13" i="57"/>
  <c r="V13" i="57"/>
  <c r="W13" i="57"/>
  <c r="X13" i="57"/>
  <c r="Y13" i="57"/>
  <c r="Z13" i="57"/>
  <c r="AA13" i="57"/>
  <c r="AB13" i="57"/>
  <c r="AC13" i="57"/>
  <c r="AD13" i="57"/>
  <c r="AE13" i="57"/>
  <c r="AF13" i="57"/>
  <c r="B13" i="57"/>
  <c r="B11" i="57"/>
  <c r="B9" i="57"/>
  <c r="B7" i="57"/>
  <c r="B5" i="57"/>
  <c r="AG13" i="57"/>
  <c r="AG11" i="57"/>
  <c r="AG9" i="57"/>
  <c r="AG7" i="57"/>
  <c r="AG5" i="57"/>
  <c r="C5" i="83"/>
  <c r="D5" i="83"/>
  <c r="E5" i="83"/>
  <c r="F5" i="83"/>
  <c r="G5" i="83"/>
  <c r="H5" i="83"/>
  <c r="I5" i="83"/>
  <c r="J5" i="83"/>
  <c r="K5" i="83"/>
  <c r="L5" i="83"/>
  <c r="M5" i="83"/>
  <c r="N5" i="83"/>
  <c r="O5" i="83"/>
  <c r="P5" i="83"/>
  <c r="Q5" i="83"/>
  <c r="R5" i="83"/>
  <c r="S5" i="83"/>
  <c r="T5" i="83"/>
  <c r="U5" i="83"/>
  <c r="V5" i="83"/>
  <c r="W5" i="83"/>
  <c r="X5" i="83"/>
  <c r="Y5" i="83"/>
  <c r="Z5" i="83"/>
  <c r="AA5" i="83"/>
  <c r="AB5" i="83"/>
  <c r="AC5" i="83"/>
  <c r="AD5" i="83"/>
  <c r="AE5" i="83"/>
  <c r="AF5" i="83"/>
  <c r="C7" i="83"/>
  <c r="D7" i="83"/>
  <c r="E7" i="83"/>
  <c r="F7" i="83"/>
  <c r="G7" i="83"/>
  <c r="H7" i="83"/>
  <c r="I7" i="83"/>
  <c r="J7" i="83"/>
  <c r="K7" i="83"/>
  <c r="L7" i="83"/>
  <c r="M7" i="83"/>
  <c r="N7" i="83"/>
  <c r="O7" i="83"/>
  <c r="P7" i="83"/>
  <c r="Q7" i="83"/>
  <c r="R7" i="83"/>
  <c r="S7" i="83"/>
  <c r="T7" i="83"/>
  <c r="U7" i="83"/>
  <c r="V7" i="83"/>
  <c r="W7" i="83"/>
  <c r="X7" i="83"/>
  <c r="Y7" i="83"/>
  <c r="Z7" i="83"/>
  <c r="AA7" i="83"/>
  <c r="AB7" i="83"/>
  <c r="AC7" i="83"/>
  <c r="AD7" i="83"/>
  <c r="AE7" i="83"/>
  <c r="AF7" i="83"/>
  <c r="C9" i="83"/>
  <c r="D9" i="83"/>
  <c r="E9" i="83"/>
  <c r="F9" i="83"/>
  <c r="G9" i="83"/>
  <c r="H9" i="83"/>
  <c r="I9" i="83"/>
  <c r="J9" i="83"/>
  <c r="K9" i="83"/>
  <c r="L9" i="83"/>
  <c r="M9" i="83"/>
  <c r="N9" i="83"/>
  <c r="O9" i="83"/>
  <c r="P9" i="83"/>
  <c r="Q9" i="83"/>
  <c r="R9" i="83"/>
  <c r="S9" i="83"/>
  <c r="T9" i="83"/>
  <c r="U9" i="83"/>
  <c r="V9" i="83"/>
  <c r="W9" i="83"/>
  <c r="X9" i="83"/>
  <c r="Y9" i="83"/>
  <c r="Z9" i="83"/>
  <c r="AA9" i="83"/>
  <c r="AB9" i="83"/>
  <c r="AC9" i="83"/>
  <c r="AD9" i="83"/>
  <c r="AE9" i="83"/>
  <c r="AF9" i="83"/>
  <c r="C11" i="83"/>
  <c r="D11" i="83"/>
  <c r="E11" i="83"/>
  <c r="F11" i="83"/>
  <c r="G11" i="83"/>
  <c r="H11" i="83"/>
  <c r="I11" i="83"/>
  <c r="J11" i="83"/>
  <c r="K11" i="83"/>
  <c r="L11" i="83"/>
  <c r="M11" i="83"/>
  <c r="N11" i="83"/>
  <c r="O11" i="83"/>
  <c r="P11" i="83"/>
  <c r="Q11" i="83"/>
  <c r="R11" i="83"/>
  <c r="S11" i="83"/>
  <c r="T11" i="83"/>
  <c r="U11" i="83"/>
  <c r="V11" i="83"/>
  <c r="W11" i="83"/>
  <c r="X11" i="83"/>
  <c r="Y11" i="83"/>
  <c r="Z11" i="83"/>
  <c r="AA11" i="83"/>
  <c r="AB11" i="83"/>
  <c r="AC11" i="83"/>
  <c r="AD11" i="83"/>
  <c r="AE11" i="83"/>
  <c r="AF11" i="83"/>
  <c r="C13" i="83"/>
  <c r="D13" i="83"/>
  <c r="E13" i="83"/>
  <c r="F13" i="83"/>
  <c r="G13" i="83"/>
  <c r="H13" i="83"/>
  <c r="I13" i="83"/>
  <c r="J13" i="83"/>
  <c r="K13" i="83"/>
  <c r="L13" i="83"/>
  <c r="M13" i="83"/>
  <c r="N13" i="83"/>
  <c r="O13" i="83"/>
  <c r="P13" i="83"/>
  <c r="Q13" i="83"/>
  <c r="R13" i="83"/>
  <c r="S13" i="83"/>
  <c r="T13" i="83"/>
  <c r="U13" i="83"/>
  <c r="V13" i="83"/>
  <c r="W13" i="83"/>
  <c r="X13" i="83"/>
  <c r="Y13" i="83"/>
  <c r="Z13" i="83"/>
  <c r="AA13" i="83"/>
  <c r="AB13" i="83"/>
  <c r="AC13" i="83"/>
  <c r="AD13" i="83"/>
  <c r="AE13" i="83"/>
  <c r="AF13" i="83"/>
  <c r="B13" i="83"/>
  <c r="B11" i="83"/>
  <c r="B9" i="83"/>
  <c r="B7" i="83"/>
  <c r="B5" i="83"/>
  <c r="AG13" i="83"/>
  <c r="AG11" i="83"/>
  <c r="AG9" i="83"/>
  <c r="AG7" i="83"/>
  <c r="AG5" i="83"/>
  <c r="C5" i="82"/>
  <c r="D5" i="82"/>
  <c r="E5" i="82"/>
  <c r="F5" i="82"/>
  <c r="G5" i="82"/>
  <c r="H5" i="82"/>
  <c r="I5" i="82"/>
  <c r="J5" i="82"/>
  <c r="K5" i="82"/>
  <c r="L5" i="82"/>
  <c r="M5" i="82"/>
  <c r="N5" i="82"/>
  <c r="O5" i="82"/>
  <c r="P5" i="82"/>
  <c r="Q5" i="82"/>
  <c r="R5" i="82"/>
  <c r="S5" i="82"/>
  <c r="T5" i="82"/>
  <c r="U5" i="82"/>
  <c r="V5" i="82"/>
  <c r="W5" i="82"/>
  <c r="X5" i="82"/>
  <c r="Y5" i="82"/>
  <c r="Z5" i="82"/>
  <c r="AA5" i="82"/>
  <c r="AB5" i="82"/>
  <c r="AC5" i="82"/>
  <c r="AD5" i="82"/>
  <c r="AE5" i="82"/>
  <c r="AF5" i="82"/>
  <c r="C7" i="82"/>
  <c r="D7" i="82"/>
  <c r="E7" i="82"/>
  <c r="F7" i="82"/>
  <c r="G7" i="82"/>
  <c r="H7" i="82"/>
  <c r="I7" i="82"/>
  <c r="J7" i="82"/>
  <c r="K7" i="82"/>
  <c r="L7" i="82"/>
  <c r="M7" i="82"/>
  <c r="N7" i="82"/>
  <c r="O7" i="82"/>
  <c r="P7" i="82"/>
  <c r="Q7" i="82"/>
  <c r="R7" i="82"/>
  <c r="S7" i="82"/>
  <c r="T7" i="82"/>
  <c r="U7" i="82"/>
  <c r="V7" i="82"/>
  <c r="W7" i="82"/>
  <c r="X7" i="82"/>
  <c r="Y7" i="82"/>
  <c r="Z7" i="82"/>
  <c r="AA7" i="82"/>
  <c r="AB7" i="82"/>
  <c r="AC7" i="82"/>
  <c r="AD7" i="82"/>
  <c r="AE7" i="82"/>
  <c r="AF7" i="82"/>
  <c r="C9" i="82"/>
  <c r="D9" i="82"/>
  <c r="E9" i="82"/>
  <c r="F9" i="82"/>
  <c r="G9" i="82"/>
  <c r="H9" i="82"/>
  <c r="I9" i="82"/>
  <c r="J9" i="82"/>
  <c r="K9" i="82"/>
  <c r="L9" i="82"/>
  <c r="M9" i="82"/>
  <c r="N9" i="82"/>
  <c r="O9" i="82"/>
  <c r="P9" i="82"/>
  <c r="Q9" i="82"/>
  <c r="R9" i="82"/>
  <c r="S9" i="82"/>
  <c r="T9" i="82"/>
  <c r="U9" i="82"/>
  <c r="V9" i="82"/>
  <c r="W9" i="82"/>
  <c r="X9" i="82"/>
  <c r="Y9" i="82"/>
  <c r="Z9" i="82"/>
  <c r="AA9" i="82"/>
  <c r="AB9" i="82"/>
  <c r="AC9" i="82"/>
  <c r="AD9" i="82"/>
  <c r="AE9" i="82"/>
  <c r="AF9" i="82"/>
  <c r="C11" i="82"/>
  <c r="D11" i="82"/>
  <c r="E11" i="82"/>
  <c r="F11" i="82"/>
  <c r="G11" i="82"/>
  <c r="H11" i="82"/>
  <c r="I11" i="82"/>
  <c r="J11" i="82"/>
  <c r="K11" i="82"/>
  <c r="L11" i="82"/>
  <c r="M11" i="82"/>
  <c r="N11" i="82"/>
  <c r="O11" i="82"/>
  <c r="P11" i="82"/>
  <c r="Q11" i="82"/>
  <c r="R11" i="82"/>
  <c r="S11" i="82"/>
  <c r="T11" i="82"/>
  <c r="U11" i="82"/>
  <c r="V11" i="82"/>
  <c r="W11" i="82"/>
  <c r="X11" i="82"/>
  <c r="Y11" i="82"/>
  <c r="Z11" i="82"/>
  <c r="AA11" i="82"/>
  <c r="AB11" i="82"/>
  <c r="AC11" i="82"/>
  <c r="AD11" i="82"/>
  <c r="AE11" i="82"/>
  <c r="AF11" i="82"/>
  <c r="C13" i="82"/>
  <c r="D13" i="82"/>
  <c r="E13" i="82"/>
  <c r="F13" i="82"/>
  <c r="G13" i="82"/>
  <c r="H13" i="82"/>
  <c r="I13" i="82"/>
  <c r="J13" i="82"/>
  <c r="K13" i="82"/>
  <c r="L13" i="82"/>
  <c r="M13" i="82"/>
  <c r="N13" i="82"/>
  <c r="O13" i="82"/>
  <c r="P13" i="82"/>
  <c r="Q13" i="82"/>
  <c r="R13" i="82"/>
  <c r="S13" i="82"/>
  <c r="T13" i="82"/>
  <c r="U13" i="82"/>
  <c r="V13" i="82"/>
  <c r="W13" i="82"/>
  <c r="X13" i="82"/>
  <c r="Y13" i="82"/>
  <c r="Z13" i="82"/>
  <c r="AA13" i="82"/>
  <c r="AB13" i="82"/>
  <c r="AC13" i="82"/>
  <c r="AD13" i="82"/>
  <c r="AE13" i="82"/>
  <c r="AF13" i="82"/>
  <c r="B13" i="82"/>
  <c r="B11" i="82"/>
  <c r="B9" i="82"/>
  <c r="B7" i="82"/>
  <c r="B5" i="82"/>
  <c r="AG13" i="82"/>
  <c r="AG11" i="82"/>
  <c r="AG9" i="82"/>
  <c r="AG7" i="82"/>
  <c r="AG5" i="82"/>
  <c r="C5" i="81"/>
  <c r="D5" i="81"/>
  <c r="E5" i="81"/>
  <c r="F5" i="81"/>
  <c r="G5" i="81"/>
  <c r="H5" i="81"/>
  <c r="I5" i="81"/>
  <c r="J5" i="81"/>
  <c r="K5" i="81"/>
  <c r="L5" i="81"/>
  <c r="M5" i="81"/>
  <c r="N5" i="81"/>
  <c r="O5" i="81"/>
  <c r="P5" i="81"/>
  <c r="Q5" i="81"/>
  <c r="R5" i="81"/>
  <c r="S5" i="81"/>
  <c r="T5" i="81"/>
  <c r="U5" i="81"/>
  <c r="V5" i="81"/>
  <c r="W5" i="81"/>
  <c r="X5" i="81"/>
  <c r="Y5" i="81"/>
  <c r="Z5" i="81"/>
  <c r="AA5" i="81"/>
  <c r="AB5" i="81"/>
  <c r="AC5" i="81"/>
  <c r="AD5" i="81"/>
  <c r="AE5" i="81"/>
  <c r="AF5" i="81"/>
  <c r="C7" i="81"/>
  <c r="D7" i="81"/>
  <c r="E7" i="81"/>
  <c r="F7" i="81"/>
  <c r="G7" i="81"/>
  <c r="H7" i="81"/>
  <c r="I7" i="81"/>
  <c r="J7" i="81"/>
  <c r="K7" i="81"/>
  <c r="L7" i="81"/>
  <c r="M7" i="81"/>
  <c r="N7" i="81"/>
  <c r="O7" i="81"/>
  <c r="P7" i="81"/>
  <c r="Q7" i="81"/>
  <c r="R7" i="81"/>
  <c r="S7" i="81"/>
  <c r="T7" i="81"/>
  <c r="U7" i="81"/>
  <c r="V7" i="81"/>
  <c r="W7" i="81"/>
  <c r="X7" i="81"/>
  <c r="Y7" i="81"/>
  <c r="Z7" i="81"/>
  <c r="AA7" i="81"/>
  <c r="AB7" i="81"/>
  <c r="AC7" i="81"/>
  <c r="AD7" i="81"/>
  <c r="AE7" i="81"/>
  <c r="AF7" i="81"/>
  <c r="C9" i="81"/>
  <c r="D9" i="81"/>
  <c r="E9" i="81"/>
  <c r="F9" i="81"/>
  <c r="G9" i="81"/>
  <c r="H9" i="81"/>
  <c r="I9" i="81"/>
  <c r="J9" i="81"/>
  <c r="K9" i="81"/>
  <c r="L9" i="81"/>
  <c r="M9" i="81"/>
  <c r="N9" i="81"/>
  <c r="O9" i="81"/>
  <c r="P9" i="81"/>
  <c r="Q9" i="81"/>
  <c r="R9" i="81"/>
  <c r="S9" i="81"/>
  <c r="T9" i="81"/>
  <c r="U9" i="81"/>
  <c r="V9" i="81"/>
  <c r="W9" i="81"/>
  <c r="X9" i="81"/>
  <c r="Y9" i="81"/>
  <c r="Z9" i="81"/>
  <c r="AA9" i="81"/>
  <c r="AB9" i="81"/>
  <c r="AC9" i="81"/>
  <c r="AD9" i="81"/>
  <c r="AE9" i="81"/>
  <c r="AF9" i="81"/>
  <c r="C11" i="81"/>
  <c r="D11" i="81"/>
  <c r="E11" i="81"/>
  <c r="F11" i="81"/>
  <c r="G11" i="81"/>
  <c r="H11" i="81"/>
  <c r="I11" i="81"/>
  <c r="J11" i="81"/>
  <c r="K11" i="81"/>
  <c r="L11" i="81"/>
  <c r="M11" i="81"/>
  <c r="N11" i="81"/>
  <c r="O11" i="81"/>
  <c r="P11" i="81"/>
  <c r="Q11" i="81"/>
  <c r="R11" i="81"/>
  <c r="S11" i="81"/>
  <c r="T11" i="81"/>
  <c r="U11" i="81"/>
  <c r="V11" i="81"/>
  <c r="W11" i="81"/>
  <c r="X11" i="81"/>
  <c r="Y11" i="81"/>
  <c r="Z11" i="81"/>
  <c r="AA11" i="81"/>
  <c r="AB11" i="81"/>
  <c r="AC11" i="81"/>
  <c r="AD11" i="81"/>
  <c r="AE11" i="81"/>
  <c r="AF11" i="81"/>
  <c r="C13" i="81"/>
  <c r="D13" i="81"/>
  <c r="E13" i="81"/>
  <c r="F13" i="81"/>
  <c r="G13" i="81"/>
  <c r="H13" i="81"/>
  <c r="I13" i="81"/>
  <c r="J13" i="81"/>
  <c r="K13" i="81"/>
  <c r="L13" i="81"/>
  <c r="M13" i="81"/>
  <c r="N13" i="81"/>
  <c r="O13" i="81"/>
  <c r="P13" i="81"/>
  <c r="Q13" i="81"/>
  <c r="R13" i="81"/>
  <c r="S13" i="81"/>
  <c r="T13" i="81"/>
  <c r="U13" i="81"/>
  <c r="V13" i="81"/>
  <c r="W13" i="81"/>
  <c r="X13" i="81"/>
  <c r="Y13" i="81"/>
  <c r="Z13" i="81"/>
  <c r="AA13" i="81"/>
  <c r="AB13" i="81"/>
  <c r="AC13" i="81"/>
  <c r="AD13" i="81"/>
  <c r="AE13" i="81"/>
  <c r="AF13" i="81"/>
  <c r="B13" i="81"/>
  <c r="B11" i="81"/>
  <c r="B9" i="81"/>
  <c r="B7" i="81"/>
  <c r="B5" i="81"/>
  <c r="AG13" i="81"/>
  <c r="AG11" i="81"/>
  <c r="AG9" i="81"/>
  <c r="AG7" i="81"/>
  <c r="AG5" i="81"/>
  <c r="C5" i="79"/>
  <c r="D5" i="79"/>
  <c r="E5" i="79"/>
  <c r="F5" i="79"/>
  <c r="G5" i="79"/>
  <c r="H5" i="79"/>
  <c r="I5" i="79"/>
  <c r="J5" i="79"/>
  <c r="K5" i="79"/>
  <c r="L5" i="79"/>
  <c r="M5" i="79"/>
  <c r="N5" i="79"/>
  <c r="O5" i="79"/>
  <c r="P5" i="79"/>
  <c r="Q5" i="79"/>
  <c r="R5" i="79"/>
  <c r="S5" i="79"/>
  <c r="T5" i="79"/>
  <c r="U5" i="79"/>
  <c r="V5" i="79"/>
  <c r="W5" i="79"/>
  <c r="X5" i="79"/>
  <c r="Y5" i="79"/>
  <c r="Z5" i="79"/>
  <c r="AA5" i="79"/>
  <c r="AB5" i="79"/>
  <c r="AC5" i="79"/>
  <c r="AD5" i="79"/>
  <c r="AE5" i="79"/>
  <c r="AF5" i="79"/>
  <c r="C7" i="79"/>
  <c r="D7" i="79"/>
  <c r="E7" i="79"/>
  <c r="F7" i="79"/>
  <c r="G7" i="79"/>
  <c r="H7" i="79"/>
  <c r="I7" i="79"/>
  <c r="J7" i="79"/>
  <c r="K7" i="79"/>
  <c r="L7" i="79"/>
  <c r="M7" i="79"/>
  <c r="N7" i="79"/>
  <c r="O7" i="79"/>
  <c r="P7" i="79"/>
  <c r="Q7" i="79"/>
  <c r="R7" i="79"/>
  <c r="S7" i="79"/>
  <c r="T7" i="79"/>
  <c r="U7" i="79"/>
  <c r="V7" i="79"/>
  <c r="W7" i="79"/>
  <c r="X7" i="79"/>
  <c r="Y7" i="79"/>
  <c r="Z7" i="79"/>
  <c r="AA7" i="79"/>
  <c r="AB7" i="79"/>
  <c r="AC7" i="79"/>
  <c r="AD7" i="79"/>
  <c r="AE7" i="79"/>
  <c r="AF7" i="79"/>
  <c r="C9" i="79"/>
  <c r="D9" i="79"/>
  <c r="E9" i="79"/>
  <c r="F9" i="79"/>
  <c r="G9" i="79"/>
  <c r="H9" i="79"/>
  <c r="I9" i="79"/>
  <c r="J9" i="79"/>
  <c r="K9" i="79"/>
  <c r="L9" i="79"/>
  <c r="M9" i="79"/>
  <c r="N9" i="79"/>
  <c r="O9" i="79"/>
  <c r="P9" i="79"/>
  <c r="Q9" i="79"/>
  <c r="R9" i="79"/>
  <c r="S9" i="79"/>
  <c r="T9" i="79"/>
  <c r="U9" i="79"/>
  <c r="V9" i="79"/>
  <c r="W9" i="79"/>
  <c r="X9" i="79"/>
  <c r="Y9" i="79"/>
  <c r="Z9" i="79"/>
  <c r="AA9" i="79"/>
  <c r="AB9" i="79"/>
  <c r="AC9" i="79"/>
  <c r="AD9" i="79"/>
  <c r="AE9" i="79"/>
  <c r="AF9" i="79"/>
  <c r="C11" i="79"/>
  <c r="D11" i="79"/>
  <c r="E11" i="79"/>
  <c r="F11" i="79"/>
  <c r="G11" i="79"/>
  <c r="H11" i="79"/>
  <c r="I11" i="79"/>
  <c r="J11" i="79"/>
  <c r="K11" i="79"/>
  <c r="L11" i="79"/>
  <c r="M11" i="79"/>
  <c r="N11" i="79"/>
  <c r="O11" i="79"/>
  <c r="P11" i="79"/>
  <c r="Q11" i="79"/>
  <c r="R11" i="79"/>
  <c r="S11" i="79"/>
  <c r="T11" i="79"/>
  <c r="U11" i="79"/>
  <c r="V11" i="79"/>
  <c r="W11" i="79"/>
  <c r="X11" i="79"/>
  <c r="Y11" i="79"/>
  <c r="Z11" i="79"/>
  <c r="AA11" i="79"/>
  <c r="AB11" i="79"/>
  <c r="AC11" i="79"/>
  <c r="AD11" i="79"/>
  <c r="AE11" i="79"/>
  <c r="AF11" i="79"/>
  <c r="C13" i="79"/>
  <c r="D13" i="79"/>
  <c r="E13" i="79"/>
  <c r="F13" i="79"/>
  <c r="G13" i="79"/>
  <c r="H13" i="79"/>
  <c r="I13" i="79"/>
  <c r="J13" i="79"/>
  <c r="K13" i="79"/>
  <c r="L13" i="79"/>
  <c r="M13" i="79"/>
  <c r="N13" i="79"/>
  <c r="O13" i="79"/>
  <c r="P13" i="79"/>
  <c r="Q13" i="79"/>
  <c r="R13" i="79"/>
  <c r="S13" i="79"/>
  <c r="T13" i="79"/>
  <c r="U13" i="79"/>
  <c r="V13" i="79"/>
  <c r="W13" i="79"/>
  <c r="X13" i="79"/>
  <c r="Y13" i="79"/>
  <c r="Z13" i="79"/>
  <c r="AA13" i="79"/>
  <c r="AB13" i="79"/>
  <c r="AC13" i="79"/>
  <c r="AD13" i="79"/>
  <c r="AE13" i="79"/>
  <c r="AF13" i="79"/>
  <c r="B13" i="79"/>
  <c r="B11" i="79"/>
  <c r="B9" i="79"/>
  <c r="B7" i="79"/>
  <c r="B5" i="79"/>
  <c r="AG13" i="79"/>
  <c r="AG11" i="79"/>
  <c r="AG9" i="79"/>
  <c r="AG7" i="79"/>
  <c r="AG5" i="79"/>
  <c r="C6" i="78"/>
  <c r="D6" i="78"/>
  <c r="E6" i="78"/>
  <c r="F6" i="78"/>
  <c r="G6" i="78"/>
  <c r="H6" i="78"/>
  <c r="I6" i="78"/>
  <c r="J6" i="78"/>
  <c r="K6" i="78"/>
  <c r="L6" i="78"/>
  <c r="M6" i="78"/>
  <c r="N6" i="78"/>
  <c r="O6" i="78"/>
  <c r="P6" i="78"/>
  <c r="Q6" i="78"/>
  <c r="R6" i="78"/>
  <c r="S6" i="78"/>
  <c r="T6" i="78"/>
  <c r="U6" i="78"/>
  <c r="V6" i="78"/>
  <c r="W6" i="78"/>
  <c r="X6" i="78"/>
  <c r="Y6" i="78"/>
  <c r="Z6" i="78"/>
  <c r="AA6" i="78"/>
  <c r="AB6" i="78"/>
  <c r="AC6" i="78"/>
  <c r="AD6" i="78"/>
  <c r="AE6" i="78"/>
  <c r="AF6" i="78"/>
  <c r="C8" i="78"/>
  <c r="D8" i="78"/>
  <c r="E8" i="78"/>
  <c r="F8" i="78"/>
  <c r="G8" i="78"/>
  <c r="H8" i="78"/>
  <c r="I8" i="78"/>
  <c r="J8" i="78"/>
  <c r="K8" i="78"/>
  <c r="L8" i="78"/>
  <c r="M8" i="78"/>
  <c r="N8" i="78"/>
  <c r="O8" i="78"/>
  <c r="P8" i="78"/>
  <c r="Q8" i="78"/>
  <c r="R8" i="78"/>
  <c r="S8" i="78"/>
  <c r="T8" i="78"/>
  <c r="U8" i="78"/>
  <c r="V8" i="78"/>
  <c r="W8" i="78"/>
  <c r="X8" i="78"/>
  <c r="Y8" i="78"/>
  <c r="Z8" i="78"/>
  <c r="AA8" i="78"/>
  <c r="AB8" i="78"/>
  <c r="AC8" i="78"/>
  <c r="AD8" i="78"/>
  <c r="AE8" i="78"/>
  <c r="AF8" i="78"/>
  <c r="C10" i="78"/>
  <c r="D10" i="78"/>
  <c r="E10" i="78"/>
  <c r="F10" i="78"/>
  <c r="G10" i="78"/>
  <c r="H10" i="78"/>
  <c r="I10" i="78"/>
  <c r="J10" i="78"/>
  <c r="K10" i="78"/>
  <c r="L10" i="78"/>
  <c r="M10" i="78"/>
  <c r="N10" i="78"/>
  <c r="O10" i="78"/>
  <c r="P10" i="78"/>
  <c r="Q10" i="78"/>
  <c r="R10" i="78"/>
  <c r="S10" i="78"/>
  <c r="T10" i="78"/>
  <c r="U10" i="78"/>
  <c r="V10" i="78"/>
  <c r="W10" i="78"/>
  <c r="X10" i="78"/>
  <c r="Y10" i="78"/>
  <c r="Z10" i="78"/>
  <c r="AA10" i="78"/>
  <c r="AB10" i="78"/>
  <c r="AC10" i="78"/>
  <c r="AD10" i="78"/>
  <c r="AE10" i="78"/>
  <c r="AF10" i="78"/>
  <c r="C12" i="78"/>
  <c r="D12" i="78"/>
  <c r="E12" i="78"/>
  <c r="F12" i="78"/>
  <c r="G12" i="78"/>
  <c r="H12" i="78"/>
  <c r="I12" i="78"/>
  <c r="J12" i="78"/>
  <c r="K12" i="78"/>
  <c r="L12" i="78"/>
  <c r="M12" i="78"/>
  <c r="N12" i="78"/>
  <c r="O12" i="78"/>
  <c r="P12" i="78"/>
  <c r="Q12" i="78"/>
  <c r="R12" i="78"/>
  <c r="S12" i="78"/>
  <c r="T12" i="78"/>
  <c r="U12" i="78"/>
  <c r="V12" i="78"/>
  <c r="W12" i="78"/>
  <c r="X12" i="78"/>
  <c r="Y12" i="78"/>
  <c r="Z12" i="78"/>
  <c r="AA12" i="78"/>
  <c r="AB12" i="78"/>
  <c r="AC12" i="78"/>
  <c r="AD12" i="78"/>
  <c r="AE12" i="78"/>
  <c r="AF12" i="78"/>
  <c r="C14" i="78"/>
  <c r="D14" i="78"/>
  <c r="E14" i="78"/>
  <c r="F14" i="78"/>
  <c r="G14" i="78"/>
  <c r="H14" i="78"/>
  <c r="I14" i="78"/>
  <c r="J14" i="78"/>
  <c r="K14" i="78"/>
  <c r="L14" i="78"/>
  <c r="M14" i="78"/>
  <c r="N14" i="78"/>
  <c r="O14" i="78"/>
  <c r="P14" i="78"/>
  <c r="Q14" i="78"/>
  <c r="R14" i="78"/>
  <c r="S14" i="78"/>
  <c r="T14" i="78"/>
  <c r="U14" i="78"/>
  <c r="V14" i="78"/>
  <c r="W14" i="78"/>
  <c r="X14" i="78"/>
  <c r="Y14" i="78"/>
  <c r="Z14" i="78"/>
  <c r="AA14" i="78"/>
  <c r="AB14" i="78"/>
  <c r="AC14" i="78"/>
  <c r="AD14" i="78"/>
  <c r="AE14" i="78"/>
  <c r="AF14" i="78"/>
  <c r="B14" i="78"/>
  <c r="B12" i="78"/>
  <c r="B10" i="78"/>
  <c r="B8" i="78"/>
  <c r="B6" i="78"/>
  <c r="AG13" i="78"/>
  <c r="AG11" i="78"/>
  <c r="AG9" i="78"/>
  <c r="AG7" i="78"/>
  <c r="AG5" i="78"/>
  <c r="C6" i="77"/>
  <c r="D6" i="77"/>
  <c r="E6" i="77"/>
  <c r="F6" i="77"/>
  <c r="G6" i="77"/>
  <c r="H6" i="77"/>
  <c r="I6" i="77"/>
  <c r="J6" i="77"/>
  <c r="K6" i="77"/>
  <c r="L6" i="77"/>
  <c r="M6" i="77"/>
  <c r="N6" i="77"/>
  <c r="O6" i="77"/>
  <c r="P6" i="77"/>
  <c r="Q6" i="77"/>
  <c r="R6" i="77"/>
  <c r="S6" i="77"/>
  <c r="T6" i="77"/>
  <c r="U6" i="77"/>
  <c r="V6" i="77"/>
  <c r="W6" i="77"/>
  <c r="X6" i="77"/>
  <c r="Y6" i="77"/>
  <c r="Z6" i="77"/>
  <c r="AA6" i="77"/>
  <c r="AB6" i="77"/>
  <c r="AC6" i="77"/>
  <c r="AD6" i="77"/>
  <c r="AE6" i="77"/>
  <c r="AF6" i="77"/>
  <c r="C8" i="77"/>
  <c r="D8" i="77"/>
  <c r="E8" i="77"/>
  <c r="F8" i="77"/>
  <c r="G8" i="77"/>
  <c r="H8" i="77"/>
  <c r="I8" i="77"/>
  <c r="J8" i="77"/>
  <c r="K8" i="77"/>
  <c r="L8" i="77"/>
  <c r="M8" i="77"/>
  <c r="N8" i="77"/>
  <c r="O8" i="77"/>
  <c r="P8" i="77"/>
  <c r="Q8" i="77"/>
  <c r="R8" i="77"/>
  <c r="S8" i="77"/>
  <c r="T8" i="77"/>
  <c r="U8" i="77"/>
  <c r="V8" i="77"/>
  <c r="W8" i="77"/>
  <c r="X8" i="77"/>
  <c r="Y8" i="77"/>
  <c r="Z8" i="77"/>
  <c r="AA8" i="77"/>
  <c r="AB8" i="77"/>
  <c r="AC8" i="77"/>
  <c r="AD8" i="77"/>
  <c r="AE8" i="77"/>
  <c r="AF8" i="77"/>
  <c r="C10" i="77"/>
  <c r="D10" i="77"/>
  <c r="E10" i="77"/>
  <c r="F10" i="77"/>
  <c r="G10" i="77"/>
  <c r="H10" i="77"/>
  <c r="I10" i="77"/>
  <c r="J10" i="77"/>
  <c r="K10" i="77"/>
  <c r="L10" i="77"/>
  <c r="M10" i="77"/>
  <c r="N10" i="77"/>
  <c r="O10" i="77"/>
  <c r="P10" i="77"/>
  <c r="Q10" i="77"/>
  <c r="R10" i="77"/>
  <c r="S10" i="77"/>
  <c r="T10" i="77"/>
  <c r="U10" i="77"/>
  <c r="V10" i="77"/>
  <c r="W10" i="77"/>
  <c r="X10" i="77"/>
  <c r="Y10" i="77"/>
  <c r="Z10" i="77"/>
  <c r="AA10" i="77"/>
  <c r="AB10" i="77"/>
  <c r="AC10" i="77"/>
  <c r="AD10" i="77"/>
  <c r="AE10" i="77"/>
  <c r="AF10" i="77"/>
  <c r="C12" i="77"/>
  <c r="D12" i="77"/>
  <c r="E12" i="77"/>
  <c r="F12" i="77"/>
  <c r="G12" i="77"/>
  <c r="H12" i="77"/>
  <c r="I12" i="77"/>
  <c r="J12" i="77"/>
  <c r="K12" i="77"/>
  <c r="L12" i="77"/>
  <c r="M12" i="77"/>
  <c r="N12" i="77"/>
  <c r="O12" i="77"/>
  <c r="P12" i="77"/>
  <c r="Q12" i="77"/>
  <c r="R12" i="77"/>
  <c r="S12" i="77"/>
  <c r="T12" i="77"/>
  <c r="U12" i="77"/>
  <c r="V12" i="77"/>
  <c r="W12" i="77"/>
  <c r="X12" i="77"/>
  <c r="Y12" i="77"/>
  <c r="Z12" i="77"/>
  <c r="AA12" i="77"/>
  <c r="AB12" i="77"/>
  <c r="AC12" i="77"/>
  <c r="AD12" i="77"/>
  <c r="AE12" i="77"/>
  <c r="AF12" i="77"/>
  <c r="C14" i="77"/>
  <c r="D14" i="77"/>
  <c r="E14" i="77"/>
  <c r="F14" i="77"/>
  <c r="G14" i="77"/>
  <c r="H14" i="77"/>
  <c r="I14" i="77"/>
  <c r="J14" i="77"/>
  <c r="K14" i="77"/>
  <c r="L14" i="77"/>
  <c r="M14" i="77"/>
  <c r="N14" i="77"/>
  <c r="O14" i="77"/>
  <c r="P14" i="77"/>
  <c r="Q14" i="77"/>
  <c r="R14" i="77"/>
  <c r="S14" i="77"/>
  <c r="T14" i="77"/>
  <c r="U14" i="77"/>
  <c r="V14" i="77"/>
  <c r="W14" i="77"/>
  <c r="X14" i="77"/>
  <c r="Y14" i="77"/>
  <c r="Z14" i="77"/>
  <c r="AA14" i="77"/>
  <c r="AB14" i="77"/>
  <c r="AC14" i="77"/>
  <c r="AD14" i="77"/>
  <c r="AE14" i="77"/>
  <c r="AF14" i="77"/>
  <c r="B14" i="77"/>
  <c r="B12" i="77"/>
  <c r="B10" i="77"/>
  <c r="B8" i="77"/>
  <c r="B6" i="77"/>
  <c r="AG13" i="77"/>
  <c r="AG11" i="77"/>
  <c r="AG9" i="77"/>
  <c r="AG7" i="77"/>
  <c r="AG5" i="77"/>
  <c r="C6" i="75"/>
  <c r="D6" i="75"/>
  <c r="E6" i="75"/>
  <c r="F6" i="75"/>
  <c r="G6" i="75"/>
  <c r="H6" i="75"/>
  <c r="I6" i="75"/>
  <c r="J6" i="75"/>
  <c r="K6" i="75"/>
  <c r="L6" i="75"/>
  <c r="M6" i="75"/>
  <c r="N6" i="75"/>
  <c r="O6" i="75"/>
  <c r="P6" i="75"/>
  <c r="Q6" i="75"/>
  <c r="R6" i="75"/>
  <c r="S6" i="75"/>
  <c r="T6" i="75"/>
  <c r="U6" i="75"/>
  <c r="V6" i="75"/>
  <c r="W6" i="75"/>
  <c r="X6" i="75"/>
  <c r="Y6" i="75"/>
  <c r="Z6" i="75"/>
  <c r="AA6" i="75"/>
  <c r="AB6" i="75"/>
  <c r="AC6" i="75"/>
  <c r="AD6" i="75"/>
  <c r="AE6" i="75"/>
  <c r="AF6" i="75"/>
  <c r="C8" i="75"/>
  <c r="D8" i="75"/>
  <c r="E8" i="75"/>
  <c r="F8" i="75"/>
  <c r="G8" i="75"/>
  <c r="H8" i="75"/>
  <c r="I8" i="75"/>
  <c r="J8" i="75"/>
  <c r="K8" i="75"/>
  <c r="L8" i="75"/>
  <c r="M8" i="75"/>
  <c r="N8" i="75"/>
  <c r="O8" i="75"/>
  <c r="P8" i="75"/>
  <c r="Q8" i="75"/>
  <c r="R8" i="75"/>
  <c r="S8" i="75"/>
  <c r="T8" i="75"/>
  <c r="U8" i="75"/>
  <c r="V8" i="75"/>
  <c r="W8" i="75"/>
  <c r="X8" i="75"/>
  <c r="Y8" i="75"/>
  <c r="Z8" i="75"/>
  <c r="AA8" i="75"/>
  <c r="AB8" i="75"/>
  <c r="AC8" i="75"/>
  <c r="AD8" i="75"/>
  <c r="AE8" i="75"/>
  <c r="AF8" i="75"/>
  <c r="C10" i="75"/>
  <c r="D10" i="75"/>
  <c r="E10" i="75"/>
  <c r="F10" i="75"/>
  <c r="G10" i="75"/>
  <c r="H10" i="75"/>
  <c r="I10" i="75"/>
  <c r="J10" i="75"/>
  <c r="K10" i="75"/>
  <c r="L10" i="75"/>
  <c r="M10" i="75"/>
  <c r="N10" i="75"/>
  <c r="O10" i="75"/>
  <c r="P10" i="75"/>
  <c r="Q10" i="75"/>
  <c r="R10" i="75"/>
  <c r="S10" i="75"/>
  <c r="T10" i="75"/>
  <c r="U10" i="75"/>
  <c r="V10" i="75"/>
  <c r="W10" i="75"/>
  <c r="X10" i="75"/>
  <c r="Y10" i="75"/>
  <c r="Z10" i="75"/>
  <c r="AA10" i="75"/>
  <c r="AB10" i="75"/>
  <c r="AC10" i="75"/>
  <c r="AD10" i="75"/>
  <c r="AE10" i="75"/>
  <c r="AF10" i="75"/>
  <c r="C12" i="75"/>
  <c r="D12" i="75"/>
  <c r="E12" i="75"/>
  <c r="F12" i="75"/>
  <c r="G12" i="75"/>
  <c r="H12" i="75"/>
  <c r="I12" i="75"/>
  <c r="J12" i="75"/>
  <c r="K12" i="75"/>
  <c r="L12" i="75"/>
  <c r="M12" i="75"/>
  <c r="N12" i="75"/>
  <c r="O12" i="75"/>
  <c r="P12" i="75"/>
  <c r="Q12" i="75"/>
  <c r="R12" i="75"/>
  <c r="S12" i="75"/>
  <c r="T12" i="75"/>
  <c r="U12" i="75"/>
  <c r="V12" i="75"/>
  <c r="W12" i="75"/>
  <c r="X12" i="75"/>
  <c r="Y12" i="75"/>
  <c r="Z12" i="75"/>
  <c r="AA12" i="75"/>
  <c r="AB12" i="75"/>
  <c r="AC12" i="75"/>
  <c r="AD12" i="75"/>
  <c r="AE12" i="75"/>
  <c r="AF12" i="75"/>
  <c r="C14" i="75"/>
  <c r="D14" i="75"/>
  <c r="E14" i="75"/>
  <c r="F14" i="75"/>
  <c r="G14" i="75"/>
  <c r="H14" i="75"/>
  <c r="I14" i="75"/>
  <c r="J14" i="75"/>
  <c r="K14" i="75"/>
  <c r="L14" i="75"/>
  <c r="M14" i="75"/>
  <c r="N14" i="75"/>
  <c r="O14" i="75"/>
  <c r="P14" i="75"/>
  <c r="Q14" i="75"/>
  <c r="R14" i="75"/>
  <c r="S14" i="75"/>
  <c r="T14" i="75"/>
  <c r="U14" i="75"/>
  <c r="V14" i="75"/>
  <c r="W14" i="75"/>
  <c r="X14" i="75"/>
  <c r="Y14" i="75"/>
  <c r="Z14" i="75"/>
  <c r="AA14" i="75"/>
  <c r="AB14" i="75"/>
  <c r="AC14" i="75"/>
  <c r="AD14" i="75"/>
  <c r="AE14" i="75"/>
  <c r="AF14" i="75"/>
  <c r="B14" i="75"/>
  <c r="B12" i="75"/>
  <c r="B10" i="75"/>
  <c r="B8" i="75"/>
  <c r="B6" i="75"/>
  <c r="AG13" i="75"/>
  <c r="AG11" i="75"/>
  <c r="AG9" i="75"/>
  <c r="AG7" i="75"/>
  <c r="AG5" i="75"/>
  <c r="C6" i="73"/>
  <c r="D6" i="73"/>
  <c r="E6" i="73"/>
  <c r="F6" i="73"/>
  <c r="G6" i="73"/>
  <c r="H6" i="73"/>
  <c r="I6" i="73"/>
  <c r="J6" i="73"/>
  <c r="K6" i="73"/>
  <c r="L6" i="73"/>
  <c r="M6" i="73"/>
  <c r="N6" i="73"/>
  <c r="O6" i="73"/>
  <c r="P6" i="73"/>
  <c r="Q6" i="73"/>
  <c r="R6" i="73"/>
  <c r="S6" i="73"/>
  <c r="T6" i="73"/>
  <c r="U6" i="73"/>
  <c r="V6" i="73"/>
  <c r="W6" i="73"/>
  <c r="X6" i="73"/>
  <c r="Y6" i="73"/>
  <c r="Z6" i="73"/>
  <c r="AA6" i="73"/>
  <c r="AB6" i="73"/>
  <c r="AC6" i="73"/>
  <c r="AD6" i="73"/>
  <c r="AE6" i="73"/>
  <c r="AF6" i="73"/>
  <c r="C8" i="73"/>
  <c r="D8" i="73"/>
  <c r="E8" i="73"/>
  <c r="F8" i="73"/>
  <c r="G8" i="73"/>
  <c r="H8" i="73"/>
  <c r="I8" i="73"/>
  <c r="J8" i="73"/>
  <c r="K8" i="73"/>
  <c r="L8" i="73"/>
  <c r="M8" i="73"/>
  <c r="N8" i="73"/>
  <c r="O8" i="73"/>
  <c r="P8" i="73"/>
  <c r="Q8" i="73"/>
  <c r="R8" i="73"/>
  <c r="S8" i="73"/>
  <c r="T8" i="73"/>
  <c r="U8" i="73"/>
  <c r="V8" i="73"/>
  <c r="W8" i="73"/>
  <c r="X8" i="73"/>
  <c r="Y8" i="73"/>
  <c r="Z8" i="73"/>
  <c r="AA8" i="73"/>
  <c r="AB8" i="73"/>
  <c r="AC8" i="73"/>
  <c r="AD8" i="73"/>
  <c r="AE8" i="73"/>
  <c r="AF8" i="73"/>
  <c r="C10" i="73"/>
  <c r="D10" i="73"/>
  <c r="E10" i="73"/>
  <c r="F10" i="73"/>
  <c r="G10" i="73"/>
  <c r="H10" i="73"/>
  <c r="I10" i="73"/>
  <c r="J10" i="73"/>
  <c r="K10" i="73"/>
  <c r="L10" i="73"/>
  <c r="M10" i="73"/>
  <c r="N10" i="73"/>
  <c r="O10" i="73"/>
  <c r="P10" i="73"/>
  <c r="Q10" i="73"/>
  <c r="R10" i="73"/>
  <c r="S10" i="73"/>
  <c r="T10" i="73"/>
  <c r="U10" i="73"/>
  <c r="V10" i="73"/>
  <c r="W10" i="73"/>
  <c r="X10" i="73"/>
  <c r="Y10" i="73"/>
  <c r="Z10" i="73"/>
  <c r="AA10" i="73"/>
  <c r="AB10" i="73"/>
  <c r="AC10" i="73"/>
  <c r="AD10" i="73"/>
  <c r="AE10" i="73"/>
  <c r="AF10" i="73"/>
  <c r="C12" i="73"/>
  <c r="D12" i="73"/>
  <c r="E12" i="73"/>
  <c r="F12" i="73"/>
  <c r="G12" i="73"/>
  <c r="H12" i="73"/>
  <c r="I12" i="73"/>
  <c r="J12" i="73"/>
  <c r="K12" i="73"/>
  <c r="L12" i="73"/>
  <c r="M12" i="73"/>
  <c r="N12" i="73"/>
  <c r="O12" i="73"/>
  <c r="P12" i="73"/>
  <c r="Q12" i="73"/>
  <c r="R12" i="73"/>
  <c r="S12" i="73"/>
  <c r="T12" i="73"/>
  <c r="U12" i="73"/>
  <c r="V12" i="73"/>
  <c r="W12" i="73"/>
  <c r="X12" i="73"/>
  <c r="Y12" i="73"/>
  <c r="Z12" i="73"/>
  <c r="AA12" i="73"/>
  <c r="AB12" i="73"/>
  <c r="AC12" i="73"/>
  <c r="AD12" i="73"/>
  <c r="AE12" i="73"/>
  <c r="AF12" i="73"/>
  <c r="C14" i="73"/>
  <c r="D14" i="73"/>
  <c r="E14" i="73"/>
  <c r="F14" i="73"/>
  <c r="G14" i="73"/>
  <c r="H14" i="73"/>
  <c r="I14" i="73"/>
  <c r="J14" i="73"/>
  <c r="K14" i="73"/>
  <c r="L14" i="73"/>
  <c r="M14" i="73"/>
  <c r="N14" i="73"/>
  <c r="O14" i="73"/>
  <c r="P14" i="73"/>
  <c r="Q14" i="73"/>
  <c r="R14" i="73"/>
  <c r="S14" i="73"/>
  <c r="T14" i="73"/>
  <c r="U14" i="73"/>
  <c r="V14" i="73"/>
  <c r="W14" i="73"/>
  <c r="X14" i="73"/>
  <c r="Y14" i="73"/>
  <c r="Z14" i="73"/>
  <c r="AA14" i="73"/>
  <c r="AB14" i="73"/>
  <c r="AC14" i="73"/>
  <c r="AD14" i="73"/>
  <c r="AE14" i="73"/>
  <c r="AF14" i="73"/>
  <c r="B14" i="73"/>
  <c r="B12" i="73"/>
  <c r="B10" i="73"/>
  <c r="B8" i="73"/>
  <c r="B6" i="73"/>
  <c r="AG13" i="73"/>
  <c r="AG11" i="73"/>
  <c r="AG9" i="73"/>
  <c r="AG7" i="73"/>
  <c r="AG5" i="73"/>
  <c r="C6" i="72"/>
  <c r="D6" i="72"/>
  <c r="E6" i="72"/>
  <c r="F6" i="72"/>
  <c r="G6" i="72"/>
  <c r="H6" i="72"/>
  <c r="I6" i="72"/>
  <c r="J6" i="72"/>
  <c r="K6" i="72"/>
  <c r="L6" i="72"/>
  <c r="M6" i="72"/>
  <c r="N6" i="72"/>
  <c r="O6" i="72"/>
  <c r="P6" i="72"/>
  <c r="Q6" i="72"/>
  <c r="R6" i="72"/>
  <c r="S6" i="72"/>
  <c r="T6" i="72"/>
  <c r="U6" i="72"/>
  <c r="V6" i="72"/>
  <c r="W6" i="72"/>
  <c r="X6" i="72"/>
  <c r="Y6" i="72"/>
  <c r="Z6" i="72"/>
  <c r="AA6" i="72"/>
  <c r="AB6" i="72"/>
  <c r="AC6" i="72"/>
  <c r="AD6" i="72"/>
  <c r="AE6" i="72"/>
  <c r="AF6" i="72"/>
  <c r="C8" i="72"/>
  <c r="D8" i="72"/>
  <c r="E8" i="72"/>
  <c r="F8" i="72"/>
  <c r="G8" i="72"/>
  <c r="H8" i="72"/>
  <c r="I8" i="72"/>
  <c r="J8" i="72"/>
  <c r="K8" i="72"/>
  <c r="L8" i="72"/>
  <c r="M8" i="72"/>
  <c r="N8" i="72"/>
  <c r="O8" i="72"/>
  <c r="P8" i="72"/>
  <c r="Q8" i="72"/>
  <c r="R8" i="72"/>
  <c r="S8" i="72"/>
  <c r="T8" i="72"/>
  <c r="U8" i="72"/>
  <c r="V8" i="72"/>
  <c r="W8" i="72"/>
  <c r="X8" i="72"/>
  <c r="Y8" i="72"/>
  <c r="Z8" i="72"/>
  <c r="AA8" i="72"/>
  <c r="AB8" i="72"/>
  <c r="AC8" i="72"/>
  <c r="AD8" i="72"/>
  <c r="AE8" i="72"/>
  <c r="AF8" i="72"/>
  <c r="C10" i="72"/>
  <c r="D10" i="72"/>
  <c r="E10" i="72"/>
  <c r="F10" i="72"/>
  <c r="G10" i="72"/>
  <c r="H10" i="72"/>
  <c r="I10" i="72"/>
  <c r="J10" i="72"/>
  <c r="K10" i="72"/>
  <c r="L10" i="72"/>
  <c r="M10" i="72"/>
  <c r="N10" i="72"/>
  <c r="O10" i="72"/>
  <c r="P10" i="72"/>
  <c r="Q10" i="72"/>
  <c r="R10" i="72"/>
  <c r="S10" i="72"/>
  <c r="T10" i="72"/>
  <c r="U10" i="72"/>
  <c r="V10" i="72"/>
  <c r="W10" i="72"/>
  <c r="X10" i="72"/>
  <c r="Y10" i="72"/>
  <c r="Z10" i="72"/>
  <c r="AA10" i="72"/>
  <c r="AB10" i="72"/>
  <c r="AC10" i="72"/>
  <c r="AD10" i="72"/>
  <c r="AE10" i="72"/>
  <c r="AF10" i="72"/>
  <c r="C12" i="72"/>
  <c r="D12" i="72"/>
  <c r="E12" i="72"/>
  <c r="F12" i="72"/>
  <c r="G12" i="72"/>
  <c r="H12" i="72"/>
  <c r="I12" i="72"/>
  <c r="J12" i="72"/>
  <c r="K12" i="72"/>
  <c r="L12" i="72"/>
  <c r="M12" i="72"/>
  <c r="N12" i="72"/>
  <c r="O12" i="72"/>
  <c r="P12" i="72"/>
  <c r="Q12" i="72"/>
  <c r="R12" i="72"/>
  <c r="S12" i="72"/>
  <c r="T12" i="72"/>
  <c r="U12" i="72"/>
  <c r="V12" i="72"/>
  <c r="W12" i="72"/>
  <c r="X12" i="72"/>
  <c r="Y12" i="72"/>
  <c r="Z12" i="72"/>
  <c r="AA12" i="72"/>
  <c r="AB12" i="72"/>
  <c r="AC12" i="72"/>
  <c r="AD12" i="72"/>
  <c r="AE12" i="72"/>
  <c r="AF12" i="72"/>
  <c r="C14" i="72"/>
  <c r="D14" i="72"/>
  <c r="E14" i="72"/>
  <c r="F14" i="72"/>
  <c r="G14" i="72"/>
  <c r="H14" i="72"/>
  <c r="I14" i="72"/>
  <c r="J14" i="72"/>
  <c r="K14" i="72"/>
  <c r="L14" i="72"/>
  <c r="M14" i="72"/>
  <c r="N14" i="72"/>
  <c r="O14" i="72"/>
  <c r="P14" i="72"/>
  <c r="Q14" i="72"/>
  <c r="R14" i="72"/>
  <c r="S14" i="72"/>
  <c r="T14" i="72"/>
  <c r="U14" i="72"/>
  <c r="V14" i="72"/>
  <c r="W14" i="72"/>
  <c r="X14" i="72"/>
  <c r="Y14" i="72"/>
  <c r="Z14" i="72"/>
  <c r="AA14" i="72"/>
  <c r="AB14" i="72"/>
  <c r="AC14" i="72"/>
  <c r="AD14" i="72"/>
  <c r="AE14" i="72"/>
  <c r="AF14" i="72"/>
  <c r="AG13" i="72"/>
  <c r="AG11" i="72"/>
  <c r="B14" i="72"/>
  <c r="B12" i="72"/>
  <c r="B10" i="72"/>
  <c r="B8" i="72"/>
  <c r="B6" i="72"/>
  <c r="AG9" i="72"/>
  <c r="AG7" i="72"/>
  <c r="AG5" i="72"/>
  <c r="C5" i="68"/>
  <c r="D5" i="68"/>
  <c r="E5" i="68"/>
  <c r="F5" i="68"/>
  <c r="G5" i="68"/>
  <c r="H5" i="68"/>
  <c r="I5" i="68"/>
  <c r="J5" i="68"/>
  <c r="K5" i="68"/>
  <c r="L5" i="68"/>
  <c r="M5" i="68"/>
  <c r="N5" i="68"/>
  <c r="O5" i="68"/>
  <c r="P5" i="68"/>
  <c r="Q5" i="68"/>
  <c r="R5" i="68"/>
  <c r="S5" i="68"/>
  <c r="T5" i="68"/>
  <c r="U5" i="68"/>
  <c r="V5" i="68"/>
  <c r="W5" i="68"/>
  <c r="X5" i="68"/>
  <c r="Y5" i="68"/>
  <c r="Z5" i="68"/>
  <c r="AA5" i="68"/>
  <c r="AB5" i="68"/>
  <c r="AC5" i="68"/>
  <c r="AD5" i="68"/>
  <c r="AE5" i="68"/>
  <c r="AF5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9" i="68"/>
  <c r="D9" i="68"/>
  <c r="E9" i="68"/>
  <c r="F9" i="68"/>
  <c r="G9" i="68"/>
  <c r="H9" i="68"/>
  <c r="I9" i="68"/>
  <c r="J9" i="68"/>
  <c r="K9" i="68"/>
  <c r="L9" i="68"/>
  <c r="M9" i="68"/>
  <c r="N9" i="68"/>
  <c r="O9" i="68"/>
  <c r="P9" i="68"/>
  <c r="Q9" i="68"/>
  <c r="R9" i="68"/>
  <c r="S9" i="68"/>
  <c r="T9" i="68"/>
  <c r="U9" i="68"/>
  <c r="V9" i="68"/>
  <c r="W9" i="68"/>
  <c r="X9" i="68"/>
  <c r="Y9" i="68"/>
  <c r="Z9" i="68"/>
  <c r="AA9" i="68"/>
  <c r="AB9" i="68"/>
  <c r="AC9" i="68"/>
  <c r="AD9" i="68"/>
  <c r="AE9" i="68"/>
  <c r="AF9" i="68"/>
  <c r="C11" i="68"/>
  <c r="D11" i="68"/>
  <c r="E11" i="68"/>
  <c r="F11" i="68"/>
  <c r="G11" i="68"/>
  <c r="H11" i="68"/>
  <c r="I11" i="68"/>
  <c r="J11" i="68"/>
  <c r="K11" i="68"/>
  <c r="L11" i="68"/>
  <c r="M11" i="68"/>
  <c r="N11" i="68"/>
  <c r="O11" i="68"/>
  <c r="P11" i="68"/>
  <c r="Q11" i="68"/>
  <c r="R11" i="68"/>
  <c r="S11" i="68"/>
  <c r="T11" i="68"/>
  <c r="U11" i="68"/>
  <c r="V11" i="68"/>
  <c r="W11" i="68"/>
  <c r="X11" i="68"/>
  <c r="Y11" i="68"/>
  <c r="Z11" i="68"/>
  <c r="AA11" i="68"/>
  <c r="AB11" i="68"/>
  <c r="AC11" i="68"/>
  <c r="AD11" i="68"/>
  <c r="AE11" i="68"/>
  <c r="AF11" i="68"/>
  <c r="C13" i="68"/>
  <c r="D13" i="68"/>
  <c r="E13" i="68"/>
  <c r="F13" i="68"/>
  <c r="G13" i="68"/>
  <c r="H13" i="68"/>
  <c r="I13" i="68"/>
  <c r="J13" i="68"/>
  <c r="K13" i="68"/>
  <c r="L13" i="68"/>
  <c r="M13" i="68"/>
  <c r="N13" i="68"/>
  <c r="O13" i="68"/>
  <c r="P13" i="68"/>
  <c r="Q13" i="68"/>
  <c r="R13" i="68"/>
  <c r="S13" i="68"/>
  <c r="T13" i="68"/>
  <c r="U13" i="68"/>
  <c r="V13" i="68"/>
  <c r="W13" i="68"/>
  <c r="X13" i="68"/>
  <c r="Y13" i="68"/>
  <c r="Z13" i="68"/>
  <c r="AA13" i="68"/>
  <c r="AB13" i="68"/>
  <c r="AC13" i="68"/>
  <c r="AD13" i="68"/>
  <c r="AE13" i="68"/>
  <c r="AF13" i="68"/>
  <c r="B13" i="68"/>
  <c r="B11" i="68"/>
  <c r="B9" i="68"/>
  <c r="B7" i="68"/>
  <c r="B5" i="68"/>
  <c r="AG13" i="68"/>
  <c r="AG11" i="68"/>
  <c r="AG9" i="68"/>
  <c r="AG7" i="68"/>
  <c r="AG5" i="68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AF5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A7" i="40"/>
  <c r="AB7" i="40"/>
  <c r="AC7" i="40"/>
  <c r="AD7" i="40"/>
  <c r="AE7" i="40"/>
  <c r="AF7" i="40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Z9" i="40"/>
  <c r="AA9" i="40"/>
  <c r="AB9" i="40"/>
  <c r="AC9" i="40"/>
  <c r="AD9" i="40"/>
  <c r="AE9" i="40"/>
  <c r="AF9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Z11" i="40"/>
  <c r="AA11" i="40"/>
  <c r="AB11" i="40"/>
  <c r="AC11" i="40"/>
  <c r="AD11" i="40"/>
  <c r="AE11" i="40"/>
  <c r="AF11" i="40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AA13" i="40"/>
  <c r="AB13" i="40"/>
  <c r="AC13" i="40"/>
  <c r="AD13" i="40"/>
  <c r="AE13" i="40"/>
  <c r="AF13" i="40"/>
  <c r="B13" i="40"/>
  <c r="B11" i="40"/>
  <c r="B9" i="40"/>
  <c r="B7" i="40"/>
  <c r="B5" i="40"/>
  <c r="AG13" i="40"/>
  <c r="AG11" i="40"/>
  <c r="AG9" i="40"/>
  <c r="AG7" i="40"/>
  <c r="AG5" i="40"/>
  <c r="C5" i="65"/>
  <c r="D5" i="65"/>
  <c r="E5" i="65"/>
  <c r="F5" i="65"/>
  <c r="G5" i="65"/>
  <c r="H5" i="65"/>
  <c r="I5" i="65"/>
  <c r="J5" i="65"/>
  <c r="K5" i="65"/>
  <c r="L5" i="65"/>
  <c r="M5" i="65"/>
  <c r="N5" i="65"/>
  <c r="O5" i="65"/>
  <c r="P5" i="65"/>
  <c r="Q5" i="65"/>
  <c r="R5" i="65"/>
  <c r="S5" i="65"/>
  <c r="T5" i="65"/>
  <c r="U5" i="65"/>
  <c r="V5" i="65"/>
  <c r="W5" i="65"/>
  <c r="X5" i="65"/>
  <c r="Y5" i="65"/>
  <c r="Z5" i="65"/>
  <c r="AA5" i="65"/>
  <c r="AB5" i="65"/>
  <c r="AC5" i="65"/>
  <c r="AD5" i="65"/>
  <c r="AE5" i="65"/>
  <c r="AF5" i="65"/>
  <c r="C7" i="65"/>
  <c r="D7" i="65"/>
  <c r="E7" i="65"/>
  <c r="F7" i="65"/>
  <c r="G7" i="65"/>
  <c r="H7" i="65"/>
  <c r="I7" i="65"/>
  <c r="J7" i="65"/>
  <c r="K7" i="65"/>
  <c r="L7" i="65"/>
  <c r="M7" i="65"/>
  <c r="N7" i="65"/>
  <c r="O7" i="65"/>
  <c r="P7" i="65"/>
  <c r="Q7" i="65"/>
  <c r="R7" i="65"/>
  <c r="S7" i="65"/>
  <c r="T7" i="65"/>
  <c r="U7" i="65"/>
  <c r="V7" i="65"/>
  <c r="W7" i="65"/>
  <c r="X7" i="65"/>
  <c r="Y7" i="65"/>
  <c r="Z7" i="65"/>
  <c r="AA7" i="65"/>
  <c r="AB7" i="65"/>
  <c r="AC7" i="65"/>
  <c r="AD7" i="65"/>
  <c r="AE7" i="65"/>
  <c r="AF7" i="65"/>
  <c r="C9" i="65"/>
  <c r="D9" i="65"/>
  <c r="E9" i="65"/>
  <c r="F9" i="65"/>
  <c r="G9" i="65"/>
  <c r="H9" i="65"/>
  <c r="I9" i="65"/>
  <c r="J9" i="65"/>
  <c r="K9" i="65"/>
  <c r="L9" i="65"/>
  <c r="M9" i="65"/>
  <c r="N9" i="65"/>
  <c r="O9" i="65"/>
  <c r="P9" i="65"/>
  <c r="Q9" i="65"/>
  <c r="R9" i="65"/>
  <c r="S9" i="65"/>
  <c r="T9" i="65"/>
  <c r="U9" i="65"/>
  <c r="V9" i="65"/>
  <c r="W9" i="65"/>
  <c r="X9" i="65"/>
  <c r="Y9" i="65"/>
  <c r="Z9" i="65"/>
  <c r="AA9" i="65"/>
  <c r="AB9" i="65"/>
  <c r="AC9" i="65"/>
  <c r="AD9" i="65"/>
  <c r="AE9" i="65"/>
  <c r="AF9" i="65"/>
  <c r="C11" i="65"/>
  <c r="D11" i="65"/>
  <c r="E11" i="65"/>
  <c r="F11" i="65"/>
  <c r="G11" i="65"/>
  <c r="H11" i="65"/>
  <c r="I11" i="65"/>
  <c r="J11" i="65"/>
  <c r="K11" i="65"/>
  <c r="L11" i="65"/>
  <c r="M11" i="65"/>
  <c r="N11" i="65"/>
  <c r="O11" i="65"/>
  <c r="P11" i="65"/>
  <c r="Q11" i="65"/>
  <c r="R11" i="65"/>
  <c r="S11" i="65"/>
  <c r="T11" i="65"/>
  <c r="U11" i="65"/>
  <c r="V11" i="65"/>
  <c r="W11" i="65"/>
  <c r="X11" i="65"/>
  <c r="Y11" i="65"/>
  <c r="Z11" i="65"/>
  <c r="AA11" i="65"/>
  <c r="AB11" i="65"/>
  <c r="AC11" i="65"/>
  <c r="AD11" i="65"/>
  <c r="AE11" i="65"/>
  <c r="AF11" i="65"/>
  <c r="C13" i="65"/>
  <c r="D13" i="65"/>
  <c r="E13" i="65"/>
  <c r="F13" i="65"/>
  <c r="G13" i="65"/>
  <c r="H13" i="65"/>
  <c r="I13" i="65"/>
  <c r="J13" i="65"/>
  <c r="K13" i="65"/>
  <c r="L13" i="65"/>
  <c r="M13" i="65"/>
  <c r="N13" i="65"/>
  <c r="O13" i="65"/>
  <c r="P13" i="65"/>
  <c r="Q13" i="65"/>
  <c r="R13" i="65"/>
  <c r="S13" i="65"/>
  <c r="T13" i="65"/>
  <c r="U13" i="65"/>
  <c r="V13" i="65"/>
  <c r="W13" i="65"/>
  <c r="X13" i="65"/>
  <c r="Y13" i="65"/>
  <c r="Z13" i="65"/>
  <c r="AA13" i="65"/>
  <c r="AB13" i="65"/>
  <c r="AC13" i="65"/>
  <c r="AD13" i="65"/>
  <c r="AE13" i="65"/>
  <c r="AF13" i="65"/>
  <c r="B13" i="65"/>
  <c r="B11" i="65"/>
  <c r="B9" i="65"/>
  <c r="B7" i="65"/>
  <c r="B5" i="65"/>
  <c r="AG13" i="65"/>
  <c r="AG11" i="65"/>
  <c r="AG9" i="65"/>
  <c r="AG7" i="65"/>
  <c r="AG5" i="65"/>
  <c r="C5" i="53"/>
  <c r="D5" i="53"/>
  <c r="E5" i="53"/>
  <c r="F5" i="53"/>
  <c r="G5" i="53"/>
  <c r="H5" i="53"/>
  <c r="I5" i="53"/>
  <c r="J5" i="53"/>
  <c r="K5" i="53"/>
  <c r="L5" i="53"/>
  <c r="M5" i="53"/>
  <c r="N5" i="53"/>
  <c r="O5" i="53"/>
  <c r="P5" i="53"/>
  <c r="Q5" i="53"/>
  <c r="R5" i="53"/>
  <c r="S5" i="53"/>
  <c r="T5" i="53"/>
  <c r="U5" i="53"/>
  <c r="V5" i="53"/>
  <c r="W5" i="53"/>
  <c r="X5" i="53"/>
  <c r="Y5" i="53"/>
  <c r="Z5" i="53"/>
  <c r="AA5" i="53"/>
  <c r="AB5" i="53"/>
  <c r="AC5" i="53"/>
  <c r="AD5" i="53"/>
  <c r="AE5" i="53"/>
  <c r="AF5" i="53"/>
  <c r="C7" i="53"/>
  <c r="D7" i="53"/>
  <c r="E7" i="53"/>
  <c r="F7" i="53"/>
  <c r="G7" i="53"/>
  <c r="H7" i="53"/>
  <c r="I7" i="53"/>
  <c r="J7" i="53"/>
  <c r="K7" i="53"/>
  <c r="L7" i="53"/>
  <c r="M7" i="53"/>
  <c r="N7" i="53"/>
  <c r="O7" i="53"/>
  <c r="P7" i="53"/>
  <c r="Q7" i="53"/>
  <c r="R7" i="53"/>
  <c r="S7" i="53"/>
  <c r="T7" i="53"/>
  <c r="U7" i="53"/>
  <c r="V7" i="53"/>
  <c r="W7" i="53"/>
  <c r="X7" i="53"/>
  <c r="Y7" i="53"/>
  <c r="Z7" i="53"/>
  <c r="AA7" i="53"/>
  <c r="AB7" i="53"/>
  <c r="AC7" i="53"/>
  <c r="AD7" i="53"/>
  <c r="AE7" i="53"/>
  <c r="AF7" i="53"/>
  <c r="C9" i="53"/>
  <c r="D9" i="53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V9" i="53"/>
  <c r="W9" i="53"/>
  <c r="X9" i="53"/>
  <c r="Y9" i="53"/>
  <c r="Z9" i="53"/>
  <c r="AA9" i="53"/>
  <c r="AB9" i="53"/>
  <c r="AC9" i="53"/>
  <c r="AD9" i="53"/>
  <c r="AE9" i="53"/>
  <c r="AF9" i="53"/>
  <c r="C11" i="53"/>
  <c r="D11" i="53"/>
  <c r="E11" i="53"/>
  <c r="F11" i="53"/>
  <c r="G11" i="53"/>
  <c r="H11" i="53"/>
  <c r="I11" i="53"/>
  <c r="J11" i="53"/>
  <c r="K11" i="53"/>
  <c r="L11" i="53"/>
  <c r="M11" i="53"/>
  <c r="N11" i="53"/>
  <c r="O11" i="53"/>
  <c r="P11" i="53"/>
  <c r="Q11" i="53"/>
  <c r="R11" i="53"/>
  <c r="S11" i="53"/>
  <c r="T11" i="53"/>
  <c r="U11" i="53"/>
  <c r="V11" i="53"/>
  <c r="W11" i="53"/>
  <c r="X11" i="53"/>
  <c r="Y11" i="53"/>
  <c r="Z11" i="53"/>
  <c r="AA11" i="53"/>
  <c r="AB11" i="53"/>
  <c r="AC11" i="53"/>
  <c r="AD11" i="53"/>
  <c r="AE11" i="53"/>
  <c r="AF11" i="53"/>
  <c r="C13" i="53"/>
  <c r="D13" i="53"/>
  <c r="E13" i="53"/>
  <c r="F13" i="53"/>
  <c r="G13" i="53"/>
  <c r="H13" i="53"/>
  <c r="I13" i="53"/>
  <c r="J13" i="53"/>
  <c r="K13" i="53"/>
  <c r="L13" i="53"/>
  <c r="M13" i="53"/>
  <c r="N13" i="53"/>
  <c r="O13" i="53"/>
  <c r="P13" i="53"/>
  <c r="Q13" i="53"/>
  <c r="R13" i="53"/>
  <c r="S13" i="53"/>
  <c r="T13" i="53"/>
  <c r="U13" i="53"/>
  <c r="V13" i="53"/>
  <c r="W13" i="53"/>
  <c r="X13" i="53"/>
  <c r="Y13" i="53"/>
  <c r="Z13" i="53"/>
  <c r="AA13" i="53"/>
  <c r="AB13" i="53"/>
  <c r="AC13" i="53"/>
  <c r="AD13" i="53"/>
  <c r="AE13" i="53"/>
  <c r="AF13" i="53"/>
  <c r="B13" i="53"/>
  <c r="B11" i="53"/>
  <c r="B9" i="53"/>
  <c r="B7" i="53"/>
  <c r="B5" i="53"/>
  <c r="AG13" i="53"/>
  <c r="AG11" i="53"/>
  <c r="AG9" i="53"/>
  <c r="AG7" i="53"/>
  <c r="AG5" i="53"/>
  <c r="C13" i="64"/>
  <c r="D13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AD13" i="64"/>
  <c r="AE13" i="64"/>
  <c r="AF13" i="64"/>
  <c r="B13" i="64"/>
  <c r="AG13" i="64"/>
  <c r="C13" i="37"/>
  <c r="D13" i="37"/>
  <c r="E13" i="37"/>
  <c r="F13" i="3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G11" i="37"/>
  <c r="B13" i="37"/>
  <c r="B11" i="37"/>
  <c r="C5" i="37"/>
  <c r="D5" i="37"/>
  <c r="E5" i="37"/>
  <c r="F5" i="37"/>
  <c r="G5" i="37"/>
  <c r="H5" i="37"/>
  <c r="I5" i="37"/>
  <c r="J5" i="37"/>
  <c r="K5" i="37"/>
  <c r="L5" i="37"/>
  <c r="M5" i="37"/>
  <c r="N5" i="37"/>
  <c r="O5" i="37"/>
  <c r="P5" i="37"/>
  <c r="Q5" i="37"/>
  <c r="R5" i="37"/>
  <c r="S5" i="37"/>
  <c r="T5" i="37"/>
  <c r="U5" i="37"/>
  <c r="V5" i="37"/>
  <c r="W5" i="37"/>
  <c r="X5" i="37"/>
  <c r="Y5" i="37"/>
  <c r="Z5" i="37"/>
  <c r="AA5" i="37"/>
  <c r="AB5" i="37"/>
  <c r="AC5" i="37"/>
  <c r="AD5" i="37"/>
  <c r="AE5" i="37"/>
  <c r="AF5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AA7" i="37"/>
  <c r="AB7" i="37"/>
  <c r="AC7" i="37"/>
  <c r="AD7" i="37"/>
  <c r="AE7" i="37"/>
  <c r="AF7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AA9" i="37"/>
  <c r="AB9" i="37"/>
  <c r="AC9" i="37"/>
  <c r="AD9" i="37"/>
  <c r="AE9" i="37"/>
  <c r="AF9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A11" i="37"/>
  <c r="AB11" i="37"/>
  <c r="AC11" i="37"/>
  <c r="AD11" i="37"/>
  <c r="AE11" i="37"/>
  <c r="AF11" i="37"/>
  <c r="B9" i="37"/>
  <c r="B7" i="37"/>
  <c r="B5" i="37"/>
  <c r="AG9" i="37"/>
  <c r="AG7" i="37"/>
  <c r="AG5" i="37"/>
  <c r="C5" i="64"/>
  <c r="D5" i="64"/>
  <c r="E5" i="64"/>
  <c r="F5" i="64"/>
  <c r="G5" i="64"/>
  <c r="H5" i="64"/>
  <c r="I5" i="64"/>
  <c r="J5" i="64"/>
  <c r="K5" i="64"/>
  <c r="L5" i="64"/>
  <c r="M5" i="64"/>
  <c r="N5" i="64"/>
  <c r="O5" i="64"/>
  <c r="P5" i="64"/>
  <c r="Q5" i="64"/>
  <c r="R5" i="64"/>
  <c r="S5" i="64"/>
  <c r="T5" i="64"/>
  <c r="U5" i="64"/>
  <c r="V5" i="64"/>
  <c r="W5" i="64"/>
  <c r="X5" i="64"/>
  <c r="Y5" i="64"/>
  <c r="Z5" i="64"/>
  <c r="AA5" i="64"/>
  <c r="AB5" i="64"/>
  <c r="AC5" i="64"/>
  <c r="AD5" i="64"/>
  <c r="AE5" i="64"/>
  <c r="AF5" i="64"/>
  <c r="C7" i="64"/>
  <c r="D7" i="64"/>
  <c r="E7" i="64"/>
  <c r="F7" i="64"/>
  <c r="G7" i="64"/>
  <c r="H7" i="64"/>
  <c r="I7" i="64"/>
  <c r="J7" i="64"/>
  <c r="K7" i="64"/>
  <c r="L7" i="64"/>
  <c r="M7" i="64"/>
  <c r="N7" i="64"/>
  <c r="O7" i="64"/>
  <c r="P7" i="64"/>
  <c r="Q7" i="64"/>
  <c r="R7" i="64"/>
  <c r="S7" i="64"/>
  <c r="T7" i="64"/>
  <c r="U7" i="64"/>
  <c r="V7" i="64"/>
  <c r="W7" i="64"/>
  <c r="X7" i="64"/>
  <c r="Y7" i="64"/>
  <c r="Z7" i="64"/>
  <c r="AA7" i="64"/>
  <c r="AB7" i="64"/>
  <c r="AC7" i="64"/>
  <c r="AD7" i="64"/>
  <c r="AE7" i="64"/>
  <c r="AF7" i="64"/>
  <c r="C9" i="64"/>
  <c r="D9" i="64"/>
  <c r="E9" i="64"/>
  <c r="F9" i="64"/>
  <c r="G9" i="64"/>
  <c r="H9" i="64"/>
  <c r="I9" i="64"/>
  <c r="J9" i="64"/>
  <c r="K9" i="64"/>
  <c r="L9" i="64"/>
  <c r="M9" i="64"/>
  <c r="N9" i="64"/>
  <c r="O9" i="64"/>
  <c r="P9" i="64"/>
  <c r="Q9" i="64"/>
  <c r="R9" i="64"/>
  <c r="S9" i="64"/>
  <c r="T9" i="64"/>
  <c r="U9" i="64"/>
  <c r="V9" i="64"/>
  <c r="W9" i="64"/>
  <c r="X9" i="64"/>
  <c r="Y9" i="64"/>
  <c r="Z9" i="64"/>
  <c r="AA9" i="64"/>
  <c r="AB9" i="64"/>
  <c r="AC9" i="64"/>
  <c r="AD9" i="64"/>
  <c r="AE9" i="64"/>
  <c r="AF9" i="64"/>
  <c r="C11" i="64"/>
  <c r="D11" i="64"/>
  <c r="E11" i="64"/>
  <c r="F11" i="64"/>
  <c r="G11" i="64"/>
  <c r="H11" i="64"/>
  <c r="I11" i="64"/>
  <c r="J11" i="64"/>
  <c r="K11" i="64"/>
  <c r="L11" i="64"/>
  <c r="M11" i="64"/>
  <c r="N11" i="64"/>
  <c r="O11" i="64"/>
  <c r="P11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AD11" i="64"/>
  <c r="AE11" i="64"/>
  <c r="AF11" i="64"/>
  <c r="B11" i="64"/>
  <c r="B9" i="64"/>
  <c r="B7" i="64"/>
  <c r="B5" i="64"/>
  <c r="AG11" i="64"/>
  <c r="AG9" i="64"/>
  <c r="AG7" i="64"/>
  <c r="AG5" i="64"/>
  <c r="D20" i="81" l="1"/>
  <c r="L20" i="37"/>
  <c r="D20" i="40"/>
  <c r="L21" i="57"/>
  <c r="L20" i="53"/>
  <c r="D21" i="72"/>
  <c r="D20" i="64"/>
  <c r="D21" i="73"/>
  <c r="D20" i="37"/>
  <c r="L21" i="73"/>
  <c r="D21" i="69"/>
  <c r="L21" i="77"/>
  <c r="D20" i="68"/>
  <c r="L21" i="75"/>
  <c r="L20" i="57"/>
  <c r="L20" i="81"/>
  <c r="L21" i="76"/>
  <c r="L20" i="82"/>
  <c r="L19" i="64"/>
  <c r="D21" i="48"/>
  <c r="D20" i="53"/>
  <c r="L21" i="53"/>
  <c r="L20" i="79"/>
  <c r="D21" i="76"/>
  <c r="D21" i="75"/>
  <c r="L21" i="69"/>
  <c r="D20" i="83"/>
  <c r="D20" i="57"/>
  <c r="D20" i="65"/>
  <c r="D21" i="77"/>
  <c r="L20" i="87"/>
  <c r="L21" i="83"/>
  <c r="L20" i="68"/>
  <c r="D20" i="79"/>
  <c r="L22" i="78"/>
  <c r="D20" i="82"/>
  <c r="D21" i="82"/>
  <c r="L20" i="65"/>
  <c r="L21" i="48"/>
  <c r="D22" i="48"/>
  <c r="L22" i="48"/>
  <c r="L23" i="48"/>
  <c r="D20" i="48"/>
  <c r="L20" i="48"/>
  <c r="L24" i="48"/>
  <c r="D22" i="76"/>
  <c r="L22" i="76"/>
  <c r="L23" i="76"/>
  <c r="D20" i="76"/>
  <c r="L20" i="76"/>
  <c r="L24" i="76"/>
  <c r="D22" i="69"/>
  <c r="L22" i="69"/>
  <c r="L23" i="69"/>
  <c r="D20" i="69"/>
  <c r="L20" i="69"/>
  <c r="L24" i="69"/>
  <c r="D20" i="87"/>
  <c r="D21" i="87"/>
  <c r="L21" i="87"/>
  <c r="L22" i="87"/>
  <c r="D19" i="87"/>
  <c r="L19" i="87"/>
  <c r="L23" i="87"/>
  <c r="D21" i="57"/>
  <c r="L22" i="57"/>
  <c r="D19" i="57"/>
  <c r="L19" i="57"/>
  <c r="L23" i="57"/>
  <c r="L20" i="83"/>
  <c r="D21" i="83"/>
  <c r="L22" i="83"/>
  <c r="D19" i="83"/>
  <c r="L19" i="83"/>
  <c r="L23" i="83"/>
  <c r="L21" i="82"/>
  <c r="L22" i="82"/>
  <c r="D19" i="82"/>
  <c r="L19" i="82"/>
  <c r="L23" i="82"/>
  <c r="D21" i="81"/>
  <c r="L21" i="81"/>
  <c r="L22" i="81"/>
  <c r="D19" i="81"/>
  <c r="L19" i="81"/>
  <c r="L23" i="81"/>
  <c r="D21" i="79"/>
  <c r="L21" i="79"/>
  <c r="L22" i="79"/>
  <c r="D19" i="79"/>
  <c r="L19" i="79"/>
  <c r="L23" i="79"/>
  <c r="D21" i="78"/>
  <c r="L21" i="78"/>
  <c r="D22" i="78"/>
  <c r="L23" i="78"/>
  <c r="D20" i="78"/>
  <c r="L20" i="78"/>
  <c r="L24" i="78"/>
  <c r="D22" i="77"/>
  <c r="L22" i="77"/>
  <c r="L23" i="77"/>
  <c r="D20" i="77"/>
  <c r="L20" i="77"/>
  <c r="L24" i="77"/>
  <c r="D22" i="75"/>
  <c r="L22" i="75"/>
  <c r="L23" i="75"/>
  <c r="D20" i="75"/>
  <c r="L20" i="75"/>
  <c r="L24" i="75"/>
  <c r="D22" i="73"/>
  <c r="L22" i="73"/>
  <c r="L23" i="73"/>
  <c r="D20" i="73"/>
  <c r="L20" i="73"/>
  <c r="L24" i="73"/>
  <c r="L21" i="72"/>
  <c r="D22" i="72"/>
  <c r="L22" i="72"/>
  <c r="L23" i="72"/>
  <c r="D20" i="72"/>
  <c r="L20" i="72"/>
  <c r="L24" i="72"/>
  <c r="D21" i="68"/>
  <c r="L21" i="68"/>
  <c r="L22" i="68"/>
  <c r="D19" i="68"/>
  <c r="L19" i="68"/>
  <c r="L23" i="68"/>
  <c r="L20" i="40"/>
  <c r="D21" i="40"/>
  <c r="L21" i="40"/>
  <c r="L22" i="40"/>
  <c r="D19" i="40"/>
  <c r="L19" i="40"/>
  <c r="L23" i="40"/>
  <c r="D21" i="65"/>
  <c r="L21" i="65"/>
  <c r="L22" i="65"/>
  <c r="D19" i="65"/>
  <c r="L19" i="65"/>
  <c r="L23" i="65"/>
  <c r="D21" i="53"/>
  <c r="L22" i="53"/>
  <c r="D19" i="53"/>
  <c r="L19" i="53"/>
  <c r="L23" i="53"/>
  <c r="D21" i="37"/>
  <c r="L21" i="37"/>
  <c r="L22" i="37"/>
  <c r="D19" i="37"/>
  <c r="L19" i="37"/>
  <c r="L23" i="37"/>
  <c r="L20" i="64"/>
  <c r="D21" i="64"/>
  <c r="L21" i="64"/>
  <c r="L22" i="64"/>
  <c r="D19" i="64"/>
  <c r="L23" i="64"/>
  <c r="D23" i="69" l="1"/>
  <c r="D22" i="82"/>
  <c r="D22" i="81"/>
  <c r="D23" i="73"/>
  <c r="D23" i="48"/>
  <c r="D22" i="65"/>
  <c r="D22" i="79"/>
  <c r="D23" i="76"/>
  <c r="D22" i="87"/>
  <c r="D22" i="57"/>
  <c r="D22" i="83"/>
  <c r="D23" i="78"/>
  <c r="D23" i="77"/>
  <c r="D23" i="75"/>
  <c r="D23" i="72"/>
  <c r="D22" i="68"/>
  <c r="D22" i="40"/>
  <c r="D22" i="53"/>
  <c r="D22" i="37"/>
  <c r="D22" i="64"/>
  <c r="BC9" i="152" l="1"/>
  <c r="CL76" i="152" l="1"/>
  <c r="CK56" i="152"/>
  <c r="E3" i="152" l="1"/>
  <c r="F3" i="152"/>
  <c r="G3" i="152"/>
  <c r="H3" i="152"/>
  <c r="I3" i="152"/>
  <c r="J3" i="152"/>
  <c r="K3" i="152"/>
  <c r="L3" i="152"/>
  <c r="M3" i="152"/>
  <c r="N3" i="152"/>
  <c r="O3" i="152"/>
  <c r="P3" i="152"/>
  <c r="Q3" i="152"/>
  <c r="R3" i="152"/>
  <c r="S3" i="152"/>
  <c r="T3" i="152"/>
  <c r="U3" i="152"/>
  <c r="V3" i="152"/>
  <c r="W3" i="152"/>
  <c r="X3" i="152"/>
  <c r="Y3" i="152"/>
  <c r="Z3" i="152"/>
  <c r="AA3" i="152"/>
  <c r="AB3" i="152"/>
  <c r="AC3" i="152"/>
  <c r="AD3" i="152"/>
  <c r="AE3" i="152"/>
  <c r="AF3" i="152"/>
  <c r="AG3" i="152"/>
  <c r="AH3" i="152"/>
  <c r="E7" i="152"/>
  <c r="F7" i="152"/>
  <c r="G7" i="152"/>
  <c r="H7" i="152"/>
  <c r="I7" i="152"/>
  <c r="J7" i="152"/>
  <c r="K7" i="152"/>
  <c r="L7" i="152"/>
  <c r="M7" i="152"/>
  <c r="N7" i="152"/>
  <c r="O7" i="152"/>
  <c r="P7" i="152"/>
  <c r="Q7" i="152"/>
  <c r="R7" i="152"/>
  <c r="S7" i="152"/>
  <c r="T7" i="152"/>
  <c r="U7" i="152"/>
  <c r="V7" i="152"/>
  <c r="W7" i="152"/>
  <c r="X7" i="152"/>
  <c r="Y7" i="152"/>
  <c r="Z7" i="152"/>
  <c r="AA7" i="152"/>
  <c r="AB7" i="152"/>
  <c r="AC7" i="152"/>
  <c r="AD7" i="152"/>
  <c r="AE7" i="152"/>
  <c r="AF7" i="152"/>
  <c r="AG7" i="152"/>
  <c r="C6" i="105"/>
  <c r="D6" i="105"/>
  <c r="E6" i="105"/>
  <c r="F6" i="105"/>
  <c r="G6" i="105"/>
  <c r="H6" i="105"/>
  <c r="I6" i="105"/>
  <c r="J6" i="105"/>
  <c r="K6" i="105"/>
  <c r="L6" i="105"/>
  <c r="M6" i="105"/>
  <c r="N6" i="105"/>
  <c r="O6" i="105"/>
  <c r="P6" i="105"/>
  <c r="Q6" i="105"/>
  <c r="R6" i="105"/>
  <c r="S6" i="105"/>
  <c r="T6" i="105"/>
  <c r="U6" i="105"/>
  <c r="V6" i="105"/>
  <c r="W6" i="105"/>
  <c r="X6" i="105"/>
  <c r="Y6" i="105"/>
  <c r="Z6" i="105"/>
  <c r="AA6" i="105"/>
  <c r="AB6" i="105"/>
  <c r="AC6" i="105"/>
  <c r="AD6" i="105"/>
  <c r="AE6" i="105"/>
  <c r="AF6" i="105"/>
  <c r="C8" i="105"/>
  <c r="D8" i="105"/>
  <c r="E8" i="105"/>
  <c r="F8" i="105"/>
  <c r="G8" i="105"/>
  <c r="H8" i="105"/>
  <c r="I8" i="105"/>
  <c r="J8" i="105"/>
  <c r="K8" i="105"/>
  <c r="L8" i="105"/>
  <c r="M8" i="105"/>
  <c r="N8" i="105"/>
  <c r="O8" i="105"/>
  <c r="P8" i="105"/>
  <c r="Q8" i="105"/>
  <c r="R8" i="105"/>
  <c r="S8" i="105"/>
  <c r="T8" i="105"/>
  <c r="U8" i="105"/>
  <c r="V8" i="105"/>
  <c r="W8" i="105"/>
  <c r="X8" i="105"/>
  <c r="Y8" i="105"/>
  <c r="Z8" i="105"/>
  <c r="AA8" i="105"/>
  <c r="AB8" i="105"/>
  <c r="AC8" i="105"/>
  <c r="AD8" i="105"/>
  <c r="AE8" i="105"/>
  <c r="AF8" i="105"/>
  <c r="C10" i="105"/>
  <c r="D10" i="105"/>
  <c r="E10" i="105"/>
  <c r="F10" i="105"/>
  <c r="G10" i="105"/>
  <c r="H10" i="105"/>
  <c r="I10" i="105"/>
  <c r="J10" i="105"/>
  <c r="K10" i="105"/>
  <c r="L10" i="105"/>
  <c r="M10" i="105"/>
  <c r="N10" i="105"/>
  <c r="O10" i="105"/>
  <c r="P10" i="105"/>
  <c r="Q10" i="105"/>
  <c r="R10" i="105"/>
  <c r="S10" i="105"/>
  <c r="T10" i="105"/>
  <c r="U10" i="105"/>
  <c r="V10" i="105"/>
  <c r="W10" i="105"/>
  <c r="X10" i="105"/>
  <c r="Y10" i="105"/>
  <c r="Z10" i="105"/>
  <c r="AA10" i="105"/>
  <c r="AB10" i="105"/>
  <c r="AC10" i="105"/>
  <c r="AD10" i="105"/>
  <c r="AE10" i="105"/>
  <c r="AF10" i="105"/>
  <c r="C12" i="105"/>
  <c r="D12" i="105"/>
  <c r="E12" i="105"/>
  <c r="F12" i="105"/>
  <c r="G12" i="105"/>
  <c r="H12" i="105"/>
  <c r="I12" i="105"/>
  <c r="J12" i="105"/>
  <c r="K12" i="105"/>
  <c r="L12" i="105"/>
  <c r="M12" i="105"/>
  <c r="N12" i="105"/>
  <c r="O12" i="105"/>
  <c r="P12" i="105"/>
  <c r="Q12" i="105"/>
  <c r="R12" i="105"/>
  <c r="S12" i="105"/>
  <c r="T12" i="105"/>
  <c r="U12" i="105"/>
  <c r="V12" i="105"/>
  <c r="W12" i="105"/>
  <c r="X12" i="105"/>
  <c r="Y12" i="105"/>
  <c r="Z12" i="105"/>
  <c r="AA12" i="105"/>
  <c r="AB12" i="105"/>
  <c r="AC12" i="105"/>
  <c r="AD12" i="105"/>
  <c r="AE12" i="105"/>
  <c r="AF12" i="105"/>
  <c r="B12" i="105"/>
  <c r="B10" i="105"/>
  <c r="B8" i="105"/>
  <c r="B6" i="105"/>
  <c r="AG11" i="105"/>
  <c r="AG9" i="105"/>
  <c r="AG7" i="105"/>
  <c r="AG5" i="105"/>
  <c r="C6" i="104"/>
  <c r="D6" i="104"/>
  <c r="E6" i="104"/>
  <c r="F6" i="104"/>
  <c r="G6" i="104"/>
  <c r="H6" i="104"/>
  <c r="I6" i="104"/>
  <c r="J6" i="104"/>
  <c r="K6" i="104"/>
  <c r="L6" i="104"/>
  <c r="M6" i="104"/>
  <c r="N6" i="104"/>
  <c r="O6" i="104"/>
  <c r="P6" i="104"/>
  <c r="Q6" i="104"/>
  <c r="R6" i="104"/>
  <c r="S6" i="104"/>
  <c r="T6" i="104"/>
  <c r="U6" i="104"/>
  <c r="V6" i="104"/>
  <c r="W6" i="104"/>
  <c r="X6" i="104"/>
  <c r="Y6" i="104"/>
  <c r="Z6" i="104"/>
  <c r="AA6" i="104"/>
  <c r="AB6" i="104"/>
  <c r="AC6" i="104"/>
  <c r="AD6" i="104"/>
  <c r="AE6" i="104"/>
  <c r="AF6" i="104"/>
  <c r="C8" i="104"/>
  <c r="D8" i="104"/>
  <c r="E8" i="104"/>
  <c r="F8" i="104"/>
  <c r="G8" i="104"/>
  <c r="H8" i="104"/>
  <c r="I8" i="104"/>
  <c r="J8" i="104"/>
  <c r="K8" i="104"/>
  <c r="L8" i="104"/>
  <c r="M8" i="104"/>
  <c r="N8" i="104"/>
  <c r="O8" i="104"/>
  <c r="P8" i="104"/>
  <c r="Q8" i="104"/>
  <c r="R8" i="104"/>
  <c r="S8" i="104"/>
  <c r="T8" i="104"/>
  <c r="U8" i="104"/>
  <c r="V8" i="104"/>
  <c r="W8" i="104"/>
  <c r="X8" i="104"/>
  <c r="Y8" i="104"/>
  <c r="Z8" i="104"/>
  <c r="AA8" i="104"/>
  <c r="AB8" i="104"/>
  <c r="AC8" i="104"/>
  <c r="AD8" i="104"/>
  <c r="AE8" i="104"/>
  <c r="AF8" i="104"/>
  <c r="C10" i="104"/>
  <c r="D10" i="104"/>
  <c r="E10" i="104"/>
  <c r="F10" i="104"/>
  <c r="G10" i="104"/>
  <c r="H10" i="104"/>
  <c r="I10" i="104"/>
  <c r="J10" i="104"/>
  <c r="K10" i="104"/>
  <c r="L10" i="104"/>
  <c r="M10" i="104"/>
  <c r="N10" i="104"/>
  <c r="O10" i="104"/>
  <c r="P10" i="104"/>
  <c r="Q10" i="104"/>
  <c r="R10" i="104"/>
  <c r="S10" i="104"/>
  <c r="T10" i="104"/>
  <c r="U10" i="104"/>
  <c r="V10" i="104"/>
  <c r="W10" i="104"/>
  <c r="X10" i="104"/>
  <c r="Y10" i="104"/>
  <c r="Z10" i="104"/>
  <c r="AA10" i="104"/>
  <c r="AB10" i="104"/>
  <c r="AC10" i="104"/>
  <c r="AD10" i="104"/>
  <c r="AE10" i="104"/>
  <c r="AF10" i="104"/>
  <c r="C12" i="104"/>
  <c r="D12" i="104"/>
  <c r="E12" i="104"/>
  <c r="F12" i="104"/>
  <c r="G12" i="104"/>
  <c r="H12" i="104"/>
  <c r="I12" i="104"/>
  <c r="J12" i="104"/>
  <c r="K12" i="104"/>
  <c r="L12" i="104"/>
  <c r="M12" i="104"/>
  <c r="N12" i="104"/>
  <c r="O12" i="104"/>
  <c r="P12" i="104"/>
  <c r="Q12" i="104"/>
  <c r="R12" i="104"/>
  <c r="S12" i="104"/>
  <c r="T12" i="104"/>
  <c r="U12" i="104"/>
  <c r="V12" i="104"/>
  <c r="W12" i="104"/>
  <c r="X12" i="104"/>
  <c r="Y12" i="104"/>
  <c r="Z12" i="104"/>
  <c r="AA12" i="104"/>
  <c r="AB12" i="104"/>
  <c r="AC12" i="104"/>
  <c r="AD12" i="104"/>
  <c r="AE12" i="104"/>
  <c r="AF12" i="104"/>
  <c r="B12" i="104"/>
  <c r="B10" i="104"/>
  <c r="B8" i="104"/>
  <c r="B6" i="104"/>
  <c r="AG11" i="104"/>
  <c r="AG9" i="104"/>
  <c r="AG7" i="104"/>
  <c r="AG5" i="104"/>
  <c r="C6" i="50"/>
  <c r="D6" i="50"/>
  <c r="E6" i="50"/>
  <c r="F6" i="50"/>
  <c r="G6" i="50"/>
  <c r="H6" i="50"/>
  <c r="I6" i="50"/>
  <c r="J6" i="50"/>
  <c r="K6" i="50"/>
  <c r="L6" i="50"/>
  <c r="M6" i="50"/>
  <c r="N6" i="50"/>
  <c r="O6" i="50"/>
  <c r="P6" i="50"/>
  <c r="Q6" i="50"/>
  <c r="R6" i="50"/>
  <c r="S6" i="50"/>
  <c r="T6" i="50"/>
  <c r="U6" i="50"/>
  <c r="V6" i="50"/>
  <c r="W6" i="50"/>
  <c r="X6" i="50"/>
  <c r="Y6" i="50"/>
  <c r="Z6" i="50"/>
  <c r="AA6" i="50"/>
  <c r="AB6" i="50"/>
  <c r="AC6" i="50"/>
  <c r="AD6" i="50"/>
  <c r="AE6" i="50"/>
  <c r="AF6" i="50"/>
  <c r="C8" i="50"/>
  <c r="D8" i="50"/>
  <c r="E8" i="50"/>
  <c r="F8" i="50"/>
  <c r="G8" i="50"/>
  <c r="H8" i="50"/>
  <c r="I8" i="50"/>
  <c r="J8" i="50"/>
  <c r="K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Z8" i="50"/>
  <c r="AA8" i="50"/>
  <c r="AB8" i="50"/>
  <c r="AC8" i="50"/>
  <c r="AD8" i="50"/>
  <c r="AE8" i="50"/>
  <c r="AF8" i="50"/>
  <c r="C10" i="50"/>
  <c r="D10" i="50"/>
  <c r="E10" i="50"/>
  <c r="F10" i="50"/>
  <c r="G10" i="50"/>
  <c r="H10" i="50"/>
  <c r="I10" i="50"/>
  <c r="J10" i="50"/>
  <c r="K10" i="50"/>
  <c r="L10" i="50"/>
  <c r="M10" i="50"/>
  <c r="N10" i="50"/>
  <c r="O10" i="50"/>
  <c r="P10" i="50"/>
  <c r="Q10" i="50"/>
  <c r="R10" i="50"/>
  <c r="S10" i="50"/>
  <c r="T10" i="50"/>
  <c r="U10" i="50"/>
  <c r="V10" i="50"/>
  <c r="W10" i="50"/>
  <c r="X10" i="50"/>
  <c r="Y10" i="50"/>
  <c r="Z10" i="50"/>
  <c r="AA10" i="50"/>
  <c r="AB10" i="50"/>
  <c r="AC10" i="50"/>
  <c r="AD10" i="50"/>
  <c r="AE10" i="50"/>
  <c r="AF10" i="50"/>
  <c r="C12" i="50"/>
  <c r="D12" i="50"/>
  <c r="E12" i="50"/>
  <c r="F12" i="50"/>
  <c r="G12" i="50"/>
  <c r="H12" i="50"/>
  <c r="I12" i="50"/>
  <c r="J12" i="50"/>
  <c r="K12" i="50"/>
  <c r="L12" i="50"/>
  <c r="M12" i="50"/>
  <c r="N12" i="50"/>
  <c r="O12" i="50"/>
  <c r="P12" i="50"/>
  <c r="Q12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D12" i="50"/>
  <c r="AE12" i="50"/>
  <c r="AF12" i="50"/>
  <c r="B12" i="50"/>
  <c r="B10" i="50"/>
  <c r="B8" i="50"/>
  <c r="B6" i="50"/>
  <c r="AG11" i="50"/>
  <c r="AG9" i="50"/>
  <c r="AG7" i="50"/>
  <c r="AG5" i="50"/>
  <c r="C6" i="49"/>
  <c r="D6" i="49"/>
  <c r="E6" i="49"/>
  <c r="F6" i="49"/>
  <c r="G6" i="49"/>
  <c r="H6" i="49"/>
  <c r="I6" i="49"/>
  <c r="J6" i="49"/>
  <c r="K6" i="49"/>
  <c r="L6" i="49"/>
  <c r="M6" i="49"/>
  <c r="N6" i="49"/>
  <c r="O6" i="49"/>
  <c r="P6" i="49"/>
  <c r="Q6" i="49"/>
  <c r="R6" i="49"/>
  <c r="S6" i="49"/>
  <c r="T6" i="49"/>
  <c r="U6" i="49"/>
  <c r="V6" i="49"/>
  <c r="W6" i="49"/>
  <c r="X6" i="49"/>
  <c r="Y6" i="49"/>
  <c r="Z6" i="49"/>
  <c r="AA6" i="49"/>
  <c r="AB6" i="49"/>
  <c r="AC6" i="49"/>
  <c r="AD6" i="49"/>
  <c r="AE6" i="49"/>
  <c r="AF6" i="49"/>
  <c r="C8" i="49"/>
  <c r="D8" i="49"/>
  <c r="E8" i="49"/>
  <c r="F8" i="49"/>
  <c r="G8" i="49"/>
  <c r="H8" i="49"/>
  <c r="I8" i="49"/>
  <c r="J8" i="49"/>
  <c r="K8" i="49"/>
  <c r="L8" i="49"/>
  <c r="M8" i="49"/>
  <c r="N8" i="49"/>
  <c r="O8" i="49"/>
  <c r="P8" i="49"/>
  <c r="Q8" i="49"/>
  <c r="R8" i="49"/>
  <c r="S8" i="49"/>
  <c r="T8" i="49"/>
  <c r="U8" i="49"/>
  <c r="V8" i="49"/>
  <c r="W8" i="49"/>
  <c r="X8" i="49"/>
  <c r="Y8" i="49"/>
  <c r="Z8" i="49"/>
  <c r="AA8" i="49"/>
  <c r="AB8" i="49"/>
  <c r="AC8" i="49"/>
  <c r="AD8" i="49"/>
  <c r="AE8" i="49"/>
  <c r="AF8" i="49"/>
  <c r="C10" i="49"/>
  <c r="D10" i="49"/>
  <c r="E10" i="49"/>
  <c r="F10" i="49"/>
  <c r="G10" i="49"/>
  <c r="H10" i="49"/>
  <c r="I10" i="49"/>
  <c r="J10" i="49"/>
  <c r="K10" i="49"/>
  <c r="L10" i="49"/>
  <c r="M10" i="49"/>
  <c r="N10" i="49"/>
  <c r="O10" i="49"/>
  <c r="P10" i="49"/>
  <c r="Q10" i="49"/>
  <c r="R10" i="49"/>
  <c r="S10" i="49"/>
  <c r="T10" i="49"/>
  <c r="U10" i="49"/>
  <c r="V10" i="49"/>
  <c r="W10" i="49"/>
  <c r="X10" i="49"/>
  <c r="Y10" i="49"/>
  <c r="Z10" i="49"/>
  <c r="AA10" i="49"/>
  <c r="AB10" i="49"/>
  <c r="AC10" i="49"/>
  <c r="AD10" i="49"/>
  <c r="AE10" i="49"/>
  <c r="AF10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R12" i="49"/>
  <c r="S12" i="49"/>
  <c r="T12" i="49"/>
  <c r="U12" i="49"/>
  <c r="V12" i="49"/>
  <c r="W12" i="49"/>
  <c r="X12" i="49"/>
  <c r="Y12" i="49"/>
  <c r="Z12" i="49"/>
  <c r="AA12" i="49"/>
  <c r="AB12" i="49"/>
  <c r="AC12" i="49"/>
  <c r="AD12" i="49"/>
  <c r="AE12" i="49"/>
  <c r="AF12" i="49"/>
  <c r="B12" i="49"/>
  <c r="B10" i="49"/>
  <c r="B8" i="49"/>
  <c r="B6" i="49"/>
  <c r="AG11" i="49"/>
  <c r="AG9" i="49"/>
  <c r="AG7" i="49"/>
  <c r="AG5" i="49"/>
  <c r="C6" i="91"/>
  <c r="D6" i="91"/>
  <c r="E6" i="91"/>
  <c r="F6" i="91"/>
  <c r="G6" i="91"/>
  <c r="H6" i="91"/>
  <c r="I6" i="91"/>
  <c r="J6" i="91"/>
  <c r="K6" i="91"/>
  <c r="L6" i="91"/>
  <c r="M6" i="91"/>
  <c r="N6" i="91"/>
  <c r="O6" i="91"/>
  <c r="P6" i="91"/>
  <c r="Q6" i="91"/>
  <c r="R6" i="91"/>
  <c r="S6" i="91"/>
  <c r="T6" i="91"/>
  <c r="U6" i="91"/>
  <c r="V6" i="91"/>
  <c r="W6" i="91"/>
  <c r="X6" i="91"/>
  <c r="Y6" i="91"/>
  <c r="Z6" i="91"/>
  <c r="AA6" i="91"/>
  <c r="AB6" i="91"/>
  <c r="AC6" i="91"/>
  <c r="AD6" i="91"/>
  <c r="AE6" i="91"/>
  <c r="AF6" i="91"/>
  <c r="C8" i="91"/>
  <c r="D8" i="91"/>
  <c r="E8" i="91"/>
  <c r="F8" i="91"/>
  <c r="G8" i="91"/>
  <c r="H8" i="91"/>
  <c r="I8" i="91"/>
  <c r="J8" i="91"/>
  <c r="K8" i="91"/>
  <c r="L8" i="91"/>
  <c r="M8" i="91"/>
  <c r="N8" i="91"/>
  <c r="O8" i="91"/>
  <c r="P8" i="91"/>
  <c r="Q8" i="91"/>
  <c r="R8" i="91"/>
  <c r="S8" i="91"/>
  <c r="T8" i="91"/>
  <c r="U8" i="91"/>
  <c r="V8" i="91"/>
  <c r="W8" i="91"/>
  <c r="X8" i="91"/>
  <c r="Y8" i="91"/>
  <c r="Z8" i="91"/>
  <c r="AA8" i="91"/>
  <c r="AB8" i="91"/>
  <c r="AC8" i="91"/>
  <c r="AD8" i="91"/>
  <c r="AE8" i="91"/>
  <c r="AF8" i="91"/>
  <c r="C10" i="91"/>
  <c r="D10" i="91"/>
  <c r="E10" i="91"/>
  <c r="F10" i="91"/>
  <c r="G10" i="91"/>
  <c r="H10" i="91"/>
  <c r="I10" i="91"/>
  <c r="J10" i="91"/>
  <c r="K10" i="91"/>
  <c r="L10" i="91"/>
  <c r="M10" i="91"/>
  <c r="N10" i="91"/>
  <c r="O10" i="91"/>
  <c r="P10" i="91"/>
  <c r="Q10" i="91"/>
  <c r="R10" i="91"/>
  <c r="S10" i="91"/>
  <c r="T10" i="91"/>
  <c r="U10" i="91"/>
  <c r="V10" i="91"/>
  <c r="W10" i="91"/>
  <c r="X10" i="91"/>
  <c r="Y10" i="91"/>
  <c r="Z10" i="91"/>
  <c r="AA10" i="91"/>
  <c r="AB10" i="91"/>
  <c r="AC10" i="91"/>
  <c r="AD10" i="91"/>
  <c r="AE10" i="91"/>
  <c r="AF10" i="91"/>
  <c r="C12" i="91"/>
  <c r="D12" i="91"/>
  <c r="E12" i="91"/>
  <c r="F12" i="91"/>
  <c r="G12" i="91"/>
  <c r="H12" i="91"/>
  <c r="I12" i="91"/>
  <c r="J12" i="91"/>
  <c r="K12" i="91"/>
  <c r="L12" i="91"/>
  <c r="M12" i="91"/>
  <c r="N12" i="91"/>
  <c r="O12" i="91"/>
  <c r="P12" i="91"/>
  <c r="Q12" i="91"/>
  <c r="R12" i="91"/>
  <c r="S12" i="91"/>
  <c r="T12" i="91"/>
  <c r="U12" i="91"/>
  <c r="V12" i="91"/>
  <c r="W12" i="91"/>
  <c r="X12" i="91"/>
  <c r="Y12" i="91"/>
  <c r="Z12" i="91"/>
  <c r="AA12" i="91"/>
  <c r="AB12" i="91"/>
  <c r="AC12" i="91"/>
  <c r="AD12" i="91"/>
  <c r="AE12" i="91"/>
  <c r="AF12" i="91"/>
  <c r="B12" i="91"/>
  <c r="B10" i="91"/>
  <c r="B8" i="91"/>
  <c r="B6" i="91"/>
  <c r="AG11" i="91"/>
  <c r="AG9" i="91"/>
  <c r="AG7" i="91"/>
  <c r="AG5" i="9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B12" i="31"/>
  <c r="B10" i="31"/>
  <c r="B8" i="31"/>
  <c r="B6" i="31"/>
  <c r="AG11" i="31"/>
  <c r="AG9" i="31"/>
  <c r="AG7" i="31"/>
  <c r="AG5" i="31"/>
  <c r="C6" i="60"/>
  <c r="D6" i="60"/>
  <c r="E6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C8" i="60"/>
  <c r="D8" i="60"/>
  <c r="E8" i="60"/>
  <c r="F8" i="60"/>
  <c r="G8" i="60"/>
  <c r="H8" i="60"/>
  <c r="I8" i="60"/>
  <c r="J8" i="60"/>
  <c r="K8" i="60"/>
  <c r="L8" i="60"/>
  <c r="M8" i="60"/>
  <c r="N8" i="60"/>
  <c r="O8" i="60"/>
  <c r="P8" i="60"/>
  <c r="Q8" i="60"/>
  <c r="R8" i="60"/>
  <c r="S8" i="60"/>
  <c r="T8" i="60"/>
  <c r="U8" i="60"/>
  <c r="V8" i="60"/>
  <c r="W8" i="60"/>
  <c r="X8" i="60"/>
  <c r="Y8" i="60"/>
  <c r="Z8" i="60"/>
  <c r="AA8" i="60"/>
  <c r="AB8" i="60"/>
  <c r="AC8" i="60"/>
  <c r="AD8" i="60"/>
  <c r="AE8" i="60"/>
  <c r="AF8" i="60"/>
  <c r="C10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Z10" i="60"/>
  <c r="AA10" i="60"/>
  <c r="AB10" i="60"/>
  <c r="AC10" i="60"/>
  <c r="AD10" i="60"/>
  <c r="AE10" i="60"/>
  <c r="AF10" i="60"/>
  <c r="C12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Z12" i="60"/>
  <c r="AA12" i="60"/>
  <c r="AB12" i="60"/>
  <c r="AC12" i="60"/>
  <c r="AD12" i="60"/>
  <c r="AE12" i="60"/>
  <c r="AF12" i="60"/>
  <c r="B12" i="60"/>
  <c r="B10" i="60"/>
  <c r="B8" i="60"/>
  <c r="B6" i="60"/>
  <c r="AG11" i="60"/>
  <c r="AG9" i="60"/>
  <c r="AG7" i="60"/>
  <c r="AG5" i="60"/>
  <c r="C5" i="58"/>
  <c r="D5" i="58"/>
  <c r="E5" i="58"/>
  <c r="F5" i="58"/>
  <c r="G5" i="58"/>
  <c r="H5" i="58"/>
  <c r="I5" i="58"/>
  <c r="J5" i="58"/>
  <c r="K5" i="58"/>
  <c r="L5" i="58"/>
  <c r="M5" i="58"/>
  <c r="N5" i="58"/>
  <c r="O5" i="58"/>
  <c r="P5" i="58"/>
  <c r="Q5" i="58"/>
  <c r="R5" i="58"/>
  <c r="S5" i="58"/>
  <c r="T5" i="58"/>
  <c r="U5" i="58"/>
  <c r="V5" i="58"/>
  <c r="W5" i="58"/>
  <c r="X5" i="58"/>
  <c r="Y5" i="58"/>
  <c r="Z5" i="58"/>
  <c r="AA5" i="58"/>
  <c r="AB5" i="58"/>
  <c r="AC5" i="58"/>
  <c r="AD5" i="58"/>
  <c r="AE5" i="58"/>
  <c r="AF5" i="58"/>
  <c r="C7" i="58"/>
  <c r="D7" i="58"/>
  <c r="E7" i="58"/>
  <c r="F7" i="58"/>
  <c r="G7" i="58"/>
  <c r="H7" i="58"/>
  <c r="I7" i="58"/>
  <c r="J7" i="58"/>
  <c r="K7" i="58"/>
  <c r="L7" i="58"/>
  <c r="M7" i="58"/>
  <c r="N7" i="58"/>
  <c r="O7" i="58"/>
  <c r="P7" i="58"/>
  <c r="Q7" i="58"/>
  <c r="R7" i="58"/>
  <c r="S7" i="58"/>
  <c r="T7" i="58"/>
  <c r="U7" i="58"/>
  <c r="V7" i="58"/>
  <c r="W7" i="58"/>
  <c r="X7" i="58"/>
  <c r="Y7" i="58"/>
  <c r="Z7" i="58"/>
  <c r="AA7" i="58"/>
  <c r="AB7" i="58"/>
  <c r="AC7" i="58"/>
  <c r="AD7" i="58"/>
  <c r="AE7" i="58"/>
  <c r="AF7" i="58"/>
  <c r="C9" i="58"/>
  <c r="D9" i="58"/>
  <c r="E9" i="58"/>
  <c r="F9" i="58"/>
  <c r="G9" i="58"/>
  <c r="H9" i="58"/>
  <c r="I9" i="58"/>
  <c r="J9" i="58"/>
  <c r="K9" i="58"/>
  <c r="L9" i="58"/>
  <c r="M9" i="58"/>
  <c r="N9" i="58"/>
  <c r="O9" i="58"/>
  <c r="P9" i="58"/>
  <c r="Q9" i="58"/>
  <c r="R9" i="58"/>
  <c r="S9" i="58"/>
  <c r="T9" i="58"/>
  <c r="U9" i="58"/>
  <c r="V9" i="58"/>
  <c r="W9" i="58"/>
  <c r="X9" i="58"/>
  <c r="Y9" i="58"/>
  <c r="Z9" i="58"/>
  <c r="AA9" i="58"/>
  <c r="AB9" i="58"/>
  <c r="AC9" i="58"/>
  <c r="AD9" i="58"/>
  <c r="AE9" i="58"/>
  <c r="AF9" i="58"/>
  <c r="C11" i="58"/>
  <c r="D11" i="58"/>
  <c r="E11" i="58"/>
  <c r="F11" i="58"/>
  <c r="G11" i="58"/>
  <c r="H11" i="58"/>
  <c r="I11" i="58"/>
  <c r="J11" i="58"/>
  <c r="K11" i="58"/>
  <c r="L11" i="58"/>
  <c r="M11" i="58"/>
  <c r="N11" i="58"/>
  <c r="O11" i="58"/>
  <c r="P11" i="58"/>
  <c r="Q11" i="58"/>
  <c r="R11" i="58"/>
  <c r="S11" i="58"/>
  <c r="T11" i="58"/>
  <c r="U11" i="58"/>
  <c r="V11" i="58"/>
  <c r="W11" i="58"/>
  <c r="X11" i="58"/>
  <c r="Y11" i="58"/>
  <c r="Z11" i="58"/>
  <c r="AA11" i="58"/>
  <c r="AB11" i="58"/>
  <c r="AC11" i="58"/>
  <c r="AD11" i="58"/>
  <c r="AE11" i="58"/>
  <c r="AF11" i="58"/>
  <c r="B11" i="58"/>
  <c r="B9" i="58"/>
  <c r="B7" i="58"/>
  <c r="B5" i="58"/>
  <c r="AG11" i="58"/>
  <c r="AG9" i="58"/>
  <c r="AG7" i="58"/>
  <c r="AG5" i="58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Z5" i="43"/>
  <c r="AA5" i="43"/>
  <c r="AB5" i="43"/>
  <c r="AC5" i="43"/>
  <c r="AD5" i="43"/>
  <c r="AE5" i="43"/>
  <c r="AF5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Z7" i="43"/>
  <c r="AA7" i="43"/>
  <c r="AB7" i="43"/>
  <c r="AC7" i="43"/>
  <c r="AD7" i="43"/>
  <c r="AE7" i="43"/>
  <c r="AF7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Z9" i="43"/>
  <c r="AA9" i="43"/>
  <c r="AB9" i="43"/>
  <c r="AC9" i="43"/>
  <c r="AD9" i="43"/>
  <c r="AE9" i="43"/>
  <c r="AF9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Z11" i="43"/>
  <c r="AA11" i="43"/>
  <c r="AB11" i="43"/>
  <c r="AC11" i="43"/>
  <c r="AD11" i="43"/>
  <c r="AE11" i="43"/>
  <c r="AF11" i="43"/>
  <c r="B11" i="43"/>
  <c r="B9" i="43"/>
  <c r="B7" i="43"/>
  <c r="B5" i="43"/>
  <c r="AG11" i="43"/>
  <c r="AG9" i="43"/>
  <c r="AG7" i="43"/>
  <c r="AG5" i="43"/>
  <c r="C5" i="55"/>
  <c r="D5" i="55"/>
  <c r="E5" i="55"/>
  <c r="F5" i="55"/>
  <c r="G5" i="55"/>
  <c r="H5" i="55"/>
  <c r="I5" i="55"/>
  <c r="J5" i="55"/>
  <c r="K5" i="55"/>
  <c r="L5" i="55"/>
  <c r="M5" i="55"/>
  <c r="N5" i="55"/>
  <c r="O5" i="55"/>
  <c r="P5" i="55"/>
  <c r="Q5" i="55"/>
  <c r="R5" i="55"/>
  <c r="S5" i="55"/>
  <c r="T5" i="55"/>
  <c r="U5" i="55"/>
  <c r="V5" i="55"/>
  <c r="W5" i="55"/>
  <c r="X5" i="55"/>
  <c r="Y5" i="55"/>
  <c r="Z5" i="55"/>
  <c r="AA5" i="55"/>
  <c r="AB5" i="55"/>
  <c r="AC5" i="55"/>
  <c r="AD5" i="55"/>
  <c r="AE5" i="55"/>
  <c r="AF5" i="55"/>
  <c r="C7" i="55"/>
  <c r="D7" i="55"/>
  <c r="E7" i="55"/>
  <c r="F7" i="55"/>
  <c r="G7" i="55"/>
  <c r="H7" i="55"/>
  <c r="I7" i="55"/>
  <c r="J7" i="55"/>
  <c r="K7" i="55"/>
  <c r="L7" i="55"/>
  <c r="M7" i="55"/>
  <c r="N7" i="55"/>
  <c r="O7" i="55"/>
  <c r="P7" i="55"/>
  <c r="Q7" i="55"/>
  <c r="R7" i="55"/>
  <c r="S7" i="55"/>
  <c r="T7" i="55"/>
  <c r="U7" i="55"/>
  <c r="V7" i="55"/>
  <c r="W7" i="55"/>
  <c r="X7" i="55"/>
  <c r="Y7" i="55"/>
  <c r="Z7" i="55"/>
  <c r="AA7" i="55"/>
  <c r="AB7" i="55"/>
  <c r="AC7" i="55"/>
  <c r="AD7" i="55"/>
  <c r="AE7" i="55"/>
  <c r="AF7" i="55"/>
  <c r="C9" i="55"/>
  <c r="D9" i="55"/>
  <c r="E9" i="55"/>
  <c r="F9" i="55"/>
  <c r="G9" i="55"/>
  <c r="H9" i="55"/>
  <c r="I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C11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B11" i="55"/>
  <c r="B9" i="55"/>
  <c r="B7" i="55"/>
  <c r="B5" i="55"/>
  <c r="AG11" i="55"/>
  <c r="AG9" i="55"/>
  <c r="AG7" i="55"/>
  <c r="AG5" i="55"/>
  <c r="D21" i="58" l="1"/>
  <c r="L21" i="31"/>
  <c r="L21" i="105"/>
  <c r="L20" i="43"/>
  <c r="D21" i="43"/>
  <c r="L20" i="58"/>
  <c r="L24" i="55"/>
  <c r="L21" i="43"/>
  <c r="D22" i="60"/>
  <c r="D22" i="50"/>
  <c r="L21" i="104"/>
  <c r="L20" i="49"/>
  <c r="D21" i="91"/>
  <c r="L20" i="104"/>
  <c r="L20" i="60"/>
  <c r="D21" i="105"/>
  <c r="D20" i="105"/>
  <c r="D22" i="105"/>
  <c r="L22" i="105"/>
  <c r="L23" i="105"/>
  <c r="L20" i="105"/>
  <c r="L24" i="105"/>
  <c r="D21" i="104"/>
  <c r="D22" i="104"/>
  <c r="L22" i="104"/>
  <c r="L23" i="104"/>
  <c r="D20" i="104"/>
  <c r="L24" i="104"/>
  <c r="L21" i="50"/>
  <c r="D21" i="50"/>
  <c r="L22" i="50"/>
  <c r="L23" i="50"/>
  <c r="D20" i="50"/>
  <c r="L20" i="50"/>
  <c r="L24" i="50"/>
  <c r="L21" i="49"/>
  <c r="D21" i="49"/>
  <c r="D22" i="49"/>
  <c r="L22" i="49"/>
  <c r="L23" i="49"/>
  <c r="D20" i="49"/>
  <c r="L24" i="49"/>
  <c r="L21" i="91"/>
  <c r="D22" i="91"/>
  <c r="L22" i="91"/>
  <c r="L23" i="91"/>
  <c r="D20" i="91"/>
  <c r="L20" i="91"/>
  <c r="L24" i="91"/>
  <c r="D21" i="31"/>
  <c r="L20" i="31"/>
  <c r="L22" i="31"/>
  <c r="D22" i="31"/>
  <c r="L23" i="31"/>
  <c r="D20" i="31"/>
  <c r="L24" i="31"/>
  <c r="L21" i="60"/>
  <c r="D21" i="60"/>
  <c r="L22" i="60"/>
  <c r="L23" i="60"/>
  <c r="D20" i="60"/>
  <c r="L24" i="60"/>
  <c r="L21" i="58"/>
  <c r="D22" i="58"/>
  <c r="L22" i="58"/>
  <c r="L23" i="58"/>
  <c r="D20" i="58"/>
  <c r="L24" i="58"/>
  <c r="D22" i="43"/>
  <c r="L22" i="43"/>
  <c r="L23" i="43"/>
  <c r="D20" i="43"/>
  <c r="L24" i="43"/>
  <c r="D21" i="55"/>
  <c r="L21" i="55"/>
  <c r="D22" i="55"/>
  <c r="L22" i="55"/>
  <c r="L23" i="55"/>
  <c r="D20" i="55"/>
  <c r="L20" i="55"/>
  <c r="S12" i="156"/>
  <c r="T12" i="156" s="1"/>
  <c r="U12" i="156" s="1"/>
  <c r="V12" i="156" s="1"/>
  <c r="W12" i="156" s="1"/>
  <c r="X12" i="156" s="1"/>
  <c r="Y12" i="156" s="1"/>
  <c r="Z12" i="156" s="1"/>
  <c r="AA12" i="156" s="1"/>
  <c r="AB12" i="156" s="1"/>
  <c r="AC12" i="156" s="1"/>
  <c r="AD12" i="156" s="1"/>
  <c r="AE12" i="156" s="1"/>
  <c r="AF12" i="156" s="1"/>
  <c r="AG12" i="156" s="1"/>
  <c r="AI13" i="156"/>
  <c r="AJ13" i="156"/>
  <c r="AI14" i="156"/>
  <c r="AJ14" i="156"/>
  <c r="AI15" i="156"/>
  <c r="AJ15" i="156"/>
  <c r="AI16" i="156"/>
  <c r="AJ16" i="156"/>
  <c r="AI17" i="156"/>
  <c r="AJ17" i="156"/>
  <c r="AI18" i="156"/>
  <c r="AJ18" i="156"/>
  <c r="AI19" i="156"/>
  <c r="AJ19" i="156"/>
  <c r="AI20" i="156"/>
  <c r="AJ20" i="156"/>
  <c r="AI21" i="156"/>
  <c r="AJ21" i="156"/>
  <c r="AI22" i="156"/>
  <c r="AJ22" i="156"/>
  <c r="AI23" i="156"/>
  <c r="AJ23" i="156"/>
  <c r="AI24" i="156"/>
  <c r="AJ24" i="156"/>
  <c r="AI25" i="156"/>
  <c r="AJ25" i="156"/>
  <c r="AI26" i="156"/>
  <c r="AJ26" i="156"/>
  <c r="AI27" i="156"/>
  <c r="AJ27" i="156"/>
  <c r="AI28" i="156"/>
  <c r="AJ28" i="156"/>
  <c r="AI29" i="156"/>
  <c r="AJ29" i="156"/>
  <c r="AI30" i="156"/>
  <c r="AJ30" i="156"/>
  <c r="AI32" i="156"/>
  <c r="AJ32" i="156"/>
  <c r="AI33" i="156"/>
  <c r="AJ33" i="156"/>
  <c r="AI34" i="156"/>
  <c r="AJ34" i="156"/>
  <c r="AI35" i="156"/>
  <c r="AJ35" i="156"/>
  <c r="AI36" i="156"/>
  <c r="AJ36" i="156"/>
  <c r="AI37" i="156"/>
  <c r="AJ37" i="156"/>
  <c r="AI38" i="156"/>
  <c r="AJ38" i="156"/>
  <c r="AI39" i="156"/>
  <c r="AJ39" i="156"/>
  <c r="AI40" i="156"/>
  <c r="AJ40" i="156"/>
  <c r="AI41" i="156"/>
  <c r="AJ41" i="156"/>
  <c r="AI42" i="156"/>
  <c r="AJ42" i="156"/>
  <c r="AI43" i="156"/>
  <c r="AJ43" i="156"/>
  <c r="AI44" i="156"/>
  <c r="AJ44" i="156"/>
  <c r="AI45" i="156"/>
  <c r="AJ45" i="156"/>
  <c r="AI46" i="156"/>
  <c r="AJ46" i="156"/>
  <c r="AI47" i="156"/>
  <c r="AJ47" i="156"/>
  <c r="AI48" i="156"/>
  <c r="AJ48" i="156"/>
  <c r="AI49" i="156"/>
  <c r="AJ49" i="156"/>
  <c r="AI50" i="156"/>
  <c r="AJ50" i="156"/>
  <c r="AI51" i="156"/>
  <c r="AJ51" i="156"/>
  <c r="AI52" i="156"/>
  <c r="AJ52" i="156"/>
  <c r="AI53" i="156"/>
  <c r="AJ53" i="156"/>
  <c r="AI54" i="156"/>
  <c r="AJ54" i="156"/>
  <c r="AI55" i="156"/>
  <c r="AJ55" i="156"/>
  <c r="AI56" i="156"/>
  <c r="AJ56" i="156"/>
  <c r="AI57" i="156"/>
  <c r="AJ57" i="156"/>
  <c r="AI58" i="156"/>
  <c r="AJ58" i="156"/>
  <c r="AI59" i="156"/>
  <c r="AJ59" i="156"/>
  <c r="AI60" i="156"/>
  <c r="AJ60" i="156"/>
  <c r="AI61" i="156"/>
  <c r="AJ61" i="156"/>
  <c r="AI62" i="156"/>
  <c r="AJ62" i="156"/>
  <c r="AI63" i="156"/>
  <c r="AJ63" i="156"/>
  <c r="AI64" i="156"/>
  <c r="AJ64" i="156"/>
  <c r="AI65" i="156"/>
  <c r="AJ65" i="156"/>
  <c r="AI66" i="156"/>
  <c r="AJ66" i="156"/>
  <c r="AI67" i="156"/>
  <c r="AJ67" i="156"/>
  <c r="AI68" i="156"/>
  <c r="AJ68" i="156"/>
  <c r="AI69" i="156"/>
  <c r="AJ69" i="156"/>
  <c r="AI70" i="156"/>
  <c r="AJ70" i="156"/>
  <c r="AI71" i="156"/>
  <c r="AJ71" i="156"/>
  <c r="AI72" i="156"/>
  <c r="AJ72" i="156"/>
  <c r="AI73" i="156"/>
  <c r="AJ73" i="156"/>
  <c r="AI74" i="156"/>
  <c r="AJ74" i="156"/>
  <c r="AI75" i="156"/>
  <c r="AJ75" i="156"/>
  <c r="AK14" i="156"/>
  <c r="AL14" i="156"/>
  <c r="AM14" i="156"/>
  <c r="AN14" i="156"/>
  <c r="AO14" i="156"/>
  <c r="AP14" i="156"/>
  <c r="AQ14" i="156"/>
  <c r="AR14" i="156"/>
  <c r="AS14" i="156"/>
  <c r="AT14" i="156"/>
  <c r="AU14" i="156"/>
  <c r="AV14" i="156"/>
  <c r="AW14" i="156"/>
  <c r="AX14" i="156"/>
  <c r="AY14" i="156"/>
  <c r="AZ14" i="156"/>
  <c r="BF14" i="156"/>
  <c r="BG14" i="156" s="1"/>
  <c r="BJ14" i="156"/>
  <c r="BK14" i="156"/>
  <c r="BL14" i="156"/>
  <c r="BM14" i="156"/>
  <c r="BN14" i="156"/>
  <c r="BO14" i="156"/>
  <c r="BP14" i="156"/>
  <c r="BR14" i="156"/>
  <c r="BS14" i="156"/>
  <c r="BT14" i="156"/>
  <c r="BV14" i="156"/>
  <c r="BW14" i="156" s="1"/>
  <c r="BZ14" i="156"/>
  <c r="CA14" i="156"/>
  <c r="CB14" i="156"/>
  <c r="CC14" i="156"/>
  <c r="CD14" i="156"/>
  <c r="CE14" i="156"/>
  <c r="CF14" i="156"/>
  <c r="AK15" i="156"/>
  <c r="AL15" i="156"/>
  <c r="AM15" i="156"/>
  <c r="AN15" i="156"/>
  <c r="AO15" i="156"/>
  <c r="AP15" i="156"/>
  <c r="AQ15" i="156"/>
  <c r="AR15" i="156"/>
  <c r="AS15" i="156"/>
  <c r="AT15" i="156"/>
  <c r="AU15" i="156"/>
  <c r="AV15" i="156"/>
  <c r="AW15" i="156"/>
  <c r="AX15" i="156"/>
  <c r="AY15" i="156"/>
  <c r="AZ15" i="156"/>
  <c r="BF15" i="156"/>
  <c r="BG15" i="156" s="1"/>
  <c r="BJ15" i="156"/>
  <c r="BK15" i="156"/>
  <c r="BL15" i="156"/>
  <c r="BM15" i="156"/>
  <c r="BN15" i="156"/>
  <c r="BO15" i="156"/>
  <c r="BP15" i="156"/>
  <c r="BR15" i="156"/>
  <c r="BS15" i="156"/>
  <c r="BT15" i="156"/>
  <c r="BV15" i="156"/>
  <c r="BW15" i="156" s="1"/>
  <c r="BZ15" i="156"/>
  <c r="CA15" i="156"/>
  <c r="CB15" i="156"/>
  <c r="CC15" i="156"/>
  <c r="CD15" i="156"/>
  <c r="CE15" i="156"/>
  <c r="CF15" i="156"/>
  <c r="AK16" i="156"/>
  <c r="AL16" i="156"/>
  <c r="AM16" i="156"/>
  <c r="AN16" i="156"/>
  <c r="AO16" i="156"/>
  <c r="AP16" i="156"/>
  <c r="AQ16" i="156"/>
  <c r="AR16" i="156"/>
  <c r="AS16" i="156"/>
  <c r="AT16" i="156"/>
  <c r="AU16" i="156"/>
  <c r="AV16" i="156"/>
  <c r="AW16" i="156"/>
  <c r="AX16" i="156"/>
  <c r="AY16" i="156"/>
  <c r="AZ16" i="156"/>
  <c r="BF16" i="156"/>
  <c r="BG16" i="156" s="1"/>
  <c r="BJ16" i="156"/>
  <c r="BK16" i="156"/>
  <c r="BL16" i="156"/>
  <c r="BM16" i="156"/>
  <c r="BN16" i="156"/>
  <c r="BO16" i="156"/>
  <c r="BP16" i="156"/>
  <c r="BR16" i="156"/>
  <c r="BS16" i="156"/>
  <c r="BT16" i="156"/>
  <c r="BV16" i="156"/>
  <c r="BW16" i="156" s="1"/>
  <c r="BZ16" i="156"/>
  <c r="CA16" i="156"/>
  <c r="CB16" i="156"/>
  <c r="CC16" i="156"/>
  <c r="CD16" i="156"/>
  <c r="CE16" i="156"/>
  <c r="CF16" i="156"/>
  <c r="AK17" i="156"/>
  <c r="AL17" i="156"/>
  <c r="AM17" i="156"/>
  <c r="AN17" i="156"/>
  <c r="AO17" i="156"/>
  <c r="AP17" i="156"/>
  <c r="AQ17" i="156"/>
  <c r="AR17" i="156"/>
  <c r="AS17" i="156"/>
  <c r="AT17" i="156"/>
  <c r="AU17" i="156"/>
  <c r="AV17" i="156"/>
  <c r="AW17" i="156"/>
  <c r="AX17" i="156"/>
  <c r="AY17" i="156"/>
  <c r="AZ17" i="156"/>
  <c r="BF17" i="156"/>
  <c r="BG17" i="156" s="1"/>
  <c r="BJ17" i="156"/>
  <c r="BK17" i="156"/>
  <c r="BL17" i="156"/>
  <c r="BM17" i="156"/>
  <c r="BN17" i="156"/>
  <c r="BO17" i="156"/>
  <c r="BP17" i="156"/>
  <c r="BR17" i="156"/>
  <c r="BS17" i="156"/>
  <c r="BT17" i="156"/>
  <c r="BV17" i="156"/>
  <c r="BW17" i="156" s="1"/>
  <c r="BZ17" i="156"/>
  <c r="CA17" i="156"/>
  <c r="CB17" i="156"/>
  <c r="CC17" i="156"/>
  <c r="CD17" i="156"/>
  <c r="CE17" i="156"/>
  <c r="CF17" i="156"/>
  <c r="AK18" i="156"/>
  <c r="AL18" i="156"/>
  <c r="AM18" i="156"/>
  <c r="AN18" i="156"/>
  <c r="AO18" i="156"/>
  <c r="AP18" i="156"/>
  <c r="AQ18" i="156"/>
  <c r="AR18" i="156"/>
  <c r="AS18" i="156"/>
  <c r="AT18" i="156"/>
  <c r="AU18" i="156"/>
  <c r="AV18" i="156"/>
  <c r="AW18" i="156"/>
  <c r="AX18" i="156"/>
  <c r="AY18" i="156"/>
  <c r="AZ18" i="156"/>
  <c r="BF18" i="156"/>
  <c r="BG18" i="156" s="1"/>
  <c r="BJ18" i="156"/>
  <c r="BK18" i="156"/>
  <c r="BL18" i="156"/>
  <c r="BM18" i="156"/>
  <c r="BN18" i="156"/>
  <c r="BO18" i="156"/>
  <c r="BP18" i="156"/>
  <c r="BR18" i="156"/>
  <c r="BS18" i="156"/>
  <c r="BT18" i="156"/>
  <c r="BV18" i="156"/>
  <c r="BW18" i="156" s="1"/>
  <c r="BZ18" i="156"/>
  <c r="CA18" i="156"/>
  <c r="CB18" i="156"/>
  <c r="CC18" i="156"/>
  <c r="CD18" i="156"/>
  <c r="CE18" i="156"/>
  <c r="CF18" i="156"/>
  <c r="AK19" i="156"/>
  <c r="AL19" i="156"/>
  <c r="AM19" i="156"/>
  <c r="AN19" i="156"/>
  <c r="AO19" i="156"/>
  <c r="AP19" i="156"/>
  <c r="AQ19" i="156"/>
  <c r="AR19" i="156"/>
  <c r="AS19" i="156"/>
  <c r="AT19" i="156"/>
  <c r="AU19" i="156"/>
  <c r="AV19" i="156"/>
  <c r="AW19" i="156"/>
  <c r="AX19" i="156"/>
  <c r="AY19" i="156"/>
  <c r="AZ19" i="156"/>
  <c r="BF19" i="156"/>
  <c r="BG19" i="156" s="1"/>
  <c r="BJ19" i="156"/>
  <c r="BK19" i="156"/>
  <c r="BL19" i="156"/>
  <c r="BM19" i="156"/>
  <c r="BN19" i="156"/>
  <c r="BO19" i="156"/>
  <c r="BP19" i="156"/>
  <c r="BR19" i="156"/>
  <c r="BS19" i="156"/>
  <c r="BT19" i="156"/>
  <c r="BV19" i="156"/>
  <c r="BW19" i="156" s="1"/>
  <c r="BZ19" i="156"/>
  <c r="CA19" i="156"/>
  <c r="CB19" i="156"/>
  <c r="CC19" i="156"/>
  <c r="CD19" i="156"/>
  <c r="CE19" i="156"/>
  <c r="CF19" i="156"/>
  <c r="AK20" i="156"/>
  <c r="AL20" i="156"/>
  <c r="AM20" i="156"/>
  <c r="AN20" i="156"/>
  <c r="AO20" i="156"/>
  <c r="AP20" i="156"/>
  <c r="AQ20" i="156"/>
  <c r="AR20" i="156"/>
  <c r="AS20" i="156"/>
  <c r="AT20" i="156"/>
  <c r="AU20" i="156"/>
  <c r="AV20" i="156"/>
  <c r="AW20" i="156"/>
  <c r="AX20" i="156"/>
  <c r="AY20" i="156"/>
  <c r="AZ20" i="156"/>
  <c r="BF20" i="156"/>
  <c r="BG20" i="156" s="1"/>
  <c r="BJ20" i="156"/>
  <c r="BK20" i="156"/>
  <c r="BL20" i="156"/>
  <c r="BM20" i="156"/>
  <c r="BN20" i="156"/>
  <c r="BO20" i="156"/>
  <c r="BP20" i="156"/>
  <c r="BR20" i="156"/>
  <c r="BS20" i="156"/>
  <c r="BT20" i="156"/>
  <c r="BV20" i="156"/>
  <c r="BW20" i="156" s="1"/>
  <c r="BZ20" i="156"/>
  <c r="CA20" i="156"/>
  <c r="CB20" i="156"/>
  <c r="CC20" i="156"/>
  <c r="CD20" i="156"/>
  <c r="CE20" i="156"/>
  <c r="CF20" i="156"/>
  <c r="AK21" i="156"/>
  <c r="AL21" i="156"/>
  <c r="AM21" i="156"/>
  <c r="AN21" i="156"/>
  <c r="AO21" i="156"/>
  <c r="AP21" i="156"/>
  <c r="AQ21" i="156"/>
  <c r="AR21" i="156"/>
  <c r="AS21" i="156"/>
  <c r="AT21" i="156"/>
  <c r="AU21" i="156"/>
  <c r="AV21" i="156"/>
  <c r="AW21" i="156"/>
  <c r="AX21" i="156"/>
  <c r="AY21" i="156"/>
  <c r="AZ21" i="156"/>
  <c r="BF21" i="156"/>
  <c r="BG21" i="156" s="1"/>
  <c r="BJ21" i="156"/>
  <c r="BK21" i="156"/>
  <c r="BL21" i="156"/>
  <c r="BM21" i="156"/>
  <c r="BN21" i="156"/>
  <c r="BO21" i="156"/>
  <c r="BP21" i="156"/>
  <c r="BR21" i="156"/>
  <c r="BS21" i="156"/>
  <c r="BT21" i="156"/>
  <c r="BV21" i="156"/>
  <c r="BW21" i="156" s="1"/>
  <c r="BZ21" i="156"/>
  <c r="CA21" i="156"/>
  <c r="CB21" i="156"/>
  <c r="CC21" i="156"/>
  <c r="CD21" i="156"/>
  <c r="CE21" i="156"/>
  <c r="CF21" i="156"/>
  <c r="AK22" i="156"/>
  <c r="AL22" i="156"/>
  <c r="AM22" i="156"/>
  <c r="AN22" i="156"/>
  <c r="AO22" i="156"/>
  <c r="AP22" i="156"/>
  <c r="AQ22" i="156"/>
  <c r="AR22" i="156"/>
  <c r="AS22" i="156"/>
  <c r="AT22" i="156"/>
  <c r="AU22" i="156"/>
  <c r="AV22" i="156"/>
  <c r="AW22" i="156"/>
  <c r="AX22" i="156"/>
  <c r="AY22" i="156"/>
  <c r="AZ22" i="156"/>
  <c r="BF22" i="156"/>
  <c r="BG22" i="156" s="1"/>
  <c r="BJ22" i="156"/>
  <c r="BK22" i="156"/>
  <c r="BL22" i="156"/>
  <c r="BM22" i="156"/>
  <c r="BN22" i="156"/>
  <c r="BO22" i="156"/>
  <c r="BP22" i="156"/>
  <c r="BR22" i="156"/>
  <c r="BS22" i="156"/>
  <c r="BT22" i="156"/>
  <c r="BV22" i="156"/>
  <c r="BW22" i="156" s="1"/>
  <c r="BZ22" i="156"/>
  <c r="CA22" i="156"/>
  <c r="CB22" i="156"/>
  <c r="CC22" i="156"/>
  <c r="CD22" i="156"/>
  <c r="CE22" i="156"/>
  <c r="CF22" i="156"/>
  <c r="AK23" i="156"/>
  <c r="AL23" i="156"/>
  <c r="AM23" i="156"/>
  <c r="AN23" i="156"/>
  <c r="AO23" i="156"/>
  <c r="AP23" i="156"/>
  <c r="AQ23" i="156"/>
  <c r="AR23" i="156"/>
  <c r="AS23" i="156"/>
  <c r="AT23" i="156"/>
  <c r="AU23" i="156"/>
  <c r="AV23" i="156"/>
  <c r="AW23" i="156"/>
  <c r="AX23" i="156"/>
  <c r="AY23" i="156"/>
  <c r="AZ23" i="156"/>
  <c r="BF23" i="156"/>
  <c r="BG23" i="156" s="1"/>
  <c r="BJ23" i="156"/>
  <c r="BK23" i="156"/>
  <c r="BL23" i="156"/>
  <c r="BM23" i="156"/>
  <c r="BN23" i="156"/>
  <c r="BO23" i="156"/>
  <c r="BP23" i="156"/>
  <c r="BR23" i="156"/>
  <c r="BS23" i="156"/>
  <c r="BT23" i="156"/>
  <c r="BV23" i="156"/>
  <c r="BW23" i="156" s="1"/>
  <c r="BZ23" i="156"/>
  <c r="CA23" i="156"/>
  <c r="CB23" i="156"/>
  <c r="CC23" i="156"/>
  <c r="CD23" i="156"/>
  <c r="CE23" i="156"/>
  <c r="CF23" i="156"/>
  <c r="AK24" i="156"/>
  <c r="AL24" i="156"/>
  <c r="AM24" i="156"/>
  <c r="AN24" i="156"/>
  <c r="AO24" i="156"/>
  <c r="AP24" i="156"/>
  <c r="AQ24" i="156"/>
  <c r="AR24" i="156"/>
  <c r="AS24" i="156"/>
  <c r="AT24" i="156"/>
  <c r="AU24" i="156"/>
  <c r="AV24" i="156"/>
  <c r="AW24" i="156"/>
  <c r="AX24" i="156"/>
  <c r="AY24" i="156"/>
  <c r="AZ24" i="156"/>
  <c r="BF24" i="156"/>
  <c r="BG24" i="156" s="1"/>
  <c r="BJ24" i="156"/>
  <c r="BK24" i="156"/>
  <c r="BL24" i="156"/>
  <c r="BM24" i="156"/>
  <c r="BN24" i="156"/>
  <c r="BO24" i="156"/>
  <c r="BP24" i="156"/>
  <c r="BR24" i="156"/>
  <c r="BS24" i="156"/>
  <c r="BT24" i="156"/>
  <c r="BV24" i="156"/>
  <c r="BW24" i="156" s="1"/>
  <c r="BZ24" i="156"/>
  <c r="CA24" i="156"/>
  <c r="CB24" i="156"/>
  <c r="CC24" i="156"/>
  <c r="CD24" i="156"/>
  <c r="CE24" i="156"/>
  <c r="CF24" i="156"/>
  <c r="AK25" i="156"/>
  <c r="AL25" i="156"/>
  <c r="AM25" i="156"/>
  <c r="AN25" i="156"/>
  <c r="AO25" i="156"/>
  <c r="AP25" i="156"/>
  <c r="AQ25" i="156"/>
  <c r="AR25" i="156"/>
  <c r="AS25" i="156"/>
  <c r="AT25" i="156"/>
  <c r="AU25" i="156"/>
  <c r="AV25" i="156"/>
  <c r="AW25" i="156"/>
  <c r="AX25" i="156"/>
  <c r="AY25" i="156"/>
  <c r="AZ25" i="156"/>
  <c r="BF25" i="156"/>
  <c r="BG25" i="156" s="1"/>
  <c r="BJ25" i="156"/>
  <c r="BK25" i="156"/>
  <c r="BL25" i="156"/>
  <c r="BM25" i="156"/>
  <c r="BN25" i="156"/>
  <c r="BO25" i="156"/>
  <c r="BP25" i="156"/>
  <c r="BR25" i="156"/>
  <c r="BS25" i="156"/>
  <c r="BT25" i="156"/>
  <c r="BV25" i="156"/>
  <c r="BW25" i="156" s="1"/>
  <c r="BZ25" i="156"/>
  <c r="CA25" i="156"/>
  <c r="CB25" i="156"/>
  <c r="CC25" i="156"/>
  <c r="CD25" i="156"/>
  <c r="CE25" i="156"/>
  <c r="CF25" i="156"/>
  <c r="AK26" i="156"/>
  <c r="AL26" i="156"/>
  <c r="AM26" i="156"/>
  <c r="AN26" i="156"/>
  <c r="AO26" i="156"/>
  <c r="AP26" i="156"/>
  <c r="AQ26" i="156"/>
  <c r="AR26" i="156"/>
  <c r="AS26" i="156"/>
  <c r="AT26" i="156"/>
  <c r="AU26" i="156"/>
  <c r="AV26" i="156"/>
  <c r="AW26" i="156"/>
  <c r="AX26" i="156"/>
  <c r="AY26" i="156"/>
  <c r="AZ26" i="156"/>
  <c r="BF26" i="156"/>
  <c r="BG26" i="156" s="1"/>
  <c r="BJ26" i="156"/>
  <c r="BK26" i="156"/>
  <c r="BL26" i="156"/>
  <c r="BM26" i="156"/>
  <c r="BN26" i="156"/>
  <c r="BO26" i="156"/>
  <c r="BP26" i="156"/>
  <c r="BR26" i="156"/>
  <c r="BS26" i="156"/>
  <c r="BT26" i="156"/>
  <c r="BV26" i="156"/>
  <c r="BW26" i="156" s="1"/>
  <c r="BZ26" i="156"/>
  <c r="CA26" i="156"/>
  <c r="CB26" i="156"/>
  <c r="CC26" i="156"/>
  <c r="CD26" i="156"/>
  <c r="CE26" i="156"/>
  <c r="CF26" i="156"/>
  <c r="AK27" i="156"/>
  <c r="AL27" i="156"/>
  <c r="AM27" i="156"/>
  <c r="AN27" i="156"/>
  <c r="AO27" i="156"/>
  <c r="AP27" i="156"/>
  <c r="AQ27" i="156"/>
  <c r="AR27" i="156"/>
  <c r="AS27" i="156"/>
  <c r="AT27" i="156"/>
  <c r="AU27" i="156"/>
  <c r="AV27" i="156"/>
  <c r="AW27" i="156"/>
  <c r="AX27" i="156"/>
  <c r="AY27" i="156"/>
  <c r="AZ27" i="156"/>
  <c r="BF27" i="156"/>
  <c r="BJ27" i="156"/>
  <c r="BK27" i="156"/>
  <c r="BL27" i="156"/>
  <c r="BM27" i="156"/>
  <c r="BN27" i="156"/>
  <c r="BO27" i="156"/>
  <c r="BP27" i="156"/>
  <c r="BR27" i="156"/>
  <c r="BS27" i="156"/>
  <c r="BT27" i="156"/>
  <c r="BV27" i="156"/>
  <c r="BZ27" i="156"/>
  <c r="CA27" i="156"/>
  <c r="CB27" i="156"/>
  <c r="CC27" i="156"/>
  <c r="CD27" i="156"/>
  <c r="CE27" i="156"/>
  <c r="CF27" i="156"/>
  <c r="AK28" i="156"/>
  <c r="AL28" i="156"/>
  <c r="AM28" i="156"/>
  <c r="AN28" i="156"/>
  <c r="AO28" i="156"/>
  <c r="AP28" i="156"/>
  <c r="AQ28" i="156"/>
  <c r="AR28" i="156"/>
  <c r="AS28" i="156"/>
  <c r="AT28" i="156"/>
  <c r="AU28" i="156"/>
  <c r="AV28" i="156"/>
  <c r="AW28" i="156"/>
  <c r="AX28" i="156"/>
  <c r="AY28" i="156"/>
  <c r="AZ28" i="156"/>
  <c r="BF28" i="156"/>
  <c r="BG28" i="156" s="1"/>
  <c r="BJ28" i="156"/>
  <c r="BK28" i="156"/>
  <c r="BL28" i="156"/>
  <c r="BM28" i="156"/>
  <c r="BN28" i="156"/>
  <c r="BO28" i="156"/>
  <c r="BP28" i="156"/>
  <c r="BR28" i="156"/>
  <c r="BS28" i="156"/>
  <c r="BT28" i="156"/>
  <c r="BV28" i="156"/>
  <c r="BW28" i="156" s="1"/>
  <c r="BZ28" i="156"/>
  <c r="CA28" i="156"/>
  <c r="CB28" i="156"/>
  <c r="CC28" i="156"/>
  <c r="CD28" i="156"/>
  <c r="CE28" i="156"/>
  <c r="CF28" i="156"/>
  <c r="AK29" i="156"/>
  <c r="AL29" i="156"/>
  <c r="AM29" i="156"/>
  <c r="AN29" i="156"/>
  <c r="AO29" i="156"/>
  <c r="AP29" i="156"/>
  <c r="AQ29" i="156"/>
  <c r="AR29" i="156"/>
  <c r="AS29" i="156"/>
  <c r="AT29" i="156"/>
  <c r="AU29" i="156"/>
  <c r="AV29" i="156"/>
  <c r="AW29" i="156"/>
  <c r="AX29" i="156"/>
  <c r="AY29" i="156"/>
  <c r="AZ29" i="156"/>
  <c r="BF29" i="156"/>
  <c r="BG29" i="156" s="1"/>
  <c r="BJ29" i="156"/>
  <c r="BK29" i="156"/>
  <c r="BL29" i="156"/>
  <c r="BM29" i="156"/>
  <c r="BN29" i="156"/>
  <c r="BO29" i="156"/>
  <c r="BP29" i="156"/>
  <c r="BR29" i="156"/>
  <c r="BS29" i="156"/>
  <c r="BT29" i="156"/>
  <c r="BV29" i="156"/>
  <c r="BW29" i="156" s="1"/>
  <c r="BZ29" i="156"/>
  <c r="CA29" i="156"/>
  <c r="CB29" i="156"/>
  <c r="CC29" i="156"/>
  <c r="CD29" i="156"/>
  <c r="CE29" i="156"/>
  <c r="CF29" i="156"/>
  <c r="AK30" i="156"/>
  <c r="AL30" i="156"/>
  <c r="AM30" i="156"/>
  <c r="AN30" i="156"/>
  <c r="AO30" i="156"/>
  <c r="AP30" i="156"/>
  <c r="AQ30" i="156"/>
  <c r="AR30" i="156"/>
  <c r="AS30" i="156"/>
  <c r="AT30" i="156"/>
  <c r="AU30" i="156"/>
  <c r="AV30" i="156"/>
  <c r="AW30" i="156"/>
  <c r="AX30" i="156"/>
  <c r="AY30" i="156"/>
  <c r="AZ30" i="156"/>
  <c r="BF30" i="156"/>
  <c r="BJ30" i="156"/>
  <c r="BK30" i="156"/>
  <c r="BL30" i="156"/>
  <c r="BM30" i="156"/>
  <c r="BN30" i="156"/>
  <c r="BO30" i="156"/>
  <c r="BP30" i="156"/>
  <c r="BR30" i="156"/>
  <c r="BS30" i="156"/>
  <c r="BT30" i="156"/>
  <c r="BV30" i="156"/>
  <c r="BZ30" i="156"/>
  <c r="CA30" i="156"/>
  <c r="CB30" i="156"/>
  <c r="CC30" i="156"/>
  <c r="CD30" i="156"/>
  <c r="CE30" i="156"/>
  <c r="CF30" i="156"/>
  <c r="AK32" i="156"/>
  <c r="AL32" i="156"/>
  <c r="AM32" i="156"/>
  <c r="AN32" i="156"/>
  <c r="AO32" i="156"/>
  <c r="AP32" i="156"/>
  <c r="AQ32" i="156"/>
  <c r="AR32" i="156"/>
  <c r="AS32" i="156"/>
  <c r="AT32" i="156"/>
  <c r="AU32" i="156"/>
  <c r="AV32" i="156"/>
  <c r="AW32" i="156"/>
  <c r="AX32" i="156"/>
  <c r="AY32" i="156"/>
  <c r="AZ32" i="156"/>
  <c r="BF32" i="156"/>
  <c r="BG32" i="156" s="1"/>
  <c r="BJ32" i="156"/>
  <c r="BK32" i="156"/>
  <c r="BL32" i="156"/>
  <c r="BM32" i="156"/>
  <c r="BN32" i="156"/>
  <c r="BO32" i="156"/>
  <c r="BP32" i="156"/>
  <c r="BR32" i="156"/>
  <c r="BS32" i="156"/>
  <c r="BT32" i="156"/>
  <c r="BV32" i="156"/>
  <c r="BW32" i="156" s="1"/>
  <c r="BZ32" i="156"/>
  <c r="CA32" i="156"/>
  <c r="CB32" i="156"/>
  <c r="CC32" i="156"/>
  <c r="CD32" i="156"/>
  <c r="CE32" i="156"/>
  <c r="CF32" i="156"/>
  <c r="AK33" i="156"/>
  <c r="AL33" i="156"/>
  <c r="AM33" i="156"/>
  <c r="AN33" i="156"/>
  <c r="AO33" i="156"/>
  <c r="AP33" i="156"/>
  <c r="AQ33" i="156"/>
  <c r="AR33" i="156"/>
  <c r="AS33" i="156"/>
  <c r="AT33" i="156"/>
  <c r="AU33" i="156"/>
  <c r="AV33" i="156"/>
  <c r="AW33" i="156"/>
  <c r="AX33" i="156"/>
  <c r="AY33" i="156"/>
  <c r="AZ33" i="156"/>
  <c r="BF33" i="156"/>
  <c r="BG33" i="156" s="1"/>
  <c r="BJ33" i="156"/>
  <c r="BK33" i="156"/>
  <c r="BL33" i="156"/>
  <c r="BM33" i="156"/>
  <c r="BN33" i="156"/>
  <c r="BO33" i="156"/>
  <c r="BP33" i="156"/>
  <c r="BR33" i="156"/>
  <c r="BS33" i="156"/>
  <c r="BT33" i="156"/>
  <c r="BV33" i="156"/>
  <c r="BW33" i="156" s="1"/>
  <c r="BZ33" i="156"/>
  <c r="CA33" i="156"/>
  <c r="CB33" i="156"/>
  <c r="CC33" i="156"/>
  <c r="CD33" i="156"/>
  <c r="CE33" i="156"/>
  <c r="CF33" i="156"/>
  <c r="AK34" i="156"/>
  <c r="AL34" i="156"/>
  <c r="AM34" i="156"/>
  <c r="AN34" i="156"/>
  <c r="AO34" i="156"/>
  <c r="AP34" i="156"/>
  <c r="AQ34" i="156"/>
  <c r="AR34" i="156"/>
  <c r="AS34" i="156"/>
  <c r="AT34" i="156"/>
  <c r="AU34" i="156"/>
  <c r="AV34" i="156"/>
  <c r="AW34" i="156"/>
  <c r="AX34" i="156"/>
  <c r="AY34" i="156"/>
  <c r="AZ34" i="156"/>
  <c r="BF34" i="156"/>
  <c r="BG34" i="156" s="1"/>
  <c r="BJ34" i="156"/>
  <c r="BK34" i="156"/>
  <c r="BL34" i="156"/>
  <c r="BM34" i="156"/>
  <c r="BN34" i="156"/>
  <c r="BO34" i="156"/>
  <c r="BP34" i="156"/>
  <c r="BR34" i="156"/>
  <c r="BS34" i="156"/>
  <c r="BT34" i="156"/>
  <c r="BV34" i="156"/>
  <c r="BW34" i="156" s="1"/>
  <c r="BZ34" i="156"/>
  <c r="CA34" i="156"/>
  <c r="CB34" i="156"/>
  <c r="CC34" i="156"/>
  <c r="CD34" i="156"/>
  <c r="CE34" i="156"/>
  <c r="CF34" i="156"/>
  <c r="AK35" i="156"/>
  <c r="AL35" i="156"/>
  <c r="AM35" i="156"/>
  <c r="AN35" i="156"/>
  <c r="AO35" i="156"/>
  <c r="AP35" i="156"/>
  <c r="AQ35" i="156"/>
  <c r="AR35" i="156"/>
  <c r="AS35" i="156"/>
  <c r="AT35" i="156"/>
  <c r="AU35" i="156"/>
  <c r="AV35" i="156"/>
  <c r="AW35" i="156"/>
  <c r="AX35" i="156"/>
  <c r="AY35" i="156"/>
  <c r="AZ35" i="156"/>
  <c r="BF35" i="156"/>
  <c r="BG35" i="156" s="1"/>
  <c r="BJ35" i="156"/>
  <c r="BK35" i="156"/>
  <c r="BL35" i="156"/>
  <c r="BM35" i="156"/>
  <c r="BN35" i="156"/>
  <c r="BO35" i="156"/>
  <c r="BP35" i="156"/>
  <c r="BR35" i="156"/>
  <c r="BS35" i="156"/>
  <c r="BT35" i="156"/>
  <c r="BV35" i="156"/>
  <c r="BW35" i="156" s="1"/>
  <c r="BZ35" i="156"/>
  <c r="CA35" i="156"/>
  <c r="CB35" i="156"/>
  <c r="CC35" i="156"/>
  <c r="CD35" i="156"/>
  <c r="CE35" i="156"/>
  <c r="CF35" i="156"/>
  <c r="AK36" i="156"/>
  <c r="AL36" i="156"/>
  <c r="AM36" i="156"/>
  <c r="AN36" i="156"/>
  <c r="AO36" i="156"/>
  <c r="AP36" i="156"/>
  <c r="AQ36" i="156"/>
  <c r="AR36" i="156"/>
  <c r="AS36" i="156"/>
  <c r="AT36" i="156"/>
  <c r="AU36" i="156"/>
  <c r="AV36" i="156"/>
  <c r="AW36" i="156"/>
  <c r="AX36" i="156"/>
  <c r="AY36" i="156"/>
  <c r="AZ36" i="156"/>
  <c r="BF36" i="156"/>
  <c r="BJ36" i="156"/>
  <c r="BK36" i="156"/>
  <c r="BL36" i="156"/>
  <c r="BM36" i="156"/>
  <c r="BN36" i="156"/>
  <c r="BO36" i="156"/>
  <c r="BP36" i="156"/>
  <c r="BR36" i="156"/>
  <c r="BS36" i="156"/>
  <c r="BT36" i="156"/>
  <c r="BV36" i="156"/>
  <c r="BZ36" i="156"/>
  <c r="CA36" i="156"/>
  <c r="CB36" i="156"/>
  <c r="CC36" i="156"/>
  <c r="CD36" i="156"/>
  <c r="CE36" i="156"/>
  <c r="CF36" i="156"/>
  <c r="AK37" i="156"/>
  <c r="AL37" i="156"/>
  <c r="AM37" i="156"/>
  <c r="AN37" i="156"/>
  <c r="AO37" i="156"/>
  <c r="AP37" i="156"/>
  <c r="AQ37" i="156"/>
  <c r="AR37" i="156"/>
  <c r="AS37" i="156"/>
  <c r="AT37" i="156"/>
  <c r="AU37" i="156"/>
  <c r="AV37" i="156"/>
  <c r="AW37" i="156"/>
  <c r="AX37" i="156"/>
  <c r="AY37" i="156"/>
  <c r="AZ37" i="156"/>
  <c r="BF37" i="156"/>
  <c r="BG37" i="156" s="1"/>
  <c r="BJ37" i="156"/>
  <c r="BK37" i="156"/>
  <c r="BL37" i="156"/>
  <c r="BM37" i="156"/>
  <c r="BN37" i="156"/>
  <c r="BO37" i="156"/>
  <c r="BP37" i="156"/>
  <c r="BR37" i="156"/>
  <c r="BS37" i="156"/>
  <c r="BT37" i="156"/>
  <c r="BV37" i="156"/>
  <c r="BW37" i="156" s="1"/>
  <c r="BZ37" i="156"/>
  <c r="CA37" i="156"/>
  <c r="CB37" i="156"/>
  <c r="CC37" i="156"/>
  <c r="CD37" i="156"/>
  <c r="CE37" i="156"/>
  <c r="CF37" i="156"/>
  <c r="AK38" i="156"/>
  <c r="AL38" i="156"/>
  <c r="AM38" i="156"/>
  <c r="AN38" i="156"/>
  <c r="AO38" i="156"/>
  <c r="AP38" i="156"/>
  <c r="AQ38" i="156"/>
  <c r="AR38" i="156"/>
  <c r="AS38" i="156"/>
  <c r="AT38" i="156"/>
  <c r="AU38" i="156"/>
  <c r="AV38" i="156"/>
  <c r="AW38" i="156"/>
  <c r="AX38" i="156"/>
  <c r="AY38" i="156"/>
  <c r="AZ38" i="156"/>
  <c r="BF38" i="156"/>
  <c r="BG38" i="156" s="1"/>
  <c r="BJ38" i="156"/>
  <c r="BK38" i="156"/>
  <c r="BL38" i="156"/>
  <c r="BM38" i="156"/>
  <c r="BN38" i="156"/>
  <c r="BO38" i="156"/>
  <c r="BP38" i="156"/>
  <c r="BR38" i="156"/>
  <c r="BS38" i="156"/>
  <c r="BT38" i="156"/>
  <c r="BV38" i="156"/>
  <c r="BW38" i="156" s="1"/>
  <c r="BZ38" i="156"/>
  <c r="CA38" i="156"/>
  <c r="CB38" i="156"/>
  <c r="CC38" i="156"/>
  <c r="CD38" i="156"/>
  <c r="CE38" i="156"/>
  <c r="CF38" i="156"/>
  <c r="AK39" i="156"/>
  <c r="AL39" i="156"/>
  <c r="AM39" i="156"/>
  <c r="AN39" i="156"/>
  <c r="AO39" i="156"/>
  <c r="AP39" i="156"/>
  <c r="AQ39" i="156"/>
  <c r="AR39" i="156"/>
  <c r="AS39" i="156"/>
  <c r="AT39" i="156"/>
  <c r="AU39" i="156"/>
  <c r="AV39" i="156"/>
  <c r="AW39" i="156"/>
  <c r="AX39" i="156"/>
  <c r="AY39" i="156"/>
  <c r="AZ39" i="156"/>
  <c r="BF39" i="156"/>
  <c r="BG39" i="156" s="1"/>
  <c r="BJ39" i="156"/>
  <c r="BK39" i="156"/>
  <c r="BL39" i="156"/>
  <c r="BM39" i="156"/>
  <c r="BN39" i="156"/>
  <c r="BO39" i="156"/>
  <c r="BP39" i="156"/>
  <c r="BR39" i="156"/>
  <c r="BS39" i="156"/>
  <c r="BT39" i="156"/>
  <c r="BV39" i="156"/>
  <c r="BW39" i="156" s="1"/>
  <c r="BZ39" i="156"/>
  <c r="CA39" i="156"/>
  <c r="CB39" i="156"/>
  <c r="CC39" i="156"/>
  <c r="CD39" i="156"/>
  <c r="CE39" i="156"/>
  <c r="CF39" i="156"/>
  <c r="AK40" i="156"/>
  <c r="AL40" i="156"/>
  <c r="AM40" i="156"/>
  <c r="AN40" i="156"/>
  <c r="AO40" i="156"/>
  <c r="AP40" i="156"/>
  <c r="AQ40" i="156"/>
  <c r="AR40" i="156"/>
  <c r="AS40" i="156"/>
  <c r="AT40" i="156"/>
  <c r="AU40" i="156"/>
  <c r="AV40" i="156"/>
  <c r="AW40" i="156"/>
  <c r="AX40" i="156"/>
  <c r="AY40" i="156"/>
  <c r="AZ40" i="156"/>
  <c r="BF40" i="156"/>
  <c r="BG40" i="156" s="1"/>
  <c r="BJ40" i="156"/>
  <c r="BK40" i="156"/>
  <c r="BL40" i="156"/>
  <c r="BM40" i="156"/>
  <c r="BN40" i="156"/>
  <c r="BO40" i="156"/>
  <c r="BP40" i="156"/>
  <c r="BR40" i="156"/>
  <c r="BS40" i="156"/>
  <c r="BT40" i="156"/>
  <c r="BV40" i="156"/>
  <c r="BW40" i="156" s="1"/>
  <c r="BZ40" i="156"/>
  <c r="CA40" i="156"/>
  <c r="CB40" i="156"/>
  <c r="CC40" i="156"/>
  <c r="CD40" i="156"/>
  <c r="CE40" i="156"/>
  <c r="CF40" i="156"/>
  <c r="AK41" i="156"/>
  <c r="AL41" i="156"/>
  <c r="AM41" i="156"/>
  <c r="AN41" i="156"/>
  <c r="AO41" i="156"/>
  <c r="AP41" i="156"/>
  <c r="AQ41" i="156"/>
  <c r="AR41" i="156"/>
  <c r="AS41" i="156"/>
  <c r="AT41" i="156"/>
  <c r="AU41" i="156"/>
  <c r="AV41" i="156"/>
  <c r="AW41" i="156"/>
  <c r="AX41" i="156"/>
  <c r="AY41" i="156"/>
  <c r="AZ41" i="156"/>
  <c r="BF41" i="156"/>
  <c r="BG41" i="156" s="1"/>
  <c r="BJ41" i="156"/>
  <c r="BK41" i="156"/>
  <c r="BL41" i="156"/>
  <c r="BM41" i="156"/>
  <c r="BN41" i="156"/>
  <c r="BO41" i="156"/>
  <c r="BP41" i="156"/>
  <c r="BR41" i="156"/>
  <c r="BS41" i="156"/>
  <c r="BT41" i="156"/>
  <c r="BV41" i="156"/>
  <c r="BW41" i="156" s="1"/>
  <c r="BZ41" i="156"/>
  <c r="CA41" i="156"/>
  <c r="CB41" i="156"/>
  <c r="CC41" i="156"/>
  <c r="CD41" i="156"/>
  <c r="CE41" i="156"/>
  <c r="CF41" i="156"/>
  <c r="AK42" i="156"/>
  <c r="AL42" i="156"/>
  <c r="AM42" i="156"/>
  <c r="AN42" i="156"/>
  <c r="AO42" i="156"/>
  <c r="AP42" i="156"/>
  <c r="AQ42" i="156"/>
  <c r="AR42" i="156"/>
  <c r="AS42" i="156"/>
  <c r="AT42" i="156"/>
  <c r="AU42" i="156"/>
  <c r="AV42" i="156"/>
  <c r="AW42" i="156"/>
  <c r="AX42" i="156"/>
  <c r="AY42" i="156"/>
  <c r="AZ42" i="156"/>
  <c r="BF42" i="156"/>
  <c r="BG42" i="156" s="1"/>
  <c r="BJ42" i="156"/>
  <c r="BK42" i="156"/>
  <c r="BL42" i="156"/>
  <c r="BM42" i="156"/>
  <c r="BN42" i="156"/>
  <c r="BO42" i="156"/>
  <c r="BP42" i="156"/>
  <c r="BR42" i="156"/>
  <c r="BS42" i="156"/>
  <c r="BT42" i="156"/>
  <c r="BV42" i="156"/>
  <c r="BW42" i="156" s="1"/>
  <c r="BZ42" i="156"/>
  <c r="CA42" i="156"/>
  <c r="CB42" i="156"/>
  <c r="CC42" i="156"/>
  <c r="CD42" i="156"/>
  <c r="CE42" i="156"/>
  <c r="CF42" i="156"/>
  <c r="AK43" i="156"/>
  <c r="AL43" i="156"/>
  <c r="AM43" i="156"/>
  <c r="AN43" i="156"/>
  <c r="AO43" i="156"/>
  <c r="AP43" i="156"/>
  <c r="AQ43" i="156"/>
  <c r="AR43" i="156"/>
  <c r="AS43" i="156"/>
  <c r="AT43" i="156"/>
  <c r="AU43" i="156"/>
  <c r="AV43" i="156"/>
  <c r="AW43" i="156"/>
  <c r="AX43" i="156"/>
  <c r="AY43" i="156"/>
  <c r="AZ43" i="156"/>
  <c r="BF43" i="156"/>
  <c r="BG43" i="156" s="1"/>
  <c r="BJ43" i="156"/>
  <c r="BK43" i="156"/>
  <c r="BL43" i="156"/>
  <c r="BM43" i="156"/>
  <c r="BN43" i="156"/>
  <c r="BO43" i="156"/>
  <c r="BP43" i="156"/>
  <c r="BR43" i="156"/>
  <c r="BS43" i="156"/>
  <c r="BT43" i="156"/>
  <c r="BV43" i="156"/>
  <c r="BW43" i="156" s="1"/>
  <c r="BZ43" i="156"/>
  <c r="CA43" i="156"/>
  <c r="CB43" i="156"/>
  <c r="CC43" i="156"/>
  <c r="CD43" i="156"/>
  <c r="CE43" i="156"/>
  <c r="CF43" i="156"/>
  <c r="AK44" i="156"/>
  <c r="AL44" i="156"/>
  <c r="AM44" i="156"/>
  <c r="AN44" i="156"/>
  <c r="AO44" i="156"/>
  <c r="AP44" i="156"/>
  <c r="AQ44" i="156"/>
  <c r="AR44" i="156"/>
  <c r="AS44" i="156"/>
  <c r="AT44" i="156"/>
  <c r="AU44" i="156"/>
  <c r="AV44" i="156"/>
  <c r="AW44" i="156"/>
  <c r="AX44" i="156"/>
  <c r="AY44" i="156"/>
  <c r="AZ44" i="156"/>
  <c r="BF44" i="156"/>
  <c r="BG44" i="156" s="1"/>
  <c r="BJ44" i="156"/>
  <c r="BK44" i="156"/>
  <c r="BL44" i="156"/>
  <c r="BM44" i="156"/>
  <c r="BN44" i="156"/>
  <c r="BO44" i="156"/>
  <c r="BP44" i="156"/>
  <c r="BR44" i="156"/>
  <c r="BS44" i="156"/>
  <c r="BT44" i="156"/>
  <c r="BV44" i="156"/>
  <c r="BW44" i="156" s="1"/>
  <c r="BZ44" i="156"/>
  <c r="CA44" i="156"/>
  <c r="CB44" i="156"/>
  <c r="CC44" i="156"/>
  <c r="CD44" i="156"/>
  <c r="CE44" i="156"/>
  <c r="CF44" i="156"/>
  <c r="AK45" i="156"/>
  <c r="AL45" i="156"/>
  <c r="AM45" i="156"/>
  <c r="AN45" i="156"/>
  <c r="AO45" i="156"/>
  <c r="AP45" i="156"/>
  <c r="AQ45" i="156"/>
  <c r="AR45" i="156"/>
  <c r="AS45" i="156"/>
  <c r="AT45" i="156"/>
  <c r="AU45" i="156"/>
  <c r="AV45" i="156"/>
  <c r="AW45" i="156"/>
  <c r="AX45" i="156"/>
  <c r="AY45" i="156"/>
  <c r="AZ45" i="156"/>
  <c r="BF45" i="156"/>
  <c r="BG45" i="156" s="1"/>
  <c r="BJ45" i="156"/>
  <c r="BK45" i="156"/>
  <c r="BL45" i="156"/>
  <c r="BM45" i="156"/>
  <c r="BN45" i="156"/>
  <c r="BO45" i="156"/>
  <c r="BP45" i="156"/>
  <c r="BR45" i="156"/>
  <c r="BS45" i="156"/>
  <c r="BT45" i="156"/>
  <c r="BV45" i="156"/>
  <c r="BW45" i="156" s="1"/>
  <c r="BZ45" i="156"/>
  <c r="CA45" i="156"/>
  <c r="CB45" i="156"/>
  <c r="CC45" i="156"/>
  <c r="CD45" i="156"/>
  <c r="CE45" i="156"/>
  <c r="CF45" i="156"/>
  <c r="AK46" i="156"/>
  <c r="AL46" i="156"/>
  <c r="AM46" i="156"/>
  <c r="AN46" i="156"/>
  <c r="AO46" i="156"/>
  <c r="AP46" i="156"/>
  <c r="AQ46" i="156"/>
  <c r="AR46" i="156"/>
  <c r="AS46" i="156"/>
  <c r="AT46" i="156"/>
  <c r="AU46" i="156"/>
  <c r="AV46" i="156"/>
  <c r="AW46" i="156"/>
  <c r="AX46" i="156"/>
  <c r="AY46" i="156"/>
  <c r="AZ46" i="156"/>
  <c r="BF46" i="156"/>
  <c r="BG46" i="156" s="1"/>
  <c r="BJ46" i="156"/>
  <c r="BK46" i="156"/>
  <c r="BL46" i="156"/>
  <c r="BM46" i="156"/>
  <c r="BN46" i="156"/>
  <c r="BO46" i="156"/>
  <c r="BP46" i="156"/>
  <c r="BR46" i="156"/>
  <c r="BS46" i="156"/>
  <c r="BT46" i="156"/>
  <c r="BV46" i="156"/>
  <c r="BW46" i="156" s="1"/>
  <c r="BZ46" i="156"/>
  <c r="CA46" i="156"/>
  <c r="CB46" i="156"/>
  <c r="CC46" i="156"/>
  <c r="CD46" i="156"/>
  <c r="CE46" i="156"/>
  <c r="CF46" i="156"/>
  <c r="AK47" i="156"/>
  <c r="AL47" i="156"/>
  <c r="AM47" i="156"/>
  <c r="AN47" i="156"/>
  <c r="AO47" i="156"/>
  <c r="AP47" i="156"/>
  <c r="AQ47" i="156"/>
  <c r="AR47" i="156"/>
  <c r="AS47" i="156"/>
  <c r="AT47" i="156"/>
  <c r="AU47" i="156"/>
  <c r="AV47" i="156"/>
  <c r="AW47" i="156"/>
  <c r="AX47" i="156"/>
  <c r="AY47" i="156"/>
  <c r="AZ47" i="156"/>
  <c r="BF47" i="156"/>
  <c r="BG47" i="156" s="1"/>
  <c r="BJ47" i="156"/>
  <c r="BK47" i="156"/>
  <c r="BL47" i="156"/>
  <c r="BM47" i="156"/>
  <c r="BN47" i="156"/>
  <c r="BO47" i="156"/>
  <c r="BP47" i="156"/>
  <c r="BR47" i="156"/>
  <c r="BS47" i="156"/>
  <c r="BT47" i="156"/>
  <c r="BV47" i="156"/>
  <c r="BW47" i="156" s="1"/>
  <c r="BZ47" i="156"/>
  <c r="CA47" i="156"/>
  <c r="CB47" i="156"/>
  <c r="CC47" i="156"/>
  <c r="CD47" i="156"/>
  <c r="CE47" i="156"/>
  <c r="CF47" i="156"/>
  <c r="AK48" i="156"/>
  <c r="AL48" i="156"/>
  <c r="AM48" i="156"/>
  <c r="AN48" i="156"/>
  <c r="AO48" i="156"/>
  <c r="AP48" i="156"/>
  <c r="AQ48" i="156"/>
  <c r="AR48" i="156"/>
  <c r="AS48" i="156"/>
  <c r="AT48" i="156"/>
  <c r="AU48" i="156"/>
  <c r="AV48" i="156"/>
  <c r="AW48" i="156"/>
  <c r="AX48" i="156"/>
  <c r="AY48" i="156"/>
  <c r="AZ48" i="156"/>
  <c r="BF48" i="156"/>
  <c r="BG48" i="156" s="1"/>
  <c r="BJ48" i="156"/>
  <c r="BK48" i="156"/>
  <c r="BL48" i="156"/>
  <c r="BM48" i="156"/>
  <c r="BN48" i="156"/>
  <c r="BO48" i="156"/>
  <c r="BP48" i="156"/>
  <c r="BR48" i="156"/>
  <c r="BS48" i="156"/>
  <c r="BT48" i="156"/>
  <c r="BV48" i="156"/>
  <c r="BW48" i="156" s="1"/>
  <c r="BZ48" i="156"/>
  <c r="CA48" i="156"/>
  <c r="CB48" i="156"/>
  <c r="CC48" i="156"/>
  <c r="CD48" i="156"/>
  <c r="CE48" i="156"/>
  <c r="CF48" i="156"/>
  <c r="AK49" i="156"/>
  <c r="AL49" i="156"/>
  <c r="AM49" i="156"/>
  <c r="AN49" i="156"/>
  <c r="AO49" i="156"/>
  <c r="AP49" i="156"/>
  <c r="AQ49" i="156"/>
  <c r="AR49" i="156"/>
  <c r="AS49" i="156"/>
  <c r="AT49" i="156"/>
  <c r="AU49" i="156"/>
  <c r="AV49" i="156"/>
  <c r="AW49" i="156"/>
  <c r="AX49" i="156"/>
  <c r="AY49" i="156"/>
  <c r="AZ49" i="156"/>
  <c r="BF49" i="156"/>
  <c r="BG49" i="156" s="1"/>
  <c r="BJ49" i="156"/>
  <c r="BK49" i="156"/>
  <c r="BL49" i="156"/>
  <c r="BM49" i="156"/>
  <c r="BN49" i="156"/>
  <c r="BO49" i="156"/>
  <c r="BP49" i="156"/>
  <c r="BR49" i="156"/>
  <c r="BS49" i="156"/>
  <c r="BT49" i="156"/>
  <c r="BV49" i="156"/>
  <c r="BW49" i="156" s="1"/>
  <c r="BZ49" i="156"/>
  <c r="CA49" i="156"/>
  <c r="CB49" i="156"/>
  <c r="CC49" i="156"/>
  <c r="CD49" i="156"/>
  <c r="CE49" i="156"/>
  <c r="CF49" i="156"/>
  <c r="AK50" i="156"/>
  <c r="AL50" i="156"/>
  <c r="AM50" i="156"/>
  <c r="AN50" i="156"/>
  <c r="AO50" i="156"/>
  <c r="AP50" i="156"/>
  <c r="AQ50" i="156"/>
  <c r="AR50" i="156"/>
  <c r="AS50" i="156"/>
  <c r="AT50" i="156"/>
  <c r="AU50" i="156"/>
  <c r="AV50" i="156"/>
  <c r="AW50" i="156"/>
  <c r="AX50" i="156"/>
  <c r="AY50" i="156"/>
  <c r="AZ50" i="156"/>
  <c r="BF50" i="156"/>
  <c r="BG50" i="156" s="1"/>
  <c r="BJ50" i="156"/>
  <c r="BK50" i="156"/>
  <c r="BL50" i="156"/>
  <c r="BM50" i="156"/>
  <c r="BN50" i="156"/>
  <c r="BO50" i="156"/>
  <c r="BP50" i="156"/>
  <c r="BR50" i="156"/>
  <c r="BS50" i="156"/>
  <c r="BT50" i="156"/>
  <c r="BV50" i="156"/>
  <c r="BW50" i="156" s="1"/>
  <c r="BZ50" i="156"/>
  <c r="CA50" i="156"/>
  <c r="CB50" i="156"/>
  <c r="CC50" i="156"/>
  <c r="CD50" i="156"/>
  <c r="CE50" i="156"/>
  <c r="CF50" i="156"/>
  <c r="AK51" i="156"/>
  <c r="AL51" i="156"/>
  <c r="AM51" i="156"/>
  <c r="AN51" i="156"/>
  <c r="AO51" i="156"/>
  <c r="AP51" i="156"/>
  <c r="AQ51" i="156"/>
  <c r="AR51" i="156"/>
  <c r="AS51" i="156"/>
  <c r="AT51" i="156"/>
  <c r="AU51" i="156"/>
  <c r="AV51" i="156"/>
  <c r="AW51" i="156"/>
  <c r="AX51" i="156"/>
  <c r="AY51" i="156"/>
  <c r="AZ51" i="156"/>
  <c r="BF51" i="156"/>
  <c r="BG51" i="156" s="1"/>
  <c r="BJ51" i="156"/>
  <c r="BK51" i="156"/>
  <c r="BL51" i="156"/>
  <c r="BM51" i="156"/>
  <c r="BN51" i="156"/>
  <c r="BO51" i="156"/>
  <c r="BP51" i="156"/>
  <c r="BR51" i="156"/>
  <c r="BS51" i="156"/>
  <c r="BT51" i="156"/>
  <c r="BV51" i="156"/>
  <c r="BW51" i="156" s="1"/>
  <c r="BZ51" i="156"/>
  <c r="CA51" i="156"/>
  <c r="CB51" i="156"/>
  <c r="CC51" i="156"/>
  <c r="CD51" i="156"/>
  <c r="CE51" i="156"/>
  <c r="CF51" i="156"/>
  <c r="AK52" i="156"/>
  <c r="AL52" i="156"/>
  <c r="AM52" i="156"/>
  <c r="AN52" i="156"/>
  <c r="AO52" i="156"/>
  <c r="AP52" i="156"/>
  <c r="AQ52" i="156"/>
  <c r="AR52" i="156"/>
  <c r="AS52" i="156"/>
  <c r="AT52" i="156"/>
  <c r="AU52" i="156"/>
  <c r="AV52" i="156"/>
  <c r="AW52" i="156"/>
  <c r="AX52" i="156"/>
  <c r="AY52" i="156"/>
  <c r="AZ52" i="156"/>
  <c r="BF52" i="156"/>
  <c r="BJ52" i="156"/>
  <c r="BK52" i="156"/>
  <c r="BL52" i="156"/>
  <c r="BM52" i="156"/>
  <c r="BN52" i="156"/>
  <c r="BO52" i="156"/>
  <c r="BP52" i="156"/>
  <c r="BR52" i="156"/>
  <c r="BS52" i="156"/>
  <c r="BT52" i="156"/>
  <c r="BV52" i="156"/>
  <c r="BZ52" i="156"/>
  <c r="CA52" i="156"/>
  <c r="CB52" i="156"/>
  <c r="CC52" i="156"/>
  <c r="CD52" i="156"/>
  <c r="CE52" i="156"/>
  <c r="CF52" i="156"/>
  <c r="AK53" i="156"/>
  <c r="AL53" i="156"/>
  <c r="AM53" i="156"/>
  <c r="AN53" i="156"/>
  <c r="AO53" i="156"/>
  <c r="AP53" i="156"/>
  <c r="AQ53" i="156"/>
  <c r="AR53" i="156"/>
  <c r="AS53" i="156"/>
  <c r="AT53" i="156"/>
  <c r="AU53" i="156"/>
  <c r="AV53" i="156"/>
  <c r="AW53" i="156"/>
  <c r="AX53" i="156"/>
  <c r="AY53" i="156"/>
  <c r="AZ53" i="156"/>
  <c r="BF53" i="156"/>
  <c r="BG53" i="156" s="1"/>
  <c r="BJ53" i="156"/>
  <c r="BK53" i="156"/>
  <c r="BL53" i="156"/>
  <c r="BM53" i="156"/>
  <c r="BN53" i="156"/>
  <c r="BO53" i="156"/>
  <c r="BP53" i="156"/>
  <c r="BR53" i="156"/>
  <c r="BS53" i="156"/>
  <c r="BT53" i="156"/>
  <c r="BV53" i="156"/>
  <c r="BW53" i="156" s="1"/>
  <c r="BZ53" i="156"/>
  <c r="CA53" i="156"/>
  <c r="CB53" i="156"/>
  <c r="CC53" i="156"/>
  <c r="CD53" i="156"/>
  <c r="CE53" i="156"/>
  <c r="CF53" i="156"/>
  <c r="AK54" i="156"/>
  <c r="AL54" i="156"/>
  <c r="AM54" i="156"/>
  <c r="AN54" i="156"/>
  <c r="AO54" i="156"/>
  <c r="AP54" i="156"/>
  <c r="AQ54" i="156"/>
  <c r="AR54" i="156"/>
  <c r="AS54" i="156"/>
  <c r="AT54" i="156"/>
  <c r="AU54" i="156"/>
  <c r="AV54" i="156"/>
  <c r="AW54" i="156"/>
  <c r="AX54" i="156"/>
  <c r="AY54" i="156"/>
  <c r="AZ54" i="156"/>
  <c r="BF54" i="156"/>
  <c r="BG54" i="156" s="1"/>
  <c r="BJ54" i="156"/>
  <c r="BK54" i="156"/>
  <c r="BL54" i="156"/>
  <c r="BM54" i="156"/>
  <c r="BN54" i="156"/>
  <c r="BO54" i="156"/>
  <c r="BP54" i="156"/>
  <c r="BR54" i="156"/>
  <c r="BS54" i="156"/>
  <c r="BT54" i="156"/>
  <c r="BV54" i="156"/>
  <c r="BW54" i="156" s="1"/>
  <c r="BZ54" i="156"/>
  <c r="CA54" i="156"/>
  <c r="CB54" i="156"/>
  <c r="CC54" i="156"/>
  <c r="CD54" i="156"/>
  <c r="CE54" i="156"/>
  <c r="CF54" i="156"/>
  <c r="AK55" i="156"/>
  <c r="AL55" i="156"/>
  <c r="AM55" i="156"/>
  <c r="AN55" i="156"/>
  <c r="AO55" i="156"/>
  <c r="AP55" i="156"/>
  <c r="AQ55" i="156"/>
  <c r="AR55" i="156"/>
  <c r="AS55" i="156"/>
  <c r="AT55" i="156"/>
  <c r="AU55" i="156"/>
  <c r="AV55" i="156"/>
  <c r="AW55" i="156"/>
  <c r="AX55" i="156"/>
  <c r="AY55" i="156"/>
  <c r="AZ55" i="156"/>
  <c r="BF55" i="156"/>
  <c r="BG55" i="156" s="1"/>
  <c r="BJ55" i="156"/>
  <c r="BK55" i="156"/>
  <c r="BL55" i="156"/>
  <c r="BM55" i="156"/>
  <c r="BN55" i="156"/>
  <c r="BO55" i="156"/>
  <c r="BP55" i="156"/>
  <c r="BR55" i="156"/>
  <c r="BS55" i="156"/>
  <c r="BT55" i="156"/>
  <c r="BV55" i="156"/>
  <c r="BW55" i="156" s="1"/>
  <c r="BZ55" i="156"/>
  <c r="CA55" i="156"/>
  <c r="CB55" i="156"/>
  <c r="CC55" i="156"/>
  <c r="CD55" i="156"/>
  <c r="CE55" i="156"/>
  <c r="CF55" i="156"/>
  <c r="AK56" i="156"/>
  <c r="AL56" i="156"/>
  <c r="AM56" i="156"/>
  <c r="AN56" i="156"/>
  <c r="AO56" i="156"/>
  <c r="AP56" i="156"/>
  <c r="AQ56" i="156"/>
  <c r="AR56" i="156"/>
  <c r="AS56" i="156"/>
  <c r="AT56" i="156"/>
  <c r="AU56" i="156"/>
  <c r="AV56" i="156"/>
  <c r="AW56" i="156"/>
  <c r="AX56" i="156"/>
  <c r="AY56" i="156"/>
  <c r="AZ56" i="156"/>
  <c r="BF56" i="156"/>
  <c r="BG56" i="156" s="1"/>
  <c r="BJ56" i="156"/>
  <c r="BK56" i="156"/>
  <c r="BL56" i="156"/>
  <c r="BM56" i="156"/>
  <c r="BN56" i="156"/>
  <c r="BO56" i="156"/>
  <c r="BP56" i="156"/>
  <c r="BR56" i="156"/>
  <c r="BS56" i="156"/>
  <c r="BT56" i="156"/>
  <c r="BV56" i="156"/>
  <c r="BW56" i="156" s="1"/>
  <c r="BZ56" i="156"/>
  <c r="CA56" i="156"/>
  <c r="CB56" i="156"/>
  <c r="CC56" i="156"/>
  <c r="CD56" i="156"/>
  <c r="CE56" i="156"/>
  <c r="CF56" i="156"/>
  <c r="AK57" i="156"/>
  <c r="AL57" i="156"/>
  <c r="AM57" i="156"/>
  <c r="AN57" i="156"/>
  <c r="AO57" i="156"/>
  <c r="AP57" i="156"/>
  <c r="AQ57" i="156"/>
  <c r="AR57" i="156"/>
  <c r="AS57" i="156"/>
  <c r="AT57" i="156"/>
  <c r="AU57" i="156"/>
  <c r="AV57" i="156"/>
  <c r="AW57" i="156"/>
  <c r="AX57" i="156"/>
  <c r="AY57" i="156"/>
  <c r="AZ57" i="156"/>
  <c r="BF57" i="156"/>
  <c r="BG57" i="156" s="1"/>
  <c r="BJ57" i="156"/>
  <c r="BK57" i="156"/>
  <c r="BL57" i="156"/>
  <c r="BM57" i="156"/>
  <c r="BN57" i="156"/>
  <c r="BO57" i="156"/>
  <c r="BP57" i="156"/>
  <c r="BR57" i="156"/>
  <c r="BS57" i="156"/>
  <c r="BT57" i="156"/>
  <c r="BV57" i="156"/>
  <c r="BW57" i="156" s="1"/>
  <c r="BZ57" i="156"/>
  <c r="CA57" i="156"/>
  <c r="CB57" i="156"/>
  <c r="CC57" i="156"/>
  <c r="CD57" i="156"/>
  <c r="CE57" i="156"/>
  <c r="CF57" i="156"/>
  <c r="AK58" i="156"/>
  <c r="AL58" i="156"/>
  <c r="AM58" i="156"/>
  <c r="AN58" i="156"/>
  <c r="AO58" i="156"/>
  <c r="AP58" i="156"/>
  <c r="AQ58" i="156"/>
  <c r="AR58" i="156"/>
  <c r="AS58" i="156"/>
  <c r="AT58" i="156"/>
  <c r="AU58" i="156"/>
  <c r="AV58" i="156"/>
  <c r="AW58" i="156"/>
  <c r="AX58" i="156"/>
  <c r="AY58" i="156"/>
  <c r="AZ58" i="156"/>
  <c r="BF58" i="156"/>
  <c r="BG58" i="156" s="1"/>
  <c r="BJ58" i="156"/>
  <c r="BK58" i="156"/>
  <c r="BL58" i="156"/>
  <c r="BM58" i="156"/>
  <c r="BN58" i="156"/>
  <c r="BO58" i="156"/>
  <c r="BP58" i="156"/>
  <c r="BR58" i="156"/>
  <c r="BS58" i="156"/>
  <c r="BT58" i="156"/>
  <c r="BV58" i="156"/>
  <c r="BW58" i="156" s="1"/>
  <c r="BZ58" i="156"/>
  <c r="CA58" i="156"/>
  <c r="CB58" i="156"/>
  <c r="CC58" i="156"/>
  <c r="CD58" i="156"/>
  <c r="CE58" i="156"/>
  <c r="CF58" i="156"/>
  <c r="AK59" i="156"/>
  <c r="AL59" i="156"/>
  <c r="AM59" i="156"/>
  <c r="AN59" i="156"/>
  <c r="AO59" i="156"/>
  <c r="AP59" i="156"/>
  <c r="AQ59" i="156"/>
  <c r="AR59" i="156"/>
  <c r="AS59" i="156"/>
  <c r="AT59" i="156"/>
  <c r="AU59" i="156"/>
  <c r="AV59" i="156"/>
  <c r="AW59" i="156"/>
  <c r="AX59" i="156"/>
  <c r="AY59" i="156"/>
  <c r="AZ59" i="156"/>
  <c r="BF59" i="156"/>
  <c r="BG59" i="156" s="1"/>
  <c r="BJ59" i="156"/>
  <c r="BK59" i="156"/>
  <c r="BL59" i="156"/>
  <c r="BM59" i="156"/>
  <c r="BN59" i="156"/>
  <c r="BO59" i="156"/>
  <c r="BP59" i="156"/>
  <c r="BR59" i="156"/>
  <c r="BS59" i="156"/>
  <c r="BT59" i="156"/>
  <c r="BV59" i="156"/>
  <c r="BW59" i="156" s="1"/>
  <c r="BZ59" i="156"/>
  <c r="CA59" i="156"/>
  <c r="CB59" i="156"/>
  <c r="CC59" i="156"/>
  <c r="CD59" i="156"/>
  <c r="CE59" i="156"/>
  <c r="CF59" i="156"/>
  <c r="AK60" i="156"/>
  <c r="AL60" i="156"/>
  <c r="AM60" i="156"/>
  <c r="AN60" i="156"/>
  <c r="AO60" i="156"/>
  <c r="AP60" i="156"/>
  <c r="AQ60" i="156"/>
  <c r="AR60" i="156"/>
  <c r="AS60" i="156"/>
  <c r="AT60" i="156"/>
  <c r="AU60" i="156"/>
  <c r="AV60" i="156"/>
  <c r="AW60" i="156"/>
  <c r="AX60" i="156"/>
  <c r="AY60" i="156"/>
  <c r="AZ60" i="156"/>
  <c r="BF60" i="156"/>
  <c r="BG60" i="156" s="1"/>
  <c r="BJ60" i="156"/>
  <c r="BK60" i="156"/>
  <c r="BL60" i="156"/>
  <c r="BM60" i="156"/>
  <c r="BN60" i="156"/>
  <c r="BO60" i="156"/>
  <c r="BP60" i="156"/>
  <c r="BR60" i="156"/>
  <c r="BS60" i="156"/>
  <c r="BT60" i="156"/>
  <c r="BV60" i="156"/>
  <c r="BW60" i="156" s="1"/>
  <c r="BZ60" i="156"/>
  <c r="CA60" i="156"/>
  <c r="CB60" i="156"/>
  <c r="CC60" i="156"/>
  <c r="CD60" i="156"/>
  <c r="CE60" i="156"/>
  <c r="CF60" i="156"/>
  <c r="AK61" i="156"/>
  <c r="AL61" i="156"/>
  <c r="AM61" i="156"/>
  <c r="AN61" i="156"/>
  <c r="AO61" i="156"/>
  <c r="AP61" i="156"/>
  <c r="AQ61" i="156"/>
  <c r="AR61" i="156"/>
  <c r="AS61" i="156"/>
  <c r="AT61" i="156"/>
  <c r="AU61" i="156"/>
  <c r="AV61" i="156"/>
  <c r="AW61" i="156"/>
  <c r="AX61" i="156"/>
  <c r="AY61" i="156"/>
  <c r="AZ61" i="156"/>
  <c r="BF61" i="156"/>
  <c r="BG61" i="156" s="1"/>
  <c r="BJ61" i="156"/>
  <c r="BK61" i="156"/>
  <c r="BL61" i="156"/>
  <c r="BM61" i="156"/>
  <c r="BN61" i="156"/>
  <c r="BO61" i="156"/>
  <c r="BP61" i="156"/>
  <c r="BR61" i="156"/>
  <c r="BS61" i="156"/>
  <c r="BT61" i="156"/>
  <c r="BV61" i="156"/>
  <c r="BW61" i="156" s="1"/>
  <c r="BZ61" i="156"/>
  <c r="CA61" i="156"/>
  <c r="CB61" i="156"/>
  <c r="CC61" i="156"/>
  <c r="CD61" i="156"/>
  <c r="CE61" i="156"/>
  <c r="CF61" i="156"/>
  <c r="AK62" i="156"/>
  <c r="AL62" i="156"/>
  <c r="AM62" i="156"/>
  <c r="AN62" i="156"/>
  <c r="AO62" i="156"/>
  <c r="AP62" i="156"/>
  <c r="AQ62" i="156"/>
  <c r="AR62" i="156"/>
  <c r="AS62" i="156"/>
  <c r="AT62" i="156"/>
  <c r="AU62" i="156"/>
  <c r="AV62" i="156"/>
  <c r="AW62" i="156"/>
  <c r="AX62" i="156"/>
  <c r="AY62" i="156"/>
  <c r="AZ62" i="156"/>
  <c r="BF62" i="156"/>
  <c r="BG62" i="156" s="1"/>
  <c r="BJ62" i="156"/>
  <c r="BK62" i="156"/>
  <c r="BL62" i="156"/>
  <c r="BM62" i="156"/>
  <c r="BN62" i="156"/>
  <c r="BO62" i="156"/>
  <c r="BP62" i="156"/>
  <c r="BR62" i="156"/>
  <c r="BS62" i="156"/>
  <c r="BT62" i="156"/>
  <c r="BV62" i="156"/>
  <c r="BW62" i="156" s="1"/>
  <c r="BZ62" i="156"/>
  <c r="CA62" i="156"/>
  <c r="CB62" i="156"/>
  <c r="CC62" i="156"/>
  <c r="CD62" i="156"/>
  <c r="CE62" i="156"/>
  <c r="CF62" i="156"/>
  <c r="AK63" i="156"/>
  <c r="AL63" i="156"/>
  <c r="AM63" i="156"/>
  <c r="AN63" i="156"/>
  <c r="AO63" i="156"/>
  <c r="AP63" i="156"/>
  <c r="AQ63" i="156"/>
  <c r="AR63" i="156"/>
  <c r="AS63" i="156"/>
  <c r="AT63" i="156"/>
  <c r="AU63" i="156"/>
  <c r="AV63" i="156"/>
  <c r="AW63" i="156"/>
  <c r="AX63" i="156"/>
  <c r="AY63" i="156"/>
  <c r="AZ63" i="156"/>
  <c r="BF63" i="156"/>
  <c r="BJ63" i="156"/>
  <c r="BK63" i="156"/>
  <c r="BL63" i="156"/>
  <c r="BM63" i="156"/>
  <c r="BN63" i="156"/>
  <c r="BO63" i="156"/>
  <c r="BP63" i="156"/>
  <c r="BR63" i="156"/>
  <c r="BS63" i="156"/>
  <c r="BT63" i="156"/>
  <c r="BV63" i="156"/>
  <c r="BZ63" i="156"/>
  <c r="CA63" i="156"/>
  <c r="CB63" i="156"/>
  <c r="CC63" i="156"/>
  <c r="CD63" i="156"/>
  <c r="CE63" i="156"/>
  <c r="CF63" i="156"/>
  <c r="AK64" i="156"/>
  <c r="AL64" i="156"/>
  <c r="AM64" i="156"/>
  <c r="AN64" i="156"/>
  <c r="AO64" i="156"/>
  <c r="AP64" i="156"/>
  <c r="AQ64" i="156"/>
  <c r="AR64" i="156"/>
  <c r="AS64" i="156"/>
  <c r="AT64" i="156"/>
  <c r="AU64" i="156"/>
  <c r="AV64" i="156"/>
  <c r="AW64" i="156"/>
  <c r="AX64" i="156"/>
  <c r="AY64" i="156"/>
  <c r="AZ64" i="156"/>
  <c r="BF64" i="156"/>
  <c r="BG64" i="156" s="1"/>
  <c r="BJ64" i="156"/>
  <c r="BK64" i="156"/>
  <c r="BL64" i="156"/>
  <c r="BM64" i="156"/>
  <c r="BN64" i="156"/>
  <c r="BO64" i="156"/>
  <c r="BP64" i="156"/>
  <c r="BR64" i="156"/>
  <c r="BS64" i="156"/>
  <c r="BT64" i="156"/>
  <c r="BV64" i="156"/>
  <c r="BW64" i="156" s="1"/>
  <c r="BZ64" i="156"/>
  <c r="CA64" i="156"/>
  <c r="CB64" i="156"/>
  <c r="CC64" i="156"/>
  <c r="CD64" i="156"/>
  <c r="CE64" i="156"/>
  <c r="CF64" i="156"/>
  <c r="AK65" i="156"/>
  <c r="AL65" i="156"/>
  <c r="AM65" i="156"/>
  <c r="AN65" i="156"/>
  <c r="AO65" i="156"/>
  <c r="AP65" i="156"/>
  <c r="AQ65" i="156"/>
  <c r="AR65" i="156"/>
  <c r="AS65" i="156"/>
  <c r="AT65" i="156"/>
  <c r="AU65" i="156"/>
  <c r="AV65" i="156"/>
  <c r="AW65" i="156"/>
  <c r="AX65" i="156"/>
  <c r="AY65" i="156"/>
  <c r="AZ65" i="156"/>
  <c r="BF65" i="156"/>
  <c r="BG65" i="156" s="1"/>
  <c r="BJ65" i="156"/>
  <c r="BK65" i="156"/>
  <c r="BL65" i="156"/>
  <c r="BM65" i="156"/>
  <c r="BN65" i="156"/>
  <c r="BO65" i="156"/>
  <c r="BP65" i="156"/>
  <c r="BR65" i="156"/>
  <c r="BS65" i="156"/>
  <c r="BT65" i="156"/>
  <c r="BV65" i="156"/>
  <c r="BW65" i="156" s="1"/>
  <c r="BZ65" i="156"/>
  <c r="CA65" i="156"/>
  <c r="CB65" i="156"/>
  <c r="CC65" i="156"/>
  <c r="CD65" i="156"/>
  <c r="CE65" i="156"/>
  <c r="CF65" i="156"/>
  <c r="AK66" i="156"/>
  <c r="AL66" i="156"/>
  <c r="AM66" i="156"/>
  <c r="AN66" i="156"/>
  <c r="AO66" i="156"/>
  <c r="AP66" i="156"/>
  <c r="AQ66" i="156"/>
  <c r="AR66" i="156"/>
  <c r="AS66" i="156"/>
  <c r="AT66" i="156"/>
  <c r="AU66" i="156"/>
  <c r="AV66" i="156"/>
  <c r="AW66" i="156"/>
  <c r="AX66" i="156"/>
  <c r="AY66" i="156"/>
  <c r="AZ66" i="156"/>
  <c r="BF66" i="156"/>
  <c r="BG66" i="156" s="1"/>
  <c r="BJ66" i="156"/>
  <c r="BK66" i="156"/>
  <c r="BL66" i="156"/>
  <c r="BM66" i="156"/>
  <c r="BN66" i="156"/>
  <c r="BO66" i="156"/>
  <c r="BP66" i="156"/>
  <c r="BR66" i="156"/>
  <c r="BS66" i="156"/>
  <c r="BT66" i="156"/>
  <c r="BV66" i="156"/>
  <c r="BW66" i="156" s="1"/>
  <c r="BZ66" i="156"/>
  <c r="CA66" i="156"/>
  <c r="CB66" i="156"/>
  <c r="CC66" i="156"/>
  <c r="CD66" i="156"/>
  <c r="CE66" i="156"/>
  <c r="CF66" i="156"/>
  <c r="AK67" i="156"/>
  <c r="AL67" i="156"/>
  <c r="AM67" i="156"/>
  <c r="AN67" i="156"/>
  <c r="AO67" i="156"/>
  <c r="AP67" i="156"/>
  <c r="AQ67" i="156"/>
  <c r="AR67" i="156"/>
  <c r="AS67" i="156"/>
  <c r="AT67" i="156"/>
  <c r="AU67" i="156"/>
  <c r="AV67" i="156"/>
  <c r="AW67" i="156"/>
  <c r="AX67" i="156"/>
  <c r="AY67" i="156"/>
  <c r="AZ67" i="156"/>
  <c r="BF67" i="156"/>
  <c r="BG67" i="156" s="1"/>
  <c r="BJ67" i="156"/>
  <c r="BK67" i="156"/>
  <c r="BL67" i="156"/>
  <c r="BM67" i="156"/>
  <c r="BN67" i="156"/>
  <c r="BO67" i="156"/>
  <c r="BP67" i="156"/>
  <c r="BR67" i="156"/>
  <c r="BS67" i="156"/>
  <c r="BT67" i="156"/>
  <c r="BV67" i="156"/>
  <c r="BW67" i="156" s="1"/>
  <c r="BZ67" i="156"/>
  <c r="CA67" i="156"/>
  <c r="CB67" i="156"/>
  <c r="CC67" i="156"/>
  <c r="CD67" i="156"/>
  <c r="CE67" i="156"/>
  <c r="CF67" i="156"/>
  <c r="AK68" i="156"/>
  <c r="AL68" i="156"/>
  <c r="AM68" i="156"/>
  <c r="AN68" i="156"/>
  <c r="AO68" i="156"/>
  <c r="AP68" i="156"/>
  <c r="AQ68" i="156"/>
  <c r="AR68" i="156"/>
  <c r="AS68" i="156"/>
  <c r="AT68" i="156"/>
  <c r="AU68" i="156"/>
  <c r="AV68" i="156"/>
  <c r="AW68" i="156"/>
  <c r="AX68" i="156"/>
  <c r="AY68" i="156"/>
  <c r="AZ68" i="156"/>
  <c r="BF68" i="156"/>
  <c r="BJ68" i="156"/>
  <c r="BK68" i="156"/>
  <c r="BL68" i="156"/>
  <c r="BM68" i="156"/>
  <c r="BN68" i="156"/>
  <c r="BO68" i="156"/>
  <c r="BP68" i="156"/>
  <c r="BR68" i="156"/>
  <c r="BS68" i="156"/>
  <c r="BT68" i="156"/>
  <c r="BV68" i="156"/>
  <c r="BW68" i="156" s="1"/>
  <c r="BZ68" i="156"/>
  <c r="CA68" i="156"/>
  <c r="CB68" i="156"/>
  <c r="CC68" i="156"/>
  <c r="CD68" i="156"/>
  <c r="CE68" i="156"/>
  <c r="CF68" i="156"/>
  <c r="AK69" i="156"/>
  <c r="AL69" i="156"/>
  <c r="AM69" i="156"/>
  <c r="AN69" i="156"/>
  <c r="AO69" i="156"/>
  <c r="AP69" i="156"/>
  <c r="AQ69" i="156"/>
  <c r="AR69" i="156"/>
  <c r="AS69" i="156"/>
  <c r="AT69" i="156"/>
  <c r="AU69" i="156"/>
  <c r="AV69" i="156"/>
  <c r="AW69" i="156"/>
  <c r="AX69" i="156"/>
  <c r="AY69" i="156"/>
  <c r="AZ69" i="156"/>
  <c r="BF69" i="156"/>
  <c r="BG69" i="156" s="1"/>
  <c r="BJ69" i="156"/>
  <c r="BK69" i="156"/>
  <c r="BL69" i="156"/>
  <c r="BM69" i="156"/>
  <c r="BN69" i="156"/>
  <c r="BO69" i="156"/>
  <c r="BP69" i="156"/>
  <c r="BR69" i="156"/>
  <c r="BS69" i="156"/>
  <c r="BT69" i="156"/>
  <c r="BV69" i="156"/>
  <c r="BW69" i="156" s="1"/>
  <c r="BZ69" i="156"/>
  <c r="CA69" i="156"/>
  <c r="CB69" i="156"/>
  <c r="CC69" i="156"/>
  <c r="CD69" i="156"/>
  <c r="CE69" i="156"/>
  <c r="CF69" i="156"/>
  <c r="AK70" i="156"/>
  <c r="AL70" i="156"/>
  <c r="AM70" i="156"/>
  <c r="AN70" i="156"/>
  <c r="AO70" i="156"/>
  <c r="AP70" i="156"/>
  <c r="AQ70" i="156"/>
  <c r="AR70" i="156"/>
  <c r="AS70" i="156"/>
  <c r="AT70" i="156"/>
  <c r="AU70" i="156"/>
  <c r="AV70" i="156"/>
  <c r="AW70" i="156"/>
  <c r="AX70" i="156"/>
  <c r="AY70" i="156"/>
  <c r="AZ70" i="156"/>
  <c r="BF70" i="156"/>
  <c r="BG70" i="156" s="1"/>
  <c r="BJ70" i="156"/>
  <c r="BK70" i="156"/>
  <c r="BL70" i="156"/>
  <c r="BM70" i="156"/>
  <c r="BN70" i="156"/>
  <c r="BO70" i="156"/>
  <c r="BP70" i="156"/>
  <c r="BR70" i="156"/>
  <c r="BS70" i="156"/>
  <c r="BT70" i="156"/>
  <c r="BV70" i="156"/>
  <c r="BW70" i="156" s="1"/>
  <c r="BZ70" i="156"/>
  <c r="CA70" i="156"/>
  <c r="CB70" i="156"/>
  <c r="CC70" i="156"/>
  <c r="CD70" i="156"/>
  <c r="CE70" i="156"/>
  <c r="CF70" i="156"/>
  <c r="AK71" i="156"/>
  <c r="AL71" i="156"/>
  <c r="AM71" i="156"/>
  <c r="AN71" i="156"/>
  <c r="AO71" i="156"/>
  <c r="AP71" i="156"/>
  <c r="AQ71" i="156"/>
  <c r="AR71" i="156"/>
  <c r="AS71" i="156"/>
  <c r="AT71" i="156"/>
  <c r="AU71" i="156"/>
  <c r="AV71" i="156"/>
  <c r="AW71" i="156"/>
  <c r="AX71" i="156"/>
  <c r="AY71" i="156"/>
  <c r="AZ71" i="156"/>
  <c r="BF71" i="156"/>
  <c r="BG71" i="156" s="1"/>
  <c r="BJ71" i="156"/>
  <c r="BK71" i="156"/>
  <c r="BL71" i="156"/>
  <c r="BM71" i="156"/>
  <c r="BN71" i="156"/>
  <c r="BO71" i="156"/>
  <c r="BP71" i="156"/>
  <c r="BR71" i="156"/>
  <c r="BS71" i="156"/>
  <c r="BT71" i="156"/>
  <c r="BV71" i="156"/>
  <c r="BW71" i="156" s="1"/>
  <c r="BZ71" i="156"/>
  <c r="CA71" i="156"/>
  <c r="CB71" i="156"/>
  <c r="CC71" i="156"/>
  <c r="CD71" i="156"/>
  <c r="CE71" i="156"/>
  <c r="CF71" i="156"/>
  <c r="AK72" i="156"/>
  <c r="AL72" i="156"/>
  <c r="AM72" i="156"/>
  <c r="AN72" i="156"/>
  <c r="AO72" i="156"/>
  <c r="AP72" i="156"/>
  <c r="AQ72" i="156"/>
  <c r="AR72" i="156"/>
  <c r="AS72" i="156"/>
  <c r="AT72" i="156"/>
  <c r="AU72" i="156"/>
  <c r="AV72" i="156"/>
  <c r="AW72" i="156"/>
  <c r="AX72" i="156"/>
  <c r="AY72" i="156"/>
  <c r="AZ72" i="156"/>
  <c r="BF72" i="156"/>
  <c r="BG72" i="156" s="1"/>
  <c r="BJ72" i="156"/>
  <c r="BK72" i="156"/>
  <c r="BL72" i="156"/>
  <c r="BM72" i="156"/>
  <c r="BN72" i="156"/>
  <c r="BO72" i="156"/>
  <c r="BP72" i="156"/>
  <c r="BR72" i="156"/>
  <c r="BS72" i="156"/>
  <c r="BT72" i="156"/>
  <c r="BV72" i="156"/>
  <c r="BW72" i="156" s="1"/>
  <c r="BZ72" i="156"/>
  <c r="CA72" i="156"/>
  <c r="CB72" i="156"/>
  <c r="CC72" i="156"/>
  <c r="CD72" i="156"/>
  <c r="CE72" i="156"/>
  <c r="CF72" i="156"/>
  <c r="AK73" i="156"/>
  <c r="AL73" i="156"/>
  <c r="AM73" i="156"/>
  <c r="AN73" i="156"/>
  <c r="AO73" i="156"/>
  <c r="AP73" i="156"/>
  <c r="AQ73" i="156"/>
  <c r="AR73" i="156"/>
  <c r="AS73" i="156"/>
  <c r="AT73" i="156"/>
  <c r="AU73" i="156"/>
  <c r="AV73" i="156"/>
  <c r="AW73" i="156"/>
  <c r="AX73" i="156"/>
  <c r="AY73" i="156"/>
  <c r="AZ73" i="156"/>
  <c r="BF73" i="156"/>
  <c r="BG73" i="156" s="1"/>
  <c r="BJ73" i="156"/>
  <c r="BK73" i="156"/>
  <c r="BL73" i="156"/>
  <c r="BM73" i="156"/>
  <c r="BN73" i="156"/>
  <c r="BO73" i="156"/>
  <c r="BP73" i="156"/>
  <c r="BR73" i="156"/>
  <c r="BS73" i="156"/>
  <c r="BT73" i="156"/>
  <c r="BV73" i="156"/>
  <c r="BW73" i="156" s="1"/>
  <c r="BZ73" i="156"/>
  <c r="CA73" i="156"/>
  <c r="CB73" i="156"/>
  <c r="CC73" i="156"/>
  <c r="CD73" i="156"/>
  <c r="CE73" i="156"/>
  <c r="CF73" i="156"/>
  <c r="AK74" i="156"/>
  <c r="AL74" i="156"/>
  <c r="AM74" i="156"/>
  <c r="AN74" i="156"/>
  <c r="AO74" i="156"/>
  <c r="AP74" i="156"/>
  <c r="AQ74" i="156"/>
  <c r="AR74" i="156"/>
  <c r="AS74" i="156"/>
  <c r="AT74" i="156"/>
  <c r="AU74" i="156"/>
  <c r="AV74" i="156"/>
  <c r="AW74" i="156"/>
  <c r="AX74" i="156"/>
  <c r="AY74" i="156"/>
  <c r="AZ74" i="156"/>
  <c r="BF74" i="156"/>
  <c r="BG74" i="156" s="1"/>
  <c r="BJ74" i="156"/>
  <c r="BK74" i="156"/>
  <c r="BL74" i="156"/>
  <c r="BM74" i="156"/>
  <c r="BN74" i="156"/>
  <c r="BO74" i="156"/>
  <c r="BP74" i="156"/>
  <c r="BR74" i="156"/>
  <c r="BS74" i="156"/>
  <c r="BT74" i="156"/>
  <c r="BV74" i="156"/>
  <c r="BW74" i="156" s="1"/>
  <c r="BZ74" i="156"/>
  <c r="CA74" i="156"/>
  <c r="CB74" i="156"/>
  <c r="CC74" i="156"/>
  <c r="CD74" i="156"/>
  <c r="CE74" i="156"/>
  <c r="CF74" i="156"/>
  <c r="AK75" i="156"/>
  <c r="AL75" i="156"/>
  <c r="AM75" i="156"/>
  <c r="AN75" i="156"/>
  <c r="AO75" i="156"/>
  <c r="AP75" i="156"/>
  <c r="AQ75" i="156"/>
  <c r="AR75" i="156"/>
  <c r="AS75" i="156"/>
  <c r="AT75" i="156"/>
  <c r="AU75" i="156"/>
  <c r="AV75" i="156"/>
  <c r="AW75" i="156"/>
  <c r="AX75" i="156"/>
  <c r="AY75" i="156"/>
  <c r="AZ75" i="156"/>
  <c r="BF75" i="156"/>
  <c r="BG75" i="156" s="1"/>
  <c r="BJ75" i="156"/>
  <c r="BK75" i="156"/>
  <c r="BL75" i="156"/>
  <c r="BM75" i="156"/>
  <c r="BN75" i="156"/>
  <c r="BO75" i="156"/>
  <c r="BP75" i="156"/>
  <c r="BR75" i="156"/>
  <c r="BS75" i="156"/>
  <c r="BT75" i="156"/>
  <c r="BV75" i="156"/>
  <c r="BW75" i="156" s="1"/>
  <c r="BZ75" i="156"/>
  <c r="CA75" i="156"/>
  <c r="CB75" i="156"/>
  <c r="CC75" i="156"/>
  <c r="CD75" i="156"/>
  <c r="CE75" i="156"/>
  <c r="CF75" i="156"/>
  <c r="CF13" i="156"/>
  <c r="CE13" i="156"/>
  <c r="CD13" i="156"/>
  <c r="CC13" i="156"/>
  <c r="CB13" i="156"/>
  <c r="CA13" i="156"/>
  <c r="BZ13" i="156"/>
  <c r="BV13" i="156"/>
  <c r="BW13" i="156" s="1"/>
  <c r="BT13" i="156"/>
  <c r="BS13" i="156"/>
  <c r="BR13" i="156"/>
  <c r="BP13" i="156"/>
  <c r="BO13" i="156"/>
  <c r="BN13" i="156"/>
  <c r="BM13" i="156"/>
  <c r="BL13" i="156"/>
  <c r="BK13" i="156"/>
  <c r="BJ13" i="156"/>
  <c r="BF13" i="156"/>
  <c r="BG13" i="156" s="1"/>
  <c r="AZ13" i="156"/>
  <c r="AY13" i="156"/>
  <c r="AX13" i="156"/>
  <c r="AW13" i="156"/>
  <c r="AV13" i="156"/>
  <c r="AU13" i="156"/>
  <c r="AT13" i="156"/>
  <c r="AS13" i="156"/>
  <c r="AR13" i="156"/>
  <c r="AQ13" i="156"/>
  <c r="AP13" i="156"/>
  <c r="AO13" i="156"/>
  <c r="AN13" i="156"/>
  <c r="AM13" i="156"/>
  <c r="AL13" i="156"/>
  <c r="AK13" i="156"/>
  <c r="BA9" i="156"/>
  <c r="BB11" i="156" s="1"/>
  <c r="AH8" i="156"/>
  <c r="AG8" i="156"/>
  <c r="AF8" i="156"/>
  <c r="AE8" i="156"/>
  <c r="AD8" i="156"/>
  <c r="AC8" i="156"/>
  <c r="AB8" i="156"/>
  <c r="AA8" i="156"/>
  <c r="Z8" i="156"/>
  <c r="Y8" i="156"/>
  <c r="X8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AH7" i="156"/>
  <c r="AG7" i="156"/>
  <c r="AF7" i="156"/>
  <c r="AE7" i="156"/>
  <c r="AD7" i="156"/>
  <c r="AC7" i="156"/>
  <c r="AB7" i="156"/>
  <c r="AA7" i="156"/>
  <c r="Z7" i="156"/>
  <c r="Y7" i="156"/>
  <c r="X7" i="156"/>
  <c r="W7" i="156"/>
  <c r="V7" i="156"/>
  <c r="U7" i="156"/>
  <c r="T7" i="156"/>
  <c r="S7" i="156"/>
  <c r="R7" i="156"/>
  <c r="Q7" i="156"/>
  <c r="P7" i="156"/>
  <c r="O7" i="156"/>
  <c r="N7" i="156"/>
  <c r="M7" i="156"/>
  <c r="L7" i="156"/>
  <c r="K7" i="156"/>
  <c r="J7" i="156"/>
  <c r="I7" i="156"/>
  <c r="H7" i="156"/>
  <c r="G7" i="156"/>
  <c r="F7" i="156"/>
  <c r="E7" i="156"/>
  <c r="D7" i="156"/>
  <c r="BB6" i="156"/>
  <c r="AH6" i="156"/>
  <c r="AG6" i="156"/>
  <c r="AF6" i="156"/>
  <c r="AE6" i="156"/>
  <c r="AD6" i="156"/>
  <c r="AC6" i="156"/>
  <c r="AB6" i="156"/>
  <c r="AA6" i="156"/>
  <c r="Z6" i="156"/>
  <c r="Y6" i="156"/>
  <c r="X6" i="156"/>
  <c r="W6" i="156"/>
  <c r="V6" i="156"/>
  <c r="U6" i="156"/>
  <c r="T6" i="156"/>
  <c r="S6" i="156"/>
  <c r="R6" i="156"/>
  <c r="Q6" i="156"/>
  <c r="P6" i="156"/>
  <c r="O6" i="156"/>
  <c r="N6" i="156"/>
  <c r="M6" i="156"/>
  <c r="L6" i="156"/>
  <c r="K6" i="156"/>
  <c r="J6" i="156"/>
  <c r="I6" i="156"/>
  <c r="H6" i="156"/>
  <c r="G6" i="156"/>
  <c r="F6" i="156"/>
  <c r="E6" i="156"/>
  <c r="D6" i="156"/>
  <c r="AH4" i="156"/>
  <c r="AG4" i="156"/>
  <c r="AF4" i="156"/>
  <c r="AE4" i="156"/>
  <c r="AD4" i="156"/>
  <c r="AC4" i="156"/>
  <c r="AB4" i="156"/>
  <c r="AA4" i="156"/>
  <c r="Z4" i="156"/>
  <c r="Y4" i="156"/>
  <c r="X4" i="156"/>
  <c r="W4" i="156"/>
  <c r="V4" i="156"/>
  <c r="U4" i="156"/>
  <c r="T4" i="156"/>
  <c r="S4" i="156"/>
  <c r="R4" i="156"/>
  <c r="Q4" i="156"/>
  <c r="P4" i="156"/>
  <c r="O4" i="156"/>
  <c r="N4" i="156"/>
  <c r="M4" i="156"/>
  <c r="L4" i="156"/>
  <c r="K4" i="156"/>
  <c r="J4" i="156"/>
  <c r="I4" i="156"/>
  <c r="H4" i="156"/>
  <c r="G4" i="156"/>
  <c r="F4" i="156"/>
  <c r="E4" i="156"/>
  <c r="D4" i="156"/>
  <c r="AH3" i="156"/>
  <c r="AG3" i="156"/>
  <c r="AF3" i="156"/>
  <c r="AE3" i="156"/>
  <c r="AD3" i="156"/>
  <c r="AC3" i="156"/>
  <c r="AB3" i="156"/>
  <c r="AA3" i="156"/>
  <c r="Z3" i="156"/>
  <c r="Y3" i="156"/>
  <c r="X3" i="156"/>
  <c r="W3" i="156"/>
  <c r="V3" i="156"/>
  <c r="U3" i="156"/>
  <c r="T3" i="156"/>
  <c r="S3" i="156"/>
  <c r="R3" i="156"/>
  <c r="Q3" i="156"/>
  <c r="P3" i="156"/>
  <c r="O3" i="156"/>
  <c r="N3" i="156"/>
  <c r="M3" i="156"/>
  <c r="L3" i="156"/>
  <c r="K3" i="156"/>
  <c r="J3" i="156"/>
  <c r="I3" i="156"/>
  <c r="H3" i="156"/>
  <c r="G3" i="156"/>
  <c r="F3" i="156"/>
  <c r="E3" i="156"/>
  <c r="D3" i="156"/>
  <c r="BB2" i="156"/>
  <c r="BC31" i="156" s="1"/>
  <c r="AH2" i="156"/>
  <c r="AG2" i="156"/>
  <c r="AF2" i="156"/>
  <c r="AE2" i="156"/>
  <c r="AD2" i="156"/>
  <c r="AC2" i="156"/>
  <c r="AB2" i="156"/>
  <c r="AA2" i="156"/>
  <c r="Z2" i="156"/>
  <c r="Y2" i="156"/>
  <c r="X2" i="156"/>
  <c r="W2" i="156"/>
  <c r="V2" i="156"/>
  <c r="U2" i="156"/>
  <c r="T2" i="156"/>
  <c r="S2" i="156"/>
  <c r="R2" i="156"/>
  <c r="Q2" i="156"/>
  <c r="P2" i="156"/>
  <c r="O2" i="156"/>
  <c r="N2" i="156"/>
  <c r="M2" i="156"/>
  <c r="L2" i="156"/>
  <c r="K2" i="156"/>
  <c r="J2" i="156"/>
  <c r="I2" i="156"/>
  <c r="H2" i="156"/>
  <c r="G2" i="156"/>
  <c r="F2" i="156"/>
  <c r="E2" i="156"/>
  <c r="D2" i="156"/>
  <c r="C5" i="54"/>
  <c r="D5" i="54"/>
  <c r="E5" i="54"/>
  <c r="F5" i="54"/>
  <c r="G5" i="54"/>
  <c r="H5" i="54"/>
  <c r="I5" i="54"/>
  <c r="J5" i="54"/>
  <c r="K5" i="54"/>
  <c r="L5" i="54"/>
  <c r="M5" i="54"/>
  <c r="N5" i="54"/>
  <c r="O5" i="54"/>
  <c r="P5" i="54"/>
  <c r="Q5" i="54"/>
  <c r="R5" i="54"/>
  <c r="S5" i="54"/>
  <c r="T5" i="54"/>
  <c r="U5" i="54"/>
  <c r="V5" i="54"/>
  <c r="W5" i="54"/>
  <c r="X5" i="54"/>
  <c r="Y5" i="54"/>
  <c r="Z5" i="54"/>
  <c r="AA5" i="54"/>
  <c r="AB5" i="54"/>
  <c r="AC5" i="54"/>
  <c r="AD5" i="54"/>
  <c r="AE5" i="54"/>
  <c r="AF5" i="54"/>
  <c r="C7" i="54"/>
  <c r="D7" i="54"/>
  <c r="E7" i="54"/>
  <c r="F7" i="54"/>
  <c r="G7" i="54"/>
  <c r="H7" i="54"/>
  <c r="I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X7" i="54"/>
  <c r="Y7" i="54"/>
  <c r="Z7" i="54"/>
  <c r="AA7" i="54"/>
  <c r="AB7" i="54"/>
  <c r="AC7" i="54"/>
  <c r="AD7" i="54"/>
  <c r="AE7" i="54"/>
  <c r="AF7" i="54"/>
  <c r="C9" i="54"/>
  <c r="D9" i="54"/>
  <c r="E9" i="54"/>
  <c r="F9" i="54"/>
  <c r="G9" i="54"/>
  <c r="H9" i="54"/>
  <c r="I9" i="54"/>
  <c r="J9" i="54"/>
  <c r="K9" i="54"/>
  <c r="L9" i="54"/>
  <c r="M9" i="54"/>
  <c r="N9" i="54"/>
  <c r="O9" i="54"/>
  <c r="P9" i="54"/>
  <c r="Q9" i="54"/>
  <c r="R9" i="54"/>
  <c r="S9" i="54"/>
  <c r="T9" i="54"/>
  <c r="U9" i="54"/>
  <c r="V9" i="54"/>
  <c r="W9" i="54"/>
  <c r="X9" i="54"/>
  <c r="Y9" i="54"/>
  <c r="Z9" i="54"/>
  <c r="AA9" i="54"/>
  <c r="AB9" i="54"/>
  <c r="AC9" i="54"/>
  <c r="AD9" i="54"/>
  <c r="AE9" i="54"/>
  <c r="AF9" i="54"/>
  <c r="C11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B5" i="54"/>
  <c r="B11" i="54"/>
  <c r="B9" i="54"/>
  <c r="B7" i="54"/>
  <c r="AG11" i="54"/>
  <c r="AG9" i="54"/>
  <c r="AG7" i="54"/>
  <c r="AG5" i="54"/>
  <c r="BF58" i="144"/>
  <c r="BG58" i="144"/>
  <c r="BH58" i="144"/>
  <c r="BI58" i="144"/>
  <c r="BJ58" i="144"/>
  <c r="BK58" i="144"/>
  <c r="BL58" i="144"/>
  <c r="BM58" i="144"/>
  <c r="BN58" i="144"/>
  <c r="BF61" i="131"/>
  <c r="BG61" i="131"/>
  <c r="BH61" i="131"/>
  <c r="BI61" i="131"/>
  <c r="BJ61" i="131"/>
  <c r="BK61" i="131"/>
  <c r="BL61" i="131"/>
  <c r="BM61" i="131"/>
  <c r="BN61" i="131"/>
  <c r="BF62" i="131"/>
  <c r="BG62" i="131"/>
  <c r="BH62" i="131"/>
  <c r="BI62" i="131"/>
  <c r="BJ62" i="131"/>
  <c r="BK62" i="131"/>
  <c r="BL62" i="131"/>
  <c r="BM62" i="131"/>
  <c r="BN62" i="131"/>
  <c r="E5" i="156" l="1"/>
  <c r="G9" i="156"/>
  <c r="BQ13" i="156"/>
  <c r="Q5" i="156"/>
  <c r="BQ21" i="156"/>
  <c r="CK21" i="156" s="1"/>
  <c r="BQ75" i="156"/>
  <c r="BQ39" i="156"/>
  <c r="BQ54" i="156"/>
  <c r="BX45" i="156"/>
  <c r="BY45" i="156" s="1"/>
  <c r="BQ70" i="156"/>
  <c r="BQ32" i="156"/>
  <c r="X9" i="156"/>
  <c r="BX54" i="156"/>
  <c r="BQ26" i="156"/>
  <c r="BQ74" i="156"/>
  <c r="CK74" i="156" s="1"/>
  <c r="BQ38" i="156"/>
  <c r="BQ23" i="156"/>
  <c r="BQ53" i="156"/>
  <c r="BQ33" i="156"/>
  <c r="BQ25" i="156"/>
  <c r="BC13" i="156"/>
  <c r="BQ55" i="156"/>
  <c r="CK55" i="156" s="1"/>
  <c r="D23" i="60"/>
  <c r="D23" i="50"/>
  <c r="D21" i="54"/>
  <c r="D23" i="105"/>
  <c r="L22" i="54"/>
  <c r="D23" i="104"/>
  <c r="L21" i="54"/>
  <c r="D23" i="31"/>
  <c r="D23" i="55"/>
  <c r="BH38" i="156"/>
  <c r="BI38" i="156" s="1"/>
  <c r="BH39" i="156"/>
  <c r="L9" i="156"/>
  <c r="BH33" i="156"/>
  <c r="BI33" i="156" s="1"/>
  <c r="BX32" i="156"/>
  <c r="BY32" i="156" s="1"/>
  <c r="BQ16" i="156"/>
  <c r="D23" i="49"/>
  <c r="D23" i="91"/>
  <c r="D23" i="58"/>
  <c r="D23" i="43"/>
  <c r="BH15" i="156"/>
  <c r="BI15" i="156" s="1"/>
  <c r="BX14" i="156"/>
  <c r="BY14" i="156" s="1"/>
  <c r="BQ41" i="156"/>
  <c r="BH37" i="156"/>
  <c r="BI37" i="156" s="1"/>
  <c r="M5" i="156"/>
  <c r="CG62" i="156"/>
  <c r="BH49" i="156"/>
  <c r="BI49" i="156" s="1"/>
  <c r="BH40" i="156"/>
  <c r="BI40" i="156" s="1"/>
  <c r="O5" i="156"/>
  <c r="E9" i="156"/>
  <c r="Q9" i="156"/>
  <c r="F9" i="156"/>
  <c r="R9" i="156"/>
  <c r="BX74" i="156"/>
  <c r="BY74" i="156" s="1"/>
  <c r="CG23" i="156"/>
  <c r="BH20" i="156"/>
  <c r="BI20" i="156" s="1"/>
  <c r="BX19" i="156"/>
  <c r="BY19" i="156" s="1"/>
  <c r="BH18" i="156"/>
  <c r="BI18" i="156" s="1"/>
  <c r="BX70" i="156"/>
  <c r="BY70" i="156" s="1"/>
  <c r="BX20" i="156"/>
  <c r="BY20" i="156" s="1"/>
  <c r="R5" i="156"/>
  <c r="H9" i="156"/>
  <c r="BH72" i="156"/>
  <c r="BI72" i="156" s="1"/>
  <c r="BX71" i="156"/>
  <c r="BY71" i="156" s="1"/>
  <c r="BY52" i="156"/>
  <c r="BX51" i="156"/>
  <c r="BY51" i="156" s="1"/>
  <c r="F5" i="156"/>
  <c r="H5" i="156"/>
  <c r="BX72" i="156"/>
  <c r="BY72" i="156" s="1"/>
  <c r="BA67" i="156"/>
  <c r="BX44" i="156"/>
  <c r="BY44" i="156" s="1"/>
  <c r="BQ34" i="156"/>
  <c r="BX28" i="156"/>
  <c r="BY28" i="156" s="1"/>
  <c r="BH74" i="156"/>
  <c r="BI74" i="156" s="1"/>
  <c r="CG29" i="156"/>
  <c r="BA59" i="156"/>
  <c r="BX46" i="156"/>
  <c r="BY46" i="156" s="1"/>
  <c r="CG37" i="156"/>
  <c r="BX29" i="156"/>
  <c r="BY29" i="156" s="1"/>
  <c r="BQ67" i="156"/>
  <c r="CG67" i="156"/>
  <c r="BQ27" i="156"/>
  <c r="BU63" i="156"/>
  <c r="BQ59" i="156"/>
  <c r="BX56" i="156"/>
  <c r="BY56" i="156" s="1"/>
  <c r="BU55" i="156"/>
  <c r="BU34" i="156"/>
  <c r="AD9" i="156"/>
  <c r="CG72" i="156"/>
  <c r="BH58" i="156"/>
  <c r="BI58" i="156" s="1"/>
  <c r="BU62" i="156"/>
  <c r="BA41" i="156"/>
  <c r="BU21" i="156"/>
  <c r="BH71" i="156"/>
  <c r="BI71" i="156" s="1"/>
  <c r="CG46" i="156"/>
  <c r="BC41" i="156"/>
  <c r="BI27" i="156"/>
  <c r="BH55" i="156"/>
  <c r="BI55" i="156" s="1"/>
  <c r="BQ68" i="156"/>
  <c r="BQ61" i="156"/>
  <c r="T5" i="156"/>
  <c r="AF5" i="156"/>
  <c r="BQ69" i="156"/>
  <c r="BQ62" i="156"/>
  <c r="BH56" i="156"/>
  <c r="BI56" i="156" s="1"/>
  <c r="BX50" i="156"/>
  <c r="BY50" i="156" s="1"/>
  <c r="BU41" i="156"/>
  <c r="BX38" i="156"/>
  <c r="BY38" i="156" s="1"/>
  <c r="CG36" i="156"/>
  <c r="BC58" i="156"/>
  <c r="BC43" i="156"/>
  <c r="BU39" i="156"/>
  <c r="BA23" i="156"/>
  <c r="BU16" i="156"/>
  <c r="BA50" i="156"/>
  <c r="BA49" i="156"/>
  <c r="BU48" i="156"/>
  <c r="BC27" i="156"/>
  <c r="BU72" i="156"/>
  <c r="BX68" i="156"/>
  <c r="BY68" i="156" s="1"/>
  <c r="BX67" i="156"/>
  <c r="BY67" i="156" s="1"/>
  <c r="BX61" i="156"/>
  <c r="BY61" i="156" s="1"/>
  <c r="BU46" i="156"/>
  <c r="BU37" i="156"/>
  <c r="BC28" i="156"/>
  <c r="BA27" i="156"/>
  <c r="BX69" i="156"/>
  <c r="BY69" i="156" s="1"/>
  <c r="BX62" i="156"/>
  <c r="BY62" i="156" s="1"/>
  <c r="BU57" i="156"/>
  <c r="BU54" i="156"/>
  <c r="BA52" i="156"/>
  <c r="BQ43" i="156"/>
  <c r="BC33" i="156"/>
  <c r="BA19" i="156"/>
  <c r="BC18" i="156"/>
  <c r="BC72" i="156"/>
  <c r="BC51" i="156"/>
  <c r="BA35" i="156"/>
  <c r="BA32" i="156"/>
  <c r="BU75" i="156"/>
  <c r="BU68" i="156"/>
  <c r="BC67" i="156"/>
  <c r="BU65" i="156"/>
  <c r="BU64" i="156"/>
  <c r="BQ50" i="156"/>
  <c r="BQ47" i="156"/>
  <c r="CG14" i="156"/>
  <c r="BC75" i="156"/>
  <c r="BA66" i="156"/>
  <c r="CG48" i="156"/>
  <c r="BQ42" i="156"/>
  <c r="BQ22" i="156"/>
  <c r="BX18" i="156"/>
  <c r="BY18" i="156" s="1"/>
  <c r="BU73" i="156"/>
  <c r="BA70" i="156"/>
  <c r="BA61" i="156"/>
  <c r="BQ51" i="156"/>
  <c r="BC50" i="156"/>
  <c r="BH42" i="156"/>
  <c r="BI42" i="156" s="1"/>
  <c r="BX41" i="156"/>
  <c r="BY41" i="156" s="1"/>
  <c r="BQ40" i="156"/>
  <c r="BX23" i="156"/>
  <c r="BY23" i="156" s="1"/>
  <c r="BH22" i="156"/>
  <c r="BI22" i="156" s="1"/>
  <c r="BC19" i="156"/>
  <c r="BQ18" i="156"/>
  <c r="BQ73" i="156"/>
  <c r="CG59" i="156"/>
  <c r="CG50" i="156"/>
  <c r="BA44" i="156"/>
  <c r="BI39" i="156"/>
  <c r="BA39" i="156"/>
  <c r="BA28" i="156"/>
  <c r="BA14" i="156"/>
  <c r="BH46" i="156"/>
  <c r="BI46" i="156" s="1"/>
  <c r="BY30" i="156"/>
  <c r="BX37" i="156"/>
  <c r="BY37" i="156" s="1"/>
  <c r="BH73" i="156"/>
  <c r="BI73" i="156" s="1"/>
  <c r="BH64" i="156"/>
  <c r="BI64" i="156" s="1"/>
  <c r="BA34" i="156"/>
  <c r="BU22" i="156"/>
  <c r="CG73" i="156"/>
  <c r="BH54" i="156"/>
  <c r="BI54" i="156" s="1"/>
  <c r="BA16" i="156"/>
  <c r="BU14" i="156"/>
  <c r="BA51" i="156"/>
  <c r="BA18" i="156"/>
  <c r="BU17" i="156"/>
  <c r="BU15" i="156"/>
  <c r="Y5" i="156"/>
  <c r="BA63" i="156"/>
  <c r="BQ58" i="156"/>
  <c r="BQ56" i="156"/>
  <c r="BQ48" i="156"/>
  <c r="CG41" i="156"/>
  <c r="BU32" i="156"/>
  <c r="CG30" i="156"/>
  <c r="BU20" i="156"/>
  <c r="BU71" i="156"/>
  <c r="BX65" i="156"/>
  <c r="BY65" i="156" s="1"/>
  <c r="BQ64" i="156"/>
  <c r="BH62" i="156"/>
  <c r="BI62" i="156" s="1"/>
  <c r="BQ46" i="156"/>
  <c r="BQ35" i="156"/>
  <c r="BA26" i="156"/>
  <c r="BC25" i="156"/>
  <c r="BA24" i="156"/>
  <c r="BX17" i="156"/>
  <c r="BY17" i="156" s="1"/>
  <c r="AA5" i="156"/>
  <c r="AC9" i="156"/>
  <c r="BU74" i="156"/>
  <c r="BA68" i="156"/>
  <c r="BH51" i="156"/>
  <c r="BI51" i="156" s="1"/>
  <c r="BH47" i="156"/>
  <c r="BI47" i="156" s="1"/>
  <c r="BU45" i="156"/>
  <c r="BA42" i="156"/>
  <c r="BQ24" i="156"/>
  <c r="BQ17" i="156"/>
  <c r="BQ15" i="156"/>
  <c r="BU35" i="156"/>
  <c r="CG68" i="156"/>
  <c r="BU60" i="156"/>
  <c r="BU50" i="156"/>
  <c r="BQ72" i="156"/>
  <c r="BH66" i="156"/>
  <c r="BI66" i="156" s="1"/>
  <c r="CG64" i="156"/>
  <c r="BX47" i="156"/>
  <c r="BY47" i="156" s="1"/>
  <c r="BQ30" i="156"/>
  <c r="BH24" i="156"/>
  <c r="BI24" i="156" s="1"/>
  <c r="CG20" i="156"/>
  <c r="CG57" i="156"/>
  <c r="AC5" i="156"/>
  <c r="U5" i="156"/>
  <c r="AG5" i="156"/>
  <c r="S9" i="156"/>
  <c r="AE9" i="156"/>
  <c r="CG71" i="156"/>
  <c r="BC71" i="156"/>
  <c r="CG65" i="156"/>
  <c r="CG63" i="156"/>
  <c r="BU53" i="156"/>
  <c r="CG44" i="156"/>
  <c r="BU43" i="156"/>
  <c r="BU36" i="156"/>
  <c r="BC34" i="156"/>
  <c r="BU29" i="156"/>
  <c r="BQ20" i="156"/>
  <c r="BA17" i="156"/>
  <c r="BC16" i="156"/>
  <c r="BQ49" i="156"/>
  <c r="CG18" i="156"/>
  <c r="BU30" i="156"/>
  <c r="AD5" i="156"/>
  <c r="T9" i="156"/>
  <c r="BH13" i="156"/>
  <c r="BI13" i="156" s="1"/>
  <c r="BC59" i="156"/>
  <c r="BU51" i="156"/>
  <c r="CG45" i="156"/>
  <c r="BQ44" i="156"/>
  <c r="CG40" i="156"/>
  <c r="BU38" i="156"/>
  <c r="BA33" i="156"/>
  <c r="BQ28" i="156"/>
  <c r="BU25" i="156"/>
  <c r="BA15" i="156"/>
  <c r="BC14" i="156"/>
  <c r="BA60" i="156"/>
  <c r="BQ71" i="156"/>
  <c r="BQ66" i="156"/>
  <c r="CG52" i="156"/>
  <c r="BQ36" i="156"/>
  <c r="BQ29" i="156"/>
  <c r="BU18" i="156"/>
  <c r="BQ14" i="156"/>
  <c r="BH69" i="156"/>
  <c r="BI69" i="156" s="1"/>
  <c r="BU67" i="156"/>
  <c r="BQ52" i="156"/>
  <c r="BA43" i="156"/>
  <c r="BU42" i="156"/>
  <c r="BC32" i="156"/>
  <c r="BI30" i="156"/>
  <c r="CG27" i="156"/>
  <c r="BU26" i="156"/>
  <c r="BA25" i="156"/>
  <c r="BU24" i="156"/>
  <c r="BU23" i="156"/>
  <c r="BQ19" i="156"/>
  <c r="BH57" i="156"/>
  <c r="BI57" i="156" s="1"/>
  <c r="BX53" i="156"/>
  <c r="BY53" i="156" s="1"/>
  <c r="BH65" i="156"/>
  <c r="BI65" i="156" s="1"/>
  <c r="BX73" i="156"/>
  <c r="BY73" i="156" s="1"/>
  <c r="BX64" i="156"/>
  <c r="BY64" i="156" s="1"/>
  <c r="BX58" i="156"/>
  <c r="BY58" i="156" s="1"/>
  <c r="BH60" i="156"/>
  <c r="BI60" i="156" s="1"/>
  <c r="CG35" i="156"/>
  <c r="BU33" i="156"/>
  <c r="BH21" i="156"/>
  <c r="BI21" i="156" s="1"/>
  <c r="CG16" i="156"/>
  <c r="BQ65" i="156"/>
  <c r="BX60" i="156"/>
  <c r="BY60" i="156" s="1"/>
  <c r="BQ57" i="156"/>
  <c r="BA57" i="156"/>
  <c r="BU56" i="156"/>
  <c r="BY54" i="156"/>
  <c r="BU52" i="156"/>
  <c r="BU44" i="156"/>
  <c r="BX42" i="156"/>
  <c r="BY42" i="156" s="1"/>
  <c r="BC39" i="156"/>
  <c r="CG34" i="156"/>
  <c r="BH29" i="156"/>
  <c r="BI29" i="156" s="1"/>
  <c r="CG28" i="156"/>
  <c r="BU27" i="156"/>
  <c r="BH26" i="156"/>
  <c r="BI26" i="156" s="1"/>
  <c r="BA22" i="156"/>
  <c r="BC22" i="156"/>
  <c r="CG19" i="156"/>
  <c r="BH17" i="156"/>
  <c r="BI17" i="156" s="1"/>
  <c r="BH14" i="156"/>
  <c r="BI14" i="156" s="1"/>
  <c r="BU70" i="156"/>
  <c r="BA65" i="156"/>
  <c r="BC65" i="156"/>
  <c r="BH61" i="156"/>
  <c r="BI61" i="156" s="1"/>
  <c r="BU58" i="156"/>
  <c r="BA55" i="156"/>
  <c r="BQ45" i="156"/>
  <c r="BX40" i="156"/>
  <c r="BY40" i="156" s="1"/>
  <c r="BQ37" i="156"/>
  <c r="BH35" i="156"/>
  <c r="BI35" i="156" s="1"/>
  <c r="BX26" i="156"/>
  <c r="BY26" i="156" s="1"/>
  <c r="BC24" i="156"/>
  <c r="BH23" i="156"/>
  <c r="BI23" i="156" s="1"/>
  <c r="BC15" i="156"/>
  <c r="BA47" i="156"/>
  <c r="BC47" i="156"/>
  <c r="BX59" i="156"/>
  <c r="BY59" i="156" s="1"/>
  <c r="BH59" i="156"/>
  <c r="BI59" i="156" s="1"/>
  <c r="BX49" i="156"/>
  <c r="BY49" i="156" s="1"/>
  <c r="BA37" i="156"/>
  <c r="BX35" i="156"/>
  <c r="BY35" i="156" s="1"/>
  <c r="BH32" i="156"/>
  <c r="BI32" i="156" s="1"/>
  <c r="CG22" i="156"/>
  <c r="BA69" i="156"/>
  <c r="BA64" i="156"/>
  <c r="BC64" i="156"/>
  <c r="CG49" i="156"/>
  <c r="BA62" i="156"/>
  <c r="BC62" i="156"/>
  <c r="BX57" i="156"/>
  <c r="BY57" i="156" s="1"/>
  <c r="CG56" i="156"/>
  <c r="BX55" i="156"/>
  <c r="BY55" i="156" s="1"/>
  <c r="BC52" i="156"/>
  <c r="BC48" i="156"/>
  <c r="BC44" i="156"/>
  <c r="BX25" i="156"/>
  <c r="BY25" i="156" s="1"/>
  <c r="BH25" i="156"/>
  <c r="BI25" i="156" s="1"/>
  <c r="CG24" i="156"/>
  <c r="BC23" i="156"/>
  <c r="BH19" i="156"/>
  <c r="BI19" i="156" s="1"/>
  <c r="BX16" i="156"/>
  <c r="BY16" i="156" s="1"/>
  <c r="BH16" i="156"/>
  <c r="BI16" i="156" s="1"/>
  <c r="BH48" i="156"/>
  <c r="BI48" i="156" s="1"/>
  <c r="BA20" i="156"/>
  <c r="BC20" i="156"/>
  <c r="BC73" i="156"/>
  <c r="BA45" i="156"/>
  <c r="BA72" i="156"/>
  <c r="BU69" i="156"/>
  <c r="BU59" i="156"/>
  <c r="BC49" i="156"/>
  <c r="BA48" i="156"/>
  <c r="CG43" i="156"/>
  <c r="BU40" i="156"/>
  <c r="BX39" i="156"/>
  <c r="BY39" i="156" s="1"/>
  <c r="BA36" i="156"/>
  <c r="BX34" i="156"/>
  <c r="BY34" i="156" s="1"/>
  <c r="BH34" i="156"/>
  <c r="BI34" i="156" s="1"/>
  <c r="BA30" i="156"/>
  <c r="BH28" i="156"/>
  <c r="BI28" i="156" s="1"/>
  <c r="BC21" i="156"/>
  <c r="CG15" i="156"/>
  <c r="BC57" i="156"/>
  <c r="BA74" i="156"/>
  <c r="BC74" i="156"/>
  <c r="BX75" i="156"/>
  <c r="BY75" i="156" s="1"/>
  <c r="BA75" i="156"/>
  <c r="BA73" i="156"/>
  <c r="BC69" i="156"/>
  <c r="BC68" i="156"/>
  <c r="BC66" i="156"/>
  <c r="BU61" i="156"/>
  <c r="BA56" i="156"/>
  <c r="BC56" i="156"/>
  <c r="BH53" i="156"/>
  <c r="BI53" i="156" s="1"/>
  <c r="BU49" i="156"/>
  <c r="BU47" i="156"/>
  <c r="BA46" i="156"/>
  <c r="BH45" i="156"/>
  <c r="BI45" i="156" s="1"/>
  <c r="BC26" i="156"/>
  <c r="BA21" i="156"/>
  <c r="BC17" i="156"/>
  <c r="BA53" i="156"/>
  <c r="BC53" i="156"/>
  <c r="BY36" i="156"/>
  <c r="BC70" i="156"/>
  <c r="BU66" i="156"/>
  <c r="BC60" i="156"/>
  <c r="CG58" i="156"/>
  <c r="BA58" i="156"/>
  <c r="BA38" i="156"/>
  <c r="BC38" i="156"/>
  <c r="BC35" i="156"/>
  <c r="BA29" i="156"/>
  <c r="BX22" i="156"/>
  <c r="BY22" i="156" s="1"/>
  <c r="BX21" i="156"/>
  <c r="BY21" i="156" s="1"/>
  <c r="CG66" i="156"/>
  <c r="BI36" i="156"/>
  <c r="BX66" i="156"/>
  <c r="BY66" i="156" s="1"/>
  <c r="BH70" i="156"/>
  <c r="BI70" i="156" s="1"/>
  <c r="CG69" i="156"/>
  <c r="CK69" i="156" s="1"/>
  <c r="BQ63" i="156"/>
  <c r="BC63" i="156"/>
  <c r="CG61" i="156"/>
  <c r="BA54" i="156"/>
  <c r="BC54" i="156"/>
  <c r="CG51" i="156"/>
  <c r="BX48" i="156"/>
  <c r="BY48" i="156" s="1"/>
  <c r="BC42" i="156"/>
  <c r="BH41" i="156"/>
  <c r="BI41" i="156" s="1"/>
  <c r="BA40" i="156"/>
  <c r="BC40" i="156"/>
  <c r="BX24" i="156"/>
  <c r="BY24" i="156" s="1"/>
  <c r="BU19" i="156"/>
  <c r="BX15" i="156"/>
  <c r="BY15" i="156" s="1"/>
  <c r="BH75" i="156"/>
  <c r="BI75" i="156" s="1"/>
  <c r="BA71" i="156"/>
  <c r="BH67" i="156"/>
  <c r="BI67" i="156" s="1"/>
  <c r="BY63" i="156"/>
  <c r="BC61" i="156"/>
  <c r="BI52" i="156"/>
  <c r="BH50" i="156"/>
  <c r="BI50" i="156" s="1"/>
  <c r="CG47" i="156"/>
  <c r="BH44" i="156"/>
  <c r="BI44" i="156" s="1"/>
  <c r="BX43" i="156"/>
  <c r="BY43" i="156" s="1"/>
  <c r="BH43" i="156"/>
  <c r="BI43" i="156" s="1"/>
  <c r="CG42" i="156"/>
  <c r="BX33" i="156"/>
  <c r="BY33" i="156" s="1"/>
  <c r="BU28" i="156"/>
  <c r="CG17" i="156"/>
  <c r="BC55" i="156"/>
  <c r="BC46" i="156"/>
  <c r="BC37" i="156"/>
  <c r="BC30" i="156"/>
  <c r="BC36" i="156"/>
  <c r="BC29" i="156"/>
  <c r="BC45" i="156"/>
  <c r="BU13" i="156"/>
  <c r="G5" i="156"/>
  <c r="I9" i="156"/>
  <c r="U9" i="156"/>
  <c r="AG9" i="156"/>
  <c r="AE5" i="156"/>
  <c r="K9" i="156"/>
  <c r="W9" i="156"/>
  <c r="S5" i="156"/>
  <c r="J5" i="156"/>
  <c r="V5" i="156"/>
  <c r="AH5" i="156"/>
  <c r="L5" i="156"/>
  <c r="X5" i="156"/>
  <c r="N9" i="156"/>
  <c r="Z9" i="156"/>
  <c r="D9" i="156"/>
  <c r="P9" i="156"/>
  <c r="AF9" i="156"/>
  <c r="I5" i="156"/>
  <c r="BA13" i="156"/>
  <c r="W5" i="156"/>
  <c r="J9" i="156"/>
  <c r="V9" i="156"/>
  <c r="AH9" i="156"/>
  <c r="AB9" i="156"/>
  <c r="N5" i="156"/>
  <c r="Z5" i="156"/>
  <c r="M9" i="156"/>
  <c r="Y9" i="156"/>
  <c r="K5" i="156"/>
  <c r="D5" i="156"/>
  <c r="P5" i="156"/>
  <c r="AB5" i="156"/>
  <c r="O9" i="156"/>
  <c r="AA9" i="156"/>
  <c r="BX13" i="156"/>
  <c r="BA11" i="156"/>
  <c r="D22" i="54"/>
  <c r="L23" i="54"/>
  <c r="D20" i="54"/>
  <c r="L20" i="54"/>
  <c r="L24" i="54"/>
  <c r="C5" i="52"/>
  <c r="D5" i="52"/>
  <c r="E5" i="52"/>
  <c r="F5" i="52"/>
  <c r="G5" i="52"/>
  <c r="H5" i="52"/>
  <c r="I5" i="52"/>
  <c r="J5" i="52"/>
  <c r="K5" i="52"/>
  <c r="L5" i="52"/>
  <c r="M5" i="52"/>
  <c r="N5" i="52"/>
  <c r="O5" i="52"/>
  <c r="P5" i="52"/>
  <c r="Q5" i="52"/>
  <c r="R5" i="52"/>
  <c r="S5" i="52"/>
  <c r="T5" i="52"/>
  <c r="U5" i="52"/>
  <c r="V5" i="52"/>
  <c r="W5" i="52"/>
  <c r="X5" i="52"/>
  <c r="Y5" i="52"/>
  <c r="Z5" i="52"/>
  <c r="AA5" i="52"/>
  <c r="AB5" i="52"/>
  <c r="AC5" i="52"/>
  <c r="AD5" i="52"/>
  <c r="AE5" i="52"/>
  <c r="AF5" i="52"/>
  <c r="C6" i="52"/>
  <c r="D6" i="52"/>
  <c r="E6" i="52"/>
  <c r="F6" i="52"/>
  <c r="G6" i="52"/>
  <c r="H6" i="52"/>
  <c r="I6" i="52"/>
  <c r="J6" i="52"/>
  <c r="K6" i="52"/>
  <c r="L6" i="52"/>
  <c r="M6" i="52"/>
  <c r="N6" i="52"/>
  <c r="O6" i="52"/>
  <c r="P6" i="52"/>
  <c r="Q6" i="52"/>
  <c r="R6" i="52"/>
  <c r="S6" i="52"/>
  <c r="T6" i="52"/>
  <c r="U6" i="52"/>
  <c r="V6" i="52"/>
  <c r="W6" i="52"/>
  <c r="X6" i="52"/>
  <c r="Y6" i="52"/>
  <c r="Z6" i="52"/>
  <c r="AA6" i="52"/>
  <c r="AB6" i="52"/>
  <c r="AC6" i="52"/>
  <c r="AD6" i="52"/>
  <c r="AE6" i="52"/>
  <c r="AF6" i="52"/>
  <c r="C7" i="52"/>
  <c r="D7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W7" i="52"/>
  <c r="X7" i="52"/>
  <c r="Y7" i="52"/>
  <c r="Z7" i="52"/>
  <c r="AA7" i="52"/>
  <c r="AB7" i="52"/>
  <c r="AC7" i="52"/>
  <c r="AD7" i="52"/>
  <c r="AE7" i="52"/>
  <c r="AF7" i="52"/>
  <c r="C8" i="52"/>
  <c r="D8" i="52"/>
  <c r="E8" i="52"/>
  <c r="F8" i="52"/>
  <c r="G8" i="52"/>
  <c r="H8" i="52"/>
  <c r="I8" i="52"/>
  <c r="J8" i="52"/>
  <c r="K8" i="52"/>
  <c r="L8" i="52"/>
  <c r="M8" i="52"/>
  <c r="N8" i="52"/>
  <c r="O8" i="52"/>
  <c r="P8" i="52"/>
  <c r="Q8" i="52"/>
  <c r="R8" i="52"/>
  <c r="S8" i="52"/>
  <c r="T8" i="52"/>
  <c r="U8" i="52"/>
  <c r="V8" i="52"/>
  <c r="W8" i="52"/>
  <c r="X8" i="52"/>
  <c r="Y8" i="52"/>
  <c r="Z8" i="52"/>
  <c r="AA8" i="52"/>
  <c r="AB8" i="52"/>
  <c r="AC8" i="52"/>
  <c r="AD8" i="52"/>
  <c r="AE8" i="52"/>
  <c r="AF8" i="52"/>
  <c r="C9" i="52"/>
  <c r="D9" i="52"/>
  <c r="E9" i="52"/>
  <c r="F9" i="52"/>
  <c r="G9" i="52"/>
  <c r="H9" i="52"/>
  <c r="I9" i="52"/>
  <c r="J9" i="52"/>
  <c r="K9" i="52"/>
  <c r="L9" i="52"/>
  <c r="M9" i="52"/>
  <c r="N9" i="52"/>
  <c r="O9" i="52"/>
  <c r="P9" i="52"/>
  <c r="Q9" i="52"/>
  <c r="R9" i="52"/>
  <c r="S9" i="52"/>
  <c r="T9" i="52"/>
  <c r="U9" i="52"/>
  <c r="V9" i="52"/>
  <c r="W9" i="52"/>
  <c r="X9" i="52"/>
  <c r="Y9" i="52"/>
  <c r="Z9" i="52"/>
  <c r="AA9" i="52"/>
  <c r="AB9" i="52"/>
  <c r="AC9" i="52"/>
  <c r="AD9" i="52"/>
  <c r="AE9" i="52"/>
  <c r="AF9" i="52"/>
  <c r="C10" i="52"/>
  <c r="D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W10" i="52"/>
  <c r="X10" i="52"/>
  <c r="Y10" i="52"/>
  <c r="Z10" i="52"/>
  <c r="AA10" i="52"/>
  <c r="AB10" i="52"/>
  <c r="AC10" i="52"/>
  <c r="AD10" i="52"/>
  <c r="AE10" i="52"/>
  <c r="AF10" i="52"/>
  <c r="C11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W11" i="52"/>
  <c r="X11" i="52"/>
  <c r="Y11" i="52"/>
  <c r="Z11" i="52"/>
  <c r="AA11" i="52"/>
  <c r="AB11" i="52"/>
  <c r="AC11" i="52"/>
  <c r="AD11" i="52"/>
  <c r="AE11" i="52"/>
  <c r="AF11" i="52"/>
  <c r="C12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W12" i="52"/>
  <c r="X12" i="52"/>
  <c r="Y12" i="52"/>
  <c r="Z12" i="52"/>
  <c r="AA12" i="52"/>
  <c r="AB12" i="52"/>
  <c r="AC12" i="52"/>
  <c r="AD12" i="52"/>
  <c r="AE12" i="52"/>
  <c r="AF12" i="52"/>
  <c r="B12" i="52"/>
  <c r="B11" i="52"/>
  <c r="B10" i="52"/>
  <c r="B9" i="52"/>
  <c r="B8" i="52"/>
  <c r="B7" i="52"/>
  <c r="B6" i="52"/>
  <c r="B5" i="52"/>
  <c r="AG11" i="52"/>
  <c r="AG9" i="52"/>
  <c r="AG7" i="52"/>
  <c r="AG5" i="52"/>
  <c r="C6" i="103"/>
  <c r="D6" i="103"/>
  <c r="E6" i="103"/>
  <c r="F6" i="103"/>
  <c r="G6" i="103"/>
  <c r="H6" i="103"/>
  <c r="I6" i="103"/>
  <c r="J6" i="103"/>
  <c r="K6" i="103"/>
  <c r="L6" i="103"/>
  <c r="M6" i="103"/>
  <c r="N6" i="103"/>
  <c r="O6" i="103"/>
  <c r="P6" i="103"/>
  <c r="Q6" i="103"/>
  <c r="R6" i="103"/>
  <c r="S6" i="103"/>
  <c r="T6" i="103"/>
  <c r="U6" i="103"/>
  <c r="V6" i="103"/>
  <c r="W6" i="103"/>
  <c r="X6" i="103"/>
  <c r="Y6" i="103"/>
  <c r="Z6" i="103"/>
  <c r="AA6" i="103"/>
  <c r="AB6" i="103"/>
  <c r="AC6" i="103"/>
  <c r="AD6" i="103"/>
  <c r="AE6" i="103"/>
  <c r="AF6" i="103"/>
  <c r="C8" i="103"/>
  <c r="D8" i="103"/>
  <c r="E8" i="103"/>
  <c r="F8" i="103"/>
  <c r="G8" i="103"/>
  <c r="H8" i="103"/>
  <c r="I8" i="103"/>
  <c r="J8" i="103"/>
  <c r="K8" i="103"/>
  <c r="L8" i="103"/>
  <c r="M8" i="103"/>
  <c r="N8" i="103"/>
  <c r="O8" i="103"/>
  <c r="P8" i="103"/>
  <c r="Q8" i="103"/>
  <c r="R8" i="103"/>
  <c r="S8" i="103"/>
  <c r="T8" i="103"/>
  <c r="U8" i="103"/>
  <c r="V8" i="103"/>
  <c r="W8" i="103"/>
  <c r="X8" i="103"/>
  <c r="Y8" i="103"/>
  <c r="Z8" i="103"/>
  <c r="AA8" i="103"/>
  <c r="AB8" i="103"/>
  <c r="AC8" i="103"/>
  <c r="AD8" i="103"/>
  <c r="AE8" i="103"/>
  <c r="AF8" i="103"/>
  <c r="C10" i="103"/>
  <c r="D10" i="103"/>
  <c r="E10" i="103"/>
  <c r="F10" i="103"/>
  <c r="G10" i="103"/>
  <c r="H10" i="103"/>
  <c r="I10" i="103"/>
  <c r="J10" i="103"/>
  <c r="K10" i="103"/>
  <c r="L10" i="103"/>
  <c r="M10" i="103"/>
  <c r="N10" i="103"/>
  <c r="O10" i="103"/>
  <c r="P10" i="103"/>
  <c r="Q10" i="103"/>
  <c r="R10" i="103"/>
  <c r="S10" i="103"/>
  <c r="T10" i="103"/>
  <c r="U10" i="103"/>
  <c r="V10" i="103"/>
  <c r="W10" i="103"/>
  <c r="X10" i="103"/>
  <c r="Y10" i="103"/>
  <c r="Z10" i="103"/>
  <c r="AA10" i="103"/>
  <c r="AB10" i="103"/>
  <c r="AC10" i="103"/>
  <c r="AD10" i="103"/>
  <c r="AE10" i="103"/>
  <c r="AF10" i="103"/>
  <c r="C12" i="103"/>
  <c r="D12" i="103"/>
  <c r="E12" i="103"/>
  <c r="F12" i="103"/>
  <c r="G12" i="103"/>
  <c r="H12" i="103"/>
  <c r="I12" i="103"/>
  <c r="J12" i="103"/>
  <c r="K12" i="103"/>
  <c r="L12" i="103"/>
  <c r="M12" i="103"/>
  <c r="N12" i="103"/>
  <c r="O12" i="103"/>
  <c r="P12" i="103"/>
  <c r="Q12" i="103"/>
  <c r="R12" i="103"/>
  <c r="S12" i="103"/>
  <c r="T12" i="103"/>
  <c r="U12" i="103"/>
  <c r="V12" i="103"/>
  <c r="W12" i="103"/>
  <c r="X12" i="103"/>
  <c r="Y12" i="103"/>
  <c r="Z12" i="103"/>
  <c r="AA12" i="103"/>
  <c r="AB12" i="103"/>
  <c r="AC12" i="103"/>
  <c r="AD12" i="103"/>
  <c r="AE12" i="103"/>
  <c r="AF12" i="103"/>
  <c r="B12" i="103"/>
  <c r="B10" i="103"/>
  <c r="B8" i="103"/>
  <c r="B6" i="103"/>
  <c r="AG11" i="103"/>
  <c r="AG9" i="103"/>
  <c r="AG7" i="103"/>
  <c r="AG5" i="103"/>
  <c r="C6" i="102"/>
  <c r="D6" i="102"/>
  <c r="E6" i="102"/>
  <c r="F6" i="102"/>
  <c r="G6" i="102"/>
  <c r="H6" i="102"/>
  <c r="I6" i="102"/>
  <c r="J6" i="102"/>
  <c r="K6" i="102"/>
  <c r="L6" i="102"/>
  <c r="M6" i="102"/>
  <c r="N6" i="102"/>
  <c r="O6" i="102"/>
  <c r="P6" i="102"/>
  <c r="Q6" i="102"/>
  <c r="R6" i="102"/>
  <c r="S6" i="102"/>
  <c r="T6" i="102"/>
  <c r="U6" i="102"/>
  <c r="V6" i="102"/>
  <c r="W6" i="102"/>
  <c r="X6" i="102"/>
  <c r="Y6" i="102"/>
  <c r="Z6" i="102"/>
  <c r="AA6" i="102"/>
  <c r="AB6" i="102"/>
  <c r="AC6" i="102"/>
  <c r="AD6" i="102"/>
  <c r="AE6" i="102"/>
  <c r="AF6" i="102"/>
  <c r="C8" i="102"/>
  <c r="D8" i="102"/>
  <c r="E8" i="102"/>
  <c r="F8" i="102"/>
  <c r="G8" i="102"/>
  <c r="H8" i="102"/>
  <c r="I8" i="102"/>
  <c r="J8" i="102"/>
  <c r="K8" i="102"/>
  <c r="L8" i="102"/>
  <c r="M8" i="102"/>
  <c r="N8" i="102"/>
  <c r="O8" i="102"/>
  <c r="P8" i="102"/>
  <c r="Q8" i="102"/>
  <c r="R8" i="102"/>
  <c r="S8" i="102"/>
  <c r="T8" i="102"/>
  <c r="U8" i="102"/>
  <c r="V8" i="102"/>
  <c r="W8" i="102"/>
  <c r="X8" i="102"/>
  <c r="Y8" i="102"/>
  <c r="Z8" i="102"/>
  <c r="AA8" i="102"/>
  <c r="AB8" i="102"/>
  <c r="AC8" i="102"/>
  <c r="AD8" i="102"/>
  <c r="AE8" i="102"/>
  <c r="AF8" i="102"/>
  <c r="C10" i="102"/>
  <c r="D10" i="102"/>
  <c r="E10" i="102"/>
  <c r="F10" i="102"/>
  <c r="G10" i="102"/>
  <c r="H10" i="102"/>
  <c r="I10" i="102"/>
  <c r="J10" i="102"/>
  <c r="K10" i="102"/>
  <c r="L10" i="102"/>
  <c r="M10" i="102"/>
  <c r="N10" i="102"/>
  <c r="O10" i="102"/>
  <c r="P10" i="102"/>
  <c r="Q10" i="102"/>
  <c r="R10" i="102"/>
  <c r="S10" i="102"/>
  <c r="T10" i="102"/>
  <c r="U10" i="102"/>
  <c r="V10" i="102"/>
  <c r="W10" i="102"/>
  <c r="X10" i="102"/>
  <c r="Y10" i="102"/>
  <c r="Z10" i="102"/>
  <c r="AA10" i="102"/>
  <c r="AB10" i="102"/>
  <c r="AC10" i="102"/>
  <c r="AD10" i="102"/>
  <c r="AE10" i="102"/>
  <c r="AF10" i="102"/>
  <c r="C12" i="102"/>
  <c r="D12" i="102"/>
  <c r="E12" i="102"/>
  <c r="F12" i="102"/>
  <c r="G12" i="102"/>
  <c r="H12" i="102"/>
  <c r="I12" i="102"/>
  <c r="J12" i="102"/>
  <c r="K12" i="102"/>
  <c r="L12" i="102"/>
  <c r="M12" i="102"/>
  <c r="N12" i="102"/>
  <c r="O12" i="102"/>
  <c r="P12" i="102"/>
  <c r="Q12" i="102"/>
  <c r="R12" i="102"/>
  <c r="S12" i="102"/>
  <c r="T12" i="102"/>
  <c r="U12" i="102"/>
  <c r="V12" i="102"/>
  <c r="W12" i="102"/>
  <c r="X12" i="102"/>
  <c r="Y12" i="102"/>
  <c r="Z12" i="102"/>
  <c r="AA12" i="102"/>
  <c r="AB12" i="102"/>
  <c r="AC12" i="102"/>
  <c r="AD12" i="102"/>
  <c r="AE12" i="102"/>
  <c r="AF12" i="102"/>
  <c r="B12" i="102"/>
  <c r="B10" i="102"/>
  <c r="B8" i="102"/>
  <c r="B6" i="102"/>
  <c r="AG11" i="102"/>
  <c r="AG9" i="102"/>
  <c r="AG7" i="102"/>
  <c r="AG5" i="102"/>
  <c r="C6" i="61"/>
  <c r="D6" i="6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W6" i="61"/>
  <c r="X6" i="61"/>
  <c r="Y6" i="61"/>
  <c r="Z6" i="61"/>
  <c r="AA6" i="61"/>
  <c r="AB6" i="61"/>
  <c r="AC6" i="61"/>
  <c r="AD6" i="61"/>
  <c r="AE6" i="61"/>
  <c r="AF6" i="61"/>
  <c r="C8" i="61"/>
  <c r="D8" i="61"/>
  <c r="E8" i="61"/>
  <c r="F8" i="61"/>
  <c r="G8" i="61"/>
  <c r="H8" i="61"/>
  <c r="I8" i="61"/>
  <c r="J8" i="61"/>
  <c r="K8" i="61"/>
  <c r="L8" i="61"/>
  <c r="M8" i="61"/>
  <c r="N8" i="61"/>
  <c r="O8" i="61"/>
  <c r="P8" i="61"/>
  <c r="Q8" i="61"/>
  <c r="R8" i="61"/>
  <c r="S8" i="61"/>
  <c r="T8" i="61"/>
  <c r="U8" i="61"/>
  <c r="V8" i="61"/>
  <c r="W8" i="61"/>
  <c r="X8" i="61"/>
  <c r="Y8" i="61"/>
  <c r="Z8" i="61"/>
  <c r="AA8" i="61"/>
  <c r="AB8" i="61"/>
  <c r="AC8" i="61"/>
  <c r="AD8" i="61"/>
  <c r="AE8" i="61"/>
  <c r="AF8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W10" i="61"/>
  <c r="X10" i="61"/>
  <c r="Y10" i="61"/>
  <c r="Z10" i="61"/>
  <c r="AA10" i="61"/>
  <c r="AB10" i="61"/>
  <c r="AC10" i="61"/>
  <c r="AD10" i="61"/>
  <c r="AE10" i="61"/>
  <c r="AF10" i="61"/>
  <c r="C12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W12" i="61"/>
  <c r="X12" i="61"/>
  <c r="Y12" i="61"/>
  <c r="Z12" i="61"/>
  <c r="AA12" i="61"/>
  <c r="AB12" i="61"/>
  <c r="AC12" i="61"/>
  <c r="AD12" i="61"/>
  <c r="AE12" i="61"/>
  <c r="AF12" i="61"/>
  <c r="B12" i="61"/>
  <c r="B10" i="61"/>
  <c r="B8" i="61"/>
  <c r="AG7" i="61"/>
  <c r="B6" i="61"/>
  <c r="AG11" i="61"/>
  <c r="AG9" i="61"/>
  <c r="AG5" i="61"/>
  <c r="C6" i="59"/>
  <c r="D6" i="59"/>
  <c r="E6" i="59"/>
  <c r="F6" i="59"/>
  <c r="G6" i="59"/>
  <c r="H6" i="59"/>
  <c r="I6" i="59"/>
  <c r="J6" i="59"/>
  <c r="K6" i="59"/>
  <c r="L6" i="59"/>
  <c r="M6" i="59"/>
  <c r="N6" i="59"/>
  <c r="O6" i="59"/>
  <c r="P6" i="59"/>
  <c r="Q6" i="59"/>
  <c r="R6" i="59"/>
  <c r="S6" i="59"/>
  <c r="T6" i="59"/>
  <c r="U6" i="59"/>
  <c r="V6" i="59"/>
  <c r="W6" i="59"/>
  <c r="X6" i="59"/>
  <c r="Y6" i="59"/>
  <c r="Z6" i="59"/>
  <c r="AA6" i="59"/>
  <c r="AB6" i="59"/>
  <c r="AC6" i="59"/>
  <c r="AD6" i="59"/>
  <c r="AE6" i="59"/>
  <c r="AF6" i="59"/>
  <c r="C8" i="59"/>
  <c r="D8" i="59"/>
  <c r="E8" i="59"/>
  <c r="F8" i="59"/>
  <c r="G8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V8" i="59"/>
  <c r="W8" i="59"/>
  <c r="X8" i="59"/>
  <c r="Y8" i="59"/>
  <c r="Z8" i="59"/>
  <c r="AA8" i="59"/>
  <c r="AB8" i="59"/>
  <c r="AC8" i="59"/>
  <c r="AD8" i="59"/>
  <c r="AE8" i="59"/>
  <c r="AF8" i="59"/>
  <c r="C10" i="59"/>
  <c r="D10" i="59"/>
  <c r="E10" i="59"/>
  <c r="F10" i="59"/>
  <c r="G10" i="59"/>
  <c r="H10" i="59"/>
  <c r="I10" i="59"/>
  <c r="J10" i="59"/>
  <c r="K10" i="59"/>
  <c r="L10" i="59"/>
  <c r="M10" i="59"/>
  <c r="N10" i="59"/>
  <c r="O10" i="59"/>
  <c r="P10" i="59"/>
  <c r="Q10" i="59"/>
  <c r="R10" i="59"/>
  <c r="S10" i="59"/>
  <c r="T10" i="59"/>
  <c r="U10" i="59"/>
  <c r="V10" i="59"/>
  <c r="W10" i="59"/>
  <c r="X10" i="59"/>
  <c r="Y10" i="59"/>
  <c r="Z10" i="59"/>
  <c r="AA10" i="59"/>
  <c r="AB10" i="59"/>
  <c r="AC10" i="59"/>
  <c r="AD10" i="59"/>
  <c r="AE10" i="59"/>
  <c r="AF10" i="59"/>
  <c r="C12" i="59"/>
  <c r="D12" i="59"/>
  <c r="E12" i="59"/>
  <c r="F12" i="59"/>
  <c r="G12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B12" i="59"/>
  <c r="B10" i="59"/>
  <c r="B8" i="59"/>
  <c r="B6" i="59"/>
  <c r="AG11" i="59"/>
  <c r="AG9" i="59"/>
  <c r="AG7" i="59"/>
  <c r="AG5" i="59"/>
  <c r="C6" i="45"/>
  <c r="D6" i="45"/>
  <c r="E6" i="45"/>
  <c r="F6" i="45"/>
  <c r="G6" i="45"/>
  <c r="H6" i="45"/>
  <c r="I6" i="45"/>
  <c r="J6" i="45"/>
  <c r="K6" i="45"/>
  <c r="L6" i="45"/>
  <c r="M6" i="45"/>
  <c r="N6" i="45"/>
  <c r="O6" i="45"/>
  <c r="P6" i="45"/>
  <c r="Q6" i="45"/>
  <c r="R6" i="45"/>
  <c r="S6" i="45"/>
  <c r="T6" i="45"/>
  <c r="U6" i="45"/>
  <c r="V6" i="45"/>
  <c r="W6" i="45"/>
  <c r="X6" i="45"/>
  <c r="Y6" i="45"/>
  <c r="Z6" i="45"/>
  <c r="AA6" i="45"/>
  <c r="AB6" i="45"/>
  <c r="AC6" i="45"/>
  <c r="AD6" i="45"/>
  <c r="AE6" i="45"/>
  <c r="AF6" i="45"/>
  <c r="C8" i="45"/>
  <c r="D8" i="45"/>
  <c r="E8" i="45"/>
  <c r="F8" i="45"/>
  <c r="G8" i="45"/>
  <c r="H8" i="45"/>
  <c r="I8" i="45"/>
  <c r="J8" i="45"/>
  <c r="K8" i="45"/>
  <c r="L8" i="45"/>
  <c r="M8" i="45"/>
  <c r="N8" i="45"/>
  <c r="O8" i="45"/>
  <c r="P8" i="45"/>
  <c r="Q8" i="45"/>
  <c r="R8" i="45"/>
  <c r="S8" i="45"/>
  <c r="T8" i="45"/>
  <c r="U8" i="45"/>
  <c r="V8" i="45"/>
  <c r="W8" i="45"/>
  <c r="X8" i="45"/>
  <c r="Y8" i="45"/>
  <c r="Z8" i="45"/>
  <c r="AA8" i="45"/>
  <c r="AB8" i="45"/>
  <c r="AC8" i="45"/>
  <c r="AD8" i="45"/>
  <c r="AE8" i="45"/>
  <c r="AF8" i="45"/>
  <c r="C10" i="45"/>
  <c r="D10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Z10" i="45"/>
  <c r="AA10" i="45"/>
  <c r="AB10" i="45"/>
  <c r="AC10" i="45"/>
  <c r="AD10" i="45"/>
  <c r="AE10" i="45"/>
  <c r="AF10" i="45"/>
  <c r="C12" i="45"/>
  <c r="D12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Z12" i="45"/>
  <c r="AA12" i="45"/>
  <c r="AB12" i="45"/>
  <c r="AC12" i="45"/>
  <c r="AD12" i="45"/>
  <c r="AE12" i="45"/>
  <c r="AF12" i="45"/>
  <c r="B12" i="45"/>
  <c r="B10" i="45"/>
  <c r="B8" i="45"/>
  <c r="B6" i="45"/>
  <c r="AG11" i="45"/>
  <c r="AG9" i="45"/>
  <c r="AG7" i="45"/>
  <c r="AG5" i="45"/>
  <c r="C6" i="86"/>
  <c r="D6" i="86"/>
  <c r="E6" i="86"/>
  <c r="F6" i="86"/>
  <c r="G6" i="86"/>
  <c r="H6" i="86"/>
  <c r="I6" i="86"/>
  <c r="J6" i="86"/>
  <c r="K6" i="86"/>
  <c r="L6" i="86"/>
  <c r="M6" i="86"/>
  <c r="N6" i="86"/>
  <c r="O6" i="86"/>
  <c r="P6" i="86"/>
  <c r="Q6" i="86"/>
  <c r="R6" i="86"/>
  <c r="S6" i="86"/>
  <c r="T6" i="86"/>
  <c r="U6" i="86"/>
  <c r="V6" i="86"/>
  <c r="W6" i="86"/>
  <c r="X6" i="86"/>
  <c r="Y6" i="86"/>
  <c r="Z6" i="86"/>
  <c r="AA6" i="86"/>
  <c r="AB6" i="86"/>
  <c r="AC6" i="86"/>
  <c r="AD6" i="86"/>
  <c r="AE6" i="86"/>
  <c r="AF6" i="86"/>
  <c r="C8" i="86"/>
  <c r="D8" i="86"/>
  <c r="E8" i="86"/>
  <c r="F8" i="86"/>
  <c r="G8" i="86"/>
  <c r="H8" i="86"/>
  <c r="I8" i="86"/>
  <c r="J8" i="86"/>
  <c r="K8" i="86"/>
  <c r="L8" i="86"/>
  <c r="M8" i="86"/>
  <c r="N8" i="86"/>
  <c r="O8" i="86"/>
  <c r="P8" i="86"/>
  <c r="Q8" i="86"/>
  <c r="R8" i="86"/>
  <c r="S8" i="86"/>
  <c r="T8" i="86"/>
  <c r="U8" i="86"/>
  <c r="V8" i="86"/>
  <c r="W8" i="86"/>
  <c r="X8" i="86"/>
  <c r="Y8" i="86"/>
  <c r="Z8" i="86"/>
  <c r="AA8" i="86"/>
  <c r="AB8" i="86"/>
  <c r="AC8" i="86"/>
  <c r="AD8" i="86"/>
  <c r="AE8" i="86"/>
  <c r="AF8" i="86"/>
  <c r="C10" i="86"/>
  <c r="D10" i="86"/>
  <c r="E10" i="86"/>
  <c r="F10" i="86"/>
  <c r="G10" i="86"/>
  <c r="H10" i="86"/>
  <c r="I10" i="86"/>
  <c r="J10" i="86"/>
  <c r="K10" i="86"/>
  <c r="L10" i="86"/>
  <c r="M10" i="86"/>
  <c r="N10" i="86"/>
  <c r="O10" i="86"/>
  <c r="P10" i="86"/>
  <c r="Q10" i="86"/>
  <c r="R10" i="86"/>
  <c r="S10" i="86"/>
  <c r="T10" i="86"/>
  <c r="U10" i="86"/>
  <c r="V10" i="86"/>
  <c r="W10" i="86"/>
  <c r="X10" i="86"/>
  <c r="Y10" i="86"/>
  <c r="Z10" i="86"/>
  <c r="AA10" i="86"/>
  <c r="AB10" i="86"/>
  <c r="AC10" i="86"/>
  <c r="AD10" i="86"/>
  <c r="AE10" i="86"/>
  <c r="AF10" i="86"/>
  <c r="C12" i="86"/>
  <c r="D12" i="86"/>
  <c r="E12" i="86"/>
  <c r="F12" i="86"/>
  <c r="G12" i="86"/>
  <c r="H12" i="86"/>
  <c r="I12" i="86"/>
  <c r="J12" i="86"/>
  <c r="K12" i="86"/>
  <c r="L12" i="86"/>
  <c r="M12" i="86"/>
  <c r="N12" i="86"/>
  <c r="O12" i="86"/>
  <c r="P12" i="86"/>
  <c r="Q12" i="86"/>
  <c r="R12" i="86"/>
  <c r="S12" i="86"/>
  <c r="T12" i="86"/>
  <c r="U12" i="86"/>
  <c r="V12" i="86"/>
  <c r="W12" i="86"/>
  <c r="X12" i="86"/>
  <c r="Y12" i="86"/>
  <c r="Z12" i="86"/>
  <c r="AA12" i="86"/>
  <c r="AB12" i="86"/>
  <c r="AC12" i="86"/>
  <c r="AD12" i="86"/>
  <c r="AE12" i="86"/>
  <c r="AF12" i="86"/>
  <c r="B12" i="86"/>
  <c r="B10" i="86"/>
  <c r="B8" i="86"/>
  <c r="B6" i="86"/>
  <c r="AG11" i="86"/>
  <c r="AG9" i="86"/>
  <c r="AG7" i="86"/>
  <c r="AG5" i="86"/>
  <c r="C6" i="42"/>
  <c r="D6" i="42"/>
  <c r="E6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C8" i="42"/>
  <c r="D8" i="42"/>
  <c r="E8" i="42"/>
  <c r="F8" i="42"/>
  <c r="G8" i="42"/>
  <c r="H8" i="42"/>
  <c r="I8" i="42"/>
  <c r="J8" i="42"/>
  <c r="K8" i="42"/>
  <c r="L8" i="42"/>
  <c r="M8" i="42"/>
  <c r="N8" i="42"/>
  <c r="O8" i="42"/>
  <c r="P8" i="42"/>
  <c r="Q8" i="42"/>
  <c r="R8" i="42"/>
  <c r="S8" i="42"/>
  <c r="T8" i="42"/>
  <c r="U8" i="42"/>
  <c r="V8" i="42"/>
  <c r="W8" i="42"/>
  <c r="X8" i="42"/>
  <c r="Y8" i="42"/>
  <c r="Z8" i="42"/>
  <c r="AA8" i="42"/>
  <c r="AB8" i="42"/>
  <c r="AC8" i="42"/>
  <c r="AD8" i="42"/>
  <c r="AE8" i="42"/>
  <c r="AF8" i="42"/>
  <c r="C10" i="42"/>
  <c r="D10" i="42"/>
  <c r="E10" i="42"/>
  <c r="F10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Z10" i="42"/>
  <c r="AA10" i="42"/>
  <c r="AB10" i="42"/>
  <c r="AC10" i="42"/>
  <c r="AD10" i="42"/>
  <c r="AE10" i="42"/>
  <c r="AF10" i="42"/>
  <c r="C12" i="42"/>
  <c r="D12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Z12" i="42"/>
  <c r="AA12" i="42"/>
  <c r="AB12" i="42"/>
  <c r="AC12" i="42"/>
  <c r="AD12" i="42"/>
  <c r="AE12" i="42"/>
  <c r="AF12" i="42"/>
  <c r="B12" i="42"/>
  <c r="B10" i="42"/>
  <c r="B8" i="42"/>
  <c r="B6" i="42"/>
  <c r="AG11" i="42"/>
  <c r="AG9" i="42"/>
  <c r="AG7" i="42"/>
  <c r="AG5" i="42"/>
  <c r="C5" i="44"/>
  <c r="D5" i="44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R5" i="44"/>
  <c r="S5" i="44"/>
  <c r="T5" i="44"/>
  <c r="U5" i="44"/>
  <c r="V5" i="44"/>
  <c r="W5" i="44"/>
  <c r="X5" i="44"/>
  <c r="Y5" i="44"/>
  <c r="Z5" i="44"/>
  <c r="AA5" i="44"/>
  <c r="AB5" i="44"/>
  <c r="AC5" i="44"/>
  <c r="AD5" i="44"/>
  <c r="AE5" i="44"/>
  <c r="AF5" i="44"/>
  <c r="C7" i="44"/>
  <c r="D7" i="44"/>
  <c r="E7" i="44"/>
  <c r="F7" i="44"/>
  <c r="G7" i="44"/>
  <c r="H7" i="44"/>
  <c r="I7" i="44"/>
  <c r="J7" i="44"/>
  <c r="K7" i="44"/>
  <c r="L7" i="44"/>
  <c r="M7" i="44"/>
  <c r="N7" i="44"/>
  <c r="O7" i="44"/>
  <c r="P7" i="44"/>
  <c r="Q7" i="44"/>
  <c r="R7" i="44"/>
  <c r="S7" i="44"/>
  <c r="T7" i="44"/>
  <c r="U7" i="44"/>
  <c r="V7" i="44"/>
  <c r="W7" i="44"/>
  <c r="X7" i="44"/>
  <c r="Y7" i="44"/>
  <c r="Z7" i="44"/>
  <c r="AA7" i="44"/>
  <c r="AB7" i="44"/>
  <c r="AC7" i="44"/>
  <c r="AD7" i="44"/>
  <c r="AE7" i="44"/>
  <c r="AF7" i="44"/>
  <c r="C9" i="44"/>
  <c r="D9" i="44"/>
  <c r="E9" i="44"/>
  <c r="F9" i="44"/>
  <c r="G9" i="44"/>
  <c r="H9" i="44"/>
  <c r="I9" i="44"/>
  <c r="J9" i="44"/>
  <c r="K9" i="44"/>
  <c r="L9" i="44"/>
  <c r="M9" i="44"/>
  <c r="N9" i="44"/>
  <c r="O9" i="44"/>
  <c r="P9" i="44"/>
  <c r="Q9" i="44"/>
  <c r="R9" i="44"/>
  <c r="S9" i="44"/>
  <c r="T9" i="44"/>
  <c r="U9" i="44"/>
  <c r="V9" i="44"/>
  <c r="W9" i="44"/>
  <c r="X9" i="44"/>
  <c r="Y9" i="44"/>
  <c r="Z9" i="44"/>
  <c r="AA9" i="44"/>
  <c r="AB9" i="44"/>
  <c r="AC9" i="44"/>
  <c r="AD9" i="44"/>
  <c r="AE9" i="44"/>
  <c r="AF9" i="44"/>
  <c r="C11" i="44"/>
  <c r="D11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Q11" i="44"/>
  <c r="R11" i="44"/>
  <c r="S11" i="44"/>
  <c r="T11" i="44"/>
  <c r="U11" i="44"/>
  <c r="V11" i="44"/>
  <c r="W11" i="44"/>
  <c r="X11" i="44"/>
  <c r="Y11" i="44"/>
  <c r="Z11" i="44"/>
  <c r="AA11" i="44"/>
  <c r="AB11" i="44"/>
  <c r="AC11" i="44"/>
  <c r="AD11" i="44"/>
  <c r="AE11" i="44"/>
  <c r="AF11" i="44"/>
  <c r="B11" i="44"/>
  <c r="B9" i="44"/>
  <c r="B7" i="44"/>
  <c r="B5" i="44"/>
  <c r="AG11" i="44"/>
  <c r="AG9" i="44"/>
  <c r="AG7" i="44"/>
  <c r="AG5" i="44"/>
  <c r="CK15" i="156" l="1"/>
  <c r="CK29" i="156"/>
  <c r="CK16" i="156"/>
  <c r="CK41" i="156"/>
  <c r="CK50" i="156"/>
  <c r="CK34" i="156"/>
  <c r="CK23" i="156"/>
  <c r="CK42" i="156"/>
  <c r="CK18" i="156"/>
  <c r="CK59" i="156"/>
  <c r="CK37" i="156"/>
  <c r="CK51" i="156"/>
  <c r="CK46" i="156"/>
  <c r="CK52" i="156"/>
  <c r="L22" i="44"/>
  <c r="L22" i="86"/>
  <c r="D21" i="44"/>
  <c r="D21" i="86"/>
  <c r="L21" i="52"/>
  <c r="L21" i="44"/>
  <c r="D21" i="42"/>
  <c r="L22" i="45"/>
  <c r="D20" i="52"/>
  <c r="L21" i="42"/>
  <c r="L22" i="59"/>
  <c r="D21" i="52"/>
  <c r="D21" i="61"/>
  <c r="L22" i="102"/>
  <c r="D21" i="103"/>
  <c r="CK39" i="156"/>
  <c r="CK26" i="156"/>
  <c r="CK45" i="156"/>
  <c r="CK36" i="156"/>
  <c r="CK20" i="156"/>
  <c r="CK72" i="156"/>
  <c r="CK44" i="156"/>
  <c r="CK73" i="156"/>
  <c r="CK67" i="156"/>
  <c r="CK62" i="156"/>
  <c r="CK48" i="156"/>
  <c r="CK68" i="156"/>
  <c r="CK75" i="156"/>
  <c r="CK43" i="156"/>
  <c r="CK38" i="156"/>
  <c r="CK32" i="156"/>
  <c r="CK58" i="156"/>
  <c r="CK63" i="156"/>
  <c r="CK28" i="156"/>
  <c r="CK24" i="156"/>
  <c r="CK56" i="156"/>
  <c r="CK27" i="156"/>
  <c r="CK40" i="156"/>
  <c r="CK14" i="156"/>
  <c r="CK60" i="156"/>
  <c r="CK65" i="156"/>
  <c r="CK35" i="156"/>
  <c r="CK22" i="156"/>
  <c r="CK19" i="156"/>
  <c r="CK17" i="156"/>
  <c r="CK61" i="156"/>
  <c r="CK13" i="156"/>
  <c r="CK47" i="156"/>
  <c r="CK33" i="156"/>
  <c r="CK30" i="156"/>
  <c r="CK64" i="156"/>
  <c r="CK71" i="156"/>
  <c r="CK66" i="156"/>
  <c r="CK25" i="156"/>
  <c r="CK54" i="156"/>
  <c r="CK70" i="156"/>
  <c r="CK49" i="156"/>
  <c r="CK53" i="156"/>
  <c r="CK57" i="156"/>
  <c r="BA76" i="156"/>
  <c r="BY13" i="156"/>
  <c r="D23" i="54"/>
  <c r="D22" i="52"/>
  <c r="L22" i="52"/>
  <c r="L24" i="52"/>
  <c r="L20" i="52"/>
  <c r="L23" i="52"/>
  <c r="L21" i="103"/>
  <c r="D22" i="103"/>
  <c r="L22" i="103"/>
  <c r="L23" i="103"/>
  <c r="D20" i="103"/>
  <c r="L20" i="103"/>
  <c r="L24" i="103"/>
  <c r="D21" i="102"/>
  <c r="L21" i="102"/>
  <c r="D22" i="102"/>
  <c r="L23" i="102"/>
  <c r="D20" i="102"/>
  <c r="L20" i="102"/>
  <c r="L24" i="102"/>
  <c r="L21" i="61"/>
  <c r="D22" i="61"/>
  <c r="L22" i="61"/>
  <c r="L23" i="61"/>
  <c r="D20" i="61"/>
  <c r="L20" i="61"/>
  <c r="L24" i="61"/>
  <c r="L21" i="59"/>
  <c r="D21" i="59"/>
  <c r="D22" i="59"/>
  <c r="L23" i="59"/>
  <c r="D20" i="59"/>
  <c r="L20" i="59"/>
  <c r="L24" i="59"/>
  <c r="D21" i="45"/>
  <c r="L21" i="45"/>
  <c r="D22" i="45"/>
  <c r="L23" i="45"/>
  <c r="D20" i="45"/>
  <c r="L20" i="45"/>
  <c r="L24" i="45"/>
  <c r="L21" i="86"/>
  <c r="D22" i="86"/>
  <c r="L23" i="86"/>
  <c r="D20" i="86"/>
  <c r="L20" i="86"/>
  <c r="L24" i="86"/>
  <c r="D22" i="42"/>
  <c r="L22" i="42"/>
  <c r="L23" i="42"/>
  <c r="D20" i="42"/>
  <c r="L20" i="42"/>
  <c r="L24" i="42"/>
  <c r="D22" i="44"/>
  <c r="L23" i="44"/>
  <c r="D20" i="44"/>
  <c r="L20" i="44"/>
  <c r="L24" i="44"/>
  <c r="C5" i="56"/>
  <c r="D5" i="56"/>
  <c r="E5" i="56"/>
  <c r="F5" i="56"/>
  <c r="G5" i="56"/>
  <c r="H5" i="56"/>
  <c r="I5" i="56"/>
  <c r="J5" i="56"/>
  <c r="K5" i="56"/>
  <c r="L5" i="56"/>
  <c r="M5" i="56"/>
  <c r="N5" i="56"/>
  <c r="O5" i="56"/>
  <c r="P5" i="56"/>
  <c r="Q5" i="56"/>
  <c r="R5" i="56"/>
  <c r="S5" i="56"/>
  <c r="T5" i="56"/>
  <c r="U5" i="56"/>
  <c r="V5" i="56"/>
  <c r="W5" i="56"/>
  <c r="X5" i="56"/>
  <c r="Y5" i="56"/>
  <c r="Z5" i="56"/>
  <c r="AA5" i="56"/>
  <c r="AB5" i="56"/>
  <c r="AC5" i="56"/>
  <c r="AD5" i="56"/>
  <c r="AE5" i="56"/>
  <c r="AF5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9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C11" i="56"/>
  <c r="D11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C11" i="56"/>
  <c r="AD11" i="56"/>
  <c r="AE11" i="56"/>
  <c r="AF11" i="56"/>
  <c r="B11" i="56"/>
  <c r="B9" i="56"/>
  <c r="B7" i="56"/>
  <c r="B5" i="56"/>
  <c r="AG11" i="56"/>
  <c r="AG9" i="56"/>
  <c r="AG7" i="56"/>
  <c r="AG5" i="56"/>
  <c r="C5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C7" i="39"/>
  <c r="D7" i="39"/>
  <c r="E7" i="39"/>
  <c r="F7" i="39"/>
  <c r="G7" i="39"/>
  <c r="H7" i="39"/>
  <c r="I7" i="39"/>
  <c r="J7" i="39"/>
  <c r="K7" i="39"/>
  <c r="L7" i="39"/>
  <c r="M7" i="39"/>
  <c r="N7" i="39"/>
  <c r="O7" i="39"/>
  <c r="P7" i="39"/>
  <c r="Q7" i="39"/>
  <c r="R7" i="39"/>
  <c r="S7" i="39"/>
  <c r="T7" i="39"/>
  <c r="U7" i="39"/>
  <c r="V7" i="39"/>
  <c r="W7" i="39"/>
  <c r="X7" i="39"/>
  <c r="Y7" i="39"/>
  <c r="Z7" i="39"/>
  <c r="AA7" i="39"/>
  <c r="AB7" i="39"/>
  <c r="AC7" i="39"/>
  <c r="AD7" i="39"/>
  <c r="AE7" i="39"/>
  <c r="AF7" i="39"/>
  <c r="C9" i="39"/>
  <c r="D9" i="39"/>
  <c r="E9" i="39"/>
  <c r="F9" i="39"/>
  <c r="G9" i="39"/>
  <c r="H9" i="39"/>
  <c r="I9" i="39"/>
  <c r="J9" i="39"/>
  <c r="K9" i="39"/>
  <c r="L9" i="39"/>
  <c r="M9" i="39"/>
  <c r="N9" i="39"/>
  <c r="O9" i="39"/>
  <c r="P9" i="39"/>
  <c r="Q9" i="39"/>
  <c r="R9" i="39"/>
  <c r="S9" i="39"/>
  <c r="T9" i="39"/>
  <c r="U9" i="39"/>
  <c r="V9" i="39"/>
  <c r="W9" i="39"/>
  <c r="X9" i="39"/>
  <c r="Y9" i="39"/>
  <c r="Z9" i="39"/>
  <c r="AA9" i="39"/>
  <c r="AB9" i="39"/>
  <c r="AC9" i="39"/>
  <c r="AD9" i="39"/>
  <c r="AE9" i="39"/>
  <c r="AF9" i="39"/>
  <c r="C11" i="39"/>
  <c r="D11" i="39"/>
  <c r="E11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Z11" i="39"/>
  <c r="AA11" i="39"/>
  <c r="AB11" i="39"/>
  <c r="AC11" i="39"/>
  <c r="AD11" i="39"/>
  <c r="AE11" i="39"/>
  <c r="AF11" i="39"/>
  <c r="B11" i="39"/>
  <c r="B9" i="39"/>
  <c r="B7" i="39"/>
  <c r="B5" i="39"/>
  <c r="AG11" i="39"/>
  <c r="AG9" i="39"/>
  <c r="AG7" i="39"/>
  <c r="AG5" i="39"/>
  <c r="C5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C7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C9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T9" i="38"/>
  <c r="U9" i="38"/>
  <c r="V9" i="38"/>
  <c r="W9" i="38"/>
  <c r="X9" i="38"/>
  <c r="Y9" i="38"/>
  <c r="Z9" i="38"/>
  <c r="AA9" i="38"/>
  <c r="AB9" i="38"/>
  <c r="AC9" i="38"/>
  <c r="AD9" i="38"/>
  <c r="AE9" i="38"/>
  <c r="AF9" i="38"/>
  <c r="C11" i="38"/>
  <c r="D11" i="38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Z11" i="38"/>
  <c r="AA11" i="38"/>
  <c r="AB11" i="38"/>
  <c r="AC11" i="38"/>
  <c r="AD11" i="38"/>
  <c r="AE11" i="38"/>
  <c r="AF11" i="38"/>
  <c r="B11" i="38"/>
  <c r="B9" i="38"/>
  <c r="B7" i="38"/>
  <c r="B5" i="38"/>
  <c r="AG11" i="38"/>
  <c r="AG9" i="38"/>
  <c r="AG7" i="38"/>
  <c r="AG5" i="38"/>
  <c r="C5" i="80"/>
  <c r="D5" i="80"/>
  <c r="E5" i="80"/>
  <c r="F5" i="80"/>
  <c r="G5" i="80"/>
  <c r="H5" i="80"/>
  <c r="I5" i="80"/>
  <c r="J5" i="80"/>
  <c r="K5" i="80"/>
  <c r="L5" i="80"/>
  <c r="M5" i="80"/>
  <c r="N5" i="80"/>
  <c r="O5" i="80"/>
  <c r="P5" i="80"/>
  <c r="Q5" i="80"/>
  <c r="R5" i="80"/>
  <c r="S5" i="80"/>
  <c r="T5" i="80"/>
  <c r="U5" i="80"/>
  <c r="V5" i="80"/>
  <c r="W5" i="80"/>
  <c r="X5" i="80"/>
  <c r="Y5" i="80"/>
  <c r="Z5" i="80"/>
  <c r="AA5" i="80"/>
  <c r="AB5" i="80"/>
  <c r="AC5" i="80"/>
  <c r="AD5" i="80"/>
  <c r="AE5" i="80"/>
  <c r="AF5" i="80"/>
  <c r="B5" i="80"/>
  <c r="C7" i="80"/>
  <c r="D7" i="80"/>
  <c r="E7" i="80"/>
  <c r="F7" i="80"/>
  <c r="G7" i="80"/>
  <c r="H7" i="80"/>
  <c r="I7" i="80"/>
  <c r="J7" i="80"/>
  <c r="K7" i="80"/>
  <c r="L7" i="80"/>
  <c r="M7" i="80"/>
  <c r="N7" i="80"/>
  <c r="O7" i="80"/>
  <c r="P7" i="80"/>
  <c r="Q7" i="80"/>
  <c r="R7" i="80"/>
  <c r="S7" i="80"/>
  <c r="T7" i="80"/>
  <c r="U7" i="80"/>
  <c r="V7" i="80"/>
  <c r="W7" i="80"/>
  <c r="X7" i="80"/>
  <c r="Y7" i="80"/>
  <c r="Z7" i="80"/>
  <c r="AA7" i="80"/>
  <c r="AB7" i="80"/>
  <c r="AC7" i="80"/>
  <c r="AD7" i="80"/>
  <c r="AE7" i="80"/>
  <c r="AF7" i="80"/>
  <c r="C9" i="80"/>
  <c r="D9" i="80"/>
  <c r="E9" i="80"/>
  <c r="F9" i="80"/>
  <c r="G9" i="80"/>
  <c r="H9" i="80"/>
  <c r="I9" i="80"/>
  <c r="J9" i="80"/>
  <c r="K9" i="80"/>
  <c r="L9" i="80"/>
  <c r="M9" i="80"/>
  <c r="N9" i="80"/>
  <c r="O9" i="80"/>
  <c r="P9" i="80"/>
  <c r="Q9" i="80"/>
  <c r="R9" i="80"/>
  <c r="S9" i="80"/>
  <c r="T9" i="80"/>
  <c r="U9" i="80"/>
  <c r="V9" i="80"/>
  <c r="W9" i="80"/>
  <c r="X9" i="80"/>
  <c r="Y9" i="80"/>
  <c r="Z9" i="80"/>
  <c r="AA9" i="80"/>
  <c r="AB9" i="80"/>
  <c r="AC9" i="80"/>
  <c r="AD9" i="80"/>
  <c r="AE9" i="80"/>
  <c r="AF9" i="80"/>
  <c r="C11" i="80"/>
  <c r="D11" i="80"/>
  <c r="E11" i="80"/>
  <c r="F11" i="80"/>
  <c r="G11" i="80"/>
  <c r="H11" i="80"/>
  <c r="I11" i="80"/>
  <c r="J11" i="80"/>
  <c r="K11" i="80"/>
  <c r="L11" i="80"/>
  <c r="M11" i="80"/>
  <c r="N11" i="80"/>
  <c r="O11" i="80"/>
  <c r="P11" i="80"/>
  <c r="Q11" i="80"/>
  <c r="R11" i="80"/>
  <c r="S11" i="80"/>
  <c r="T11" i="80"/>
  <c r="U11" i="80"/>
  <c r="V11" i="80"/>
  <c r="W11" i="80"/>
  <c r="X11" i="80"/>
  <c r="Y11" i="80"/>
  <c r="Z11" i="80"/>
  <c r="AA11" i="80"/>
  <c r="AB11" i="80"/>
  <c r="AC11" i="80"/>
  <c r="AD11" i="80"/>
  <c r="AE11" i="80"/>
  <c r="AF11" i="80"/>
  <c r="B11" i="80"/>
  <c r="B9" i="80"/>
  <c r="B7" i="80"/>
  <c r="AG11" i="80"/>
  <c r="AG9" i="80"/>
  <c r="AG7" i="80"/>
  <c r="AG5" i="80"/>
  <c r="U44" i="38"/>
  <c r="C5" i="35"/>
  <c r="D5" i="35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AA5" i="35"/>
  <c r="AB5" i="35"/>
  <c r="AC5" i="35"/>
  <c r="AD5" i="35"/>
  <c r="AE5" i="35"/>
  <c r="AF5" i="35"/>
  <c r="C7" i="35"/>
  <c r="D7" i="35"/>
  <c r="E7" i="35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AD7" i="35"/>
  <c r="AE7" i="35"/>
  <c r="AF7" i="35"/>
  <c r="C9" i="35"/>
  <c r="D9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AD9" i="35"/>
  <c r="AE9" i="35"/>
  <c r="AF9" i="35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AD11" i="35"/>
  <c r="AE11" i="35"/>
  <c r="AF11" i="35"/>
  <c r="B11" i="35"/>
  <c r="B9" i="35"/>
  <c r="B7" i="35"/>
  <c r="B5" i="35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B11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B9" i="33"/>
  <c r="C7" i="33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B7" i="33"/>
  <c r="C5" i="33"/>
  <c r="D5" i="33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Z5" i="33"/>
  <c r="AA5" i="33"/>
  <c r="AB5" i="33"/>
  <c r="AC5" i="33"/>
  <c r="AD5" i="33"/>
  <c r="AE5" i="33"/>
  <c r="AF5" i="33"/>
  <c r="B5" i="33"/>
  <c r="AG11" i="35"/>
  <c r="AG9" i="35"/>
  <c r="AG7" i="35"/>
  <c r="AG5" i="35"/>
  <c r="AG11" i="33"/>
  <c r="AG9" i="33"/>
  <c r="AG7" i="33"/>
  <c r="AG5" i="33"/>
  <c r="L56" i="11"/>
  <c r="K53" i="11"/>
  <c r="L53" i="11"/>
  <c r="L14" i="11"/>
  <c r="E68" i="11"/>
  <c r="AG3" i="33" l="1"/>
  <c r="D23" i="52"/>
  <c r="L22" i="35"/>
  <c r="D21" i="80"/>
  <c r="L21" i="39"/>
  <c r="L21" i="38"/>
  <c r="L22" i="56"/>
  <c r="D23" i="103"/>
  <c r="D23" i="102"/>
  <c r="D23" i="61"/>
  <c r="D23" i="59"/>
  <c r="D23" i="45"/>
  <c r="D23" i="86"/>
  <c r="D23" i="42"/>
  <c r="D23" i="44"/>
  <c r="L21" i="56"/>
  <c r="D21" i="56"/>
  <c r="D22" i="56"/>
  <c r="L23" i="56"/>
  <c r="D20" i="56"/>
  <c r="L20" i="56"/>
  <c r="L24" i="56"/>
  <c r="D21" i="39"/>
  <c r="L22" i="39"/>
  <c r="D22" i="39"/>
  <c r="L23" i="39"/>
  <c r="D20" i="39"/>
  <c r="L20" i="39"/>
  <c r="L24" i="39"/>
  <c r="L22" i="38"/>
  <c r="D21" i="38"/>
  <c r="D22" i="38"/>
  <c r="L23" i="38"/>
  <c r="D20" i="38"/>
  <c r="L20" i="38"/>
  <c r="L24" i="38"/>
  <c r="L23" i="80"/>
  <c r="L21" i="80"/>
  <c r="D22" i="80"/>
  <c r="L22" i="80"/>
  <c r="D20" i="80"/>
  <c r="L20" i="80"/>
  <c r="L24" i="80"/>
  <c r="D21" i="35"/>
  <c r="L21" i="33"/>
  <c r="D21" i="33"/>
  <c r="L21" i="35"/>
  <c r="D22" i="35"/>
  <c r="L23" i="35"/>
  <c r="D20" i="35"/>
  <c r="L20" i="35"/>
  <c r="L24" i="35"/>
  <c r="D22" i="33"/>
  <c r="L22" i="33"/>
  <c r="L23" i="33"/>
  <c r="D20" i="33"/>
  <c r="L20" i="33"/>
  <c r="L24" i="33"/>
  <c r="BY77" i="131"/>
  <c r="BY78" i="131"/>
  <c r="BY79" i="131"/>
  <c r="D23" i="56" l="1"/>
  <c r="D23" i="39"/>
  <c r="D23" i="38"/>
  <c r="D23" i="80"/>
  <c r="D23" i="35"/>
  <c r="D23" i="33"/>
  <c r="BK14" i="153" l="1"/>
  <c r="BK15" i="153"/>
  <c r="BK16" i="153"/>
  <c r="BK17" i="153"/>
  <c r="BK18" i="153"/>
  <c r="BK19" i="153"/>
  <c r="BK20" i="153"/>
  <c r="BK21" i="153"/>
  <c r="BK22" i="153"/>
  <c r="BK23" i="153"/>
  <c r="BK24" i="153"/>
  <c r="BK25" i="153"/>
  <c r="BK26" i="153"/>
  <c r="BK27" i="153"/>
  <c r="BK28" i="153"/>
  <c r="BK29" i="153"/>
  <c r="BK30" i="153"/>
  <c r="BK31" i="153"/>
  <c r="BK32" i="153"/>
  <c r="BK33" i="153"/>
  <c r="BK34" i="153"/>
  <c r="BK35" i="153"/>
  <c r="BK36" i="153"/>
  <c r="BK37" i="153"/>
  <c r="BK38" i="153"/>
  <c r="BK39" i="153"/>
  <c r="BK40" i="153"/>
  <c r="BK41" i="153"/>
  <c r="BK42" i="153"/>
  <c r="BK43" i="153"/>
  <c r="BK44" i="153"/>
  <c r="BK45" i="153"/>
  <c r="BK46" i="153"/>
  <c r="BK47" i="153"/>
  <c r="BK48" i="153"/>
  <c r="BK49" i="153"/>
  <c r="BK50" i="153"/>
  <c r="BK51" i="153"/>
  <c r="BK52" i="153"/>
  <c r="BK53" i="153"/>
  <c r="BK54" i="153"/>
  <c r="BK55" i="153"/>
  <c r="BK56" i="153"/>
  <c r="BK57" i="153"/>
  <c r="BK58" i="153"/>
  <c r="BK59" i="153"/>
  <c r="BK60" i="153"/>
  <c r="BK61" i="153"/>
  <c r="BK62" i="153"/>
  <c r="BK63" i="153"/>
  <c r="BK64" i="153"/>
  <c r="BK65" i="153"/>
  <c r="BK66" i="153"/>
  <c r="BK67" i="153"/>
  <c r="BK68" i="153"/>
  <c r="BK69" i="153"/>
  <c r="BK70" i="153"/>
  <c r="BK71" i="153"/>
  <c r="BK72" i="153"/>
  <c r="BK73" i="153"/>
  <c r="BK74" i="153"/>
  <c r="BK75" i="153"/>
  <c r="BG31" i="153"/>
  <c r="BG32" i="153"/>
  <c r="BG33" i="153"/>
  <c r="BG34" i="153"/>
  <c r="BG35" i="153"/>
  <c r="BG36" i="153"/>
  <c r="BG37" i="153"/>
  <c r="BG38" i="153"/>
  <c r="BG39" i="153"/>
  <c r="BG40" i="153"/>
  <c r="BG41" i="153"/>
  <c r="BG42" i="153"/>
  <c r="BG43" i="153"/>
  <c r="BG44" i="153"/>
  <c r="BG45" i="153"/>
  <c r="BG46" i="153"/>
  <c r="BG47" i="153"/>
  <c r="BG48" i="153"/>
  <c r="BG49" i="153"/>
  <c r="BG50" i="153"/>
  <c r="BG51" i="153"/>
  <c r="BG52" i="153"/>
  <c r="BG53" i="153"/>
  <c r="BG54" i="153"/>
  <c r="BG55" i="153"/>
  <c r="BG56" i="153"/>
  <c r="BG57" i="153"/>
  <c r="BG58" i="153"/>
  <c r="BG59" i="153"/>
  <c r="BG60" i="153"/>
  <c r="BG61" i="153"/>
  <c r="BG62" i="153"/>
  <c r="BG63" i="153"/>
  <c r="BG64" i="153"/>
  <c r="BG65" i="153"/>
  <c r="BG66" i="153"/>
  <c r="BG67" i="153"/>
  <c r="BG68" i="153"/>
  <c r="BG69" i="153"/>
  <c r="BG70" i="153"/>
  <c r="BG71" i="153"/>
  <c r="BG72" i="153"/>
  <c r="BG73" i="153"/>
  <c r="BG74" i="153"/>
  <c r="BG75" i="153"/>
  <c r="BG14" i="153"/>
  <c r="BG15" i="153"/>
  <c r="BG16" i="153"/>
  <c r="BG17" i="153"/>
  <c r="BG18" i="153"/>
  <c r="BG19" i="153"/>
  <c r="BG20" i="153"/>
  <c r="BG21" i="153"/>
  <c r="BG22" i="153"/>
  <c r="BG23" i="153"/>
  <c r="BG24" i="153"/>
  <c r="BG25" i="153"/>
  <c r="BG26" i="153"/>
  <c r="BG27" i="153"/>
  <c r="BG28" i="153"/>
  <c r="BG29" i="153"/>
  <c r="BG30" i="153"/>
  <c r="BG13" i="153"/>
  <c r="BK13" i="153"/>
  <c r="D68" i="11"/>
  <c r="AI2" i="153"/>
  <c r="AI3" i="153"/>
  <c r="AI4" i="153"/>
  <c r="AI6" i="153"/>
  <c r="AI7" i="153"/>
  <c r="AI8" i="153"/>
  <c r="AI5" i="153" l="1"/>
  <c r="AI9" i="153"/>
  <c r="AG81" i="155"/>
  <c r="AF81" i="155"/>
  <c r="AE81" i="155"/>
  <c r="AD81" i="155"/>
  <c r="AC81" i="155"/>
  <c r="AB81" i="155"/>
  <c r="AA81" i="155"/>
  <c r="Z81" i="155"/>
  <c r="Y81" i="155"/>
  <c r="X81" i="155"/>
  <c r="W81" i="155"/>
  <c r="V81" i="155"/>
  <c r="U81" i="155"/>
  <c r="T81" i="155"/>
  <c r="S81" i="155"/>
  <c r="R81" i="155"/>
  <c r="Q81" i="155"/>
  <c r="P81" i="155"/>
  <c r="O81" i="155"/>
  <c r="N81" i="155"/>
  <c r="M81" i="155"/>
  <c r="L81" i="155"/>
  <c r="K81" i="155"/>
  <c r="J81" i="155"/>
  <c r="I81" i="155"/>
  <c r="H81" i="155"/>
  <c r="G81" i="155"/>
  <c r="F81" i="155"/>
  <c r="E81" i="155"/>
  <c r="D81" i="155"/>
  <c r="C81" i="155"/>
  <c r="AG80" i="155"/>
  <c r="AF80" i="155"/>
  <c r="AE80" i="155"/>
  <c r="AD80" i="155"/>
  <c r="AC80" i="155"/>
  <c r="AB80" i="155"/>
  <c r="AA80" i="155"/>
  <c r="Z80" i="155"/>
  <c r="Y80" i="155"/>
  <c r="X80" i="155"/>
  <c r="W80" i="155"/>
  <c r="V80" i="155"/>
  <c r="U80" i="155"/>
  <c r="T80" i="155"/>
  <c r="S80" i="155"/>
  <c r="R80" i="155"/>
  <c r="Q80" i="155"/>
  <c r="P80" i="155"/>
  <c r="O80" i="155"/>
  <c r="N80" i="155"/>
  <c r="M80" i="155"/>
  <c r="L80" i="155"/>
  <c r="K80" i="155"/>
  <c r="J80" i="155"/>
  <c r="I80" i="155"/>
  <c r="H80" i="155"/>
  <c r="G80" i="155"/>
  <c r="F80" i="155"/>
  <c r="E80" i="155"/>
  <c r="D80" i="155"/>
  <c r="C80" i="155"/>
  <c r="AG79" i="155"/>
  <c r="AF79" i="155"/>
  <c r="AE79" i="155"/>
  <c r="AD79" i="155"/>
  <c r="AC79" i="155"/>
  <c r="AB79" i="155"/>
  <c r="AA79" i="155"/>
  <c r="Z79" i="155"/>
  <c r="Y79" i="155"/>
  <c r="X79" i="155"/>
  <c r="W79" i="155"/>
  <c r="V79" i="155"/>
  <c r="U79" i="155"/>
  <c r="T79" i="155"/>
  <c r="S79" i="155"/>
  <c r="R79" i="155"/>
  <c r="Q79" i="155"/>
  <c r="P79" i="155"/>
  <c r="O79" i="155"/>
  <c r="N79" i="155"/>
  <c r="M79" i="155"/>
  <c r="L79" i="155"/>
  <c r="K79" i="155"/>
  <c r="J79" i="155"/>
  <c r="I79" i="155"/>
  <c r="H79" i="155"/>
  <c r="G79" i="155"/>
  <c r="F79" i="155"/>
  <c r="E79" i="155"/>
  <c r="D79" i="155"/>
  <c r="C79" i="155"/>
  <c r="AG78" i="155"/>
  <c r="AF78" i="155"/>
  <c r="AE78" i="155"/>
  <c r="AD78" i="155"/>
  <c r="AC78" i="155"/>
  <c r="AB78" i="155"/>
  <c r="AA78" i="155"/>
  <c r="Z78" i="155"/>
  <c r="Y78" i="155"/>
  <c r="X78" i="155"/>
  <c r="W78" i="155"/>
  <c r="V78" i="155"/>
  <c r="U78" i="155"/>
  <c r="T78" i="155"/>
  <c r="S78" i="155"/>
  <c r="R78" i="155"/>
  <c r="Q78" i="155"/>
  <c r="P78" i="155"/>
  <c r="O78" i="155"/>
  <c r="N78" i="155"/>
  <c r="M78" i="155"/>
  <c r="L78" i="155"/>
  <c r="K78" i="155"/>
  <c r="J78" i="155"/>
  <c r="I78" i="155"/>
  <c r="H78" i="155"/>
  <c r="G78" i="155"/>
  <c r="F78" i="155"/>
  <c r="E78" i="155"/>
  <c r="D78" i="155"/>
  <c r="C78" i="155"/>
  <c r="AG77" i="155"/>
  <c r="AF77" i="155"/>
  <c r="AE77" i="155"/>
  <c r="AD77" i="155"/>
  <c r="AC77" i="155"/>
  <c r="AB77" i="155"/>
  <c r="AA77" i="155"/>
  <c r="Z77" i="155"/>
  <c r="Y77" i="155"/>
  <c r="X77" i="155"/>
  <c r="W77" i="155"/>
  <c r="V77" i="155"/>
  <c r="U77" i="155"/>
  <c r="T77" i="155"/>
  <c r="S77" i="155"/>
  <c r="R77" i="155"/>
  <c r="Q77" i="155"/>
  <c r="P77" i="155"/>
  <c r="O77" i="155"/>
  <c r="N77" i="155"/>
  <c r="M77" i="155"/>
  <c r="L77" i="155"/>
  <c r="K77" i="155"/>
  <c r="J77" i="155"/>
  <c r="I77" i="155"/>
  <c r="H77" i="155"/>
  <c r="G77" i="155"/>
  <c r="F77" i="155"/>
  <c r="E77" i="155"/>
  <c r="D77" i="155"/>
  <c r="C77" i="155"/>
  <c r="AG76" i="155"/>
  <c r="AF76" i="155"/>
  <c r="AE76" i="155"/>
  <c r="AD76" i="155"/>
  <c r="AC76" i="155"/>
  <c r="AB76" i="155"/>
  <c r="AA76" i="155"/>
  <c r="Z76" i="155"/>
  <c r="Y76" i="155"/>
  <c r="X76" i="155"/>
  <c r="W76" i="155"/>
  <c r="V76" i="155"/>
  <c r="U76" i="155"/>
  <c r="T76" i="155"/>
  <c r="S76" i="155"/>
  <c r="R76" i="155"/>
  <c r="Q76" i="155"/>
  <c r="P76" i="155"/>
  <c r="O76" i="155"/>
  <c r="N76" i="155"/>
  <c r="M76" i="155"/>
  <c r="L76" i="155"/>
  <c r="K76" i="155"/>
  <c r="J76" i="155"/>
  <c r="I76" i="155"/>
  <c r="H76" i="155"/>
  <c r="G76" i="155"/>
  <c r="F76" i="155"/>
  <c r="E76" i="155"/>
  <c r="D76" i="155"/>
  <c r="C76" i="155"/>
  <c r="AG75" i="155"/>
  <c r="AF75" i="155"/>
  <c r="AE75" i="155"/>
  <c r="AD75" i="155"/>
  <c r="AC75" i="155"/>
  <c r="AB75" i="155"/>
  <c r="AA75" i="155"/>
  <c r="Z75" i="155"/>
  <c r="Y75" i="155"/>
  <c r="X75" i="155"/>
  <c r="W75" i="155"/>
  <c r="V75" i="155"/>
  <c r="U75" i="155"/>
  <c r="T75" i="155"/>
  <c r="S75" i="155"/>
  <c r="R75" i="155"/>
  <c r="Q75" i="155"/>
  <c r="P75" i="155"/>
  <c r="O75" i="155"/>
  <c r="N75" i="155"/>
  <c r="M75" i="155"/>
  <c r="L75" i="155"/>
  <c r="K75" i="155"/>
  <c r="J75" i="155"/>
  <c r="I75" i="155"/>
  <c r="H75" i="155"/>
  <c r="G75" i="155"/>
  <c r="F75" i="155"/>
  <c r="E75" i="155"/>
  <c r="D75" i="155"/>
  <c r="C75" i="155"/>
  <c r="AG74" i="155"/>
  <c r="AF74" i="155"/>
  <c r="AE74" i="155"/>
  <c r="AD74" i="155"/>
  <c r="AC74" i="155"/>
  <c r="AB74" i="155"/>
  <c r="AA74" i="155"/>
  <c r="Z74" i="155"/>
  <c r="Y74" i="155"/>
  <c r="X74" i="155"/>
  <c r="W74" i="155"/>
  <c r="V74" i="155"/>
  <c r="U74" i="155"/>
  <c r="T74" i="155"/>
  <c r="S74" i="155"/>
  <c r="R74" i="155"/>
  <c r="Q74" i="155"/>
  <c r="P74" i="155"/>
  <c r="O74" i="155"/>
  <c r="N74" i="155"/>
  <c r="M74" i="155"/>
  <c r="L74" i="155"/>
  <c r="K74" i="155"/>
  <c r="J74" i="155"/>
  <c r="I74" i="155"/>
  <c r="H74" i="155"/>
  <c r="G74" i="155"/>
  <c r="F74" i="155"/>
  <c r="E74" i="155"/>
  <c r="D74" i="155"/>
  <c r="C74" i="155"/>
  <c r="AG73" i="155"/>
  <c r="AF73" i="155"/>
  <c r="AE73" i="155"/>
  <c r="AD73" i="155"/>
  <c r="AC73" i="155"/>
  <c r="AB73" i="155"/>
  <c r="AA73" i="155"/>
  <c r="Z73" i="155"/>
  <c r="Y73" i="155"/>
  <c r="X73" i="155"/>
  <c r="W73" i="155"/>
  <c r="V73" i="155"/>
  <c r="U73" i="155"/>
  <c r="T73" i="155"/>
  <c r="S73" i="155"/>
  <c r="R73" i="155"/>
  <c r="Q73" i="155"/>
  <c r="P73" i="155"/>
  <c r="O73" i="155"/>
  <c r="N73" i="155"/>
  <c r="M73" i="155"/>
  <c r="L73" i="155"/>
  <c r="K73" i="155"/>
  <c r="J73" i="155"/>
  <c r="I73" i="155"/>
  <c r="H73" i="155"/>
  <c r="G73" i="155"/>
  <c r="F73" i="155"/>
  <c r="E73" i="155"/>
  <c r="D73" i="155"/>
  <c r="C73" i="155"/>
  <c r="AG72" i="155"/>
  <c r="AF72" i="155"/>
  <c r="AE72" i="155"/>
  <c r="AD72" i="155"/>
  <c r="AC72" i="155"/>
  <c r="AB72" i="155"/>
  <c r="AA72" i="155"/>
  <c r="Z72" i="155"/>
  <c r="Y72" i="155"/>
  <c r="X72" i="155"/>
  <c r="W72" i="155"/>
  <c r="V72" i="155"/>
  <c r="U72" i="155"/>
  <c r="T72" i="155"/>
  <c r="S72" i="155"/>
  <c r="R72" i="155"/>
  <c r="Q72" i="155"/>
  <c r="P72" i="155"/>
  <c r="O72" i="155"/>
  <c r="N72" i="155"/>
  <c r="M72" i="155"/>
  <c r="L72" i="155"/>
  <c r="K72" i="155"/>
  <c r="J72" i="155"/>
  <c r="I72" i="155"/>
  <c r="H72" i="155"/>
  <c r="G72" i="155"/>
  <c r="F72" i="155"/>
  <c r="E72" i="155"/>
  <c r="D72" i="155"/>
  <c r="C72" i="155"/>
  <c r="AG71" i="155"/>
  <c r="AF71" i="155"/>
  <c r="AE71" i="155"/>
  <c r="AD71" i="155"/>
  <c r="AC71" i="155"/>
  <c r="AB71" i="155"/>
  <c r="AA71" i="155"/>
  <c r="Z71" i="155"/>
  <c r="Y71" i="155"/>
  <c r="X71" i="155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AG70" i="155"/>
  <c r="AF70" i="155"/>
  <c r="AE70" i="155"/>
  <c r="AD70" i="155"/>
  <c r="AC70" i="155"/>
  <c r="AB70" i="155"/>
  <c r="AA70" i="155"/>
  <c r="Z70" i="155"/>
  <c r="Y70" i="155"/>
  <c r="X70" i="155"/>
  <c r="W70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AG69" i="155"/>
  <c r="AF69" i="155"/>
  <c r="AE69" i="155"/>
  <c r="AD69" i="155"/>
  <c r="AC69" i="155"/>
  <c r="AB69" i="155"/>
  <c r="AA69" i="155"/>
  <c r="Z69" i="155"/>
  <c r="Y69" i="155"/>
  <c r="X69" i="155"/>
  <c r="W69" i="155"/>
  <c r="V69" i="155"/>
  <c r="U69" i="155"/>
  <c r="T69" i="155"/>
  <c r="S69" i="155"/>
  <c r="R69" i="155"/>
  <c r="Q69" i="155"/>
  <c r="P69" i="155"/>
  <c r="O69" i="155"/>
  <c r="N69" i="155"/>
  <c r="M69" i="155"/>
  <c r="L69" i="155"/>
  <c r="K69" i="155"/>
  <c r="J69" i="155"/>
  <c r="I69" i="155"/>
  <c r="H69" i="155"/>
  <c r="G69" i="155"/>
  <c r="F69" i="155"/>
  <c r="E69" i="155"/>
  <c r="D69" i="155"/>
  <c r="C69" i="155"/>
  <c r="AG68" i="155"/>
  <c r="AF68" i="155"/>
  <c r="AE68" i="155"/>
  <c r="AD68" i="155"/>
  <c r="AC68" i="155"/>
  <c r="AB68" i="155"/>
  <c r="AA68" i="155"/>
  <c r="Z68" i="155"/>
  <c r="Y68" i="155"/>
  <c r="X68" i="155"/>
  <c r="W68" i="155"/>
  <c r="V68" i="155"/>
  <c r="U68" i="155"/>
  <c r="T68" i="155"/>
  <c r="S68" i="155"/>
  <c r="R68" i="155"/>
  <c r="Q68" i="155"/>
  <c r="P68" i="155"/>
  <c r="O68" i="155"/>
  <c r="N68" i="155"/>
  <c r="M68" i="155"/>
  <c r="L68" i="155"/>
  <c r="K68" i="155"/>
  <c r="J68" i="155"/>
  <c r="I68" i="155"/>
  <c r="H68" i="155"/>
  <c r="G68" i="155"/>
  <c r="F68" i="155"/>
  <c r="E68" i="155"/>
  <c r="D68" i="155"/>
  <c r="C68" i="155"/>
  <c r="AG67" i="155"/>
  <c r="AF67" i="155"/>
  <c r="AE67" i="155"/>
  <c r="AD67" i="155"/>
  <c r="AC67" i="155"/>
  <c r="AB67" i="155"/>
  <c r="AA67" i="155"/>
  <c r="Z67" i="155"/>
  <c r="Y67" i="155"/>
  <c r="X67" i="155"/>
  <c r="W67" i="155"/>
  <c r="V67" i="155"/>
  <c r="U67" i="155"/>
  <c r="T67" i="155"/>
  <c r="S67" i="155"/>
  <c r="R67" i="155"/>
  <c r="Q67" i="155"/>
  <c r="P67" i="155"/>
  <c r="O67" i="155"/>
  <c r="N67" i="155"/>
  <c r="M67" i="155"/>
  <c r="L67" i="155"/>
  <c r="K67" i="155"/>
  <c r="J67" i="155"/>
  <c r="I67" i="155"/>
  <c r="H67" i="155"/>
  <c r="G67" i="155"/>
  <c r="F67" i="155"/>
  <c r="E67" i="155"/>
  <c r="D67" i="155"/>
  <c r="C67" i="155"/>
  <c r="AG66" i="155"/>
  <c r="AF66" i="155"/>
  <c r="AE66" i="155"/>
  <c r="AD66" i="155"/>
  <c r="AC66" i="155"/>
  <c r="AB66" i="155"/>
  <c r="AA66" i="155"/>
  <c r="Z66" i="155"/>
  <c r="Y66" i="155"/>
  <c r="X66" i="155"/>
  <c r="W66" i="155"/>
  <c r="V66" i="155"/>
  <c r="U66" i="155"/>
  <c r="T66" i="155"/>
  <c r="S66" i="155"/>
  <c r="R66" i="155"/>
  <c r="Q66" i="155"/>
  <c r="P66" i="155"/>
  <c r="O66" i="155"/>
  <c r="N66" i="155"/>
  <c r="M66" i="155"/>
  <c r="L66" i="155"/>
  <c r="K66" i="155"/>
  <c r="J66" i="155"/>
  <c r="I66" i="155"/>
  <c r="H66" i="155"/>
  <c r="G66" i="155"/>
  <c r="F66" i="155"/>
  <c r="E66" i="155"/>
  <c r="D66" i="155"/>
  <c r="C66" i="155"/>
  <c r="AG62" i="155"/>
  <c r="AF62" i="155"/>
  <c r="AE62" i="155"/>
  <c r="AD62" i="155"/>
  <c r="AC62" i="155"/>
  <c r="AB62" i="155"/>
  <c r="AA62" i="155"/>
  <c r="Z62" i="155"/>
  <c r="Y62" i="155"/>
  <c r="X62" i="155"/>
  <c r="W62" i="155"/>
  <c r="V62" i="155"/>
  <c r="U62" i="155"/>
  <c r="T62" i="155"/>
  <c r="S62" i="155"/>
  <c r="R62" i="155"/>
  <c r="Q62" i="155"/>
  <c r="P62" i="155"/>
  <c r="O62" i="155"/>
  <c r="N62" i="155"/>
  <c r="M62" i="155"/>
  <c r="L62" i="155"/>
  <c r="K62" i="155"/>
  <c r="J62" i="155"/>
  <c r="I62" i="155"/>
  <c r="H62" i="155"/>
  <c r="G62" i="155"/>
  <c r="F62" i="155"/>
  <c r="E62" i="155"/>
  <c r="D62" i="155"/>
  <c r="C62" i="155"/>
  <c r="AG61" i="155"/>
  <c r="AF61" i="155"/>
  <c r="AE61" i="155"/>
  <c r="AD61" i="155"/>
  <c r="AC61" i="155"/>
  <c r="AB61" i="155"/>
  <c r="AA61" i="155"/>
  <c r="Z61" i="155"/>
  <c r="Y61" i="155"/>
  <c r="X61" i="155"/>
  <c r="W61" i="155"/>
  <c r="V61" i="155"/>
  <c r="U61" i="155"/>
  <c r="T61" i="155"/>
  <c r="S61" i="155"/>
  <c r="R61" i="155"/>
  <c r="Q61" i="155"/>
  <c r="P61" i="155"/>
  <c r="O61" i="155"/>
  <c r="N61" i="155"/>
  <c r="M61" i="155"/>
  <c r="L61" i="155"/>
  <c r="K61" i="155"/>
  <c r="J61" i="155"/>
  <c r="I61" i="155"/>
  <c r="H61" i="155"/>
  <c r="G61" i="155"/>
  <c r="F61" i="155"/>
  <c r="E61" i="155"/>
  <c r="D61" i="155"/>
  <c r="C61" i="155"/>
  <c r="AG60" i="155"/>
  <c r="AF60" i="155"/>
  <c r="AE60" i="155"/>
  <c r="AD60" i="155"/>
  <c r="AC60" i="155"/>
  <c r="AB60" i="155"/>
  <c r="AA60" i="155"/>
  <c r="Z60" i="155"/>
  <c r="Y60" i="155"/>
  <c r="X60" i="155"/>
  <c r="W60" i="155"/>
  <c r="V60" i="155"/>
  <c r="U60" i="155"/>
  <c r="T60" i="155"/>
  <c r="S60" i="155"/>
  <c r="R60" i="155"/>
  <c r="Q60" i="155"/>
  <c r="P60" i="155"/>
  <c r="O60" i="155"/>
  <c r="N60" i="155"/>
  <c r="M60" i="155"/>
  <c r="L60" i="155"/>
  <c r="K60" i="155"/>
  <c r="J60" i="155"/>
  <c r="I60" i="155"/>
  <c r="H60" i="155"/>
  <c r="G60" i="155"/>
  <c r="F60" i="155"/>
  <c r="E60" i="155"/>
  <c r="D60" i="155"/>
  <c r="C60" i="155"/>
  <c r="AG59" i="155"/>
  <c r="AF59" i="155"/>
  <c r="AE59" i="155"/>
  <c r="AD59" i="155"/>
  <c r="AC59" i="155"/>
  <c r="AB59" i="155"/>
  <c r="AA59" i="155"/>
  <c r="Z59" i="155"/>
  <c r="Y59" i="155"/>
  <c r="X59" i="155"/>
  <c r="W59" i="155"/>
  <c r="V59" i="155"/>
  <c r="U59" i="155"/>
  <c r="T59" i="155"/>
  <c r="S59" i="155"/>
  <c r="R59" i="155"/>
  <c r="Q59" i="155"/>
  <c r="P59" i="155"/>
  <c r="O59" i="155"/>
  <c r="N59" i="155"/>
  <c r="M59" i="155"/>
  <c r="L59" i="155"/>
  <c r="K59" i="155"/>
  <c r="J59" i="155"/>
  <c r="I59" i="155"/>
  <c r="H59" i="155"/>
  <c r="G59" i="155"/>
  <c r="F59" i="155"/>
  <c r="E59" i="155"/>
  <c r="D59" i="155"/>
  <c r="C59" i="155"/>
  <c r="AG58" i="155"/>
  <c r="AF58" i="155"/>
  <c r="AE58" i="155"/>
  <c r="AD58" i="155"/>
  <c r="AC58" i="155"/>
  <c r="AB58" i="155"/>
  <c r="AA58" i="155"/>
  <c r="Z58" i="155"/>
  <c r="Y58" i="155"/>
  <c r="X58" i="155"/>
  <c r="W58" i="155"/>
  <c r="V58" i="155"/>
  <c r="U58" i="155"/>
  <c r="T58" i="155"/>
  <c r="S58" i="155"/>
  <c r="R58" i="155"/>
  <c r="Q58" i="155"/>
  <c r="P58" i="155"/>
  <c r="O58" i="155"/>
  <c r="N58" i="155"/>
  <c r="M58" i="155"/>
  <c r="L58" i="155"/>
  <c r="K58" i="155"/>
  <c r="J58" i="155"/>
  <c r="I58" i="155"/>
  <c r="H58" i="155"/>
  <c r="G58" i="155"/>
  <c r="F58" i="155"/>
  <c r="E58" i="155"/>
  <c r="D58" i="155"/>
  <c r="C58" i="155"/>
  <c r="AG57" i="155"/>
  <c r="AF57" i="155"/>
  <c r="AE57" i="155"/>
  <c r="AD57" i="155"/>
  <c r="AC57" i="155"/>
  <c r="AB57" i="155"/>
  <c r="AA57" i="155"/>
  <c r="Z57" i="155"/>
  <c r="Y57" i="155"/>
  <c r="X57" i="155"/>
  <c r="W57" i="155"/>
  <c r="V57" i="155"/>
  <c r="U57" i="155"/>
  <c r="T57" i="155"/>
  <c r="S57" i="155"/>
  <c r="R57" i="155"/>
  <c r="Q57" i="155"/>
  <c r="P57" i="155"/>
  <c r="O57" i="155"/>
  <c r="N57" i="155"/>
  <c r="M57" i="155"/>
  <c r="L57" i="155"/>
  <c r="K57" i="155"/>
  <c r="J57" i="155"/>
  <c r="I57" i="155"/>
  <c r="H57" i="155"/>
  <c r="G57" i="155"/>
  <c r="F57" i="155"/>
  <c r="E57" i="155"/>
  <c r="D57" i="155"/>
  <c r="C57" i="155"/>
  <c r="AG56" i="155"/>
  <c r="AF56" i="155"/>
  <c r="AE56" i="155"/>
  <c r="AD56" i="155"/>
  <c r="AC56" i="155"/>
  <c r="AB56" i="155"/>
  <c r="AA56" i="155"/>
  <c r="Z56" i="155"/>
  <c r="Y56" i="155"/>
  <c r="X56" i="155"/>
  <c r="W56" i="155"/>
  <c r="V56" i="155"/>
  <c r="U56" i="155"/>
  <c r="T56" i="155"/>
  <c r="S56" i="155"/>
  <c r="R56" i="155"/>
  <c r="Q56" i="155"/>
  <c r="P56" i="155"/>
  <c r="O56" i="155"/>
  <c r="N56" i="155"/>
  <c r="M56" i="155"/>
  <c r="L56" i="155"/>
  <c r="K56" i="155"/>
  <c r="J56" i="155"/>
  <c r="I56" i="155"/>
  <c r="H56" i="155"/>
  <c r="G56" i="155"/>
  <c r="F56" i="155"/>
  <c r="E56" i="155"/>
  <c r="D56" i="155"/>
  <c r="C56" i="155"/>
  <c r="AG55" i="155"/>
  <c r="AF55" i="155"/>
  <c r="AE55" i="155"/>
  <c r="AD55" i="155"/>
  <c r="AC55" i="155"/>
  <c r="AB55" i="155"/>
  <c r="AA55" i="155"/>
  <c r="Z55" i="155"/>
  <c r="Y55" i="155"/>
  <c r="X55" i="155"/>
  <c r="W55" i="155"/>
  <c r="V55" i="155"/>
  <c r="U55" i="155"/>
  <c r="T55" i="155"/>
  <c r="S55" i="155"/>
  <c r="R55" i="155"/>
  <c r="Q55" i="155"/>
  <c r="P55" i="155"/>
  <c r="O55" i="155"/>
  <c r="N55" i="155"/>
  <c r="M55" i="155"/>
  <c r="L55" i="155"/>
  <c r="K55" i="155"/>
  <c r="J55" i="155"/>
  <c r="I55" i="155"/>
  <c r="H55" i="155"/>
  <c r="G55" i="155"/>
  <c r="F55" i="155"/>
  <c r="E55" i="155"/>
  <c r="D55" i="155"/>
  <c r="C55" i="155"/>
  <c r="AG54" i="155"/>
  <c r="AF54" i="155"/>
  <c r="AE54" i="155"/>
  <c r="AD54" i="155"/>
  <c r="AC54" i="155"/>
  <c r="AB54" i="155"/>
  <c r="AA54" i="155"/>
  <c r="Z54" i="155"/>
  <c r="Y54" i="155"/>
  <c r="X54" i="155"/>
  <c r="W54" i="155"/>
  <c r="V54" i="155"/>
  <c r="U54" i="155"/>
  <c r="T54" i="155"/>
  <c r="S54" i="155"/>
  <c r="R54" i="155"/>
  <c r="Q54" i="155"/>
  <c r="P54" i="155"/>
  <c r="O54" i="155"/>
  <c r="N54" i="155"/>
  <c r="M54" i="155"/>
  <c r="L54" i="155"/>
  <c r="K54" i="155"/>
  <c r="J54" i="155"/>
  <c r="I54" i="155"/>
  <c r="H54" i="155"/>
  <c r="G54" i="155"/>
  <c r="F54" i="155"/>
  <c r="E54" i="155"/>
  <c r="D54" i="155"/>
  <c r="C54" i="155"/>
  <c r="AG53" i="155"/>
  <c r="AF53" i="155"/>
  <c r="AE53" i="155"/>
  <c r="AD53" i="155"/>
  <c r="AC53" i="155"/>
  <c r="AB53" i="155"/>
  <c r="AA53" i="155"/>
  <c r="Z53" i="155"/>
  <c r="Y53" i="155"/>
  <c r="X53" i="155"/>
  <c r="W53" i="155"/>
  <c r="V53" i="155"/>
  <c r="U53" i="155"/>
  <c r="T53" i="155"/>
  <c r="S53" i="155"/>
  <c r="R53" i="155"/>
  <c r="Q53" i="155"/>
  <c r="P53" i="155"/>
  <c r="O53" i="155"/>
  <c r="N53" i="155"/>
  <c r="M53" i="155"/>
  <c r="L53" i="155"/>
  <c r="K53" i="155"/>
  <c r="J53" i="155"/>
  <c r="I53" i="155"/>
  <c r="H53" i="155"/>
  <c r="G53" i="155"/>
  <c r="F53" i="155"/>
  <c r="E53" i="155"/>
  <c r="D53" i="155"/>
  <c r="C53" i="155"/>
  <c r="AG52" i="155"/>
  <c r="AF52" i="155"/>
  <c r="AE52" i="155"/>
  <c r="AD52" i="155"/>
  <c r="AC52" i="155"/>
  <c r="AB52" i="155"/>
  <c r="AA52" i="155"/>
  <c r="Z52" i="155"/>
  <c r="Y52" i="155"/>
  <c r="X52" i="155"/>
  <c r="W52" i="155"/>
  <c r="V52" i="155"/>
  <c r="U52" i="155"/>
  <c r="T52" i="155"/>
  <c r="S52" i="155"/>
  <c r="R52" i="155"/>
  <c r="Q52" i="155"/>
  <c r="P52" i="155"/>
  <c r="O52" i="155"/>
  <c r="N52" i="155"/>
  <c r="M52" i="155"/>
  <c r="L52" i="155"/>
  <c r="K52" i="155"/>
  <c r="J52" i="155"/>
  <c r="I52" i="155"/>
  <c r="H52" i="155"/>
  <c r="G52" i="155"/>
  <c r="F52" i="155"/>
  <c r="E52" i="155"/>
  <c r="D52" i="155"/>
  <c r="C52" i="155"/>
  <c r="AG51" i="155"/>
  <c r="AF51" i="155"/>
  <c r="AE51" i="155"/>
  <c r="AD51" i="155"/>
  <c r="AC51" i="155"/>
  <c r="AB51" i="155"/>
  <c r="AA51" i="155"/>
  <c r="Z51" i="155"/>
  <c r="Y51" i="155"/>
  <c r="X51" i="155"/>
  <c r="W51" i="155"/>
  <c r="V51" i="155"/>
  <c r="U51" i="155"/>
  <c r="T51" i="155"/>
  <c r="S51" i="155"/>
  <c r="R51" i="155"/>
  <c r="Q51" i="155"/>
  <c r="P51" i="155"/>
  <c r="O51" i="155"/>
  <c r="N51" i="155"/>
  <c r="M51" i="155"/>
  <c r="L51" i="155"/>
  <c r="K51" i="155"/>
  <c r="J51" i="155"/>
  <c r="I51" i="155"/>
  <c r="H51" i="155"/>
  <c r="G51" i="155"/>
  <c r="F51" i="155"/>
  <c r="E51" i="155"/>
  <c r="D51" i="155"/>
  <c r="C51" i="155"/>
  <c r="AG50" i="155"/>
  <c r="AF50" i="155"/>
  <c r="AE50" i="155"/>
  <c r="AD50" i="155"/>
  <c r="AC50" i="155"/>
  <c r="AB50" i="155"/>
  <c r="AA50" i="155"/>
  <c r="Z50" i="155"/>
  <c r="Y50" i="155"/>
  <c r="X50" i="155"/>
  <c r="W50" i="155"/>
  <c r="V50" i="155"/>
  <c r="U50" i="155"/>
  <c r="T50" i="155"/>
  <c r="S50" i="155"/>
  <c r="R50" i="155"/>
  <c r="Q50" i="155"/>
  <c r="P50" i="155"/>
  <c r="O50" i="155"/>
  <c r="N50" i="155"/>
  <c r="M50" i="155"/>
  <c r="L50" i="155"/>
  <c r="K50" i="155"/>
  <c r="J50" i="155"/>
  <c r="I50" i="155"/>
  <c r="H50" i="155"/>
  <c r="G50" i="155"/>
  <c r="F50" i="155"/>
  <c r="E50" i="155"/>
  <c r="D50" i="155"/>
  <c r="C50" i="155"/>
  <c r="AG45" i="155"/>
  <c r="AF45" i="155"/>
  <c r="AE45" i="155"/>
  <c r="AD45" i="155"/>
  <c r="AC45" i="155"/>
  <c r="AB45" i="155"/>
  <c r="AA45" i="155"/>
  <c r="Z45" i="155"/>
  <c r="Y45" i="155"/>
  <c r="X45" i="155"/>
  <c r="W45" i="155"/>
  <c r="V45" i="155"/>
  <c r="U45" i="155"/>
  <c r="T45" i="155"/>
  <c r="S45" i="155"/>
  <c r="R45" i="155"/>
  <c r="Q45" i="155"/>
  <c r="P45" i="155"/>
  <c r="O45" i="155"/>
  <c r="N45" i="155"/>
  <c r="M45" i="155"/>
  <c r="L45" i="155"/>
  <c r="K45" i="155"/>
  <c r="J45" i="155"/>
  <c r="I45" i="155"/>
  <c r="H45" i="155"/>
  <c r="G45" i="155"/>
  <c r="F45" i="155"/>
  <c r="E45" i="155"/>
  <c r="D45" i="155"/>
  <c r="C45" i="155"/>
  <c r="AG44" i="155"/>
  <c r="AF44" i="155"/>
  <c r="AE44" i="155"/>
  <c r="AD44" i="155"/>
  <c r="AC44" i="155"/>
  <c r="AB44" i="155"/>
  <c r="AA44" i="155"/>
  <c r="Z44" i="155"/>
  <c r="Y44" i="155"/>
  <c r="X44" i="155"/>
  <c r="W44" i="155"/>
  <c r="V44" i="155"/>
  <c r="U44" i="155"/>
  <c r="T44" i="155"/>
  <c r="S44" i="155"/>
  <c r="R44" i="155"/>
  <c r="Q44" i="155"/>
  <c r="P44" i="155"/>
  <c r="O44" i="155"/>
  <c r="N44" i="155"/>
  <c r="M44" i="155"/>
  <c r="L44" i="155"/>
  <c r="K44" i="155"/>
  <c r="J44" i="155"/>
  <c r="I44" i="155"/>
  <c r="H44" i="155"/>
  <c r="G44" i="155"/>
  <c r="F44" i="155"/>
  <c r="E44" i="155"/>
  <c r="D44" i="155"/>
  <c r="C44" i="155"/>
  <c r="AG43" i="155"/>
  <c r="AF43" i="155"/>
  <c r="AE43" i="155"/>
  <c r="AD43" i="155"/>
  <c r="AC43" i="155"/>
  <c r="AB43" i="155"/>
  <c r="AA43" i="155"/>
  <c r="Z43" i="155"/>
  <c r="Y43" i="155"/>
  <c r="X43" i="155"/>
  <c r="W43" i="155"/>
  <c r="V43" i="155"/>
  <c r="U43" i="155"/>
  <c r="T43" i="155"/>
  <c r="S43" i="155"/>
  <c r="R43" i="155"/>
  <c r="Q43" i="155"/>
  <c r="P43" i="155"/>
  <c r="O43" i="155"/>
  <c r="N43" i="155"/>
  <c r="M43" i="155"/>
  <c r="L43" i="155"/>
  <c r="K43" i="155"/>
  <c r="J43" i="155"/>
  <c r="I43" i="155"/>
  <c r="H43" i="155"/>
  <c r="G43" i="155"/>
  <c r="F43" i="155"/>
  <c r="E43" i="155"/>
  <c r="D43" i="155"/>
  <c r="C43" i="155"/>
  <c r="AG42" i="155"/>
  <c r="AF42" i="155"/>
  <c r="AE42" i="155"/>
  <c r="AD42" i="155"/>
  <c r="AC42" i="155"/>
  <c r="AB42" i="155"/>
  <c r="AA42" i="155"/>
  <c r="Z42" i="155"/>
  <c r="Y42" i="155"/>
  <c r="X42" i="155"/>
  <c r="W42" i="155"/>
  <c r="V42" i="155"/>
  <c r="U42" i="155"/>
  <c r="T42" i="155"/>
  <c r="S42" i="155"/>
  <c r="R42" i="155"/>
  <c r="Q42" i="155"/>
  <c r="P42" i="155"/>
  <c r="O42" i="155"/>
  <c r="N42" i="155"/>
  <c r="M42" i="155"/>
  <c r="L42" i="155"/>
  <c r="K42" i="155"/>
  <c r="J42" i="155"/>
  <c r="I42" i="155"/>
  <c r="H42" i="155"/>
  <c r="G42" i="155"/>
  <c r="F42" i="155"/>
  <c r="E42" i="155"/>
  <c r="D42" i="155"/>
  <c r="C42" i="155"/>
  <c r="AG41" i="155"/>
  <c r="AF41" i="155"/>
  <c r="AE41" i="155"/>
  <c r="AD41" i="155"/>
  <c r="AC41" i="155"/>
  <c r="AB41" i="155"/>
  <c r="AA41" i="155"/>
  <c r="Z41" i="155"/>
  <c r="Y41" i="155"/>
  <c r="X41" i="155"/>
  <c r="W41" i="155"/>
  <c r="V41" i="155"/>
  <c r="U41" i="155"/>
  <c r="T41" i="155"/>
  <c r="S41" i="155"/>
  <c r="R41" i="155"/>
  <c r="Q41" i="155"/>
  <c r="P41" i="155"/>
  <c r="O41" i="155"/>
  <c r="N41" i="155"/>
  <c r="M41" i="155"/>
  <c r="L41" i="155"/>
  <c r="K41" i="155"/>
  <c r="J41" i="155"/>
  <c r="I41" i="155"/>
  <c r="H41" i="155"/>
  <c r="G41" i="155"/>
  <c r="F41" i="155"/>
  <c r="E41" i="155"/>
  <c r="D41" i="155"/>
  <c r="C41" i="155"/>
  <c r="AG40" i="155"/>
  <c r="AF40" i="155"/>
  <c r="AE40" i="155"/>
  <c r="AD40" i="155"/>
  <c r="AC40" i="155"/>
  <c r="AB40" i="155"/>
  <c r="AA40" i="155"/>
  <c r="Z40" i="155"/>
  <c r="Y40" i="155"/>
  <c r="X40" i="155"/>
  <c r="W40" i="155"/>
  <c r="V40" i="155"/>
  <c r="U40" i="155"/>
  <c r="T40" i="155"/>
  <c r="S40" i="155"/>
  <c r="R40" i="155"/>
  <c r="Q40" i="155"/>
  <c r="P40" i="155"/>
  <c r="O40" i="155"/>
  <c r="N40" i="155"/>
  <c r="M40" i="155"/>
  <c r="L40" i="155"/>
  <c r="K40" i="155"/>
  <c r="J40" i="155"/>
  <c r="I40" i="155"/>
  <c r="H40" i="155"/>
  <c r="G40" i="155"/>
  <c r="F40" i="155"/>
  <c r="E40" i="155"/>
  <c r="D40" i="155"/>
  <c r="C40" i="155"/>
  <c r="AG39" i="155"/>
  <c r="AF39" i="155"/>
  <c r="AE39" i="155"/>
  <c r="AD39" i="155"/>
  <c r="AC39" i="155"/>
  <c r="AB39" i="155"/>
  <c r="AA39" i="155"/>
  <c r="Z39" i="155"/>
  <c r="Y39" i="155"/>
  <c r="X39" i="155"/>
  <c r="W39" i="155"/>
  <c r="V39" i="155"/>
  <c r="U39" i="155"/>
  <c r="T39" i="155"/>
  <c r="S39" i="155"/>
  <c r="R39" i="155"/>
  <c r="Q39" i="155"/>
  <c r="P39" i="155"/>
  <c r="O39" i="155"/>
  <c r="N39" i="155"/>
  <c r="M39" i="155"/>
  <c r="L39" i="155"/>
  <c r="K39" i="155"/>
  <c r="J39" i="155"/>
  <c r="I39" i="155"/>
  <c r="H39" i="155"/>
  <c r="G39" i="155"/>
  <c r="F39" i="155"/>
  <c r="E39" i="155"/>
  <c r="D39" i="155"/>
  <c r="C39" i="155"/>
  <c r="AG38" i="155"/>
  <c r="AF38" i="155"/>
  <c r="AE38" i="155"/>
  <c r="AD38" i="155"/>
  <c r="AC38" i="155"/>
  <c r="AB38" i="155"/>
  <c r="AA38" i="155"/>
  <c r="Z38" i="155"/>
  <c r="Y38" i="155"/>
  <c r="X38" i="155"/>
  <c r="W38" i="155"/>
  <c r="V38" i="155"/>
  <c r="U38" i="155"/>
  <c r="T38" i="155"/>
  <c r="S38" i="155"/>
  <c r="R38" i="155"/>
  <c r="Q38" i="155"/>
  <c r="P38" i="155"/>
  <c r="O38" i="155"/>
  <c r="N38" i="155"/>
  <c r="M38" i="155"/>
  <c r="L38" i="155"/>
  <c r="K38" i="155"/>
  <c r="J38" i="155"/>
  <c r="I38" i="155"/>
  <c r="H38" i="155"/>
  <c r="G38" i="155"/>
  <c r="F38" i="155"/>
  <c r="E38" i="155"/>
  <c r="D38" i="155"/>
  <c r="C38" i="155"/>
  <c r="AG37" i="155"/>
  <c r="AF37" i="155"/>
  <c r="AE37" i="155"/>
  <c r="AD37" i="155"/>
  <c r="AC37" i="155"/>
  <c r="AB37" i="155"/>
  <c r="AA37" i="155"/>
  <c r="Z37" i="155"/>
  <c r="Y37" i="155"/>
  <c r="X37" i="155"/>
  <c r="W37" i="155"/>
  <c r="V37" i="155"/>
  <c r="U37" i="155"/>
  <c r="T37" i="155"/>
  <c r="S37" i="155"/>
  <c r="R37" i="155"/>
  <c r="Q37" i="155"/>
  <c r="P37" i="155"/>
  <c r="O37" i="155"/>
  <c r="N37" i="155"/>
  <c r="M37" i="155"/>
  <c r="L37" i="155"/>
  <c r="K37" i="155"/>
  <c r="J37" i="155"/>
  <c r="I37" i="155"/>
  <c r="H37" i="155"/>
  <c r="G37" i="155"/>
  <c r="F37" i="155"/>
  <c r="E37" i="155"/>
  <c r="D37" i="155"/>
  <c r="C37" i="155"/>
  <c r="AG36" i="155"/>
  <c r="AF36" i="155"/>
  <c r="AE36" i="155"/>
  <c r="AD36" i="155"/>
  <c r="AC36" i="155"/>
  <c r="AB36" i="155"/>
  <c r="AA36" i="155"/>
  <c r="Z36" i="155"/>
  <c r="Y36" i="155"/>
  <c r="X36" i="155"/>
  <c r="W36" i="155"/>
  <c r="V36" i="155"/>
  <c r="U36" i="155"/>
  <c r="T36" i="155"/>
  <c r="S36" i="155"/>
  <c r="R36" i="155"/>
  <c r="Q36" i="155"/>
  <c r="P36" i="155"/>
  <c r="O36" i="155"/>
  <c r="N36" i="155"/>
  <c r="M36" i="155"/>
  <c r="L36" i="155"/>
  <c r="K36" i="155"/>
  <c r="J36" i="155"/>
  <c r="I36" i="155"/>
  <c r="H36" i="155"/>
  <c r="G36" i="155"/>
  <c r="F36" i="155"/>
  <c r="E36" i="155"/>
  <c r="D36" i="155"/>
  <c r="C36" i="155"/>
  <c r="AG35" i="155"/>
  <c r="AF35" i="155"/>
  <c r="AE35" i="155"/>
  <c r="AD35" i="155"/>
  <c r="AC35" i="155"/>
  <c r="AB35" i="155"/>
  <c r="AA35" i="155"/>
  <c r="Z35" i="155"/>
  <c r="Y35" i="155"/>
  <c r="X35" i="155"/>
  <c r="W35" i="155"/>
  <c r="V35" i="155"/>
  <c r="U35" i="155"/>
  <c r="T35" i="155"/>
  <c r="S35" i="155"/>
  <c r="R35" i="155"/>
  <c r="Q35" i="155"/>
  <c r="P35" i="155"/>
  <c r="O35" i="155"/>
  <c r="N35" i="155"/>
  <c r="M35" i="155"/>
  <c r="L35" i="155"/>
  <c r="K35" i="155"/>
  <c r="J35" i="155"/>
  <c r="I35" i="155"/>
  <c r="H35" i="155"/>
  <c r="G35" i="155"/>
  <c r="F35" i="155"/>
  <c r="E35" i="155"/>
  <c r="D35" i="155"/>
  <c r="C35" i="155"/>
  <c r="AG34" i="155"/>
  <c r="AF34" i="155"/>
  <c r="AE34" i="155"/>
  <c r="AD34" i="155"/>
  <c r="AC34" i="155"/>
  <c r="AB34" i="155"/>
  <c r="AA34" i="155"/>
  <c r="Z34" i="155"/>
  <c r="Y34" i="155"/>
  <c r="X34" i="155"/>
  <c r="W34" i="155"/>
  <c r="V34" i="155"/>
  <c r="U34" i="155"/>
  <c r="T34" i="155"/>
  <c r="S34" i="155"/>
  <c r="R34" i="155"/>
  <c r="Q34" i="155"/>
  <c r="P34" i="155"/>
  <c r="O34" i="155"/>
  <c r="N34" i="155"/>
  <c r="M34" i="155"/>
  <c r="L34" i="155"/>
  <c r="K34" i="155"/>
  <c r="J34" i="155"/>
  <c r="I34" i="155"/>
  <c r="H34" i="155"/>
  <c r="G34" i="155"/>
  <c r="F34" i="155"/>
  <c r="E34" i="155"/>
  <c r="D34" i="155"/>
  <c r="C34" i="155"/>
  <c r="AG33" i="155"/>
  <c r="AF33" i="155"/>
  <c r="AE33" i="155"/>
  <c r="AD33" i="155"/>
  <c r="AC33" i="155"/>
  <c r="AB33" i="155"/>
  <c r="AA33" i="155"/>
  <c r="Z33" i="155"/>
  <c r="Y33" i="155"/>
  <c r="X33" i="155"/>
  <c r="W33" i="155"/>
  <c r="V33" i="155"/>
  <c r="U33" i="155"/>
  <c r="T33" i="155"/>
  <c r="S33" i="155"/>
  <c r="R33" i="155"/>
  <c r="Q33" i="155"/>
  <c r="P33" i="155"/>
  <c r="O33" i="155"/>
  <c r="N33" i="155"/>
  <c r="M33" i="155"/>
  <c r="L33" i="155"/>
  <c r="K33" i="155"/>
  <c r="J33" i="155"/>
  <c r="I33" i="155"/>
  <c r="H33" i="155"/>
  <c r="G33" i="155"/>
  <c r="F33" i="155"/>
  <c r="E33" i="155"/>
  <c r="D33" i="155"/>
  <c r="C33" i="155"/>
  <c r="AG29" i="155"/>
  <c r="AF29" i="155"/>
  <c r="AE29" i="155"/>
  <c r="AD29" i="155"/>
  <c r="AC29" i="155"/>
  <c r="AB29" i="155"/>
  <c r="AA29" i="155"/>
  <c r="Z29" i="155"/>
  <c r="Y29" i="155"/>
  <c r="X29" i="155"/>
  <c r="W2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AG28" i="155"/>
  <c r="AF28" i="155"/>
  <c r="AE28" i="155"/>
  <c r="AD28" i="155"/>
  <c r="AC28" i="155"/>
  <c r="AB28" i="155"/>
  <c r="AA28" i="155"/>
  <c r="Z28" i="155"/>
  <c r="Y28" i="155"/>
  <c r="X28" i="155"/>
  <c r="W28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AG27" i="155"/>
  <c r="AF27" i="155"/>
  <c r="AE27" i="155"/>
  <c r="AD27" i="155"/>
  <c r="AC27" i="155"/>
  <c r="AB27" i="155"/>
  <c r="AA27" i="155"/>
  <c r="Z27" i="155"/>
  <c r="Y27" i="155"/>
  <c r="X27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AG26" i="155"/>
  <c r="AF26" i="155"/>
  <c r="AE26" i="155"/>
  <c r="AD26" i="155"/>
  <c r="AC26" i="155"/>
  <c r="AB26" i="155"/>
  <c r="AA26" i="155"/>
  <c r="Z26" i="155"/>
  <c r="Y26" i="155"/>
  <c r="X26" i="155"/>
  <c r="W26" i="155"/>
  <c r="V26" i="155"/>
  <c r="U26" i="155"/>
  <c r="T26" i="155"/>
  <c r="S26" i="155"/>
  <c r="R26" i="155"/>
  <c r="Q26" i="155"/>
  <c r="P26" i="155"/>
  <c r="O26" i="155"/>
  <c r="N26" i="155"/>
  <c r="M26" i="155"/>
  <c r="L26" i="155"/>
  <c r="K26" i="155"/>
  <c r="J26" i="155"/>
  <c r="I26" i="155"/>
  <c r="H26" i="155"/>
  <c r="G26" i="155"/>
  <c r="F26" i="155"/>
  <c r="E26" i="155"/>
  <c r="D26" i="155"/>
  <c r="C26" i="155"/>
  <c r="AG25" i="155"/>
  <c r="AF25" i="155"/>
  <c r="AE25" i="155"/>
  <c r="AD25" i="155"/>
  <c r="AC25" i="155"/>
  <c r="AB25" i="155"/>
  <c r="AA25" i="155"/>
  <c r="Z25" i="155"/>
  <c r="Y25" i="155"/>
  <c r="X25" i="155"/>
  <c r="W25" i="155"/>
  <c r="V25" i="155"/>
  <c r="U25" i="155"/>
  <c r="T25" i="155"/>
  <c r="S25" i="155"/>
  <c r="R25" i="155"/>
  <c r="Q25" i="155"/>
  <c r="P25" i="155"/>
  <c r="O25" i="155"/>
  <c r="N25" i="155"/>
  <c r="M25" i="155"/>
  <c r="L25" i="155"/>
  <c r="K25" i="155"/>
  <c r="J25" i="155"/>
  <c r="I25" i="155"/>
  <c r="H25" i="155"/>
  <c r="G25" i="155"/>
  <c r="F25" i="155"/>
  <c r="E25" i="155"/>
  <c r="D25" i="155"/>
  <c r="C25" i="155"/>
  <c r="AG24" i="155"/>
  <c r="AF24" i="155"/>
  <c r="AE24" i="155"/>
  <c r="AD24" i="155"/>
  <c r="AC24" i="155"/>
  <c r="AB24" i="155"/>
  <c r="AA24" i="155"/>
  <c r="Z24" i="155"/>
  <c r="Y24" i="155"/>
  <c r="X24" i="155"/>
  <c r="W24" i="155"/>
  <c r="V24" i="155"/>
  <c r="U24" i="155"/>
  <c r="T24" i="155"/>
  <c r="S24" i="155"/>
  <c r="R24" i="155"/>
  <c r="Q24" i="155"/>
  <c r="P24" i="155"/>
  <c r="O24" i="155"/>
  <c r="N24" i="155"/>
  <c r="M24" i="155"/>
  <c r="L24" i="155"/>
  <c r="K24" i="155"/>
  <c r="J24" i="155"/>
  <c r="I24" i="155"/>
  <c r="H24" i="155"/>
  <c r="G24" i="155"/>
  <c r="F24" i="155"/>
  <c r="E24" i="155"/>
  <c r="D24" i="155"/>
  <c r="C24" i="155"/>
  <c r="AG23" i="155"/>
  <c r="AF23" i="155"/>
  <c r="AE23" i="155"/>
  <c r="AD23" i="155"/>
  <c r="AC23" i="155"/>
  <c r="AB23" i="155"/>
  <c r="AA23" i="155"/>
  <c r="Z23" i="155"/>
  <c r="Y23" i="155"/>
  <c r="X23" i="155"/>
  <c r="W23" i="155"/>
  <c r="V23" i="155"/>
  <c r="U23" i="155"/>
  <c r="T23" i="155"/>
  <c r="S23" i="155"/>
  <c r="R23" i="155"/>
  <c r="Q23" i="155"/>
  <c r="P23" i="155"/>
  <c r="O23" i="155"/>
  <c r="N23" i="155"/>
  <c r="M23" i="155"/>
  <c r="L23" i="155"/>
  <c r="K23" i="155"/>
  <c r="J23" i="155"/>
  <c r="I23" i="155"/>
  <c r="H23" i="155"/>
  <c r="G23" i="155"/>
  <c r="F23" i="155"/>
  <c r="E23" i="155"/>
  <c r="D23" i="155"/>
  <c r="C23" i="155"/>
  <c r="AG22" i="155"/>
  <c r="AF22" i="155"/>
  <c r="AE22" i="155"/>
  <c r="AD22" i="155"/>
  <c r="AC22" i="155"/>
  <c r="AB22" i="155"/>
  <c r="AA22" i="155"/>
  <c r="Z22" i="155"/>
  <c r="Y22" i="155"/>
  <c r="X22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AG21" i="155"/>
  <c r="AF21" i="155"/>
  <c r="AE21" i="155"/>
  <c r="AD21" i="155"/>
  <c r="AC21" i="155"/>
  <c r="AB21" i="155"/>
  <c r="AA21" i="155"/>
  <c r="Z21" i="155"/>
  <c r="Y21" i="155"/>
  <c r="X21" i="155"/>
  <c r="W21" i="155"/>
  <c r="V21" i="155"/>
  <c r="U21" i="155"/>
  <c r="T21" i="155"/>
  <c r="S21" i="155"/>
  <c r="R21" i="155"/>
  <c r="Q21" i="155"/>
  <c r="P21" i="155"/>
  <c r="O21" i="155"/>
  <c r="N21" i="155"/>
  <c r="M21" i="155"/>
  <c r="L21" i="155"/>
  <c r="K21" i="155"/>
  <c r="J21" i="155"/>
  <c r="I21" i="155"/>
  <c r="H21" i="155"/>
  <c r="G21" i="155"/>
  <c r="F21" i="155"/>
  <c r="E21" i="155"/>
  <c r="D21" i="155"/>
  <c r="C21" i="155"/>
  <c r="AG20" i="155"/>
  <c r="AF20" i="155"/>
  <c r="AE20" i="155"/>
  <c r="AD20" i="155"/>
  <c r="AC20" i="155"/>
  <c r="AB20" i="155"/>
  <c r="AA20" i="155"/>
  <c r="Z20" i="155"/>
  <c r="Y20" i="155"/>
  <c r="X20" i="155"/>
  <c r="W20" i="155"/>
  <c r="V20" i="155"/>
  <c r="U20" i="155"/>
  <c r="T20" i="155"/>
  <c r="S20" i="155"/>
  <c r="R20" i="155"/>
  <c r="Q20" i="155"/>
  <c r="P20" i="155"/>
  <c r="O20" i="155"/>
  <c r="N20" i="155"/>
  <c r="M20" i="155"/>
  <c r="L20" i="155"/>
  <c r="K20" i="155"/>
  <c r="J20" i="155"/>
  <c r="I20" i="155"/>
  <c r="H20" i="155"/>
  <c r="G20" i="155"/>
  <c r="F20" i="155"/>
  <c r="E20" i="155"/>
  <c r="D20" i="155"/>
  <c r="C20" i="155"/>
  <c r="AG19" i="155"/>
  <c r="AF19" i="155"/>
  <c r="AE19" i="155"/>
  <c r="AD19" i="155"/>
  <c r="AC19" i="155"/>
  <c r="AB19" i="155"/>
  <c r="AA19" i="155"/>
  <c r="Z19" i="155"/>
  <c r="Y19" i="155"/>
  <c r="X19" i="155"/>
  <c r="W19" i="155"/>
  <c r="V19" i="155"/>
  <c r="U19" i="155"/>
  <c r="T19" i="155"/>
  <c r="S19" i="155"/>
  <c r="R19" i="155"/>
  <c r="Q19" i="155"/>
  <c r="P19" i="155"/>
  <c r="O19" i="155"/>
  <c r="N19" i="155"/>
  <c r="M19" i="155"/>
  <c r="L19" i="155"/>
  <c r="K19" i="155"/>
  <c r="J19" i="155"/>
  <c r="I19" i="155"/>
  <c r="H19" i="155"/>
  <c r="G19" i="155"/>
  <c r="F19" i="155"/>
  <c r="E19" i="155"/>
  <c r="D19" i="155"/>
  <c r="C19" i="155"/>
  <c r="AG18" i="155"/>
  <c r="AF18" i="155"/>
  <c r="AE18" i="155"/>
  <c r="AD18" i="155"/>
  <c r="AC18" i="155"/>
  <c r="AB18" i="155"/>
  <c r="AA18" i="155"/>
  <c r="Z18" i="155"/>
  <c r="Y18" i="155"/>
  <c r="X18" i="155"/>
  <c r="W18" i="155"/>
  <c r="V18" i="155"/>
  <c r="U18" i="155"/>
  <c r="T18" i="155"/>
  <c r="S18" i="155"/>
  <c r="R18" i="155"/>
  <c r="Q18" i="155"/>
  <c r="P18" i="155"/>
  <c r="O18" i="155"/>
  <c r="N18" i="155"/>
  <c r="M18" i="155"/>
  <c r="L18" i="155"/>
  <c r="K18" i="155"/>
  <c r="J18" i="155"/>
  <c r="I18" i="155"/>
  <c r="H18" i="155"/>
  <c r="G18" i="155"/>
  <c r="F18" i="155"/>
  <c r="E18" i="155"/>
  <c r="D18" i="155"/>
  <c r="C18" i="155"/>
  <c r="AG17" i="155"/>
  <c r="AF17" i="155"/>
  <c r="AE17" i="155"/>
  <c r="AD17" i="155"/>
  <c r="AC17" i="155"/>
  <c r="AB17" i="155"/>
  <c r="AA17" i="155"/>
  <c r="Z17" i="155"/>
  <c r="Y17" i="155"/>
  <c r="X17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AG16" i="155"/>
  <c r="AF16" i="155"/>
  <c r="AE16" i="155"/>
  <c r="AD16" i="155"/>
  <c r="AC16" i="155"/>
  <c r="AB16" i="155"/>
  <c r="AA16" i="155"/>
  <c r="Z16" i="155"/>
  <c r="Y16" i="155"/>
  <c r="X16" i="155"/>
  <c r="W16" i="155"/>
  <c r="V16" i="155"/>
  <c r="U16" i="155"/>
  <c r="T16" i="155"/>
  <c r="S16" i="155"/>
  <c r="R16" i="155"/>
  <c r="Q16" i="155"/>
  <c r="P16" i="155"/>
  <c r="O16" i="155"/>
  <c r="N16" i="155"/>
  <c r="M16" i="155"/>
  <c r="L16" i="155"/>
  <c r="K16" i="155"/>
  <c r="J16" i="155"/>
  <c r="I16" i="155"/>
  <c r="H16" i="155"/>
  <c r="G16" i="155"/>
  <c r="F16" i="155"/>
  <c r="E16" i="155"/>
  <c r="D16" i="155"/>
  <c r="C16" i="155"/>
  <c r="D15" i="155"/>
  <c r="E15" i="155" s="1"/>
  <c r="F15" i="155" s="1"/>
  <c r="G15" i="155" s="1"/>
  <c r="H15" i="155" s="1"/>
  <c r="I15" i="155" s="1"/>
  <c r="J15" i="155" s="1"/>
  <c r="K15" i="155" s="1"/>
  <c r="L15" i="155" s="1"/>
  <c r="M15" i="155" s="1"/>
  <c r="N15" i="155" s="1"/>
  <c r="O15" i="155" s="1"/>
  <c r="P15" i="155" s="1"/>
  <c r="Q15" i="155" s="1"/>
  <c r="R15" i="155" s="1"/>
  <c r="S15" i="155" s="1"/>
  <c r="T15" i="155" s="1"/>
  <c r="U15" i="155" s="1"/>
  <c r="V15" i="155" s="1"/>
  <c r="W15" i="155" s="1"/>
  <c r="X15" i="155" s="1"/>
  <c r="Y15" i="155" s="1"/>
  <c r="Z15" i="155" s="1"/>
  <c r="AA15" i="155" s="1"/>
  <c r="AB15" i="155" s="1"/>
  <c r="AC15" i="155" s="1"/>
  <c r="AD15" i="155" s="1"/>
  <c r="AE15" i="155" s="1"/>
  <c r="AF15" i="155" s="1"/>
  <c r="AG15" i="155" s="1"/>
  <c r="F2" i="11" l="1"/>
  <c r="C10" i="41" l="1"/>
  <c r="D10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AB10" i="41"/>
  <c r="AC10" i="41"/>
  <c r="AD10" i="41"/>
  <c r="AE10" i="41"/>
  <c r="AF10" i="41"/>
  <c r="B10" i="41"/>
  <c r="B8" i="41"/>
  <c r="AG10" i="41"/>
  <c r="AG8" i="41"/>
  <c r="O40" i="151" l="1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U8" i="41"/>
  <c r="V8" i="41"/>
  <c r="W8" i="41"/>
  <c r="X8" i="41"/>
  <c r="Y8" i="41"/>
  <c r="Z8" i="41"/>
  <c r="AA8" i="41"/>
  <c r="AB8" i="41"/>
  <c r="AC8" i="41"/>
  <c r="AD8" i="41"/>
  <c r="AE8" i="41"/>
  <c r="AF8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B6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B5" i="41"/>
  <c r="B4" i="41"/>
  <c r="AG6" i="41"/>
  <c r="AG4" i="41"/>
  <c r="E12" i="153" l="1"/>
  <c r="F12" i="153" s="1"/>
  <c r="G12" i="153" s="1"/>
  <c r="H12" i="153" s="1"/>
  <c r="I12" i="153" s="1"/>
  <c r="J12" i="153" s="1"/>
  <c r="K12" i="153" s="1"/>
  <c r="L12" i="153" s="1"/>
  <c r="M12" i="153" s="1"/>
  <c r="N12" i="153" s="1"/>
  <c r="O12" i="153" s="1"/>
  <c r="P12" i="153" s="1"/>
  <c r="Q12" i="153" s="1"/>
  <c r="R12" i="153" s="1"/>
  <c r="S12" i="153" s="1"/>
  <c r="T12" i="153" s="1"/>
  <c r="U12" i="153" s="1"/>
  <c r="V12" i="153" s="1"/>
  <c r="W12" i="153" s="1"/>
  <c r="X12" i="153" s="1"/>
  <c r="Y12" i="153" s="1"/>
  <c r="Z12" i="153" s="1"/>
  <c r="AA12" i="153" s="1"/>
  <c r="AB12" i="153" s="1"/>
  <c r="AC12" i="153" s="1"/>
  <c r="AD12" i="153" s="1"/>
  <c r="AE12" i="153" s="1"/>
  <c r="AF12" i="153" s="1"/>
  <c r="AG12" i="153" s="1"/>
  <c r="AH12" i="153" s="1"/>
  <c r="BH14" i="153"/>
  <c r="BL14" i="153"/>
  <c r="BM14" i="153"/>
  <c r="BN14" i="153"/>
  <c r="BO14" i="153"/>
  <c r="BP14" i="153"/>
  <c r="BQ14" i="153"/>
  <c r="BS14" i="153"/>
  <c r="BT14" i="153"/>
  <c r="BU14" i="153"/>
  <c r="BW14" i="153"/>
  <c r="BX14" i="153" s="1"/>
  <c r="CA14" i="153"/>
  <c r="CB14" i="153"/>
  <c r="CC14" i="153"/>
  <c r="CD14" i="153"/>
  <c r="CE14" i="153"/>
  <c r="CF14" i="153"/>
  <c r="CG14" i="153"/>
  <c r="BH15" i="153"/>
  <c r="BL15" i="153"/>
  <c r="BM15" i="153"/>
  <c r="BN15" i="153"/>
  <c r="BO15" i="153"/>
  <c r="BP15" i="153"/>
  <c r="BQ15" i="153"/>
  <c r="BS15" i="153"/>
  <c r="BT15" i="153"/>
  <c r="BU15" i="153"/>
  <c r="BW15" i="153"/>
  <c r="BX15" i="153" s="1"/>
  <c r="CA15" i="153"/>
  <c r="CB15" i="153"/>
  <c r="CC15" i="153"/>
  <c r="CD15" i="153"/>
  <c r="CE15" i="153"/>
  <c r="CF15" i="153"/>
  <c r="CG15" i="153"/>
  <c r="BH16" i="153"/>
  <c r="BL16" i="153"/>
  <c r="BM16" i="153"/>
  <c r="BN16" i="153"/>
  <c r="BO16" i="153"/>
  <c r="BP16" i="153"/>
  <c r="BQ16" i="153"/>
  <c r="BS16" i="153"/>
  <c r="BT16" i="153"/>
  <c r="BU16" i="153"/>
  <c r="BW16" i="153"/>
  <c r="BX16" i="153" s="1"/>
  <c r="CA16" i="153"/>
  <c r="CB16" i="153"/>
  <c r="CC16" i="153"/>
  <c r="CD16" i="153"/>
  <c r="CE16" i="153"/>
  <c r="CF16" i="153"/>
  <c r="CG16" i="153"/>
  <c r="BH17" i="153"/>
  <c r="BL17" i="153"/>
  <c r="BM17" i="153"/>
  <c r="BN17" i="153"/>
  <c r="BO17" i="153"/>
  <c r="BP17" i="153"/>
  <c r="BQ17" i="153"/>
  <c r="BS17" i="153"/>
  <c r="BT17" i="153"/>
  <c r="BU17" i="153"/>
  <c r="BW17" i="153"/>
  <c r="BX17" i="153" s="1"/>
  <c r="CA17" i="153"/>
  <c r="CB17" i="153"/>
  <c r="CC17" i="153"/>
  <c r="CD17" i="153"/>
  <c r="CE17" i="153"/>
  <c r="CF17" i="153"/>
  <c r="CG17" i="153"/>
  <c r="BH18" i="153"/>
  <c r="BL18" i="153"/>
  <c r="BM18" i="153"/>
  <c r="BN18" i="153"/>
  <c r="BO18" i="153"/>
  <c r="BP18" i="153"/>
  <c r="BQ18" i="153"/>
  <c r="BS18" i="153"/>
  <c r="BT18" i="153"/>
  <c r="BU18" i="153"/>
  <c r="BW18" i="153"/>
  <c r="BX18" i="153" s="1"/>
  <c r="CA18" i="153"/>
  <c r="CB18" i="153"/>
  <c r="CC18" i="153"/>
  <c r="CD18" i="153"/>
  <c r="CE18" i="153"/>
  <c r="CF18" i="153"/>
  <c r="CG18" i="153"/>
  <c r="BH19" i="153"/>
  <c r="BL19" i="153"/>
  <c r="BM19" i="153"/>
  <c r="BN19" i="153"/>
  <c r="BO19" i="153"/>
  <c r="BP19" i="153"/>
  <c r="BQ19" i="153"/>
  <c r="BS19" i="153"/>
  <c r="BT19" i="153"/>
  <c r="BU19" i="153"/>
  <c r="BW19" i="153"/>
  <c r="BX19" i="153" s="1"/>
  <c r="CA19" i="153"/>
  <c r="CB19" i="153"/>
  <c r="CC19" i="153"/>
  <c r="CD19" i="153"/>
  <c r="CE19" i="153"/>
  <c r="CF19" i="153"/>
  <c r="CG19" i="153"/>
  <c r="BH20" i="153"/>
  <c r="BL20" i="153"/>
  <c r="BM20" i="153"/>
  <c r="BN20" i="153"/>
  <c r="BO20" i="153"/>
  <c r="BP20" i="153"/>
  <c r="BQ20" i="153"/>
  <c r="BS20" i="153"/>
  <c r="BT20" i="153"/>
  <c r="BU20" i="153"/>
  <c r="BW20" i="153"/>
  <c r="BX20" i="153" s="1"/>
  <c r="CA20" i="153"/>
  <c r="CB20" i="153"/>
  <c r="CC20" i="153"/>
  <c r="CD20" i="153"/>
  <c r="CE20" i="153"/>
  <c r="CF20" i="153"/>
  <c r="CG20" i="153"/>
  <c r="BH21" i="153"/>
  <c r="BL21" i="153"/>
  <c r="BM21" i="153"/>
  <c r="BN21" i="153"/>
  <c r="BO21" i="153"/>
  <c r="BP21" i="153"/>
  <c r="BQ21" i="153"/>
  <c r="BS21" i="153"/>
  <c r="BT21" i="153"/>
  <c r="BU21" i="153"/>
  <c r="BW21" i="153"/>
  <c r="BX21" i="153" s="1"/>
  <c r="CA21" i="153"/>
  <c r="CB21" i="153"/>
  <c r="CC21" i="153"/>
  <c r="CD21" i="153"/>
  <c r="CE21" i="153"/>
  <c r="CF21" i="153"/>
  <c r="CG21" i="153"/>
  <c r="BH22" i="153"/>
  <c r="BL22" i="153"/>
  <c r="BM22" i="153"/>
  <c r="BN22" i="153"/>
  <c r="BO22" i="153"/>
  <c r="BP22" i="153"/>
  <c r="BQ22" i="153"/>
  <c r="BS22" i="153"/>
  <c r="BT22" i="153"/>
  <c r="BU22" i="153"/>
  <c r="BW22" i="153"/>
  <c r="BX22" i="153" s="1"/>
  <c r="CA22" i="153"/>
  <c r="CB22" i="153"/>
  <c r="CC22" i="153"/>
  <c r="CD22" i="153"/>
  <c r="CE22" i="153"/>
  <c r="CF22" i="153"/>
  <c r="CG22" i="153"/>
  <c r="BH23" i="153"/>
  <c r="BL23" i="153"/>
  <c r="BM23" i="153"/>
  <c r="BN23" i="153"/>
  <c r="BO23" i="153"/>
  <c r="BP23" i="153"/>
  <c r="BQ23" i="153"/>
  <c r="BS23" i="153"/>
  <c r="BT23" i="153"/>
  <c r="BU23" i="153"/>
  <c r="BW23" i="153"/>
  <c r="BX23" i="153" s="1"/>
  <c r="CA23" i="153"/>
  <c r="CB23" i="153"/>
  <c r="CC23" i="153"/>
  <c r="CD23" i="153"/>
  <c r="CE23" i="153"/>
  <c r="CF23" i="153"/>
  <c r="CG23" i="153"/>
  <c r="BH24" i="153"/>
  <c r="BL24" i="153"/>
  <c r="BM24" i="153"/>
  <c r="BN24" i="153"/>
  <c r="BO24" i="153"/>
  <c r="BP24" i="153"/>
  <c r="BQ24" i="153"/>
  <c r="BS24" i="153"/>
  <c r="BT24" i="153"/>
  <c r="BU24" i="153"/>
  <c r="BW24" i="153"/>
  <c r="BX24" i="153" s="1"/>
  <c r="CA24" i="153"/>
  <c r="CB24" i="153"/>
  <c r="CC24" i="153"/>
  <c r="CD24" i="153"/>
  <c r="CE24" i="153"/>
  <c r="CF24" i="153"/>
  <c r="CG24" i="153"/>
  <c r="BH25" i="153"/>
  <c r="BL25" i="153"/>
  <c r="BM25" i="153"/>
  <c r="BN25" i="153"/>
  <c r="BO25" i="153"/>
  <c r="BP25" i="153"/>
  <c r="BQ25" i="153"/>
  <c r="BS25" i="153"/>
  <c r="BT25" i="153"/>
  <c r="BU25" i="153"/>
  <c r="BW25" i="153"/>
  <c r="BX25" i="153" s="1"/>
  <c r="CA25" i="153"/>
  <c r="CB25" i="153"/>
  <c r="CC25" i="153"/>
  <c r="CD25" i="153"/>
  <c r="CE25" i="153"/>
  <c r="CF25" i="153"/>
  <c r="CG25" i="153"/>
  <c r="BL26" i="153"/>
  <c r="BM26" i="153"/>
  <c r="BN26" i="153"/>
  <c r="BO26" i="153"/>
  <c r="BP26" i="153"/>
  <c r="BQ26" i="153"/>
  <c r="BS26" i="153"/>
  <c r="BT26" i="153"/>
  <c r="BU26" i="153"/>
  <c r="BW26" i="153"/>
  <c r="BX26" i="153" s="1"/>
  <c r="CA26" i="153"/>
  <c r="CB26" i="153"/>
  <c r="CC26" i="153"/>
  <c r="CD26" i="153"/>
  <c r="CE26" i="153"/>
  <c r="CF26" i="153"/>
  <c r="CG26" i="153"/>
  <c r="BH27" i="153"/>
  <c r="BL27" i="153"/>
  <c r="BM27" i="153"/>
  <c r="BN27" i="153"/>
  <c r="BO27" i="153"/>
  <c r="BP27" i="153"/>
  <c r="BQ27" i="153"/>
  <c r="BS27" i="153"/>
  <c r="BT27" i="153"/>
  <c r="BU27" i="153"/>
  <c r="BW27" i="153"/>
  <c r="BX27" i="153" s="1"/>
  <c r="CA27" i="153"/>
  <c r="CB27" i="153"/>
  <c r="CC27" i="153"/>
  <c r="CD27" i="153"/>
  <c r="CE27" i="153"/>
  <c r="CF27" i="153"/>
  <c r="CG27" i="153"/>
  <c r="BH28" i="153"/>
  <c r="BL28" i="153"/>
  <c r="BM28" i="153"/>
  <c r="BN28" i="153"/>
  <c r="BO28" i="153"/>
  <c r="BP28" i="153"/>
  <c r="BQ28" i="153"/>
  <c r="BS28" i="153"/>
  <c r="BT28" i="153"/>
  <c r="BU28" i="153"/>
  <c r="BW28" i="153"/>
  <c r="BX28" i="153" s="1"/>
  <c r="CA28" i="153"/>
  <c r="CB28" i="153"/>
  <c r="CC28" i="153"/>
  <c r="CD28" i="153"/>
  <c r="CE28" i="153"/>
  <c r="CF28" i="153"/>
  <c r="CG28" i="153"/>
  <c r="BH29" i="153"/>
  <c r="BL29" i="153"/>
  <c r="BM29" i="153"/>
  <c r="BN29" i="153"/>
  <c r="BO29" i="153"/>
  <c r="BP29" i="153"/>
  <c r="BQ29" i="153"/>
  <c r="BS29" i="153"/>
  <c r="BT29" i="153"/>
  <c r="BU29" i="153"/>
  <c r="BW29" i="153"/>
  <c r="BX29" i="153" s="1"/>
  <c r="CA29" i="153"/>
  <c r="CB29" i="153"/>
  <c r="CC29" i="153"/>
  <c r="CD29" i="153"/>
  <c r="CE29" i="153"/>
  <c r="CF29" i="153"/>
  <c r="CG29" i="153"/>
  <c r="BH30" i="153"/>
  <c r="BL30" i="153"/>
  <c r="BM30" i="153"/>
  <c r="BN30" i="153"/>
  <c r="BO30" i="153"/>
  <c r="BP30" i="153"/>
  <c r="BQ30" i="153"/>
  <c r="BS30" i="153"/>
  <c r="BT30" i="153"/>
  <c r="BU30" i="153"/>
  <c r="BW30" i="153"/>
  <c r="BX30" i="153" s="1"/>
  <c r="CA30" i="153"/>
  <c r="CB30" i="153"/>
  <c r="CC30" i="153"/>
  <c r="CD30" i="153"/>
  <c r="CE30" i="153"/>
  <c r="CF30" i="153"/>
  <c r="CG30" i="153"/>
  <c r="BH31" i="153"/>
  <c r="BL31" i="153"/>
  <c r="BM31" i="153"/>
  <c r="BN31" i="153"/>
  <c r="BO31" i="153"/>
  <c r="BP31" i="153"/>
  <c r="BQ31" i="153"/>
  <c r="BS31" i="153"/>
  <c r="BT31" i="153"/>
  <c r="BU31" i="153"/>
  <c r="BW31" i="153"/>
  <c r="BX31" i="153" s="1"/>
  <c r="CA31" i="153"/>
  <c r="CB31" i="153"/>
  <c r="CC31" i="153"/>
  <c r="CD31" i="153"/>
  <c r="CE31" i="153"/>
  <c r="CF31" i="153"/>
  <c r="CG31" i="153"/>
  <c r="BH32" i="153"/>
  <c r="BL32" i="153"/>
  <c r="BM32" i="153"/>
  <c r="BN32" i="153"/>
  <c r="BO32" i="153"/>
  <c r="BP32" i="153"/>
  <c r="BQ32" i="153"/>
  <c r="BS32" i="153"/>
  <c r="BT32" i="153"/>
  <c r="BU32" i="153"/>
  <c r="BW32" i="153"/>
  <c r="BX32" i="153" s="1"/>
  <c r="CA32" i="153"/>
  <c r="CB32" i="153"/>
  <c r="CC32" i="153"/>
  <c r="CD32" i="153"/>
  <c r="CE32" i="153"/>
  <c r="CF32" i="153"/>
  <c r="CG32" i="153"/>
  <c r="BH33" i="153"/>
  <c r="BL33" i="153"/>
  <c r="BM33" i="153"/>
  <c r="BN33" i="153"/>
  <c r="BO33" i="153"/>
  <c r="BP33" i="153"/>
  <c r="BQ33" i="153"/>
  <c r="BS33" i="153"/>
  <c r="BT33" i="153"/>
  <c r="BU33" i="153"/>
  <c r="BW33" i="153"/>
  <c r="BX33" i="153" s="1"/>
  <c r="CA33" i="153"/>
  <c r="CB33" i="153"/>
  <c r="CC33" i="153"/>
  <c r="CD33" i="153"/>
  <c r="CE33" i="153"/>
  <c r="CF33" i="153"/>
  <c r="CG33" i="153"/>
  <c r="BH34" i="153"/>
  <c r="BL34" i="153"/>
  <c r="BM34" i="153"/>
  <c r="BN34" i="153"/>
  <c r="BO34" i="153"/>
  <c r="BP34" i="153"/>
  <c r="BQ34" i="153"/>
  <c r="BS34" i="153"/>
  <c r="BT34" i="153"/>
  <c r="BU34" i="153"/>
  <c r="BW34" i="153"/>
  <c r="BX34" i="153" s="1"/>
  <c r="CA34" i="153"/>
  <c r="CB34" i="153"/>
  <c r="CC34" i="153"/>
  <c r="CD34" i="153"/>
  <c r="CE34" i="153"/>
  <c r="CF34" i="153"/>
  <c r="CG34" i="153"/>
  <c r="BH35" i="153"/>
  <c r="BL35" i="153"/>
  <c r="BM35" i="153"/>
  <c r="BN35" i="153"/>
  <c r="BO35" i="153"/>
  <c r="BP35" i="153"/>
  <c r="BQ35" i="153"/>
  <c r="BS35" i="153"/>
  <c r="BT35" i="153"/>
  <c r="BU35" i="153"/>
  <c r="BW35" i="153"/>
  <c r="BX35" i="153" s="1"/>
  <c r="CA35" i="153"/>
  <c r="CB35" i="153"/>
  <c r="CC35" i="153"/>
  <c r="CD35" i="153"/>
  <c r="CE35" i="153"/>
  <c r="CF35" i="153"/>
  <c r="CG35" i="153"/>
  <c r="BL36" i="153"/>
  <c r="BM36" i="153"/>
  <c r="BN36" i="153"/>
  <c r="BO36" i="153"/>
  <c r="BP36" i="153"/>
  <c r="BQ36" i="153"/>
  <c r="BS36" i="153"/>
  <c r="BT36" i="153"/>
  <c r="BU36" i="153"/>
  <c r="BW36" i="153"/>
  <c r="BX36" i="153" s="1"/>
  <c r="CA36" i="153"/>
  <c r="CB36" i="153"/>
  <c r="CC36" i="153"/>
  <c r="CD36" i="153"/>
  <c r="CE36" i="153"/>
  <c r="CF36" i="153"/>
  <c r="CG36" i="153"/>
  <c r="BH37" i="153"/>
  <c r="BL37" i="153"/>
  <c r="BM37" i="153"/>
  <c r="BN37" i="153"/>
  <c r="BO37" i="153"/>
  <c r="BP37" i="153"/>
  <c r="BQ37" i="153"/>
  <c r="BS37" i="153"/>
  <c r="BT37" i="153"/>
  <c r="BU37" i="153"/>
  <c r="BW37" i="153"/>
  <c r="BX37" i="153" s="1"/>
  <c r="CA37" i="153"/>
  <c r="CB37" i="153"/>
  <c r="CC37" i="153"/>
  <c r="CD37" i="153"/>
  <c r="CE37" i="153"/>
  <c r="CF37" i="153"/>
  <c r="CG37" i="153"/>
  <c r="BH38" i="153"/>
  <c r="BL38" i="153"/>
  <c r="BM38" i="153"/>
  <c r="BN38" i="153"/>
  <c r="BO38" i="153"/>
  <c r="BP38" i="153"/>
  <c r="BQ38" i="153"/>
  <c r="BS38" i="153"/>
  <c r="BT38" i="153"/>
  <c r="BU38" i="153"/>
  <c r="BW38" i="153"/>
  <c r="BX38" i="153" s="1"/>
  <c r="CA38" i="153"/>
  <c r="CB38" i="153"/>
  <c r="CC38" i="153"/>
  <c r="CD38" i="153"/>
  <c r="CE38" i="153"/>
  <c r="CF38" i="153"/>
  <c r="CG38" i="153"/>
  <c r="BH39" i="153"/>
  <c r="BL39" i="153"/>
  <c r="BM39" i="153"/>
  <c r="BN39" i="153"/>
  <c r="BO39" i="153"/>
  <c r="BP39" i="153"/>
  <c r="BQ39" i="153"/>
  <c r="BS39" i="153"/>
  <c r="BT39" i="153"/>
  <c r="BU39" i="153"/>
  <c r="BW39" i="153"/>
  <c r="BX39" i="153" s="1"/>
  <c r="CA39" i="153"/>
  <c r="CB39" i="153"/>
  <c r="CC39" i="153"/>
  <c r="CD39" i="153"/>
  <c r="CE39" i="153"/>
  <c r="CF39" i="153"/>
  <c r="CG39" i="153"/>
  <c r="BH40" i="153"/>
  <c r="BL40" i="153"/>
  <c r="BM40" i="153"/>
  <c r="BN40" i="153"/>
  <c r="BO40" i="153"/>
  <c r="BP40" i="153"/>
  <c r="BQ40" i="153"/>
  <c r="BS40" i="153"/>
  <c r="BT40" i="153"/>
  <c r="BU40" i="153"/>
  <c r="BW40" i="153"/>
  <c r="BX40" i="153" s="1"/>
  <c r="CA40" i="153"/>
  <c r="CB40" i="153"/>
  <c r="CC40" i="153"/>
  <c r="CD40" i="153"/>
  <c r="CE40" i="153"/>
  <c r="CF40" i="153"/>
  <c r="CG40" i="153"/>
  <c r="BH41" i="153"/>
  <c r="BL41" i="153"/>
  <c r="BM41" i="153"/>
  <c r="BN41" i="153"/>
  <c r="BO41" i="153"/>
  <c r="BP41" i="153"/>
  <c r="BQ41" i="153"/>
  <c r="BS41" i="153"/>
  <c r="BT41" i="153"/>
  <c r="BU41" i="153"/>
  <c r="BW41" i="153"/>
  <c r="BX41" i="153" s="1"/>
  <c r="CA41" i="153"/>
  <c r="CB41" i="153"/>
  <c r="CC41" i="153"/>
  <c r="CD41" i="153"/>
  <c r="CE41" i="153"/>
  <c r="CF41" i="153"/>
  <c r="CG41" i="153"/>
  <c r="BH42" i="153"/>
  <c r="BL42" i="153"/>
  <c r="BM42" i="153"/>
  <c r="BN42" i="153"/>
  <c r="BO42" i="153"/>
  <c r="BP42" i="153"/>
  <c r="BQ42" i="153"/>
  <c r="BS42" i="153"/>
  <c r="BT42" i="153"/>
  <c r="BU42" i="153"/>
  <c r="BW42" i="153"/>
  <c r="BX42" i="153" s="1"/>
  <c r="CA42" i="153"/>
  <c r="CB42" i="153"/>
  <c r="CC42" i="153"/>
  <c r="CD42" i="153"/>
  <c r="CE42" i="153"/>
  <c r="CF42" i="153"/>
  <c r="CG42" i="153"/>
  <c r="BH43" i="153"/>
  <c r="BL43" i="153"/>
  <c r="BM43" i="153"/>
  <c r="BN43" i="153"/>
  <c r="BO43" i="153"/>
  <c r="BP43" i="153"/>
  <c r="BQ43" i="153"/>
  <c r="BS43" i="153"/>
  <c r="BT43" i="153"/>
  <c r="BU43" i="153"/>
  <c r="BW43" i="153"/>
  <c r="BX43" i="153" s="1"/>
  <c r="CA43" i="153"/>
  <c r="CB43" i="153"/>
  <c r="CC43" i="153"/>
  <c r="CD43" i="153"/>
  <c r="CE43" i="153"/>
  <c r="CF43" i="153"/>
  <c r="CG43" i="153"/>
  <c r="BH44" i="153"/>
  <c r="BL44" i="153"/>
  <c r="BM44" i="153"/>
  <c r="BN44" i="153"/>
  <c r="BO44" i="153"/>
  <c r="BP44" i="153"/>
  <c r="BQ44" i="153"/>
  <c r="BS44" i="153"/>
  <c r="BT44" i="153"/>
  <c r="BU44" i="153"/>
  <c r="BW44" i="153"/>
  <c r="BX44" i="153" s="1"/>
  <c r="CA44" i="153"/>
  <c r="CB44" i="153"/>
  <c r="CC44" i="153"/>
  <c r="CD44" i="153"/>
  <c r="CE44" i="153"/>
  <c r="CF44" i="153"/>
  <c r="CG44" i="153"/>
  <c r="BH45" i="153"/>
  <c r="BL45" i="153"/>
  <c r="BM45" i="153"/>
  <c r="BN45" i="153"/>
  <c r="BO45" i="153"/>
  <c r="BP45" i="153"/>
  <c r="BQ45" i="153"/>
  <c r="BS45" i="153"/>
  <c r="BT45" i="153"/>
  <c r="BU45" i="153"/>
  <c r="BW45" i="153"/>
  <c r="BX45" i="153" s="1"/>
  <c r="CA45" i="153"/>
  <c r="CB45" i="153"/>
  <c r="CC45" i="153"/>
  <c r="CD45" i="153"/>
  <c r="CE45" i="153"/>
  <c r="CF45" i="153"/>
  <c r="CG45" i="153"/>
  <c r="BH46" i="153"/>
  <c r="BL46" i="153"/>
  <c r="BM46" i="153"/>
  <c r="BN46" i="153"/>
  <c r="BO46" i="153"/>
  <c r="BP46" i="153"/>
  <c r="BQ46" i="153"/>
  <c r="BS46" i="153"/>
  <c r="BT46" i="153"/>
  <c r="BU46" i="153"/>
  <c r="BW46" i="153"/>
  <c r="BX46" i="153" s="1"/>
  <c r="CA46" i="153"/>
  <c r="CB46" i="153"/>
  <c r="CC46" i="153"/>
  <c r="CD46" i="153"/>
  <c r="CE46" i="153"/>
  <c r="CF46" i="153"/>
  <c r="CG46" i="153"/>
  <c r="BH47" i="153"/>
  <c r="BL47" i="153"/>
  <c r="BM47" i="153"/>
  <c r="BN47" i="153"/>
  <c r="BO47" i="153"/>
  <c r="BP47" i="153"/>
  <c r="BQ47" i="153"/>
  <c r="BS47" i="153"/>
  <c r="BT47" i="153"/>
  <c r="BU47" i="153"/>
  <c r="BW47" i="153"/>
  <c r="BX47" i="153" s="1"/>
  <c r="CA47" i="153"/>
  <c r="CB47" i="153"/>
  <c r="CC47" i="153"/>
  <c r="CD47" i="153"/>
  <c r="CE47" i="153"/>
  <c r="CF47" i="153"/>
  <c r="CG47" i="153"/>
  <c r="BH48" i="153"/>
  <c r="BL48" i="153"/>
  <c r="BM48" i="153"/>
  <c r="BN48" i="153"/>
  <c r="BO48" i="153"/>
  <c r="BP48" i="153"/>
  <c r="BQ48" i="153"/>
  <c r="BS48" i="153"/>
  <c r="BT48" i="153"/>
  <c r="BU48" i="153"/>
  <c r="BW48" i="153"/>
  <c r="BX48" i="153" s="1"/>
  <c r="CA48" i="153"/>
  <c r="CB48" i="153"/>
  <c r="CC48" i="153"/>
  <c r="CD48" i="153"/>
  <c r="CE48" i="153"/>
  <c r="CF48" i="153"/>
  <c r="CG48" i="153"/>
  <c r="BL49" i="153"/>
  <c r="BM49" i="153"/>
  <c r="BN49" i="153"/>
  <c r="BO49" i="153"/>
  <c r="BP49" i="153"/>
  <c r="BQ49" i="153"/>
  <c r="BS49" i="153"/>
  <c r="BT49" i="153"/>
  <c r="BU49" i="153"/>
  <c r="BW49" i="153"/>
  <c r="BX49" i="153" s="1"/>
  <c r="CA49" i="153"/>
  <c r="CB49" i="153"/>
  <c r="CC49" i="153"/>
  <c r="CD49" i="153"/>
  <c r="CE49" i="153"/>
  <c r="CF49" i="153"/>
  <c r="CG49" i="153"/>
  <c r="BH50" i="153"/>
  <c r="BL50" i="153"/>
  <c r="BM50" i="153"/>
  <c r="BN50" i="153"/>
  <c r="BO50" i="153"/>
  <c r="BP50" i="153"/>
  <c r="BQ50" i="153"/>
  <c r="BS50" i="153"/>
  <c r="BT50" i="153"/>
  <c r="BU50" i="153"/>
  <c r="BW50" i="153"/>
  <c r="BX50" i="153" s="1"/>
  <c r="CA50" i="153"/>
  <c r="CB50" i="153"/>
  <c r="CC50" i="153"/>
  <c r="CD50" i="153"/>
  <c r="CE50" i="153"/>
  <c r="CF50" i="153"/>
  <c r="CG50" i="153"/>
  <c r="BH51" i="153"/>
  <c r="BL51" i="153"/>
  <c r="BM51" i="153"/>
  <c r="BN51" i="153"/>
  <c r="BO51" i="153"/>
  <c r="BP51" i="153"/>
  <c r="BQ51" i="153"/>
  <c r="BS51" i="153"/>
  <c r="BT51" i="153"/>
  <c r="BU51" i="153"/>
  <c r="BW51" i="153"/>
  <c r="BX51" i="153" s="1"/>
  <c r="CA51" i="153"/>
  <c r="CB51" i="153"/>
  <c r="CC51" i="153"/>
  <c r="CD51" i="153"/>
  <c r="CE51" i="153"/>
  <c r="CF51" i="153"/>
  <c r="CG51" i="153"/>
  <c r="BH52" i="153"/>
  <c r="BL52" i="153"/>
  <c r="BM52" i="153"/>
  <c r="BN52" i="153"/>
  <c r="BO52" i="153"/>
  <c r="BP52" i="153"/>
  <c r="BQ52" i="153"/>
  <c r="BS52" i="153"/>
  <c r="BT52" i="153"/>
  <c r="BU52" i="153"/>
  <c r="BW52" i="153"/>
  <c r="BX52" i="153" s="1"/>
  <c r="CA52" i="153"/>
  <c r="CB52" i="153"/>
  <c r="CC52" i="153"/>
  <c r="CD52" i="153"/>
  <c r="CE52" i="153"/>
  <c r="CF52" i="153"/>
  <c r="CG52" i="153"/>
  <c r="BH53" i="153"/>
  <c r="BL53" i="153"/>
  <c r="BM53" i="153"/>
  <c r="BN53" i="153"/>
  <c r="BO53" i="153"/>
  <c r="BP53" i="153"/>
  <c r="BQ53" i="153"/>
  <c r="BS53" i="153"/>
  <c r="BT53" i="153"/>
  <c r="BU53" i="153"/>
  <c r="BW53" i="153"/>
  <c r="BX53" i="153" s="1"/>
  <c r="CA53" i="153"/>
  <c r="CB53" i="153"/>
  <c r="CC53" i="153"/>
  <c r="CD53" i="153"/>
  <c r="CE53" i="153"/>
  <c r="CF53" i="153"/>
  <c r="CG53" i="153"/>
  <c r="BH54" i="153"/>
  <c r="BL54" i="153"/>
  <c r="BM54" i="153"/>
  <c r="BN54" i="153"/>
  <c r="BO54" i="153"/>
  <c r="BP54" i="153"/>
  <c r="BQ54" i="153"/>
  <c r="BS54" i="153"/>
  <c r="BT54" i="153"/>
  <c r="BU54" i="153"/>
  <c r="BW54" i="153"/>
  <c r="BX54" i="153" s="1"/>
  <c r="CA54" i="153"/>
  <c r="CB54" i="153"/>
  <c r="CC54" i="153"/>
  <c r="CD54" i="153"/>
  <c r="CE54" i="153"/>
  <c r="CF54" i="153"/>
  <c r="CG54" i="153"/>
  <c r="BH55" i="153"/>
  <c r="BL55" i="153"/>
  <c r="BM55" i="153"/>
  <c r="BN55" i="153"/>
  <c r="BO55" i="153"/>
  <c r="BP55" i="153"/>
  <c r="BQ55" i="153"/>
  <c r="BS55" i="153"/>
  <c r="BT55" i="153"/>
  <c r="BU55" i="153"/>
  <c r="BW55" i="153"/>
  <c r="BX55" i="153" s="1"/>
  <c r="CA55" i="153"/>
  <c r="CB55" i="153"/>
  <c r="CC55" i="153"/>
  <c r="CD55" i="153"/>
  <c r="CE55" i="153"/>
  <c r="CF55" i="153"/>
  <c r="CG55" i="153"/>
  <c r="BH56" i="153"/>
  <c r="BL56" i="153"/>
  <c r="BM56" i="153"/>
  <c r="BN56" i="153"/>
  <c r="BO56" i="153"/>
  <c r="BP56" i="153"/>
  <c r="BQ56" i="153"/>
  <c r="BS56" i="153"/>
  <c r="BT56" i="153"/>
  <c r="BU56" i="153"/>
  <c r="BW56" i="153"/>
  <c r="BX56" i="153" s="1"/>
  <c r="CA56" i="153"/>
  <c r="CB56" i="153"/>
  <c r="CC56" i="153"/>
  <c r="CD56" i="153"/>
  <c r="CE56" i="153"/>
  <c r="CF56" i="153"/>
  <c r="CG56" i="153"/>
  <c r="BH57" i="153"/>
  <c r="BL57" i="153"/>
  <c r="BM57" i="153"/>
  <c r="BN57" i="153"/>
  <c r="BO57" i="153"/>
  <c r="BP57" i="153"/>
  <c r="BQ57" i="153"/>
  <c r="BS57" i="153"/>
  <c r="BT57" i="153"/>
  <c r="BU57" i="153"/>
  <c r="BW57" i="153"/>
  <c r="BX57" i="153" s="1"/>
  <c r="CA57" i="153"/>
  <c r="CB57" i="153"/>
  <c r="CC57" i="153"/>
  <c r="CD57" i="153"/>
  <c r="CE57" i="153"/>
  <c r="CF57" i="153"/>
  <c r="CG57" i="153"/>
  <c r="BH58" i="153"/>
  <c r="BL58" i="153"/>
  <c r="BM58" i="153"/>
  <c r="BN58" i="153"/>
  <c r="BO58" i="153"/>
  <c r="BP58" i="153"/>
  <c r="BQ58" i="153"/>
  <c r="BS58" i="153"/>
  <c r="BT58" i="153"/>
  <c r="BU58" i="153"/>
  <c r="BW58" i="153"/>
  <c r="BX58" i="153" s="1"/>
  <c r="CA58" i="153"/>
  <c r="CB58" i="153"/>
  <c r="CC58" i="153"/>
  <c r="CD58" i="153"/>
  <c r="CE58" i="153"/>
  <c r="CF58" i="153"/>
  <c r="CG58" i="153"/>
  <c r="BH59" i="153"/>
  <c r="BL59" i="153"/>
  <c r="BM59" i="153"/>
  <c r="BN59" i="153"/>
  <c r="BO59" i="153"/>
  <c r="BP59" i="153"/>
  <c r="BQ59" i="153"/>
  <c r="BS59" i="153"/>
  <c r="BT59" i="153"/>
  <c r="BU59" i="153"/>
  <c r="BW59" i="153"/>
  <c r="BX59" i="153" s="1"/>
  <c r="CA59" i="153"/>
  <c r="CB59" i="153"/>
  <c r="CC59" i="153"/>
  <c r="CD59" i="153"/>
  <c r="CE59" i="153"/>
  <c r="CF59" i="153"/>
  <c r="CG59" i="153"/>
  <c r="BH60" i="153"/>
  <c r="BL60" i="153"/>
  <c r="BM60" i="153"/>
  <c r="BN60" i="153"/>
  <c r="BO60" i="153"/>
  <c r="BP60" i="153"/>
  <c r="BQ60" i="153"/>
  <c r="BS60" i="153"/>
  <c r="BT60" i="153"/>
  <c r="BU60" i="153"/>
  <c r="BW60" i="153"/>
  <c r="BX60" i="153" s="1"/>
  <c r="CA60" i="153"/>
  <c r="CB60" i="153"/>
  <c r="CC60" i="153"/>
  <c r="CD60" i="153"/>
  <c r="CE60" i="153"/>
  <c r="CF60" i="153"/>
  <c r="CG60" i="153"/>
  <c r="BH61" i="153"/>
  <c r="BL61" i="153"/>
  <c r="BM61" i="153"/>
  <c r="BN61" i="153"/>
  <c r="BO61" i="153"/>
  <c r="BP61" i="153"/>
  <c r="BQ61" i="153"/>
  <c r="BS61" i="153"/>
  <c r="BT61" i="153"/>
  <c r="BU61" i="153"/>
  <c r="BW61" i="153"/>
  <c r="BX61" i="153" s="1"/>
  <c r="CA61" i="153"/>
  <c r="CB61" i="153"/>
  <c r="CC61" i="153"/>
  <c r="CD61" i="153"/>
  <c r="CE61" i="153"/>
  <c r="CF61" i="153"/>
  <c r="CG61" i="153"/>
  <c r="BH62" i="153"/>
  <c r="BL62" i="153"/>
  <c r="BM62" i="153"/>
  <c r="BN62" i="153"/>
  <c r="BO62" i="153"/>
  <c r="BP62" i="153"/>
  <c r="BQ62" i="153"/>
  <c r="BS62" i="153"/>
  <c r="BT62" i="153"/>
  <c r="BU62" i="153"/>
  <c r="BW62" i="153"/>
  <c r="BX62" i="153" s="1"/>
  <c r="CA62" i="153"/>
  <c r="CB62" i="153"/>
  <c r="CC62" i="153"/>
  <c r="CD62" i="153"/>
  <c r="CE62" i="153"/>
  <c r="CF62" i="153"/>
  <c r="CG62" i="153"/>
  <c r="BH63" i="153"/>
  <c r="BL63" i="153"/>
  <c r="BM63" i="153"/>
  <c r="BN63" i="153"/>
  <c r="BO63" i="153"/>
  <c r="BP63" i="153"/>
  <c r="BQ63" i="153"/>
  <c r="BS63" i="153"/>
  <c r="BT63" i="153"/>
  <c r="BU63" i="153"/>
  <c r="BW63" i="153"/>
  <c r="BX63" i="153" s="1"/>
  <c r="CA63" i="153"/>
  <c r="CB63" i="153"/>
  <c r="CC63" i="153"/>
  <c r="CD63" i="153"/>
  <c r="CE63" i="153"/>
  <c r="CF63" i="153"/>
  <c r="CG63" i="153"/>
  <c r="BH64" i="153"/>
  <c r="BL64" i="153"/>
  <c r="BM64" i="153"/>
  <c r="BN64" i="153"/>
  <c r="BO64" i="153"/>
  <c r="BP64" i="153"/>
  <c r="BQ64" i="153"/>
  <c r="BS64" i="153"/>
  <c r="BT64" i="153"/>
  <c r="BU64" i="153"/>
  <c r="BW64" i="153"/>
  <c r="BX64" i="153" s="1"/>
  <c r="CA64" i="153"/>
  <c r="CB64" i="153"/>
  <c r="CC64" i="153"/>
  <c r="CD64" i="153"/>
  <c r="CE64" i="153"/>
  <c r="CF64" i="153"/>
  <c r="CG64" i="153"/>
  <c r="BH65" i="153"/>
  <c r="BL65" i="153"/>
  <c r="BM65" i="153"/>
  <c r="BN65" i="153"/>
  <c r="BO65" i="153"/>
  <c r="BP65" i="153"/>
  <c r="BQ65" i="153"/>
  <c r="BS65" i="153"/>
  <c r="BT65" i="153"/>
  <c r="BU65" i="153"/>
  <c r="BW65" i="153"/>
  <c r="BX65" i="153" s="1"/>
  <c r="CA65" i="153"/>
  <c r="CB65" i="153"/>
  <c r="CC65" i="153"/>
  <c r="CD65" i="153"/>
  <c r="CE65" i="153"/>
  <c r="CF65" i="153"/>
  <c r="CG65" i="153"/>
  <c r="BH66" i="153"/>
  <c r="BL66" i="153"/>
  <c r="BM66" i="153"/>
  <c r="BN66" i="153"/>
  <c r="BO66" i="153"/>
  <c r="BP66" i="153"/>
  <c r="BQ66" i="153"/>
  <c r="BS66" i="153"/>
  <c r="BT66" i="153"/>
  <c r="BU66" i="153"/>
  <c r="BW66" i="153"/>
  <c r="BX66" i="153" s="1"/>
  <c r="CA66" i="153"/>
  <c r="CB66" i="153"/>
  <c r="CC66" i="153"/>
  <c r="CD66" i="153"/>
  <c r="CE66" i="153"/>
  <c r="CF66" i="153"/>
  <c r="CG66" i="153"/>
  <c r="BH67" i="153"/>
  <c r="BL67" i="153"/>
  <c r="BM67" i="153"/>
  <c r="BN67" i="153"/>
  <c r="BO67" i="153"/>
  <c r="BP67" i="153"/>
  <c r="BQ67" i="153"/>
  <c r="BS67" i="153"/>
  <c r="BT67" i="153"/>
  <c r="BU67" i="153"/>
  <c r="BW67" i="153"/>
  <c r="BX67" i="153" s="1"/>
  <c r="CA67" i="153"/>
  <c r="CB67" i="153"/>
  <c r="CC67" i="153"/>
  <c r="CD67" i="153"/>
  <c r="CE67" i="153"/>
  <c r="CF67" i="153"/>
  <c r="CG67" i="153"/>
  <c r="BH68" i="153"/>
  <c r="BL68" i="153"/>
  <c r="BM68" i="153"/>
  <c r="BN68" i="153"/>
  <c r="BO68" i="153"/>
  <c r="BP68" i="153"/>
  <c r="BQ68" i="153"/>
  <c r="BS68" i="153"/>
  <c r="BT68" i="153"/>
  <c r="BU68" i="153"/>
  <c r="BW68" i="153"/>
  <c r="BX68" i="153" s="1"/>
  <c r="CA68" i="153"/>
  <c r="CB68" i="153"/>
  <c r="CC68" i="153"/>
  <c r="CD68" i="153"/>
  <c r="CE68" i="153"/>
  <c r="CF68" i="153"/>
  <c r="CG68" i="153"/>
  <c r="BH69" i="153"/>
  <c r="BL69" i="153"/>
  <c r="BM69" i="153"/>
  <c r="BN69" i="153"/>
  <c r="BO69" i="153"/>
  <c r="BP69" i="153"/>
  <c r="BQ69" i="153"/>
  <c r="BS69" i="153"/>
  <c r="BT69" i="153"/>
  <c r="BU69" i="153"/>
  <c r="BW69" i="153"/>
  <c r="BX69" i="153" s="1"/>
  <c r="CA69" i="153"/>
  <c r="CB69" i="153"/>
  <c r="CC69" i="153"/>
  <c r="CD69" i="153"/>
  <c r="CE69" i="153"/>
  <c r="CF69" i="153"/>
  <c r="CG69" i="153"/>
  <c r="BH70" i="153"/>
  <c r="BL70" i="153"/>
  <c r="BM70" i="153"/>
  <c r="BN70" i="153"/>
  <c r="BO70" i="153"/>
  <c r="BP70" i="153"/>
  <c r="BQ70" i="153"/>
  <c r="BS70" i="153"/>
  <c r="BT70" i="153"/>
  <c r="BU70" i="153"/>
  <c r="BW70" i="153"/>
  <c r="BX70" i="153" s="1"/>
  <c r="CA70" i="153"/>
  <c r="CB70" i="153"/>
  <c r="CC70" i="153"/>
  <c r="CD70" i="153"/>
  <c r="CE70" i="153"/>
  <c r="CF70" i="153"/>
  <c r="CG70" i="153"/>
  <c r="BH71" i="153"/>
  <c r="BL71" i="153"/>
  <c r="BM71" i="153"/>
  <c r="BN71" i="153"/>
  <c r="BO71" i="153"/>
  <c r="BP71" i="153"/>
  <c r="BQ71" i="153"/>
  <c r="BS71" i="153"/>
  <c r="BT71" i="153"/>
  <c r="BU71" i="153"/>
  <c r="BW71" i="153"/>
  <c r="BX71" i="153" s="1"/>
  <c r="CA71" i="153"/>
  <c r="CB71" i="153"/>
  <c r="CC71" i="153"/>
  <c r="CD71" i="153"/>
  <c r="CE71" i="153"/>
  <c r="CF71" i="153"/>
  <c r="CG71" i="153"/>
  <c r="BH72" i="153"/>
  <c r="BL72" i="153"/>
  <c r="BM72" i="153"/>
  <c r="BN72" i="153"/>
  <c r="BO72" i="153"/>
  <c r="BP72" i="153"/>
  <c r="BQ72" i="153"/>
  <c r="BS72" i="153"/>
  <c r="BT72" i="153"/>
  <c r="BU72" i="153"/>
  <c r="BW72" i="153"/>
  <c r="BX72" i="153" s="1"/>
  <c r="CA72" i="153"/>
  <c r="CB72" i="153"/>
  <c r="CC72" i="153"/>
  <c r="CD72" i="153"/>
  <c r="CE72" i="153"/>
  <c r="CF72" i="153"/>
  <c r="CG72" i="153"/>
  <c r="BH73" i="153"/>
  <c r="BL73" i="153"/>
  <c r="BM73" i="153"/>
  <c r="BN73" i="153"/>
  <c r="BO73" i="153"/>
  <c r="BP73" i="153"/>
  <c r="BQ73" i="153"/>
  <c r="BS73" i="153"/>
  <c r="BT73" i="153"/>
  <c r="BU73" i="153"/>
  <c r="BW73" i="153"/>
  <c r="BX73" i="153" s="1"/>
  <c r="CA73" i="153"/>
  <c r="CB73" i="153"/>
  <c r="CC73" i="153"/>
  <c r="CD73" i="153"/>
  <c r="CE73" i="153"/>
  <c r="CF73" i="153"/>
  <c r="CG73" i="153"/>
  <c r="BL74" i="153"/>
  <c r="BM74" i="153"/>
  <c r="BN74" i="153"/>
  <c r="BO74" i="153"/>
  <c r="BP74" i="153"/>
  <c r="BQ74" i="153"/>
  <c r="BS74" i="153"/>
  <c r="BT74" i="153"/>
  <c r="BU74" i="153"/>
  <c r="BW74" i="153"/>
  <c r="BX74" i="153" s="1"/>
  <c r="CA74" i="153"/>
  <c r="CB74" i="153"/>
  <c r="CC74" i="153"/>
  <c r="CD74" i="153"/>
  <c r="CE74" i="153"/>
  <c r="CF74" i="153"/>
  <c r="CG74" i="153"/>
  <c r="BH75" i="153"/>
  <c r="BL75" i="153"/>
  <c r="BM75" i="153"/>
  <c r="BN75" i="153"/>
  <c r="BO75" i="153"/>
  <c r="BP75" i="153"/>
  <c r="BQ75" i="153"/>
  <c r="BS75" i="153"/>
  <c r="BT75" i="153"/>
  <c r="BU75" i="153"/>
  <c r="BW75" i="153"/>
  <c r="BX75" i="153" s="1"/>
  <c r="CA75" i="153"/>
  <c r="CB75" i="153"/>
  <c r="CC75" i="153"/>
  <c r="CD75" i="153"/>
  <c r="CE75" i="153"/>
  <c r="CF75" i="153"/>
  <c r="CG75" i="153"/>
  <c r="BA75" i="153"/>
  <c r="AZ75" i="153"/>
  <c r="AY75" i="153"/>
  <c r="AX75" i="153"/>
  <c r="AW75" i="153"/>
  <c r="AV75" i="153"/>
  <c r="AU75" i="153"/>
  <c r="AT75" i="153"/>
  <c r="AS75" i="153"/>
  <c r="AR75" i="153"/>
  <c r="AQ75" i="153"/>
  <c r="AP75" i="153"/>
  <c r="AO75" i="153"/>
  <c r="AN75" i="153"/>
  <c r="AM75" i="153"/>
  <c r="AL75" i="153"/>
  <c r="AK75" i="153"/>
  <c r="AJ75" i="153"/>
  <c r="BA74" i="153"/>
  <c r="AZ74" i="153"/>
  <c r="AY74" i="153"/>
  <c r="AX74" i="153"/>
  <c r="AW74" i="153"/>
  <c r="AV74" i="153"/>
  <c r="AU74" i="153"/>
  <c r="AT74" i="153"/>
  <c r="AS74" i="153"/>
  <c r="AR74" i="153"/>
  <c r="AQ74" i="153"/>
  <c r="AP74" i="153"/>
  <c r="AO74" i="153"/>
  <c r="AN74" i="153"/>
  <c r="AM74" i="153"/>
  <c r="AL74" i="153"/>
  <c r="AK74" i="153"/>
  <c r="AJ74" i="153"/>
  <c r="BA73" i="153"/>
  <c r="AZ73" i="153"/>
  <c r="AY73" i="153"/>
  <c r="AX73" i="153"/>
  <c r="AW73" i="153"/>
  <c r="AV73" i="153"/>
  <c r="AU73" i="153"/>
  <c r="AT73" i="153"/>
  <c r="AS73" i="153"/>
  <c r="AR73" i="153"/>
  <c r="AQ73" i="153"/>
  <c r="AP73" i="153"/>
  <c r="AO73" i="153"/>
  <c r="AN73" i="153"/>
  <c r="AM73" i="153"/>
  <c r="AL73" i="153"/>
  <c r="AK73" i="153"/>
  <c r="AJ73" i="153"/>
  <c r="BA72" i="153"/>
  <c r="AZ72" i="153"/>
  <c r="AY72" i="153"/>
  <c r="AX72" i="153"/>
  <c r="AW72" i="153"/>
  <c r="AV72" i="153"/>
  <c r="AU72" i="153"/>
  <c r="AT72" i="153"/>
  <c r="AS72" i="153"/>
  <c r="AR72" i="153"/>
  <c r="AQ72" i="153"/>
  <c r="AP72" i="153"/>
  <c r="AO72" i="153"/>
  <c r="AN72" i="153"/>
  <c r="AM72" i="153"/>
  <c r="AL72" i="153"/>
  <c r="AK72" i="153"/>
  <c r="AJ72" i="153"/>
  <c r="BA71" i="153"/>
  <c r="AZ71" i="153"/>
  <c r="AY71" i="153"/>
  <c r="AX71" i="153"/>
  <c r="AW71" i="153"/>
  <c r="AV71" i="153"/>
  <c r="AU71" i="153"/>
  <c r="AT71" i="153"/>
  <c r="AS71" i="153"/>
  <c r="AR71" i="153"/>
  <c r="AQ71" i="153"/>
  <c r="AP71" i="153"/>
  <c r="AO71" i="153"/>
  <c r="AN71" i="153"/>
  <c r="AM71" i="153"/>
  <c r="AL71" i="153"/>
  <c r="AK71" i="153"/>
  <c r="AJ71" i="153"/>
  <c r="BA70" i="153"/>
  <c r="AZ70" i="153"/>
  <c r="AY70" i="153"/>
  <c r="AX70" i="153"/>
  <c r="AW70" i="153"/>
  <c r="AV70" i="153"/>
  <c r="AU70" i="153"/>
  <c r="AT70" i="153"/>
  <c r="AS70" i="153"/>
  <c r="AR70" i="153"/>
  <c r="AQ70" i="153"/>
  <c r="AP70" i="153"/>
  <c r="AO70" i="153"/>
  <c r="AN70" i="153"/>
  <c r="AM70" i="153"/>
  <c r="AL70" i="153"/>
  <c r="AK70" i="153"/>
  <c r="AJ70" i="153"/>
  <c r="BA69" i="153"/>
  <c r="AZ69" i="153"/>
  <c r="AY69" i="153"/>
  <c r="AX69" i="153"/>
  <c r="AW69" i="153"/>
  <c r="AV69" i="153"/>
  <c r="AU69" i="153"/>
  <c r="AT69" i="153"/>
  <c r="AS69" i="153"/>
  <c r="AR69" i="153"/>
  <c r="AQ69" i="153"/>
  <c r="AP69" i="153"/>
  <c r="AO69" i="153"/>
  <c r="AN69" i="153"/>
  <c r="AM69" i="153"/>
  <c r="AL69" i="153"/>
  <c r="AK69" i="153"/>
  <c r="AJ69" i="153"/>
  <c r="BA68" i="153"/>
  <c r="AZ68" i="153"/>
  <c r="AY68" i="153"/>
  <c r="AX68" i="153"/>
  <c r="AW68" i="153"/>
  <c r="AV68" i="153"/>
  <c r="AU68" i="153"/>
  <c r="AT68" i="153"/>
  <c r="AS68" i="153"/>
  <c r="AR68" i="153"/>
  <c r="AQ68" i="153"/>
  <c r="AP68" i="153"/>
  <c r="AO68" i="153"/>
  <c r="AN68" i="153"/>
  <c r="AM68" i="153"/>
  <c r="AL68" i="153"/>
  <c r="AK68" i="153"/>
  <c r="AJ68" i="153"/>
  <c r="BA67" i="153"/>
  <c r="AZ67" i="153"/>
  <c r="AY67" i="153"/>
  <c r="AX67" i="153"/>
  <c r="AW67" i="153"/>
  <c r="AV67" i="153"/>
  <c r="AU67" i="153"/>
  <c r="AT67" i="153"/>
  <c r="AS67" i="153"/>
  <c r="AR67" i="153"/>
  <c r="AQ67" i="153"/>
  <c r="AP67" i="153"/>
  <c r="AO67" i="153"/>
  <c r="AN67" i="153"/>
  <c r="AM67" i="153"/>
  <c r="AL67" i="153"/>
  <c r="AK67" i="153"/>
  <c r="AJ67" i="153"/>
  <c r="BA66" i="153"/>
  <c r="AZ66" i="153"/>
  <c r="AY66" i="153"/>
  <c r="AX66" i="153"/>
  <c r="AW66" i="153"/>
  <c r="AV66" i="153"/>
  <c r="AU66" i="153"/>
  <c r="AT66" i="153"/>
  <c r="AS66" i="153"/>
  <c r="AR66" i="153"/>
  <c r="AQ66" i="153"/>
  <c r="AP66" i="153"/>
  <c r="AO66" i="153"/>
  <c r="AN66" i="153"/>
  <c r="AM66" i="153"/>
  <c r="AL66" i="153"/>
  <c r="AK66" i="153"/>
  <c r="AJ66" i="153"/>
  <c r="BA65" i="153"/>
  <c r="AZ65" i="153"/>
  <c r="AY65" i="153"/>
  <c r="AX65" i="153"/>
  <c r="AW65" i="153"/>
  <c r="AV65" i="153"/>
  <c r="AU65" i="153"/>
  <c r="AT65" i="153"/>
  <c r="AS65" i="153"/>
  <c r="AR65" i="153"/>
  <c r="AQ65" i="153"/>
  <c r="AP65" i="153"/>
  <c r="AO65" i="153"/>
  <c r="AN65" i="153"/>
  <c r="AM65" i="153"/>
  <c r="AL65" i="153"/>
  <c r="AK65" i="153"/>
  <c r="AJ65" i="153"/>
  <c r="BA64" i="153"/>
  <c r="AZ64" i="153"/>
  <c r="AY64" i="153"/>
  <c r="AX64" i="153"/>
  <c r="AW64" i="153"/>
  <c r="AV64" i="153"/>
  <c r="AU64" i="153"/>
  <c r="AT64" i="153"/>
  <c r="AS64" i="153"/>
  <c r="AR64" i="153"/>
  <c r="AQ64" i="153"/>
  <c r="AP64" i="153"/>
  <c r="AO64" i="153"/>
  <c r="AN64" i="153"/>
  <c r="AM64" i="153"/>
  <c r="AL64" i="153"/>
  <c r="AK64" i="153"/>
  <c r="AJ64" i="153"/>
  <c r="BA63" i="153"/>
  <c r="AZ63" i="153"/>
  <c r="AY63" i="153"/>
  <c r="AX63" i="153"/>
  <c r="AW63" i="153"/>
  <c r="AV63" i="153"/>
  <c r="AU63" i="153"/>
  <c r="AT63" i="153"/>
  <c r="AS63" i="153"/>
  <c r="AR63" i="153"/>
  <c r="AQ63" i="153"/>
  <c r="AP63" i="153"/>
  <c r="AO63" i="153"/>
  <c r="AN63" i="153"/>
  <c r="AM63" i="153"/>
  <c r="AL63" i="153"/>
  <c r="AK63" i="153"/>
  <c r="AJ63" i="153"/>
  <c r="BA62" i="153"/>
  <c r="AZ62" i="153"/>
  <c r="AY62" i="153"/>
  <c r="AX62" i="153"/>
  <c r="AW62" i="153"/>
  <c r="AV62" i="153"/>
  <c r="AU62" i="153"/>
  <c r="AT62" i="153"/>
  <c r="AS62" i="153"/>
  <c r="AR62" i="153"/>
  <c r="AQ62" i="153"/>
  <c r="AP62" i="153"/>
  <c r="AO62" i="153"/>
  <c r="AN62" i="153"/>
  <c r="AM62" i="153"/>
  <c r="AL62" i="153"/>
  <c r="AK62" i="153"/>
  <c r="AJ62" i="153"/>
  <c r="BA61" i="153"/>
  <c r="AZ61" i="153"/>
  <c r="AY61" i="153"/>
  <c r="AX61" i="153"/>
  <c r="AW61" i="153"/>
  <c r="AV61" i="153"/>
  <c r="AU61" i="153"/>
  <c r="AT61" i="153"/>
  <c r="AS61" i="153"/>
  <c r="AR61" i="153"/>
  <c r="AQ61" i="153"/>
  <c r="AP61" i="153"/>
  <c r="AO61" i="153"/>
  <c r="AN61" i="153"/>
  <c r="AM61" i="153"/>
  <c r="AL61" i="153"/>
  <c r="AK61" i="153"/>
  <c r="AJ61" i="153"/>
  <c r="BA60" i="153"/>
  <c r="AZ60" i="153"/>
  <c r="AY60" i="153"/>
  <c r="AX60" i="153"/>
  <c r="AW60" i="153"/>
  <c r="AV60" i="153"/>
  <c r="AU60" i="153"/>
  <c r="AT60" i="153"/>
  <c r="AS60" i="153"/>
  <c r="AR60" i="153"/>
  <c r="AQ60" i="153"/>
  <c r="AP60" i="153"/>
  <c r="AO60" i="153"/>
  <c r="AN60" i="153"/>
  <c r="AM60" i="153"/>
  <c r="AL60" i="153"/>
  <c r="AK60" i="153"/>
  <c r="AJ60" i="153"/>
  <c r="BA58" i="153"/>
  <c r="AZ58" i="153"/>
  <c r="AY58" i="153"/>
  <c r="AX58" i="153"/>
  <c r="AW58" i="153"/>
  <c r="AV58" i="153"/>
  <c r="AU58" i="153"/>
  <c r="AT58" i="153"/>
  <c r="AS58" i="153"/>
  <c r="AR58" i="153"/>
  <c r="AQ58" i="153"/>
  <c r="AP58" i="153"/>
  <c r="AO58" i="153"/>
  <c r="AN58" i="153"/>
  <c r="AM58" i="153"/>
  <c r="AL58" i="153"/>
  <c r="AK58" i="153"/>
  <c r="AJ58" i="153"/>
  <c r="BA57" i="153"/>
  <c r="AZ57" i="153"/>
  <c r="AY57" i="153"/>
  <c r="AX57" i="153"/>
  <c r="AW57" i="153"/>
  <c r="AV57" i="153"/>
  <c r="AU57" i="153"/>
  <c r="AT57" i="153"/>
  <c r="AS57" i="153"/>
  <c r="AR57" i="153"/>
  <c r="AQ57" i="153"/>
  <c r="AP57" i="153"/>
  <c r="AO57" i="153"/>
  <c r="AN57" i="153"/>
  <c r="AM57" i="153"/>
  <c r="AL57" i="153"/>
  <c r="AK57" i="153"/>
  <c r="AJ57" i="153"/>
  <c r="BA56" i="153"/>
  <c r="AZ56" i="153"/>
  <c r="AY56" i="153"/>
  <c r="AX56" i="153"/>
  <c r="AW56" i="153"/>
  <c r="AV56" i="153"/>
  <c r="AU56" i="153"/>
  <c r="AT56" i="153"/>
  <c r="AS56" i="153"/>
  <c r="AR56" i="153"/>
  <c r="AQ56" i="153"/>
  <c r="AP56" i="153"/>
  <c r="AO56" i="153"/>
  <c r="AN56" i="153"/>
  <c r="AM56" i="153"/>
  <c r="AL56" i="153"/>
  <c r="AK56" i="153"/>
  <c r="AJ56" i="153"/>
  <c r="BA55" i="153"/>
  <c r="AZ55" i="153"/>
  <c r="AY55" i="153"/>
  <c r="AX55" i="153"/>
  <c r="AW55" i="153"/>
  <c r="AV55" i="153"/>
  <c r="AU55" i="153"/>
  <c r="AT55" i="153"/>
  <c r="AS55" i="153"/>
  <c r="AR55" i="153"/>
  <c r="AQ55" i="153"/>
  <c r="AP55" i="153"/>
  <c r="AO55" i="153"/>
  <c r="AN55" i="153"/>
  <c r="AM55" i="153"/>
  <c r="AL55" i="153"/>
  <c r="AK55" i="153"/>
  <c r="AJ55" i="153"/>
  <c r="BA54" i="153"/>
  <c r="AZ54" i="153"/>
  <c r="AY54" i="153"/>
  <c r="AX54" i="153"/>
  <c r="AW54" i="153"/>
  <c r="AV54" i="153"/>
  <c r="AU54" i="153"/>
  <c r="AT54" i="153"/>
  <c r="AS54" i="153"/>
  <c r="AR54" i="153"/>
  <c r="AQ54" i="153"/>
  <c r="AP54" i="153"/>
  <c r="AO54" i="153"/>
  <c r="AN54" i="153"/>
  <c r="AM54" i="153"/>
  <c r="AL54" i="153"/>
  <c r="AK54" i="153"/>
  <c r="AJ54" i="153"/>
  <c r="BA53" i="153"/>
  <c r="AZ53" i="153"/>
  <c r="AY53" i="153"/>
  <c r="AX53" i="153"/>
  <c r="AW53" i="153"/>
  <c r="AV53" i="153"/>
  <c r="AU53" i="153"/>
  <c r="AT53" i="153"/>
  <c r="AS53" i="153"/>
  <c r="AR53" i="153"/>
  <c r="AQ53" i="153"/>
  <c r="AP53" i="153"/>
  <c r="AO53" i="153"/>
  <c r="AN53" i="153"/>
  <c r="AM53" i="153"/>
  <c r="AL53" i="153"/>
  <c r="AK53" i="153"/>
  <c r="AJ53" i="153"/>
  <c r="BA52" i="153"/>
  <c r="AZ52" i="153"/>
  <c r="AY52" i="153"/>
  <c r="AX52" i="153"/>
  <c r="AW52" i="153"/>
  <c r="AV52" i="153"/>
  <c r="AU52" i="153"/>
  <c r="AT52" i="153"/>
  <c r="AS52" i="153"/>
  <c r="AR52" i="153"/>
  <c r="AQ52" i="153"/>
  <c r="AP52" i="153"/>
  <c r="AO52" i="153"/>
  <c r="AN52" i="153"/>
  <c r="AM52" i="153"/>
  <c r="AL52" i="153"/>
  <c r="AK52" i="153"/>
  <c r="AJ52" i="153"/>
  <c r="BA51" i="153"/>
  <c r="AZ51" i="153"/>
  <c r="AY51" i="153"/>
  <c r="AX51" i="153"/>
  <c r="AW51" i="153"/>
  <c r="AV51" i="153"/>
  <c r="AU51" i="153"/>
  <c r="AT51" i="153"/>
  <c r="AS51" i="153"/>
  <c r="AR51" i="153"/>
  <c r="AQ51" i="153"/>
  <c r="AP51" i="153"/>
  <c r="AO51" i="153"/>
  <c r="AN51" i="153"/>
  <c r="AM51" i="153"/>
  <c r="AL51" i="153"/>
  <c r="AK51" i="153"/>
  <c r="AJ51" i="153"/>
  <c r="BA50" i="153"/>
  <c r="AZ50" i="153"/>
  <c r="AY50" i="153"/>
  <c r="AX50" i="153"/>
  <c r="AW50" i="153"/>
  <c r="AV50" i="153"/>
  <c r="AU50" i="153"/>
  <c r="AT50" i="153"/>
  <c r="AS50" i="153"/>
  <c r="AR50" i="153"/>
  <c r="AQ50" i="153"/>
  <c r="AP50" i="153"/>
  <c r="AO50" i="153"/>
  <c r="AN50" i="153"/>
  <c r="AM50" i="153"/>
  <c r="AL50" i="153"/>
  <c r="AK50" i="153"/>
  <c r="AJ50" i="153"/>
  <c r="BA49" i="153"/>
  <c r="AZ49" i="153"/>
  <c r="AY49" i="153"/>
  <c r="AX49" i="153"/>
  <c r="AW49" i="153"/>
  <c r="AV49" i="153"/>
  <c r="AU49" i="153"/>
  <c r="AT49" i="153"/>
  <c r="AS49" i="153"/>
  <c r="AR49" i="153"/>
  <c r="AQ49" i="153"/>
  <c r="AP49" i="153"/>
  <c r="AO49" i="153"/>
  <c r="AN49" i="153"/>
  <c r="AM49" i="153"/>
  <c r="AL49" i="153"/>
  <c r="AK49" i="153"/>
  <c r="AJ49" i="153"/>
  <c r="BA48" i="153"/>
  <c r="AZ48" i="153"/>
  <c r="AY48" i="153"/>
  <c r="AX48" i="153"/>
  <c r="AW48" i="153"/>
  <c r="AV48" i="153"/>
  <c r="AU48" i="153"/>
  <c r="AT48" i="153"/>
  <c r="AS48" i="153"/>
  <c r="AR48" i="153"/>
  <c r="AQ48" i="153"/>
  <c r="AP48" i="153"/>
  <c r="AO48" i="153"/>
  <c r="AN48" i="153"/>
  <c r="AM48" i="153"/>
  <c r="AL48" i="153"/>
  <c r="AK48" i="153"/>
  <c r="AJ48" i="153"/>
  <c r="BA47" i="153"/>
  <c r="AZ47" i="153"/>
  <c r="AY47" i="153"/>
  <c r="AX47" i="153"/>
  <c r="AW47" i="153"/>
  <c r="AV47" i="153"/>
  <c r="AU47" i="153"/>
  <c r="AT47" i="153"/>
  <c r="AS47" i="153"/>
  <c r="AR47" i="153"/>
  <c r="AQ47" i="153"/>
  <c r="AP47" i="153"/>
  <c r="AO47" i="153"/>
  <c r="AN47" i="153"/>
  <c r="AM47" i="153"/>
  <c r="AL47" i="153"/>
  <c r="AK47" i="153"/>
  <c r="AJ47" i="153"/>
  <c r="BA46" i="153"/>
  <c r="AZ46" i="153"/>
  <c r="AY46" i="153"/>
  <c r="AX46" i="153"/>
  <c r="AW46" i="153"/>
  <c r="AV46" i="153"/>
  <c r="AU46" i="153"/>
  <c r="AT46" i="153"/>
  <c r="AS46" i="153"/>
  <c r="AR46" i="153"/>
  <c r="AQ46" i="153"/>
  <c r="AP46" i="153"/>
  <c r="AO46" i="153"/>
  <c r="AN46" i="153"/>
  <c r="AM46" i="153"/>
  <c r="AL46" i="153"/>
  <c r="AK46" i="153"/>
  <c r="AJ46" i="153"/>
  <c r="BA45" i="153"/>
  <c r="AZ45" i="153"/>
  <c r="AY45" i="153"/>
  <c r="AX45" i="153"/>
  <c r="AW45" i="153"/>
  <c r="AV45" i="153"/>
  <c r="AU45" i="153"/>
  <c r="AT45" i="153"/>
  <c r="AS45" i="153"/>
  <c r="AR45" i="153"/>
  <c r="AQ45" i="153"/>
  <c r="AP45" i="153"/>
  <c r="AO45" i="153"/>
  <c r="AN45" i="153"/>
  <c r="AM45" i="153"/>
  <c r="AL45" i="153"/>
  <c r="AK45" i="153"/>
  <c r="AJ45" i="153"/>
  <c r="BA43" i="153"/>
  <c r="AZ43" i="153"/>
  <c r="AY43" i="153"/>
  <c r="AX43" i="153"/>
  <c r="AW43" i="153"/>
  <c r="AV43" i="153"/>
  <c r="AU43" i="153"/>
  <c r="AT43" i="153"/>
  <c r="AS43" i="153"/>
  <c r="AR43" i="153"/>
  <c r="AQ43" i="153"/>
  <c r="AP43" i="153"/>
  <c r="AO43" i="153"/>
  <c r="AN43" i="153"/>
  <c r="AM43" i="153"/>
  <c r="AL43" i="153"/>
  <c r="AK43" i="153"/>
  <c r="AJ43" i="153"/>
  <c r="BA42" i="153"/>
  <c r="AZ42" i="153"/>
  <c r="AY42" i="153"/>
  <c r="AX42" i="153"/>
  <c r="AW42" i="153"/>
  <c r="AV42" i="153"/>
  <c r="AU42" i="153"/>
  <c r="AT42" i="153"/>
  <c r="AS42" i="153"/>
  <c r="AR42" i="153"/>
  <c r="AQ42" i="153"/>
  <c r="AP42" i="153"/>
  <c r="AO42" i="153"/>
  <c r="AN42" i="153"/>
  <c r="AM42" i="153"/>
  <c r="AL42" i="153"/>
  <c r="AK42" i="153"/>
  <c r="AJ42" i="153"/>
  <c r="BA41" i="153"/>
  <c r="AZ41" i="153"/>
  <c r="AY41" i="153"/>
  <c r="AX41" i="153"/>
  <c r="AW41" i="153"/>
  <c r="AV41" i="153"/>
  <c r="AU41" i="153"/>
  <c r="AT41" i="153"/>
  <c r="AS41" i="153"/>
  <c r="AR41" i="153"/>
  <c r="AQ41" i="153"/>
  <c r="AP41" i="153"/>
  <c r="AO41" i="153"/>
  <c r="AN41" i="153"/>
  <c r="AM41" i="153"/>
  <c r="AL41" i="153"/>
  <c r="AK41" i="153"/>
  <c r="AJ41" i="153"/>
  <c r="BA40" i="153"/>
  <c r="AZ40" i="153"/>
  <c r="AY40" i="153"/>
  <c r="AX40" i="153"/>
  <c r="AW40" i="153"/>
  <c r="AV40" i="153"/>
  <c r="AU40" i="153"/>
  <c r="AT40" i="153"/>
  <c r="AS40" i="153"/>
  <c r="AR40" i="153"/>
  <c r="AQ40" i="153"/>
  <c r="AP40" i="153"/>
  <c r="AO40" i="153"/>
  <c r="AN40" i="153"/>
  <c r="AM40" i="153"/>
  <c r="AL40" i="153"/>
  <c r="AK40" i="153"/>
  <c r="AJ40" i="153"/>
  <c r="BA39" i="153"/>
  <c r="AZ39" i="153"/>
  <c r="AY39" i="153"/>
  <c r="AX39" i="153"/>
  <c r="AW39" i="153"/>
  <c r="AV39" i="153"/>
  <c r="AU39" i="153"/>
  <c r="AT39" i="153"/>
  <c r="AS39" i="153"/>
  <c r="AR39" i="153"/>
  <c r="AQ39" i="153"/>
  <c r="AP39" i="153"/>
  <c r="AO39" i="153"/>
  <c r="AN39" i="153"/>
  <c r="AM39" i="153"/>
  <c r="AL39" i="153"/>
  <c r="AK39" i="153"/>
  <c r="AJ39" i="153"/>
  <c r="BA38" i="153"/>
  <c r="AZ38" i="153"/>
  <c r="AY38" i="153"/>
  <c r="AX38" i="153"/>
  <c r="AW38" i="153"/>
  <c r="AV38" i="153"/>
  <c r="AU38" i="153"/>
  <c r="AT38" i="153"/>
  <c r="AS38" i="153"/>
  <c r="AR38" i="153"/>
  <c r="AQ38" i="153"/>
  <c r="AP38" i="153"/>
  <c r="AO38" i="153"/>
  <c r="AN38" i="153"/>
  <c r="AM38" i="153"/>
  <c r="AL38" i="153"/>
  <c r="AK38" i="153"/>
  <c r="AJ38" i="153"/>
  <c r="BA37" i="153"/>
  <c r="AZ37" i="153"/>
  <c r="AY37" i="153"/>
  <c r="AX37" i="153"/>
  <c r="AW37" i="153"/>
  <c r="AV37" i="153"/>
  <c r="AU37" i="153"/>
  <c r="AT37" i="153"/>
  <c r="AS37" i="153"/>
  <c r="AR37" i="153"/>
  <c r="AQ37" i="153"/>
  <c r="AP37" i="153"/>
  <c r="AO37" i="153"/>
  <c r="AN37" i="153"/>
  <c r="AM37" i="153"/>
  <c r="AL37" i="153"/>
  <c r="AK37" i="153"/>
  <c r="AJ37" i="153"/>
  <c r="BA36" i="153"/>
  <c r="AZ36" i="153"/>
  <c r="AY36" i="153"/>
  <c r="AX36" i="153"/>
  <c r="AW36" i="153"/>
  <c r="AV36" i="153"/>
  <c r="AU36" i="153"/>
  <c r="AT36" i="153"/>
  <c r="AS36" i="153"/>
  <c r="AR36" i="153"/>
  <c r="AQ36" i="153"/>
  <c r="AP36" i="153"/>
  <c r="AO36" i="153"/>
  <c r="AN36" i="153"/>
  <c r="AM36" i="153"/>
  <c r="AL36" i="153"/>
  <c r="AK36" i="153"/>
  <c r="AJ36" i="153"/>
  <c r="BA35" i="153"/>
  <c r="AZ35" i="153"/>
  <c r="AY35" i="153"/>
  <c r="AX35" i="153"/>
  <c r="AW35" i="153"/>
  <c r="AV35" i="153"/>
  <c r="AU35" i="153"/>
  <c r="AT35" i="153"/>
  <c r="AS35" i="153"/>
  <c r="AR35" i="153"/>
  <c r="AQ35" i="153"/>
  <c r="AP35" i="153"/>
  <c r="AO35" i="153"/>
  <c r="AN35" i="153"/>
  <c r="AM35" i="153"/>
  <c r="AL35" i="153"/>
  <c r="AK35" i="153"/>
  <c r="AJ35" i="153"/>
  <c r="BA34" i="153"/>
  <c r="AZ34" i="153"/>
  <c r="AY34" i="153"/>
  <c r="AX34" i="153"/>
  <c r="AW34" i="153"/>
  <c r="AV34" i="153"/>
  <c r="AU34" i="153"/>
  <c r="AT34" i="153"/>
  <c r="AS34" i="153"/>
  <c r="AR34" i="153"/>
  <c r="AQ34" i="153"/>
  <c r="AP34" i="153"/>
  <c r="AO34" i="153"/>
  <c r="AN34" i="153"/>
  <c r="AM34" i="153"/>
  <c r="AL34" i="153"/>
  <c r="AK34" i="153"/>
  <c r="AJ34" i="153"/>
  <c r="BA33" i="153"/>
  <c r="AZ33" i="153"/>
  <c r="AY33" i="153"/>
  <c r="AX33" i="153"/>
  <c r="AW33" i="153"/>
  <c r="AV33" i="153"/>
  <c r="AU33" i="153"/>
  <c r="AT33" i="153"/>
  <c r="AS33" i="153"/>
  <c r="AR33" i="153"/>
  <c r="AQ33" i="153"/>
  <c r="AP33" i="153"/>
  <c r="AO33" i="153"/>
  <c r="AN33" i="153"/>
  <c r="AM33" i="153"/>
  <c r="AL33" i="153"/>
  <c r="AK33" i="153"/>
  <c r="AJ33" i="153"/>
  <c r="BA32" i="153"/>
  <c r="AZ32" i="153"/>
  <c r="AY32" i="153"/>
  <c r="AX32" i="153"/>
  <c r="AW32" i="153"/>
  <c r="AV32" i="153"/>
  <c r="AU32" i="153"/>
  <c r="AT32" i="153"/>
  <c r="AS32" i="153"/>
  <c r="AR32" i="153"/>
  <c r="AQ32" i="153"/>
  <c r="AP32" i="153"/>
  <c r="AO32" i="153"/>
  <c r="AN32" i="153"/>
  <c r="AM32" i="153"/>
  <c r="AL32" i="153"/>
  <c r="AK32" i="153"/>
  <c r="AJ32" i="153"/>
  <c r="BA31" i="153"/>
  <c r="AZ31" i="153"/>
  <c r="AY31" i="153"/>
  <c r="AX31" i="153"/>
  <c r="AW31" i="153"/>
  <c r="AV31" i="153"/>
  <c r="AU31" i="153"/>
  <c r="AT31" i="153"/>
  <c r="AS31" i="153"/>
  <c r="AR31" i="153"/>
  <c r="AQ31" i="153"/>
  <c r="AP31" i="153"/>
  <c r="AO31" i="153"/>
  <c r="AN31" i="153"/>
  <c r="AM31" i="153"/>
  <c r="AL31" i="153"/>
  <c r="AK31" i="153"/>
  <c r="AJ31" i="153"/>
  <c r="BA30" i="153"/>
  <c r="AZ30" i="153"/>
  <c r="AY30" i="153"/>
  <c r="AX30" i="153"/>
  <c r="AW30" i="153"/>
  <c r="AV30" i="153"/>
  <c r="AU30" i="153"/>
  <c r="AT30" i="153"/>
  <c r="AS30" i="153"/>
  <c r="AR30" i="153"/>
  <c r="AQ30" i="153"/>
  <c r="AP30" i="153"/>
  <c r="AO30" i="153"/>
  <c r="AN30" i="153"/>
  <c r="AM30" i="153"/>
  <c r="AL30" i="153"/>
  <c r="AK30" i="153"/>
  <c r="AJ30" i="153"/>
  <c r="BA28" i="153"/>
  <c r="AZ28" i="153"/>
  <c r="AY28" i="153"/>
  <c r="AX28" i="153"/>
  <c r="AW28" i="153"/>
  <c r="AV28" i="153"/>
  <c r="AU28" i="153"/>
  <c r="AT28" i="153"/>
  <c r="AS28" i="153"/>
  <c r="AR28" i="153"/>
  <c r="AQ28" i="153"/>
  <c r="AP28" i="153"/>
  <c r="AO28" i="153"/>
  <c r="AN28" i="153"/>
  <c r="AM28" i="153"/>
  <c r="AL28" i="153"/>
  <c r="AK28" i="153"/>
  <c r="AJ28" i="153"/>
  <c r="BA27" i="153"/>
  <c r="AZ27" i="153"/>
  <c r="AY27" i="153"/>
  <c r="AX27" i="153"/>
  <c r="AW27" i="153"/>
  <c r="AV27" i="153"/>
  <c r="AU27" i="153"/>
  <c r="AT27" i="153"/>
  <c r="AS27" i="153"/>
  <c r="AR27" i="153"/>
  <c r="AQ27" i="153"/>
  <c r="AP27" i="153"/>
  <c r="AO27" i="153"/>
  <c r="AN27" i="153"/>
  <c r="AM27" i="153"/>
  <c r="AL27" i="153"/>
  <c r="AK27" i="153"/>
  <c r="AJ27" i="153"/>
  <c r="BA26" i="153"/>
  <c r="AZ26" i="153"/>
  <c r="AY26" i="153"/>
  <c r="AX26" i="153"/>
  <c r="AW26" i="153"/>
  <c r="AV26" i="153"/>
  <c r="AU26" i="153"/>
  <c r="AT26" i="153"/>
  <c r="AS26" i="153"/>
  <c r="AR26" i="153"/>
  <c r="AQ26" i="153"/>
  <c r="AP26" i="153"/>
  <c r="AO26" i="153"/>
  <c r="AN26" i="153"/>
  <c r="AM26" i="153"/>
  <c r="AL26" i="153"/>
  <c r="AK26" i="153"/>
  <c r="AJ26" i="153"/>
  <c r="BA25" i="153"/>
  <c r="AZ25" i="153"/>
  <c r="AY25" i="153"/>
  <c r="AX25" i="153"/>
  <c r="AW25" i="153"/>
  <c r="AV25" i="153"/>
  <c r="AU25" i="153"/>
  <c r="AT25" i="153"/>
  <c r="AS25" i="153"/>
  <c r="AR25" i="153"/>
  <c r="AQ25" i="153"/>
  <c r="AP25" i="153"/>
  <c r="AO25" i="153"/>
  <c r="AN25" i="153"/>
  <c r="AM25" i="153"/>
  <c r="AL25" i="153"/>
  <c r="AK25" i="153"/>
  <c r="AJ25" i="153"/>
  <c r="BA24" i="153"/>
  <c r="AZ24" i="153"/>
  <c r="AY24" i="153"/>
  <c r="AX24" i="153"/>
  <c r="AW24" i="153"/>
  <c r="AV24" i="153"/>
  <c r="AU24" i="153"/>
  <c r="AT24" i="153"/>
  <c r="AS24" i="153"/>
  <c r="AR24" i="153"/>
  <c r="AQ24" i="153"/>
  <c r="AP24" i="153"/>
  <c r="AO24" i="153"/>
  <c r="AN24" i="153"/>
  <c r="AM24" i="153"/>
  <c r="AL24" i="153"/>
  <c r="AK24" i="153"/>
  <c r="AJ24" i="153"/>
  <c r="BA23" i="153"/>
  <c r="AZ23" i="153"/>
  <c r="AY23" i="153"/>
  <c r="AX23" i="153"/>
  <c r="AW23" i="153"/>
  <c r="AV23" i="153"/>
  <c r="AU23" i="153"/>
  <c r="AT23" i="153"/>
  <c r="AS23" i="153"/>
  <c r="AR23" i="153"/>
  <c r="AQ23" i="153"/>
  <c r="AP23" i="153"/>
  <c r="AO23" i="153"/>
  <c r="AN23" i="153"/>
  <c r="AM23" i="153"/>
  <c r="AL23" i="153"/>
  <c r="AK23" i="153"/>
  <c r="AJ23" i="153"/>
  <c r="BA22" i="153"/>
  <c r="AZ22" i="153"/>
  <c r="AY22" i="153"/>
  <c r="AX22" i="153"/>
  <c r="AW22" i="153"/>
  <c r="AV22" i="153"/>
  <c r="AU22" i="153"/>
  <c r="AT22" i="153"/>
  <c r="AS22" i="153"/>
  <c r="AR22" i="153"/>
  <c r="AQ22" i="153"/>
  <c r="AP22" i="153"/>
  <c r="AO22" i="153"/>
  <c r="AN22" i="153"/>
  <c r="AM22" i="153"/>
  <c r="AL22" i="153"/>
  <c r="AK22" i="153"/>
  <c r="AJ22" i="153"/>
  <c r="BA21" i="153"/>
  <c r="AZ21" i="153"/>
  <c r="AY21" i="153"/>
  <c r="AX21" i="153"/>
  <c r="AW21" i="153"/>
  <c r="AV21" i="153"/>
  <c r="AU21" i="153"/>
  <c r="AT21" i="153"/>
  <c r="AS21" i="153"/>
  <c r="AR21" i="153"/>
  <c r="AQ21" i="153"/>
  <c r="AP21" i="153"/>
  <c r="AO21" i="153"/>
  <c r="AN21" i="153"/>
  <c r="AM21" i="153"/>
  <c r="AL21" i="153"/>
  <c r="AK21" i="153"/>
  <c r="AJ21" i="153"/>
  <c r="BA20" i="153"/>
  <c r="AZ20" i="153"/>
  <c r="AY20" i="153"/>
  <c r="AX20" i="153"/>
  <c r="AW20" i="153"/>
  <c r="AV20" i="153"/>
  <c r="AU20" i="153"/>
  <c r="AT20" i="153"/>
  <c r="AS20" i="153"/>
  <c r="AR20" i="153"/>
  <c r="AQ20" i="153"/>
  <c r="AP20" i="153"/>
  <c r="AO20" i="153"/>
  <c r="AN20" i="153"/>
  <c r="AM20" i="153"/>
  <c r="AL20" i="153"/>
  <c r="AK20" i="153"/>
  <c r="AJ20" i="153"/>
  <c r="BA19" i="153"/>
  <c r="AZ19" i="153"/>
  <c r="AY19" i="153"/>
  <c r="AX19" i="153"/>
  <c r="AW19" i="153"/>
  <c r="AV19" i="153"/>
  <c r="AU19" i="153"/>
  <c r="AT19" i="153"/>
  <c r="AS19" i="153"/>
  <c r="AR19" i="153"/>
  <c r="AQ19" i="153"/>
  <c r="AP19" i="153"/>
  <c r="AO19" i="153"/>
  <c r="AN19" i="153"/>
  <c r="AM19" i="153"/>
  <c r="AL19" i="153"/>
  <c r="AK19" i="153"/>
  <c r="AJ19" i="153"/>
  <c r="BA18" i="153"/>
  <c r="AZ18" i="153"/>
  <c r="AY18" i="153"/>
  <c r="AX18" i="153"/>
  <c r="AW18" i="153"/>
  <c r="AV18" i="153"/>
  <c r="AU18" i="153"/>
  <c r="AT18" i="153"/>
  <c r="AS18" i="153"/>
  <c r="AR18" i="153"/>
  <c r="AQ18" i="153"/>
  <c r="AP18" i="153"/>
  <c r="AO18" i="153"/>
  <c r="AN18" i="153"/>
  <c r="AM18" i="153"/>
  <c r="AL18" i="153"/>
  <c r="AK18" i="153"/>
  <c r="AJ18" i="153"/>
  <c r="BA17" i="153"/>
  <c r="AZ17" i="153"/>
  <c r="AY17" i="153"/>
  <c r="AX17" i="153"/>
  <c r="AW17" i="153"/>
  <c r="AV17" i="153"/>
  <c r="AU17" i="153"/>
  <c r="AT17" i="153"/>
  <c r="AS17" i="153"/>
  <c r="AR17" i="153"/>
  <c r="AQ17" i="153"/>
  <c r="AP17" i="153"/>
  <c r="AO17" i="153"/>
  <c r="AN17" i="153"/>
  <c r="AM17" i="153"/>
  <c r="AL17" i="153"/>
  <c r="AK17" i="153"/>
  <c r="AJ17" i="153"/>
  <c r="BA16" i="153"/>
  <c r="AZ16" i="153"/>
  <c r="AY16" i="153"/>
  <c r="AX16" i="153"/>
  <c r="AW16" i="153"/>
  <c r="AV16" i="153"/>
  <c r="AU16" i="153"/>
  <c r="AT16" i="153"/>
  <c r="AS16" i="153"/>
  <c r="AR16" i="153"/>
  <c r="AQ16" i="153"/>
  <c r="AP16" i="153"/>
  <c r="AO16" i="153"/>
  <c r="AN16" i="153"/>
  <c r="AM16" i="153"/>
  <c r="AL16" i="153"/>
  <c r="AK16" i="153"/>
  <c r="AJ16" i="153"/>
  <c r="BA15" i="153"/>
  <c r="AZ15" i="153"/>
  <c r="AY15" i="153"/>
  <c r="AX15" i="153"/>
  <c r="AW15" i="153"/>
  <c r="AV15" i="153"/>
  <c r="AU15" i="153"/>
  <c r="AT15" i="153"/>
  <c r="AS15" i="153"/>
  <c r="AR15" i="153"/>
  <c r="AQ15" i="153"/>
  <c r="AP15" i="153"/>
  <c r="AO15" i="153"/>
  <c r="AN15" i="153"/>
  <c r="AM15" i="153"/>
  <c r="AL15" i="153"/>
  <c r="AK15" i="153"/>
  <c r="AJ15" i="153"/>
  <c r="BA14" i="153"/>
  <c r="AZ14" i="153"/>
  <c r="AY14" i="153"/>
  <c r="AX14" i="153"/>
  <c r="AW14" i="153"/>
  <c r="AV14" i="153"/>
  <c r="AU14" i="153"/>
  <c r="AT14" i="153"/>
  <c r="AS14" i="153"/>
  <c r="AR14" i="153"/>
  <c r="AQ14" i="153"/>
  <c r="AP14" i="153"/>
  <c r="AO14" i="153"/>
  <c r="AN14" i="153"/>
  <c r="AM14" i="153"/>
  <c r="AL14" i="153"/>
  <c r="AK14" i="153"/>
  <c r="AJ14" i="153"/>
  <c r="CG13" i="153"/>
  <c r="CF13" i="153"/>
  <c r="CE13" i="153"/>
  <c r="CD13" i="153"/>
  <c r="CC13" i="153"/>
  <c r="CB13" i="153"/>
  <c r="CA13" i="153"/>
  <c r="BW13" i="153"/>
  <c r="BX13" i="153" s="1"/>
  <c r="BU13" i="153"/>
  <c r="BT13" i="153"/>
  <c r="BS13" i="153"/>
  <c r="BQ13" i="153"/>
  <c r="BP13" i="153"/>
  <c r="BO13" i="153"/>
  <c r="BN13" i="153"/>
  <c r="BM13" i="153"/>
  <c r="BL13" i="153"/>
  <c r="BH13" i="153"/>
  <c r="BA13" i="153"/>
  <c r="AZ13" i="153"/>
  <c r="AY13" i="153"/>
  <c r="AX13" i="153"/>
  <c r="AW13" i="153"/>
  <c r="AV13" i="153"/>
  <c r="AU13" i="153"/>
  <c r="AT13" i="153"/>
  <c r="AS13" i="153"/>
  <c r="AR13" i="153"/>
  <c r="AQ13" i="153"/>
  <c r="AP13" i="153"/>
  <c r="AO13" i="153"/>
  <c r="AN13" i="153"/>
  <c r="AM13" i="153"/>
  <c r="AL13" i="153"/>
  <c r="AK13" i="153"/>
  <c r="AJ13" i="153"/>
  <c r="BB9" i="153"/>
  <c r="BB11" i="153" s="1"/>
  <c r="AH8" i="153"/>
  <c r="AG8" i="153"/>
  <c r="AF8" i="153"/>
  <c r="AE8" i="153"/>
  <c r="AD8" i="153"/>
  <c r="AC8" i="153"/>
  <c r="AB8" i="153"/>
  <c r="AA8" i="153"/>
  <c r="Z8" i="153"/>
  <c r="Y8" i="153"/>
  <c r="X8" i="153"/>
  <c r="W8" i="153"/>
  <c r="V8" i="153"/>
  <c r="U8" i="153"/>
  <c r="T8" i="153"/>
  <c r="S8" i="153"/>
  <c r="R8" i="153"/>
  <c r="Q8" i="153"/>
  <c r="P8" i="153"/>
  <c r="O8" i="153"/>
  <c r="N8" i="153"/>
  <c r="M8" i="153"/>
  <c r="L8" i="153"/>
  <c r="K8" i="153"/>
  <c r="J8" i="153"/>
  <c r="I8" i="153"/>
  <c r="H8" i="153"/>
  <c r="G8" i="153"/>
  <c r="F8" i="153"/>
  <c r="E8" i="153"/>
  <c r="D8" i="153"/>
  <c r="AH7" i="153"/>
  <c r="AG7" i="153"/>
  <c r="AF7" i="153"/>
  <c r="AE7" i="153"/>
  <c r="AD7" i="153"/>
  <c r="AC7" i="153"/>
  <c r="AB7" i="153"/>
  <c r="AA7" i="153"/>
  <c r="Z7" i="153"/>
  <c r="Y7" i="153"/>
  <c r="X7" i="153"/>
  <c r="W7" i="153"/>
  <c r="V7" i="153"/>
  <c r="U7" i="153"/>
  <c r="T7" i="153"/>
  <c r="S7" i="153"/>
  <c r="R7" i="153"/>
  <c r="Q7" i="153"/>
  <c r="P7" i="153"/>
  <c r="O7" i="153"/>
  <c r="N7" i="153"/>
  <c r="M7" i="153"/>
  <c r="L7" i="153"/>
  <c r="K7" i="153"/>
  <c r="J7" i="153"/>
  <c r="I7" i="153"/>
  <c r="H7" i="153"/>
  <c r="G7" i="153"/>
  <c r="F7" i="153"/>
  <c r="E7" i="153"/>
  <c r="D7" i="153"/>
  <c r="BC6" i="153"/>
  <c r="AH6" i="153"/>
  <c r="AG6" i="153"/>
  <c r="AF6" i="153"/>
  <c r="AE6" i="153"/>
  <c r="AD6" i="153"/>
  <c r="AC6" i="153"/>
  <c r="AB6" i="153"/>
  <c r="AA6" i="153"/>
  <c r="Z6" i="153"/>
  <c r="Y6" i="153"/>
  <c r="X6" i="153"/>
  <c r="W6" i="153"/>
  <c r="V6" i="153"/>
  <c r="U6" i="153"/>
  <c r="T6" i="153"/>
  <c r="S6" i="153"/>
  <c r="R6" i="153"/>
  <c r="Q6" i="153"/>
  <c r="P6" i="153"/>
  <c r="O6" i="153"/>
  <c r="N6" i="153"/>
  <c r="M6" i="153"/>
  <c r="L6" i="153"/>
  <c r="K6" i="153"/>
  <c r="J6" i="153"/>
  <c r="I6" i="153"/>
  <c r="H6" i="153"/>
  <c r="G6" i="153"/>
  <c r="F6" i="153"/>
  <c r="E6" i="153"/>
  <c r="D6" i="153"/>
  <c r="AH4" i="153"/>
  <c r="AG4" i="153"/>
  <c r="AF4" i="153"/>
  <c r="AE4" i="153"/>
  <c r="AD4" i="153"/>
  <c r="AC4" i="153"/>
  <c r="AB4" i="153"/>
  <c r="AA4" i="153"/>
  <c r="Z4" i="153"/>
  <c r="Y4" i="153"/>
  <c r="X4" i="153"/>
  <c r="W4" i="153"/>
  <c r="V4" i="153"/>
  <c r="U4" i="153"/>
  <c r="T4" i="153"/>
  <c r="S4" i="153"/>
  <c r="R4" i="153"/>
  <c r="Q4" i="153"/>
  <c r="P4" i="153"/>
  <c r="O4" i="153"/>
  <c r="N4" i="153"/>
  <c r="M4" i="153"/>
  <c r="L4" i="153"/>
  <c r="K4" i="153"/>
  <c r="J4" i="153"/>
  <c r="I4" i="153"/>
  <c r="H4" i="153"/>
  <c r="G4" i="153"/>
  <c r="F4" i="153"/>
  <c r="E4" i="153"/>
  <c r="D4" i="153"/>
  <c r="AH3" i="153"/>
  <c r="AG3" i="153"/>
  <c r="AF3" i="153"/>
  <c r="AE3" i="153"/>
  <c r="AD3" i="153"/>
  <c r="AC3" i="153"/>
  <c r="AB3" i="153"/>
  <c r="AA3" i="153"/>
  <c r="Z3" i="153"/>
  <c r="Y3" i="153"/>
  <c r="X3" i="153"/>
  <c r="W3" i="153"/>
  <c r="V3" i="153"/>
  <c r="U3" i="153"/>
  <c r="T3" i="153"/>
  <c r="S3" i="153"/>
  <c r="R3" i="153"/>
  <c r="Q3" i="153"/>
  <c r="P3" i="153"/>
  <c r="O3" i="153"/>
  <c r="N3" i="153"/>
  <c r="M3" i="153"/>
  <c r="L3" i="153"/>
  <c r="K3" i="153"/>
  <c r="J3" i="153"/>
  <c r="I3" i="153"/>
  <c r="H3" i="153"/>
  <c r="G3" i="153"/>
  <c r="F3" i="153"/>
  <c r="E3" i="153"/>
  <c r="D3" i="153"/>
  <c r="BC2" i="153"/>
  <c r="AH2" i="153"/>
  <c r="AG2" i="153"/>
  <c r="AF2" i="153"/>
  <c r="AE2" i="153"/>
  <c r="AD2" i="153"/>
  <c r="AC2" i="153"/>
  <c r="AB2" i="153"/>
  <c r="AA2" i="153"/>
  <c r="Z2" i="153"/>
  <c r="Y2" i="153"/>
  <c r="X2" i="153"/>
  <c r="W2" i="153"/>
  <c r="V2" i="153"/>
  <c r="U2" i="153"/>
  <c r="T2" i="153"/>
  <c r="S2" i="153"/>
  <c r="R2" i="153"/>
  <c r="Q2" i="153"/>
  <c r="P2" i="153"/>
  <c r="O2" i="153"/>
  <c r="N2" i="153"/>
  <c r="M2" i="153"/>
  <c r="L2" i="153"/>
  <c r="K2" i="153"/>
  <c r="J2" i="153"/>
  <c r="I2" i="153"/>
  <c r="H2" i="153"/>
  <c r="G2" i="153"/>
  <c r="F2" i="153"/>
  <c r="E2" i="153"/>
  <c r="D2" i="153"/>
  <c r="BI20" i="153" l="1"/>
  <c r="T5" i="153"/>
  <c r="AF5" i="153"/>
  <c r="O9" i="153"/>
  <c r="BY51" i="153"/>
  <c r="BZ51" i="153" s="1"/>
  <c r="BI56" i="153"/>
  <c r="BJ56" i="153" s="1"/>
  <c r="G9" i="153"/>
  <c r="CH55" i="153"/>
  <c r="U5" i="153"/>
  <c r="AG5" i="153"/>
  <c r="AA5" i="153"/>
  <c r="BY46" i="153"/>
  <c r="BR46" i="153"/>
  <c r="BY57" i="153"/>
  <c r="BZ57" i="153" s="1"/>
  <c r="BI51" i="153"/>
  <c r="BJ51" i="153" s="1"/>
  <c r="Y9" i="153"/>
  <c r="BY75" i="153"/>
  <c r="BZ75" i="153" s="1"/>
  <c r="AB5" i="153"/>
  <c r="BR68" i="153"/>
  <c r="BY40" i="153"/>
  <c r="BZ40" i="153" s="1"/>
  <c r="BR37" i="153"/>
  <c r="BR56" i="153"/>
  <c r="BY67" i="153"/>
  <c r="BZ67" i="153" s="1"/>
  <c r="BI53" i="153"/>
  <c r="BJ53" i="153" s="1"/>
  <c r="BR16" i="153"/>
  <c r="O5" i="153"/>
  <c r="BY55" i="153"/>
  <c r="N5" i="153"/>
  <c r="R5" i="153"/>
  <c r="D9" i="153"/>
  <c r="P9" i="153"/>
  <c r="BY49" i="153"/>
  <c r="BZ49" i="153" s="1"/>
  <c r="BJ26" i="153"/>
  <c r="BI52" i="153"/>
  <c r="BJ52" i="153" s="1"/>
  <c r="BR38" i="153"/>
  <c r="BI24" i="153"/>
  <c r="BJ24" i="153" s="1"/>
  <c r="BY62" i="153"/>
  <c r="BZ62" i="153" s="1"/>
  <c r="BY59" i="153"/>
  <c r="BZ59" i="153" s="1"/>
  <c r="BR63" i="153"/>
  <c r="BY47" i="153"/>
  <c r="BZ47" i="153" s="1"/>
  <c r="N9" i="153"/>
  <c r="BY71" i="153"/>
  <c r="BZ71" i="153" s="1"/>
  <c r="BI55" i="153"/>
  <c r="BJ55" i="153" s="1"/>
  <c r="BI44" i="153"/>
  <c r="BJ44" i="153" s="1"/>
  <c r="M5" i="153"/>
  <c r="BC11" i="153"/>
  <c r="BD75" i="153"/>
  <c r="BV74" i="153"/>
  <c r="BD67" i="153"/>
  <c r="BV66" i="153"/>
  <c r="BD62" i="153"/>
  <c r="BV61" i="153"/>
  <c r="BV55" i="153"/>
  <c r="BR54" i="153"/>
  <c r="BY50" i="153"/>
  <c r="BZ50" i="153" s="1"/>
  <c r="BV40" i="153"/>
  <c r="BI15" i="153"/>
  <c r="BJ15" i="153" s="1"/>
  <c r="BR70" i="153"/>
  <c r="BR65" i="153"/>
  <c r="CH23" i="153"/>
  <c r="BD53" i="153"/>
  <c r="BD60" i="153"/>
  <c r="BD61" i="153"/>
  <c r="BD63" i="153"/>
  <c r="BD65" i="153"/>
  <c r="BD66" i="153"/>
  <c r="BD68" i="153"/>
  <c r="BD70" i="153"/>
  <c r="BD72" i="153"/>
  <c r="BD74" i="153"/>
  <c r="BV56" i="153"/>
  <c r="BV47" i="153"/>
  <c r="BV31" i="153"/>
  <c r="CH30" i="153"/>
  <c r="BV17" i="153"/>
  <c r="D5" i="153"/>
  <c r="P5" i="153"/>
  <c r="BR58" i="153"/>
  <c r="BV53" i="153"/>
  <c r="BV50" i="153"/>
  <c r="BR14" i="153"/>
  <c r="BR19" i="153"/>
  <c r="H9" i="153"/>
  <c r="BD71" i="153"/>
  <c r="BV70" i="153"/>
  <c r="BV65" i="153"/>
  <c r="I9" i="153"/>
  <c r="H5" i="153"/>
  <c r="BR74" i="153"/>
  <c r="BR66" i="153"/>
  <c r="BR61" i="153"/>
  <c r="BR60" i="153"/>
  <c r="BR43" i="153"/>
  <c r="BR22" i="153"/>
  <c r="I5" i="153"/>
  <c r="BD52" i="153"/>
  <c r="BD54" i="153"/>
  <c r="BD56" i="153"/>
  <c r="BD58" i="153"/>
  <c r="BR53" i="153"/>
  <c r="BV26" i="153"/>
  <c r="BR25" i="153"/>
  <c r="BI19" i="153"/>
  <c r="BJ19" i="153" s="1"/>
  <c r="M9" i="153"/>
  <c r="BV58" i="153"/>
  <c r="BI47" i="153"/>
  <c r="BV33" i="153"/>
  <c r="CH32" i="153"/>
  <c r="CH20" i="153"/>
  <c r="BI17" i="153"/>
  <c r="BJ17" i="153" s="1"/>
  <c r="BI22" i="153"/>
  <c r="BJ22" i="153" s="1"/>
  <c r="BY69" i="153"/>
  <c r="BZ69" i="153" s="1"/>
  <c r="BY64" i="153"/>
  <c r="BZ64" i="153" s="1"/>
  <c r="BY73" i="153"/>
  <c r="BZ73" i="153" s="1"/>
  <c r="BD51" i="153"/>
  <c r="BD36" i="153"/>
  <c r="BD34" i="153"/>
  <c r="BD27" i="153"/>
  <c r="BD21" i="153"/>
  <c r="BD18" i="153"/>
  <c r="BD31" i="153"/>
  <c r="CH29" i="153"/>
  <c r="BV23" i="153"/>
  <c r="CH22" i="153"/>
  <c r="BV20" i="153"/>
  <c r="CH16" i="153"/>
  <c r="BB35" i="153"/>
  <c r="BR45" i="153"/>
  <c r="BY44" i="153"/>
  <c r="BZ44" i="153" s="1"/>
  <c r="BV43" i="153"/>
  <c r="CH42" i="153"/>
  <c r="BD39" i="153"/>
  <c r="BV38" i="153"/>
  <c r="CH37" i="153"/>
  <c r="BD32" i="153"/>
  <c r="BR28" i="153"/>
  <c r="CH25" i="153"/>
  <c r="CH19" i="153"/>
  <c r="CH73" i="153"/>
  <c r="BR73" i="153"/>
  <c r="CH69" i="153"/>
  <c r="BR69" i="153"/>
  <c r="BV62" i="153"/>
  <c r="BV59" i="153"/>
  <c r="BV57" i="153"/>
  <c r="BD49" i="153"/>
  <c r="BD46" i="153"/>
  <c r="CH28" i="153"/>
  <c r="BD22" i="153"/>
  <c r="BD16" i="153"/>
  <c r="BV15" i="153"/>
  <c r="Z9" i="153"/>
  <c r="BB22" i="153"/>
  <c r="BB34" i="153"/>
  <c r="BR50" i="153"/>
  <c r="BR47" i="153"/>
  <c r="BD42" i="153"/>
  <c r="BV41" i="153"/>
  <c r="CH40" i="153"/>
  <c r="BD37" i="153"/>
  <c r="BR33" i="153"/>
  <c r="BD25" i="153"/>
  <c r="BV24" i="153"/>
  <c r="BD19" i="153"/>
  <c r="CH14" i="153"/>
  <c r="Y5" i="153"/>
  <c r="AA9" i="153"/>
  <c r="BB54" i="153"/>
  <c r="BB62" i="153"/>
  <c r="BV75" i="153"/>
  <c r="CH74" i="153"/>
  <c r="BV71" i="153"/>
  <c r="CH70" i="153"/>
  <c r="BV67" i="153"/>
  <c r="CH66" i="153"/>
  <c r="CH65" i="153"/>
  <c r="CH61" i="153"/>
  <c r="CH56" i="153"/>
  <c r="BR55" i="153"/>
  <c r="BD45" i="153"/>
  <c r="BV44" i="153"/>
  <c r="BV36" i="153"/>
  <c r="BD35" i="153"/>
  <c r="BV34" i="153"/>
  <c r="CH33" i="153"/>
  <c r="BR30" i="153"/>
  <c r="BD28" i="153"/>
  <c r="CH26" i="153"/>
  <c r="BR23" i="153"/>
  <c r="BV21" i="153"/>
  <c r="BR20" i="153"/>
  <c r="Z5" i="153"/>
  <c r="AD5" i="153"/>
  <c r="AB9" i="153"/>
  <c r="BB21" i="153"/>
  <c r="BD73" i="153"/>
  <c r="BV72" i="153"/>
  <c r="BD69" i="153"/>
  <c r="BV68" i="153"/>
  <c r="BD64" i="153"/>
  <c r="BV63" i="153"/>
  <c r="BV60" i="153"/>
  <c r="BY42" i="153"/>
  <c r="BZ42" i="153" s="1"/>
  <c r="BD14" i="153"/>
  <c r="BD57" i="153"/>
  <c r="BR13" i="153"/>
  <c r="BB56" i="153"/>
  <c r="BB64" i="153"/>
  <c r="CH51" i="153"/>
  <c r="BD50" i="153"/>
  <c r="BD47" i="153"/>
  <c r="BD40" i="153"/>
  <c r="BV39" i="153"/>
  <c r="CH38" i="153"/>
  <c r="BD33" i="153"/>
  <c r="BD26" i="153"/>
  <c r="BD17" i="153"/>
  <c r="BD55" i="153"/>
  <c r="BR52" i="153"/>
  <c r="BR41" i="153"/>
  <c r="BD30" i="153"/>
  <c r="BV29" i="153"/>
  <c r="BR24" i="153"/>
  <c r="BD23" i="153"/>
  <c r="BV22" i="153"/>
  <c r="BD20" i="153"/>
  <c r="CH15" i="153"/>
  <c r="S9" i="153"/>
  <c r="AE9" i="153"/>
  <c r="CH75" i="153"/>
  <c r="BR75" i="153"/>
  <c r="CH71" i="153"/>
  <c r="BR71" i="153"/>
  <c r="CH67" i="153"/>
  <c r="BR67" i="153"/>
  <c r="CH59" i="153"/>
  <c r="BR59" i="153"/>
  <c r="CH57" i="153"/>
  <c r="BR57" i="153"/>
  <c r="BR51" i="153"/>
  <c r="BD43" i="153"/>
  <c r="BV42" i="153"/>
  <c r="BD38" i="153"/>
  <c r="BR36" i="153"/>
  <c r="BR34" i="153"/>
  <c r="BR27" i="153"/>
  <c r="BV25" i="153"/>
  <c r="CH24" i="153"/>
  <c r="BR21" i="153"/>
  <c r="BV19" i="153"/>
  <c r="BR18" i="153"/>
  <c r="T9" i="153"/>
  <c r="AF9" i="153"/>
  <c r="BB14" i="153"/>
  <c r="BB23" i="153"/>
  <c r="BV45" i="153"/>
  <c r="CH36" i="153"/>
  <c r="BV35" i="153"/>
  <c r="BR31" i="153"/>
  <c r="BV28" i="153"/>
  <c r="CH27" i="153"/>
  <c r="BJ20" i="153"/>
  <c r="CH18" i="153"/>
  <c r="BD15" i="153"/>
  <c r="U9" i="153"/>
  <c r="AG9" i="153"/>
  <c r="BB45" i="153"/>
  <c r="BB66" i="153"/>
  <c r="BB70" i="153"/>
  <c r="BV73" i="153"/>
  <c r="BV69" i="153"/>
  <c r="CH68" i="153"/>
  <c r="BV64" i="153"/>
  <c r="CH63" i="153"/>
  <c r="CH60" i="153"/>
  <c r="CH58" i="153"/>
  <c r="BD48" i="153"/>
  <c r="BD41" i="153"/>
  <c r="BR39" i="153"/>
  <c r="BR32" i="153"/>
  <c r="CH31" i="153"/>
  <c r="BD24" i="153"/>
  <c r="BY74" i="153"/>
  <c r="BZ74" i="153" s="1"/>
  <c r="BJ74" i="153"/>
  <c r="BY70" i="153"/>
  <c r="BZ70" i="153" s="1"/>
  <c r="BI70" i="153"/>
  <c r="BJ70" i="153" s="1"/>
  <c r="BY66" i="153"/>
  <c r="BZ66" i="153" s="1"/>
  <c r="BI66" i="153"/>
  <c r="BJ66" i="153" s="1"/>
  <c r="BY65" i="153"/>
  <c r="BZ65" i="153" s="1"/>
  <c r="BI65" i="153"/>
  <c r="BJ65" i="153" s="1"/>
  <c r="BY61" i="153"/>
  <c r="BZ61" i="153" s="1"/>
  <c r="BI61" i="153"/>
  <c r="BJ61" i="153" s="1"/>
  <c r="BY56" i="153"/>
  <c r="BZ56" i="153" s="1"/>
  <c r="BI75" i="153"/>
  <c r="BJ75" i="153" s="1"/>
  <c r="BI71" i="153"/>
  <c r="BJ71" i="153" s="1"/>
  <c r="BI67" i="153"/>
  <c r="BJ67" i="153" s="1"/>
  <c r="BI62" i="153"/>
  <c r="BJ62" i="153" s="1"/>
  <c r="BI59" i="153"/>
  <c r="BJ59" i="153" s="1"/>
  <c r="BI57" i="153"/>
  <c r="BJ57" i="153" s="1"/>
  <c r="BY52" i="153"/>
  <c r="BZ52" i="153" s="1"/>
  <c r="BY72" i="153"/>
  <c r="BZ72" i="153" s="1"/>
  <c r="BI72" i="153"/>
  <c r="BJ72" i="153" s="1"/>
  <c r="BY68" i="153"/>
  <c r="BZ68" i="153" s="1"/>
  <c r="BI68" i="153"/>
  <c r="BJ68" i="153" s="1"/>
  <c r="BY63" i="153"/>
  <c r="BZ63" i="153" s="1"/>
  <c r="BY60" i="153"/>
  <c r="BZ60" i="153" s="1"/>
  <c r="BI60" i="153"/>
  <c r="BJ60" i="153" s="1"/>
  <c r="BY58" i="153"/>
  <c r="BZ58" i="153" s="1"/>
  <c r="BI58" i="153"/>
  <c r="BJ58" i="153" s="1"/>
  <c r="BI63" i="153"/>
  <c r="BJ63" i="153" s="1"/>
  <c r="BI54" i="153"/>
  <c r="BJ54" i="153" s="1"/>
  <c r="BY54" i="153"/>
  <c r="BZ54" i="153" s="1"/>
  <c r="BI73" i="153"/>
  <c r="BJ73" i="153" s="1"/>
  <c r="BI69" i="153"/>
  <c r="BJ69" i="153" s="1"/>
  <c r="BI64" i="153"/>
  <c r="BJ64" i="153" s="1"/>
  <c r="BI45" i="153"/>
  <c r="BJ45" i="153" s="1"/>
  <c r="BY27" i="153"/>
  <c r="BZ27" i="153" s="1"/>
  <c r="CH53" i="153"/>
  <c r="BJ49" i="153"/>
  <c r="CH46" i="153"/>
  <c r="BY35" i="153"/>
  <c r="BZ35" i="153" s="1"/>
  <c r="BY29" i="153"/>
  <c r="BZ29" i="153" s="1"/>
  <c r="BI21" i="153"/>
  <c r="BJ21" i="153" s="1"/>
  <c r="BY43" i="153"/>
  <c r="BZ43" i="153" s="1"/>
  <c r="BI35" i="153"/>
  <c r="BJ35" i="153" s="1"/>
  <c r="BI29" i="153"/>
  <c r="BJ29" i="153" s="1"/>
  <c r="BV52" i="153"/>
  <c r="BV48" i="153"/>
  <c r="BV37" i="153"/>
  <c r="BV32" i="153"/>
  <c r="BV27" i="153"/>
  <c r="BR26" i="153"/>
  <c r="BY21" i="153"/>
  <c r="BZ21" i="153" s="1"/>
  <c r="BI18" i="153"/>
  <c r="BJ18" i="153" s="1"/>
  <c r="BV14" i="153"/>
  <c r="BY17" i="153"/>
  <c r="BZ17" i="153" s="1"/>
  <c r="BI50" i="153"/>
  <c r="BJ50" i="153" s="1"/>
  <c r="CH47" i="153"/>
  <c r="BI41" i="153"/>
  <c r="BJ41" i="153" s="1"/>
  <c r="BI38" i="153"/>
  <c r="BJ38" i="153" s="1"/>
  <c r="BI33" i="153"/>
  <c r="BJ33" i="153" s="1"/>
  <c r="BI28" i="153"/>
  <c r="BJ28" i="153" s="1"/>
  <c r="BI25" i="153"/>
  <c r="BJ25" i="153" s="1"/>
  <c r="BY18" i="153"/>
  <c r="BZ18" i="153" s="1"/>
  <c r="BY15" i="153"/>
  <c r="BZ15" i="153" s="1"/>
  <c r="BY45" i="153"/>
  <c r="BZ45" i="153" s="1"/>
  <c r="CH52" i="153"/>
  <c r="BV49" i="153"/>
  <c r="CH44" i="153"/>
  <c r="BR44" i="153"/>
  <c r="BR42" i="153"/>
  <c r="BY41" i="153"/>
  <c r="BZ41" i="153" s="1"/>
  <c r="CH39" i="153"/>
  <c r="BY38" i="153"/>
  <c r="BZ38" i="153" s="1"/>
  <c r="CH34" i="153"/>
  <c r="BY33" i="153"/>
  <c r="BZ33" i="153" s="1"/>
  <c r="BI30" i="153"/>
  <c r="BJ30" i="153" s="1"/>
  <c r="BY28" i="153"/>
  <c r="BZ28" i="153" s="1"/>
  <c r="BY25" i="153"/>
  <c r="BZ25" i="153" s="1"/>
  <c r="CH41" i="153"/>
  <c r="BY24" i="153"/>
  <c r="BZ24" i="153" s="1"/>
  <c r="BV51" i="153"/>
  <c r="BI46" i="153"/>
  <c r="BJ46" i="153" s="1"/>
  <c r="BY30" i="153"/>
  <c r="BZ30" i="153" s="1"/>
  <c r="BY22" i="153"/>
  <c r="BZ22" i="153" s="1"/>
  <c r="BY37" i="153"/>
  <c r="BZ37" i="153" s="1"/>
  <c r="BI40" i="153"/>
  <c r="BJ40" i="153" s="1"/>
  <c r="BY53" i="153"/>
  <c r="BZ53" i="153" s="1"/>
  <c r="CH48" i="153"/>
  <c r="BR48" i="153"/>
  <c r="BZ46" i="153"/>
  <c r="BJ36" i="153"/>
  <c r="BV18" i="153"/>
  <c r="BI16" i="153"/>
  <c r="BJ16" i="153" s="1"/>
  <c r="BI43" i="153"/>
  <c r="BJ43" i="153" s="1"/>
  <c r="BI39" i="153"/>
  <c r="BJ39" i="153" s="1"/>
  <c r="BY36" i="153"/>
  <c r="BZ36" i="153" s="1"/>
  <c r="BI34" i="153"/>
  <c r="BJ34" i="153" s="1"/>
  <c r="BY26" i="153"/>
  <c r="BZ26" i="153" s="1"/>
  <c r="BY19" i="153"/>
  <c r="BZ19" i="153" s="1"/>
  <c r="BY16" i="153"/>
  <c r="BZ16" i="153" s="1"/>
  <c r="BV54" i="153"/>
  <c r="CH49" i="153"/>
  <c r="BR49" i="153"/>
  <c r="BJ47" i="153"/>
  <c r="CH45" i="153"/>
  <c r="CH43" i="153"/>
  <c r="BI42" i="153"/>
  <c r="BJ42" i="153" s="1"/>
  <c r="BR40" i="153"/>
  <c r="BY39" i="153"/>
  <c r="BZ39" i="153" s="1"/>
  <c r="BY34" i="153"/>
  <c r="BZ34" i="153" s="1"/>
  <c r="BV30" i="153"/>
  <c r="BR29" i="153"/>
  <c r="BI23" i="153"/>
  <c r="BJ23" i="153" s="1"/>
  <c r="BY32" i="153"/>
  <c r="BZ32" i="153" s="1"/>
  <c r="BZ55" i="153"/>
  <c r="BV46" i="153"/>
  <c r="BI31" i="153"/>
  <c r="BJ31" i="153" s="1"/>
  <c r="BY23" i="153"/>
  <c r="BZ23" i="153" s="1"/>
  <c r="BY14" i="153"/>
  <c r="BZ14" i="153" s="1"/>
  <c r="CH54" i="153"/>
  <c r="CH50" i="153"/>
  <c r="BY48" i="153"/>
  <c r="BZ48" i="153" s="1"/>
  <c r="BI48" i="153"/>
  <c r="BJ48" i="153" s="1"/>
  <c r="BI37" i="153"/>
  <c r="BJ37" i="153" s="1"/>
  <c r="BI32" i="153"/>
  <c r="BJ32" i="153" s="1"/>
  <c r="BY31" i="153"/>
  <c r="BZ31" i="153" s="1"/>
  <c r="BI27" i="153"/>
  <c r="BJ27" i="153" s="1"/>
  <c r="CH21" i="153"/>
  <c r="BY20" i="153"/>
  <c r="BZ20" i="153" s="1"/>
  <c r="BV16" i="153"/>
  <c r="BR15" i="153"/>
  <c r="BI14" i="153"/>
  <c r="BJ14" i="153" s="1"/>
  <c r="J5" i="153"/>
  <c r="K5" i="153"/>
  <c r="W5" i="153"/>
  <c r="K9" i="153"/>
  <c r="W9" i="153"/>
  <c r="BB26" i="153"/>
  <c r="BB73" i="153"/>
  <c r="L5" i="153"/>
  <c r="X5" i="153"/>
  <c r="L9" i="153"/>
  <c r="X9" i="153"/>
  <c r="BB51" i="153"/>
  <c r="BB17" i="153"/>
  <c r="BB30" i="153"/>
  <c r="BB36" i="153"/>
  <c r="BB19" i="153"/>
  <c r="BB52" i="153"/>
  <c r="E5" i="153"/>
  <c r="Q5" i="153"/>
  <c r="AC5" i="153"/>
  <c r="E9" i="153"/>
  <c r="Q9" i="153"/>
  <c r="AC9" i="153"/>
  <c r="BB33" i="153"/>
  <c r="BB37" i="153"/>
  <c r="BB40" i="153"/>
  <c r="BB53" i="153"/>
  <c r="BB61" i="153"/>
  <c r="F5" i="153"/>
  <c r="F9" i="153"/>
  <c r="R9" i="153"/>
  <c r="AD9" i="153"/>
  <c r="G5" i="153"/>
  <c r="S5" i="153"/>
  <c r="AE5" i="153"/>
  <c r="CH13" i="153"/>
  <c r="BB25" i="153"/>
  <c r="BB13" i="153"/>
  <c r="BB24" i="153"/>
  <c r="BB27" i="153"/>
  <c r="BB47" i="153"/>
  <c r="BB72" i="153"/>
  <c r="V5" i="153"/>
  <c r="AH5" i="153"/>
  <c r="J9" i="153"/>
  <c r="V9" i="153"/>
  <c r="AH9" i="153"/>
  <c r="BB15" i="153"/>
  <c r="BB39" i="153"/>
  <c r="BB43" i="153"/>
  <c r="BB69" i="153"/>
  <c r="BI13" i="153"/>
  <c r="BY13" i="153"/>
  <c r="BB16" i="153"/>
  <c r="BB42" i="153"/>
  <c r="BV13" i="153"/>
  <c r="BB18" i="153"/>
  <c r="BB31" i="153"/>
  <c r="BB32" i="153"/>
  <c r="BB50" i="153"/>
  <c r="BB60" i="153"/>
  <c r="BB68" i="153"/>
  <c r="BB28" i="153"/>
  <c r="BB20" i="153"/>
  <c r="BB38" i="153"/>
  <c r="BD13" i="153"/>
  <c r="BB46" i="153"/>
  <c r="BB55" i="153"/>
  <c r="BB71" i="153"/>
  <c r="BB63" i="153"/>
  <c r="BB48" i="153"/>
  <c r="BB57" i="153"/>
  <c r="BB65" i="153"/>
  <c r="BB74" i="153"/>
  <c r="BB41" i="153"/>
  <c r="BB49" i="153"/>
  <c r="BB58" i="153"/>
  <c r="BB75" i="153"/>
  <c r="BB67" i="153"/>
  <c r="CL76" i="150"/>
  <c r="CL63" i="153" l="1"/>
  <c r="CL68" i="153"/>
  <c r="CL55" i="153"/>
  <c r="CL14" i="153"/>
  <c r="CL32" i="153"/>
  <c r="CL16" i="153"/>
  <c r="CL38" i="153"/>
  <c r="CL70" i="153"/>
  <c r="CL50" i="153"/>
  <c r="CL65" i="153"/>
  <c r="CL64" i="153"/>
  <c r="CL30" i="153"/>
  <c r="CL72" i="153"/>
  <c r="CL33" i="153"/>
  <c r="CL52" i="153"/>
  <c r="CL20" i="153"/>
  <c r="CL45" i="153"/>
  <c r="CL46" i="153"/>
  <c r="CL60" i="153"/>
  <c r="CL19" i="153"/>
  <c r="CL54" i="153"/>
  <c r="CL51" i="153"/>
  <c r="CL23" i="153"/>
  <c r="CL25" i="153"/>
  <c r="CL61" i="153"/>
  <c r="CL37" i="153"/>
  <c r="CL74" i="153"/>
  <c r="CL27" i="153"/>
  <c r="CL34" i="153"/>
  <c r="CL56" i="153"/>
  <c r="CL13" i="153"/>
  <c r="CL24" i="153"/>
  <c r="CL40" i="153"/>
  <c r="CL66" i="153"/>
  <c r="CL53" i="153"/>
  <c r="CL75" i="153"/>
  <c r="CL35" i="153"/>
  <c r="CL21" i="153"/>
  <c r="CL15" i="153"/>
  <c r="CL39" i="153"/>
  <c r="CL62" i="153"/>
  <c r="CL73" i="153"/>
  <c r="CL28" i="153"/>
  <c r="CL41" i="153"/>
  <c r="CL57" i="153"/>
  <c r="CL58" i="153"/>
  <c r="CL67" i="153"/>
  <c r="CL18" i="153"/>
  <c r="CL71" i="153"/>
  <c r="CL59" i="153"/>
  <c r="CL22" i="153"/>
  <c r="CL43" i="153"/>
  <c r="CL17" i="153"/>
  <c r="CL69" i="153"/>
  <c r="CL49" i="153"/>
  <c r="CL26" i="153"/>
  <c r="CL48" i="153"/>
  <c r="CL29" i="153"/>
  <c r="CL42" i="153"/>
  <c r="CL44" i="153"/>
  <c r="CL47" i="153"/>
  <c r="CL31" i="153"/>
  <c r="CL36" i="153"/>
  <c r="BZ13" i="153"/>
  <c r="BJ13" i="153"/>
  <c r="E12" i="152"/>
  <c r="F12" i="152" s="1"/>
  <c r="G12" i="152" s="1"/>
  <c r="H12" i="152" s="1"/>
  <c r="I12" i="152" s="1"/>
  <c r="J12" i="152" s="1"/>
  <c r="K12" i="152" s="1"/>
  <c r="L12" i="152" s="1"/>
  <c r="M12" i="152" s="1"/>
  <c r="N12" i="152" s="1"/>
  <c r="O12" i="152" s="1"/>
  <c r="P12" i="152" s="1"/>
  <c r="Q12" i="152" s="1"/>
  <c r="R12" i="152" s="1"/>
  <c r="S12" i="152" s="1"/>
  <c r="T12" i="152" s="1"/>
  <c r="U12" i="152" s="1"/>
  <c r="V12" i="152" s="1"/>
  <c r="W12" i="152" s="1"/>
  <c r="X12" i="152" s="1"/>
  <c r="Y12" i="152" s="1"/>
  <c r="Z12" i="152" s="1"/>
  <c r="AA12" i="152" s="1"/>
  <c r="AB12" i="152" s="1"/>
  <c r="AC12" i="152" s="1"/>
  <c r="AD12" i="152" s="1"/>
  <c r="AE12" i="152" s="1"/>
  <c r="AF12" i="152" s="1"/>
  <c r="AG12" i="152" s="1"/>
  <c r="AH12" i="152" s="1"/>
  <c r="AH131" i="152"/>
  <c r="AG131" i="152"/>
  <c r="AF131" i="152"/>
  <c r="AE131" i="152"/>
  <c r="AD131" i="152"/>
  <c r="AC131" i="152"/>
  <c r="AB131" i="152"/>
  <c r="AA131" i="152"/>
  <c r="Z131" i="152"/>
  <c r="Y131" i="152"/>
  <c r="X131" i="152"/>
  <c r="W131" i="152"/>
  <c r="V131" i="152"/>
  <c r="U131" i="152"/>
  <c r="T131" i="152"/>
  <c r="S131" i="152"/>
  <c r="R131" i="152"/>
  <c r="Q131" i="152"/>
  <c r="P131" i="152"/>
  <c r="O131" i="152"/>
  <c r="N131" i="152"/>
  <c r="M131" i="152"/>
  <c r="L131" i="152"/>
  <c r="K131" i="152"/>
  <c r="J131" i="152"/>
  <c r="I131" i="152"/>
  <c r="H131" i="152"/>
  <c r="G131" i="152"/>
  <c r="F131" i="152"/>
  <c r="E131" i="152"/>
  <c r="D131" i="152"/>
  <c r="AH130" i="152"/>
  <c r="AG130" i="152"/>
  <c r="AF130" i="152"/>
  <c r="AE130" i="152"/>
  <c r="AD130" i="152"/>
  <c r="AC130" i="152"/>
  <c r="AB130" i="152"/>
  <c r="AA130" i="152"/>
  <c r="Z130" i="152"/>
  <c r="Y130" i="152"/>
  <c r="X130" i="152"/>
  <c r="W130" i="152"/>
  <c r="V130" i="152"/>
  <c r="U130" i="152"/>
  <c r="T130" i="152"/>
  <c r="S130" i="152"/>
  <c r="R130" i="152"/>
  <c r="Q130" i="152"/>
  <c r="P130" i="152"/>
  <c r="O130" i="152"/>
  <c r="N130" i="152"/>
  <c r="M130" i="152"/>
  <c r="L130" i="152"/>
  <c r="K130" i="152"/>
  <c r="J130" i="152"/>
  <c r="I130" i="152"/>
  <c r="H130" i="152"/>
  <c r="G130" i="152"/>
  <c r="F130" i="152"/>
  <c r="E130" i="152"/>
  <c r="D130" i="152"/>
  <c r="AH129" i="152"/>
  <c r="AG129" i="152"/>
  <c r="AF129" i="152"/>
  <c r="AE129" i="152"/>
  <c r="AD129" i="152"/>
  <c r="AC129" i="152"/>
  <c r="AB129" i="152"/>
  <c r="AA129" i="152"/>
  <c r="Z129" i="152"/>
  <c r="Y129" i="152"/>
  <c r="X129" i="152"/>
  <c r="W129" i="152"/>
  <c r="V129" i="152"/>
  <c r="U129" i="152"/>
  <c r="T129" i="152"/>
  <c r="S129" i="152"/>
  <c r="R129" i="152"/>
  <c r="Q129" i="152"/>
  <c r="P129" i="152"/>
  <c r="O129" i="152"/>
  <c r="N129" i="152"/>
  <c r="M129" i="152"/>
  <c r="L129" i="152"/>
  <c r="K129" i="152"/>
  <c r="J129" i="152"/>
  <c r="I129" i="152"/>
  <c r="H129" i="152"/>
  <c r="G129" i="152"/>
  <c r="F129" i="152"/>
  <c r="E129" i="152"/>
  <c r="D129" i="152"/>
  <c r="AH128" i="152"/>
  <c r="AG128" i="152"/>
  <c r="AF128" i="152"/>
  <c r="AE128" i="152"/>
  <c r="AD128" i="152"/>
  <c r="AC128" i="152"/>
  <c r="AB128" i="152"/>
  <c r="AA128" i="152"/>
  <c r="Z128" i="152"/>
  <c r="Y128" i="152"/>
  <c r="X128" i="152"/>
  <c r="W128" i="152"/>
  <c r="V128" i="152"/>
  <c r="U128" i="152"/>
  <c r="T128" i="152"/>
  <c r="S128" i="152"/>
  <c r="R128" i="152"/>
  <c r="Q128" i="152"/>
  <c r="P128" i="152"/>
  <c r="O128" i="152"/>
  <c r="N128" i="152"/>
  <c r="M128" i="152"/>
  <c r="L128" i="152"/>
  <c r="K128" i="152"/>
  <c r="J128" i="152"/>
  <c r="I128" i="152"/>
  <c r="H128" i="152"/>
  <c r="G128" i="152"/>
  <c r="F128" i="152"/>
  <c r="E128" i="152"/>
  <c r="D128" i="152"/>
  <c r="AH127" i="152"/>
  <c r="AG127" i="152"/>
  <c r="AF127" i="152"/>
  <c r="AE127" i="152"/>
  <c r="AD127" i="152"/>
  <c r="AC127" i="152"/>
  <c r="AB127" i="152"/>
  <c r="AA127" i="152"/>
  <c r="Z127" i="152"/>
  <c r="Y127" i="152"/>
  <c r="X127" i="152"/>
  <c r="W127" i="152"/>
  <c r="V127" i="152"/>
  <c r="U127" i="152"/>
  <c r="T127" i="152"/>
  <c r="S127" i="152"/>
  <c r="R127" i="152"/>
  <c r="Q127" i="152"/>
  <c r="P127" i="152"/>
  <c r="O127" i="152"/>
  <c r="N127" i="152"/>
  <c r="M127" i="152"/>
  <c r="L127" i="152"/>
  <c r="K127" i="152"/>
  <c r="J127" i="152"/>
  <c r="I127" i="152"/>
  <c r="H127" i="152"/>
  <c r="G127" i="152"/>
  <c r="F127" i="152"/>
  <c r="E127" i="152"/>
  <c r="D127" i="152"/>
  <c r="AH126" i="152"/>
  <c r="AG126" i="152"/>
  <c r="AF126" i="152"/>
  <c r="AE126" i="152"/>
  <c r="AD126" i="152"/>
  <c r="AC126" i="152"/>
  <c r="AB126" i="152"/>
  <c r="AA126" i="152"/>
  <c r="Z126" i="152"/>
  <c r="Y126" i="152"/>
  <c r="X126" i="152"/>
  <c r="W126" i="152"/>
  <c r="V126" i="152"/>
  <c r="U126" i="152"/>
  <c r="T126" i="152"/>
  <c r="S126" i="152"/>
  <c r="R126" i="152"/>
  <c r="Q126" i="152"/>
  <c r="P126" i="152"/>
  <c r="O126" i="152"/>
  <c r="N126" i="152"/>
  <c r="M126" i="152"/>
  <c r="L126" i="152"/>
  <c r="K126" i="152"/>
  <c r="J126" i="152"/>
  <c r="I126" i="152"/>
  <c r="H126" i="152"/>
  <c r="G126" i="152"/>
  <c r="F126" i="152"/>
  <c r="E126" i="152"/>
  <c r="D126" i="152"/>
  <c r="AH125" i="152"/>
  <c r="AG125" i="152"/>
  <c r="AF125" i="152"/>
  <c r="AE125" i="152"/>
  <c r="AD125" i="152"/>
  <c r="AC125" i="152"/>
  <c r="AB125" i="152"/>
  <c r="AA125" i="152"/>
  <c r="Z125" i="152"/>
  <c r="Y125" i="152"/>
  <c r="X125" i="152"/>
  <c r="W125" i="152"/>
  <c r="V125" i="152"/>
  <c r="U125" i="152"/>
  <c r="T125" i="152"/>
  <c r="S125" i="152"/>
  <c r="R125" i="152"/>
  <c r="Q125" i="152"/>
  <c r="P125" i="152"/>
  <c r="O125" i="152"/>
  <c r="N125" i="152"/>
  <c r="M125" i="152"/>
  <c r="L125" i="152"/>
  <c r="K125" i="152"/>
  <c r="J125" i="152"/>
  <c r="I125" i="152"/>
  <c r="H125" i="152"/>
  <c r="G125" i="152"/>
  <c r="F125" i="152"/>
  <c r="E125" i="152"/>
  <c r="D125" i="152"/>
  <c r="AH124" i="152"/>
  <c r="AG124" i="152"/>
  <c r="AF124" i="152"/>
  <c r="AE124" i="152"/>
  <c r="AD124" i="152"/>
  <c r="AC124" i="152"/>
  <c r="AB124" i="152"/>
  <c r="AA124" i="152"/>
  <c r="Z124" i="152"/>
  <c r="Y124" i="152"/>
  <c r="X124" i="152"/>
  <c r="W124" i="152"/>
  <c r="V124" i="152"/>
  <c r="U124" i="152"/>
  <c r="T124" i="152"/>
  <c r="S124" i="152"/>
  <c r="R124" i="152"/>
  <c r="Q124" i="152"/>
  <c r="P124" i="152"/>
  <c r="O124" i="152"/>
  <c r="N124" i="152"/>
  <c r="M124" i="152"/>
  <c r="L124" i="152"/>
  <c r="K124" i="152"/>
  <c r="J124" i="152"/>
  <c r="I124" i="152"/>
  <c r="H124" i="152"/>
  <c r="G124" i="152"/>
  <c r="F124" i="152"/>
  <c r="E124" i="152"/>
  <c r="D124" i="152"/>
  <c r="AH122" i="152"/>
  <c r="AG122" i="152"/>
  <c r="AF122" i="152"/>
  <c r="AE122" i="152"/>
  <c r="AD122" i="152"/>
  <c r="AC122" i="152"/>
  <c r="AB122" i="152"/>
  <c r="AA122" i="152"/>
  <c r="Z122" i="152"/>
  <c r="Y122" i="152"/>
  <c r="X122" i="152"/>
  <c r="W122" i="152"/>
  <c r="V122" i="152"/>
  <c r="U122" i="152"/>
  <c r="T122" i="152"/>
  <c r="S122" i="152"/>
  <c r="R122" i="152"/>
  <c r="Q122" i="152"/>
  <c r="P122" i="152"/>
  <c r="O122" i="152"/>
  <c r="N122" i="152"/>
  <c r="M122" i="152"/>
  <c r="L122" i="152"/>
  <c r="K122" i="152"/>
  <c r="J122" i="152"/>
  <c r="I122" i="152"/>
  <c r="H122" i="152"/>
  <c r="G122" i="152"/>
  <c r="F122" i="152"/>
  <c r="E122" i="152"/>
  <c r="D122" i="152"/>
  <c r="AH121" i="152"/>
  <c r="AG121" i="152"/>
  <c r="AF121" i="152"/>
  <c r="AE121" i="152"/>
  <c r="AD121" i="152"/>
  <c r="AC121" i="152"/>
  <c r="AB121" i="152"/>
  <c r="AA121" i="152"/>
  <c r="Z121" i="152"/>
  <c r="Y121" i="152"/>
  <c r="X121" i="152"/>
  <c r="W121" i="152"/>
  <c r="V121" i="152"/>
  <c r="U121" i="152"/>
  <c r="T121" i="152"/>
  <c r="S121" i="152"/>
  <c r="R121" i="152"/>
  <c r="Q121" i="152"/>
  <c r="P121" i="152"/>
  <c r="O121" i="152"/>
  <c r="N121" i="152"/>
  <c r="M121" i="152"/>
  <c r="L121" i="152"/>
  <c r="K121" i="152"/>
  <c r="J121" i="152"/>
  <c r="I121" i="152"/>
  <c r="H121" i="152"/>
  <c r="G121" i="152"/>
  <c r="F121" i="152"/>
  <c r="E121" i="152"/>
  <c r="D121" i="152"/>
  <c r="AH120" i="152"/>
  <c r="AG120" i="152"/>
  <c r="AF120" i="152"/>
  <c r="AE120" i="152"/>
  <c r="AD120" i="152"/>
  <c r="AC120" i="152"/>
  <c r="AB120" i="152"/>
  <c r="AA120" i="152"/>
  <c r="Z120" i="152"/>
  <c r="Y120" i="152"/>
  <c r="X120" i="152"/>
  <c r="W120" i="152"/>
  <c r="V120" i="152"/>
  <c r="U120" i="152"/>
  <c r="T120" i="152"/>
  <c r="S120" i="152"/>
  <c r="R120" i="152"/>
  <c r="Q120" i="152"/>
  <c r="P120" i="152"/>
  <c r="O120" i="152"/>
  <c r="N120" i="152"/>
  <c r="M120" i="152"/>
  <c r="L120" i="152"/>
  <c r="K120" i="152"/>
  <c r="J120" i="152"/>
  <c r="I120" i="152"/>
  <c r="H120" i="152"/>
  <c r="G120" i="152"/>
  <c r="F120" i="152"/>
  <c r="E120" i="152"/>
  <c r="D120" i="152"/>
  <c r="E119" i="152"/>
  <c r="F119" i="152" s="1"/>
  <c r="G119" i="152" s="1"/>
  <c r="H119" i="152" s="1"/>
  <c r="I119" i="152" s="1"/>
  <c r="J119" i="152" s="1"/>
  <c r="K119" i="152" s="1"/>
  <c r="L119" i="152" s="1"/>
  <c r="M119" i="152" s="1"/>
  <c r="N119" i="152" s="1"/>
  <c r="O119" i="152" s="1"/>
  <c r="P119" i="152" s="1"/>
  <c r="Q119" i="152" s="1"/>
  <c r="R119" i="152" s="1"/>
  <c r="S119" i="152" s="1"/>
  <c r="T119" i="152" s="1"/>
  <c r="U119" i="152" s="1"/>
  <c r="V119" i="152" s="1"/>
  <c r="W119" i="152" s="1"/>
  <c r="X119" i="152" s="1"/>
  <c r="Y119" i="152" s="1"/>
  <c r="Z119" i="152" s="1"/>
  <c r="AA119" i="152" s="1"/>
  <c r="AB119" i="152" s="1"/>
  <c r="AC119" i="152" s="1"/>
  <c r="AD119" i="152" s="1"/>
  <c r="AE119" i="152" s="1"/>
  <c r="AF119" i="152" s="1"/>
  <c r="AG119" i="152" s="1"/>
  <c r="AH119" i="152" s="1"/>
  <c r="AH118" i="152"/>
  <c r="AG118" i="152"/>
  <c r="AF118" i="152"/>
  <c r="AE118" i="152"/>
  <c r="AD118" i="152"/>
  <c r="AC118" i="152"/>
  <c r="AB118" i="152"/>
  <c r="AA118" i="152"/>
  <c r="Z118" i="152"/>
  <c r="Y118" i="152"/>
  <c r="X118" i="152"/>
  <c r="W118" i="152"/>
  <c r="V118" i="152"/>
  <c r="U118" i="152"/>
  <c r="T118" i="152"/>
  <c r="S118" i="152"/>
  <c r="R118" i="152"/>
  <c r="Q118" i="152"/>
  <c r="P118" i="152"/>
  <c r="O118" i="152"/>
  <c r="N118" i="152"/>
  <c r="M118" i="152"/>
  <c r="L118" i="152"/>
  <c r="K118" i="152"/>
  <c r="J118" i="152"/>
  <c r="I118" i="152"/>
  <c r="H118" i="152"/>
  <c r="G118" i="152"/>
  <c r="F118" i="152"/>
  <c r="E118" i="152"/>
  <c r="D118" i="152"/>
  <c r="AH117" i="152"/>
  <c r="AG117" i="152"/>
  <c r="AF117" i="152"/>
  <c r="AE117" i="152"/>
  <c r="AD117" i="152"/>
  <c r="AC117" i="152"/>
  <c r="AB117" i="152"/>
  <c r="AA117" i="152"/>
  <c r="Z117" i="152"/>
  <c r="Y117" i="152"/>
  <c r="X117" i="152"/>
  <c r="W117" i="152"/>
  <c r="V117" i="152"/>
  <c r="U117" i="152"/>
  <c r="T117" i="152"/>
  <c r="S117" i="152"/>
  <c r="R117" i="152"/>
  <c r="Q117" i="152"/>
  <c r="P117" i="152"/>
  <c r="O117" i="152"/>
  <c r="N117" i="152"/>
  <c r="M117" i="152"/>
  <c r="L117" i="152"/>
  <c r="K117" i="152"/>
  <c r="J117" i="152"/>
  <c r="I117" i="152"/>
  <c r="H117" i="152"/>
  <c r="G117" i="152"/>
  <c r="F117" i="152"/>
  <c r="E117" i="152"/>
  <c r="D117" i="152"/>
  <c r="AH116" i="152"/>
  <c r="AG116" i="152"/>
  <c r="AF116" i="152"/>
  <c r="AE116" i="152"/>
  <c r="AD116" i="152"/>
  <c r="AC116" i="152"/>
  <c r="AB116" i="152"/>
  <c r="AA116" i="152"/>
  <c r="Z116" i="152"/>
  <c r="Y116" i="152"/>
  <c r="X116" i="152"/>
  <c r="W116" i="152"/>
  <c r="V116" i="152"/>
  <c r="U116" i="152"/>
  <c r="T116" i="152"/>
  <c r="S116" i="152"/>
  <c r="R116" i="152"/>
  <c r="Q116" i="152"/>
  <c r="P116" i="152"/>
  <c r="O116" i="152"/>
  <c r="N116" i="152"/>
  <c r="M116" i="152"/>
  <c r="L116" i="152"/>
  <c r="K116" i="152"/>
  <c r="J116" i="152"/>
  <c r="I116" i="152"/>
  <c r="H116" i="152"/>
  <c r="G116" i="152"/>
  <c r="F116" i="152"/>
  <c r="E116" i="152"/>
  <c r="D116" i="152"/>
  <c r="AH115" i="152"/>
  <c r="AG115" i="152"/>
  <c r="AF115" i="152"/>
  <c r="AE115" i="152"/>
  <c r="AD115" i="152"/>
  <c r="AC115" i="152"/>
  <c r="AB115" i="152"/>
  <c r="AA115" i="152"/>
  <c r="Z115" i="152"/>
  <c r="Y115" i="152"/>
  <c r="X115" i="152"/>
  <c r="W115" i="152"/>
  <c r="V115" i="152"/>
  <c r="U115" i="152"/>
  <c r="T115" i="152"/>
  <c r="S115" i="152"/>
  <c r="R115" i="152"/>
  <c r="Q115" i="152"/>
  <c r="P115" i="152"/>
  <c r="O115" i="152"/>
  <c r="N115" i="152"/>
  <c r="M115" i="152"/>
  <c r="L115" i="152"/>
  <c r="K115" i="152"/>
  <c r="J115" i="152"/>
  <c r="I115" i="152"/>
  <c r="H115" i="152"/>
  <c r="G115" i="152"/>
  <c r="F115" i="152"/>
  <c r="E115" i="152"/>
  <c r="D115" i="152"/>
  <c r="AH114" i="152"/>
  <c r="AG114" i="152"/>
  <c r="AF114" i="152"/>
  <c r="AE114" i="152"/>
  <c r="AD114" i="152"/>
  <c r="AC114" i="152"/>
  <c r="AB114" i="152"/>
  <c r="AA114" i="152"/>
  <c r="Z114" i="152"/>
  <c r="Y114" i="152"/>
  <c r="X114" i="152"/>
  <c r="W114" i="152"/>
  <c r="V114" i="152"/>
  <c r="U114" i="152"/>
  <c r="T114" i="152"/>
  <c r="S114" i="152"/>
  <c r="R114" i="152"/>
  <c r="Q114" i="152"/>
  <c r="P114" i="152"/>
  <c r="O114" i="152"/>
  <c r="N114" i="152"/>
  <c r="M114" i="152"/>
  <c r="L114" i="152"/>
  <c r="K114" i="152"/>
  <c r="J114" i="152"/>
  <c r="I114" i="152"/>
  <c r="H114" i="152"/>
  <c r="G114" i="152"/>
  <c r="F114" i="152"/>
  <c r="E114" i="152"/>
  <c r="D114" i="152"/>
  <c r="AH113" i="152"/>
  <c r="AG113" i="152"/>
  <c r="AF113" i="152"/>
  <c r="AE113" i="152"/>
  <c r="AD113" i="152"/>
  <c r="AC113" i="152"/>
  <c r="AB113" i="152"/>
  <c r="AA113" i="152"/>
  <c r="Z113" i="152"/>
  <c r="Y113" i="152"/>
  <c r="X113" i="152"/>
  <c r="W113" i="152"/>
  <c r="V113" i="152"/>
  <c r="U113" i="152"/>
  <c r="T113" i="152"/>
  <c r="S113" i="152"/>
  <c r="R113" i="152"/>
  <c r="Q113" i="152"/>
  <c r="P113" i="152"/>
  <c r="O113" i="152"/>
  <c r="N113" i="152"/>
  <c r="M113" i="152"/>
  <c r="L113" i="152"/>
  <c r="K113" i="152"/>
  <c r="J113" i="152"/>
  <c r="I113" i="152"/>
  <c r="H113" i="152"/>
  <c r="G113" i="152"/>
  <c r="F113" i="152"/>
  <c r="E113" i="152"/>
  <c r="D113" i="152"/>
  <c r="AH112" i="152"/>
  <c r="AG112" i="152"/>
  <c r="AF112" i="152"/>
  <c r="AE112" i="152"/>
  <c r="AD112" i="152"/>
  <c r="AC112" i="152"/>
  <c r="AB112" i="152"/>
  <c r="AA112" i="152"/>
  <c r="Z112" i="152"/>
  <c r="Y112" i="152"/>
  <c r="X112" i="152"/>
  <c r="W112" i="152"/>
  <c r="V112" i="152"/>
  <c r="U112" i="152"/>
  <c r="T112" i="152"/>
  <c r="S112" i="152"/>
  <c r="R112" i="152"/>
  <c r="Q112" i="152"/>
  <c r="P112" i="152"/>
  <c r="O112" i="152"/>
  <c r="N112" i="152"/>
  <c r="M112" i="152"/>
  <c r="L112" i="152"/>
  <c r="K112" i="152"/>
  <c r="J112" i="152"/>
  <c r="I112" i="152"/>
  <c r="H112" i="152"/>
  <c r="G112" i="152"/>
  <c r="F112" i="152"/>
  <c r="E112" i="152"/>
  <c r="D112" i="152"/>
  <c r="AH111" i="152"/>
  <c r="AG111" i="152"/>
  <c r="AF111" i="152"/>
  <c r="AE111" i="152"/>
  <c r="AD111" i="152"/>
  <c r="AC111" i="152"/>
  <c r="AB111" i="152"/>
  <c r="AA111" i="152"/>
  <c r="Z111" i="152"/>
  <c r="Y111" i="152"/>
  <c r="X111" i="152"/>
  <c r="W111" i="152"/>
  <c r="V111" i="152"/>
  <c r="U111" i="152"/>
  <c r="T111" i="152"/>
  <c r="S111" i="152"/>
  <c r="R111" i="152"/>
  <c r="Q111" i="152"/>
  <c r="P111" i="152"/>
  <c r="O111" i="152"/>
  <c r="N111" i="152"/>
  <c r="M111" i="152"/>
  <c r="L111" i="152"/>
  <c r="K111" i="152"/>
  <c r="J111" i="152"/>
  <c r="I111" i="152"/>
  <c r="H111" i="152"/>
  <c r="G111" i="152"/>
  <c r="F111" i="152"/>
  <c r="E111" i="152"/>
  <c r="D111" i="152"/>
  <c r="AH109" i="152"/>
  <c r="AG109" i="152"/>
  <c r="AF109" i="152"/>
  <c r="AE109" i="152"/>
  <c r="AD109" i="152"/>
  <c r="AC109" i="152"/>
  <c r="AB109" i="152"/>
  <c r="AA109" i="152"/>
  <c r="Z109" i="152"/>
  <c r="Y109" i="152"/>
  <c r="X109" i="152"/>
  <c r="W109" i="152"/>
  <c r="V109" i="152"/>
  <c r="U109" i="152"/>
  <c r="T109" i="152"/>
  <c r="S109" i="152"/>
  <c r="R109" i="152"/>
  <c r="Q109" i="152"/>
  <c r="P109" i="152"/>
  <c r="O109" i="152"/>
  <c r="N109" i="152"/>
  <c r="M109" i="152"/>
  <c r="L109" i="152"/>
  <c r="K109" i="152"/>
  <c r="J109" i="152"/>
  <c r="I109" i="152"/>
  <c r="H109" i="152"/>
  <c r="G109" i="152"/>
  <c r="F109" i="152"/>
  <c r="E109" i="152"/>
  <c r="D109" i="152"/>
  <c r="AH108" i="152"/>
  <c r="AG108" i="152"/>
  <c r="AF108" i="152"/>
  <c r="AE108" i="152"/>
  <c r="AD108" i="152"/>
  <c r="AC108" i="152"/>
  <c r="AB108" i="152"/>
  <c r="AA108" i="152"/>
  <c r="Z108" i="152"/>
  <c r="Y108" i="152"/>
  <c r="X108" i="152"/>
  <c r="W108" i="152"/>
  <c r="V108" i="152"/>
  <c r="U108" i="152"/>
  <c r="T108" i="152"/>
  <c r="S108" i="152"/>
  <c r="R108" i="152"/>
  <c r="Q108" i="152"/>
  <c r="P108" i="152"/>
  <c r="O108" i="152"/>
  <c r="N108" i="152"/>
  <c r="M108" i="152"/>
  <c r="L108" i="152"/>
  <c r="K108" i="152"/>
  <c r="J108" i="152"/>
  <c r="I108" i="152"/>
  <c r="H108" i="152"/>
  <c r="G108" i="152"/>
  <c r="F108" i="152"/>
  <c r="E108" i="152"/>
  <c r="D108" i="152"/>
  <c r="AH107" i="152"/>
  <c r="AG107" i="152"/>
  <c r="AF107" i="152"/>
  <c r="AE107" i="152"/>
  <c r="AD107" i="152"/>
  <c r="AC107" i="152"/>
  <c r="AB107" i="152"/>
  <c r="AA107" i="152"/>
  <c r="Z107" i="152"/>
  <c r="Y107" i="152"/>
  <c r="X107" i="152"/>
  <c r="W107" i="152"/>
  <c r="V107" i="152"/>
  <c r="U107" i="152"/>
  <c r="T107" i="152"/>
  <c r="S107" i="152"/>
  <c r="R107" i="152"/>
  <c r="Q107" i="152"/>
  <c r="P107" i="152"/>
  <c r="O107" i="152"/>
  <c r="N107" i="152"/>
  <c r="M107" i="152"/>
  <c r="L107" i="152"/>
  <c r="K107" i="152"/>
  <c r="J107" i="152"/>
  <c r="I107" i="152"/>
  <c r="H107" i="152"/>
  <c r="G107" i="152"/>
  <c r="F107" i="152"/>
  <c r="E107" i="152"/>
  <c r="D107" i="152"/>
  <c r="E106" i="152"/>
  <c r="F106" i="152" s="1"/>
  <c r="G106" i="152" s="1"/>
  <c r="H106" i="152" s="1"/>
  <c r="I106" i="152" s="1"/>
  <c r="J106" i="152" s="1"/>
  <c r="K106" i="152" s="1"/>
  <c r="L106" i="152" s="1"/>
  <c r="M106" i="152" s="1"/>
  <c r="N106" i="152" s="1"/>
  <c r="O106" i="152" s="1"/>
  <c r="P106" i="152" s="1"/>
  <c r="Q106" i="152" s="1"/>
  <c r="R106" i="152" s="1"/>
  <c r="S106" i="152" s="1"/>
  <c r="T106" i="152" s="1"/>
  <c r="U106" i="152" s="1"/>
  <c r="V106" i="152" s="1"/>
  <c r="W106" i="152" s="1"/>
  <c r="X106" i="152" s="1"/>
  <c r="Y106" i="152" s="1"/>
  <c r="Z106" i="152" s="1"/>
  <c r="AA106" i="152" s="1"/>
  <c r="AB106" i="152" s="1"/>
  <c r="AC106" i="152" s="1"/>
  <c r="AD106" i="152" s="1"/>
  <c r="AE106" i="152" s="1"/>
  <c r="AF106" i="152" s="1"/>
  <c r="AG106" i="152" s="1"/>
  <c r="AH106" i="152" s="1"/>
  <c r="AH105" i="152"/>
  <c r="AG105" i="152"/>
  <c r="AF105" i="152"/>
  <c r="AE105" i="152"/>
  <c r="AD105" i="152"/>
  <c r="AC105" i="152"/>
  <c r="AB105" i="152"/>
  <c r="AA105" i="152"/>
  <c r="Z105" i="152"/>
  <c r="Y105" i="152"/>
  <c r="X105" i="152"/>
  <c r="W105" i="152"/>
  <c r="V105" i="152"/>
  <c r="U105" i="152"/>
  <c r="T105" i="152"/>
  <c r="S105" i="152"/>
  <c r="R105" i="152"/>
  <c r="Q105" i="152"/>
  <c r="P105" i="152"/>
  <c r="O105" i="152"/>
  <c r="N105" i="152"/>
  <c r="M105" i="152"/>
  <c r="L105" i="152"/>
  <c r="K105" i="152"/>
  <c r="J105" i="152"/>
  <c r="I105" i="152"/>
  <c r="H105" i="152"/>
  <c r="G105" i="152"/>
  <c r="F105" i="152"/>
  <c r="E105" i="152"/>
  <c r="D105" i="152"/>
  <c r="AH104" i="152"/>
  <c r="AG104" i="152"/>
  <c r="AF104" i="152"/>
  <c r="AE104" i="152"/>
  <c r="AD104" i="152"/>
  <c r="AC104" i="152"/>
  <c r="AB104" i="152"/>
  <c r="AA104" i="152"/>
  <c r="Z104" i="152"/>
  <c r="Y104" i="152"/>
  <c r="X104" i="152"/>
  <c r="W104" i="152"/>
  <c r="V104" i="152"/>
  <c r="U104" i="152"/>
  <c r="T104" i="152"/>
  <c r="S104" i="152"/>
  <c r="R104" i="152"/>
  <c r="Q104" i="152"/>
  <c r="P104" i="152"/>
  <c r="O104" i="152"/>
  <c r="N104" i="152"/>
  <c r="M104" i="152"/>
  <c r="L104" i="152"/>
  <c r="K104" i="152"/>
  <c r="J104" i="152"/>
  <c r="I104" i="152"/>
  <c r="H104" i="152"/>
  <c r="G104" i="152"/>
  <c r="F104" i="152"/>
  <c r="E104" i="152"/>
  <c r="D104" i="152"/>
  <c r="AH103" i="152"/>
  <c r="AG103" i="152"/>
  <c r="AF103" i="152"/>
  <c r="AE103" i="152"/>
  <c r="AD103" i="152"/>
  <c r="AC103" i="152"/>
  <c r="AB103" i="152"/>
  <c r="AA103" i="152"/>
  <c r="Z103" i="152"/>
  <c r="Y103" i="152"/>
  <c r="X103" i="152"/>
  <c r="W103" i="152"/>
  <c r="V103" i="152"/>
  <c r="U103" i="152"/>
  <c r="T103" i="152"/>
  <c r="S103" i="152"/>
  <c r="R103" i="152"/>
  <c r="Q103" i="152"/>
  <c r="P103" i="152"/>
  <c r="O103" i="152"/>
  <c r="N103" i="152"/>
  <c r="M103" i="152"/>
  <c r="L103" i="152"/>
  <c r="K103" i="152"/>
  <c r="J103" i="152"/>
  <c r="I103" i="152"/>
  <c r="H103" i="152"/>
  <c r="G103" i="152"/>
  <c r="F103" i="152"/>
  <c r="E103" i="152"/>
  <c r="D103" i="152"/>
  <c r="AH102" i="152"/>
  <c r="AG102" i="152"/>
  <c r="AF102" i="152"/>
  <c r="AE102" i="152"/>
  <c r="AD102" i="152"/>
  <c r="AC102" i="152"/>
  <c r="AB102" i="152"/>
  <c r="AA102" i="152"/>
  <c r="Z102" i="152"/>
  <c r="Y102" i="152"/>
  <c r="X102" i="152"/>
  <c r="W102" i="152"/>
  <c r="V102" i="152"/>
  <c r="U102" i="152"/>
  <c r="T102" i="152"/>
  <c r="S102" i="152"/>
  <c r="R102" i="152"/>
  <c r="Q102" i="152"/>
  <c r="P102" i="152"/>
  <c r="O102" i="152"/>
  <c r="N102" i="152"/>
  <c r="M102" i="152"/>
  <c r="L102" i="152"/>
  <c r="K102" i="152"/>
  <c r="J102" i="152"/>
  <c r="I102" i="152"/>
  <c r="H102" i="152"/>
  <c r="G102" i="152"/>
  <c r="F102" i="152"/>
  <c r="E102" i="152"/>
  <c r="D102" i="152"/>
  <c r="AH101" i="152"/>
  <c r="AG101" i="152"/>
  <c r="AF101" i="152"/>
  <c r="AE101" i="152"/>
  <c r="AD101" i="152"/>
  <c r="AC101" i="152"/>
  <c r="AB101" i="152"/>
  <c r="AA101" i="152"/>
  <c r="Z101" i="152"/>
  <c r="Y101" i="152"/>
  <c r="X101" i="152"/>
  <c r="W101" i="152"/>
  <c r="V101" i="152"/>
  <c r="U101" i="152"/>
  <c r="T101" i="152"/>
  <c r="S101" i="152"/>
  <c r="R101" i="152"/>
  <c r="Q101" i="152"/>
  <c r="P101" i="152"/>
  <c r="O101" i="152"/>
  <c r="N101" i="152"/>
  <c r="M101" i="152"/>
  <c r="L101" i="152"/>
  <c r="K101" i="152"/>
  <c r="J101" i="152"/>
  <c r="I101" i="152"/>
  <c r="H101" i="152"/>
  <c r="G101" i="152"/>
  <c r="F101" i="152"/>
  <c r="E101" i="152"/>
  <c r="D101" i="152"/>
  <c r="AH100" i="152"/>
  <c r="AG100" i="152"/>
  <c r="AF100" i="152"/>
  <c r="AE100" i="152"/>
  <c r="AD100" i="152"/>
  <c r="AC100" i="152"/>
  <c r="AB100" i="152"/>
  <c r="AA100" i="152"/>
  <c r="Z100" i="152"/>
  <c r="Y100" i="152"/>
  <c r="X100" i="152"/>
  <c r="W100" i="152"/>
  <c r="V100" i="152"/>
  <c r="U100" i="152"/>
  <c r="T100" i="152"/>
  <c r="S100" i="152"/>
  <c r="R100" i="152"/>
  <c r="Q100" i="152"/>
  <c r="P100" i="152"/>
  <c r="O100" i="152"/>
  <c r="N100" i="152"/>
  <c r="M100" i="152"/>
  <c r="L100" i="152"/>
  <c r="K100" i="152"/>
  <c r="J100" i="152"/>
  <c r="I100" i="152"/>
  <c r="H100" i="152"/>
  <c r="G100" i="152"/>
  <c r="F100" i="152"/>
  <c r="E100" i="152"/>
  <c r="D100" i="152"/>
  <c r="AH99" i="152"/>
  <c r="AG99" i="152"/>
  <c r="AF99" i="152"/>
  <c r="AE99" i="152"/>
  <c r="AD99" i="152"/>
  <c r="AC99" i="152"/>
  <c r="AB99" i="152"/>
  <c r="AA99" i="152"/>
  <c r="Z99" i="152"/>
  <c r="Y99" i="152"/>
  <c r="X99" i="152"/>
  <c r="W99" i="152"/>
  <c r="V99" i="152"/>
  <c r="U99" i="152"/>
  <c r="T99" i="152"/>
  <c r="S99" i="152"/>
  <c r="R99" i="152"/>
  <c r="Q99" i="152"/>
  <c r="P99" i="152"/>
  <c r="O99" i="152"/>
  <c r="N99" i="152"/>
  <c r="M99" i="152"/>
  <c r="L99" i="152"/>
  <c r="K99" i="152"/>
  <c r="J99" i="152"/>
  <c r="I99" i="152"/>
  <c r="H99" i="152"/>
  <c r="G99" i="152"/>
  <c r="F99" i="152"/>
  <c r="E99" i="152"/>
  <c r="D99" i="152"/>
  <c r="AH98" i="152"/>
  <c r="AG98" i="152"/>
  <c r="AF98" i="152"/>
  <c r="AE98" i="152"/>
  <c r="AD98" i="152"/>
  <c r="AC98" i="152"/>
  <c r="AB98" i="152"/>
  <c r="AA98" i="152"/>
  <c r="Z98" i="152"/>
  <c r="Y98" i="152"/>
  <c r="X98" i="152"/>
  <c r="W98" i="152"/>
  <c r="V98" i="152"/>
  <c r="U98" i="152"/>
  <c r="T98" i="152"/>
  <c r="S98" i="152"/>
  <c r="R98" i="152"/>
  <c r="Q98" i="152"/>
  <c r="P98" i="152"/>
  <c r="O98" i="152"/>
  <c r="N98" i="152"/>
  <c r="M98" i="152"/>
  <c r="L98" i="152"/>
  <c r="K98" i="152"/>
  <c r="J98" i="152"/>
  <c r="I98" i="152"/>
  <c r="H98" i="152"/>
  <c r="G98" i="152"/>
  <c r="F98" i="152"/>
  <c r="E98" i="152"/>
  <c r="D98" i="152"/>
  <c r="AI97" i="152"/>
  <c r="AH96" i="152"/>
  <c r="AG96" i="152"/>
  <c r="AF96" i="152"/>
  <c r="AE96" i="152"/>
  <c r="AD96" i="152"/>
  <c r="AC96" i="152"/>
  <c r="AB96" i="152"/>
  <c r="AA96" i="152"/>
  <c r="Z96" i="152"/>
  <c r="Y96" i="152"/>
  <c r="X96" i="152"/>
  <c r="W96" i="152"/>
  <c r="V96" i="152"/>
  <c r="U96" i="152"/>
  <c r="T96" i="152"/>
  <c r="S96" i="152"/>
  <c r="R96" i="152"/>
  <c r="Q96" i="152"/>
  <c r="P96" i="152"/>
  <c r="O96" i="152"/>
  <c r="N96" i="152"/>
  <c r="M96" i="152"/>
  <c r="L96" i="152"/>
  <c r="K96" i="152"/>
  <c r="J96" i="152"/>
  <c r="I96" i="152"/>
  <c r="H96" i="152"/>
  <c r="G96" i="152"/>
  <c r="F96" i="152"/>
  <c r="E96" i="152"/>
  <c r="D96" i="152"/>
  <c r="AH95" i="152"/>
  <c r="AG95" i="152"/>
  <c r="AF95" i="152"/>
  <c r="AE95" i="152"/>
  <c r="AD95" i="152"/>
  <c r="AC95" i="152"/>
  <c r="AB95" i="152"/>
  <c r="AA95" i="152"/>
  <c r="Z95" i="152"/>
  <c r="Y95" i="152"/>
  <c r="X95" i="152"/>
  <c r="W95" i="152"/>
  <c r="V95" i="152"/>
  <c r="U95" i="152"/>
  <c r="T95" i="152"/>
  <c r="S95" i="152"/>
  <c r="R95" i="152"/>
  <c r="Q95" i="152"/>
  <c r="P95" i="152"/>
  <c r="O95" i="152"/>
  <c r="N95" i="152"/>
  <c r="M95" i="152"/>
  <c r="L95" i="152"/>
  <c r="K95" i="152"/>
  <c r="J95" i="152"/>
  <c r="I95" i="152"/>
  <c r="H95" i="152"/>
  <c r="G95" i="152"/>
  <c r="F95" i="152"/>
  <c r="E95" i="152"/>
  <c r="D95" i="152"/>
  <c r="AH94" i="152"/>
  <c r="AG94" i="152"/>
  <c r="AF94" i="152"/>
  <c r="AE94" i="152"/>
  <c r="AD94" i="152"/>
  <c r="AC94" i="152"/>
  <c r="AB94" i="152"/>
  <c r="AA94" i="152"/>
  <c r="Z94" i="152"/>
  <c r="Y94" i="152"/>
  <c r="X94" i="152"/>
  <c r="W94" i="152"/>
  <c r="V94" i="152"/>
  <c r="U94" i="152"/>
  <c r="T94" i="152"/>
  <c r="S94" i="152"/>
  <c r="R94" i="152"/>
  <c r="Q94" i="152"/>
  <c r="P94" i="152"/>
  <c r="O94" i="152"/>
  <c r="N94" i="152"/>
  <c r="M94" i="152"/>
  <c r="L94" i="152"/>
  <c r="K94" i="152"/>
  <c r="J94" i="152"/>
  <c r="I94" i="152"/>
  <c r="H94" i="152"/>
  <c r="G94" i="152"/>
  <c r="F94" i="152"/>
  <c r="E94" i="152"/>
  <c r="D94" i="152"/>
  <c r="E93" i="152"/>
  <c r="F93" i="152" s="1"/>
  <c r="G93" i="152" s="1"/>
  <c r="H93" i="152" s="1"/>
  <c r="I93" i="152" s="1"/>
  <c r="J93" i="152" s="1"/>
  <c r="K93" i="152" s="1"/>
  <c r="L93" i="152" s="1"/>
  <c r="M93" i="152" s="1"/>
  <c r="N93" i="152" s="1"/>
  <c r="O93" i="152" s="1"/>
  <c r="P93" i="152" s="1"/>
  <c r="Q93" i="152" s="1"/>
  <c r="R93" i="152" s="1"/>
  <c r="S93" i="152" s="1"/>
  <c r="T93" i="152" s="1"/>
  <c r="U93" i="152" s="1"/>
  <c r="V93" i="152" s="1"/>
  <c r="W93" i="152" s="1"/>
  <c r="X93" i="152" s="1"/>
  <c r="Y93" i="152" s="1"/>
  <c r="Z93" i="152" s="1"/>
  <c r="AA93" i="152" s="1"/>
  <c r="AB93" i="152" s="1"/>
  <c r="AC93" i="152" s="1"/>
  <c r="AD93" i="152" s="1"/>
  <c r="AE93" i="152" s="1"/>
  <c r="AF93" i="152" s="1"/>
  <c r="AG93" i="152" s="1"/>
  <c r="AH93" i="152" s="1"/>
  <c r="AH92" i="152"/>
  <c r="AG92" i="152"/>
  <c r="AF92" i="152"/>
  <c r="AE92" i="152"/>
  <c r="AD92" i="152"/>
  <c r="AC92" i="152"/>
  <c r="AB92" i="152"/>
  <c r="AA92" i="152"/>
  <c r="Z92" i="152"/>
  <c r="Y92" i="152"/>
  <c r="X92" i="152"/>
  <c r="W92" i="152"/>
  <c r="V92" i="152"/>
  <c r="U92" i="152"/>
  <c r="T92" i="152"/>
  <c r="S92" i="152"/>
  <c r="R92" i="152"/>
  <c r="Q92" i="152"/>
  <c r="P92" i="152"/>
  <c r="O92" i="152"/>
  <c r="N92" i="152"/>
  <c r="M92" i="152"/>
  <c r="L92" i="152"/>
  <c r="K92" i="152"/>
  <c r="J92" i="152"/>
  <c r="I92" i="152"/>
  <c r="H92" i="152"/>
  <c r="G92" i="152"/>
  <c r="F92" i="152"/>
  <c r="E92" i="152"/>
  <c r="D92" i="152"/>
  <c r="AH91" i="152"/>
  <c r="AG91" i="152"/>
  <c r="AF91" i="152"/>
  <c r="AE91" i="152"/>
  <c r="AD91" i="152"/>
  <c r="AC91" i="152"/>
  <c r="AB91" i="152"/>
  <c r="AA91" i="152"/>
  <c r="Z91" i="152"/>
  <c r="Y91" i="152"/>
  <c r="X91" i="152"/>
  <c r="W91" i="152"/>
  <c r="V91" i="152"/>
  <c r="U91" i="152"/>
  <c r="T91" i="152"/>
  <c r="S91" i="152"/>
  <c r="R91" i="152"/>
  <c r="Q91" i="152"/>
  <c r="P91" i="152"/>
  <c r="O91" i="152"/>
  <c r="N91" i="152"/>
  <c r="M91" i="152"/>
  <c r="L91" i="152"/>
  <c r="K91" i="152"/>
  <c r="J91" i="152"/>
  <c r="I91" i="152"/>
  <c r="H91" i="152"/>
  <c r="G91" i="152"/>
  <c r="F91" i="152"/>
  <c r="E91" i="152"/>
  <c r="D91" i="152"/>
  <c r="AH90" i="152"/>
  <c r="AG90" i="152"/>
  <c r="AF90" i="152"/>
  <c r="AE90" i="152"/>
  <c r="AD90" i="152"/>
  <c r="AC90" i="152"/>
  <c r="AB90" i="152"/>
  <c r="AA90" i="152"/>
  <c r="Z90" i="152"/>
  <c r="Y90" i="152"/>
  <c r="X90" i="152"/>
  <c r="W90" i="152"/>
  <c r="V90" i="152"/>
  <c r="U90" i="152"/>
  <c r="T90" i="152"/>
  <c r="S90" i="152"/>
  <c r="R90" i="152"/>
  <c r="Q90" i="152"/>
  <c r="P90" i="152"/>
  <c r="O90" i="152"/>
  <c r="N90" i="152"/>
  <c r="M90" i="152"/>
  <c r="L90" i="152"/>
  <c r="K90" i="152"/>
  <c r="J90" i="152"/>
  <c r="I90" i="152"/>
  <c r="H90" i="152"/>
  <c r="G90" i="152"/>
  <c r="F90" i="152"/>
  <c r="E90" i="152"/>
  <c r="D90" i="152"/>
  <c r="AH89" i="152"/>
  <c r="AG89" i="152"/>
  <c r="AF89" i="152"/>
  <c r="AE89" i="152"/>
  <c r="AD89" i="152"/>
  <c r="AC89" i="152"/>
  <c r="AB89" i="152"/>
  <c r="AA89" i="152"/>
  <c r="Z89" i="152"/>
  <c r="Y89" i="152"/>
  <c r="X89" i="152"/>
  <c r="W89" i="152"/>
  <c r="V89" i="152"/>
  <c r="U89" i="152"/>
  <c r="T89" i="152"/>
  <c r="S89" i="152"/>
  <c r="R89" i="152"/>
  <c r="Q89" i="152"/>
  <c r="P89" i="152"/>
  <c r="O89" i="152"/>
  <c r="N89" i="152"/>
  <c r="M89" i="152"/>
  <c r="L89" i="152"/>
  <c r="K89" i="152"/>
  <c r="J89" i="152"/>
  <c r="I89" i="152"/>
  <c r="H89" i="152"/>
  <c r="G89" i="152"/>
  <c r="F89" i="152"/>
  <c r="E89" i="152"/>
  <c r="D89" i="152"/>
  <c r="AH88" i="152"/>
  <c r="AG88" i="152"/>
  <c r="AF88" i="152"/>
  <c r="AE88" i="152"/>
  <c r="AD88" i="152"/>
  <c r="AC88" i="152"/>
  <c r="AB88" i="152"/>
  <c r="AA88" i="152"/>
  <c r="Z88" i="152"/>
  <c r="Y88" i="152"/>
  <c r="X88" i="152"/>
  <c r="W88" i="152"/>
  <c r="V88" i="152"/>
  <c r="U88" i="152"/>
  <c r="T88" i="152"/>
  <c r="S88" i="152"/>
  <c r="R88" i="152"/>
  <c r="Q88" i="152"/>
  <c r="P88" i="152"/>
  <c r="O88" i="152"/>
  <c r="N88" i="152"/>
  <c r="M88" i="152"/>
  <c r="L88" i="152"/>
  <c r="K88" i="152"/>
  <c r="J88" i="152"/>
  <c r="I88" i="152"/>
  <c r="H88" i="152"/>
  <c r="G88" i="152"/>
  <c r="F88" i="152"/>
  <c r="E88" i="152"/>
  <c r="D88" i="152"/>
  <c r="AH87" i="152"/>
  <c r="AG87" i="152"/>
  <c r="AF87" i="152"/>
  <c r="AE87" i="152"/>
  <c r="AD87" i="152"/>
  <c r="AC87" i="152"/>
  <c r="AB87" i="152"/>
  <c r="AA87" i="152"/>
  <c r="Z87" i="152"/>
  <c r="Y87" i="152"/>
  <c r="X87" i="152"/>
  <c r="W87" i="152"/>
  <c r="V87" i="152"/>
  <c r="U87" i="152"/>
  <c r="T87" i="152"/>
  <c r="S87" i="152"/>
  <c r="R87" i="152"/>
  <c r="Q87" i="152"/>
  <c r="P87" i="152"/>
  <c r="O87" i="152"/>
  <c r="N87" i="152"/>
  <c r="M87" i="152"/>
  <c r="L87" i="152"/>
  <c r="K87" i="152"/>
  <c r="J87" i="152"/>
  <c r="I87" i="152"/>
  <c r="H87" i="152"/>
  <c r="G87" i="152"/>
  <c r="F87" i="152"/>
  <c r="E87" i="152"/>
  <c r="D87" i="152"/>
  <c r="AH86" i="152"/>
  <c r="AG86" i="152"/>
  <c r="AF86" i="152"/>
  <c r="AE86" i="152"/>
  <c r="AD86" i="152"/>
  <c r="AC86" i="152"/>
  <c r="AB86" i="152"/>
  <c r="AA86" i="152"/>
  <c r="Z86" i="152"/>
  <c r="Y86" i="152"/>
  <c r="X86" i="152"/>
  <c r="W86" i="152"/>
  <c r="V86" i="152"/>
  <c r="U86" i="152"/>
  <c r="T86" i="152"/>
  <c r="S86" i="152"/>
  <c r="R86" i="152"/>
  <c r="Q86" i="152"/>
  <c r="P86" i="152"/>
  <c r="O86" i="152"/>
  <c r="N86" i="152"/>
  <c r="M86" i="152"/>
  <c r="L86" i="152"/>
  <c r="K86" i="152"/>
  <c r="J86" i="152"/>
  <c r="I86" i="152"/>
  <c r="H86" i="152"/>
  <c r="G86" i="152"/>
  <c r="F86" i="152"/>
  <c r="E86" i="152"/>
  <c r="D86" i="152"/>
  <c r="AH85" i="152"/>
  <c r="AG85" i="152"/>
  <c r="AF85" i="152"/>
  <c r="AE85" i="152"/>
  <c r="AD85" i="152"/>
  <c r="AC85" i="152"/>
  <c r="AB85" i="152"/>
  <c r="AA85" i="152"/>
  <c r="Z85" i="152"/>
  <c r="Y85" i="152"/>
  <c r="X85" i="152"/>
  <c r="W85" i="152"/>
  <c r="V85" i="152"/>
  <c r="U85" i="152"/>
  <c r="T85" i="152"/>
  <c r="S85" i="152"/>
  <c r="R85" i="152"/>
  <c r="Q85" i="152"/>
  <c r="P85" i="152"/>
  <c r="O85" i="152"/>
  <c r="N85" i="152"/>
  <c r="M85" i="152"/>
  <c r="L85" i="152"/>
  <c r="K85" i="152"/>
  <c r="J85" i="152"/>
  <c r="I85" i="152"/>
  <c r="H85" i="152"/>
  <c r="G85" i="152"/>
  <c r="F85" i="152"/>
  <c r="E85" i="152"/>
  <c r="D85" i="152"/>
  <c r="AH83" i="152"/>
  <c r="AG83" i="152"/>
  <c r="AF83" i="152"/>
  <c r="AE83" i="152"/>
  <c r="AD83" i="152"/>
  <c r="AC83" i="152"/>
  <c r="AB83" i="152"/>
  <c r="AA83" i="152"/>
  <c r="Z83" i="152"/>
  <c r="Y83" i="152"/>
  <c r="X83" i="152"/>
  <c r="W83" i="152"/>
  <c r="V83" i="152"/>
  <c r="U83" i="152"/>
  <c r="T83" i="152"/>
  <c r="S83" i="152"/>
  <c r="R83" i="152"/>
  <c r="Q83" i="152"/>
  <c r="P83" i="152"/>
  <c r="O83" i="152"/>
  <c r="N83" i="152"/>
  <c r="M83" i="152"/>
  <c r="L83" i="152"/>
  <c r="K83" i="152"/>
  <c r="J83" i="152"/>
  <c r="I83" i="152"/>
  <c r="H83" i="152"/>
  <c r="G83" i="152"/>
  <c r="F83" i="152"/>
  <c r="E83" i="152"/>
  <c r="D83" i="152"/>
  <c r="AH82" i="152"/>
  <c r="AG82" i="152"/>
  <c r="AF82" i="152"/>
  <c r="AE82" i="152"/>
  <c r="AD82" i="152"/>
  <c r="AC82" i="152"/>
  <c r="AB82" i="152"/>
  <c r="AA82" i="152"/>
  <c r="Z82" i="152"/>
  <c r="Y82" i="152"/>
  <c r="X82" i="152"/>
  <c r="W82" i="152"/>
  <c r="V82" i="152"/>
  <c r="U82" i="152"/>
  <c r="T82" i="152"/>
  <c r="S82" i="152"/>
  <c r="R82" i="152"/>
  <c r="Q82" i="152"/>
  <c r="P82" i="152"/>
  <c r="O82" i="152"/>
  <c r="N82" i="152"/>
  <c r="M82" i="152"/>
  <c r="L82" i="152"/>
  <c r="K82" i="152"/>
  <c r="J82" i="152"/>
  <c r="I82" i="152"/>
  <c r="H82" i="152"/>
  <c r="G82" i="152"/>
  <c r="F82" i="152"/>
  <c r="E82" i="152"/>
  <c r="D82" i="152"/>
  <c r="AH81" i="152"/>
  <c r="AG81" i="152"/>
  <c r="AF81" i="152"/>
  <c r="AE81" i="152"/>
  <c r="AD81" i="152"/>
  <c r="AC81" i="152"/>
  <c r="AB81" i="152"/>
  <c r="AA81" i="152"/>
  <c r="Z81" i="152"/>
  <c r="Y81" i="152"/>
  <c r="X81" i="152"/>
  <c r="W81" i="152"/>
  <c r="V81" i="152"/>
  <c r="U81" i="152"/>
  <c r="T81" i="152"/>
  <c r="S81" i="152"/>
  <c r="R81" i="152"/>
  <c r="Q81" i="152"/>
  <c r="P81" i="152"/>
  <c r="O81" i="152"/>
  <c r="N81" i="152"/>
  <c r="M81" i="152"/>
  <c r="L81" i="152"/>
  <c r="K81" i="152"/>
  <c r="J81" i="152"/>
  <c r="I81" i="152"/>
  <c r="H81" i="152"/>
  <c r="G81" i="152"/>
  <c r="F81" i="152"/>
  <c r="E81" i="152"/>
  <c r="D81" i="152"/>
  <c r="E80" i="152"/>
  <c r="F80" i="152" s="1"/>
  <c r="G80" i="152" s="1"/>
  <c r="H80" i="152" s="1"/>
  <c r="I80" i="152" s="1"/>
  <c r="J80" i="152" s="1"/>
  <c r="K80" i="152" s="1"/>
  <c r="L80" i="152" s="1"/>
  <c r="M80" i="152" s="1"/>
  <c r="N80" i="152" s="1"/>
  <c r="O80" i="152" s="1"/>
  <c r="P80" i="152" s="1"/>
  <c r="Q80" i="152" s="1"/>
  <c r="R80" i="152" s="1"/>
  <c r="S80" i="152" s="1"/>
  <c r="T80" i="152" s="1"/>
  <c r="U80" i="152" s="1"/>
  <c r="V80" i="152" s="1"/>
  <c r="W80" i="152" s="1"/>
  <c r="X80" i="152" s="1"/>
  <c r="Y80" i="152" s="1"/>
  <c r="Z80" i="152" s="1"/>
  <c r="AA80" i="152" s="1"/>
  <c r="AB80" i="152" s="1"/>
  <c r="AC80" i="152" s="1"/>
  <c r="AD80" i="152" s="1"/>
  <c r="AE80" i="152" s="1"/>
  <c r="AF80" i="152" s="1"/>
  <c r="AG80" i="152" s="1"/>
  <c r="AH80" i="152" s="1"/>
  <c r="BN75" i="152"/>
  <c r="BM75" i="152"/>
  <c r="BL75" i="152"/>
  <c r="BK75" i="152"/>
  <c r="BJ75" i="152"/>
  <c r="BI75" i="152"/>
  <c r="BH75" i="152"/>
  <c r="BG75" i="152"/>
  <c r="BF75" i="152"/>
  <c r="BB75" i="152"/>
  <c r="BA75" i="152"/>
  <c r="AZ75" i="152"/>
  <c r="AY75" i="152"/>
  <c r="AX75" i="152"/>
  <c r="AW75" i="152"/>
  <c r="AV75" i="152"/>
  <c r="AU75" i="152"/>
  <c r="AT75" i="152"/>
  <c r="AS75" i="152"/>
  <c r="AR75" i="152"/>
  <c r="AQ75" i="152"/>
  <c r="AP75" i="152"/>
  <c r="AO75" i="152"/>
  <c r="AN75" i="152"/>
  <c r="AM75" i="152"/>
  <c r="AL75" i="152"/>
  <c r="AK75" i="152"/>
  <c r="AJ75" i="152"/>
  <c r="AI75" i="152"/>
  <c r="BN74" i="152"/>
  <c r="BM74" i="152"/>
  <c r="BL74" i="152"/>
  <c r="BK74" i="152"/>
  <c r="BJ74" i="152"/>
  <c r="BI74" i="152"/>
  <c r="BH74" i="152"/>
  <c r="BG74" i="152"/>
  <c r="BF74" i="152"/>
  <c r="BB74" i="152"/>
  <c r="BA74" i="152"/>
  <c r="AZ74" i="152"/>
  <c r="AY74" i="152"/>
  <c r="AX74" i="152"/>
  <c r="AW74" i="152"/>
  <c r="AV74" i="152"/>
  <c r="AU74" i="152"/>
  <c r="AT74" i="152"/>
  <c r="AS74" i="152"/>
  <c r="AR74" i="152"/>
  <c r="AQ74" i="152"/>
  <c r="AP74" i="152"/>
  <c r="AO74" i="152"/>
  <c r="AN74" i="152"/>
  <c r="AM74" i="152"/>
  <c r="AL74" i="152"/>
  <c r="AK74" i="152"/>
  <c r="AJ74" i="152"/>
  <c r="AI74" i="152"/>
  <c r="BN73" i="152"/>
  <c r="BM73" i="152"/>
  <c r="BL73" i="152"/>
  <c r="BK73" i="152"/>
  <c r="BJ73" i="152"/>
  <c r="BI73" i="152"/>
  <c r="BH73" i="152"/>
  <c r="BG73" i="152"/>
  <c r="BF73" i="152"/>
  <c r="BB73" i="152"/>
  <c r="BA73" i="152"/>
  <c r="AZ73" i="152"/>
  <c r="AY73" i="152"/>
  <c r="AX73" i="152"/>
  <c r="AW73" i="152"/>
  <c r="AV73" i="152"/>
  <c r="AU73" i="152"/>
  <c r="AT73" i="152"/>
  <c r="AS73" i="152"/>
  <c r="AR73" i="152"/>
  <c r="AQ73" i="152"/>
  <c r="AP73" i="152"/>
  <c r="AO73" i="152"/>
  <c r="AN73" i="152"/>
  <c r="AM73" i="152"/>
  <c r="AL73" i="152"/>
  <c r="AK73" i="152"/>
  <c r="AJ73" i="152"/>
  <c r="AI73" i="152"/>
  <c r="BN72" i="152"/>
  <c r="BM72" i="152"/>
  <c r="BL72" i="152"/>
  <c r="BK72" i="152"/>
  <c r="BJ72" i="152"/>
  <c r="BI72" i="152"/>
  <c r="BH72" i="152"/>
  <c r="BG72" i="152"/>
  <c r="BF72" i="152"/>
  <c r="BB72" i="152"/>
  <c r="BA72" i="152"/>
  <c r="AZ72" i="152"/>
  <c r="AY72" i="152"/>
  <c r="AX72" i="152"/>
  <c r="AW72" i="152"/>
  <c r="AV72" i="152"/>
  <c r="AU72" i="152"/>
  <c r="AT72" i="152"/>
  <c r="AS72" i="152"/>
  <c r="AR72" i="152"/>
  <c r="AQ72" i="152"/>
  <c r="AP72" i="152"/>
  <c r="AO72" i="152"/>
  <c r="AN72" i="152"/>
  <c r="AM72" i="152"/>
  <c r="AL72" i="152"/>
  <c r="AK72" i="152"/>
  <c r="AJ72" i="152"/>
  <c r="AI72" i="152"/>
  <c r="BN71" i="152"/>
  <c r="BM71" i="152"/>
  <c r="BL71" i="152"/>
  <c r="BK71" i="152"/>
  <c r="BJ71" i="152"/>
  <c r="BI71" i="152"/>
  <c r="BH71" i="152"/>
  <c r="BG71" i="152"/>
  <c r="BF71" i="152"/>
  <c r="BB71" i="152"/>
  <c r="BA71" i="152"/>
  <c r="AZ71" i="152"/>
  <c r="AY71" i="152"/>
  <c r="AX71" i="152"/>
  <c r="AW71" i="152"/>
  <c r="AV71" i="152"/>
  <c r="AU71" i="152"/>
  <c r="AT71" i="152"/>
  <c r="AS71" i="152"/>
  <c r="AR71" i="152"/>
  <c r="AQ71" i="152"/>
  <c r="AP71" i="152"/>
  <c r="AO71" i="152"/>
  <c r="AN71" i="152"/>
  <c r="AM71" i="152"/>
  <c r="AL71" i="152"/>
  <c r="AK71" i="152"/>
  <c r="AJ71" i="152"/>
  <c r="AI71" i="152"/>
  <c r="BN70" i="152"/>
  <c r="BM70" i="152"/>
  <c r="BL70" i="152"/>
  <c r="BK70" i="152"/>
  <c r="BJ70" i="152"/>
  <c r="BI70" i="152"/>
  <c r="BH70" i="152"/>
  <c r="BG70" i="152"/>
  <c r="BF70" i="152"/>
  <c r="BB70" i="152"/>
  <c r="BA70" i="152"/>
  <c r="AZ70" i="152"/>
  <c r="AY70" i="152"/>
  <c r="AX70" i="152"/>
  <c r="AW70" i="152"/>
  <c r="AV70" i="152"/>
  <c r="AU70" i="152"/>
  <c r="AT70" i="152"/>
  <c r="AS70" i="152"/>
  <c r="AR70" i="152"/>
  <c r="AQ70" i="152"/>
  <c r="AP70" i="152"/>
  <c r="AO70" i="152"/>
  <c r="AN70" i="152"/>
  <c r="AM70" i="152"/>
  <c r="AL70" i="152"/>
  <c r="AK70" i="152"/>
  <c r="AJ70" i="152"/>
  <c r="AI70" i="152"/>
  <c r="BN69" i="152"/>
  <c r="BM69" i="152"/>
  <c r="BL69" i="152"/>
  <c r="BK69" i="152"/>
  <c r="BJ69" i="152"/>
  <c r="BI69" i="152"/>
  <c r="BH69" i="152"/>
  <c r="BG69" i="152"/>
  <c r="BF69" i="152"/>
  <c r="BB69" i="152"/>
  <c r="BA69" i="152"/>
  <c r="AZ69" i="152"/>
  <c r="AY69" i="152"/>
  <c r="AX69" i="152"/>
  <c r="AW69" i="152"/>
  <c r="AV69" i="152"/>
  <c r="AU69" i="152"/>
  <c r="AT69" i="152"/>
  <c r="AS69" i="152"/>
  <c r="AR69" i="152"/>
  <c r="AQ69" i="152"/>
  <c r="AP69" i="152"/>
  <c r="AO69" i="152"/>
  <c r="AN69" i="152"/>
  <c r="AM69" i="152"/>
  <c r="AL69" i="152"/>
  <c r="AK69" i="152"/>
  <c r="AJ69" i="152"/>
  <c r="AI69" i="152"/>
  <c r="BN68" i="152"/>
  <c r="BM68" i="152"/>
  <c r="BL68" i="152"/>
  <c r="BK68" i="152"/>
  <c r="BJ68" i="152"/>
  <c r="BI68" i="152"/>
  <c r="BH68" i="152"/>
  <c r="BG68" i="152"/>
  <c r="BF68" i="152"/>
  <c r="BB68" i="152"/>
  <c r="BA68" i="152"/>
  <c r="AZ68" i="152"/>
  <c r="AY68" i="152"/>
  <c r="AX68" i="152"/>
  <c r="AW68" i="152"/>
  <c r="AV68" i="152"/>
  <c r="AU68" i="152"/>
  <c r="AT68" i="152"/>
  <c r="AS68" i="152"/>
  <c r="AR68" i="152"/>
  <c r="AQ68" i="152"/>
  <c r="AP68" i="152"/>
  <c r="AO68" i="152"/>
  <c r="AN68" i="152"/>
  <c r="AM68" i="152"/>
  <c r="AL68" i="152"/>
  <c r="AK68" i="152"/>
  <c r="AJ68" i="152"/>
  <c r="AI68" i="152"/>
  <c r="BN67" i="152"/>
  <c r="BM67" i="152"/>
  <c r="BL67" i="152"/>
  <c r="BK67" i="152"/>
  <c r="BJ67" i="152"/>
  <c r="BI67" i="152"/>
  <c r="BH67" i="152"/>
  <c r="BG67" i="152"/>
  <c r="BF67" i="152"/>
  <c r="BB67" i="152"/>
  <c r="BA67" i="152"/>
  <c r="AZ67" i="152"/>
  <c r="AY67" i="152"/>
  <c r="AX67" i="152"/>
  <c r="AW67" i="152"/>
  <c r="AV67" i="152"/>
  <c r="AU67" i="152"/>
  <c r="AT67" i="152"/>
  <c r="AS67" i="152"/>
  <c r="AR67" i="152"/>
  <c r="AQ67" i="152"/>
  <c r="AP67" i="152"/>
  <c r="AO67" i="152"/>
  <c r="AN67" i="152"/>
  <c r="AM67" i="152"/>
  <c r="AL67" i="152"/>
  <c r="AK67" i="152"/>
  <c r="AJ67" i="152"/>
  <c r="AI67" i="152"/>
  <c r="BQ66" i="152"/>
  <c r="BN66" i="152"/>
  <c r="BM66" i="152"/>
  <c r="BL66" i="152"/>
  <c r="BK66" i="152"/>
  <c r="BJ66" i="152"/>
  <c r="BI66" i="152"/>
  <c r="BH66" i="152"/>
  <c r="BG66" i="152"/>
  <c r="BF66" i="152"/>
  <c r="BB66" i="152"/>
  <c r="BA66" i="152"/>
  <c r="AZ66" i="152"/>
  <c r="AY66" i="152"/>
  <c r="AX66" i="152"/>
  <c r="AW66" i="152"/>
  <c r="AV66" i="152"/>
  <c r="AU66" i="152"/>
  <c r="AT66" i="152"/>
  <c r="AS66" i="152"/>
  <c r="AR66" i="152"/>
  <c r="AQ66" i="152"/>
  <c r="AP66" i="152"/>
  <c r="AO66" i="152"/>
  <c r="AN66" i="152"/>
  <c r="AM66" i="152"/>
  <c r="AL66" i="152"/>
  <c r="AK66" i="152"/>
  <c r="AJ66" i="152"/>
  <c r="AI66" i="152"/>
  <c r="BN65" i="152"/>
  <c r="BM65" i="152"/>
  <c r="BL65" i="152"/>
  <c r="BK65" i="152"/>
  <c r="BJ65" i="152"/>
  <c r="BI65" i="152"/>
  <c r="BH65" i="152"/>
  <c r="BG65" i="152"/>
  <c r="BF65" i="152"/>
  <c r="BB65" i="152"/>
  <c r="BA65" i="152"/>
  <c r="AZ65" i="152"/>
  <c r="AY65" i="152"/>
  <c r="AX65" i="152"/>
  <c r="AW65" i="152"/>
  <c r="AV65" i="152"/>
  <c r="AU65" i="152"/>
  <c r="AT65" i="152"/>
  <c r="AS65" i="152"/>
  <c r="AR65" i="152"/>
  <c r="AQ65" i="152"/>
  <c r="AP65" i="152"/>
  <c r="AO65" i="152"/>
  <c r="AN65" i="152"/>
  <c r="AM65" i="152"/>
  <c r="AL65" i="152"/>
  <c r="AK65" i="152"/>
  <c r="AJ65" i="152"/>
  <c r="AI65" i="152"/>
  <c r="BN64" i="152"/>
  <c r="BM64" i="152"/>
  <c r="BL64" i="152"/>
  <c r="BK64" i="152"/>
  <c r="BJ64" i="152"/>
  <c r="BI64" i="152"/>
  <c r="BH64" i="152"/>
  <c r="BG64" i="152"/>
  <c r="BF64" i="152"/>
  <c r="BB64" i="152"/>
  <c r="BA64" i="152"/>
  <c r="AZ64" i="152"/>
  <c r="AY64" i="152"/>
  <c r="AX64" i="152"/>
  <c r="AW64" i="152"/>
  <c r="AV64" i="152"/>
  <c r="AU64" i="152"/>
  <c r="AT64" i="152"/>
  <c r="AS64" i="152"/>
  <c r="AR64" i="152"/>
  <c r="AQ64" i="152"/>
  <c r="AP64" i="152"/>
  <c r="AO64" i="152"/>
  <c r="AN64" i="152"/>
  <c r="AM64" i="152"/>
  <c r="AL64" i="152"/>
  <c r="AK64" i="152"/>
  <c r="AJ64" i="152"/>
  <c r="AI64" i="152"/>
  <c r="BN63" i="152"/>
  <c r="BM63" i="152"/>
  <c r="BL63" i="152"/>
  <c r="BK63" i="152"/>
  <c r="BJ63" i="152"/>
  <c r="BI63" i="152"/>
  <c r="BH63" i="152"/>
  <c r="BG63" i="152"/>
  <c r="BF63" i="152"/>
  <c r="BB63" i="152"/>
  <c r="BA63" i="152"/>
  <c r="AZ63" i="152"/>
  <c r="AY63" i="152"/>
  <c r="AX63" i="152"/>
  <c r="AW63" i="152"/>
  <c r="AV63" i="152"/>
  <c r="AU63" i="152"/>
  <c r="AT63" i="152"/>
  <c r="AS63" i="152"/>
  <c r="AR63" i="152"/>
  <c r="AQ63" i="152"/>
  <c r="AP63" i="152"/>
  <c r="AO63" i="152"/>
  <c r="AN63" i="152"/>
  <c r="AM63" i="152"/>
  <c r="AL63" i="152"/>
  <c r="AK63" i="152"/>
  <c r="AJ63" i="152"/>
  <c r="AI63" i="152"/>
  <c r="BN62" i="152"/>
  <c r="BM62" i="152"/>
  <c r="BL62" i="152"/>
  <c r="BK62" i="152"/>
  <c r="BJ62" i="152"/>
  <c r="BI62" i="152"/>
  <c r="BH62" i="152"/>
  <c r="BG62" i="152"/>
  <c r="BF62" i="152"/>
  <c r="BB62" i="152"/>
  <c r="BA62" i="152"/>
  <c r="AZ62" i="152"/>
  <c r="AY62" i="152"/>
  <c r="AX62" i="152"/>
  <c r="AW62" i="152"/>
  <c r="AV62" i="152"/>
  <c r="AU62" i="152"/>
  <c r="AT62" i="152"/>
  <c r="AS62" i="152"/>
  <c r="AR62" i="152"/>
  <c r="AQ62" i="152"/>
  <c r="AP62" i="152"/>
  <c r="AO62" i="152"/>
  <c r="AN62" i="152"/>
  <c r="AM62" i="152"/>
  <c r="AL62" i="152"/>
  <c r="AK62" i="152"/>
  <c r="AJ62" i="152"/>
  <c r="AI62" i="152"/>
  <c r="BN61" i="152"/>
  <c r="BM61" i="152"/>
  <c r="BL61" i="152"/>
  <c r="BK61" i="152"/>
  <c r="BJ61" i="152"/>
  <c r="BI61" i="152"/>
  <c r="BH61" i="152"/>
  <c r="BG61" i="152"/>
  <c r="BF61" i="152"/>
  <c r="BB61" i="152"/>
  <c r="BA61" i="152"/>
  <c r="AZ61" i="152"/>
  <c r="AY61" i="152"/>
  <c r="AX61" i="152"/>
  <c r="AW61" i="152"/>
  <c r="AV61" i="152"/>
  <c r="AU61" i="152"/>
  <c r="AT61" i="152"/>
  <c r="AS61" i="152"/>
  <c r="AR61" i="152"/>
  <c r="AQ61" i="152"/>
  <c r="AP61" i="152"/>
  <c r="AO61" i="152"/>
  <c r="AN61" i="152"/>
  <c r="AM61" i="152"/>
  <c r="AL61" i="152"/>
  <c r="AK61" i="152"/>
  <c r="AJ61" i="152"/>
  <c r="AI61" i="152"/>
  <c r="BN60" i="152"/>
  <c r="BM60" i="152"/>
  <c r="BL60" i="152"/>
  <c r="BK60" i="152"/>
  <c r="BJ60" i="152"/>
  <c r="BI60" i="152"/>
  <c r="BH60" i="152"/>
  <c r="BG60" i="152"/>
  <c r="BF60" i="152"/>
  <c r="BB60" i="152"/>
  <c r="BA60" i="152"/>
  <c r="AZ60" i="152"/>
  <c r="AY60" i="152"/>
  <c r="AX60" i="152"/>
  <c r="AW60" i="152"/>
  <c r="AV60" i="152"/>
  <c r="AU60" i="152"/>
  <c r="AT60" i="152"/>
  <c r="AS60" i="152"/>
  <c r="AR60" i="152"/>
  <c r="AQ60" i="152"/>
  <c r="AP60" i="152"/>
  <c r="AO60" i="152"/>
  <c r="AN60" i="152"/>
  <c r="AM60" i="152"/>
  <c r="AL60" i="152"/>
  <c r="AK60" i="152"/>
  <c r="AJ60" i="152"/>
  <c r="AI60" i="152"/>
  <c r="CQ59" i="152"/>
  <c r="CO59" i="152"/>
  <c r="CN59" i="152"/>
  <c r="BN59" i="152"/>
  <c r="BM59" i="152"/>
  <c r="BL59" i="152"/>
  <c r="BK59" i="152"/>
  <c r="BJ59" i="152"/>
  <c r="BI59" i="152"/>
  <c r="BH59" i="152"/>
  <c r="BG59" i="152"/>
  <c r="BF59" i="152"/>
  <c r="BN58" i="152"/>
  <c r="BM58" i="152"/>
  <c r="BL58" i="152"/>
  <c r="BK58" i="152"/>
  <c r="BJ58" i="152"/>
  <c r="BI58" i="152"/>
  <c r="BH58" i="152"/>
  <c r="BG58" i="152"/>
  <c r="BF58" i="152"/>
  <c r="BB58" i="152"/>
  <c r="BA58" i="152"/>
  <c r="AZ58" i="152"/>
  <c r="AY58" i="152"/>
  <c r="AX58" i="152"/>
  <c r="AW58" i="152"/>
  <c r="AV58" i="152"/>
  <c r="AU58" i="152"/>
  <c r="AT58" i="152"/>
  <c r="AS58" i="152"/>
  <c r="AR58" i="152"/>
  <c r="AQ58" i="152"/>
  <c r="AP58" i="152"/>
  <c r="AO58" i="152"/>
  <c r="AN58" i="152"/>
  <c r="AM58" i="152"/>
  <c r="AL58" i="152"/>
  <c r="AK58" i="152"/>
  <c r="AJ58" i="152"/>
  <c r="AI58" i="152"/>
  <c r="BN57" i="152"/>
  <c r="BM57" i="152"/>
  <c r="BL57" i="152"/>
  <c r="BK57" i="152"/>
  <c r="BJ57" i="152"/>
  <c r="BI57" i="152"/>
  <c r="BH57" i="152"/>
  <c r="BG57" i="152"/>
  <c r="BF57" i="152"/>
  <c r="BB57" i="152"/>
  <c r="BA57" i="152"/>
  <c r="AZ57" i="152"/>
  <c r="AY57" i="152"/>
  <c r="AX57" i="152"/>
  <c r="AW57" i="152"/>
  <c r="AV57" i="152"/>
  <c r="AU57" i="152"/>
  <c r="AT57" i="152"/>
  <c r="AS57" i="152"/>
  <c r="AR57" i="152"/>
  <c r="AQ57" i="152"/>
  <c r="AP57" i="152"/>
  <c r="AO57" i="152"/>
  <c r="AN57" i="152"/>
  <c r="AM57" i="152"/>
  <c r="AL57" i="152"/>
  <c r="AK57" i="152"/>
  <c r="AJ57" i="152"/>
  <c r="AI57" i="152"/>
  <c r="BN56" i="152"/>
  <c r="BM56" i="152"/>
  <c r="BL56" i="152"/>
  <c r="BK56" i="152"/>
  <c r="BJ56" i="152"/>
  <c r="BI56" i="152"/>
  <c r="BH56" i="152"/>
  <c r="BG56" i="152"/>
  <c r="BF56" i="152"/>
  <c r="BB56" i="152"/>
  <c r="BA56" i="152"/>
  <c r="AZ56" i="152"/>
  <c r="AY56" i="152"/>
  <c r="AX56" i="152"/>
  <c r="AW56" i="152"/>
  <c r="AV56" i="152"/>
  <c r="AU56" i="152"/>
  <c r="AT56" i="152"/>
  <c r="AS56" i="152"/>
  <c r="AR56" i="152"/>
  <c r="AQ56" i="152"/>
  <c r="AP56" i="152"/>
  <c r="AO56" i="152"/>
  <c r="AN56" i="152"/>
  <c r="AM56" i="152"/>
  <c r="AL56" i="152"/>
  <c r="AK56" i="152"/>
  <c r="AJ56" i="152"/>
  <c r="AI56" i="152"/>
  <c r="BN55" i="152"/>
  <c r="BM55" i="152"/>
  <c r="BL55" i="152"/>
  <c r="BK55" i="152"/>
  <c r="BJ55" i="152"/>
  <c r="BI55" i="152"/>
  <c r="BH55" i="152"/>
  <c r="BG55" i="152"/>
  <c r="BF55" i="152"/>
  <c r="BB55" i="152"/>
  <c r="BA55" i="152"/>
  <c r="AZ55" i="152"/>
  <c r="AY55" i="152"/>
  <c r="AX55" i="152"/>
  <c r="AW55" i="152"/>
  <c r="AV55" i="152"/>
  <c r="AU55" i="152"/>
  <c r="AT55" i="152"/>
  <c r="AS55" i="152"/>
  <c r="AR55" i="152"/>
  <c r="AQ55" i="152"/>
  <c r="AP55" i="152"/>
  <c r="AO55" i="152"/>
  <c r="AN55" i="152"/>
  <c r="AM55" i="152"/>
  <c r="AL55" i="152"/>
  <c r="AK55" i="152"/>
  <c r="AJ55" i="152"/>
  <c r="AI55" i="152"/>
  <c r="BN54" i="152"/>
  <c r="BM54" i="152"/>
  <c r="BL54" i="152"/>
  <c r="BK54" i="152"/>
  <c r="BJ54" i="152"/>
  <c r="BI54" i="152"/>
  <c r="BH54" i="152"/>
  <c r="BG54" i="152"/>
  <c r="BF54" i="152"/>
  <c r="BB54" i="152"/>
  <c r="BA54" i="152"/>
  <c r="AZ54" i="152"/>
  <c r="AY54" i="152"/>
  <c r="AX54" i="152"/>
  <c r="AW54" i="152"/>
  <c r="AV54" i="152"/>
  <c r="AU54" i="152"/>
  <c r="AT54" i="152"/>
  <c r="AS54" i="152"/>
  <c r="AR54" i="152"/>
  <c r="AQ54" i="152"/>
  <c r="AP54" i="152"/>
  <c r="AO54" i="152"/>
  <c r="AN54" i="152"/>
  <c r="AM54" i="152"/>
  <c r="AL54" i="152"/>
  <c r="AK54" i="152"/>
  <c r="AJ54" i="152"/>
  <c r="AI54" i="152"/>
  <c r="BN53" i="152"/>
  <c r="BM53" i="152"/>
  <c r="BL53" i="152"/>
  <c r="BK53" i="152"/>
  <c r="BJ53" i="152"/>
  <c r="BI53" i="152"/>
  <c r="BH53" i="152"/>
  <c r="BG53" i="152"/>
  <c r="BF53" i="152"/>
  <c r="BB53" i="152"/>
  <c r="BA53" i="152"/>
  <c r="AZ53" i="152"/>
  <c r="AY53" i="152"/>
  <c r="AX53" i="152"/>
  <c r="AW53" i="152"/>
  <c r="AV53" i="152"/>
  <c r="AU53" i="152"/>
  <c r="AT53" i="152"/>
  <c r="AS53" i="152"/>
  <c r="AR53" i="152"/>
  <c r="AQ53" i="152"/>
  <c r="AP53" i="152"/>
  <c r="AO53" i="152"/>
  <c r="AN53" i="152"/>
  <c r="AM53" i="152"/>
  <c r="AL53" i="152"/>
  <c r="AK53" i="152"/>
  <c r="AJ53" i="152"/>
  <c r="AI53" i="152"/>
  <c r="BN52" i="152"/>
  <c r="BM52" i="152"/>
  <c r="BL52" i="152"/>
  <c r="BK52" i="152"/>
  <c r="BJ52" i="152"/>
  <c r="BI52" i="152"/>
  <c r="BH52" i="152"/>
  <c r="BG52" i="152"/>
  <c r="BF52" i="152"/>
  <c r="BB52" i="152"/>
  <c r="BA52" i="152"/>
  <c r="AZ52" i="152"/>
  <c r="AY52" i="152"/>
  <c r="AX52" i="152"/>
  <c r="AW52" i="152"/>
  <c r="AV52" i="152"/>
  <c r="AU52" i="152"/>
  <c r="AT52" i="152"/>
  <c r="AS52" i="152"/>
  <c r="AR52" i="152"/>
  <c r="AQ52" i="152"/>
  <c r="AP52" i="152"/>
  <c r="AO52" i="152"/>
  <c r="AN52" i="152"/>
  <c r="AM52" i="152"/>
  <c r="AL52" i="152"/>
  <c r="AK52" i="152"/>
  <c r="AJ52" i="152"/>
  <c r="AI52" i="152"/>
  <c r="BN51" i="152"/>
  <c r="BM51" i="152"/>
  <c r="BL51" i="152"/>
  <c r="BK51" i="152"/>
  <c r="BJ51" i="152"/>
  <c r="BI51" i="152"/>
  <c r="BH51" i="152"/>
  <c r="BG51" i="152"/>
  <c r="BF51" i="152"/>
  <c r="BB51" i="152"/>
  <c r="BA51" i="152"/>
  <c r="AZ51" i="152"/>
  <c r="AY51" i="152"/>
  <c r="AX51" i="152"/>
  <c r="AW51" i="152"/>
  <c r="AV51" i="152"/>
  <c r="AU51" i="152"/>
  <c r="AT51" i="152"/>
  <c r="AS51" i="152"/>
  <c r="AR51" i="152"/>
  <c r="AQ51" i="152"/>
  <c r="AP51" i="152"/>
  <c r="AO51" i="152"/>
  <c r="AN51" i="152"/>
  <c r="AM51" i="152"/>
  <c r="AL51" i="152"/>
  <c r="AK51" i="152"/>
  <c r="AJ51" i="152"/>
  <c r="AI51" i="152"/>
  <c r="BN50" i="152"/>
  <c r="BM50" i="152"/>
  <c r="BL50" i="152"/>
  <c r="BK50" i="152"/>
  <c r="BJ50" i="152"/>
  <c r="BI50" i="152"/>
  <c r="BH50" i="152"/>
  <c r="BG50" i="152"/>
  <c r="BF50" i="152"/>
  <c r="BB50" i="152"/>
  <c r="BA50" i="152"/>
  <c r="AZ50" i="152"/>
  <c r="AY50" i="152"/>
  <c r="AX50" i="152"/>
  <c r="AW50" i="152"/>
  <c r="AV50" i="152"/>
  <c r="AU50" i="152"/>
  <c r="AT50" i="152"/>
  <c r="AS50" i="152"/>
  <c r="AR50" i="152"/>
  <c r="AQ50" i="152"/>
  <c r="AP50" i="152"/>
  <c r="AO50" i="152"/>
  <c r="AN50" i="152"/>
  <c r="AM50" i="152"/>
  <c r="AL50" i="152"/>
  <c r="AK50" i="152"/>
  <c r="AJ50" i="152"/>
  <c r="AI50" i="152"/>
  <c r="BN49" i="152"/>
  <c r="BM49" i="152"/>
  <c r="BL49" i="152"/>
  <c r="BK49" i="152"/>
  <c r="BJ49" i="152"/>
  <c r="BI49" i="152"/>
  <c r="BH49" i="152"/>
  <c r="BG49" i="152"/>
  <c r="BF49" i="152"/>
  <c r="BB49" i="152"/>
  <c r="BA49" i="152"/>
  <c r="AZ49" i="152"/>
  <c r="AY49" i="152"/>
  <c r="AX49" i="152"/>
  <c r="AW49" i="152"/>
  <c r="AV49" i="152"/>
  <c r="AU49" i="152"/>
  <c r="AT49" i="152"/>
  <c r="AS49" i="152"/>
  <c r="AR49" i="152"/>
  <c r="AQ49" i="152"/>
  <c r="AP49" i="152"/>
  <c r="AO49" i="152"/>
  <c r="AN49" i="152"/>
  <c r="AM49" i="152"/>
  <c r="AL49" i="152"/>
  <c r="AK49" i="152"/>
  <c r="AJ49" i="152"/>
  <c r="AI49" i="152"/>
  <c r="BN48" i="152"/>
  <c r="BM48" i="152"/>
  <c r="BL48" i="152"/>
  <c r="BK48" i="152"/>
  <c r="BJ48" i="152"/>
  <c r="BI48" i="152"/>
  <c r="BH48" i="152"/>
  <c r="BG48" i="152"/>
  <c r="BF48" i="152"/>
  <c r="BB48" i="152"/>
  <c r="BA48" i="152"/>
  <c r="AZ48" i="152"/>
  <c r="AY48" i="152"/>
  <c r="AX48" i="152"/>
  <c r="AW48" i="152"/>
  <c r="AV48" i="152"/>
  <c r="AU48" i="152"/>
  <c r="AT48" i="152"/>
  <c r="AS48" i="152"/>
  <c r="AR48" i="152"/>
  <c r="AQ48" i="152"/>
  <c r="AP48" i="152"/>
  <c r="AO48" i="152"/>
  <c r="AN48" i="152"/>
  <c r="AM48" i="152"/>
  <c r="AL48" i="152"/>
  <c r="AK48" i="152"/>
  <c r="AJ48" i="152"/>
  <c r="AI48" i="152"/>
  <c r="BN47" i="152"/>
  <c r="BM47" i="152"/>
  <c r="BL47" i="152"/>
  <c r="BK47" i="152"/>
  <c r="BJ47" i="152"/>
  <c r="BI47" i="152"/>
  <c r="BH47" i="152"/>
  <c r="BG47" i="152"/>
  <c r="BF47" i="152"/>
  <c r="BB47" i="152"/>
  <c r="BA47" i="152"/>
  <c r="AZ47" i="152"/>
  <c r="AY47" i="152"/>
  <c r="AX47" i="152"/>
  <c r="AW47" i="152"/>
  <c r="AV47" i="152"/>
  <c r="AU47" i="152"/>
  <c r="AT47" i="152"/>
  <c r="AS47" i="152"/>
  <c r="AR47" i="152"/>
  <c r="AQ47" i="152"/>
  <c r="AP47" i="152"/>
  <c r="AO47" i="152"/>
  <c r="AN47" i="152"/>
  <c r="AM47" i="152"/>
  <c r="AL47" i="152"/>
  <c r="AK47" i="152"/>
  <c r="AJ47" i="152"/>
  <c r="AI47" i="152"/>
  <c r="BN46" i="152"/>
  <c r="BM46" i="152"/>
  <c r="BL46" i="152"/>
  <c r="BK46" i="152"/>
  <c r="BJ46" i="152"/>
  <c r="BI46" i="152"/>
  <c r="BH46" i="152"/>
  <c r="BG46" i="152"/>
  <c r="BF46" i="152"/>
  <c r="BB46" i="152"/>
  <c r="BA46" i="152"/>
  <c r="AZ46" i="152"/>
  <c r="AY46" i="152"/>
  <c r="AX46" i="152"/>
  <c r="AW46" i="152"/>
  <c r="AV46" i="152"/>
  <c r="AU46" i="152"/>
  <c r="AT46" i="152"/>
  <c r="AS46" i="152"/>
  <c r="AR46" i="152"/>
  <c r="AQ46" i="152"/>
  <c r="AP46" i="152"/>
  <c r="AO46" i="152"/>
  <c r="AN46" i="152"/>
  <c r="AM46" i="152"/>
  <c r="AL46" i="152"/>
  <c r="AK46" i="152"/>
  <c r="AJ46" i="152"/>
  <c r="AI46" i="152"/>
  <c r="BN45" i="152"/>
  <c r="BM45" i="152"/>
  <c r="BL45" i="152"/>
  <c r="BK45" i="152"/>
  <c r="BJ45" i="152"/>
  <c r="BI45" i="152"/>
  <c r="BH45" i="152"/>
  <c r="BG45" i="152"/>
  <c r="BF45" i="152"/>
  <c r="BB45" i="152"/>
  <c r="BA45" i="152"/>
  <c r="AZ45" i="152"/>
  <c r="AY45" i="152"/>
  <c r="AX45" i="152"/>
  <c r="AW45" i="152"/>
  <c r="AV45" i="152"/>
  <c r="AU45" i="152"/>
  <c r="AT45" i="152"/>
  <c r="AS45" i="152"/>
  <c r="AR45" i="152"/>
  <c r="AQ45" i="152"/>
  <c r="AP45" i="152"/>
  <c r="AO45" i="152"/>
  <c r="AN45" i="152"/>
  <c r="AM45" i="152"/>
  <c r="AL45" i="152"/>
  <c r="AK45" i="152"/>
  <c r="AJ45" i="152"/>
  <c r="AI45" i="152"/>
  <c r="CO44" i="152"/>
  <c r="BN44" i="152"/>
  <c r="BM44" i="152"/>
  <c r="BL44" i="152"/>
  <c r="BK44" i="152"/>
  <c r="BJ44" i="152"/>
  <c r="BI44" i="152"/>
  <c r="BH44" i="152"/>
  <c r="BG44" i="152"/>
  <c r="BF44" i="152"/>
  <c r="BN43" i="152"/>
  <c r="BM43" i="152"/>
  <c r="BL43" i="152"/>
  <c r="BK43" i="152"/>
  <c r="BJ43" i="152"/>
  <c r="BI43" i="152"/>
  <c r="BH43" i="152"/>
  <c r="BG43" i="152"/>
  <c r="BF43" i="152"/>
  <c r="BB43" i="152"/>
  <c r="BA43" i="152"/>
  <c r="AZ43" i="152"/>
  <c r="AY43" i="152"/>
  <c r="AX43" i="152"/>
  <c r="AW43" i="152"/>
  <c r="AV43" i="152"/>
  <c r="AU43" i="152"/>
  <c r="AT43" i="152"/>
  <c r="AS43" i="152"/>
  <c r="AR43" i="152"/>
  <c r="AQ43" i="152"/>
  <c r="AP43" i="152"/>
  <c r="AO43" i="152"/>
  <c r="AN43" i="152"/>
  <c r="AM43" i="152"/>
  <c r="AL43" i="152"/>
  <c r="AK43" i="152"/>
  <c r="AJ43" i="152"/>
  <c r="AI43" i="152"/>
  <c r="BN42" i="152"/>
  <c r="BM42" i="152"/>
  <c r="BL42" i="152"/>
  <c r="BK42" i="152"/>
  <c r="BJ42" i="152"/>
  <c r="BI42" i="152"/>
  <c r="BH42" i="152"/>
  <c r="BG42" i="152"/>
  <c r="BF42" i="152"/>
  <c r="BB42" i="152"/>
  <c r="BA42" i="152"/>
  <c r="AZ42" i="152"/>
  <c r="AY42" i="152"/>
  <c r="AX42" i="152"/>
  <c r="AW42" i="152"/>
  <c r="AV42" i="152"/>
  <c r="AU42" i="152"/>
  <c r="AT42" i="152"/>
  <c r="AS42" i="152"/>
  <c r="AR42" i="152"/>
  <c r="AQ42" i="152"/>
  <c r="AP42" i="152"/>
  <c r="AO42" i="152"/>
  <c r="AN42" i="152"/>
  <c r="AM42" i="152"/>
  <c r="AL42" i="152"/>
  <c r="AK42" i="152"/>
  <c r="AJ42" i="152"/>
  <c r="AI42" i="152"/>
  <c r="BN41" i="152"/>
  <c r="BM41" i="152"/>
  <c r="BL41" i="152"/>
  <c r="BK41" i="152"/>
  <c r="BJ41" i="152"/>
  <c r="BI41" i="152"/>
  <c r="BH41" i="152"/>
  <c r="BG41" i="152"/>
  <c r="BF41" i="152"/>
  <c r="BB41" i="152"/>
  <c r="BA41" i="152"/>
  <c r="AZ41" i="152"/>
  <c r="AY41" i="152"/>
  <c r="AX41" i="152"/>
  <c r="AW41" i="152"/>
  <c r="AV41" i="152"/>
  <c r="AU41" i="152"/>
  <c r="AT41" i="152"/>
  <c r="AS41" i="152"/>
  <c r="AR41" i="152"/>
  <c r="AQ41" i="152"/>
  <c r="AP41" i="152"/>
  <c r="AO41" i="152"/>
  <c r="AN41" i="152"/>
  <c r="AM41" i="152"/>
  <c r="AL41" i="152"/>
  <c r="AK41" i="152"/>
  <c r="AJ41" i="152"/>
  <c r="AI41" i="152"/>
  <c r="BN40" i="152"/>
  <c r="BM40" i="152"/>
  <c r="BL40" i="152"/>
  <c r="BK40" i="152"/>
  <c r="BJ40" i="152"/>
  <c r="BI40" i="152"/>
  <c r="BH40" i="152"/>
  <c r="BG40" i="152"/>
  <c r="BF40" i="152"/>
  <c r="BB40" i="152"/>
  <c r="BA40" i="152"/>
  <c r="AZ40" i="152"/>
  <c r="AY40" i="152"/>
  <c r="AX40" i="152"/>
  <c r="AW40" i="152"/>
  <c r="AV40" i="152"/>
  <c r="AU40" i="152"/>
  <c r="AT40" i="152"/>
  <c r="AS40" i="152"/>
  <c r="AR40" i="152"/>
  <c r="AQ40" i="152"/>
  <c r="AP40" i="152"/>
  <c r="AO40" i="152"/>
  <c r="AN40" i="152"/>
  <c r="AM40" i="152"/>
  <c r="AL40" i="152"/>
  <c r="AK40" i="152"/>
  <c r="AJ40" i="152"/>
  <c r="AI40" i="152"/>
  <c r="BN39" i="152"/>
  <c r="BM39" i="152"/>
  <c r="BL39" i="152"/>
  <c r="BK39" i="152"/>
  <c r="BJ39" i="152"/>
  <c r="BI39" i="152"/>
  <c r="BH39" i="152"/>
  <c r="BG39" i="152"/>
  <c r="BF39" i="152"/>
  <c r="BB39" i="152"/>
  <c r="BA39" i="152"/>
  <c r="AZ39" i="152"/>
  <c r="AY39" i="152"/>
  <c r="AX39" i="152"/>
  <c r="AW39" i="152"/>
  <c r="AV39" i="152"/>
  <c r="AU39" i="152"/>
  <c r="AT39" i="152"/>
  <c r="AS39" i="152"/>
  <c r="AR39" i="152"/>
  <c r="AQ39" i="152"/>
  <c r="AP39" i="152"/>
  <c r="AO39" i="152"/>
  <c r="AN39" i="152"/>
  <c r="AM39" i="152"/>
  <c r="AL39" i="152"/>
  <c r="AK39" i="152"/>
  <c r="AJ39" i="152"/>
  <c r="AI39" i="152"/>
  <c r="BN38" i="152"/>
  <c r="BM38" i="152"/>
  <c r="BL38" i="152"/>
  <c r="BK38" i="152"/>
  <c r="BJ38" i="152"/>
  <c r="BI38" i="152"/>
  <c r="BH38" i="152"/>
  <c r="BG38" i="152"/>
  <c r="BF38" i="152"/>
  <c r="BB38" i="152"/>
  <c r="BA38" i="152"/>
  <c r="AZ38" i="152"/>
  <c r="AY38" i="152"/>
  <c r="AX38" i="152"/>
  <c r="AW38" i="152"/>
  <c r="AV38" i="152"/>
  <c r="AU38" i="152"/>
  <c r="AT38" i="152"/>
  <c r="AS38" i="152"/>
  <c r="AR38" i="152"/>
  <c r="AQ38" i="152"/>
  <c r="AP38" i="152"/>
  <c r="AO38" i="152"/>
  <c r="AN38" i="152"/>
  <c r="AM38" i="152"/>
  <c r="AL38" i="152"/>
  <c r="AK38" i="152"/>
  <c r="AJ38" i="152"/>
  <c r="AI38" i="152"/>
  <c r="BN37" i="152"/>
  <c r="BM37" i="152"/>
  <c r="BL37" i="152"/>
  <c r="BK37" i="152"/>
  <c r="BJ37" i="152"/>
  <c r="BI37" i="152"/>
  <c r="BH37" i="152"/>
  <c r="BG37" i="152"/>
  <c r="BF37" i="152"/>
  <c r="BB37" i="152"/>
  <c r="BA37" i="152"/>
  <c r="AZ37" i="152"/>
  <c r="AY37" i="152"/>
  <c r="AX37" i="152"/>
  <c r="AW37" i="152"/>
  <c r="AV37" i="152"/>
  <c r="AU37" i="152"/>
  <c r="AT37" i="152"/>
  <c r="AS37" i="152"/>
  <c r="AR37" i="152"/>
  <c r="AQ37" i="152"/>
  <c r="AP37" i="152"/>
  <c r="AO37" i="152"/>
  <c r="AN37" i="152"/>
  <c r="AM37" i="152"/>
  <c r="AL37" i="152"/>
  <c r="AK37" i="152"/>
  <c r="AJ37" i="152"/>
  <c r="AI37" i="152"/>
  <c r="BN36" i="152"/>
  <c r="BM36" i="152"/>
  <c r="BL36" i="152"/>
  <c r="BK36" i="152"/>
  <c r="BJ36" i="152"/>
  <c r="BI36" i="152"/>
  <c r="BH36" i="152"/>
  <c r="BG36" i="152"/>
  <c r="BF36" i="152"/>
  <c r="BB36" i="152"/>
  <c r="BA36" i="152"/>
  <c r="AZ36" i="152"/>
  <c r="AY36" i="152"/>
  <c r="AX36" i="152"/>
  <c r="AW36" i="152"/>
  <c r="AV36" i="152"/>
  <c r="AU36" i="152"/>
  <c r="AT36" i="152"/>
  <c r="AS36" i="152"/>
  <c r="AR36" i="152"/>
  <c r="AQ36" i="152"/>
  <c r="AP36" i="152"/>
  <c r="AO36" i="152"/>
  <c r="AN36" i="152"/>
  <c r="AM36" i="152"/>
  <c r="AL36" i="152"/>
  <c r="AK36" i="152"/>
  <c r="AJ36" i="152"/>
  <c r="AI36" i="152"/>
  <c r="BN35" i="152"/>
  <c r="BM35" i="152"/>
  <c r="BL35" i="152"/>
  <c r="BK35" i="152"/>
  <c r="BJ35" i="152"/>
  <c r="BI35" i="152"/>
  <c r="BH35" i="152"/>
  <c r="BG35" i="152"/>
  <c r="BF35" i="152"/>
  <c r="BB35" i="152"/>
  <c r="BA35" i="152"/>
  <c r="AZ35" i="152"/>
  <c r="AY35" i="152"/>
  <c r="AX35" i="152"/>
  <c r="AW35" i="152"/>
  <c r="AV35" i="152"/>
  <c r="AU35" i="152"/>
  <c r="AT35" i="152"/>
  <c r="AS35" i="152"/>
  <c r="AR35" i="152"/>
  <c r="AQ35" i="152"/>
  <c r="AP35" i="152"/>
  <c r="AO35" i="152"/>
  <c r="AN35" i="152"/>
  <c r="AM35" i="152"/>
  <c r="AL35" i="152"/>
  <c r="AK35" i="152"/>
  <c r="AJ35" i="152"/>
  <c r="AI35" i="152"/>
  <c r="BN34" i="152"/>
  <c r="BM34" i="152"/>
  <c r="BL34" i="152"/>
  <c r="BK34" i="152"/>
  <c r="BJ34" i="152"/>
  <c r="BI34" i="152"/>
  <c r="BH34" i="152"/>
  <c r="BG34" i="152"/>
  <c r="BF34" i="152"/>
  <c r="BB34" i="152"/>
  <c r="BA34" i="152"/>
  <c r="AZ34" i="152"/>
  <c r="AY34" i="152"/>
  <c r="AX34" i="152"/>
  <c r="AW34" i="152"/>
  <c r="AV34" i="152"/>
  <c r="AU34" i="152"/>
  <c r="AT34" i="152"/>
  <c r="AS34" i="152"/>
  <c r="AR34" i="152"/>
  <c r="AQ34" i="152"/>
  <c r="AP34" i="152"/>
  <c r="AO34" i="152"/>
  <c r="AN34" i="152"/>
  <c r="AM34" i="152"/>
  <c r="AL34" i="152"/>
  <c r="AK34" i="152"/>
  <c r="AJ34" i="152"/>
  <c r="AI34" i="152"/>
  <c r="BN33" i="152"/>
  <c r="BM33" i="152"/>
  <c r="BL33" i="152"/>
  <c r="BK33" i="152"/>
  <c r="BJ33" i="152"/>
  <c r="BI33" i="152"/>
  <c r="BH33" i="152"/>
  <c r="BG33" i="152"/>
  <c r="BF33" i="152"/>
  <c r="BB33" i="152"/>
  <c r="BA33" i="152"/>
  <c r="AZ33" i="152"/>
  <c r="AY33" i="152"/>
  <c r="AX33" i="152"/>
  <c r="AW33" i="152"/>
  <c r="AV33" i="152"/>
  <c r="AU33" i="152"/>
  <c r="AT33" i="152"/>
  <c r="AS33" i="152"/>
  <c r="AR33" i="152"/>
  <c r="AQ33" i="152"/>
  <c r="AP33" i="152"/>
  <c r="AO33" i="152"/>
  <c r="AN33" i="152"/>
  <c r="AM33" i="152"/>
  <c r="AL33" i="152"/>
  <c r="AK33" i="152"/>
  <c r="AJ33" i="152"/>
  <c r="AI33" i="152"/>
  <c r="BN32" i="152"/>
  <c r="BM32" i="152"/>
  <c r="BL32" i="152"/>
  <c r="BK32" i="152"/>
  <c r="BJ32" i="152"/>
  <c r="BI32" i="152"/>
  <c r="BH32" i="152"/>
  <c r="BG32" i="152"/>
  <c r="BF32" i="152"/>
  <c r="BB32" i="152"/>
  <c r="BA32" i="152"/>
  <c r="AZ32" i="152"/>
  <c r="AY32" i="152"/>
  <c r="AX32" i="152"/>
  <c r="AW32" i="152"/>
  <c r="AV32" i="152"/>
  <c r="AU32" i="152"/>
  <c r="AT32" i="152"/>
  <c r="AS32" i="152"/>
  <c r="AR32" i="152"/>
  <c r="AQ32" i="152"/>
  <c r="AP32" i="152"/>
  <c r="AO32" i="152"/>
  <c r="AN32" i="152"/>
  <c r="AM32" i="152"/>
  <c r="AL32" i="152"/>
  <c r="AK32" i="152"/>
  <c r="AJ32" i="152"/>
  <c r="AI32" i="152"/>
  <c r="BN31" i="152"/>
  <c r="BM31" i="152"/>
  <c r="BL31" i="152"/>
  <c r="BK31" i="152"/>
  <c r="BJ31" i="152"/>
  <c r="BI31" i="152"/>
  <c r="BH31" i="152"/>
  <c r="BG31" i="152"/>
  <c r="BF31" i="152"/>
  <c r="BB31" i="152"/>
  <c r="BA31" i="152"/>
  <c r="AZ31" i="152"/>
  <c r="AY31" i="152"/>
  <c r="AX31" i="152"/>
  <c r="AW31" i="152"/>
  <c r="AV31" i="152"/>
  <c r="AU31" i="152"/>
  <c r="AT31" i="152"/>
  <c r="AS31" i="152"/>
  <c r="AR31" i="152"/>
  <c r="AQ31" i="152"/>
  <c r="AP31" i="152"/>
  <c r="AO31" i="152"/>
  <c r="AN31" i="152"/>
  <c r="AM31" i="152"/>
  <c r="AL31" i="152"/>
  <c r="AK31" i="152"/>
  <c r="AJ31" i="152"/>
  <c r="AI31" i="152"/>
  <c r="BN30" i="152"/>
  <c r="BM30" i="152"/>
  <c r="BL30" i="152"/>
  <c r="BK30" i="152"/>
  <c r="BJ30" i="152"/>
  <c r="BI30" i="152"/>
  <c r="BH30" i="152"/>
  <c r="BG30" i="152"/>
  <c r="BF30" i="152"/>
  <c r="BB30" i="152"/>
  <c r="BA30" i="152"/>
  <c r="AZ30" i="152"/>
  <c r="AY30" i="152"/>
  <c r="AX30" i="152"/>
  <c r="AW30" i="152"/>
  <c r="AV30" i="152"/>
  <c r="AU30" i="152"/>
  <c r="AT30" i="152"/>
  <c r="AS30" i="152"/>
  <c r="AR30" i="152"/>
  <c r="AQ30" i="152"/>
  <c r="AP30" i="152"/>
  <c r="AO30" i="152"/>
  <c r="AN30" i="152"/>
  <c r="AM30" i="152"/>
  <c r="AL30" i="152"/>
  <c r="AK30" i="152"/>
  <c r="AJ30" i="152"/>
  <c r="AI30" i="152"/>
  <c r="CO29" i="152"/>
  <c r="BN29" i="152"/>
  <c r="BM29" i="152"/>
  <c r="BL29" i="152"/>
  <c r="BK29" i="152"/>
  <c r="BJ29" i="152"/>
  <c r="BI29" i="152"/>
  <c r="BH29" i="152"/>
  <c r="BG29" i="152"/>
  <c r="BF29" i="152"/>
  <c r="BN28" i="152"/>
  <c r="BM28" i="152"/>
  <c r="BL28" i="152"/>
  <c r="BK28" i="152"/>
  <c r="BJ28" i="152"/>
  <c r="BI28" i="152"/>
  <c r="BH28" i="152"/>
  <c r="BG28" i="152"/>
  <c r="BF28" i="152"/>
  <c r="BB28" i="152"/>
  <c r="BA28" i="152"/>
  <c r="AZ28" i="152"/>
  <c r="AY28" i="152"/>
  <c r="AX28" i="152"/>
  <c r="AW28" i="152"/>
  <c r="AV28" i="152"/>
  <c r="AU28" i="152"/>
  <c r="AT28" i="152"/>
  <c r="AS28" i="152"/>
  <c r="AR28" i="152"/>
  <c r="AQ28" i="152"/>
  <c r="AP28" i="152"/>
  <c r="AO28" i="152"/>
  <c r="AN28" i="152"/>
  <c r="AM28" i="152"/>
  <c r="AL28" i="152"/>
  <c r="AK28" i="152"/>
  <c r="AJ28" i="152"/>
  <c r="AI28" i="152"/>
  <c r="BN27" i="152"/>
  <c r="BM27" i="152"/>
  <c r="BL27" i="152"/>
  <c r="BK27" i="152"/>
  <c r="BJ27" i="152"/>
  <c r="BI27" i="152"/>
  <c r="BH27" i="152"/>
  <c r="BG27" i="152"/>
  <c r="BF27" i="152"/>
  <c r="BB27" i="152"/>
  <c r="BA27" i="152"/>
  <c r="AZ27" i="152"/>
  <c r="AY27" i="152"/>
  <c r="AX27" i="152"/>
  <c r="AW27" i="152"/>
  <c r="AV27" i="152"/>
  <c r="AU27" i="152"/>
  <c r="AT27" i="152"/>
  <c r="AS27" i="152"/>
  <c r="AR27" i="152"/>
  <c r="AQ27" i="152"/>
  <c r="AP27" i="152"/>
  <c r="AO27" i="152"/>
  <c r="AN27" i="152"/>
  <c r="AM27" i="152"/>
  <c r="AL27" i="152"/>
  <c r="AK27" i="152"/>
  <c r="AJ27" i="152"/>
  <c r="AI27" i="152"/>
  <c r="BN26" i="152"/>
  <c r="BM26" i="152"/>
  <c r="BL26" i="152"/>
  <c r="BK26" i="152"/>
  <c r="BJ26" i="152"/>
  <c r="BI26" i="152"/>
  <c r="BH26" i="152"/>
  <c r="BG26" i="152"/>
  <c r="BF26" i="152"/>
  <c r="BB26" i="152"/>
  <c r="BA26" i="152"/>
  <c r="AZ26" i="152"/>
  <c r="AY26" i="152"/>
  <c r="AX26" i="152"/>
  <c r="AW26" i="152"/>
  <c r="AV26" i="152"/>
  <c r="AU26" i="152"/>
  <c r="AT26" i="152"/>
  <c r="AS26" i="152"/>
  <c r="AR26" i="152"/>
  <c r="AQ26" i="152"/>
  <c r="AP26" i="152"/>
  <c r="AO26" i="152"/>
  <c r="AN26" i="152"/>
  <c r="AM26" i="152"/>
  <c r="AL26" i="152"/>
  <c r="AK26" i="152"/>
  <c r="AJ26" i="152"/>
  <c r="AI26" i="152"/>
  <c r="BN25" i="152"/>
  <c r="BM25" i="152"/>
  <c r="BL25" i="152"/>
  <c r="BK25" i="152"/>
  <c r="BJ25" i="152"/>
  <c r="BI25" i="152"/>
  <c r="BH25" i="152"/>
  <c r="BG25" i="152"/>
  <c r="BF25" i="152"/>
  <c r="BB25" i="152"/>
  <c r="BA25" i="152"/>
  <c r="AZ25" i="152"/>
  <c r="AY25" i="152"/>
  <c r="AX25" i="152"/>
  <c r="AW25" i="152"/>
  <c r="AV25" i="152"/>
  <c r="AU25" i="152"/>
  <c r="AT25" i="152"/>
  <c r="AS25" i="152"/>
  <c r="AR25" i="152"/>
  <c r="AQ25" i="152"/>
  <c r="AP25" i="152"/>
  <c r="AO25" i="152"/>
  <c r="AN25" i="152"/>
  <c r="AM25" i="152"/>
  <c r="AL25" i="152"/>
  <c r="AK25" i="152"/>
  <c r="AJ25" i="152"/>
  <c r="AI25" i="152"/>
  <c r="BN24" i="152"/>
  <c r="BM24" i="152"/>
  <c r="BL24" i="152"/>
  <c r="BK24" i="152"/>
  <c r="BJ24" i="152"/>
  <c r="BI24" i="152"/>
  <c r="BH24" i="152"/>
  <c r="BG24" i="152"/>
  <c r="BF24" i="152"/>
  <c r="BB24" i="152"/>
  <c r="BA24" i="152"/>
  <c r="AZ24" i="152"/>
  <c r="AY24" i="152"/>
  <c r="AX24" i="152"/>
  <c r="AW24" i="152"/>
  <c r="AV24" i="152"/>
  <c r="AU24" i="152"/>
  <c r="AT24" i="152"/>
  <c r="AS24" i="152"/>
  <c r="AR24" i="152"/>
  <c r="AQ24" i="152"/>
  <c r="AP24" i="152"/>
  <c r="AO24" i="152"/>
  <c r="AN24" i="152"/>
  <c r="AM24" i="152"/>
  <c r="AL24" i="152"/>
  <c r="AK24" i="152"/>
  <c r="AJ24" i="152"/>
  <c r="AI24" i="152"/>
  <c r="BN23" i="152"/>
  <c r="BM23" i="152"/>
  <c r="BL23" i="152"/>
  <c r="BK23" i="152"/>
  <c r="BJ23" i="152"/>
  <c r="BI23" i="152"/>
  <c r="BH23" i="152"/>
  <c r="BG23" i="152"/>
  <c r="BF23" i="152"/>
  <c r="BB23" i="152"/>
  <c r="BA23" i="152"/>
  <c r="AZ23" i="152"/>
  <c r="AY23" i="152"/>
  <c r="AX23" i="152"/>
  <c r="AW23" i="152"/>
  <c r="AV23" i="152"/>
  <c r="AU23" i="152"/>
  <c r="AT23" i="152"/>
  <c r="AS23" i="152"/>
  <c r="AR23" i="152"/>
  <c r="AQ23" i="152"/>
  <c r="AP23" i="152"/>
  <c r="AO23" i="152"/>
  <c r="AN23" i="152"/>
  <c r="AM23" i="152"/>
  <c r="AL23" i="152"/>
  <c r="AK23" i="152"/>
  <c r="AJ23" i="152"/>
  <c r="AI23" i="152"/>
  <c r="BN22" i="152"/>
  <c r="BM22" i="152"/>
  <c r="BL22" i="152"/>
  <c r="BK22" i="152"/>
  <c r="BJ22" i="152"/>
  <c r="BI22" i="152"/>
  <c r="BH22" i="152"/>
  <c r="BG22" i="152"/>
  <c r="BF22" i="152"/>
  <c r="BB22" i="152"/>
  <c r="BA22" i="152"/>
  <c r="AZ22" i="152"/>
  <c r="AY22" i="152"/>
  <c r="AX22" i="152"/>
  <c r="AW22" i="152"/>
  <c r="AV22" i="152"/>
  <c r="AU22" i="152"/>
  <c r="AT22" i="152"/>
  <c r="AS22" i="152"/>
  <c r="AR22" i="152"/>
  <c r="AQ22" i="152"/>
  <c r="AP22" i="152"/>
  <c r="AO22" i="152"/>
  <c r="AN22" i="152"/>
  <c r="AM22" i="152"/>
  <c r="AL22" i="152"/>
  <c r="AK22" i="152"/>
  <c r="AJ22" i="152"/>
  <c r="AI22" i="152"/>
  <c r="BN21" i="152"/>
  <c r="BM21" i="152"/>
  <c r="BL21" i="152"/>
  <c r="BK21" i="152"/>
  <c r="BJ21" i="152"/>
  <c r="BI21" i="152"/>
  <c r="BH21" i="152"/>
  <c r="BG21" i="152"/>
  <c r="BF21" i="152"/>
  <c r="BB21" i="152"/>
  <c r="BA21" i="152"/>
  <c r="AZ21" i="152"/>
  <c r="AY21" i="152"/>
  <c r="AX21" i="152"/>
  <c r="AW21" i="152"/>
  <c r="AV21" i="152"/>
  <c r="AU21" i="152"/>
  <c r="AT21" i="152"/>
  <c r="AS21" i="152"/>
  <c r="AR21" i="152"/>
  <c r="AQ21" i="152"/>
  <c r="AP21" i="152"/>
  <c r="AO21" i="152"/>
  <c r="AN21" i="152"/>
  <c r="AM21" i="152"/>
  <c r="AL21" i="152"/>
  <c r="AK21" i="152"/>
  <c r="AJ21" i="152"/>
  <c r="AI21" i="152"/>
  <c r="BN20" i="152"/>
  <c r="BM20" i="152"/>
  <c r="BL20" i="152"/>
  <c r="BK20" i="152"/>
  <c r="BJ20" i="152"/>
  <c r="BI20" i="152"/>
  <c r="BH20" i="152"/>
  <c r="BG20" i="152"/>
  <c r="BF20" i="152"/>
  <c r="BB20" i="152"/>
  <c r="BA20" i="152"/>
  <c r="AZ20" i="152"/>
  <c r="AY20" i="152"/>
  <c r="AX20" i="152"/>
  <c r="AW20" i="152"/>
  <c r="AV20" i="152"/>
  <c r="AU20" i="152"/>
  <c r="AT20" i="152"/>
  <c r="AS20" i="152"/>
  <c r="AR20" i="152"/>
  <c r="AQ20" i="152"/>
  <c r="AP20" i="152"/>
  <c r="AO20" i="152"/>
  <c r="AN20" i="152"/>
  <c r="AM20" i="152"/>
  <c r="AL20" i="152"/>
  <c r="AK20" i="152"/>
  <c r="AJ20" i="152"/>
  <c r="AI20" i="152"/>
  <c r="BN19" i="152"/>
  <c r="BM19" i="152"/>
  <c r="BL19" i="152"/>
  <c r="BK19" i="152"/>
  <c r="BJ19" i="152"/>
  <c r="BI19" i="152"/>
  <c r="BH19" i="152"/>
  <c r="BG19" i="152"/>
  <c r="BF19" i="152"/>
  <c r="BB19" i="152"/>
  <c r="BA19" i="152"/>
  <c r="AZ19" i="152"/>
  <c r="AY19" i="152"/>
  <c r="AX19" i="152"/>
  <c r="AW19" i="152"/>
  <c r="AV19" i="152"/>
  <c r="AU19" i="152"/>
  <c r="AT19" i="152"/>
  <c r="AS19" i="152"/>
  <c r="AR19" i="152"/>
  <c r="AQ19" i="152"/>
  <c r="AP19" i="152"/>
  <c r="AO19" i="152"/>
  <c r="AN19" i="152"/>
  <c r="AM19" i="152"/>
  <c r="AL19" i="152"/>
  <c r="AK19" i="152"/>
  <c r="AJ19" i="152"/>
  <c r="AI19" i="152"/>
  <c r="BN18" i="152"/>
  <c r="BM18" i="152"/>
  <c r="BL18" i="152"/>
  <c r="BK18" i="152"/>
  <c r="BJ18" i="152"/>
  <c r="BI18" i="152"/>
  <c r="BH18" i="152"/>
  <c r="BG18" i="152"/>
  <c r="BF18" i="152"/>
  <c r="BB18" i="152"/>
  <c r="BA18" i="152"/>
  <c r="AZ18" i="152"/>
  <c r="AY18" i="152"/>
  <c r="AX18" i="152"/>
  <c r="AW18" i="152"/>
  <c r="AV18" i="152"/>
  <c r="AU18" i="152"/>
  <c r="AT18" i="152"/>
  <c r="AS18" i="152"/>
  <c r="AR18" i="152"/>
  <c r="AQ18" i="152"/>
  <c r="AP18" i="152"/>
  <c r="AO18" i="152"/>
  <c r="AN18" i="152"/>
  <c r="AM18" i="152"/>
  <c r="AL18" i="152"/>
  <c r="AK18" i="152"/>
  <c r="AJ18" i="152"/>
  <c r="AI18" i="152"/>
  <c r="BN17" i="152"/>
  <c r="BM17" i="152"/>
  <c r="BL17" i="152"/>
  <c r="BK17" i="152"/>
  <c r="BJ17" i="152"/>
  <c r="BI17" i="152"/>
  <c r="BH17" i="152"/>
  <c r="BG17" i="152"/>
  <c r="BF17" i="152"/>
  <c r="BB17" i="152"/>
  <c r="BA17" i="152"/>
  <c r="AZ17" i="152"/>
  <c r="AY17" i="152"/>
  <c r="AX17" i="152"/>
  <c r="AW17" i="152"/>
  <c r="AV17" i="152"/>
  <c r="AU17" i="152"/>
  <c r="AT17" i="152"/>
  <c r="AS17" i="152"/>
  <c r="AR17" i="152"/>
  <c r="AQ17" i="152"/>
  <c r="AP17" i="152"/>
  <c r="AO17" i="152"/>
  <c r="AN17" i="152"/>
  <c r="AM17" i="152"/>
  <c r="AL17" i="152"/>
  <c r="AK17" i="152"/>
  <c r="AJ17" i="152"/>
  <c r="AI17" i="152"/>
  <c r="BN16" i="152"/>
  <c r="BM16" i="152"/>
  <c r="BL16" i="152"/>
  <c r="BK16" i="152"/>
  <c r="BJ16" i="152"/>
  <c r="BI16" i="152"/>
  <c r="BH16" i="152"/>
  <c r="BG16" i="152"/>
  <c r="BF16" i="152"/>
  <c r="BB16" i="152"/>
  <c r="BA16" i="152"/>
  <c r="AZ16" i="152"/>
  <c r="AY16" i="152"/>
  <c r="AX16" i="152"/>
  <c r="AW16" i="152"/>
  <c r="AV16" i="152"/>
  <c r="AU16" i="152"/>
  <c r="AT16" i="152"/>
  <c r="AS16" i="152"/>
  <c r="AR16" i="152"/>
  <c r="AQ16" i="152"/>
  <c r="AP16" i="152"/>
  <c r="AO16" i="152"/>
  <c r="AN16" i="152"/>
  <c r="AM16" i="152"/>
  <c r="AL16" i="152"/>
  <c r="AK16" i="152"/>
  <c r="AJ16" i="152"/>
  <c r="AI16" i="152"/>
  <c r="BN15" i="152"/>
  <c r="BM15" i="152"/>
  <c r="BL15" i="152"/>
  <c r="BK15" i="152"/>
  <c r="BJ15" i="152"/>
  <c r="BI15" i="152"/>
  <c r="BH15" i="152"/>
  <c r="BG15" i="152"/>
  <c r="BF15" i="152"/>
  <c r="BB15" i="152"/>
  <c r="BA15" i="152"/>
  <c r="AZ15" i="152"/>
  <c r="AY15" i="152"/>
  <c r="AX15" i="152"/>
  <c r="AW15" i="152"/>
  <c r="AV15" i="152"/>
  <c r="AU15" i="152"/>
  <c r="AT15" i="152"/>
  <c r="AS15" i="152"/>
  <c r="AR15" i="152"/>
  <c r="AQ15" i="152"/>
  <c r="AP15" i="152"/>
  <c r="AO15" i="152"/>
  <c r="AN15" i="152"/>
  <c r="AM15" i="152"/>
  <c r="AL15" i="152"/>
  <c r="AK15" i="152"/>
  <c r="AJ15" i="152"/>
  <c r="AI15" i="152"/>
  <c r="BN14" i="152"/>
  <c r="BM14" i="152"/>
  <c r="BL14" i="152"/>
  <c r="BK14" i="152"/>
  <c r="BJ14" i="152"/>
  <c r="BI14" i="152"/>
  <c r="BH14" i="152"/>
  <c r="BG14" i="152"/>
  <c r="BF14" i="152"/>
  <c r="BB14" i="152"/>
  <c r="BA14" i="152"/>
  <c r="AZ14" i="152"/>
  <c r="AY14" i="152"/>
  <c r="AX14" i="152"/>
  <c r="AW14" i="152"/>
  <c r="AV14" i="152"/>
  <c r="AU14" i="152"/>
  <c r="AT14" i="152"/>
  <c r="AS14" i="152"/>
  <c r="AR14" i="152"/>
  <c r="AQ14" i="152"/>
  <c r="AP14" i="152"/>
  <c r="AO14" i="152"/>
  <c r="AN14" i="152"/>
  <c r="AM14" i="152"/>
  <c r="AL14" i="152"/>
  <c r="AK14" i="152"/>
  <c r="AJ14" i="152"/>
  <c r="AI14" i="152"/>
  <c r="BN13" i="152"/>
  <c r="BM13" i="152"/>
  <c r="BL13" i="152"/>
  <c r="BK13" i="152"/>
  <c r="BJ13" i="152"/>
  <c r="BI13" i="152"/>
  <c r="BH13" i="152"/>
  <c r="BG13" i="152"/>
  <c r="BF13" i="152"/>
  <c r="BB13" i="152"/>
  <c r="BA13" i="152"/>
  <c r="AZ13" i="152"/>
  <c r="AY13" i="152"/>
  <c r="AX13" i="152"/>
  <c r="AW13" i="152"/>
  <c r="AV13" i="152"/>
  <c r="AU13" i="152"/>
  <c r="AT13" i="152"/>
  <c r="AS13" i="152"/>
  <c r="AR13" i="152"/>
  <c r="AQ13" i="152"/>
  <c r="AP13" i="152"/>
  <c r="AO13" i="152"/>
  <c r="AN13" i="152"/>
  <c r="AM13" i="152"/>
  <c r="AL13" i="152"/>
  <c r="AK13" i="152"/>
  <c r="AJ13" i="152"/>
  <c r="AI13" i="152"/>
  <c r="CC10" i="152"/>
  <c r="BD11" i="152"/>
  <c r="AH8" i="152"/>
  <c r="AG8" i="152"/>
  <c r="AF8" i="152"/>
  <c r="AE8" i="152"/>
  <c r="AD8" i="152"/>
  <c r="AC8" i="152"/>
  <c r="AB8" i="152"/>
  <c r="AA8" i="152"/>
  <c r="Z8" i="152"/>
  <c r="Y8" i="152"/>
  <c r="X8" i="152"/>
  <c r="W8" i="152"/>
  <c r="V8" i="152"/>
  <c r="U8" i="152"/>
  <c r="T8" i="152"/>
  <c r="S8" i="152"/>
  <c r="R8" i="152"/>
  <c r="Q8" i="152"/>
  <c r="P8" i="152"/>
  <c r="O8" i="152"/>
  <c r="N8" i="152"/>
  <c r="M8" i="152"/>
  <c r="L8" i="152"/>
  <c r="K8" i="152"/>
  <c r="J8" i="152"/>
  <c r="I8" i="152"/>
  <c r="H8" i="152"/>
  <c r="G8" i="152"/>
  <c r="F8" i="152"/>
  <c r="E8" i="152"/>
  <c r="D8" i="152"/>
  <c r="AH7" i="152"/>
  <c r="D7" i="152"/>
  <c r="BF6" i="152"/>
  <c r="BD6" i="152"/>
  <c r="AH6" i="152"/>
  <c r="AG6" i="152"/>
  <c r="AF6" i="152"/>
  <c r="AE6" i="152"/>
  <c r="AD6" i="152"/>
  <c r="AC6" i="152"/>
  <c r="AB6" i="152"/>
  <c r="AA6" i="152"/>
  <c r="Z6" i="152"/>
  <c r="Y6" i="152"/>
  <c r="X6" i="152"/>
  <c r="W6" i="152"/>
  <c r="V6" i="152"/>
  <c r="U6" i="152"/>
  <c r="T6" i="152"/>
  <c r="S6" i="152"/>
  <c r="R6" i="152"/>
  <c r="Q6" i="152"/>
  <c r="P6" i="152"/>
  <c r="O6" i="152"/>
  <c r="N6" i="152"/>
  <c r="M6" i="152"/>
  <c r="L6" i="152"/>
  <c r="K6" i="152"/>
  <c r="J6" i="152"/>
  <c r="I6" i="152"/>
  <c r="H6" i="152"/>
  <c r="G6" i="152"/>
  <c r="F6" i="152"/>
  <c r="E6" i="152"/>
  <c r="D6" i="152"/>
  <c r="AH4" i="152"/>
  <c r="AG4" i="152"/>
  <c r="AF4" i="152"/>
  <c r="AE4" i="152"/>
  <c r="AD4" i="152"/>
  <c r="AC4" i="152"/>
  <c r="AB4" i="152"/>
  <c r="AA4" i="152"/>
  <c r="Z4" i="152"/>
  <c r="Y4" i="152"/>
  <c r="X4" i="152"/>
  <c r="W4" i="152"/>
  <c r="V4" i="152"/>
  <c r="U4" i="152"/>
  <c r="T4" i="152"/>
  <c r="S4" i="152"/>
  <c r="R4" i="152"/>
  <c r="Q4" i="152"/>
  <c r="P4" i="152"/>
  <c r="O4" i="152"/>
  <c r="N4" i="152"/>
  <c r="M4" i="152"/>
  <c r="L4" i="152"/>
  <c r="K4" i="152"/>
  <c r="J4" i="152"/>
  <c r="I4" i="152"/>
  <c r="H4" i="152"/>
  <c r="G4" i="152"/>
  <c r="F4" i="152"/>
  <c r="E4" i="152"/>
  <c r="D4" i="152"/>
  <c r="D3" i="152"/>
  <c r="BF2" i="152"/>
  <c r="BE2" i="152"/>
  <c r="BD2" i="152"/>
  <c r="AH2" i="152"/>
  <c r="AG2" i="152"/>
  <c r="AF2" i="152"/>
  <c r="AE2" i="152"/>
  <c r="AD2" i="152"/>
  <c r="AC2" i="152"/>
  <c r="AB2" i="152"/>
  <c r="AA2" i="152"/>
  <c r="Z2" i="152"/>
  <c r="Y2" i="152"/>
  <c r="X2" i="152"/>
  <c r="W2" i="152"/>
  <c r="V2" i="152"/>
  <c r="U2" i="152"/>
  <c r="T2" i="152"/>
  <c r="S2" i="152"/>
  <c r="R2" i="152"/>
  <c r="Q2" i="152"/>
  <c r="P2" i="152"/>
  <c r="O2" i="152"/>
  <c r="N2" i="152"/>
  <c r="M2" i="152"/>
  <c r="L2" i="152"/>
  <c r="K2" i="152"/>
  <c r="J2" i="152"/>
  <c r="I2" i="152"/>
  <c r="H2" i="152"/>
  <c r="G2" i="152"/>
  <c r="F2" i="152"/>
  <c r="E2" i="152"/>
  <c r="D2" i="152"/>
  <c r="D1" i="152"/>
  <c r="E1" i="152" s="1"/>
  <c r="F1" i="152" s="1"/>
  <c r="G1" i="152" s="1"/>
  <c r="H1" i="152" s="1"/>
  <c r="I1" i="152" s="1"/>
  <c r="J1" i="152" s="1"/>
  <c r="K1" i="152" s="1"/>
  <c r="L1" i="152" s="1"/>
  <c r="M1" i="152" s="1"/>
  <c r="N1" i="152" s="1"/>
  <c r="O1" i="152" s="1"/>
  <c r="P1" i="152" s="1"/>
  <c r="Q1" i="152" s="1"/>
  <c r="R1" i="152" s="1"/>
  <c r="S1" i="152" s="1"/>
  <c r="T1" i="152" s="1"/>
  <c r="U1" i="152" s="1"/>
  <c r="V1" i="152" s="1"/>
  <c r="W1" i="152" s="1"/>
  <c r="X1" i="152" s="1"/>
  <c r="Y1" i="152" s="1"/>
  <c r="Z1" i="152" s="1"/>
  <c r="AA1" i="152" s="1"/>
  <c r="AB1" i="152" s="1"/>
  <c r="AC1" i="152" s="1"/>
  <c r="AD1" i="152" s="1"/>
  <c r="AE1" i="152" s="1"/>
  <c r="AF1" i="152" s="1"/>
  <c r="AG1" i="152" s="1"/>
  <c r="AH1" i="152" s="1"/>
  <c r="D137" i="152" l="1"/>
  <c r="J143" i="152"/>
  <c r="AH143" i="152"/>
  <c r="AA144" i="152"/>
  <c r="X139" i="152"/>
  <c r="Q140" i="152"/>
  <c r="J141" i="152"/>
  <c r="AH141" i="152"/>
  <c r="T143" i="152"/>
  <c r="BX68" i="152"/>
  <c r="AE123" i="152"/>
  <c r="BE37" i="152"/>
  <c r="L141" i="152"/>
  <c r="E142" i="152"/>
  <c r="AC142" i="152"/>
  <c r="BE57" i="152"/>
  <c r="Z137" i="152"/>
  <c r="L139" i="152"/>
  <c r="E140" i="152"/>
  <c r="AC140" i="152"/>
  <c r="V141" i="152"/>
  <c r="O142" i="152"/>
  <c r="AF143" i="152"/>
  <c r="Y144" i="152"/>
  <c r="X97" i="152"/>
  <c r="BV13" i="152"/>
  <c r="BX26" i="152"/>
  <c r="BE45" i="152"/>
  <c r="AG14" i="64" s="1"/>
  <c r="AC135" i="152"/>
  <c r="V123" i="152"/>
  <c r="BW65" i="152"/>
  <c r="S123" i="152"/>
  <c r="V143" i="152"/>
  <c r="BV41" i="152"/>
  <c r="BW43" i="152"/>
  <c r="L97" i="152"/>
  <c r="J123" i="152"/>
  <c r="N137" i="152"/>
  <c r="AB137" i="152"/>
  <c r="AG138" i="152"/>
  <c r="Z139" i="152"/>
  <c r="AE140" i="152"/>
  <c r="X141" i="152"/>
  <c r="G140" i="152"/>
  <c r="U138" i="152"/>
  <c r="AB144" i="152"/>
  <c r="AH123" i="152"/>
  <c r="BW75" i="152"/>
  <c r="I138" i="152"/>
  <c r="G123" i="152"/>
  <c r="H143" i="152"/>
  <c r="M144" i="152"/>
  <c r="P137" i="152"/>
  <c r="S140" i="152"/>
  <c r="N139" i="152"/>
  <c r="BW14" i="152"/>
  <c r="BV40" i="152"/>
  <c r="BX14" i="152"/>
  <c r="BU55" i="152"/>
  <c r="BX40" i="152"/>
  <c r="BU20" i="152"/>
  <c r="I137" i="152"/>
  <c r="Z138" i="152"/>
  <c r="L140" i="152"/>
  <c r="X140" i="152"/>
  <c r="E141" i="152"/>
  <c r="AC141" i="152"/>
  <c r="J142" i="152"/>
  <c r="AH142" i="152"/>
  <c r="T144" i="152"/>
  <c r="AF144" i="152"/>
  <c r="L134" i="152"/>
  <c r="X134" i="152"/>
  <c r="H144" i="152"/>
  <c r="BU18" i="152"/>
  <c r="AE138" i="152"/>
  <c r="AE139" i="152"/>
  <c r="BV62" i="152"/>
  <c r="AG137" i="152"/>
  <c r="BW17" i="152"/>
  <c r="U137" i="152"/>
  <c r="Q135" i="152"/>
  <c r="BW21" i="152"/>
  <c r="E135" i="152"/>
  <c r="BX74" i="152"/>
  <c r="BU63" i="152"/>
  <c r="Q141" i="152"/>
  <c r="O144" i="152"/>
  <c r="S139" i="152"/>
  <c r="N138" i="152"/>
  <c r="BW48" i="152"/>
  <c r="AC9" i="152"/>
  <c r="Y110" i="152"/>
  <c r="V142" i="152"/>
  <c r="Q142" i="152"/>
  <c r="Q9" i="152"/>
  <c r="O143" i="152"/>
  <c r="E9" i="152"/>
  <c r="M110" i="152"/>
  <c r="H110" i="152"/>
  <c r="T110" i="152"/>
  <c r="AF110" i="152"/>
  <c r="E110" i="152"/>
  <c r="Q110" i="152"/>
  <c r="AC110" i="152"/>
  <c r="AA143" i="152"/>
  <c r="AA142" i="152"/>
  <c r="BW46" i="152"/>
  <c r="S138" i="152"/>
  <c r="BW30" i="152"/>
  <c r="G139" i="152"/>
  <c r="G138" i="152"/>
  <c r="BU47" i="152"/>
  <c r="BU17" i="152"/>
  <c r="N84" i="152"/>
  <c r="BX55" i="152"/>
  <c r="BV58" i="152"/>
  <c r="BW66" i="152"/>
  <c r="CJ69" i="152"/>
  <c r="O133" i="152"/>
  <c r="AA133" i="152"/>
  <c r="H134" i="152"/>
  <c r="T134" i="152"/>
  <c r="AF134" i="152"/>
  <c r="M135" i="152"/>
  <c r="Y135" i="152"/>
  <c r="AD137" i="152"/>
  <c r="I140" i="152"/>
  <c r="S142" i="152"/>
  <c r="L5" i="152"/>
  <c r="X5" i="152"/>
  <c r="L9" i="152"/>
  <c r="X9" i="152"/>
  <c r="BU26" i="152"/>
  <c r="BU50" i="152"/>
  <c r="BU48" i="152"/>
  <c r="BV54" i="152"/>
  <c r="CJ34" i="152"/>
  <c r="BX60" i="152"/>
  <c r="I133" i="152"/>
  <c r="U133" i="152"/>
  <c r="AG133" i="152"/>
  <c r="N134" i="152"/>
  <c r="Z134" i="152"/>
  <c r="G135" i="152"/>
  <c r="S135" i="152"/>
  <c r="AE135" i="152"/>
  <c r="M123" i="152"/>
  <c r="BU25" i="152"/>
  <c r="BV27" i="152"/>
  <c r="BW62" i="152"/>
  <c r="BU39" i="152"/>
  <c r="BW54" i="152"/>
  <c r="H137" i="152"/>
  <c r="T137" i="152"/>
  <c r="AF137" i="152"/>
  <c r="M138" i="152"/>
  <c r="Y138" i="152"/>
  <c r="F139" i="152"/>
  <c r="R139" i="152"/>
  <c r="AD139" i="152"/>
  <c r="K140" i="152"/>
  <c r="W140" i="152"/>
  <c r="D141" i="152"/>
  <c r="P141" i="152"/>
  <c r="AB141" i="152"/>
  <c r="I142" i="152"/>
  <c r="U142" i="152"/>
  <c r="AG142" i="152"/>
  <c r="N143" i="152"/>
  <c r="Z143" i="152"/>
  <c r="G144" i="152"/>
  <c r="S144" i="152"/>
  <c r="AE144" i="152"/>
  <c r="BU45" i="152"/>
  <c r="AE84" i="152"/>
  <c r="AA97" i="152"/>
  <c r="E5" i="152"/>
  <c r="CJ16" i="152"/>
  <c r="BW16" i="152"/>
  <c r="BX18" i="152"/>
  <c r="BX36" i="152"/>
  <c r="BV72" i="152"/>
  <c r="I110" i="152"/>
  <c r="U110" i="152"/>
  <c r="AG110" i="152"/>
  <c r="AC5" i="152"/>
  <c r="I5" i="152"/>
  <c r="AG5" i="152"/>
  <c r="AU44" i="152"/>
  <c r="CH75" i="152"/>
  <c r="J5" i="152"/>
  <c r="V5" i="152"/>
  <c r="AH5" i="152"/>
  <c r="BW20" i="152"/>
  <c r="CJ21" i="152"/>
  <c r="BU21" i="152"/>
  <c r="BV23" i="152"/>
  <c r="BX32" i="152"/>
  <c r="BU42" i="152"/>
  <c r="BX52" i="152"/>
  <c r="BU58" i="152"/>
  <c r="BU65" i="152"/>
  <c r="BU73" i="152"/>
  <c r="BV75" i="152"/>
  <c r="J133" i="152"/>
  <c r="F110" i="152"/>
  <c r="R110" i="152"/>
  <c r="AD110" i="152"/>
  <c r="Q5" i="152"/>
  <c r="U5" i="152"/>
  <c r="K9" i="152"/>
  <c r="W9" i="152"/>
  <c r="BU15" i="152"/>
  <c r="BW37" i="152"/>
  <c r="BX39" i="152"/>
  <c r="BX62" i="152"/>
  <c r="BX64" i="152"/>
  <c r="K133" i="152"/>
  <c r="U135" i="152"/>
  <c r="S110" i="152"/>
  <c r="CJ56" i="152"/>
  <c r="BU24" i="152"/>
  <c r="CJ53" i="152"/>
  <c r="BX70" i="152"/>
  <c r="F134" i="152"/>
  <c r="R134" i="152"/>
  <c r="AD134" i="152"/>
  <c r="K135" i="152"/>
  <c r="W135" i="152"/>
  <c r="BV38" i="152"/>
  <c r="BW40" i="152"/>
  <c r="BW58" i="152"/>
  <c r="D9" i="152"/>
  <c r="P9" i="152"/>
  <c r="AB9" i="152"/>
  <c r="CJ27" i="152"/>
  <c r="BU27" i="152"/>
  <c r="BV34" i="152"/>
  <c r="BV36" i="152"/>
  <c r="BU67" i="152"/>
  <c r="BX73" i="152"/>
  <c r="G97" i="152"/>
  <c r="S97" i="152"/>
  <c r="AE97" i="152"/>
  <c r="G5" i="152"/>
  <c r="S5" i="152"/>
  <c r="AE5" i="152"/>
  <c r="G9" i="152"/>
  <c r="S9" i="152"/>
  <c r="AE9" i="152"/>
  <c r="BV16" i="152"/>
  <c r="BW18" i="152"/>
  <c r="CH26" i="152"/>
  <c r="BV28" i="152"/>
  <c r="BX33" i="152"/>
  <c r="BW39" i="152"/>
  <c r="BX47" i="152"/>
  <c r="BV51" i="152"/>
  <c r="BW53" i="152"/>
  <c r="CJ57" i="152"/>
  <c r="BW57" i="152"/>
  <c r="BX65" i="152"/>
  <c r="BW68" i="152"/>
  <c r="BW70" i="152"/>
  <c r="BX72" i="152"/>
  <c r="H84" i="152"/>
  <c r="T84" i="152"/>
  <c r="AF84" i="152"/>
  <c r="I135" i="152"/>
  <c r="H5" i="152"/>
  <c r="T5" i="152"/>
  <c r="AF5" i="152"/>
  <c r="H9" i="152"/>
  <c r="T9" i="152"/>
  <c r="AF9" i="152"/>
  <c r="BV21" i="152"/>
  <c r="AK44" i="152"/>
  <c r="AW44" i="152"/>
  <c r="BX30" i="152"/>
  <c r="CJ31" i="152"/>
  <c r="BU31" i="152"/>
  <c r="BU40" i="152"/>
  <c r="BV48" i="152"/>
  <c r="BX61" i="152"/>
  <c r="CJ62" i="152"/>
  <c r="CH71" i="152"/>
  <c r="I9" i="152"/>
  <c r="U9" i="152"/>
  <c r="AG9" i="152"/>
  <c r="CH69" i="152"/>
  <c r="T135" i="152"/>
  <c r="BA29" i="152"/>
  <c r="CJ17" i="152"/>
  <c r="AY44" i="152"/>
  <c r="BW34" i="152"/>
  <c r="CJ38" i="152"/>
  <c r="BU38" i="152"/>
  <c r="BV45" i="152"/>
  <c r="CJ54" i="152"/>
  <c r="BX66" i="152"/>
  <c r="N97" i="152"/>
  <c r="Z97" i="152"/>
  <c r="BX16" i="152"/>
  <c r="BV24" i="152"/>
  <c r="CJ36" i="152"/>
  <c r="BX37" i="152"/>
  <c r="CJ39" i="152"/>
  <c r="BX50" i="152"/>
  <c r="BX51" i="152"/>
  <c r="BV69" i="152"/>
  <c r="BX75" i="152"/>
  <c r="L84" i="152"/>
  <c r="X84" i="152"/>
  <c r="O97" i="152"/>
  <c r="G110" i="152"/>
  <c r="AE110" i="152"/>
  <c r="AP29" i="152"/>
  <c r="BB29" i="152"/>
  <c r="BW32" i="152"/>
  <c r="BX34" i="152"/>
  <c r="BV52" i="152"/>
  <c r="Q97" i="152"/>
  <c r="AC97" i="152"/>
  <c r="Y123" i="152"/>
  <c r="N5" i="152"/>
  <c r="Z5" i="152"/>
  <c r="N9" i="152"/>
  <c r="Z9" i="152"/>
  <c r="BW24" i="152"/>
  <c r="BU33" i="152"/>
  <c r="CJ43" i="152"/>
  <c r="BX46" i="152"/>
  <c r="E137" i="152"/>
  <c r="Q137" i="152"/>
  <c r="AC137" i="152"/>
  <c r="J138" i="152"/>
  <c r="V138" i="152"/>
  <c r="AH138" i="152"/>
  <c r="O139" i="152"/>
  <c r="AA139" i="152"/>
  <c r="H140" i="152"/>
  <c r="T140" i="152"/>
  <c r="AF140" i="152"/>
  <c r="M141" i="152"/>
  <c r="Y141" i="152"/>
  <c r="F142" i="152"/>
  <c r="R142" i="152"/>
  <c r="AD142" i="152"/>
  <c r="K143" i="152"/>
  <c r="W143" i="152"/>
  <c r="D144" i="152"/>
  <c r="P144" i="152"/>
  <c r="N123" i="152"/>
  <c r="Z123" i="152"/>
  <c r="O5" i="152"/>
  <c r="AA5" i="152"/>
  <c r="BC34" i="152"/>
  <c r="CP34" i="152" s="1"/>
  <c r="BX58" i="152"/>
  <c r="BU60" i="152"/>
  <c r="CH61" i="152"/>
  <c r="BX69" i="152"/>
  <c r="CJ23" i="152"/>
  <c r="BU23" i="152"/>
  <c r="BV25" i="152"/>
  <c r="BV30" i="152"/>
  <c r="CJ41" i="152"/>
  <c r="BU41" i="152"/>
  <c r="BV43" i="152"/>
  <c r="BW49" i="152"/>
  <c r="BX67" i="152"/>
  <c r="BW74" i="152"/>
  <c r="AE137" i="152"/>
  <c r="J140" i="152"/>
  <c r="T142" i="152"/>
  <c r="H97" i="152"/>
  <c r="T97" i="152"/>
  <c r="AF97" i="152"/>
  <c r="L110" i="152"/>
  <c r="D123" i="152"/>
  <c r="P123" i="152"/>
  <c r="AB123" i="152"/>
  <c r="BV18" i="152"/>
  <c r="BU28" i="152"/>
  <c r="BW35" i="152"/>
  <c r="BV39" i="152"/>
  <c r="BC40" i="152"/>
  <c r="CF40" i="152" s="1"/>
  <c r="CQ40" i="152" s="1"/>
  <c r="BU51" i="152"/>
  <c r="BV53" i="152"/>
  <c r="BV55" i="152"/>
  <c r="BV57" i="152"/>
  <c r="BV70" i="152"/>
  <c r="CJ75" i="152"/>
  <c r="BU75" i="152"/>
  <c r="AZ29" i="152"/>
  <c r="BC16" i="152"/>
  <c r="CP16" i="152" s="1"/>
  <c r="BE30" i="152"/>
  <c r="CG30" i="152" s="1"/>
  <c r="AN59" i="152"/>
  <c r="AZ59" i="152"/>
  <c r="BC52" i="152"/>
  <c r="CF52" i="152" s="1"/>
  <c r="CQ52" i="152" s="1"/>
  <c r="CH54" i="152"/>
  <c r="CH60" i="152"/>
  <c r="F97" i="152"/>
  <c r="R97" i="152"/>
  <c r="AD97" i="152"/>
  <c r="D110" i="152"/>
  <c r="P110" i="152"/>
  <c r="AB110" i="152"/>
  <c r="AN29" i="152"/>
  <c r="F9" i="152"/>
  <c r="R9" i="152"/>
  <c r="AD9" i="152"/>
  <c r="AO29" i="152"/>
  <c r="BE14" i="152"/>
  <c r="CE14" i="152" s="1"/>
  <c r="CN14" i="152" s="1"/>
  <c r="CJ14" i="152"/>
  <c r="BX20" i="152"/>
  <c r="AJ44" i="152"/>
  <c r="AV44" i="152"/>
  <c r="BV35" i="152"/>
  <c r="BX42" i="152"/>
  <c r="CH43" i="152"/>
  <c r="BV49" i="152"/>
  <c r="BW55" i="152"/>
  <c r="BV60" i="152"/>
  <c r="CJ61" i="152"/>
  <c r="BV64" i="152"/>
  <c r="CJ67" i="152"/>
  <c r="BW67" i="152"/>
  <c r="BW72" i="152"/>
  <c r="BV74" i="152"/>
  <c r="K5" i="152"/>
  <c r="AQ29" i="152"/>
  <c r="BW23" i="152"/>
  <c r="BW25" i="152"/>
  <c r="BW27" i="152"/>
  <c r="CJ40" i="152"/>
  <c r="CJ68" i="152"/>
  <c r="BU71" i="152"/>
  <c r="M84" i="152"/>
  <c r="Y84" i="152"/>
  <c r="E123" i="152"/>
  <c r="Q123" i="152"/>
  <c r="AC123" i="152"/>
  <c r="M5" i="152"/>
  <c r="Y5" i="152"/>
  <c r="AR29" i="152"/>
  <c r="BV15" i="152"/>
  <c r="BV17" i="152"/>
  <c r="BX23" i="152"/>
  <c r="BX25" i="152"/>
  <c r="CJ26" i="152"/>
  <c r="BX27" i="152"/>
  <c r="AM44" i="152"/>
  <c r="BV31" i="152"/>
  <c r="CJ32" i="152"/>
  <c r="BU32" i="152"/>
  <c r="BW38" i="152"/>
  <c r="BW41" i="152"/>
  <c r="CH42" i="152"/>
  <c r="CJ50" i="152"/>
  <c r="BW51" i="152"/>
  <c r="CJ58" i="152"/>
  <c r="CH58" i="152"/>
  <c r="BW60" i="152"/>
  <c r="BW64" i="152"/>
  <c r="CJ65" i="152"/>
  <c r="BV66" i="152"/>
  <c r="BU68" i="152"/>
  <c r="BW69" i="152"/>
  <c r="N133" i="152"/>
  <c r="Z133" i="152"/>
  <c r="G134" i="152"/>
  <c r="S134" i="152"/>
  <c r="AE134" i="152"/>
  <c r="L135" i="152"/>
  <c r="X135" i="152"/>
  <c r="I84" i="152"/>
  <c r="F123" i="152"/>
  <c r="R123" i="152"/>
  <c r="AD123" i="152"/>
  <c r="J9" i="152"/>
  <c r="V9" i="152"/>
  <c r="AH9" i="152"/>
  <c r="CJ28" i="152"/>
  <c r="CJ33" i="152"/>
  <c r="CJ72" i="152"/>
  <c r="J137" i="152"/>
  <c r="V137" i="152"/>
  <c r="AH137" i="152"/>
  <c r="O138" i="152"/>
  <c r="AA138" i="152"/>
  <c r="H139" i="152"/>
  <c r="T139" i="152"/>
  <c r="AF139" i="152"/>
  <c r="M140" i="152"/>
  <c r="Y140" i="152"/>
  <c r="F141" i="152"/>
  <c r="R141" i="152"/>
  <c r="AD141" i="152"/>
  <c r="K142" i="152"/>
  <c r="W142" i="152"/>
  <c r="D143" i="152"/>
  <c r="P143" i="152"/>
  <c r="AB143" i="152"/>
  <c r="I144" i="152"/>
  <c r="U144" i="152"/>
  <c r="AG144" i="152"/>
  <c r="K97" i="152"/>
  <c r="W97" i="152"/>
  <c r="D97" i="152"/>
  <c r="P97" i="152"/>
  <c r="AB97" i="152"/>
  <c r="AG135" i="152"/>
  <c r="F137" i="152"/>
  <c r="R137" i="152"/>
  <c r="K138" i="152"/>
  <c r="W138" i="152"/>
  <c r="D139" i="152"/>
  <c r="P139" i="152"/>
  <c r="AB139" i="152"/>
  <c r="U140" i="152"/>
  <c r="AG140" i="152"/>
  <c r="N141" i="152"/>
  <c r="Z141" i="152"/>
  <c r="G142" i="152"/>
  <c r="AE142" i="152"/>
  <c r="L143" i="152"/>
  <c r="X143" i="152"/>
  <c r="E144" i="152"/>
  <c r="Q144" i="152"/>
  <c r="AI3" i="152"/>
  <c r="AI4" i="152"/>
  <c r="BW15" i="152"/>
  <c r="BC19" i="152"/>
  <c r="CP19" i="152" s="1"/>
  <c r="CJ19" i="152"/>
  <c r="BX21" i="152"/>
  <c r="BV26" i="152"/>
  <c r="AO44" i="152"/>
  <c r="BA44" i="152"/>
  <c r="BW31" i="152"/>
  <c r="BV32" i="152"/>
  <c r="BU37" i="152"/>
  <c r="BX38" i="152"/>
  <c r="BX41" i="152"/>
  <c r="AI44" i="152"/>
  <c r="CH46" i="152"/>
  <c r="BV50" i="152"/>
  <c r="BX54" i="152"/>
  <c r="BW61" i="152"/>
  <c r="CJ71" i="152"/>
  <c r="BW71" i="152"/>
  <c r="U134" i="152"/>
  <c r="AG134" i="152"/>
  <c r="N135" i="152"/>
  <c r="Z135" i="152"/>
  <c r="K137" i="152"/>
  <c r="W137" i="152"/>
  <c r="D138" i="152"/>
  <c r="P138" i="152"/>
  <c r="AB138" i="152"/>
  <c r="I139" i="152"/>
  <c r="U139" i="152"/>
  <c r="AG139" i="152"/>
  <c r="N140" i="152"/>
  <c r="Z140" i="152"/>
  <c r="G141" i="152"/>
  <c r="S141" i="152"/>
  <c r="AE141" i="152"/>
  <c r="L142" i="152"/>
  <c r="X142" i="152"/>
  <c r="E143" i="152"/>
  <c r="Q143" i="152"/>
  <c r="AC143" i="152"/>
  <c r="J144" i="152"/>
  <c r="V144" i="152"/>
  <c r="AH144" i="152"/>
  <c r="G137" i="152"/>
  <c r="S137" i="152"/>
  <c r="L138" i="152"/>
  <c r="X138" i="152"/>
  <c r="E139" i="152"/>
  <c r="Q139" i="152"/>
  <c r="AC139" i="152"/>
  <c r="V140" i="152"/>
  <c r="AH140" i="152"/>
  <c r="O141" i="152"/>
  <c r="AA141" i="152"/>
  <c r="H142" i="152"/>
  <c r="AF142" i="152"/>
  <c r="M143" i="152"/>
  <c r="Y143" i="152"/>
  <c r="F144" i="152"/>
  <c r="R144" i="152"/>
  <c r="W5" i="152"/>
  <c r="AI2" i="152"/>
  <c r="P5" i="152"/>
  <c r="AB5" i="152"/>
  <c r="BE13" i="152"/>
  <c r="CE13" i="152" s="1"/>
  <c r="CJ15" i="152"/>
  <c r="CJ20" i="152"/>
  <c r="CH39" i="152"/>
  <c r="CJ42" i="152"/>
  <c r="AU59" i="152"/>
  <c r="CJ52" i="152"/>
  <c r="BC53" i="152"/>
  <c r="BV68" i="152"/>
  <c r="BV73" i="152"/>
  <c r="U84" i="152"/>
  <c r="M97" i="152"/>
  <c r="Y97" i="152"/>
  <c r="K110" i="152"/>
  <c r="W110" i="152"/>
  <c r="M9" i="152"/>
  <c r="Y9" i="152"/>
  <c r="BX15" i="152"/>
  <c r="BU16" i="152"/>
  <c r="BX17" i="152"/>
  <c r="CH18" i="152"/>
  <c r="BW26" i="152"/>
  <c r="BU30" i="152"/>
  <c r="BC35" i="152"/>
  <c r="CP35" i="152" s="1"/>
  <c r="BV37" i="152"/>
  <c r="BX43" i="152"/>
  <c r="AJ59" i="152"/>
  <c r="AV59" i="152"/>
  <c r="BW50" i="152"/>
  <c r="CJ70" i="152"/>
  <c r="BX71" i="152"/>
  <c r="BW73" i="152"/>
  <c r="K134" i="152"/>
  <c r="W134" i="152"/>
  <c r="D135" i="152"/>
  <c r="P135" i="152"/>
  <c r="AB135" i="152"/>
  <c r="Z84" i="152"/>
  <c r="X110" i="152"/>
  <c r="O123" i="152"/>
  <c r="AA123" i="152"/>
  <c r="H135" i="152"/>
  <c r="AF135" i="152"/>
  <c r="F5" i="152"/>
  <c r="R5" i="152"/>
  <c r="AD5" i="152"/>
  <c r="BU14" i="152"/>
  <c r="BV20" i="152"/>
  <c r="BW28" i="152"/>
  <c r="CH38" i="152"/>
  <c r="BV42" i="152"/>
  <c r="AK59" i="152"/>
  <c r="AW59" i="152"/>
  <c r="BX45" i="152"/>
  <c r="BC51" i="152"/>
  <c r="CP51" i="152" s="1"/>
  <c r="BX53" i="152"/>
  <c r="BU54" i="152"/>
  <c r="CB56" i="152"/>
  <c r="AO76" i="152"/>
  <c r="BA76" i="152"/>
  <c r="BW63" i="152"/>
  <c r="AN76" i="152"/>
  <c r="CH67" i="152"/>
  <c r="BU69" i="152"/>
  <c r="BC73" i="152"/>
  <c r="CF73" i="152" s="1"/>
  <c r="CQ73" i="152" s="1"/>
  <c r="G84" i="152"/>
  <c r="S84" i="152"/>
  <c r="K123" i="152"/>
  <c r="W123" i="152"/>
  <c r="O9" i="152"/>
  <c r="AA9" i="152"/>
  <c r="CJ25" i="152"/>
  <c r="BC37" i="152"/>
  <c r="CF37" i="152" s="1"/>
  <c r="CQ37" i="152" s="1"/>
  <c r="CH41" i="152"/>
  <c r="H133" i="152"/>
  <c r="T133" i="152"/>
  <c r="AF133" i="152"/>
  <c r="M134" i="152"/>
  <c r="Y134" i="152"/>
  <c r="F135" i="152"/>
  <c r="R135" i="152"/>
  <c r="AD135" i="152"/>
  <c r="AG84" i="152"/>
  <c r="O137" i="152"/>
  <c r="AA137" i="152"/>
  <c r="H138" i="152"/>
  <c r="T138" i="152"/>
  <c r="AF138" i="152"/>
  <c r="M139" i="152"/>
  <c r="Y139" i="152"/>
  <c r="F140" i="152"/>
  <c r="R140" i="152"/>
  <c r="AD140" i="152"/>
  <c r="K141" i="152"/>
  <c r="W141" i="152"/>
  <c r="D142" i="152"/>
  <c r="P142" i="152"/>
  <c r="AB142" i="152"/>
  <c r="I143" i="152"/>
  <c r="U143" i="152"/>
  <c r="AG143" i="152"/>
  <c r="N144" i="152"/>
  <c r="Z144" i="152"/>
  <c r="L123" i="152"/>
  <c r="X123" i="152"/>
  <c r="BV14" i="152"/>
  <c r="BX28" i="152"/>
  <c r="AT44" i="152"/>
  <c r="BV33" i="152"/>
  <c r="BU35" i="152"/>
  <c r="BW42" i="152"/>
  <c r="BX48" i="152"/>
  <c r="BU49" i="152"/>
  <c r="BW52" i="152"/>
  <c r="BX63" i="152"/>
  <c r="CJ64" i="152"/>
  <c r="BV67" i="152"/>
  <c r="CJ74" i="152"/>
  <c r="BU74" i="152"/>
  <c r="E97" i="152"/>
  <c r="CN12" i="152"/>
  <c r="D5" i="152"/>
  <c r="CH14" i="152"/>
  <c r="BC18" i="152"/>
  <c r="BE22" i="152"/>
  <c r="BC22" i="152"/>
  <c r="BE25" i="152"/>
  <c r="BE27" i="152"/>
  <c r="BX31" i="152"/>
  <c r="BE35" i="152"/>
  <c r="CJ45" i="152"/>
  <c r="AS29" i="152"/>
  <c r="BF76" i="152"/>
  <c r="CH37" i="152"/>
  <c r="BC13" i="152"/>
  <c r="BC25" i="152"/>
  <c r="AT29" i="152"/>
  <c r="BG76" i="152"/>
  <c r="CH16" i="152"/>
  <c r="CJ24" i="152"/>
  <c r="AL44" i="152"/>
  <c r="AX44" i="152"/>
  <c r="BC32" i="152"/>
  <c r="AI29" i="152"/>
  <c r="AU29" i="152"/>
  <c r="BH76" i="152"/>
  <c r="CH13" i="152"/>
  <c r="BC17" i="152"/>
  <c r="BE20" i="152"/>
  <c r="BE26" i="152"/>
  <c r="BC26" i="152"/>
  <c r="AJ29" i="152"/>
  <c r="AV29" i="152"/>
  <c r="BI76" i="152"/>
  <c r="BU13" i="152"/>
  <c r="CH15" i="152"/>
  <c r="CH17" i="152"/>
  <c r="AN44" i="152"/>
  <c r="BC30" i="152"/>
  <c r="AZ44" i="152"/>
  <c r="BC31" i="152"/>
  <c r="BC33" i="152"/>
  <c r="BW36" i="152"/>
  <c r="BE68" i="152"/>
  <c r="BE70" i="152"/>
  <c r="AG14" i="90" s="1"/>
  <c r="BE73" i="152"/>
  <c r="BE64" i="152"/>
  <c r="AG14" i="57" s="1"/>
  <c r="BE52" i="152"/>
  <c r="AG14" i="73" s="1"/>
  <c r="BE56" i="152"/>
  <c r="BE48" i="152"/>
  <c r="AG14" i="65" s="1"/>
  <c r="BE62" i="152"/>
  <c r="AG14" i="82" s="1"/>
  <c r="BE58" i="152"/>
  <c r="BE49" i="152"/>
  <c r="AG14" i="40" s="1"/>
  <c r="BE34" i="152"/>
  <c r="BE54" i="152"/>
  <c r="AG14" i="77" s="1"/>
  <c r="BE53" i="152"/>
  <c r="AG14" i="75" s="1"/>
  <c r="BE36" i="152"/>
  <c r="BE46" i="152"/>
  <c r="AG14" i="37" s="1"/>
  <c r="BE50" i="152"/>
  <c r="AG14" i="68" s="1"/>
  <c r="BE42" i="152"/>
  <c r="BE38" i="152"/>
  <c r="BE18" i="152"/>
  <c r="BE32" i="152"/>
  <c r="BC11" i="152"/>
  <c r="AK29" i="152"/>
  <c r="AW29" i="152"/>
  <c r="BJ76" i="152"/>
  <c r="CJ13" i="152"/>
  <c r="BE15" i="152"/>
  <c r="BE19" i="152"/>
  <c r="BD31" i="152"/>
  <c r="BW33" i="152"/>
  <c r="CH33" i="152"/>
  <c r="AI59" i="152"/>
  <c r="BC45" i="152"/>
  <c r="CH45" i="152"/>
  <c r="BW45" i="152"/>
  <c r="CH47" i="152"/>
  <c r="BW47" i="152"/>
  <c r="AL29" i="152"/>
  <c r="AX29" i="152"/>
  <c r="BK76" i="152"/>
  <c r="BW13" i="152"/>
  <c r="BE16" i="152"/>
  <c r="BY19" i="152"/>
  <c r="CH19" i="152"/>
  <c r="BE24" i="152"/>
  <c r="AM29" i="152"/>
  <c r="AY29" i="152"/>
  <c r="BL76" i="152"/>
  <c r="BX13" i="152"/>
  <c r="BE17" i="152"/>
  <c r="CJ18" i="152"/>
  <c r="BE40" i="152"/>
  <c r="BM76" i="152"/>
  <c r="BC14" i="152"/>
  <c r="BC21" i="152"/>
  <c r="CJ22" i="152"/>
  <c r="CH22" i="152"/>
  <c r="BX24" i="152"/>
  <c r="CJ35" i="152"/>
  <c r="BC41" i="152"/>
  <c r="BC42" i="152"/>
  <c r="BN76" i="152"/>
  <c r="BC15" i="152"/>
  <c r="BE21" i="152"/>
  <c r="BE23" i="152"/>
  <c r="CH23" i="152"/>
  <c r="CH27" i="152"/>
  <c r="BE28" i="152"/>
  <c r="BU34" i="152"/>
  <c r="CH34" i="152"/>
  <c r="BC36" i="152"/>
  <c r="BE41" i="152"/>
  <c r="AQ59" i="152"/>
  <c r="AP44" i="152"/>
  <c r="BB44" i="152"/>
  <c r="BC38" i="152"/>
  <c r="BC50" i="152"/>
  <c r="BC20" i="152"/>
  <c r="BC24" i="152"/>
  <c r="BC28" i="152"/>
  <c r="AQ44" i="152"/>
  <c r="CH32" i="152"/>
  <c r="BU43" i="152"/>
  <c r="AL59" i="152"/>
  <c r="AX59" i="152"/>
  <c r="BU57" i="152"/>
  <c r="CH57" i="152"/>
  <c r="CH21" i="152"/>
  <c r="CH25" i="152"/>
  <c r="AR44" i="152"/>
  <c r="AM59" i="152"/>
  <c r="AY59" i="152"/>
  <c r="BC48" i="152"/>
  <c r="CJ66" i="152"/>
  <c r="BU70" i="152"/>
  <c r="CH70" i="152"/>
  <c r="AS44" i="152"/>
  <c r="CH31" i="152"/>
  <c r="CH35" i="152"/>
  <c r="CJ49" i="152"/>
  <c r="BC56" i="152"/>
  <c r="BC23" i="152"/>
  <c r="BC27" i="152"/>
  <c r="BE39" i="152"/>
  <c r="BC39" i="152"/>
  <c r="BU46" i="152"/>
  <c r="CJ48" i="152"/>
  <c r="CH20" i="152"/>
  <c r="CH24" i="152"/>
  <c r="CH28" i="152"/>
  <c r="CH30" i="152"/>
  <c r="BE43" i="152"/>
  <c r="BC43" i="152"/>
  <c r="AP59" i="152"/>
  <c r="BB59" i="152"/>
  <c r="BC69" i="152"/>
  <c r="BU36" i="152"/>
  <c r="CH36" i="152"/>
  <c r="BV46" i="152"/>
  <c r="CJ30" i="152"/>
  <c r="BC46" i="152"/>
  <c r="CJ46" i="152"/>
  <c r="BV47" i="152"/>
  <c r="BC49" i="152"/>
  <c r="BC54" i="152"/>
  <c r="CH66" i="152"/>
  <c r="BE33" i="152"/>
  <c r="BU61" i="152"/>
  <c r="BE63" i="152"/>
  <c r="AG14" i="83" s="1"/>
  <c r="BC63" i="152"/>
  <c r="CJ63" i="152"/>
  <c r="BX35" i="152"/>
  <c r="CJ37" i="152"/>
  <c r="BE47" i="152"/>
  <c r="AG14" i="53" s="1"/>
  <c r="BC47" i="152"/>
  <c r="CJ47" i="152"/>
  <c r="BX49" i="152"/>
  <c r="CJ51" i="152"/>
  <c r="BU53" i="152"/>
  <c r="BE55" i="152"/>
  <c r="AG14" i="78" s="1"/>
  <c r="BC55" i="152"/>
  <c r="AZ76" i="152"/>
  <c r="BV61" i="152"/>
  <c r="BV65" i="152"/>
  <c r="CH65" i="152"/>
  <c r="BV71" i="152"/>
  <c r="CH55" i="152"/>
  <c r="BC58" i="152"/>
  <c r="CH50" i="152"/>
  <c r="CH51" i="152"/>
  <c r="BC57" i="152"/>
  <c r="AP76" i="152"/>
  <c r="BB76" i="152"/>
  <c r="BE61" i="152"/>
  <c r="AG14" i="81" s="1"/>
  <c r="BC61" i="152"/>
  <c r="BE65" i="152"/>
  <c r="AG14" i="87" s="1"/>
  <c r="BC65" i="152"/>
  <c r="BE71" i="152"/>
  <c r="AG14" i="63" s="1"/>
  <c r="BC71" i="152"/>
  <c r="BU62" i="152"/>
  <c r="CH62" i="152"/>
  <c r="AO59" i="152"/>
  <c r="BA59" i="152"/>
  <c r="BX57" i="152"/>
  <c r="CH49" i="152"/>
  <c r="BE51" i="152"/>
  <c r="AG14" i="72" s="1"/>
  <c r="AT76" i="152"/>
  <c r="BC62" i="152"/>
  <c r="BE67" i="152"/>
  <c r="BC67" i="152"/>
  <c r="AR59" i="152"/>
  <c r="CH48" i="152"/>
  <c r="AI76" i="152"/>
  <c r="BE60" i="152"/>
  <c r="AG14" i="79" s="1"/>
  <c r="BC60" i="152"/>
  <c r="AU76" i="152"/>
  <c r="BE66" i="152"/>
  <c r="AG14" i="69" s="1"/>
  <c r="BD66" i="152"/>
  <c r="BC66" i="152"/>
  <c r="CH40" i="152"/>
  <c r="AS59" i="152"/>
  <c r="CJ55" i="152"/>
  <c r="AJ76" i="152"/>
  <c r="AV76" i="152"/>
  <c r="BV63" i="152"/>
  <c r="CH63" i="152"/>
  <c r="AT59" i="152"/>
  <c r="BU52" i="152"/>
  <c r="CH52" i="152"/>
  <c r="CH53" i="152"/>
  <c r="BU64" i="152"/>
  <c r="CH64" i="152"/>
  <c r="AQ76" i="152"/>
  <c r="BC68" i="152"/>
  <c r="CJ73" i="152"/>
  <c r="V133" i="152"/>
  <c r="AR76" i="152"/>
  <c r="BE72" i="152"/>
  <c r="AG14" i="108" s="1"/>
  <c r="D84" i="152"/>
  <c r="P84" i="152"/>
  <c r="AB84" i="152"/>
  <c r="I134" i="152"/>
  <c r="N110" i="152"/>
  <c r="Z110" i="152"/>
  <c r="W133" i="152"/>
  <c r="AS76" i="152"/>
  <c r="BC70" i="152"/>
  <c r="CH73" i="152"/>
  <c r="E84" i="152"/>
  <c r="E133" i="152"/>
  <c r="Q84" i="152"/>
  <c r="Q133" i="152"/>
  <c r="AC84" i="152"/>
  <c r="AC133" i="152"/>
  <c r="J84" i="152"/>
  <c r="J134" i="152"/>
  <c r="V84" i="152"/>
  <c r="V134" i="152"/>
  <c r="AH84" i="152"/>
  <c r="AH134" i="152"/>
  <c r="O135" i="152"/>
  <c r="AA135" i="152"/>
  <c r="L137" i="152"/>
  <c r="X137" i="152"/>
  <c r="E138" i="152"/>
  <c r="Q138" i="152"/>
  <c r="AC138" i="152"/>
  <c r="J139" i="152"/>
  <c r="V139" i="152"/>
  <c r="AH139" i="152"/>
  <c r="O140" i="152"/>
  <c r="AA140" i="152"/>
  <c r="H141" i="152"/>
  <c r="T141" i="152"/>
  <c r="AF141" i="152"/>
  <c r="M142" i="152"/>
  <c r="Y142" i="152"/>
  <c r="F143" i="152"/>
  <c r="R143" i="152"/>
  <c r="AD143" i="152"/>
  <c r="K144" i="152"/>
  <c r="W144" i="152"/>
  <c r="I97" i="152"/>
  <c r="U97" i="152"/>
  <c r="AG97" i="152"/>
  <c r="O110" i="152"/>
  <c r="AA110" i="152"/>
  <c r="H123" i="152"/>
  <c r="T123" i="152"/>
  <c r="AF123" i="152"/>
  <c r="AH133" i="152"/>
  <c r="BC64" i="152"/>
  <c r="BU66" i="152"/>
  <c r="F84" i="152"/>
  <c r="F133" i="152"/>
  <c r="R84" i="152"/>
  <c r="R133" i="152"/>
  <c r="AD84" i="152"/>
  <c r="AD133" i="152"/>
  <c r="M137" i="152"/>
  <c r="Y137" i="152"/>
  <c r="F138" i="152"/>
  <c r="R138" i="152"/>
  <c r="AD138" i="152"/>
  <c r="K139" i="152"/>
  <c r="W139" i="152"/>
  <c r="D140" i="152"/>
  <c r="P140" i="152"/>
  <c r="AB140" i="152"/>
  <c r="I141" i="152"/>
  <c r="U141" i="152"/>
  <c r="AG141" i="152"/>
  <c r="N142" i="152"/>
  <c r="Z142" i="152"/>
  <c r="G143" i="152"/>
  <c r="S143" i="152"/>
  <c r="AE143" i="152"/>
  <c r="L144" i="152"/>
  <c r="X144" i="152"/>
  <c r="J97" i="152"/>
  <c r="V97" i="152"/>
  <c r="AH97" i="152"/>
  <c r="I123" i="152"/>
  <c r="U123" i="152"/>
  <c r="AG123" i="152"/>
  <c r="D134" i="152"/>
  <c r="O134" i="152"/>
  <c r="P134" i="152"/>
  <c r="AK76" i="152"/>
  <c r="AW76" i="152"/>
  <c r="CJ60" i="152"/>
  <c r="AA134" i="152"/>
  <c r="AL76" i="152"/>
  <c r="AX76" i="152"/>
  <c r="CH74" i="152"/>
  <c r="AB134" i="152"/>
  <c r="CH56" i="152"/>
  <c r="AM76" i="152"/>
  <c r="AY76" i="152"/>
  <c r="BE69" i="152"/>
  <c r="AG14" i="92" s="1"/>
  <c r="BE75" i="152"/>
  <c r="K84" i="152"/>
  <c r="W84" i="152"/>
  <c r="AC144" i="152"/>
  <c r="CH68" i="152"/>
  <c r="BU72" i="152"/>
  <c r="CH72" i="152"/>
  <c r="BE74" i="152"/>
  <c r="BC74" i="152"/>
  <c r="E134" i="152"/>
  <c r="Q134" i="152"/>
  <c r="AC134" i="152"/>
  <c r="J135" i="152"/>
  <c r="V135" i="152"/>
  <c r="AH135" i="152"/>
  <c r="AD144" i="152"/>
  <c r="J110" i="152"/>
  <c r="V110" i="152"/>
  <c r="AH110" i="152"/>
  <c r="D133" i="152"/>
  <c r="P133" i="152"/>
  <c r="AB133" i="152"/>
  <c r="BC75" i="152"/>
  <c r="O84" i="152"/>
  <c r="AA84" i="152"/>
  <c r="G133" i="152"/>
  <c r="S133" i="152"/>
  <c r="AE133" i="152"/>
  <c r="L133" i="152"/>
  <c r="X133" i="152"/>
  <c r="M133" i="152"/>
  <c r="Y133" i="152"/>
  <c r="BC72" i="152"/>
  <c r="C68" i="11"/>
  <c r="E2" i="11"/>
  <c r="D2" i="11"/>
  <c r="CF34" i="152" l="1"/>
  <c r="CQ34" i="152" s="1"/>
  <c r="CF16" i="152"/>
  <c r="CQ16" i="152" s="1"/>
  <c r="BY64" i="152"/>
  <c r="BY66" i="152"/>
  <c r="X136" i="152"/>
  <c r="BY72" i="152"/>
  <c r="I136" i="152"/>
  <c r="CP52" i="152"/>
  <c r="BY65" i="152"/>
  <c r="BY34" i="152"/>
  <c r="BY16" i="152"/>
  <c r="BY18" i="152"/>
  <c r="R136" i="152"/>
  <c r="BY27" i="152"/>
  <c r="AG14" i="48"/>
  <c r="AG14" i="76"/>
  <c r="BY20" i="152"/>
  <c r="CP73" i="152"/>
  <c r="AD136" i="152"/>
  <c r="BY40" i="152"/>
  <c r="BY43" i="152"/>
  <c r="BY36" i="152"/>
  <c r="BY55" i="152"/>
  <c r="BY51" i="152"/>
  <c r="BY62" i="152"/>
  <c r="CG14" i="152"/>
  <c r="CI14" i="152" s="1"/>
  <c r="CO14" i="152" s="1"/>
  <c r="Y136" i="152"/>
  <c r="BY58" i="152"/>
  <c r="BE31" i="152"/>
  <c r="BE77" i="152" s="1"/>
  <c r="AW77" i="152"/>
  <c r="F136" i="152"/>
  <c r="AF136" i="152"/>
  <c r="AE136" i="152"/>
  <c r="P136" i="152"/>
  <c r="O136" i="152"/>
  <c r="AU77" i="152"/>
  <c r="AV77" i="152"/>
  <c r="K136" i="152"/>
  <c r="BY73" i="152"/>
  <c r="BY45" i="152"/>
  <c r="BY23" i="152"/>
  <c r="AY77" i="152"/>
  <c r="CP37" i="152"/>
  <c r="BY67" i="152"/>
  <c r="CF35" i="152"/>
  <c r="CQ35" i="152" s="1"/>
  <c r="T136" i="152"/>
  <c r="U136" i="152"/>
  <c r="H136" i="152"/>
  <c r="W136" i="152"/>
  <c r="BY57" i="152"/>
  <c r="BY35" i="152"/>
  <c r="BY41" i="152"/>
  <c r="BY46" i="152"/>
  <c r="BY38" i="152"/>
  <c r="AC136" i="152"/>
  <c r="BY50" i="152"/>
  <c r="CF51" i="152"/>
  <c r="CQ51" i="152" s="1"/>
  <c r="BY60" i="152"/>
  <c r="BY54" i="152"/>
  <c r="BY14" i="152"/>
  <c r="BY48" i="152"/>
  <c r="BY68" i="152"/>
  <c r="BA77" i="152"/>
  <c r="Z136" i="152"/>
  <c r="N136" i="152"/>
  <c r="BY31" i="152"/>
  <c r="BY39" i="152"/>
  <c r="BY25" i="152"/>
  <c r="AJ77" i="152"/>
  <c r="CG13" i="152"/>
  <c r="CI13" i="152" s="1"/>
  <c r="CP40" i="152"/>
  <c r="AZ77" i="152"/>
  <c r="BY17" i="152"/>
  <c r="BY70" i="152"/>
  <c r="BY75" i="152"/>
  <c r="BY52" i="152"/>
  <c r="CE30" i="152"/>
  <c r="CN30" i="152" s="1"/>
  <c r="S136" i="152"/>
  <c r="BY69" i="152"/>
  <c r="AB136" i="152"/>
  <c r="BB77" i="152"/>
  <c r="BY53" i="152"/>
  <c r="BY74" i="152"/>
  <c r="AI9" i="152"/>
  <c r="G136" i="152"/>
  <c r="BY63" i="152"/>
  <c r="BY42" i="152"/>
  <c r="BY30" i="152"/>
  <c r="AG136" i="152"/>
  <c r="BY32" i="152"/>
  <c r="AN77" i="152"/>
  <c r="BY26" i="152"/>
  <c r="BY37" i="152"/>
  <c r="AI77" i="152"/>
  <c r="BY61" i="152"/>
  <c r="BY28" i="152"/>
  <c r="BY15" i="152"/>
  <c r="AM77" i="152"/>
  <c r="BY33" i="152"/>
  <c r="BV77" i="152"/>
  <c r="L136" i="152"/>
  <c r="AX77" i="152"/>
  <c r="CF19" i="152"/>
  <c r="CQ19" i="152" s="1"/>
  <c r="CF53" i="152"/>
  <c r="CQ53" i="152" s="1"/>
  <c r="CP53" i="152"/>
  <c r="AI5" i="152"/>
  <c r="AL77" i="152"/>
  <c r="J136" i="152"/>
  <c r="BY21" i="152"/>
  <c r="AO77" i="152"/>
  <c r="AA136" i="152"/>
  <c r="AP77" i="152"/>
  <c r="BY47" i="152"/>
  <c r="AQ77" i="152"/>
  <c r="M136" i="152"/>
  <c r="CP54" i="152"/>
  <c r="CF54" i="152"/>
  <c r="CQ54" i="152" s="1"/>
  <c r="BC76" i="152"/>
  <c r="CF60" i="152"/>
  <c r="CQ60" i="152" s="1"/>
  <c r="CP60" i="152"/>
  <c r="CF20" i="152"/>
  <c r="CQ20" i="152" s="1"/>
  <c r="CP20" i="152"/>
  <c r="CG69" i="152"/>
  <c r="CI69" i="152" s="1"/>
  <c r="CO69" i="152" s="1"/>
  <c r="CE69" i="152"/>
  <c r="CN69" i="152" s="1"/>
  <c r="CE60" i="152"/>
  <c r="CN60" i="152" s="1"/>
  <c r="CG60" i="152"/>
  <c r="CI60" i="152" s="1"/>
  <c r="CO60" i="152" s="1"/>
  <c r="CE51" i="152"/>
  <c r="CN51" i="152" s="1"/>
  <c r="CG51" i="152"/>
  <c r="CI51" i="152" s="1"/>
  <c r="CO51" i="152" s="1"/>
  <c r="CP57" i="152"/>
  <c r="CF57" i="152"/>
  <c r="CQ57" i="152" s="1"/>
  <c r="CF23" i="152"/>
  <c r="CQ23" i="152" s="1"/>
  <c r="CP23" i="152"/>
  <c r="CF48" i="152"/>
  <c r="CQ48" i="152" s="1"/>
  <c r="CP48" i="152"/>
  <c r="CG21" i="152"/>
  <c r="CI21" i="152" s="1"/>
  <c r="CO21" i="152" s="1"/>
  <c r="CE21" i="152"/>
  <c r="CN21" i="152" s="1"/>
  <c r="CG54" i="152"/>
  <c r="CI54" i="152" s="1"/>
  <c r="CO54" i="152" s="1"/>
  <c r="CE54" i="152"/>
  <c r="CN54" i="152" s="1"/>
  <c r="CN13" i="152"/>
  <c r="CG53" i="152"/>
  <c r="CI53" i="152" s="1"/>
  <c r="CO53" i="152" s="1"/>
  <c r="CE53" i="152"/>
  <c r="CN53" i="152" s="1"/>
  <c r="CG23" i="152"/>
  <c r="CI23" i="152" s="1"/>
  <c r="CO23" i="152" s="1"/>
  <c r="CE23" i="152"/>
  <c r="CN23" i="152" s="1"/>
  <c r="CF49" i="152"/>
  <c r="CQ49" i="152" s="1"/>
  <c r="CP49" i="152"/>
  <c r="CG40" i="152"/>
  <c r="CI40" i="152" s="1"/>
  <c r="CO40" i="152" s="1"/>
  <c r="CE40" i="152"/>
  <c r="CN40" i="152" s="1"/>
  <c r="CG32" i="152"/>
  <c r="CI32" i="152" s="1"/>
  <c r="CO32" i="152" s="1"/>
  <c r="CE32" i="152"/>
  <c r="CN32" i="152" s="1"/>
  <c r="Q136" i="152"/>
  <c r="CE57" i="152"/>
  <c r="CN57" i="152" s="1"/>
  <c r="CG57" i="152"/>
  <c r="CI57" i="152" s="1"/>
  <c r="CO57" i="152" s="1"/>
  <c r="CF56" i="152"/>
  <c r="CQ56" i="152" s="1"/>
  <c r="CP56" i="152"/>
  <c r="CG41" i="152"/>
  <c r="CI41" i="152" s="1"/>
  <c r="CO41" i="152" s="1"/>
  <c r="CE41" i="152"/>
  <c r="CN41" i="152" s="1"/>
  <c r="CG24" i="152"/>
  <c r="CI24" i="152" s="1"/>
  <c r="CO24" i="152" s="1"/>
  <c r="CE24" i="152"/>
  <c r="CN24" i="152" s="1"/>
  <c r="CG18" i="152"/>
  <c r="CI18" i="152" s="1"/>
  <c r="CO18" i="152" s="1"/>
  <c r="CE18" i="152"/>
  <c r="CN18" i="152" s="1"/>
  <c r="CG34" i="152"/>
  <c r="CI34" i="152" s="1"/>
  <c r="CO34" i="152" s="1"/>
  <c r="CE34" i="152"/>
  <c r="CN34" i="152" s="1"/>
  <c r="CG52" i="152"/>
  <c r="CI52" i="152" s="1"/>
  <c r="CO52" i="152" s="1"/>
  <c r="CE52" i="152"/>
  <c r="CN52" i="152" s="1"/>
  <c r="CP17" i="152"/>
  <c r="CF17" i="152"/>
  <c r="CQ17" i="152" s="1"/>
  <c r="CG37" i="152"/>
  <c r="CI37" i="152" s="1"/>
  <c r="CO37" i="152" s="1"/>
  <c r="CE37" i="152"/>
  <c r="CN37" i="152" s="1"/>
  <c r="CF55" i="152"/>
  <c r="CQ55" i="152" s="1"/>
  <c r="CP55" i="152"/>
  <c r="CF26" i="152"/>
  <c r="CQ26" i="152" s="1"/>
  <c r="CP26" i="152"/>
  <c r="CF63" i="152"/>
  <c r="CQ63" i="152" s="1"/>
  <c r="CP63" i="152"/>
  <c r="CP46" i="152"/>
  <c r="CF46" i="152"/>
  <c r="CQ46" i="152" s="1"/>
  <c r="CF69" i="152"/>
  <c r="CQ69" i="152" s="1"/>
  <c r="CP69" i="152"/>
  <c r="CF36" i="152"/>
  <c r="CQ36" i="152" s="1"/>
  <c r="CP36" i="152"/>
  <c r="CP15" i="152"/>
  <c r="CF15" i="152"/>
  <c r="CQ15" i="152" s="1"/>
  <c r="BY24" i="152"/>
  <c r="CE38" i="152"/>
  <c r="CN38" i="152" s="1"/>
  <c r="CG38" i="152"/>
  <c r="CI38" i="152" s="1"/>
  <c r="CO38" i="152" s="1"/>
  <c r="CG64" i="152"/>
  <c r="CI64" i="152" s="1"/>
  <c r="CO64" i="152" s="1"/>
  <c r="CE64" i="152"/>
  <c r="CN64" i="152" s="1"/>
  <c r="CF33" i="152"/>
  <c r="CQ33" i="152" s="1"/>
  <c r="CP33" i="152"/>
  <c r="BU77" i="152"/>
  <c r="BY13" i="152"/>
  <c r="CH77" i="152"/>
  <c r="CG35" i="152"/>
  <c r="CI35" i="152" s="1"/>
  <c r="CO35" i="152" s="1"/>
  <c r="CE35" i="152"/>
  <c r="CN35" i="152" s="1"/>
  <c r="CF28" i="152"/>
  <c r="CQ28" i="152" s="1"/>
  <c r="CP28" i="152"/>
  <c r="CG20" i="152"/>
  <c r="CI20" i="152" s="1"/>
  <c r="CO20" i="152" s="1"/>
  <c r="CE20" i="152"/>
  <c r="CN20" i="152" s="1"/>
  <c r="CF71" i="152"/>
  <c r="CQ71" i="152" s="1"/>
  <c r="CP71" i="152"/>
  <c r="CG63" i="152"/>
  <c r="CI63" i="152" s="1"/>
  <c r="CO63" i="152" s="1"/>
  <c r="CE63" i="152"/>
  <c r="CN63" i="152" s="1"/>
  <c r="CP50" i="152"/>
  <c r="CF50" i="152"/>
  <c r="CQ50" i="152" s="1"/>
  <c r="CF45" i="152"/>
  <c r="CQ45" i="152" s="1"/>
  <c r="CP45" i="152"/>
  <c r="BC59" i="152"/>
  <c r="CG19" i="152"/>
  <c r="CI19" i="152" s="1"/>
  <c r="CO19" i="152" s="1"/>
  <c r="CE19" i="152"/>
  <c r="CN19" i="152" s="1"/>
  <c r="CE42" i="152"/>
  <c r="CN42" i="152" s="1"/>
  <c r="BD42" i="152"/>
  <c r="CG42" i="152"/>
  <c r="CI42" i="152" s="1"/>
  <c r="CO42" i="152" s="1"/>
  <c r="CG49" i="152"/>
  <c r="CI49" i="152" s="1"/>
  <c r="CO49" i="152" s="1"/>
  <c r="CE49" i="152"/>
  <c r="CN49" i="152" s="1"/>
  <c r="BD49" i="152"/>
  <c r="CG73" i="152"/>
  <c r="CI73" i="152" s="1"/>
  <c r="CO73" i="152" s="1"/>
  <c r="CE73" i="152"/>
  <c r="CN73" i="152" s="1"/>
  <c r="CP25" i="152"/>
  <c r="CF25" i="152"/>
  <c r="CQ25" i="152" s="1"/>
  <c r="CI30" i="152"/>
  <c r="CO30" i="152" s="1"/>
  <c r="CG56" i="152"/>
  <c r="CI56" i="152" s="1"/>
  <c r="CO56" i="152" s="1"/>
  <c r="CE56" i="152"/>
  <c r="CN56" i="152" s="1"/>
  <c r="CG75" i="152"/>
  <c r="CI75" i="152" s="1"/>
  <c r="CO75" i="152" s="1"/>
  <c r="CE75" i="152"/>
  <c r="CN75" i="152" s="1"/>
  <c r="CP74" i="152"/>
  <c r="CF74" i="152"/>
  <c r="CQ74" i="152" s="1"/>
  <c r="E136" i="152"/>
  <c r="D136" i="152"/>
  <c r="CE74" i="152"/>
  <c r="CN74" i="152" s="1"/>
  <c r="CG74" i="152"/>
  <c r="CI74" i="152" s="1"/>
  <c r="CO74" i="152" s="1"/>
  <c r="AK77" i="152"/>
  <c r="CE71" i="152"/>
  <c r="CN71" i="152" s="1"/>
  <c r="CG71" i="152"/>
  <c r="CI71" i="152" s="1"/>
  <c r="CO71" i="152" s="1"/>
  <c r="CP38" i="152"/>
  <c r="CF38" i="152"/>
  <c r="CQ38" i="152" s="1"/>
  <c r="CG17" i="152"/>
  <c r="CI17" i="152" s="1"/>
  <c r="CO17" i="152" s="1"/>
  <c r="CE17" i="152"/>
  <c r="CN17" i="152" s="1"/>
  <c r="CG15" i="152"/>
  <c r="CI15" i="152" s="1"/>
  <c r="CO15" i="152" s="1"/>
  <c r="CE15" i="152"/>
  <c r="CN15" i="152" s="1"/>
  <c r="CG50" i="152"/>
  <c r="CI50" i="152" s="1"/>
  <c r="CO50" i="152" s="1"/>
  <c r="CE50" i="152"/>
  <c r="CN50" i="152" s="1"/>
  <c r="BC29" i="152"/>
  <c r="CP13" i="152"/>
  <c r="CF13" i="152"/>
  <c r="CG27" i="152"/>
  <c r="CI27" i="152" s="1"/>
  <c r="CO27" i="152" s="1"/>
  <c r="CE27" i="152"/>
  <c r="CN27" i="152" s="1"/>
  <c r="CP64" i="152"/>
  <c r="CF64" i="152"/>
  <c r="CQ64" i="152" s="1"/>
  <c r="CE39" i="152"/>
  <c r="CN39" i="152" s="1"/>
  <c r="CG39" i="152"/>
  <c r="CI39" i="152" s="1"/>
  <c r="CO39" i="152" s="1"/>
  <c r="CE55" i="152"/>
  <c r="CN55" i="152" s="1"/>
  <c r="CG55" i="152"/>
  <c r="CI55" i="152" s="1"/>
  <c r="CO55" i="152" s="1"/>
  <c r="CF18" i="152"/>
  <c r="CQ18" i="152" s="1"/>
  <c r="CP18" i="152"/>
  <c r="CF75" i="152"/>
  <c r="CQ75" i="152" s="1"/>
  <c r="CP75" i="152"/>
  <c r="CE72" i="152"/>
  <c r="CN72" i="152" s="1"/>
  <c r="CG72" i="152"/>
  <c r="CI72" i="152" s="1"/>
  <c r="CO72" i="152" s="1"/>
  <c r="CP67" i="152"/>
  <c r="CF67" i="152"/>
  <c r="CQ67" i="152" s="1"/>
  <c r="CP58" i="152"/>
  <c r="CF58" i="152"/>
  <c r="CQ58" i="152" s="1"/>
  <c r="CP43" i="152"/>
  <c r="CF43" i="152"/>
  <c r="CQ43" i="152" s="1"/>
  <c r="CP42" i="152"/>
  <c r="CF42" i="152"/>
  <c r="CQ42" i="152" s="1"/>
  <c r="CP21" i="152"/>
  <c r="CF21" i="152"/>
  <c r="CQ21" i="152" s="1"/>
  <c r="BX77" i="152"/>
  <c r="CG16" i="152"/>
  <c r="CI16" i="152" s="1"/>
  <c r="CO16" i="152" s="1"/>
  <c r="CE16" i="152"/>
  <c r="CN16" i="152" s="1"/>
  <c r="CG45" i="152"/>
  <c r="CI45" i="152" s="1"/>
  <c r="CO45" i="152" s="1"/>
  <c r="CE45" i="152"/>
  <c r="CN45" i="152" s="1"/>
  <c r="CJ77" i="152"/>
  <c r="CG58" i="152"/>
  <c r="CI58" i="152" s="1"/>
  <c r="CO58" i="152" s="1"/>
  <c r="CE58" i="152"/>
  <c r="CN58" i="152" s="1"/>
  <c r="CG70" i="152"/>
  <c r="CI70" i="152" s="1"/>
  <c r="CO70" i="152" s="1"/>
  <c r="CE70" i="152"/>
  <c r="CN70" i="152" s="1"/>
  <c r="CF31" i="152"/>
  <c r="CQ31" i="152" s="1"/>
  <c r="CP31" i="152"/>
  <c r="CE61" i="152"/>
  <c r="CN61" i="152" s="1"/>
  <c r="CG61" i="152"/>
  <c r="CI61" i="152" s="1"/>
  <c r="CO61" i="152" s="1"/>
  <c r="CF24" i="152"/>
  <c r="CQ24" i="152" s="1"/>
  <c r="CP24" i="152"/>
  <c r="CE26" i="152"/>
  <c r="CN26" i="152" s="1"/>
  <c r="CG26" i="152"/>
  <c r="CI26" i="152" s="1"/>
  <c r="CO26" i="152" s="1"/>
  <c r="CP68" i="152"/>
  <c r="CF68" i="152"/>
  <c r="CQ68" i="152" s="1"/>
  <c r="CF27" i="152"/>
  <c r="CQ27" i="152" s="1"/>
  <c r="CP27" i="152"/>
  <c r="CP72" i="152"/>
  <c r="CF72" i="152"/>
  <c r="CQ72" i="152" s="1"/>
  <c r="AR77" i="152"/>
  <c r="CE67" i="152"/>
  <c r="CN67" i="152" s="1"/>
  <c r="CG67" i="152"/>
  <c r="CI67" i="152" s="1"/>
  <c r="CO67" i="152" s="1"/>
  <c r="CF65" i="152"/>
  <c r="CQ65" i="152" s="1"/>
  <c r="CP65" i="152"/>
  <c r="BY49" i="152"/>
  <c r="CE43" i="152"/>
  <c r="CN43" i="152" s="1"/>
  <c r="CG43" i="152"/>
  <c r="CI43" i="152" s="1"/>
  <c r="CO43" i="152" s="1"/>
  <c r="CF41" i="152"/>
  <c r="CQ41" i="152" s="1"/>
  <c r="CP41" i="152"/>
  <c r="BW77" i="152"/>
  <c r="CG46" i="152"/>
  <c r="CI46" i="152" s="1"/>
  <c r="CO46" i="152" s="1"/>
  <c r="CE46" i="152"/>
  <c r="CN46" i="152" s="1"/>
  <c r="CG62" i="152"/>
  <c r="CI62" i="152" s="1"/>
  <c r="CO62" i="152" s="1"/>
  <c r="CE62" i="152"/>
  <c r="CN62" i="152" s="1"/>
  <c r="CG68" i="152"/>
  <c r="CI68" i="152" s="1"/>
  <c r="CO68" i="152" s="1"/>
  <c r="CE68" i="152"/>
  <c r="CN68" i="152" s="1"/>
  <c r="CP32" i="152"/>
  <c r="CF32" i="152"/>
  <c r="CQ32" i="152" s="1"/>
  <c r="CG25" i="152"/>
  <c r="CI25" i="152" s="1"/>
  <c r="CO25" i="152" s="1"/>
  <c r="CE25" i="152"/>
  <c r="CN25" i="152" s="1"/>
  <c r="CO12" i="152"/>
  <c r="CG47" i="152"/>
  <c r="CI47" i="152" s="1"/>
  <c r="CO47" i="152" s="1"/>
  <c r="CE47" i="152"/>
  <c r="CN47" i="152" s="1"/>
  <c r="CP70" i="152"/>
  <c r="CF70" i="152"/>
  <c r="CQ70" i="152" s="1"/>
  <c r="V136" i="152"/>
  <c r="CF66" i="152"/>
  <c r="CQ66" i="152" s="1"/>
  <c r="CP66" i="152"/>
  <c r="CP62" i="152"/>
  <c r="CF62" i="152"/>
  <c r="CQ62" i="152" s="1"/>
  <c r="CG65" i="152"/>
  <c r="CI65" i="152" s="1"/>
  <c r="CO65" i="152" s="1"/>
  <c r="CE65" i="152"/>
  <c r="CN65" i="152" s="1"/>
  <c r="CE33" i="152"/>
  <c r="CN33" i="152" s="1"/>
  <c r="CG33" i="152"/>
  <c r="CI33" i="152" s="1"/>
  <c r="CO33" i="152" s="1"/>
  <c r="CG28" i="152"/>
  <c r="CI28" i="152" s="1"/>
  <c r="CO28" i="152" s="1"/>
  <c r="CE28" i="152"/>
  <c r="CN28" i="152" s="1"/>
  <c r="CP14" i="152"/>
  <c r="CF14" i="152"/>
  <c r="CQ14" i="152" s="1"/>
  <c r="CG36" i="152"/>
  <c r="CI36" i="152" s="1"/>
  <c r="CO36" i="152" s="1"/>
  <c r="CE36" i="152"/>
  <c r="CN36" i="152" s="1"/>
  <c r="BC44" i="152"/>
  <c r="CF30" i="152"/>
  <c r="CQ30" i="152" s="1"/>
  <c r="CP30" i="152"/>
  <c r="CF22" i="152"/>
  <c r="CQ22" i="152" s="1"/>
  <c r="CP22" i="152"/>
  <c r="CG66" i="152"/>
  <c r="CI66" i="152" s="1"/>
  <c r="CO66" i="152" s="1"/>
  <c r="CE66" i="152"/>
  <c r="CN66" i="152" s="1"/>
  <c r="AH136" i="152"/>
  <c r="AS77" i="152"/>
  <c r="AT77" i="152"/>
  <c r="CF61" i="152"/>
  <c r="CQ61" i="152" s="1"/>
  <c r="CP61" i="152"/>
  <c r="CF47" i="152"/>
  <c r="CQ47" i="152" s="1"/>
  <c r="CP47" i="152"/>
  <c r="CF39" i="152"/>
  <c r="CQ39" i="152" s="1"/>
  <c r="CP39" i="152"/>
  <c r="CG48" i="152"/>
  <c r="CI48" i="152" s="1"/>
  <c r="CO48" i="152" s="1"/>
  <c r="CE48" i="152"/>
  <c r="CN48" i="152" s="1"/>
  <c r="CE22" i="152"/>
  <c r="CN22" i="152" s="1"/>
  <c r="CG22" i="152"/>
  <c r="CI22" i="152" s="1"/>
  <c r="CO22" i="152" s="1"/>
  <c r="E12" i="150"/>
  <c r="F12" i="150" s="1"/>
  <c r="G12" i="150" s="1"/>
  <c r="H12" i="150" s="1"/>
  <c r="I12" i="150" s="1"/>
  <c r="J12" i="150" s="1"/>
  <c r="K12" i="150" s="1"/>
  <c r="L12" i="150" s="1"/>
  <c r="M12" i="150" s="1"/>
  <c r="N12" i="150" s="1"/>
  <c r="O12" i="150" s="1"/>
  <c r="P12" i="150" s="1"/>
  <c r="Q12" i="150" s="1"/>
  <c r="R12" i="150" s="1"/>
  <c r="S12" i="150" s="1"/>
  <c r="T12" i="150" s="1"/>
  <c r="U12" i="150" s="1"/>
  <c r="V12" i="150" s="1"/>
  <c r="W12" i="150" s="1"/>
  <c r="X12" i="150" s="1"/>
  <c r="Y12" i="150" s="1"/>
  <c r="Z12" i="150" s="1"/>
  <c r="AA12" i="150" s="1"/>
  <c r="AB12" i="150" s="1"/>
  <c r="AC12" i="150" s="1"/>
  <c r="AD12" i="150" s="1"/>
  <c r="AE12" i="150" s="1"/>
  <c r="AF12" i="150" s="1"/>
  <c r="AG12" i="150" s="1"/>
  <c r="CG31" i="152" l="1"/>
  <c r="CI31" i="152" s="1"/>
  <c r="CO31" i="152" s="1"/>
  <c r="CE31" i="152"/>
  <c r="CN31" i="152" s="1"/>
  <c r="BD76" i="152"/>
  <c r="BC78" i="152"/>
  <c r="CO13" i="152"/>
  <c r="BR19" i="152"/>
  <c r="CF77" i="152"/>
  <c r="CQ13" i="152"/>
  <c r="BC77" i="152"/>
  <c r="BY77" i="152"/>
  <c r="D15" i="151"/>
  <c r="E15" i="151" s="1"/>
  <c r="F15" i="151" s="1"/>
  <c r="G15" i="151" s="1"/>
  <c r="H15" i="151" s="1"/>
  <c r="I15" i="151" s="1"/>
  <c r="J15" i="151" s="1"/>
  <c r="K15" i="151" s="1"/>
  <c r="L15" i="151" s="1"/>
  <c r="M15" i="151" s="1"/>
  <c r="N15" i="151" s="1"/>
  <c r="O15" i="151" s="1"/>
  <c r="P15" i="151" s="1"/>
  <c r="Q15" i="151" s="1"/>
  <c r="R15" i="151" s="1"/>
  <c r="S15" i="151" s="1"/>
  <c r="T15" i="151" s="1"/>
  <c r="U15" i="151" s="1"/>
  <c r="V15" i="151" s="1"/>
  <c r="W15" i="151" s="1"/>
  <c r="X15" i="151" s="1"/>
  <c r="Y15" i="151" s="1"/>
  <c r="Z15" i="151" s="1"/>
  <c r="AA15" i="151" s="1"/>
  <c r="AB15" i="151" s="1"/>
  <c r="AC15" i="151" s="1"/>
  <c r="AD15" i="151" s="1"/>
  <c r="AE15" i="151" s="1"/>
  <c r="AF15" i="151" s="1"/>
  <c r="C72" i="151"/>
  <c r="D72" i="151"/>
  <c r="E72" i="151"/>
  <c r="F72" i="151"/>
  <c r="G72" i="151"/>
  <c r="H72" i="151"/>
  <c r="I72" i="151"/>
  <c r="J72" i="151"/>
  <c r="K72" i="151"/>
  <c r="L72" i="151"/>
  <c r="M72" i="151"/>
  <c r="N72" i="151"/>
  <c r="O72" i="151"/>
  <c r="P72" i="151"/>
  <c r="Q72" i="151"/>
  <c r="R72" i="151"/>
  <c r="S72" i="151"/>
  <c r="T72" i="151"/>
  <c r="U72" i="151"/>
  <c r="V72" i="151"/>
  <c r="W72" i="151"/>
  <c r="X72" i="151"/>
  <c r="Y72" i="151"/>
  <c r="Z72" i="151"/>
  <c r="AA72" i="151"/>
  <c r="AB72" i="151"/>
  <c r="AC72" i="151"/>
  <c r="AD72" i="151"/>
  <c r="AE72" i="151"/>
  <c r="AF72" i="151"/>
  <c r="C73" i="151"/>
  <c r="D73" i="151"/>
  <c r="E73" i="151"/>
  <c r="F73" i="151"/>
  <c r="G73" i="151"/>
  <c r="H73" i="151"/>
  <c r="I73" i="151"/>
  <c r="J73" i="151"/>
  <c r="K73" i="151"/>
  <c r="L73" i="151"/>
  <c r="M73" i="151"/>
  <c r="N73" i="151"/>
  <c r="O73" i="151"/>
  <c r="P73" i="151"/>
  <c r="Q73" i="151"/>
  <c r="R73" i="151"/>
  <c r="S73" i="151"/>
  <c r="T73" i="151"/>
  <c r="U73" i="151"/>
  <c r="V73" i="151"/>
  <c r="W73" i="151"/>
  <c r="X73" i="151"/>
  <c r="Y73" i="151"/>
  <c r="Z73" i="151"/>
  <c r="AA73" i="151"/>
  <c r="AB73" i="151"/>
  <c r="AC73" i="151"/>
  <c r="AD73" i="151"/>
  <c r="AE73" i="151"/>
  <c r="AF73" i="151"/>
  <c r="C74" i="151"/>
  <c r="D74" i="151"/>
  <c r="E74" i="151"/>
  <c r="F74" i="151"/>
  <c r="G74" i="151"/>
  <c r="H74" i="151"/>
  <c r="I74" i="151"/>
  <c r="J74" i="151"/>
  <c r="K74" i="151"/>
  <c r="L74" i="151"/>
  <c r="M74" i="151"/>
  <c r="N74" i="151"/>
  <c r="O74" i="151"/>
  <c r="P74" i="151"/>
  <c r="Q74" i="151"/>
  <c r="R74" i="151"/>
  <c r="S74" i="151"/>
  <c r="T74" i="151"/>
  <c r="U74" i="151"/>
  <c r="V74" i="151"/>
  <c r="W74" i="151"/>
  <c r="X74" i="151"/>
  <c r="Y74" i="151"/>
  <c r="Z74" i="151"/>
  <c r="AA74" i="151"/>
  <c r="AB74" i="151"/>
  <c r="AC74" i="151"/>
  <c r="AD74" i="151"/>
  <c r="AE74" i="151"/>
  <c r="AF74" i="151"/>
  <c r="C75" i="151"/>
  <c r="D75" i="151"/>
  <c r="E75" i="151"/>
  <c r="F75" i="151"/>
  <c r="G75" i="151"/>
  <c r="H75" i="151"/>
  <c r="I75" i="151"/>
  <c r="J75" i="151"/>
  <c r="K75" i="151"/>
  <c r="L75" i="151"/>
  <c r="M75" i="151"/>
  <c r="N75" i="151"/>
  <c r="O75" i="151"/>
  <c r="P75" i="151"/>
  <c r="Q75" i="151"/>
  <c r="R75" i="151"/>
  <c r="S75" i="151"/>
  <c r="T75" i="151"/>
  <c r="U75" i="151"/>
  <c r="V75" i="151"/>
  <c r="W75" i="151"/>
  <c r="X75" i="151"/>
  <c r="Y75" i="151"/>
  <c r="Z75" i="151"/>
  <c r="AA75" i="151"/>
  <c r="AB75" i="151"/>
  <c r="AC75" i="151"/>
  <c r="AD75" i="151"/>
  <c r="AE75" i="151"/>
  <c r="AF75" i="151"/>
  <c r="C76" i="151"/>
  <c r="D76" i="151"/>
  <c r="E76" i="151"/>
  <c r="F76" i="151"/>
  <c r="G76" i="151"/>
  <c r="H76" i="151"/>
  <c r="I76" i="151"/>
  <c r="J76" i="151"/>
  <c r="K76" i="151"/>
  <c r="L76" i="151"/>
  <c r="M76" i="151"/>
  <c r="N76" i="151"/>
  <c r="O76" i="151"/>
  <c r="P76" i="151"/>
  <c r="Q76" i="151"/>
  <c r="R76" i="151"/>
  <c r="S76" i="151"/>
  <c r="T76" i="151"/>
  <c r="U76" i="151"/>
  <c r="V76" i="151"/>
  <c r="W76" i="151"/>
  <c r="X76" i="151"/>
  <c r="Y76" i="151"/>
  <c r="Z76" i="151"/>
  <c r="AA76" i="151"/>
  <c r="AB76" i="151"/>
  <c r="AC76" i="151"/>
  <c r="AD76" i="151"/>
  <c r="AE76" i="151"/>
  <c r="AF76" i="151"/>
  <c r="C77" i="151"/>
  <c r="D77" i="151"/>
  <c r="E77" i="151"/>
  <c r="F77" i="151"/>
  <c r="G77" i="151"/>
  <c r="H77" i="151"/>
  <c r="I77" i="151"/>
  <c r="J77" i="151"/>
  <c r="K77" i="151"/>
  <c r="L77" i="151"/>
  <c r="M77" i="151"/>
  <c r="N77" i="151"/>
  <c r="O77" i="151"/>
  <c r="P77" i="151"/>
  <c r="Q77" i="151"/>
  <c r="R77" i="151"/>
  <c r="S77" i="151"/>
  <c r="T77" i="151"/>
  <c r="U77" i="151"/>
  <c r="V77" i="151"/>
  <c r="W77" i="151"/>
  <c r="X77" i="151"/>
  <c r="Y77" i="151"/>
  <c r="Z77" i="151"/>
  <c r="AA77" i="151"/>
  <c r="AB77" i="151"/>
  <c r="AC77" i="151"/>
  <c r="AD77" i="151"/>
  <c r="AE77" i="151"/>
  <c r="AF77" i="151"/>
  <c r="C78" i="151"/>
  <c r="D78" i="151"/>
  <c r="E78" i="151"/>
  <c r="F78" i="151"/>
  <c r="G78" i="151"/>
  <c r="H78" i="151"/>
  <c r="I78" i="151"/>
  <c r="J78" i="151"/>
  <c r="K78" i="151"/>
  <c r="L78" i="151"/>
  <c r="M78" i="151"/>
  <c r="N78" i="151"/>
  <c r="O78" i="151"/>
  <c r="P78" i="151"/>
  <c r="Q78" i="151"/>
  <c r="R78" i="151"/>
  <c r="S78" i="151"/>
  <c r="T78" i="151"/>
  <c r="U78" i="151"/>
  <c r="V78" i="151"/>
  <c r="W78" i="151"/>
  <c r="X78" i="151"/>
  <c r="Y78" i="151"/>
  <c r="Z78" i="151"/>
  <c r="AA78" i="151"/>
  <c r="AB78" i="151"/>
  <c r="AC78" i="151"/>
  <c r="AD78" i="151"/>
  <c r="AE78" i="151"/>
  <c r="AF78" i="151"/>
  <c r="C79" i="151"/>
  <c r="D79" i="151"/>
  <c r="E79" i="151"/>
  <c r="F79" i="151"/>
  <c r="G79" i="151"/>
  <c r="H79" i="151"/>
  <c r="I79" i="151"/>
  <c r="J79" i="151"/>
  <c r="K79" i="151"/>
  <c r="L79" i="151"/>
  <c r="M79" i="151"/>
  <c r="N79" i="151"/>
  <c r="O79" i="151"/>
  <c r="P79" i="151"/>
  <c r="Q79" i="151"/>
  <c r="R79" i="151"/>
  <c r="S79" i="151"/>
  <c r="T79" i="151"/>
  <c r="U79" i="151"/>
  <c r="V79" i="151"/>
  <c r="W79" i="151"/>
  <c r="X79" i="151"/>
  <c r="Y79" i="151"/>
  <c r="Z79" i="151"/>
  <c r="AA79" i="151"/>
  <c r="AB79" i="151"/>
  <c r="AC79" i="151"/>
  <c r="AD79" i="151"/>
  <c r="AE79" i="151"/>
  <c r="AF79" i="151"/>
  <c r="C80" i="151"/>
  <c r="D80" i="151"/>
  <c r="E80" i="151"/>
  <c r="F80" i="151"/>
  <c r="G80" i="151"/>
  <c r="H80" i="151"/>
  <c r="I80" i="151"/>
  <c r="J80" i="151"/>
  <c r="K80" i="151"/>
  <c r="L80" i="151"/>
  <c r="M80" i="151"/>
  <c r="N80" i="151"/>
  <c r="O80" i="151"/>
  <c r="P80" i="151"/>
  <c r="Q80" i="151"/>
  <c r="R80" i="151"/>
  <c r="S80" i="151"/>
  <c r="T80" i="151"/>
  <c r="U80" i="151"/>
  <c r="V80" i="151"/>
  <c r="W80" i="151"/>
  <c r="X80" i="151"/>
  <c r="Y80" i="151"/>
  <c r="Z80" i="151"/>
  <c r="AA80" i="151"/>
  <c r="AB80" i="151"/>
  <c r="AC80" i="151"/>
  <c r="AD80" i="151"/>
  <c r="AE80" i="151"/>
  <c r="AF80" i="151"/>
  <c r="C81" i="151"/>
  <c r="D81" i="151"/>
  <c r="E81" i="151"/>
  <c r="F81" i="151"/>
  <c r="G81" i="151"/>
  <c r="H81" i="151"/>
  <c r="I81" i="151"/>
  <c r="J81" i="151"/>
  <c r="K81" i="151"/>
  <c r="L81" i="151"/>
  <c r="M81" i="151"/>
  <c r="N81" i="151"/>
  <c r="O81" i="151"/>
  <c r="P81" i="151"/>
  <c r="Q81" i="151"/>
  <c r="R81" i="151"/>
  <c r="S81" i="151"/>
  <c r="T81" i="151"/>
  <c r="U81" i="151"/>
  <c r="V81" i="151"/>
  <c r="W81" i="151"/>
  <c r="X81" i="151"/>
  <c r="Y81" i="151"/>
  <c r="Z81" i="151"/>
  <c r="AA81" i="151"/>
  <c r="AB81" i="151"/>
  <c r="AC81" i="151"/>
  <c r="AD81" i="151"/>
  <c r="AE81" i="151"/>
  <c r="AF81" i="151"/>
  <c r="C82" i="151"/>
  <c r="D82" i="151"/>
  <c r="E82" i="151"/>
  <c r="F82" i="151"/>
  <c r="G82" i="151"/>
  <c r="H82" i="151"/>
  <c r="I82" i="151"/>
  <c r="J82" i="151"/>
  <c r="K82" i="151"/>
  <c r="L82" i="151"/>
  <c r="M82" i="151"/>
  <c r="N82" i="151"/>
  <c r="O82" i="151"/>
  <c r="P82" i="151"/>
  <c r="Q82" i="151"/>
  <c r="R82" i="151"/>
  <c r="S82" i="151"/>
  <c r="T82" i="151"/>
  <c r="U82" i="151"/>
  <c r="V82" i="151"/>
  <c r="W82" i="151"/>
  <c r="X82" i="151"/>
  <c r="Y82" i="151"/>
  <c r="Z82" i="151"/>
  <c r="AA82" i="151"/>
  <c r="AB82" i="151"/>
  <c r="AC82" i="151"/>
  <c r="AD82" i="151"/>
  <c r="AE82" i="151"/>
  <c r="AF82" i="151"/>
  <c r="C83" i="151"/>
  <c r="D83" i="151"/>
  <c r="E83" i="151"/>
  <c r="F83" i="151"/>
  <c r="G83" i="151"/>
  <c r="H83" i="151"/>
  <c r="I83" i="151"/>
  <c r="J83" i="151"/>
  <c r="K83" i="151"/>
  <c r="L83" i="151"/>
  <c r="M83" i="151"/>
  <c r="N83" i="151"/>
  <c r="O83" i="151"/>
  <c r="P83" i="151"/>
  <c r="Q83" i="151"/>
  <c r="R83" i="151"/>
  <c r="S83" i="151"/>
  <c r="T83" i="151"/>
  <c r="U83" i="151"/>
  <c r="V83" i="151"/>
  <c r="W83" i="151"/>
  <c r="X83" i="151"/>
  <c r="Y83" i="151"/>
  <c r="Z83" i="151"/>
  <c r="AA83" i="151"/>
  <c r="AB83" i="151"/>
  <c r="AC83" i="151"/>
  <c r="AD83" i="151"/>
  <c r="AE83" i="151"/>
  <c r="AF83" i="151"/>
  <c r="C84" i="151"/>
  <c r="D84" i="151"/>
  <c r="E84" i="151"/>
  <c r="F84" i="151"/>
  <c r="G84" i="151"/>
  <c r="H84" i="151"/>
  <c r="I84" i="151"/>
  <c r="J84" i="151"/>
  <c r="K84" i="151"/>
  <c r="L84" i="151"/>
  <c r="M84" i="151"/>
  <c r="N84" i="151"/>
  <c r="O84" i="151"/>
  <c r="P84" i="151"/>
  <c r="Q84" i="151"/>
  <c r="R84" i="151"/>
  <c r="S84" i="151"/>
  <c r="T84" i="151"/>
  <c r="U84" i="151"/>
  <c r="V84" i="151"/>
  <c r="W84" i="151"/>
  <c r="X84" i="151"/>
  <c r="Y84" i="151"/>
  <c r="Z84" i="151"/>
  <c r="AA84" i="151"/>
  <c r="AB84" i="151"/>
  <c r="AC84" i="151"/>
  <c r="AD84" i="151"/>
  <c r="AE84" i="151"/>
  <c r="AF84" i="151"/>
  <c r="C85" i="151"/>
  <c r="D85" i="151"/>
  <c r="E85" i="151"/>
  <c r="F85" i="151"/>
  <c r="G85" i="151"/>
  <c r="H85" i="151"/>
  <c r="I85" i="151"/>
  <c r="J85" i="151"/>
  <c r="K85" i="151"/>
  <c r="L85" i="151"/>
  <c r="M85" i="151"/>
  <c r="N85" i="151"/>
  <c r="O85" i="151"/>
  <c r="P85" i="151"/>
  <c r="Q85" i="151"/>
  <c r="R85" i="151"/>
  <c r="S85" i="151"/>
  <c r="T85" i="151"/>
  <c r="U85" i="151"/>
  <c r="V85" i="151"/>
  <c r="W85" i="151"/>
  <c r="X85" i="151"/>
  <c r="Y85" i="151"/>
  <c r="Z85" i="151"/>
  <c r="AA85" i="151"/>
  <c r="AB85" i="151"/>
  <c r="AC85" i="151"/>
  <c r="AD85" i="151"/>
  <c r="AE85" i="151"/>
  <c r="AF85" i="151"/>
  <c r="C86" i="151"/>
  <c r="D86" i="151"/>
  <c r="E86" i="151"/>
  <c r="F86" i="151"/>
  <c r="G86" i="151"/>
  <c r="H86" i="151"/>
  <c r="I86" i="151"/>
  <c r="J86" i="151"/>
  <c r="K86" i="151"/>
  <c r="L86" i="151"/>
  <c r="M86" i="151"/>
  <c r="N86" i="151"/>
  <c r="O86" i="151"/>
  <c r="P86" i="151"/>
  <c r="Q86" i="151"/>
  <c r="R86" i="151"/>
  <c r="S86" i="151"/>
  <c r="T86" i="151"/>
  <c r="U86" i="151"/>
  <c r="V86" i="151"/>
  <c r="W86" i="151"/>
  <c r="X86" i="151"/>
  <c r="Y86" i="151"/>
  <c r="Z86" i="151"/>
  <c r="AA86" i="151"/>
  <c r="AB86" i="151"/>
  <c r="AC86" i="151"/>
  <c r="AD86" i="151"/>
  <c r="AE86" i="151"/>
  <c r="AF86" i="151"/>
  <c r="D71" i="151"/>
  <c r="E71" i="151"/>
  <c r="F71" i="151"/>
  <c r="G71" i="151"/>
  <c r="H71" i="151"/>
  <c r="I71" i="151"/>
  <c r="J71" i="151"/>
  <c r="K71" i="151"/>
  <c r="L71" i="151"/>
  <c r="M71" i="151"/>
  <c r="N71" i="151"/>
  <c r="O71" i="151"/>
  <c r="P71" i="151"/>
  <c r="Q71" i="151"/>
  <c r="R71" i="151"/>
  <c r="S71" i="151"/>
  <c r="T71" i="151"/>
  <c r="U71" i="151"/>
  <c r="V71" i="151"/>
  <c r="W71" i="151"/>
  <c r="X71" i="151"/>
  <c r="Y71" i="151"/>
  <c r="Z71" i="151"/>
  <c r="AA71" i="151"/>
  <c r="AB71" i="151"/>
  <c r="AC71" i="151"/>
  <c r="AD71" i="151"/>
  <c r="AE71" i="151"/>
  <c r="AF71" i="151"/>
  <c r="C71" i="151"/>
  <c r="C55" i="151"/>
  <c r="D55" i="151"/>
  <c r="E55" i="151"/>
  <c r="F55" i="151"/>
  <c r="G55" i="151"/>
  <c r="H55" i="151"/>
  <c r="I55" i="151"/>
  <c r="J55" i="151"/>
  <c r="K55" i="151"/>
  <c r="L55" i="151"/>
  <c r="M55" i="151"/>
  <c r="N55" i="151"/>
  <c r="O55" i="151"/>
  <c r="P55" i="151"/>
  <c r="Q55" i="151"/>
  <c r="R55" i="151"/>
  <c r="S55" i="151"/>
  <c r="T55" i="151"/>
  <c r="U55" i="151"/>
  <c r="V55" i="151"/>
  <c r="W55" i="151"/>
  <c r="X55" i="151"/>
  <c r="Y55" i="151"/>
  <c r="Z55" i="151"/>
  <c r="AA55" i="151"/>
  <c r="AB55" i="151"/>
  <c r="AC55" i="151"/>
  <c r="AD55" i="151"/>
  <c r="AE55" i="151"/>
  <c r="AF55" i="151"/>
  <c r="C56" i="151"/>
  <c r="D56" i="151"/>
  <c r="E56" i="151"/>
  <c r="F56" i="151"/>
  <c r="G56" i="151"/>
  <c r="H56" i="151"/>
  <c r="I56" i="151"/>
  <c r="J56" i="151"/>
  <c r="K56" i="151"/>
  <c r="L56" i="151"/>
  <c r="M56" i="151"/>
  <c r="N56" i="151"/>
  <c r="O56" i="151"/>
  <c r="P56" i="151"/>
  <c r="Q56" i="151"/>
  <c r="R56" i="151"/>
  <c r="S56" i="151"/>
  <c r="T56" i="151"/>
  <c r="U56" i="151"/>
  <c r="V56" i="151"/>
  <c r="W56" i="151"/>
  <c r="X56" i="151"/>
  <c r="Y56" i="151"/>
  <c r="Z56" i="151"/>
  <c r="AA56" i="151"/>
  <c r="AB56" i="151"/>
  <c r="AC56" i="151"/>
  <c r="AD56" i="151"/>
  <c r="AE56" i="151"/>
  <c r="AF56" i="151"/>
  <c r="C57" i="151"/>
  <c r="D57" i="151"/>
  <c r="E57" i="151"/>
  <c r="F57" i="151"/>
  <c r="G57" i="151"/>
  <c r="H57" i="151"/>
  <c r="I57" i="151"/>
  <c r="J57" i="151"/>
  <c r="K57" i="151"/>
  <c r="L57" i="151"/>
  <c r="M57" i="151"/>
  <c r="N57" i="151"/>
  <c r="O57" i="151"/>
  <c r="P57" i="151"/>
  <c r="Q57" i="151"/>
  <c r="R57" i="151"/>
  <c r="S57" i="151"/>
  <c r="T57" i="151"/>
  <c r="U57" i="151"/>
  <c r="V57" i="151"/>
  <c r="W57" i="151"/>
  <c r="X57" i="151"/>
  <c r="Y57" i="151"/>
  <c r="Z57" i="151"/>
  <c r="AA57" i="151"/>
  <c r="AB57" i="151"/>
  <c r="AC57" i="151"/>
  <c r="AD57" i="151"/>
  <c r="AE57" i="151"/>
  <c r="AF57" i="151"/>
  <c r="C58" i="151"/>
  <c r="D58" i="151"/>
  <c r="E58" i="151"/>
  <c r="F58" i="151"/>
  <c r="G58" i="151"/>
  <c r="H58" i="151"/>
  <c r="I58" i="151"/>
  <c r="J58" i="151"/>
  <c r="K58" i="151"/>
  <c r="L58" i="151"/>
  <c r="M58" i="151"/>
  <c r="N58" i="151"/>
  <c r="O58" i="151"/>
  <c r="P58" i="151"/>
  <c r="Q58" i="151"/>
  <c r="R58" i="151"/>
  <c r="S58" i="151"/>
  <c r="T58" i="151"/>
  <c r="U58" i="151"/>
  <c r="V58" i="151"/>
  <c r="W58" i="151"/>
  <c r="X58" i="151"/>
  <c r="Y58" i="151"/>
  <c r="Z58" i="151"/>
  <c r="AA58" i="151"/>
  <c r="AB58" i="151"/>
  <c r="AC58" i="151"/>
  <c r="AD58" i="151"/>
  <c r="AE58" i="151"/>
  <c r="AF58" i="151"/>
  <c r="C59" i="151"/>
  <c r="D59" i="151"/>
  <c r="E59" i="151"/>
  <c r="F59" i="151"/>
  <c r="G59" i="151"/>
  <c r="H59" i="151"/>
  <c r="I59" i="151"/>
  <c r="J59" i="151"/>
  <c r="K59" i="151"/>
  <c r="L59" i="151"/>
  <c r="M59" i="151"/>
  <c r="N59" i="151"/>
  <c r="O59" i="151"/>
  <c r="P59" i="151"/>
  <c r="Q59" i="151"/>
  <c r="R59" i="151"/>
  <c r="S59" i="151"/>
  <c r="T59" i="151"/>
  <c r="U59" i="151"/>
  <c r="V59" i="151"/>
  <c r="W59" i="151"/>
  <c r="X59" i="151"/>
  <c r="Y59" i="151"/>
  <c r="Z59" i="151"/>
  <c r="AA59" i="151"/>
  <c r="AB59" i="151"/>
  <c r="AC59" i="151"/>
  <c r="AD59" i="151"/>
  <c r="AE59" i="151"/>
  <c r="AF59" i="151"/>
  <c r="C60" i="151"/>
  <c r="D60" i="151"/>
  <c r="E60" i="151"/>
  <c r="F60" i="151"/>
  <c r="G60" i="151"/>
  <c r="H60" i="151"/>
  <c r="I60" i="151"/>
  <c r="J60" i="151"/>
  <c r="K60" i="151"/>
  <c r="L60" i="151"/>
  <c r="M60" i="151"/>
  <c r="N60" i="151"/>
  <c r="O60" i="151"/>
  <c r="P60" i="151"/>
  <c r="Q60" i="151"/>
  <c r="R60" i="151"/>
  <c r="S60" i="151"/>
  <c r="T60" i="151"/>
  <c r="U60" i="151"/>
  <c r="V60" i="151"/>
  <c r="W60" i="151"/>
  <c r="X60" i="151"/>
  <c r="Y60" i="151"/>
  <c r="Z60" i="151"/>
  <c r="AA60" i="151"/>
  <c r="AB60" i="151"/>
  <c r="AC60" i="151"/>
  <c r="AD60" i="151"/>
  <c r="AE60" i="151"/>
  <c r="AF60" i="151"/>
  <c r="C61" i="151"/>
  <c r="D61" i="151"/>
  <c r="E61" i="151"/>
  <c r="F61" i="151"/>
  <c r="G61" i="151"/>
  <c r="H61" i="151"/>
  <c r="I61" i="151"/>
  <c r="J61" i="151"/>
  <c r="K61" i="151"/>
  <c r="L61" i="151"/>
  <c r="M61" i="151"/>
  <c r="N61" i="151"/>
  <c r="O61" i="151"/>
  <c r="P61" i="151"/>
  <c r="Q61" i="151"/>
  <c r="R61" i="151"/>
  <c r="S61" i="151"/>
  <c r="T61" i="151"/>
  <c r="U61" i="151"/>
  <c r="V61" i="151"/>
  <c r="W61" i="151"/>
  <c r="X61" i="151"/>
  <c r="Y61" i="151"/>
  <c r="Z61" i="151"/>
  <c r="AA61" i="151"/>
  <c r="AB61" i="151"/>
  <c r="AC61" i="151"/>
  <c r="AD61" i="151"/>
  <c r="AE61" i="151"/>
  <c r="AF61" i="151"/>
  <c r="C62" i="151"/>
  <c r="D62" i="151"/>
  <c r="E62" i="151"/>
  <c r="F62" i="151"/>
  <c r="G62" i="151"/>
  <c r="H62" i="151"/>
  <c r="I62" i="151"/>
  <c r="J62" i="151"/>
  <c r="K62" i="151"/>
  <c r="L62" i="151"/>
  <c r="M62" i="151"/>
  <c r="N62" i="151"/>
  <c r="O62" i="151"/>
  <c r="P62" i="151"/>
  <c r="Q62" i="151"/>
  <c r="R62" i="151"/>
  <c r="S62" i="151"/>
  <c r="T62" i="151"/>
  <c r="U62" i="151"/>
  <c r="V62" i="151"/>
  <c r="W62" i="151"/>
  <c r="X62" i="151"/>
  <c r="Y62" i="151"/>
  <c r="Z62" i="151"/>
  <c r="AA62" i="151"/>
  <c r="AB62" i="151"/>
  <c r="AC62" i="151"/>
  <c r="AD62" i="151"/>
  <c r="AE62" i="151"/>
  <c r="AF62" i="151"/>
  <c r="C63" i="151"/>
  <c r="D63" i="151"/>
  <c r="E63" i="151"/>
  <c r="F63" i="151"/>
  <c r="G63" i="151"/>
  <c r="H63" i="151"/>
  <c r="I63" i="151"/>
  <c r="J63" i="151"/>
  <c r="K63" i="151"/>
  <c r="L63" i="151"/>
  <c r="M63" i="151"/>
  <c r="N63" i="151"/>
  <c r="O63" i="151"/>
  <c r="P63" i="151"/>
  <c r="Q63" i="151"/>
  <c r="R63" i="151"/>
  <c r="S63" i="151"/>
  <c r="T63" i="151"/>
  <c r="U63" i="151"/>
  <c r="V63" i="151"/>
  <c r="W63" i="151"/>
  <c r="X63" i="151"/>
  <c r="Y63" i="151"/>
  <c r="Z63" i="151"/>
  <c r="AA63" i="151"/>
  <c r="AB63" i="151"/>
  <c r="AC63" i="151"/>
  <c r="AD63" i="151"/>
  <c r="AE63" i="151"/>
  <c r="AF63" i="151"/>
  <c r="C64" i="151"/>
  <c r="D64" i="151"/>
  <c r="E64" i="151"/>
  <c r="F64" i="151"/>
  <c r="G64" i="151"/>
  <c r="H64" i="151"/>
  <c r="I64" i="151"/>
  <c r="J64" i="151"/>
  <c r="K64" i="151"/>
  <c r="L64" i="151"/>
  <c r="M64" i="151"/>
  <c r="N64" i="151"/>
  <c r="O64" i="151"/>
  <c r="P64" i="151"/>
  <c r="Q64" i="151"/>
  <c r="R64" i="151"/>
  <c r="S64" i="151"/>
  <c r="T64" i="151"/>
  <c r="U64" i="151"/>
  <c r="V64" i="151"/>
  <c r="W64" i="151"/>
  <c r="X64" i="151"/>
  <c r="Y64" i="151"/>
  <c r="Z64" i="151"/>
  <c r="AA64" i="151"/>
  <c r="AB64" i="151"/>
  <c r="AC64" i="151"/>
  <c r="AD64" i="151"/>
  <c r="AE64" i="151"/>
  <c r="AF64" i="151"/>
  <c r="C65" i="151"/>
  <c r="D65" i="151"/>
  <c r="E65" i="151"/>
  <c r="F65" i="151"/>
  <c r="G65" i="151"/>
  <c r="H65" i="151"/>
  <c r="I65" i="151"/>
  <c r="J65" i="151"/>
  <c r="K65" i="151"/>
  <c r="L65" i="151"/>
  <c r="M65" i="151"/>
  <c r="N65" i="151"/>
  <c r="O65" i="151"/>
  <c r="P65" i="151"/>
  <c r="Q65" i="151"/>
  <c r="R65" i="151"/>
  <c r="S65" i="151"/>
  <c r="T65" i="151"/>
  <c r="U65" i="151"/>
  <c r="V65" i="151"/>
  <c r="W65" i="151"/>
  <c r="X65" i="151"/>
  <c r="Y65" i="151"/>
  <c r="Z65" i="151"/>
  <c r="AA65" i="151"/>
  <c r="AB65" i="151"/>
  <c r="AC65" i="151"/>
  <c r="AD65" i="151"/>
  <c r="AE65" i="151"/>
  <c r="AF65" i="151"/>
  <c r="C66" i="151"/>
  <c r="D66" i="151"/>
  <c r="E66" i="151"/>
  <c r="F66" i="151"/>
  <c r="G66" i="151"/>
  <c r="H66" i="151"/>
  <c r="I66" i="151"/>
  <c r="J66" i="151"/>
  <c r="K66" i="151"/>
  <c r="L66" i="151"/>
  <c r="M66" i="151"/>
  <c r="N66" i="151"/>
  <c r="O66" i="151"/>
  <c r="P66" i="151"/>
  <c r="Q66" i="151"/>
  <c r="R66" i="151"/>
  <c r="S66" i="151"/>
  <c r="T66" i="151"/>
  <c r="U66" i="151"/>
  <c r="V66" i="151"/>
  <c r="W66" i="151"/>
  <c r="X66" i="151"/>
  <c r="Y66" i="151"/>
  <c r="Z66" i="151"/>
  <c r="AA66" i="151"/>
  <c r="AB66" i="151"/>
  <c r="AC66" i="151"/>
  <c r="AD66" i="151"/>
  <c r="AE66" i="151"/>
  <c r="AF66" i="151"/>
  <c r="C67" i="151"/>
  <c r="D67" i="151"/>
  <c r="E67" i="151"/>
  <c r="F67" i="151"/>
  <c r="G67" i="151"/>
  <c r="H67" i="151"/>
  <c r="I67" i="151"/>
  <c r="J67" i="151"/>
  <c r="K67" i="151"/>
  <c r="L67" i="151"/>
  <c r="M67" i="151"/>
  <c r="N67" i="151"/>
  <c r="O67" i="151"/>
  <c r="P67" i="151"/>
  <c r="Q67" i="151"/>
  <c r="R67" i="151"/>
  <c r="S67" i="151"/>
  <c r="T67" i="151"/>
  <c r="U67" i="151"/>
  <c r="V67" i="151"/>
  <c r="W67" i="151"/>
  <c r="X67" i="151"/>
  <c r="Y67" i="151"/>
  <c r="Z67" i="151"/>
  <c r="AA67" i="151"/>
  <c r="AB67" i="151"/>
  <c r="AC67" i="151"/>
  <c r="AD67" i="151"/>
  <c r="AE67" i="151"/>
  <c r="AF67" i="151"/>
  <c r="D54" i="151"/>
  <c r="E54" i="151"/>
  <c r="F54" i="151"/>
  <c r="G54" i="151"/>
  <c r="H54" i="151"/>
  <c r="I54" i="151"/>
  <c r="J54" i="151"/>
  <c r="K54" i="151"/>
  <c r="L54" i="151"/>
  <c r="M54" i="151"/>
  <c r="N54" i="151"/>
  <c r="O54" i="151"/>
  <c r="P54" i="151"/>
  <c r="Q54" i="151"/>
  <c r="R54" i="151"/>
  <c r="S54" i="151"/>
  <c r="T54" i="151"/>
  <c r="U54" i="151"/>
  <c r="V54" i="151"/>
  <c r="W54" i="151"/>
  <c r="X54" i="151"/>
  <c r="Y54" i="151"/>
  <c r="Z54" i="151"/>
  <c r="AA54" i="151"/>
  <c r="AB54" i="151"/>
  <c r="AC54" i="151"/>
  <c r="AD54" i="151"/>
  <c r="AE54" i="151"/>
  <c r="AF54" i="151"/>
  <c r="C54" i="151"/>
  <c r="C36" i="151"/>
  <c r="D36" i="151"/>
  <c r="E36" i="151"/>
  <c r="F36" i="151"/>
  <c r="G36" i="151"/>
  <c r="H36" i="151"/>
  <c r="I36" i="151"/>
  <c r="J36" i="151"/>
  <c r="K36" i="151"/>
  <c r="L36" i="151"/>
  <c r="M36" i="151"/>
  <c r="N36" i="151"/>
  <c r="O36" i="151"/>
  <c r="P36" i="151"/>
  <c r="Q36" i="151"/>
  <c r="R36" i="151"/>
  <c r="S36" i="151"/>
  <c r="T36" i="151"/>
  <c r="U36" i="151"/>
  <c r="V36" i="151"/>
  <c r="W36" i="151"/>
  <c r="X36" i="151"/>
  <c r="Y36" i="151"/>
  <c r="Z36" i="151"/>
  <c r="AA36" i="151"/>
  <c r="AB36" i="151"/>
  <c r="AC36" i="151"/>
  <c r="AD36" i="151"/>
  <c r="AE36" i="151"/>
  <c r="AF36" i="151"/>
  <c r="C37" i="151"/>
  <c r="D37" i="151"/>
  <c r="E37" i="151"/>
  <c r="F37" i="151"/>
  <c r="G37" i="151"/>
  <c r="H37" i="151"/>
  <c r="I37" i="151"/>
  <c r="J37" i="151"/>
  <c r="K37" i="151"/>
  <c r="L37" i="151"/>
  <c r="M37" i="151"/>
  <c r="N37" i="151"/>
  <c r="O37" i="151"/>
  <c r="P37" i="151"/>
  <c r="Q37" i="151"/>
  <c r="R37" i="151"/>
  <c r="S37" i="151"/>
  <c r="T37" i="151"/>
  <c r="U37" i="151"/>
  <c r="V37" i="151"/>
  <c r="W37" i="151"/>
  <c r="X37" i="151"/>
  <c r="Y37" i="151"/>
  <c r="Z37" i="151"/>
  <c r="AA37" i="151"/>
  <c r="AB37" i="151"/>
  <c r="AC37" i="151"/>
  <c r="AD37" i="151"/>
  <c r="AE37" i="151"/>
  <c r="AF37" i="151"/>
  <c r="C38" i="151"/>
  <c r="D38" i="151"/>
  <c r="E38" i="151"/>
  <c r="F38" i="151"/>
  <c r="G38" i="151"/>
  <c r="H38" i="151"/>
  <c r="I38" i="151"/>
  <c r="J38" i="151"/>
  <c r="K38" i="151"/>
  <c r="L38" i="151"/>
  <c r="M38" i="151"/>
  <c r="N38" i="151"/>
  <c r="O38" i="151"/>
  <c r="P38" i="151"/>
  <c r="Q38" i="151"/>
  <c r="R38" i="151"/>
  <c r="S38" i="151"/>
  <c r="T38" i="151"/>
  <c r="U38" i="151"/>
  <c r="V38" i="151"/>
  <c r="W38" i="151"/>
  <c r="X38" i="151"/>
  <c r="Y38" i="151"/>
  <c r="Z38" i="151"/>
  <c r="AA38" i="151"/>
  <c r="AB38" i="151"/>
  <c r="AC38" i="151"/>
  <c r="AD38" i="151"/>
  <c r="AE38" i="151"/>
  <c r="AF38" i="151"/>
  <c r="C39" i="151"/>
  <c r="D39" i="151"/>
  <c r="E39" i="151"/>
  <c r="F39" i="151"/>
  <c r="G39" i="151"/>
  <c r="H39" i="151"/>
  <c r="I39" i="151"/>
  <c r="J39" i="151"/>
  <c r="K39" i="151"/>
  <c r="L39" i="151"/>
  <c r="M39" i="151"/>
  <c r="N39" i="151"/>
  <c r="O39" i="151"/>
  <c r="P39" i="151"/>
  <c r="Q39" i="151"/>
  <c r="R39" i="151"/>
  <c r="S39" i="151"/>
  <c r="T39" i="151"/>
  <c r="U39" i="151"/>
  <c r="V39" i="151"/>
  <c r="W39" i="151"/>
  <c r="X39" i="151"/>
  <c r="Y39" i="151"/>
  <c r="Z39" i="151"/>
  <c r="AA39" i="151"/>
  <c r="AB39" i="151"/>
  <c r="AC39" i="151"/>
  <c r="AD39" i="151"/>
  <c r="AE39" i="151"/>
  <c r="AF39" i="151"/>
  <c r="C40" i="151"/>
  <c r="D40" i="151"/>
  <c r="E40" i="151"/>
  <c r="F40" i="151"/>
  <c r="G40" i="151"/>
  <c r="H40" i="151"/>
  <c r="I40" i="151"/>
  <c r="J40" i="151"/>
  <c r="K40" i="151"/>
  <c r="L40" i="151"/>
  <c r="M40" i="151"/>
  <c r="N40" i="151"/>
  <c r="P40" i="151"/>
  <c r="Q40" i="151"/>
  <c r="R40" i="151"/>
  <c r="S40" i="151"/>
  <c r="T40" i="151"/>
  <c r="U40" i="151"/>
  <c r="V40" i="151"/>
  <c r="W40" i="151"/>
  <c r="X40" i="151"/>
  <c r="Y40" i="151"/>
  <c r="Z40" i="151"/>
  <c r="AA40" i="151"/>
  <c r="AB40" i="151"/>
  <c r="AC40" i="151"/>
  <c r="AD40" i="151"/>
  <c r="AE40" i="151"/>
  <c r="AF40" i="151"/>
  <c r="C41" i="151"/>
  <c r="D41" i="151"/>
  <c r="E41" i="151"/>
  <c r="F41" i="151"/>
  <c r="G41" i="151"/>
  <c r="H41" i="151"/>
  <c r="I41" i="151"/>
  <c r="J41" i="151"/>
  <c r="K41" i="151"/>
  <c r="L41" i="151"/>
  <c r="M41" i="151"/>
  <c r="N41" i="151"/>
  <c r="O41" i="151"/>
  <c r="P41" i="151"/>
  <c r="Q41" i="151"/>
  <c r="R41" i="151"/>
  <c r="S41" i="151"/>
  <c r="T41" i="151"/>
  <c r="U41" i="151"/>
  <c r="V41" i="151"/>
  <c r="W41" i="151"/>
  <c r="X41" i="151"/>
  <c r="Y41" i="151"/>
  <c r="Z41" i="151"/>
  <c r="AA41" i="151"/>
  <c r="AB41" i="151"/>
  <c r="AC41" i="151"/>
  <c r="AD41" i="151"/>
  <c r="AE41" i="151"/>
  <c r="AF41" i="151"/>
  <c r="C42" i="151"/>
  <c r="D42" i="151"/>
  <c r="E42" i="151"/>
  <c r="F42" i="151"/>
  <c r="G42" i="151"/>
  <c r="H42" i="151"/>
  <c r="I42" i="151"/>
  <c r="J42" i="151"/>
  <c r="K42" i="151"/>
  <c r="L42" i="151"/>
  <c r="M42" i="151"/>
  <c r="N42" i="151"/>
  <c r="O42" i="151"/>
  <c r="P42" i="151"/>
  <c r="Q42" i="151"/>
  <c r="R42" i="151"/>
  <c r="S42" i="151"/>
  <c r="T42" i="151"/>
  <c r="U42" i="151"/>
  <c r="V42" i="151"/>
  <c r="W42" i="151"/>
  <c r="X42" i="151"/>
  <c r="Y42" i="151"/>
  <c r="Z42" i="151"/>
  <c r="AA42" i="151"/>
  <c r="AB42" i="151"/>
  <c r="AC42" i="151"/>
  <c r="AD42" i="151"/>
  <c r="AE42" i="151"/>
  <c r="AF42" i="151"/>
  <c r="C43" i="151"/>
  <c r="D43" i="151"/>
  <c r="E43" i="151"/>
  <c r="F43" i="151"/>
  <c r="G43" i="151"/>
  <c r="H43" i="151"/>
  <c r="I43" i="151"/>
  <c r="J43" i="151"/>
  <c r="K43" i="151"/>
  <c r="L43" i="151"/>
  <c r="M43" i="151"/>
  <c r="N43" i="151"/>
  <c r="O43" i="151"/>
  <c r="P43" i="151"/>
  <c r="Q43" i="151"/>
  <c r="R43" i="151"/>
  <c r="S43" i="151"/>
  <c r="T43" i="151"/>
  <c r="U43" i="151"/>
  <c r="V43" i="151"/>
  <c r="W43" i="151"/>
  <c r="X43" i="151"/>
  <c r="Y43" i="151"/>
  <c r="Z43" i="151"/>
  <c r="AA43" i="151"/>
  <c r="AB43" i="151"/>
  <c r="AC43" i="151"/>
  <c r="AD43" i="151"/>
  <c r="AE43" i="151"/>
  <c r="AF43" i="151"/>
  <c r="C44" i="151"/>
  <c r="D44" i="151"/>
  <c r="E44" i="151"/>
  <c r="F44" i="151"/>
  <c r="G44" i="151"/>
  <c r="H44" i="151"/>
  <c r="I44" i="151"/>
  <c r="J44" i="151"/>
  <c r="K44" i="151"/>
  <c r="L44" i="151"/>
  <c r="M44" i="151"/>
  <c r="N44" i="151"/>
  <c r="O44" i="151"/>
  <c r="P44" i="151"/>
  <c r="Q44" i="151"/>
  <c r="R44" i="151"/>
  <c r="S44" i="151"/>
  <c r="T44" i="151"/>
  <c r="U44" i="151"/>
  <c r="V44" i="151"/>
  <c r="W44" i="151"/>
  <c r="X44" i="151"/>
  <c r="Y44" i="151"/>
  <c r="Z44" i="151"/>
  <c r="AA44" i="151"/>
  <c r="AB44" i="151"/>
  <c r="AC44" i="151"/>
  <c r="AD44" i="151"/>
  <c r="AE44" i="151"/>
  <c r="AF44" i="151"/>
  <c r="C45" i="151"/>
  <c r="D45" i="151"/>
  <c r="E45" i="151"/>
  <c r="F45" i="151"/>
  <c r="G45" i="151"/>
  <c r="H45" i="151"/>
  <c r="I45" i="151"/>
  <c r="J45" i="151"/>
  <c r="K45" i="151"/>
  <c r="L45" i="151"/>
  <c r="M45" i="151"/>
  <c r="N45" i="151"/>
  <c r="O45" i="151"/>
  <c r="P45" i="151"/>
  <c r="Q45" i="151"/>
  <c r="R45" i="151"/>
  <c r="S45" i="151"/>
  <c r="T45" i="151"/>
  <c r="U45" i="151"/>
  <c r="V45" i="151"/>
  <c r="W45" i="151"/>
  <c r="X45" i="151"/>
  <c r="Y45" i="151"/>
  <c r="Z45" i="151"/>
  <c r="AA45" i="151"/>
  <c r="AB45" i="151"/>
  <c r="AC45" i="151"/>
  <c r="AD45" i="151"/>
  <c r="AE45" i="151"/>
  <c r="AF45" i="151"/>
  <c r="C46" i="151"/>
  <c r="D46" i="151"/>
  <c r="E46" i="151"/>
  <c r="F46" i="151"/>
  <c r="G46" i="151"/>
  <c r="H46" i="151"/>
  <c r="I46" i="151"/>
  <c r="J46" i="151"/>
  <c r="K46" i="151"/>
  <c r="L46" i="151"/>
  <c r="M46" i="151"/>
  <c r="N46" i="151"/>
  <c r="O46" i="151"/>
  <c r="P46" i="151"/>
  <c r="Q46" i="151"/>
  <c r="R46" i="151"/>
  <c r="S46" i="151"/>
  <c r="T46" i="151"/>
  <c r="U46" i="151"/>
  <c r="V46" i="151"/>
  <c r="W46" i="151"/>
  <c r="X46" i="151"/>
  <c r="Y46" i="151"/>
  <c r="Z46" i="151"/>
  <c r="AA46" i="151"/>
  <c r="AB46" i="151"/>
  <c r="AC46" i="151"/>
  <c r="AD46" i="151"/>
  <c r="AE46" i="151"/>
  <c r="AF46" i="151"/>
  <c r="C47" i="151"/>
  <c r="D47" i="151"/>
  <c r="E47" i="151"/>
  <c r="F47" i="151"/>
  <c r="G47" i="151"/>
  <c r="H47" i="151"/>
  <c r="I47" i="151"/>
  <c r="J47" i="151"/>
  <c r="K47" i="151"/>
  <c r="L47" i="151"/>
  <c r="M47" i="151"/>
  <c r="N47" i="151"/>
  <c r="O47" i="151"/>
  <c r="P47" i="151"/>
  <c r="Q47" i="151"/>
  <c r="R47" i="151"/>
  <c r="S47" i="151"/>
  <c r="T47" i="151"/>
  <c r="U47" i="151"/>
  <c r="V47" i="151"/>
  <c r="W47" i="151"/>
  <c r="X47" i="151"/>
  <c r="Y47" i="151"/>
  <c r="Z47" i="151"/>
  <c r="AA47" i="151"/>
  <c r="AB47" i="151"/>
  <c r="AC47" i="151"/>
  <c r="AD47" i="151"/>
  <c r="AE47" i="151"/>
  <c r="AF47" i="151"/>
  <c r="C48" i="151"/>
  <c r="D48" i="151"/>
  <c r="E48" i="151"/>
  <c r="F48" i="151"/>
  <c r="G48" i="151"/>
  <c r="H48" i="151"/>
  <c r="I48" i="151"/>
  <c r="J48" i="151"/>
  <c r="K48" i="151"/>
  <c r="L48" i="151"/>
  <c r="M48" i="151"/>
  <c r="N48" i="151"/>
  <c r="O48" i="151"/>
  <c r="P48" i="151"/>
  <c r="Q48" i="151"/>
  <c r="R48" i="151"/>
  <c r="S48" i="151"/>
  <c r="T48" i="151"/>
  <c r="U48" i="151"/>
  <c r="V48" i="151"/>
  <c r="W48" i="151"/>
  <c r="X48" i="151"/>
  <c r="Y48" i="151"/>
  <c r="Z48" i="151"/>
  <c r="AA48" i="151"/>
  <c r="AB48" i="151"/>
  <c r="AC48" i="151"/>
  <c r="AD48" i="151"/>
  <c r="AE48" i="151"/>
  <c r="AF48" i="151"/>
  <c r="C49" i="151"/>
  <c r="D49" i="151"/>
  <c r="E49" i="151"/>
  <c r="F49" i="151"/>
  <c r="G49" i="151"/>
  <c r="H49" i="151"/>
  <c r="I49" i="151"/>
  <c r="J49" i="151"/>
  <c r="K49" i="151"/>
  <c r="L49" i="151"/>
  <c r="M49" i="151"/>
  <c r="N49" i="151"/>
  <c r="O49" i="151"/>
  <c r="P49" i="151"/>
  <c r="Q49" i="151"/>
  <c r="R49" i="151"/>
  <c r="S49" i="151"/>
  <c r="T49" i="151"/>
  <c r="U49" i="151"/>
  <c r="V49" i="151"/>
  <c r="W49" i="151"/>
  <c r="X49" i="151"/>
  <c r="Y49" i="151"/>
  <c r="Z49" i="151"/>
  <c r="AA49" i="151"/>
  <c r="AB49" i="151"/>
  <c r="AC49" i="151"/>
  <c r="AD49" i="151"/>
  <c r="AE49" i="151"/>
  <c r="AF49" i="151"/>
  <c r="C50" i="151"/>
  <c r="D50" i="151"/>
  <c r="E50" i="151"/>
  <c r="F50" i="151"/>
  <c r="G50" i="151"/>
  <c r="H50" i="151"/>
  <c r="I50" i="151"/>
  <c r="J50" i="151"/>
  <c r="K50" i="151"/>
  <c r="L50" i="151"/>
  <c r="M50" i="151"/>
  <c r="N50" i="151"/>
  <c r="O50" i="151"/>
  <c r="P50" i="151"/>
  <c r="Q50" i="151"/>
  <c r="R50" i="151"/>
  <c r="S50" i="151"/>
  <c r="T50" i="151"/>
  <c r="U50" i="151"/>
  <c r="V50" i="151"/>
  <c r="W50" i="151"/>
  <c r="X50" i="151"/>
  <c r="Y50" i="151"/>
  <c r="Z50" i="151"/>
  <c r="AA50" i="151"/>
  <c r="AB50" i="151"/>
  <c r="AC50" i="151"/>
  <c r="AD50" i="151"/>
  <c r="AE50" i="151"/>
  <c r="AF50" i="151"/>
  <c r="D35" i="151"/>
  <c r="E35" i="151"/>
  <c r="F35" i="151"/>
  <c r="G35" i="151"/>
  <c r="H35" i="151"/>
  <c r="I35" i="151"/>
  <c r="J35" i="151"/>
  <c r="K35" i="151"/>
  <c r="L35" i="151"/>
  <c r="M35" i="151"/>
  <c r="N35" i="151"/>
  <c r="O35" i="151"/>
  <c r="P35" i="151"/>
  <c r="Q35" i="151"/>
  <c r="R35" i="151"/>
  <c r="S35" i="151"/>
  <c r="T35" i="151"/>
  <c r="U35" i="151"/>
  <c r="V35" i="151"/>
  <c r="W35" i="151"/>
  <c r="X35" i="151"/>
  <c r="Y35" i="151"/>
  <c r="Z35" i="151"/>
  <c r="AA35" i="151"/>
  <c r="AB35" i="151"/>
  <c r="AC35" i="151"/>
  <c r="AD35" i="151"/>
  <c r="AE35" i="151"/>
  <c r="AF35" i="151"/>
  <c r="C35" i="151"/>
  <c r="C17" i="151"/>
  <c r="D17" i="151"/>
  <c r="E17" i="151"/>
  <c r="F17" i="151"/>
  <c r="G17" i="151"/>
  <c r="H17" i="151"/>
  <c r="I17" i="151"/>
  <c r="J17" i="151"/>
  <c r="K17" i="151"/>
  <c r="L17" i="151"/>
  <c r="M17" i="151"/>
  <c r="N17" i="151"/>
  <c r="O17" i="151"/>
  <c r="P17" i="151"/>
  <c r="Q17" i="151"/>
  <c r="R17" i="151"/>
  <c r="S17" i="151"/>
  <c r="T17" i="151"/>
  <c r="U17" i="151"/>
  <c r="V17" i="151"/>
  <c r="W17" i="151"/>
  <c r="X17" i="151"/>
  <c r="Y17" i="151"/>
  <c r="Z17" i="151"/>
  <c r="AA17" i="151"/>
  <c r="AB17" i="151"/>
  <c r="AC17" i="151"/>
  <c r="AD17" i="151"/>
  <c r="AE17" i="151"/>
  <c r="AF17" i="151"/>
  <c r="C18" i="151"/>
  <c r="D18" i="151"/>
  <c r="E18" i="151"/>
  <c r="F18" i="151"/>
  <c r="G18" i="151"/>
  <c r="H18" i="151"/>
  <c r="I18" i="151"/>
  <c r="J18" i="151"/>
  <c r="K18" i="151"/>
  <c r="L18" i="151"/>
  <c r="M18" i="151"/>
  <c r="N18" i="151"/>
  <c r="O18" i="151"/>
  <c r="P18" i="151"/>
  <c r="Q18" i="151"/>
  <c r="R18" i="151"/>
  <c r="S18" i="151"/>
  <c r="T18" i="151"/>
  <c r="U18" i="151"/>
  <c r="V18" i="151"/>
  <c r="W18" i="151"/>
  <c r="X18" i="151"/>
  <c r="Y18" i="151"/>
  <c r="Z18" i="151"/>
  <c r="AA18" i="151"/>
  <c r="AB18" i="151"/>
  <c r="AC18" i="151"/>
  <c r="AD18" i="151"/>
  <c r="AE18" i="151"/>
  <c r="AF18" i="151"/>
  <c r="C19" i="151"/>
  <c r="D19" i="151"/>
  <c r="E19" i="151"/>
  <c r="F19" i="151"/>
  <c r="G19" i="151"/>
  <c r="H19" i="151"/>
  <c r="I19" i="151"/>
  <c r="J19" i="151"/>
  <c r="K19" i="151"/>
  <c r="L19" i="151"/>
  <c r="M19" i="151"/>
  <c r="N19" i="151"/>
  <c r="O19" i="151"/>
  <c r="P19" i="151"/>
  <c r="Q19" i="151"/>
  <c r="R19" i="151"/>
  <c r="S19" i="151"/>
  <c r="T19" i="151"/>
  <c r="U19" i="151"/>
  <c r="V19" i="151"/>
  <c r="W19" i="151"/>
  <c r="X19" i="151"/>
  <c r="Y19" i="151"/>
  <c r="Z19" i="151"/>
  <c r="AA19" i="151"/>
  <c r="AB19" i="151"/>
  <c r="AC19" i="151"/>
  <c r="AD19" i="151"/>
  <c r="AE19" i="151"/>
  <c r="AF19" i="151"/>
  <c r="C20" i="151"/>
  <c r="D20" i="151"/>
  <c r="E20" i="151"/>
  <c r="F20" i="151"/>
  <c r="G20" i="151"/>
  <c r="H20" i="151"/>
  <c r="I20" i="151"/>
  <c r="J20" i="151"/>
  <c r="K20" i="151"/>
  <c r="L20" i="151"/>
  <c r="M20" i="151"/>
  <c r="N20" i="151"/>
  <c r="O20" i="151"/>
  <c r="P20" i="151"/>
  <c r="Q20" i="151"/>
  <c r="R20" i="151"/>
  <c r="S20" i="151"/>
  <c r="T20" i="151"/>
  <c r="U20" i="151"/>
  <c r="V20" i="151"/>
  <c r="W20" i="151"/>
  <c r="X20" i="151"/>
  <c r="Y20" i="151"/>
  <c r="Z20" i="151"/>
  <c r="AA20" i="151"/>
  <c r="AB20" i="151"/>
  <c r="AC20" i="151"/>
  <c r="AD20" i="151"/>
  <c r="AE20" i="151"/>
  <c r="AF20" i="151"/>
  <c r="C21" i="151"/>
  <c r="D21" i="151"/>
  <c r="E21" i="151"/>
  <c r="F21" i="151"/>
  <c r="G21" i="151"/>
  <c r="H21" i="151"/>
  <c r="I21" i="151"/>
  <c r="J21" i="151"/>
  <c r="K21" i="151"/>
  <c r="L21" i="151"/>
  <c r="M21" i="151"/>
  <c r="N21" i="151"/>
  <c r="O21" i="151"/>
  <c r="P21" i="151"/>
  <c r="Q21" i="151"/>
  <c r="R21" i="151"/>
  <c r="S21" i="151"/>
  <c r="T21" i="151"/>
  <c r="U21" i="151"/>
  <c r="V21" i="151"/>
  <c r="W21" i="151"/>
  <c r="X21" i="151"/>
  <c r="Y21" i="151"/>
  <c r="Z21" i="151"/>
  <c r="AA21" i="151"/>
  <c r="AB21" i="151"/>
  <c r="AC21" i="151"/>
  <c r="AD21" i="151"/>
  <c r="AE21" i="151"/>
  <c r="AF21" i="151"/>
  <c r="C22" i="151"/>
  <c r="D22" i="151"/>
  <c r="E22" i="151"/>
  <c r="F22" i="151"/>
  <c r="G22" i="151"/>
  <c r="H22" i="151"/>
  <c r="I22" i="151"/>
  <c r="J22" i="151"/>
  <c r="K22" i="151"/>
  <c r="L22" i="151"/>
  <c r="M22" i="151"/>
  <c r="N22" i="151"/>
  <c r="O22" i="151"/>
  <c r="P22" i="151"/>
  <c r="Q22" i="151"/>
  <c r="R22" i="151"/>
  <c r="S22" i="151"/>
  <c r="T22" i="151"/>
  <c r="U22" i="151"/>
  <c r="V22" i="151"/>
  <c r="W22" i="151"/>
  <c r="X22" i="151"/>
  <c r="Y22" i="151"/>
  <c r="Z22" i="151"/>
  <c r="AA22" i="151"/>
  <c r="AB22" i="151"/>
  <c r="AC22" i="151"/>
  <c r="AD22" i="151"/>
  <c r="AE22" i="151"/>
  <c r="AF22" i="151"/>
  <c r="C23" i="151"/>
  <c r="D23" i="151"/>
  <c r="E23" i="151"/>
  <c r="F23" i="151"/>
  <c r="G23" i="151"/>
  <c r="H23" i="151"/>
  <c r="I23" i="151"/>
  <c r="J23" i="151"/>
  <c r="K23" i="151"/>
  <c r="L23" i="151"/>
  <c r="M23" i="151"/>
  <c r="N23" i="151"/>
  <c r="O23" i="151"/>
  <c r="P23" i="151"/>
  <c r="Q23" i="151"/>
  <c r="R23" i="151"/>
  <c r="S23" i="151"/>
  <c r="T23" i="151"/>
  <c r="U23" i="151"/>
  <c r="V23" i="151"/>
  <c r="W23" i="151"/>
  <c r="X23" i="151"/>
  <c r="Y23" i="151"/>
  <c r="Z23" i="151"/>
  <c r="AA23" i="151"/>
  <c r="AB23" i="151"/>
  <c r="AC23" i="151"/>
  <c r="AD23" i="151"/>
  <c r="AE23" i="151"/>
  <c r="AF23" i="151"/>
  <c r="C24" i="151"/>
  <c r="D24" i="151"/>
  <c r="E24" i="151"/>
  <c r="F24" i="151"/>
  <c r="G24" i="151"/>
  <c r="H24" i="151"/>
  <c r="I24" i="151"/>
  <c r="J24" i="151"/>
  <c r="K24" i="151"/>
  <c r="L24" i="151"/>
  <c r="M24" i="151"/>
  <c r="N24" i="151"/>
  <c r="O24" i="151"/>
  <c r="P24" i="151"/>
  <c r="Q24" i="151"/>
  <c r="R24" i="151"/>
  <c r="S24" i="151"/>
  <c r="T24" i="151"/>
  <c r="U24" i="151"/>
  <c r="V24" i="151"/>
  <c r="W24" i="151"/>
  <c r="X24" i="151"/>
  <c r="Y24" i="151"/>
  <c r="Z24" i="151"/>
  <c r="AA24" i="151"/>
  <c r="AB24" i="151"/>
  <c r="AC24" i="151"/>
  <c r="AD24" i="151"/>
  <c r="AE24" i="151"/>
  <c r="AF24" i="151"/>
  <c r="C25" i="151"/>
  <c r="D25" i="151"/>
  <c r="E25" i="151"/>
  <c r="F25" i="151"/>
  <c r="G25" i="151"/>
  <c r="H25" i="151"/>
  <c r="I25" i="151"/>
  <c r="J25" i="151"/>
  <c r="K25" i="151"/>
  <c r="L25" i="151"/>
  <c r="M25" i="151"/>
  <c r="N25" i="151"/>
  <c r="O25" i="151"/>
  <c r="P25" i="151"/>
  <c r="Q25" i="151"/>
  <c r="R25" i="151"/>
  <c r="S25" i="151"/>
  <c r="T25" i="151"/>
  <c r="U25" i="151"/>
  <c r="V25" i="151"/>
  <c r="W25" i="151"/>
  <c r="X25" i="151"/>
  <c r="Y25" i="151"/>
  <c r="Z25" i="151"/>
  <c r="AA25" i="151"/>
  <c r="AB25" i="151"/>
  <c r="AC25" i="151"/>
  <c r="AD25" i="151"/>
  <c r="AE25" i="151"/>
  <c r="AF25" i="151"/>
  <c r="C26" i="151"/>
  <c r="D26" i="151"/>
  <c r="E26" i="151"/>
  <c r="F26" i="151"/>
  <c r="G26" i="151"/>
  <c r="H26" i="151"/>
  <c r="I26" i="151"/>
  <c r="J26" i="151"/>
  <c r="K26" i="151"/>
  <c r="L26" i="151"/>
  <c r="M26" i="151"/>
  <c r="N26" i="151"/>
  <c r="O26" i="151"/>
  <c r="P26" i="151"/>
  <c r="Q26" i="151"/>
  <c r="R26" i="151"/>
  <c r="S26" i="151"/>
  <c r="T26" i="151"/>
  <c r="U26" i="151"/>
  <c r="V26" i="151"/>
  <c r="W26" i="151"/>
  <c r="X26" i="151"/>
  <c r="Y26" i="151"/>
  <c r="Z26" i="151"/>
  <c r="AA26" i="151"/>
  <c r="AB26" i="151"/>
  <c r="AC26" i="151"/>
  <c r="AD26" i="151"/>
  <c r="AE26" i="151"/>
  <c r="AF26" i="151"/>
  <c r="C27" i="151"/>
  <c r="D27" i="151"/>
  <c r="E27" i="151"/>
  <c r="F27" i="151"/>
  <c r="G27" i="151"/>
  <c r="H27" i="151"/>
  <c r="I27" i="151"/>
  <c r="J27" i="151"/>
  <c r="K27" i="151"/>
  <c r="L27" i="151"/>
  <c r="M27" i="151"/>
  <c r="N27" i="151"/>
  <c r="O27" i="151"/>
  <c r="P27" i="151"/>
  <c r="Q27" i="151"/>
  <c r="R27" i="151"/>
  <c r="S27" i="151"/>
  <c r="T27" i="151"/>
  <c r="U27" i="151"/>
  <c r="V27" i="151"/>
  <c r="W27" i="151"/>
  <c r="X27" i="151"/>
  <c r="Y27" i="151"/>
  <c r="Z27" i="151"/>
  <c r="AA27" i="151"/>
  <c r="AB27" i="151"/>
  <c r="AC27" i="151"/>
  <c r="AD27" i="151"/>
  <c r="AE27" i="151"/>
  <c r="AF27" i="151"/>
  <c r="C28" i="151"/>
  <c r="D28" i="151"/>
  <c r="E28" i="151"/>
  <c r="F28" i="151"/>
  <c r="G28" i="151"/>
  <c r="H28" i="151"/>
  <c r="I28" i="151"/>
  <c r="J28" i="151"/>
  <c r="K28" i="151"/>
  <c r="L28" i="151"/>
  <c r="M28" i="151"/>
  <c r="N28" i="151"/>
  <c r="O28" i="151"/>
  <c r="P28" i="151"/>
  <c r="Q28" i="151"/>
  <c r="R28" i="151"/>
  <c r="S28" i="151"/>
  <c r="T28" i="151"/>
  <c r="U28" i="151"/>
  <c r="V28" i="151"/>
  <c r="W28" i="151"/>
  <c r="X28" i="151"/>
  <c r="Y28" i="151"/>
  <c r="Z28" i="151"/>
  <c r="AA28" i="151"/>
  <c r="AB28" i="151"/>
  <c r="AC28" i="151"/>
  <c r="AD28" i="151"/>
  <c r="AE28" i="151"/>
  <c r="AF28" i="151"/>
  <c r="C29" i="151"/>
  <c r="D29" i="151"/>
  <c r="E29" i="151"/>
  <c r="F29" i="151"/>
  <c r="G29" i="151"/>
  <c r="H29" i="151"/>
  <c r="I29" i="151"/>
  <c r="J29" i="151"/>
  <c r="K29" i="151"/>
  <c r="L29" i="151"/>
  <c r="M29" i="151"/>
  <c r="N29" i="151"/>
  <c r="O29" i="151"/>
  <c r="P29" i="151"/>
  <c r="Q29" i="151"/>
  <c r="R29" i="151"/>
  <c r="S29" i="151"/>
  <c r="T29" i="151"/>
  <c r="U29" i="151"/>
  <c r="V29" i="151"/>
  <c r="W29" i="151"/>
  <c r="X29" i="151"/>
  <c r="Y29" i="151"/>
  <c r="Z29" i="151"/>
  <c r="AA29" i="151"/>
  <c r="AB29" i="151"/>
  <c r="AC29" i="151"/>
  <c r="AD29" i="151"/>
  <c r="AE29" i="151"/>
  <c r="AF29" i="151"/>
  <c r="C30" i="151"/>
  <c r="D30" i="151"/>
  <c r="E30" i="151"/>
  <c r="F30" i="151"/>
  <c r="G30" i="151"/>
  <c r="H30" i="151"/>
  <c r="I30" i="151"/>
  <c r="J30" i="151"/>
  <c r="K30" i="151"/>
  <c r="L30" i="151"/>
  <c r="M30" i="151"/>
  <c r="N30" i="151"/>
  <c r="O30" i="151"/>
  <c r="P30" i="151"/>
  <c r="Q30" i="151"/>
  <c r="R30" i="151"/>
  <c r="S30" i="151"/>
  <c r="T30" i="151"/>
  <c r="U30" i="151"/>
  <c r="V30" i="151"/>
  <c r="W30" i="151"/>
  <c r="X30" i="151"/>
  <c r="Y30" i="151"/>
  <c r="Z30" i="151"/>
  <c r="AA30" i="151"/>
  <c r="AB30" i="151"/>
  <c r="AC30" i="151"/>
  <c r="AD30" i="151"/>
  <c r="AE30" i="151"/>
  <c r="AF30" i="151"/>
  <c r="C31" i="151"/>
  <c r="D31" i="151"/>
  <c r="E31" i="151"/>
  <c r="F31" i="151"/>
  <c r="G31" i="151"/>
  <c r="H31" i="151"/>
  <c r="I31" i="151"/>
  <c r="J31" i="151"/>
  <c r="K31" i="151"/>
  <c r="L31" i="151"/>
  <c r="M31" i="151"/>
  <c r="N31" i="151"/>
  <c r="O31" i="151"/>
  <c r="P31" i="151"/>
  <c r="Q31" i="151"/>
  <c r="R31" i="151"/>
  <c r="S31" i="151"/>
  <c r="T31" i="151"/>
  <c r="U31" i="151"/>
  <c r="V31" i="151"/>
  <c r="W31" i="151"/>
  <c r="X31" i="151"/>
  <c r="Y31" i="151"/>
  <c r="Z31" i="151"/>
  <c r="AA31" i="151"/>
  <c r="AB31" i="151"/>
  <c r="AC31" i="151"/>
  <c r="AD31" i="151"/>
  <c r="AE31" i="151"/>
  <c r="AF31" i="151"/>
  <c r="D16" i="151"/>
  <c r="E16" i="151"/>
  <c r="F16" i="151"/>
  <c r="G16" i="151"/>
  <c r="H16" i="151"/>
  <c r="I16" i="151"/>
  <c r="J16" i="151"/>
  <c r="K16" i="151"/>
  <c r="L16" i="151"/>
  <c r="M16" i="151"/>
  <c r="N16" i="151"/>
  <c r="O16" i="151"/>
  <c r="P16" i="151"/>
  <c r="Q16" i="151"/>
  <c r="R16" i="151"/>
  <c r="S16" i="151"/>
  <c r="T16" i="151"/>
  <c r="U16" i="151"/>
  <c r="V16" i="151"/>
  <c r="W16" i="151"/>
  <c r="X16" i="151"/>
  <c r="Y16" i="151"/>
  <c r="Z16" i="151"/>
  <c r="AA16" i="151"/>
  <c r="AB16" i="151"/>
  <c r="AC16" i="151"/>
  <c r="AD16" i="151"/>
  <c r="AE16" i="151"/>
  <c r="AF16" i="151"/>
  <c r="C16" i="151"/>
  <c r="CE77" i="152" l="1"/>
  <c r="CG77" i="152"/>
  <c r="CI77" i="152"/>
  <c r="CK29" i="150"/>
  <c r="CK29" i="152" s="1"/>
  <c r="D1" i="150"/>
  <c r="E1" i="150" s="1"/>
  <c r="F1" i="150" s="1"/>
  <c r="G1" i="150" s="1"/>
  <c r="H1" i="150" s="1"/>
  <c r="I1" i="150" s="1"/>
  <c r="J1" i="150" s="1"/>
  <c r="K1" i="150" s="1"/>
  <c r="L1" i="150" s="1"/>
  <c r="M1" i="150" s="1"/>
  <c r="N1" i="150" s="1"/>
  <c r="O1" i="150" s="1"/>
  <c r="P1" i="150" s="1"/>
  <c r="Q1" i="150" s="1"/>
  <c r="R1" i="150" s="1"/>
  <c r="S1" i="150" s="1"/>
  <c r="T1" i="150" s="1"/>
  <c r="AH131" i="150" l="1"/>
  <c r="AG131" i="150"/>
  <c r="AF131" i="150"/>
  <c r="AE131" i="150"/>
  <c r="AD131" i="150"/>
  <c r="AC131" i="150"/>
  <c r="AB131" i="150"/>
  <c r="AA131" i="150"/>
  <c r="Z131" i="150"/>
  <c r="Y131" i="150"/>
  <c r="X131" i="150"/>
  <c r="W131" i="150"/>
  <c r="V131" i="150"/>
  <c r="U131" i="150"/>
  <c r="T131" i="150"/>
  <c r="S131" i="150"/>
  <c r="R131" i="150"/>
  <c r="Q131" i="150"/>
  <c r="P131" i="150"/>
  <c r="O131" i="150"/>
  <c r="N131" i="150"/>
  <c r="M131" i="150"/>
  <c r="L131" i="150"/>
  <c r="K131" i="150"/>
  <c r="J131" i="150"/>
  <c r="I131" i="150"/>
  <c r="H131" i="150"/>
  <c r="G131" i="150"/>
  <c r="F131" i="150"/>
  <c r="E131" i="150"/>
  <c r="D131" i="150"/>
  <c r="AH130" i="150"/>
  <c r="AG130" i="150"/>
  <c r="AF130" i="150"/>
  <c r="AE130" i="150"/>
  <c r="AD130" i="150"/>
  <c r="AC130" i="150"/>
  <c r="AB130" i="150"/>
  <c r="AA130" i="150"/>
  <c r="Z130" i="150"/>
  <c r="Y130" i="150"/>
  <c r="X130" i="150"/>
  <c r="W130" i="150"/>
  <c r="V130" i="150"/>
  <c r="U130" i="150"/>
  <c r="T130" i="150"/>
  <c r="S130" i="150"/>
  <c r="R130" i="150"/>
  <c r="Q130" i="150"/>
  <c r="P130" i="150"/>
  <c r="O130" i="150"/>
  <c r="N130" i="150"/>
  <c r="M130" i="150"/>
  <c r="L130" i="150"/>
  <c r="K130" i="150"/>
  <c r="J130" i="150"/>
  <c r="I130" i="150"/>
  <c r="H130" i="150"/>
  <c r="G130" i="150"/>
  <c r="F130" i="150"/>
  <c r="E130" i="150"/>
  <c r="D130" i="150"/>
  <c r="AH129" i="150"/>
  <c r="AG129" i="150"/>
  <c r="AF129" i="150"/>
  <c r="AE129" i="150"/>
  <c r="AD129" i="150"/>
  <c r="AC129" i="150"/>
  <c r="AB129" i="150"/>
  <c r="AA129" i="150"/>
  <c r="Z129" i="150"/>
  <c r="Y129" i="150"/>
  <c r="X129" i="150"/>
  <c r="W129" i="150"/>
  <c r="V129" i="150"/>
  <c r="U129" i="150"/>
  <c r="T129" i="150"/>
  <c r="S129" i="150"/>
  <c r="R129" i="150"/>
  <c r="Q129" i="150"/>
  <c r="P129" i="150"/>
  <c r="O129" i="150"/>
  <c r="N129" i="150"/>
  <c r="M129" i="150"/>
  <c r="L129" i="150"/>
  <c r="K129" i="150"/>
  <c r="J129" i="150"/>
  <c r="I129" i="150"/>
  <c r="H129" i="150"/>
  <c r="G129" i="150"/>
  <c r="F129" i="150"/>
  <c r="E129" i="150"/>
  <c r="D129" i="150"/>
  <c r="AH128" i="150"/>
  <c r="AG128" i="150"/>
  <c r="AF128" i="150"/>
  <c r="AE128" i="150"/>
  <c r="AD128" i="150"/>
  <c r="AC128" i="150"/>
  <c r="AB128" i="150"/>
  <c r="AA128" i="150"/>
  <c r="Z128" i="150"/>
  <c r="Y128" i="150"/>
  <c r="X128" i="150"/>
  <c r="W128" i="150"/>
  <c r="V128" i="150"/>
  <c r="U128" i="150"/>
  <c r="T128" i="150"/>
  <c r="S128" i="150"/>
  <c r="R128" i="150"/>
  <c r="Q128" i="150"/>
  <c r="P128" i="150"/>
  <c r="O128" i="150"/>
  <c r="N128" i="150"/>
  <c r="M128" i="150"/>
  <c r="L128" i="150"/>
  <c r="K128" i="150"/>
  <c r="J128" i="150"/>
  <c r="I128" i="150"/>
  <c r="H128" i="150"/>
  <c r="G128" i="150"/>
  <c r="F128" i="150"/>
  <c r="E128" i="150"/>
  <c r="D128" i="150"/>
  <c r="AH127" i="150"/>
  <c r="AG127" i="150"/>
  <c r="AF127" i="150"/>
  <c r="AE127" i="150"/>
  <c r="AD127" i="150"/>
  <c r="AC127" i="150"/>
  <c r="AB127" i="150"/>
  <c r="AA127" i="150"/>
  <c r="Z127" i="150"/>
  <c r="Y127" i="150"/>
  <c r="X127" i="150"/>
  <c r="W127" i="150"/>
  <c r="V127" i="150"/>
  <c r="U127" i="150"/>
  <c r="T127" i="150"/>
  <c r="S127" i="150"/>
  <c r="R127" i="150"/>
  <c r="Q127" i="150"/>
  <c r="P127" i="150"/>
  <c r="O127" i="150"/>
  <c r="N127" i="150"/>
  <c r="M127" i="150"/>
  <c r="L127" i="150"/>
  <c r="K127" i="150"/>
  <c r="J127" i="150"/>
  <c r="I127" i="150"/>
  <c r="H127" i="150"/>
  <c r="G127" i="150"/>
  <c r="F127" i="150"/>
  <c r="E127" i="150"/>
  <c r="D127" i="150"/>
  <c r="AH126" i="150"/>
  <c r="AG126" i="150"/>
  <c r="AF126" i="150"/>
  <c r="AE126" i="150"/>
  <c r="AD126" i="150"/>
  <c r="AC126" i="150"/>
  <c r="AB126" i="150"/>
  <c r="AA126" i="150"/>
  <c r="Z126" i="150"/>
  <c r="Y126" i="150"/>
  <c r="X126" i="150"/>
  <c r="W126" i="150"/>
  <c r="V126" i="150"/>
  <c r="U126" i="150"/>
  <c r="T126" i="150"/>
  <c r="S126" i="150"/>
  <c r="R126" i="150"/>
  <c r="Q126" i="150"/>
  <c r="P126" i="150"/>
  <c r="O126" i="150"/>
  <c r="N126" i="150"/>
  <c r="M126" i="150"/>
  <c r="L126" i="150"/>
  <c r="K126" i="150"/>
  <c r="J126" i="150"/>
  <c r="I126" i="150"/>
  <c r="H126" i="150"/>
  <c r="G126" i="150"/>
  <c r="F126" i="150"/>
  <c r="E126" i="150"/>
  <c r="D126" i="150"/>
  <c r="AH125" i="150"/>
  <c r="AG125" i="150"/>
  <c r="AF125" i="150"/>
  <c r="AE125" i="150"/>
  <c r="AD125" i="150"/>
  <c r="AC125" i="150"/>
  <c r="AB125" i="150"/>
  <c r="AA125" i="150"/>
  <c r="Z125" i="150"/>
  <c r="Y125" i="150"/>
  <c r="X125" i="150"/>
  <c r="W125" i="150"/>
  <c r="V125" i="150"/>
  <c r="U125" i="150"/>
  <c r="T125" i="150"/>
  <c r="S125" i="150"/>
  <c r="R125" i="150"/>
  <c r="Q125" i="150"/>
  <c r="P125" i="150"/>
  <c r="O125" i="150"/>
  <c r="N125" i="150"/>
  <c r="M125" i="150"/>
  <c r="L125" i="150"/>
  <c r="K125" i="150"/>
  <c r="J125" i="150"/>
  <c r="I125" i="150"/>
  <c r="H125" i="150"/>
  <c r="G125" i="150"/>
  <c r="F125" i="150"/>
  <c r="E125" i="150"/>
  <c r="D125" i="150"/>
  <c r="AH124" i="150"/>
  <c r="AG124" i="150"/>
  <c r="AF124" i="150"/>
  <c r="AE124" i="150"/>
  <c r="AD124" i="150"/>
  <c r="AC124" i="150"/>
  <c r="AB124" i="150"/>
  <c r="AA124" i="150"/>
  <c r="Z124" i="150"/>
  <c r="Y124" i="150"/>
  <c r="X124" i="150"/>
  <c r="W124" i="150"/>
  <c r="V124" i="150"/>
  <c r="U124" i="150"/>
  <c r="T124" i="150"/>
  <c r="S124" i="150"/>
  <c r="R124" i="150"/>
  <c r="Q124" i="150"/>
  <c r="P124" i="150"/>
  <c r="O124" i="150"/>
  <c r="N124" i="150"/>
  <c r="M124" i="150"/>
  <c r="L124" i="150"/>
  <c r="K124" i="150"/>
  <c r="J124" i="150"/>
  <c r="I124" i="150"/>
  <c r="H124" i="150"/>
  <c r="G124" i="150"/>
  <c r="F124" i="150"/>
  <c r="E124" i="150"/>
  <c r="D124" i="150"/>
  <c r="AH122" i="150"/>
  <c r="AG122" i="150"/>
  <c r="AF122" i="150"/>
  <c r="AE122" i="150"/>
  <c r="AD122" i="150"/>
  <c r="AC122" i="150"/>
  <c r="AB122" i="150"/>
  <c r="AA122" i="150"/>
  <c r="Z122" i="150"/>
  <c r="Y122" i="150"/>
  <c r="X122" i="150"/>
  <c r="W122" i="150"/>
  <c r="V122" i="150"/>
  <c r="U122" i="150"/>
  <c r="T122" i="150"/>
  <c r="S122" i="150"/>
  <c r="R122" i="150"/>
  <c r="Q122" i="150"/>
  <c r="P122" i="150"/>
  <c r="O122" i="150"/>
  <c r="N122" i="150"/>
  <c r="M122" i="150"/>
  <c r="L122" i="150"/>
  <c r="K122" i="150"/>
  <c r="J122" i="150"/>
  <c r="I122" i="150"/>
  <c r="H122" i="150"/>
  <c r="G122" i="150"/>
  <c r="F122" i="150"/>
  <c r="E122" i="150"/>
  <c r="D122" i="150"/>
  <c r="AH121" i="150"/>
  <c r="AG121" i="150"/>
  <c r="AF121" i="150"/>
  <c r="AE121" i="150"/>
  <c r="AD121" i="150"/>
  <c r="AC121" i="150"/>
  <c r="AB121" i="150"/>
  <c r="AA121" i="150"/>
  <c r="Z121" i="150"/>
  <c r="Y121" i="150"/>
  <c r="X121" i="150"/>
  <c r="W121" i="150"/>
  <c r="V121" i="150"/>
  <c r="U121" i="150"/>
  <c r="T121" i="150"/>
  <c r="S121" i="150"/>
  <c r="R121" i="150"/>
  <c r="Q121" i="150"/>
  <c r="P121" i="150"/>
  <c r="O121" i="150"/>
  <c r="N121" i="150"/>
  <c r="M121" i="150"/>
  <c r="L121" i="150"/>
  <c r="K121" i="150"/>
  <c r="J121" i="150"/>
  <c r="I121" i="150"/>
  <c r="H121" i="150"/>
  <c r="G121" i="150"/>
  <c r="F121" i="150"/>
  <c r="E121" i="150"/>
  <c r="D121" i="150"/>
  <c r="AH120" i="150"/>
  <c r="AG120" i="150"/>
  <c r="AF120" i="150"/>
  <c r="AE120" i="150"/>
  <c r="AD120" i="150"/>
  <c r="AC120" i="150"/>
  <c r="AB120" i="150"/>
  <c r="AA120" i="150"/>
  <c r="Z120" i="150"/>
  <c r="Y120" i="150"/>
  <c r="X120" i="150"/>
  <c r="W120" i="150"/>
  <c r="V120" i="150"/>
  <c r="U120" i="150"/>
  <c r="T120" i="150"/>
  <c r="S120" i="150"/>
  <c r="R120" i="150"/>
  <c r="Q120" i="150"/>
  <c r="P120" i="150"/>
  <c r="O120" i="150"/>
  <c r="N120" i="150"/>
  <c r="M120" i="150"/>
  <c r="L120" i="150"/>
  <c r="K120" i="150"/>
  <c r="J120" i="150"/>
  <c r="I120" i="150"/>
  <c r="H120" i="150"/>
  <c r="G120" i="150"/>
  <c r="F120" i="150"/>
  <c r="E120" i="150"/>
  <c r="D120" i="150"/>
  <c r="E119" i="150"/>
  <c r="F119" i="150" s="1"/>
  <c r="G119" i="150" s="1"/>
  <c r="H119" i="150" s="1"/>
  <c r="I119" i="150" s="1"/>
  <c r="J119" i="150" s="1"/>
  <c r="K119" i="150" s="1"/>
  <c r="L119" i="150" s="1"/>
  <c r="M119" i="150" s="1"/>
  <c r="N119" i="150" s="1"/>
  <c r="O119" i="150" s="1"/>
  <c r="P119" i="150" s="1"/>
  <c r="Q119" i="150" s="1"/>
  <c r="R119" i="150" s="1"/>
  <c r="S119" i="150" s="1"/>
  <c r="T119" i="150" s="1"/>
  <c r="U119" i="150" s="1"/>
  <c r="V119" i="150" s="1"/>
  <c r="W119" i="150" s="1"/>
  <c r="X119" i="150" s="1"/>
  <c r="Y119" i="150" s="1"/>
  <c r="Z119" i="150" s="1"/>
  <c r="AA119" i="150" s="1"/>
  <c r="AB119" i="150" s="1"/>
  <c r="AC119" i="150" s="1"/>
  <c r="AD119" i="150" s="1"/>
  <c r="AE119" i="150" s="1"/>
  <c r="AF119" i="150" s="1"/>
  <c r="AG119" i="150" s="1"/>
  <c r="AH119" i="150" s="1"/>
  <c r="AH118" i="150"/>
  <c r="AG118" i="150"/>
  <c r="AF118" i="150"/>
  <c r="AE118" i="150"/>
  <c r="AD118" i="150"/>
  <c r="AC118" i="150"/>
  <c r="AB118" i="150"/>
  <c r="AA118" i="150"/>
  <c r="Z118" i="150"/>
  <c r="Y118" i="150"/>
  <c r="X118" i="150"/>
  <c r="W118" i="150"/>
  <c r="V118" i="150"/>
  <c r="U118" i="150"/>
  <c r="T118" i="150"/>
  <c r="S118" i="150"/>
  <c r="R118" i="150"/>
  <c r="Q118" i="150"/>
  <c r="P118" i="150"/>
  <c r="O118" i="150"/>
  <c r="N118" i="150"/>
  <c r="M118" i="150"/>
  <c r="L118" i="150"/>
  <c r="K118" i="150"/>
  <c r="J118" i="150"/>
  <c r="I118" i="150"/>
  <c r="H118" i="150"/>
  <c r="G118" i="150"/>
  <c r="F118" i="150"/>
  <c r="E118" i="150"/>
  <c r="D118" i="150"/>
  <c r="AH117" i="150"/>
  <c r="AG117" i="150"/>
  <c r="AF117" i="150"/>
  <c r="AE117" i="150"/>
  <c r="AD117" i="150"/>
  <c r="AC117" i="150"/>
  <c r="AB117" i="150"/>
  <c r="AA117" i="150"/>
  <c r="Z117" i="150"/>
  <c r="Y117" i="150"/>
  <c r="X117" i="150"/>
  <c r="W117" i="150"/>
  <c r="V117" i="150"/>
  <c r="U117" i="150"/>
  <c r="T117" i="150"/>
  <c r="S117" i="150"/>
  <c r="R117" i="150"/>
  <c r="Q117" i="150"/>
  <c r="P117" i="150"/>
  <c r="O117" i="150"/>
  <c r="N117" i="150"/>
  <c r="M117" i="150"/>
  <c r="L117" i="150"/>
  <c r="K117" i="150"/>
  <c r="J117" i="150"/>
  <c r="I117" i="150"/>
  <c r="H117" i="150"/>
  <c r="G117" i="150"/>
  <c r="F117" i="150"/>
  <c r="E117" i="150"/>
  <c r="D117" i="150"/>
  <c r="AH116" i="150"/>
  <c r="AG116" i="150"/>
  <c r="AF116" i="150"/>
  <c r="AE116" i="150"/>
  <c r="AD116" i="150"/>
  <c r="AC116" i="150"/>
  <c r="AB116" i="150"/>
  <c r="AA116" i="150"/>
  <c r="Z116" i="150"/>
  <c r="Y116" i="150"/>
  <c r="X116" i="150"/>
  <c r="W116" i="150"/>
  <c r="V116" i="150"/>
  <c r="U116" i="150"/>
  <c r="T116" i="150"/>
  <c r="S116" i="150"/>
  <c r="R116" i="150"/>
  <c r="Q116" i="150"/>
  <c r="P116" i="150"/>
  <c r="O116" i="150"/>
  <c r="N116" i="150"/>
  <c r="M116" i="150"/>
  <c r="L116" i="150"/>
  <c r="K116" i="150"/>
  <c r="J116" i="150"/>
  <c r="I116" i="150"/>
  <c r="H116" i="150"/>
  <c r="G116" i="150"/>
  <c r="F116" i="150"/>
  <c r="E116" i="150"/>
  <c r="D116" i="150"/>
  <c r="AH115" i="150"/>
  <c r="AG115" i="150"/>
  <c r="AF115" i="150"/>
  <c r="AE115" i="150"/>
  <c r="AD115" i="150"/>
  <c r="AC115" i="150"/>
  <c r="AB115" i="150"/>
  <c r="AA115" i="150"/>
  <c r="Z115" i="150"/>
  <c r="Y115" i="150"/>
  <c r="X115" i="150"/>
  <c r="W115" i="150"/>
  <c r="V115" i="150"/>
  <c r="U115" i="150"/>
  <c r="T115" i="150"/>
  <c r="S115" i="150"/>
  <c r="R115" i="150"/>
  <c r="Q115" i="150"/>
  <c r="P115" i="150"/>
  <c r="O115" i="150"/>
  <c r="N115" i="150"/>
  <c r="M115" i="150"/>
  <c r="L115" i="150"/>
  <c r="K115" i="150"/>
  <c r="J115" i="150"/>
  <c r="I115" i="150"/>
  <c r="H115" i="150"/>
  <c r="G115" i="150"/>
  <c r="F115" i="150"/>
  <c r="E115" i="150"/>
  <c r="D115" i="150"/>
  <c r="AH114" i="150"/>
  <c r="AG114" i="150"/>
  <c r="AF114" i="150"/>
  <c r="AE114" i="150"/>
  <c r="AD114" i="150"/>
  <c r="AC114" i="150"/>
  <c r="AB114" i="150"/>
  <c r="AA114" i="150"/>
  <c r="Z114" i="150"/>
  <c r="Y114" i="150"/>
  <c r="X114" i="150"/>
  <c r="W114" i="150"/>
  <c r="V114" i="150"/>
  <c r="U114" i="150"/>
  <c r="T114" i="150"/>
  <c r="S114" i="150"/>
  <c r="R114" i="150"/>
  <c r="Q114" i="150"/>
  <c r="P114" i="150"/>
  <c r="O114" i="150"/>
  <c r="N114" i="150"/>
  <c r="M114" i="150"/>
  <c r="L114" i="150"/>
  <c r="K114" i="150"/>
  <c r="J114" i="150"/>
  <c r="I114" i="150"/>
  <c r="H114" i="150"/>
  <c r="G114" i="150"/>
  <c r="F114" i="150"/>
  <c r="E114" i="150"/>
  <c r="D114" i="150"/>
  <c r="AH113" i="150"/>
  <c r="AG113" i="150"/>
  <c r="AF113" i="150"/>
  <c r="AE113" i="150"/>
  <c r="AD113" i="150"/>
  <c r="AC113" i="150"/>
  <c r="AB113" i="150"/>
  <c r="AA113" i="150"/>
  <c r="Z113" i="150"/>
  <c r="Y113" i="150"/>
  <c r="X113" i="150"/>
  <c r="W113" i="150"/>
  <c r="V113" i="150"/>
  <c r="U113" i="150"/>
  <c r="T113" i="150"/>
  <c r="S113" i="150"/>
  <c r="R113" i="150"/>
  <c r="Q113" i="150"/>
  <c r="P113" i="150"/>
  <c r="O113" i="150"/>
  <c r="N113" i="150"/>
  <c r="M113" i="150"/>
  <c r="L113" i="150"/>
  <c r="K113" i="150"/>
  <c r="J113" i="150"/>
  <c r="I113" i="150"/>
  <c r="H113" i="150"/>
  <c r="G113" i="150"/>
  <c r="F113" i="150"/>
  <c r="E113" i="150"/>
  <c r="D113" i="150"/>
  <c r="AH112" i="150"/>
  <c r="AG112" i="150"/>
  <c r="AF112" i="150"/>
  <c r="AE112" i="150"/>
  <c r="AD112" i="150"/>
  <c r="AC112" i="150"/>
  <c r="AB112" i="150"/>
  <c r="AA112" i="150"/>
  <c r="Z112" i="150"/>
  <c r="Y112" i="150"/>
  <c r="X112" i="150"/>
  <c r="W112" i="150"/>
  <c r="V112" i="150"/>
  <c r="U112" i="150"/>
  <c r="T112" i="150"/>
  <c r="S112" i="150"/>
  <c r="R112" i="150"/>
  <c r="Q112" i="150"/>
  <c r="P112" i="150"/>
  <c r="O112" i="150"/>
  <c r="N112" i="150"/>
  <c r="M112" i="150"/>
  <c r="L112" i="150"/>
  <c r="K112" i="150"/>
  <c r="J112" i="150"/>
  <c r="I112" i="150"/>
  <c r="H112" i="150"/>
  <c r="G112" i="150"/>
  <c r="F112" i="150"/>
  <c r="E112" i="150"/>
  <c r="D112" i="150"/>
  <c r="AH111" i="150"/>
  <c r="AG111" i="150"/>
  <c r="AF111" i="150"/>
  <c r="AE111" i="150"/>
  <c r="AD111" i="150"/>
  <c r="AC111" i="150"/>
  <c r="AB111" i="150"/>
  <c r="AA111" i="150"/>
  <c r="Z111" i="150"/>
  <c r="Y111" i="150"/>
  <c r="X111" i="150"/>
  <c r="W111" i="150"/>
  <c r="V111" i="150"/>
  <c r="U111" i="150"/>
  <c r="T111" i="150"/>
  <c r="S111" i="150"/>
  <c r="R111" i="150"/>
  <c r="Q111" i="150"/>
  <c r="P111" i="150"/>
  <c r="O111" i="150"/>
  <c r="N111" i="150"/>
  <c r="M111" i="150"/>
  <c r="L111" i="150"/>
  <c r="K111" i="150"/>
  <c r="J111" i="150"/>
  <c r="I111" i="150"/>
  <c r="H111" i="150"/>
  <c r="G111" i="150"/>
  <c r="F111" i="150"/>
  <c r="E111" i="150"/>
  <c r="D111" i="150"/>
  <c r="AH109" i="150"/>
  <c r="AG109" i="150"/>
  <c r="AF109" i="150"/>
  <c r="AE109" i="150"/>
  <c r="AD109" i="150"/>
  <c r="AC109" i="150"/>
  <c r="AB109" i="150"/>
  <c r="AA109" i="150"/>
  <c r="Z109" i="150"/>
  <c r="Y109" i="150"/>
  <c r="X109" i="150"/>
  <c r="W109" i="150"/>
  <c r="V109" i="150"/>
  <c r="U109" i="150"/>
  <c r="T109" i="150"/>
  <c r="S109" i="150"/>
  <c r="R109" i="150"/>
  <c r="Q109" i="150"/>
  <c r="P109" i="150"/>
  <c r="O109" i="150"/>
  <c r="N109" i="150"/>
  <c r="M109" i="150"/>
  <c r="L109" i="150"/>
  <c r="K109" i="150"/>
  <c r="J109" i="150"/>
  <c r="I109" i="150"/>
  <c r="H109" i="150"/>
  <c r="G109" i="150"/>
  <c r="F109" i="150"/>
  <c r="E109" i="150"/>
  <c r="D109" i="150"/>
  <c r="AH108" i="150"/>
  <c r="AG108" i="150"/>
  <c r="AF108" i="150"/>
  <c r="AE108" i="150"/>
  <c r="AD108" i="150"/>
  <c r="AC108" i="150"/>
  <c r="AB108" i="150"/>
  <c r="AA108" i="150"/>
  <c r="Z108" i="150"/>
  <c r="Y108" i="150"/>
  <c r="X108" i="150"/>
  <c r="W108" i="150"/>
  <c r="V108" i="150"/>
  <c r="U108" i="150"/>
  <c r="T108" i="150"/>
  <c r="S108" i="150"/>
  <c r="R108" i="150"/>
  <c r="Q108" i="150"/>
  <c r="P108" i="150"/>
  <c r="O108" i="150"/>
  <c r="N108" i="150"/>
  <c r="M108" i="150"/>
  <c r="L108" i="150"/>
  <c r="K108" i="150"/>
  <c r="J108" i="150"/>
  <c r="I108" i="150"/>
  <c r="H108" i="150"/>
  <c r="G108" i="150"/>
  <c r="F108" i="150"/>
  <c r="E108" i="150"/>
  <c r="D108" i="150"/>
  <c r="AH107" i="150"/>
  <c r="AG107" i="150"/>
  <c r="AF107" i="150"/>
  <c r="AE107" i="150"/>
  <c r="AD107" i="150"/>
  <c r="AC107" i="150"/>
  <c r="AB107" i="150"/>
  <c r="AA107" i="150"/>
  <c r="Z107" i="150"/>
  <c r="Y107" i="150"/>
  <c r="X107" i="150"/>
  <c r="W107" i="150"/>
  <c r="V107" i="150"/>
  <c r="U107" i="150"/>
  <c r="T107" i="150"/>
  <c r="S107" i="150"/>
  <c r="R107" i="150"/>
  <c r="Q107" i="150"/>
  <c r="P107" i="150"/>
  <c r="O107" i="150"/>
  <c r="N107" i="150"/>
  <c r="M107" i="150"/>
  <c r="L107" i="150"/>
  <c r="K107" i="150"/>
  <c r="J107" i="150"/>
  <c r="I107" i="150"/>
  <c r="H107" i="150"/>
  <c r="G107" i="150"/>
  <c r="F107" i="150"/>
  <c r="E107" i="150"/>
  <c r="D107" i="150"/>
  <c r="E106" i="150"/>
  <c r="F106" i="150" s="1"/>
  <c r="G106" i="150" s="1"/>
  <c r="H106" i="150" s="1"/>
  <c r="I106" i="150" s="1"/>
  <c r="J106" i="150" s="1"/>
  <c r="K106" i="150" s="1"/>
  <c r="L106" i="150" s="1"/>
  <c r="M106" i="150" s="1"/>
  <c r="N106" i="150" s="1"/>
  <c r="O106" i="150" s="1"/>
  <c r="P106" i="150" s="1"/>
  <c r="Q106" i="150" s="1"/>
  <c r="R106" i="150" s="1"/>
  <c r="S106" i="150" s="1"/>
  <c r="T106" i="150" s="1"/>
  <c r="U106" i="150" s="1"/>
  <c r="V106" i="150" s="1"/>
  <c r="W106" i="150" s="1"/>
  <c r="X106" i="150" s="1"/>
  <c r="Y106" i="150" s="1"/>
  <c r="Z106" i="150" s="1"/>
  <c r="AA106" i="150" s="1"/>
  <c r="AB106" i="150" s="1"/>
  <c r="AC106" i="150" s="1"/>
  <c r="AD106" i="150" s="1"/>
  <c r="AE106" i="150" s="1"/>
  <c r="AF106" i="150" s="1"/>
  <c r="AG106" i="150" s="1"/>
  <c r="AH106" i="150" s="1"/>
  <c r="AH105" i="150"/>
  <c r="AG105" i="150"/>
  <c r="AF105" i="150"/>
  <c r="AE105" i="150"/>
  <c r="AD105" i="150"/>
  <c r="AC105" i="150"/>
  <c r="AB105" i="150"/>
  <c r="AA105" i="150"/>
  <c r="Z105" i="150"/>
  <c r="Y105" i="150"/>
  <c r="X105" i="150"/>
  <c r="W105" i="150"/>
  <c r="V105" i="150"/>
  <c r="U105" i="150"/>
  <c r="T105" i="150"/>
  <c r="S105" i="150"/>
  <c r="R105" i="150"/>
  <c r="Q105" i="150"/>
  <c r="P105" i="150"/>
  <c r="O105" i="150"/>
  <c r="N105" i="150"/>
  <c r="M105" i="150"/>
  <c r="L105" i="150"/>
  <c r="K105" i="150"/>
  <c r="J105" i="150"/>
  <c r="I105" i="150"/>
  <c r="H105" i="150"/>
  <c r="G105" i="150"/>
  <c r="F105" i="150"/>
  <c r="E105" i="150"/>
  <c r="D105" i="150"/>
  <c r="AH104" i="150"/>
  <c r="AG104" i="150"/>
  <c r="AF104" i="150"/>
  <c r="AE104" i="150"/>
  <c r="AD104" i="150"/>
  <c r="AC104" i="150"/>
  <c r="AB104" i="150"/>
  <c r="AA104" i="150"/>
  <c r="Z104" i="150"/>
  <c r="Y104" i="150"/>
  <c r="X104" i="150"/>
  <c r="W104" i="150"/>
  <c r="V104" i="150"/>
  <c r="U104" i="150"/>
  <c r="T104" i="150"/>
  <c r="S104" i="150"/>
  <c r="R104" i="150"/>
  <c r="Q104" i="150"/>
  <c r="P104" i="150"/>
  <c r="O104" i="150"/>
  <c r="N104" i="150"/>
  <c r="M104" i="150"/>
  <c r="L104" i="150"/>
  <c r="K104" i="150"/>
  <c r="J104" i="150"/>
  <c r="I104" i="150"/>
  <c r="H104" i="150"/>
  <c r="G104" i="150"/>
  <c r="F104" i="150"/>
  <c r="E104" i="150"/>
  <c r="D104" i="150"/>
  <c r="AH103" i="150"/>
  <c r="AG103" i="150"/>
  <c r="AF103" i="150"/>
  <c r="AE103" i="150"/>
  <c r="AD103" i="150"/>
  <c r="AC103" i="150"/>
  <c r="AB103" i="150"/>
  <c r="AA103" i="150"/>
  <c r="Z103" i="150"/>
  <c r="Y103" i="150"/>
  <c r="X103" i="150"/>
  <c r="W103" i="150"/>
  <c r="V103" i="150"/>
  <c r="U103" i="150"/>
  <c r="T103" i="150"/>
  <c r="S103" i="150"/>
  <c r="R103" i="150"/>
  <c r="Q103" i="150"/>
  <c r="P103" i="150"/>
  <c r="O103" i="150"/>
  <c r="N103" i="150"/>
  <c r="M103" i="150"/>
  <c r="L103" i="150"/>
  <c r="K103" i="150"/>
  <c r="J103" i="150"/>
  <c r="I103" i="150"/>
  <c r="H103" i="150"/>
  <c r="G103" i="150"/>
  <c r="F103" i="150"/>
  <c r="E103" i="150"/>
  <c r="D103" i="150"/>
  <c r="AH102" i="150"/>
  <c r="AG102" i="150"/>
  <c r="AF102" i="150"/>
  <c r="AE102" i="150"/>
  <c r="AD102" i="150"/>
  <c r="AC102" i="150"/>
  <c r="AB102" i="150"/>
  <c r="AA102" i="150"/>
  <c r="Z102" i="150"/>
  <c r="Y102" i="150"/>
  <c r="X102" i="150"/>
  <c r="W102" i="150"/>
  <c r="V102" i="150"/>
  <c r="U102" i="150"/>
  <c r="T102" i="150"/>
  <c r="S102" i="150"/>
  <c r="R102" i="150"/>
  <c r="Q102" i="150"/>
  <c r="P102" i="150"/>
  <c r="O102" i="150"/>
  <c r="N102" i="150"/>
  <c r="M102" i="150"/>
  <c r="L102" i="150"/>
  <c r="K102" i="150"/>
  <c r="J102" i="150"/>
  <c r="I102" i="150"/>
  <c r="H102" i="150"/>
  <c r="G102" i="150"/>
  <c r="F102" i="150"/>
  <c r="E102" i="150"/>
  <c r="D102" i="150"/>
  <c r="AH101" i="150"/>
  <c r="AG101" i="150"/>
  <c r="AF101" i="150"/>
  <c r="AE101" i="150"/>
  <c r="AD101" i="150"/>
  <c r="AC101" i="150"/>
  <c r="AB101" i="150"/>
  <c r="AA101" i="150"/>
  <c r="Z101" i="150"/>
  <c r="Y101" i="150"/>
  <c r="X101" i="150"/>
  <c r="W101" i="150"/>
  <c r="V101" i="150"/>
  <c r="U101" i="150"/>
  <c r="T101" i="150"/>
  <c r="S101" i="150"/>
  <c r="R101" i="150"/>
  <c r="Q101" i="150"/>
  <c r="P101" i="150"/>
  <c r="O101" i="150"/>
  <c r="N101" i="150"/>
  <c r="M101" i="150"/>
  <c r="L101" i="150"/>
  <c r="K101" i="150"/>
  <c r="J101" i="150"/>
  <c r="I101" i="150"/>
  <c r="H101" i="150"/>
  <c r="G101" i="150"/>
  <c r="F101" i="150"/>
  <c r="E101" i="150"/>
  <c r="D101" i="150"/>
  <c r="AH100" i="150"/>
  <c r="AG100" i="150"/>
  <c r="AF100" i="150"/>
  <c r="AE100" i="150"/>
  <c r="AD100" i="150"/>
  <c r="AC100" i="150"/>
  <c r="AB100" i="150"/>
  <c r="AA100" i="150"/>
  <c r="Z100" i="150"/>
  <c r="Y100" i="150"/>
  <c r="X100" i="150"/>
  <c r="W100" i="150"/>
  <c r="V100" i="150"/>
  <c r="U100" i="150"/>
  <c r="T100" i="150"/>
  <c r="S100" i="150"/>
  <c r="R100" i="150"/>
  <c r="Q100" i="150"/>
  <c r="P100" i="150"/>
  <c r="O100" i="150"/>
  <c r="N100" i="150"/>
  <c r="M100" i="150"/>
  <c r="L100" i="150"/>
  <c r="K100" i="150"/>
  <c r="J100" i="150"/>
  <c r="I100" i="150"/>
  <c r="H100" i="150"/>
  <c r="G100" i="150"/>
  <c r="F100" i="150"/>
  <c r="E100" i="150"/>
  <c r="D100" i="150"/>
  <c r="AH99" i="150"/>
  <c r="AG99" i="150"/>
  <c r="AF99" i="150"/>
  <c r="AE99" i="150"/>
  <c r="AD99" i="150"/>
  <c r="AC99" i="150"/>
  <c r="AB99" i="150"/>
  <c r="AA99" i="150"/>
  <c r="Z99" i="150"/>
  <c r="Y99" i="150"/>
  <c r="X99" i="150"/>
  <c r="W99" i="150"/>
  <c r="V99" i="150"/>
  <c r="U99" i="150"/>
  <c r="T99" i="150"/>
  <c r="S99" i="150"/>
  <c r="R99" i="150"/>
  <c r="Q99" i="150"/>
  <c r="P99" i="150"/>
  <c r="O99" i="150"/>
  <c r="N99" i="150"/>
  <c r="M99" i="150"/>
  <c r="L99" i="150"/>
  <c r="K99" i="150"/>
  <c r="J99" i="150"/>
  <c r="I99" i="150"/>
  <c r="H99" i="150"/>
  <c r="G99" i="150"/>
  <c r="F99" i="150"/>
  <c r="E99" i="150"/>
  <c r="D99" i="150"/>
  <c r="AH98" i="150"/>
  <c r="AG98" i="150"/>
  <c r="AF98" i="150"/>
  <c r="AE98" i="150"/>
  <c r="AD98" i="150"/>
  <c r="AC98" i="150"/>
  <c r="AB98" i="150"/>
  <c r="AA98" i="150"/>
  <c r="Z98" i="150"/>
  <c r="Y98" i="150"/>
  <c r="X98" i="150"/>
  <c r="W98" i="150"/>
  <c r="V98" i="150"/>
  <c r="U98" i="150"/>
  <c r="T98" i="150"/>
  <c r="S98" i="150"/>
  <c r="R98" i="150"/>
  <c r="Q98" i="150"/>
  <c r="P98" i="150"/>
  <c r="O98" i="150"/>
  <c r="N98" i="150"/>
  <c r="M98" i="150"/>
  <c r="L98" i="150"/>
  <c r="K98" i="150"/>
  <c r="J98" i="150"/>
  <c r="I98" i="150"/>
  <c r="H98" i="150"/>
  <c r="G98" i="150"/>
  <c r="F98" i="150"/>
  <c r="E98" i="150"/>
  <c r="D98" i="150"/>
  <c r="AI97" i="150"/>
  <c r="AH96" i="150"/>
  <c r="AG96" i="150"/>
  <c r="AF96" i="150"/>
  <c r="AE96" i="150"/>
  <c r="AD96" i="150"/>
  <c r="AC96" i="150"/>
  <c r="AB96" i="150"/>
  <c r="AA96" i="150"/>
  <c r="Z96" i="150"/>
  <c r="Y96" i="150"/>
  <c r="X96" i="150"/>
  <c r="W96" i="150"/>
  <c r="V96" i="150"/>
  <c r="U96" i="150"/>
  <c r="T96" i="150"/>
  <c r="S96" i="150"/>
  <c r="R96" i="150"/>
  <c r="Q96" i="150"/>
  <c r="P96" i="150"/>
  <c r="O96" i="150"/>
  <c r="N96" i="150"/>
  <c r="M96" i="150"/>
  <c r="L96" i="150"/>
  <c r="K96" i="150"/>
  <c r="J96" i="150"/>
  <c r="I96" i="150"/>
  <c r="H96" i="150"/>
  <c r="G96" i="150"/>
  <c r="F96" i="150"/>
  <c r="E96" i="150"/>
  <c r="D96" i="150"/>
  <c r="AH95" i="150"/>
  <c r="AG95" i="150"/>
  <c r="AF95" i="150"/>
  <c r="AE95" i="150"/>
  <c r="AD95" i="150"/>
  <c r="AC95" i="150"/>
  <c r="AB95" i="150"/>
  <c r="AA95" i="150"/>
  <c r="Z95" i="150"/>
  <c r="Y95" i="150"/>
  <c r="X95" i="150"/>
  <c r="W95" i="150"/>
  <c r="V95" i="150"/>
  <c r="U95" i="150"/>
  <c r="T95" i="150"/>
  <c r="S95" i="150"/>
  <c r="R95" i="150"/>
  <c r="Q95" i="150"/>
  <c r="P95" i="150"/>
  <c r="O95" i="150"/>
  <c r="N95" i="150"/>
  <c r="M95" i="150"/>
  <c r="L95" i="150"/>
  <c r="K95" i="150"/>
  <c r="J95" i="150"/>
  <c r="I95" i="150"/>
  <c r="H95" i="150"/>
  <c r="G95" i="150"/>
  <c r="F95" i="150"/>
  <c r="E95" i="150"/>
  <c r="D95" i="150"/>
  <c r="AH94" i="150"/>
  <c r="AG94" i="150"/>
  <c r="AF94" i="150"/>
  <c r="AE94" i="150"/>
  <c r="AD94" i="150"/>
  <c r="AC94" i="150"/>
  <c r="AB94" i="150"/>
  <c r="AA94" i="150"/>
  <c r="Z94" i="150"/>
  <c r="Y94" i="150"/>
  <c r="X94" i="150"/>
  <c r="W94" i="150"/>
  <c r="V94" i="150"/>
  <c r="U94" i="150"/>
  <c r="T94" i="150"/>
  <c r="S94" i="150"/>
  <c r="R94" i="150"/>
  <c r="Q94" i="150"/>
  <c r="P94" i="150"/>
  <c r="O94" i="150"/>
  <c r="N94" i="150"/>
  <c r="M94" i="150"/>
  <c r="L94" i="150"/>
  <c r="K94" i="150"/>
  <c r="J94" i="150"/>
  <c r="I94" i="150"/>
  <c r="H94" i="150"/>
  <c r="G94" i="150"/>
  <c r="F94" i="150"/>
  <c r="E94" i="150"/>
  <c r="D94" i="150"/>
  <c r="E93" i="150"/>
  <c r="F93" i="150" s="1"/>
  <c r="G93" i="150" s="1"/>
  <c r="H93" i="150" s="1"/>
  <c r="I93" i="150" s="1"/>
  <c r="J93" i="150" s="1"/>
  <c r="K93" i="150" s="1"/>
  <c r="L93" i="150" s="1"/>
  <c r="M93" i="150" s="1"/>
  <c r="N93" i="150" s="1"/>
  <c r="O93" i="150" s="1"/>
  <c r="P93" i="150" s="1"/>
  <c r="Q93" i="150" s="1"/>
  <c r="R93" i="150" s="1"/>
  <c r="S93" i="150" s="1"/>
  <c r="T93" i="150" s="1"/>
  <c r="U93" i="150" s="1"/>
  <c r="V93" i="150" s="1"/>
  <c r="W93" i="150" s="1"/>
  <c r="X93" i="150" s="1"/>
  <c r="Y93" i="150" s="1"/>
  <c r="Z93" i="150" s="1"/>
  <c r="AA93" i="150" s="1"/>
  <c r="AB93" i="150" s="1"/>
  <c r="AC93" i="150" s="1"/>
  <c r="AD93" i="150" s="1"/>
  <c r="AE93" i="150" s="1"/>
  <c r="AF93" i="150" s="1"/>
  <c r="AG93" i="150" s="1"/>
  <c r="AH93" i="150" s="1"/>
  <c r="AH92" i="150"/>
  <c r="AG92" i="150"/>
  <c r="AF92" i="150"/>
  <c r="AE92" i="150"/>
  <c r="AD92" i="150"/>
  <c r="AC92" i="150"/>
  <c r="AB92" i="150"/>
  <c r="AA92" i="150"/>
  <c r="Z92" i="150"/>
  <c r="Y92" i="150"/>
  <c r="X92" i="150"/>
  <c r="W92" i="150"/>
  <c r="V92" i="150"/>
  <c r="U92" i="150"/>
  <c r="T92" i="150"/>
  <c r="S92" i="150"/>
  <c r="R92" i="150"/>
  <c r="Q92" i="150"/>
  <c r="P92" i="150"/>
  <c r="O92" i="150"/>
  <c r="N92" i="150"/>
  <c r="M92" i="150"/>
  <c r="L92" i="150"/>
  <c r="K92" i="150"/>
  <c r="J92" i="150"/>
  <c r="I92" i="150"/>
  <c r="H92" i="150"/>
  <c r="G92" i="150"/>
  <c r="F92" i="150"/>
  <c r="E92" i="150"/>
  <c r="D92" i="150"/>
  <c r="AH91" i="150"/>
  <c r="AG91" i="150"/>
  <c r="AF91" i="150"/>
  <c r="AE91" i="150"/>
  <c r="AD91" i="150"/>
  <c r="AC91" i="150"/>
  <c r="AB91" i="150"/>
  <c r="AA91" i="150"/>
  <c r="Z91" i="150"/>
  <c r="Y91" i="150"/>
  <c r="X91" i="150"/>
  <c r="W91" i="150"/>
  <c r="V91" i="150"/>
  <c r="U91" i="150"/>
  <c r="T91" i="150"/>
  <c r="S91" i="150"/>
  <c r="R91" i="150"/>
  <c r="Q91" i="150"/>
  <c r="P91" i="150"/>
  <c r="O91" i="150"/>
  <c r="N91" i="150"/>
  <c r="M91" i="150"/>
  <c r="L91" i="150"/>
  <c r="K91" i="150"/>
  <c r="J91" i="150"/>
  <c r="I91" i="150"/>
  <c r="H91" i="150"/>
  <c r="G91" i="150"/>
  <c r="F91" i="150"/>
  <c r="E91" i="150"/>
  <c r="D91" i="150"/>
  <c r="AH90" i="150"/>
  <c r="AG90" i="150"/>
  <c r="AF90" i="150"/>
  <c r="AE90" i="150"/>
  <c r="AD90" i="150"/>
  <c r="AC90" i="150"/>
  <c r="AB90" i="150"/>
  <c r="AA90" i="150"/>
  <c r="Z90" i="150"/>
  <c r="Y90" i="150"/>
  <c r="X90" i="150"/>
  <c r="W90" i="150"/>
  <c r="V90" i="150"/>
  <c r="U90" i="150"/>
  <c r="T90" i="150"/>
  <c r="S90" i="150"/>
  <c r="R90" i="150"/>
  <c r="Q90" i="150"/>
  <c r="P90" i="150"/>
  <c r="O90" i="150"/>
  <c r="N90" i="150"/>
  <c r="M90" i="150"/>
  <c r="L90" i="150"/>
  <c r="K90" i="150"/>
  <c r="J90" i="150"/>
  <c r="I90" i="150"/>
  <c r="H90" i="150"/>
  <c r="G90" i="150"/>
  <c r="F90" i="150"/>
  <c r="E90" i="150"/>
  <c r="D90" i="150"/>
  <c r="AH89" i="150"/>
  <c r="AG89" i="150"/>
  <c r="AF89" i="150"/>
  <c r="AE89" i="150"/>
  <c r="AD89" i="150"/>
  <c r="AC89" i="150"/>
  <c r="AB89" i="150"/>
  <c r="AA89" i="150"/>
  <c r="Z89" i="150"/>
  <c r="Y89" i="150"/>
  <c r="X89" i="150"/>
  <c r="W89" i="150"/>
  <c r="V89" i="150"/>
  <c r="U89" i="150"/>
  <c r="T89" i="150"/>
  <c r="S89" i="150"/>
  <c r="R89" i="150"/>
  <c r="Q89" i="150"/>
  <c r="P89" i="150"/>
  <c r="O89" i="150"/>
  <c r="N89" i="150"/>
  <c r="M89" i="150"/>
  <c r="L89" i="150"/>
  <c r="K89" i="150"/>
  <c r="J89" i="150"/>
  <c r="I89" i="150"/>
  <c r="H89" i="150"/>
  <c r="G89" i="150"/>
  <c r="F89" i="150"/>
  <c r="E89" i="150"/>
  <c r="D89" i="150"/>
  <c r="AH88" i="150"/>
  <c r="AG88" i="150"/>
  <c r="AF88" i="150"/>
  <c r="AE88" i="150"/>
  <c r="AD88" i="150"/>
  <c r="AC88" i="150"/>
  <c r="AB88" i="150"/>
  <c r="AA88" i="150"/>
  <c r="Z88" i="150"/>
  <c r="Y88" i="150"/>
  <c r="X88" i="150"/>
  <c r="W88" i="150"/>
  <c r="V88" i="150"/>
  <c r="U88" i="150"/>
  <c r="T88" i="150"/>
  <c r="S88" i="150"/>
  <c r="R88" i="150"/>
  <c r="Q88" i="150"/>
  <c r="P88" i="150"/>
  <c r="O88" i="150"/>
  <c r="N88" i="150"/>
  <c r="M88" i="150"/>
  <c r="L88" i="150"/>
  <c r="K88" i="150"/>
  <c r="J88" i="150"/>
  <c r="I88" i="150"/>
  <c r="H88" i="150"/>
  <c r="G88" i="150"/>
  <c r="F88" i="150"/>
  <c r="E88" i="150"/>
  <c r="D88" i="150"/>
  <c r="AH87" i="150"/>
  <c r="AG87" i="150"/>
  <c r="AF87" i="150"/>
  <c r="AE87" i="150"/>
  <c r="AD87" i="150"/>
  <c r="AC87" i="150"/>
  <c r="AB87" i="150"/>
  <c r="AA87" i="150"/>
  <c r="Z87" i="150"/>
  <c r="Y87" i="150"/>
  <c r="X87" i="150"/>
  <c r="W87" i="150"/>
  <c r="V87" i="150"/>
  <c r="U87" i="150"/>
  <c r="T87" i="150"/>
  <c r="S87" i="150"/>
  <c r="R87" i="150"/>
  <c r="Q87" i="150"/>
  <c r="P87" i="150"/>
  <c r="O87" i="150"/>
  <c r="N87" i="150"/>
  <c r="M87" i="150"/>
  <c r="L87" i="150"/>
  <c r="K87" i="150"/>
  <c r="J87" i="150"/>
  <c r="I87" i="150"/>
  <c r="H87" i="150"/>
  <c r="G87" i="150"/>
  <c r="F87" i="150"/>
  <c r="E87" i="150"/>
  <c r="D87" i="150"/>
  <c r="AH86" i="150"/>
  <c r="AG86" i="150"/>
  <c r="AF86" i="150"/>
  <c r="AE86" i="150"/>
  <c r="AD86" i="150"/>
  <c r="AC86" i="150"/>
  <c r="AB86" i="150"/>
  <c r="AA86" i="150"/>
  <c r="Z86" i="150"/>
  <c r="Y86" i="150"/>
  <c r="X86" i="150"/>
  <c r="W86" i="150"/>
  <c r="V86" i="150"/>
  <c r="U86" i="150"/>
  <c r="T86" i="150"/>
  <c r="S86" i="150"/>
  <c r="R86" i="150"/>
  <c r="Q86" i="150"/>
  <c r="P86" i="150"/>
  <c r="O86" i="150"/>
  <c r="N86" i="150"/>
  <c r="M86" i="150"/>
  <c r="L86" i="150"/>
  <c r="K86" i="150"/>
  <c r="J86" i="150"/>
  <c r="I86" i="150"/>
  <c r="H86" i="150"/>
  <c r="G86" i="150"/>
  <c r="F86" i="150"/>
  <c r="E86" i="150"/>
  <c r="D86" i="150"/>
  <c r="AH85" i="150"/>
  <c r="AG85" i="150"/>
  <c r="AF85" i="150"/>
  <c r="AE85" i="150"/>
  <c r="AD85" i="150"/>
  <c r="AC85" i="150"/>
  <c r="AB85" i="150"/>
  <c r="AA85" i="150"/>
  <c r="Z85" i="150"/>
  <c r="Y85" i="150"/>
  <c r="X85" i="150"/>
  <c r="W85" i="150"/>
  <c r="V85" i="150"/>
  <c r="U85" i="150"/>
  <c r="T85" i="150"/>
  <c r="S85" i="150"/>
  <c r="R85" i="150"/>
  <c r="Q85" i="150"/>
  <c r="P85" i="150"/>
  <c r="O85" i="150"/>
  <c r="N85" i="150"/>
  <c r="M85" i="150"/>
  <c r="L85" i="150"/>
  <c r="K85" i="150"/>
  <c r="J85" i="150"/>
  <c r="I85" i="150"/>
  <c r="H85" i="150"/>
  <c r="G85" i="150"/>
  <c r="F85" i="150"/>
  <c r="E85" i="150"/>
  <c r="D85" i="150"/>
  <c r="AH83" i="150"/>
  <c r="AG83" i="150"/>
  <c r="AF83" i="150"/>
  <c r="AE83" i="150"/>
  <c r="AD83" i="150"/>
  <c r="AC83" i="150"/>
  <c r="AB83" i="150"/>
  <c r="AA83" i="150"/>
  <c r="Z83" i="150"/>
  <c r="Y83" i="150"/>
  <c r="X83" i="150"/>
  <c r="W83" i="150"/>
  <c r="V83" i="150"/>
  <c r="U83" i="150"/>
  <c r="T83" i="150"/>
  <c r="S83" i="150"/>
  <c r="R83" i="150"/>
  <c r="Q83" i="150"/>
  <c r="P83" i="150"/>
  <c r="O83" i="150"/>
  <c r="N83" i="150"/>
  <c r="M83" i="150"/>
  <c r="L83" i="150"/>
  <c r="K83" i="150"/>
  <c r="J83" i="150"/>
  <c r="I83" i="150"/>
  <c r="H83" i="150"/>
  <c r="G83" i="150"/>
  <c r="F83" i="150"/>
  <c r="E83" i="150"/>
  <c r="D83" i="150"/>
  <c r="AH82" i="150"/>
  <c r="AG82" i="150"/>
  <c r="AF82" i="150"/>
  <c r="AE82" i="150"/>
  <c r="AD82" i="150"/>
  <c r="AC82" i="150"/>
  <c r="AB82" i="150"/>
  <c r="AA82" i="150"/>
  <c r="Z82" i="150"/>
  <c r="Y82" i="150"/>
  <c r="X82" i="150"/>
  <c r="W82" i="150"/>
  <c r="V82" i="150"/>
  <c r="U82" i="150"/>
  <c r="T82" i="150"/>
  <c r="S82" i="150"/>
  <c r="R82" i="150"/>
  <c r="Q82" i="150"/>
  <c r="P82" i="150"/>
  <c r="O82" i="150"/>
  <c r="N82" i="150"/>
  <c r="M82" i="150"/>
  <c r="L82" i="150"/>
  <c r="K82" i="150"/>
  <c r="J82" i="150"/>
  <c r="I82" i="150"/>
  <c r="H82" i="150"/>
  <c r="G82" i="150"/>
  <c r="F82" i="150"/>
  <c r="E82" i="150"/>
  <c r="D82" i="150"/>
  <c r="AH81" i="150"/>
  <c r="AG81" i="150"/>
  <c r="AF81" i="150"/>
  <c r="AE81" i="150"/>
  <c r="AD81" i="150"/>
  <c r="AC81" i="150"/>
  <c r="AB81" i="150"/>
  <c r="AA81" i="150"/>
  <c r="Z81" i="150"/>
  <c r="Y81" i="150"/>
  <c r="X81" i="150"/>
  <c r="W81" i="150"/>
  <c r="V81" i="150"/>
  <c r="U81" i="150"/>
  <c r="T81" i="150"/>
  <c r="S81" i="150"/>
  <c r="R81" i="150"/>
  <c r="Q81" i="150"/>
  <c r="P81" i="150"/>
  <c r="O81" i="150"/>
  <c r="N81" i="150"/>
  <c r="M81" i="150"/>
  <c r="L81" i="150"/>
  <c r="K81" i="150"/>
  <c r="J81" i="150"/>
  <c r="I81" i="150"/>
  <c r="H81" i="150"/>
  <c r="G81" i="150"/>
  <c r="F81" i="150"/>
  <c r="E81" i="150"/>
  <c r="D81" i="150"/>
  <c r="E80" i="150"/>
  <c r="F80" i="150" s="1"/>
  <c r="G80" i="150" s="1"/>
  <c r="H80" i="150" s="1"/>
  <c r="I80" i="150" s="1"/>
  <c r="J80" i="150" s="1"/>
  <c r="K80" i="150" s="1"/>
  <c r="L80" i="150" s="1"/>
  <c r="M80" i="150" s="1"/>
  <c r="N80" i="150" s="1"/>
  <c r="O80" i="150" s="1"/>
  <c r="P80" i="150" s="1"/>
  <c r="Q80" i="150" s="1"/>
  <c r="R80" i="150" s="1"/>
  <c r="S80" i="150" s="1"/>
  <c r="T80" i="150" s="1"/>
  <c r="U80" i="150" s="1"/>
  <c r="V80" i="150" s="1"/>
  <c r="W80" i="150" s="1"/>
  <c r="X80" i="150" s="1"/>
  <c r="Y80" i="150" s="1"/>
  <c r="Z80" i="150" s="1"/>
  <c r="AA80" i="150" s="1"/>
  <c r="AB80" i="150" s="1"/>
  <c r="AC80" i="150" s="1"/>
  <c r="AD80" i="150" s="1"/>
  <c r="AE80" i="150" s="1"/>
  <c r="AF80" i="150" s="1"/>
  <c r="AG80" i="150" s="1"/>
  <c r="AH80" i="150" s="1"/>
  <c r="BN75" i="150"/>
  <c r="BM75" i="150"/>
  <c r="BL75" i="150"/>
  <c r="BK75" i="150"/>
  <c r="BJ75" i="150"/>
  <c r="BI75" i="150"/>
  <c r="BH75" i="150"/>
  <c r="BG75" i="150"/>
  <c r="BF75" i="150"/>
  <c r="BB75" i="150"/>
  <c r="BA75" i="150"/>
  <c r="AZ75" i="150"/>
  <c r="AY75" i="150"/>
  <c r="AX75" i="150"/>
  <c r="AW75" i="150"/>
  <c r="AV75" i="150"/>
  <c r="AU75" i="150"/>
  <c r="AT75" i="150"/>
  <c r="AS75" i="150"/>
  <c r="AR75" i="150"/>
  <c r="AQ75" i="150"/>
  <c r="AP75" i="150"/>
  <c r="AO75" i="150"/>
  <c r="AN75" i="150"/>
  <c r="AM75" i="150"/>
  <c r="AL75" i="150"/>
  <c r="AK75" i="150"/>
  <c r="AJ75" i="150"/>
  <c r="AI75" i="150"/>
  <c r="BN74" i="150"/>
  <c r="BM74" i="150"/>
  <c r="BL74" i="150"/>
  <c r="BK74" i="150"/>
  <c r="BJ74" i="150"/>
  <c r="BI74" i="150"/>
  <c r="BH74" i="150"/>
  <c r="BG74" i="150"/>
  <c r="BF74" i="150"/>
  <c r="BB74" i="150"/>
  <c r="BA74" i="150"/>
  <c r="AZ74" i="150"/>
  <c r="AY74" i="150"/>
  <c r="AX74" i="150"/>
  <c r="AW74" i="150"/>
  <c r="AV74" i="150"/>
  <c r="AU74" i="150"/>
  <c r="AT74" i="150"/>
  <c r="AS74" i="150"/>
  <c r="AR74" i="150"/>
  <c r="AQ74" i="150"/>
  <c r="AP74" i="150"/>
  <c r="AO74" i="150"/>
  <c r="AN74" i="150"/>
  <c r="AM74" i="150"/>
  <c r="AL74" i="150"/>
  <c r="AK74" i="150"/>
  <c r="AJ74" i="150"/>
  <c r="AI74" i="150"/>
  <c r="BN73" i="150"/>
  <c r="BM73" i="150"/>
  <c r="BL73" i="150"/>
  <c r="BK73" i="150"/>
  <c r="BJ73" i="150"/>
  <c r="BI73" i="150"/>
  <c r="BH73" i="150"/>
  <c r="BG73" i="150"/>
  <c r="BF73" i="150"/>
  <c r="BB73" i="150"/>
  <c r="BA73" i="150"/>
  <c r="AZ73" i="150"/>
  <c r="AY73" i="150"/>
  <c r="AX73" i="150"/>
  <c r="AW73" i="150"/>
  <c r="AV73" i="150"/>
  <c r="AU73" i="150"/>
  <c r="AT73" i="150"/>
  <c r="AS73" i="150"/>
  <c r="AR73" i="150"/>
  <c r="AQ73" i="150"/>
  <c r="AP73" i="150"/>
  <c r="AO73" i="150"/>
  <c r="AN73" i="150"/>
  <c r="AM73" i="150"/>
  <c r="AL73" i="150"/>
  <c r="AK73" i="150"/>
  <c r="AJ73" i="150"/>
  <c r="AI73" i="150"/>
  <c r="BN72" i="150"/>
  <c r="BM72" i="150"/>
  <c r="BL72" i="150"/>
  <c r="BK72" i="150"/>
  <c r="BJ72" i="150"/>
  <c r="BI72" i="150"/>
  <c r="BH72" i="150"/>
  <c r="BG72" i="150"/>
  <c r="BF72" i="150"/>
  <c r="BB72" i="150"/>
  <c r="BA72" i="150"/>
  <c r="AZ72" i="150"/>
  <c r="AY72" i="150"/>
  <c r="AX72" i="150"/>
  <c r="AW72" i="150"/>
  <c r="AV72" i="150"/>
  <c r="AU72" i="150"/>
  <c r="AT72" i="150"/>
  <c r="AS72" i="150"/>
  <c r="AR72" i="150"/>
  <c r="AQ72" i="150"/>
  <c r="AP72" i="150"/>
  <c r="AO72" i="150"/>
  <c r="AN72" i="150"/>
  <c r="AM72" i="150"/>
  <c r="AL72" i="150"/>
  <c r="AK72" i="150"/>
  <c r="AJ72" i="150"/>
  <c r="AI72" i="150"/>
  <c r="BN71" i="150"/>
  <c r="BM71" i="150"/>
  <c r="BL71" i="150"/>
  <c r="BK71" i="150"/>
  <c r="BJ71" i="150"/>
  <c r="BI71" i="150"/>
  <c r="BH71" i="150"/>
  <c r="BG71" i="150"/>
  <c r="BF71" i="150"/>
  <c r="BB71" i="150"/>
  <c r="BA71" i="150"/>
  <c r="AZ71" i="150"/>
  <c r="AY71" i="150"/>
  <c r="AX71" i="150"/>
  <c r="AW71" i="150"/>
  <c r="AV71" i="150"/>
  <c r="AU71" i="150"/>
  <c r="AT71" i="150"/>
  <c r="AS71" i="150"/>
  <c r="AR71" i="150"/>
  <c r="AQ71" i="150"/>
  <c r="AP71" i="150"/>
  <c r="AO71" i="150"/>
  <c r="AN71" i="150"/>
  <c r="AM71" i="150"/>
  <c r="AL71" i="150"/>
  <c r="AK71" i="150"/>
  <c r="AJ71" i="150"/>
  <c r="AI71" i="150"/>
  <c r="BN70" i="150"/>
  <c r="BM70" i="150"/>
  <c r="BL70" i="150"/>
  <c r="BK70" i="150"/>
  <c r="BJ70" i="150"/>
  <c r="BI70" i="150"/>
  <c r="BH70" i="150"/>
  <c r="BG70" i="150"/>
  <c r="BF70" i="150"/>
  <c r="BB70" i="150"/>
  <c r="BA70" i="150"/>
  <c r="AZ70" i="150"/>
  <c r="AY70" i="150"/>
  <c r="AX70" i="150"/>
  <c r="AW70" i="150"/>
  <c r="AV70" i="150"/>
  <c r="AU70" i="150"/>
  <c r="AT70" i="150"/>
  <c r="AS70" i="150"/>
  <c r="AR70" i="150"/>
  <c r="AQ70" i="150"/>
  <c r="AP70" i="150"/>
  <c r="AO70" i="150"/>
  <c r="AN70" i="150"/>
  <c r="AM70" i="150"/>
  <c r="AL70" i="150"/>
  <c r="AK70" i="150"/>
  <c r="AJ70" i="150"/>
  <c r="AI70" i="150"/>
  <c r="BN69" i="150"/>
  <c r="BM69" i="150"/>
  <c r="BL69" i="150"/>
  <c r="BK69" i="150"/>
  <c r="BJ69" i="150"/>
  <c r="BI69" i="150"/>
  <c r="BH69" i="150"/>
  <c r="BG69" i="150"/>
  <c r="BF69" i="150"/>
  <c r="BB69" i="150"/>
  <c r="BA69" i="150"/>
  <c r="AZ69" i="150"/>
  <c r="AY69" i="150"/>
  <c r="AX69" i="150"/>
  <c r="AW69" i="150"/>
  <c r="AV69" i="150"/>
  <c r="AU69" i="150"/>
  <c r="AT69" i="150"/>
  <c r="AS69" i="150"/>
  <c r="AR69" i="150"/>
  <c r="AQ69" i="150"/>
  <c r="AP69" i="150"/>
  <c r="AO69" i="150"/>
  <c r="AN69" i="150"/>
  <c r="AM69" i="150"/>
  <c r="AL69" i="150"/>
  <c r="AK69" i="150"/>
  <c r="AJ69" i="150"/>
  <c r="AI69" i="150"/>
  <c r="BN68" i="150"/>
  <c r="BM68" i="150"/>
  <c r="BL68" i="150"/>
  <c r="BK68" i="150"/>
  <c r="BJ68" i="150"/>
  <c r="BI68" i="150"/>
  <c r="BH68" i="150"/>
  <c r="BG68" i="150"/>
  <c r="BF68" i="150"/>
  <c r="BB68" i="150"/>
  <c r="BA68" i="150"/>
  <c r="AZ68" i="150"/>
  <c r="AY68" i="150"/>
  <c r="AX68" i="150"/>
  <c r="AW68" i="150"/>
  <c r="AV68" i="150"/>
  <c r="AU68" i="150"/>
  <c r="AT68" i="150"/>
  <c r="AS68" i="150"/>
  <c r="AR68" i="150"/>
  <c r="AQ68" i="150"/>
  <c r="AP68" i="150"/>
  <c r="AO68" i="150"/>
  <c r="AN68" i="150"/>
  <c r="AM68" i="150"/>
  <c r="AL68" i="150"/>
  <c r="AK68" i="150"/>
  <c r="AJ68" i="150"/>
  <c r="AI68" i="150"/>
  <c r="BN67" i="150"/>
  <c r="BM67" i="150"/>
  <c r="BL67" i="150"/>
  <c r="BK67" i="150"/>
  <c r="BJ67" i="150"/>
  <c r="BI67" i="150"/>
  <c r="BH67" i="150"/>
  <c r="BG67" i="150"/>
  <c r="BF67" i="150"/>
  <c r="BB67" i="150"/>
  <c r="BA67" i="150"/>
  <c r="AZ67" i="150"/>
  <c r="AY67" i="150"/>
  <c r="AX67" i="150"/>
  <c r="AW67" i="150"/>
  <c r="AV67" i="150"/>
  <c r="AU67" i="150"/>
  <c r="AT67" i="150"/>
  <c r="AS67" i="150"/>
  <c r="AR67" i="150"/>
  <c r="AQ67" i="150"/>
  <c r="AP67" i="150"/>
  <c r="AO67" i="150"/>
  <c r="AN67" i="150"/>
  <c r="AM67" i="150"/>
  <c r="AL67" i="150"/>
  <c r="AK67" i="150"/>
  <c r="AJ67" i="150"/>
  <c r="AI67" i="150"/>
  <c r="BQ66" i="150"/>
  <c r="BN66" i="150"/>
  <c r="BM66" i="150"/>
  <c r="BL66" i="150"/>
  <c r="BK66" i="150"/>
  <c r="BJ66" i="150"/>
  <c r="BI66" i="150"/>
  <c r="BH66" i="150"/>
  <c r="BG66" i="150"/>
  <c r="BF66" i="150"/>
  <c r="BB66" i="150"/>
  <c r="BA66" i="150"/>
  <c r="AZ66" i="150"/>
  <c r="AY66" i="150"/>
  <c r="AX66" i="150"/>
  <c r="AW66" i="150"/>
  <c r="AV66" i="150"/>
  <c r="AU66" i="150"/>
  <c r="AT66" i="150"/>
  <c r="AS66" i="150"/>
  <c r="AR66" i="150"/>
  <c r="AQ66" i="150"/>
  <c r="AP66" i="150"/>
  <c r="AO66" i="150"/>
  <c r="AN66" i="150"/>
  <c r="AM66" i="150"/>
  <c r="AL66" i="150"/>
  <c r="AK66" i="150"/>
  <c r="AJ66" i="150"/>
  <c r="AI66" i="150"/>
  <c r="BN65" i="150"/>
  <c r="BM65" i="150"/>
  <c r="BL65" i="150"/>
  <c r="BK65" i="150"/>
  <c r="BJ65" i="150"/>
  <c r="BI65" i="150"/>
  <c r="BH65" i="150"/>
  <c r="BG65" i="150"/>
  <c r="BF65" i="150"/>
  <c r="BB65" i="150"/>
  <c r="BA65" i="150"/>
  <c r="AZ65" i="150"/>
  <c r="AY65" i="150"/>
  <c r="AX65" i="150"/>
  <c r="AW65" i="150"/>
  <c r="AV65" i="150"/>
  <c r="AU65" i="150"/>
  <c r="AT65" i="150"/>
  <c r="AS65" i="150"/>
  <c r="AR65" i="150"/>
  <c r="AQ65" i="150"/>
  <c r="AP65" i="150"/>
  <c r="AO65" i="150"/>
  <c r="AN65" i="150"/>
  <c r="AM65" i="150"/>
  <c r="AL65" i="150"/>
  <c r="AK65" i="150"/>
  <c r="AJ65" i="150"/>
  <c r="AI65" i="150"/>
  <c r="BN64" i="150"/>
  <c r="BZ64" i="150" s="1"/>
  <c r="BZ64" i="152" s="1"/>
  <c r="BM64" i="150"/>
  <c r="BL64" i="150"/>
  <c r="BK64" i="150"/>
  <c r="BJ64" i="150"/>
  <c r="BI64" i="150"/>
  <c r="BH64" i="150"/>
  <c r="BG64" i="150"/>
  <c r="BF64" i="150"/>
  <c r="BB64" i="150"/>
  <c r="BA64" i="150"/>
  <c r="AZ64" i="150"/>
  <c r="AY64" i="150"/>
  <c r="AX64" i="150"/>
  <c r="AW64" i="150"/>
  <c r="AV64" i="150"/>
  <c r="AU64" i="150"/>
  <c r="AT64" i="150"/>
  <c r="AS64" i="150"/>
  <c r="AR64" i="150"/>
  <c r="AQ64" i="150"/>
  <c r="AP64" i="150"/>
  <c r="AO64" i="150"/>
  <c r="AN64" i="150"/>
  <c r="AM64" i="150"/>
  <c r="AL64" i="150"/>
  <c r="AK64" i="150"/>
  <c r="AJ64" i="150"/>
  <c r="AI64" i="150"/>
  <c r="BN63" i="150"/>
  <c r="BM63" i="150"/>
  <c r="BL63" i="150"/>
  <c r="BK63" i="150"/>
  <c r="BJ63" i="150"/>
  <c r="BI63" i="150"/>
  <c r="BH63" i="150"/>
  <c r="BG63" i="150"/>
  <c r="BF63" i="150"/>
  <c r="BB63" i="150"/>
  <c r="BA63" i="150"/>
  <c r="AZ63" i="150"/>
  <c r="AY63" i="150"/>
  <c r="AX63" i="150"/>
  <c r="AW63" i="150"/>
  <c r="AV63" i="150"/>
  <c r="AU63" i="150"/>
  <c r="AT63" i="150"/>
  <c r="AS63" i="150"/>
  <c r="AR63" i="150"/>
  <c r="AQ63" i="150"/>
  <c r="AP63" i="150"/>
  <c r="AO63" i="150"/>
  <c r="AN63" i="150"/>
  <c r="AM63" i="150"/>
  <c r="AL63" i="150"/>
  <c r="AK63" i="150"/>
  <c r="AJ63" i="150"/>
  <c r="AI63" i="150"/>
  <c r="BN62" i="150"/>
  <c r="BM62" i="150"/>
  <c r="BL62" i="150"/>
  <c r="BK62" i="150"/>
  <c r="BJ62" i="150"/>
  <c r="BI62" i="150"/>
  <c r="BH62" i="150"/>
  <c r="BG62" i="150"/>
  <c r="BF62" i="150"/>
  <c r="BB62" i="150"/>
  <c r="BA62" i="150"/>
  <c r="AZ62" i="150"/>
  <c r="AY62" i="150"/>
  <c r="AX62" i="150"/>
  <c r="AW62" i="150"/>
  <c r="AV62" i="150"/>
  <c r="AU62" i="150"/>
  <c r="AT62" i="150"/>
  <c r="AS62" i="150"/>
  <c r="AR62" i="150"/>
  <c r="AQ62" i="150"/>
  <c r="AP62" i="150"/>
  <c r="AO62" i="150"/>
  <c r="AN62" i="150"/>
  <c r="AM62" i="150"/>
  <c r="AL62" i="150"/>
  <c r="AK62" i="150"/>
  <c r="AJ62" i="150"/>
  <c r="AI62" i="150"/>
  <c r="BN61" i="150"/>
  <c r="BM61" i="150"/>
  <c r="BL61" i="150"/>
  <c r="BK61" i="150"/>
  <c r="BJ61" i="150"/>
  <c r="BI61" i="150"/>
  <c r="BH61" i="150"/>
  <c r="BG61" i="150"/>
  <c r="BF61" i="150"/>
  <c r="BB61" i="150"/>
  <c r="BA61" i="150"/>
  <c r="AZ61" i="150"/>
  <c r="AY61" i="150"/>
  <c r="AX61" i="150"/>
  <c r="AW61" i="150"/>
  <c r="AV61" i="150"/>
  <c r="AU61" i="150"/>
  <c r="AT61" i="150"/>
  <c r="AS61" i="150"/>
  <c r="AR61" i="150"/>
  <c r="AQ61" i="150"/>
  <c r="AP61" i="150"/>
  <c r="AO61" i="150"/>
  <c r="AN61" i="150"/>
  <c r="AM61" i="150"/>
  <c r="AL61" i="150"/>
  <c r="AK61" i="150"/>
  <c r="AJ61" i="150"/>
  <c r="AI61" i="150"/>
  <c r="BN60" i="150"/>
  <c r="BM60" i="150"/>
  <c r="BL60" i="150"/>
  <c r="BK60" i="150"/>
  <c r="BJ60" i="150"/>
  <c r="BI60" i="150"/>
  <c r="BH60" i="150"/>
  <c r="BG60" i="150"/>
  <c r="BF60" i="150"/>
  <c r="BB60" i="150"/>
  <c r="BA60" i="150"/>
  <c r="AZ60" i="150"/>
  <c r="AY60" i="150"/>
  <c r="AX60" i="150"/>
  <c r="AW60" i="150"/>
  <c r="AV60" i="150"/>
  <c r="AU60" i="150"/>
  <c r="AT60" i="150"/>
  <c r="AS60" i="150"/>
  <c r="AR60" i="150"/>
  <c r="AQ60" i="150"/>
  <c r="AP60" i="150"/>
  <c r="AO60" i="150"/>
  <c r="AN60" i="150"/>
  <c r="AM60" i="150"/>
  <c r="AL60" i="150"/>
  <c r="AK60" i="150"/>
  <c r="AJ60" i="150"/>
  <c r="AI60" i="150"/>
  <c r="CQ59" i="150"/>
  <c r="CO59" i="150"/>
  <c r="CN59" i="150"/>
  <c r="BN59" i="150"/>
  <c r="BM59" i="150"/>
  <c r="BL59" i="150"/>
  <c r="BK59" i="150"/>
  <c r="BJ59" i="150"/>
  <c r="BI59" i="150"/>
  <c r="BH59" i="150"/>
  <c r="BG59" i="150"/>
  <c r="BF59" i="150"/>
  <c r="BN58" i="150"/>
  <c r="BM58" i="150"/>
  <c r="BL58" i="150"/>
  <c r="BK58" i="150"/>
  <c r="BJ58" i="150"/>
  <c r="BI58" i="150"/>
  <c r="BH58" i="150"/>
  <c r="BG58" i="150"/>
  <c r="BF58" i="150"/>
  <c r="BB58" i="150"/>
  <c r="BA58" i="150"/>
  <c r="AZ58" i="150"/>
  <c r="AY58" i="150"/>
  <c r="AX58" i="150"/>
  <c r="AW58" i="150"/>
  <c r="AV58" i="150"/>
  <c r="AU58" i="150"/>
  <c r="AT58" i="150"/>
  <c r="AS58" i="150"/>
  <c r="AR58" i="150"/>
  <c r="AQ58" i="150"/>
  <c r="AP58" i="150"/>
  <c r="AO58" i="150"/>
  <c r="AN58" i="150"/>
  <c r="AM58" i="150"/>
  <c r="AL58" i="150"/>
  <c r="AK58" i="150"/>
  <c r="AJ58" i="150"/>
  <c r="AI58" i="150"/>
  <c r="BN57" i="150"/>
  <c r="BM57" i="150"/>
  <c r="BL57" i="150"/>
  <c r="BK57" i="150"/>
  <c r="BJ57" i="150"/>
  <c r="BI57" i="150"/>
  <c r="BH57" i="150"/>
  <c r="BG57" i="150"/>
  <c r="BF57" i="150"/>
  <c r="BB57" i="150"/>
  <c r="BA57" i="150"/>
  <c r="AZ57" i="150"/>
  <c r="AY57" i="150"/>
  <c r="AX57" i="150"/>
  <c r="AW57" i="150"/>
  <c r="AV57" i="150"/>
  <c r="AU57" i="150"/>
  <c r="AT57" i="150"/>
  <c r="AS57" i="150"/>
  <c r="AR57" i="150"/>
  <c r="AQ57" i="150"/>
  <c r="AP57" i="150"/>
  <c r="AO57" i="150"/>
  <c r="AN57" i="150"/>
  <c r="AM57" i="150"/>
  <c r="AL57" i="150"/>
  <c r="AK57" i="150"/>
  <c r="AJ57" i="150"/>
  <c r="AI57" i="150"/>
  <c r="BN56" i="150"/>
  <c r="BM56" i="150"/>
  <c r="BL56" i="150"/>
  <c r="BK56" i="150"/>
  <c r="BJ56" i="150"/>
  <c r="BI56" i="150"/>
  <c r="BH56" i="150"/>
  <c r="BG56" i="150"/>
  <c r="BF56" i="150"/>
  <c r="BB56" i="150"/>
  <c r="BA56" i="150"/>
  <c r="AZ56" i="150"/>
  <c r="AY56" i="150"/>
  <c r="AX56" i="150"/>
  <c r="AW56" i="150"/>
  <c r="AV56" i="150"/>
  <c r="AU56" i="150"/>
  <c r="AT56" i="150"/>
  <c r="AS56" i="150"/>
  <c r="AR56" i="150"/>
  <c r="AQ56" i="150"/>
  <c r="AP56" i="150"/>
  <c r="AO56" i="150"/>
  <c r="AN56" i="150"/>
  <c r="AM56" i="150"/>
  <c r="AL56" i="150"/>
  <c r="AK56" i="150"/>
  <c r="AJ56" i="150"/>
  <c r="AI56" i="150"/>
  <c r="BN55" i="150"/>
  <c r="BM55" i="150"/>
  <c r="BL55" i="150"/>
  <c r="BK55" i="150"/>
  <c r="BJ55" i="150"/>
  <c r="BI55" i="150"/>
  <c r="BH55" i="150"/>
  <c r="BG55" i="150"/>
  <c r="BF55" i="150"/>
  <c r="BB55" i="150"/>
  <c r="BA55" i="150"/>
  <c r="AZ55" i="150"/>
  <c r="AY55" i="150"/>
  <c r="AX55" i="150"/>
  <c r="AW55" i="150"/>
  <c r="AV55" i="150"/>
  <c r="AU55" i="150"/>
  <c r="AT55" i="150"/>
  <c r="AS55" i="150"/>
  <c r="AR55" i="150"/>
  <c r="AQ55" i="150"/>
  <c r="AP55" i="150"/>
  <c r="AO55" i="150"/>
  <c r="AN55" i="150"/>
  <c r="AM55" i="150"/>
  <c r="AL55" i="150"/>
  <c r="AK55" i="150"/>
  <c r="AJ55" i="150"/>
  <c r="AI55" i="150"/>
  <c r="BN54" i="150"/>
  <c r="BM54" i="150"/>
  <c r="BL54" i="150"/>
  <c r="BK54" i="150"/>
  <c r="BJ54" i="150"/>
  <c r="BI54" i="150"/>
  <c r="BH54" i="150"/>
  <c r="BG54" i="150"/>
  <c r="BF54" i="150"/>
  <c r="BB54" i="150"/>
  <c r="BA54" i="150"/>
  <c r="AZ54" i="150"/>
  <c r="AY54" i="150"/>
  <c r="AX54" i="150"/>
  <c r="AW54" i="150"/>
  <c r="AV54" i="150"/>
  <c r="AU54" i="150"/>
  <c r="AT54" i="150"/>
  <c r="AS54" i="150"/>
  <c r="AR54" i="150"/>
  <c r="AQ54" i="150"/>
  <c r="AP54" i="150"/>
  <c r="AO54" i="150"/>
  <c r="AN54" i="150"/>
  <c r="AM54" i="150"/>
  <c r="AL54" i="150"/>
  <c r="AK54" i="150"/>
  <c r="AJ54" i="150"/>
  <c r="AI54" i="150"/>
  <c r="BN53" i="150"/>
  <c r="BM53" i="150"/>
  <c r="BL53" i="150"/>
  <c r="BK53" i="150"/>
  <c r="BJ53" i="150"/>
  <c r="BI53" i="150"/>
  <c r="BH53" i="150"/>
  <c r="BG53" i="150"/>
  <c r="BF53" i="150"/>
  <c r="BB53" i="150"/>
  <c r="BA53" i="150"/>
  <c r="AZ53" i="150"/>
  <c r="AY53" i="150"/>
  <c r="AX53" i="150"/>
  <c r="AW53" i="150"/>
  <c r="AV53" i="150"/>
  <c r="AU53" i="150"/>
  <c r="AT53" i="150"/>
  <c r="AS53" i="150"/>
  <c r="AR53" i="150"/>
  <c r="AQ53" i="150"/>
  <c r="AP53" i="150"/>
  <c r="AO53" i="150"/>
  <c r="AN53" i="150"/>
  <c r="AM53" i="150"/>
  <c r="AL53" i="150"/>
  <c r="AK53" i="150"/>
  <c r="AJ53" i="150"/>
  <c r="AI53" i="150"/>
  <c r="BN52" i="150"/>
  <c r="BM52" i="150"/>
  <c r="BL52" i="150"/>
  <c r="BK52" i="150"/>
  <c r="BJ52" i="150"/>
  <c r="BI52" i="150"/>
  <c r="BH52" i="150"/>
  <c r="BG52" i="150"/>
  <c r="BF52" i="150"/>
  <c r="BB52" i="150"/>
  <c r="BA52" i="150"/>
  <c r="AZ52" i="150"/>
  <c r="AY52" i="150"/>
  <c r="AX52" i="150"/>
  <c r="AW52" i="150"/>
  <c r="AV52" i="150"/>
  <c r="AU52" i="150"/>
  <c r="AT52" i="150"/>
  <c r="AS52" i="150"/>
  <c r="AR52" i="150"/>
  <c r="AQ52" i="150"/>
  <c r="AP52" i="150"/>
  <c r="AO52" i="150"/>
  <c r="AN52" i="150"/>
  <c r="AM52" i="150"/>
  <c r="AL52" i="150"/>
  <c r="AK52" i="150"/>
  <c r="AJ52" i="150"/>
  <c r="AI52" i="150"/>
  <c r="BN51" i="150"/>
  <c r="BM51" i="150"/>
  <c r="BL51" i="150"/>
  <c r="BK51" i="150"/>
  <c r="BJ51" i="150"/>
  <c r="BI51" i="150"/>
  <c r="BH51" i="150"/>
  <c r="BG51" i="150"/>
  <c r="BF51" i="150"/>
  <c r="BB51" i="150"/>
  <c r="BA51" i="150"/>
  <c r="AZ51" i="150"/>
  <c r="AY51" i="150"/>
  <c r="AX51" i="150"/>
  <c r="AW51" i="150"/>
  <c r="AV51" i="150"/>
  <c r="AU51" i="150"/>
  <c r="AT51" i="150"/>
  <c r="AS51" i="150"/>
  <c r="AR51" i="150"/>
  <c r="AQ51" i="150"/>
  <c r="AP51" i="150"/>
  <c r="AO51" i="150"/>
  <c r="AN51" i="150"/>
  <c r="AM51" i="150"/>
  <c r="AL51" i="150"/>
  <c r="AK51" i="150"/>
  <c r="AJ51" i="150"/>
  <c r="AI51" i="150"/>
  <c r="BN50" i="150"/>
  <c r="BM50" i="150"/>
  <c r="BL50" i="150"/>
  <c r="BK50" i="150"/>
  <c r="BJ50" i="150"/>
  <c r="BI50" i="150"/>
  <c r="BH50" i="150"/>
  <c r="BG50" i="150"/>
  <c r="BF50" i="150"/>
  <c r="BB50" i="150"/>
  <c r="BA50" i="150"/>
  <c r="AZ50" i="150"/>
  <c r="AY50" i="150"/>
  <c r="AX50" i="150"/>
  <c r="AW50" i="150"/>
  <c r="AV50" i="150"/>
  <c r="AU50" i="150"/>
  <c r="AT50" i="150"/>
  <c r="AS50" i="150"/>
  <c r="AR50" i="150"/>
  <c r="AQ50" i="150"/>
  <c r="AP50" i="150"/>
  <c r="AO50" i="150"/>
  <c r="AN50" i="150"/>
  <c r="AM50" i="150"/>
  <c r="AL50" i="150"/>
  <c r="AK50" i="150"/>
  <c r="AJ50" i="150"/>
  <c r="AI50" i="150"/>
  <c r="BN49" i="150"/>
  <c r="BM49" i="150"/>
  <c r="BL49" i="150"/>
  <c r="BK49" i="150"/>
  <c r="BJ49" i="150"/>
  <c r="BI49" i="150"/>
  <c r="BH49" i="150"/>
  <c r="BG49" i="150"/>
  <c r="BF49" i="150"/>
  <c r="BB49" i="150"/>
  <c r="BA49" i="150"/>
  <c r="AZ49" i="150"/>
  <c r="AY49" i="150"/>
  <c r="AX49" i="150"/>
  <c r="AW49" i="150"/>
  <c r="AV49" i="150"/>
  <c r="AU49" i="150"/>
  <c r="AT49" i="150"/>
  <c r="AS49" i="150"/>
  <c r="AR49" i="150"/>
  <c r="AQ49" i="150"/>
  <c r="AP49" i="150"/>
  <c r="AO49" i="150"/>
  <c r="AN49" i="150"/>
  <c r="AM49" i="150"/>
  <c r="AL49" i="150"/>
  <c r="AK49" i="150"/>
  <c r="AJ49" i="150"/>
  <c r="AI49" i="150"/>
  <c r="BN48" i="150"/>
  <c r="BM48" i="150"/>
  <c r="BL48" i="150"/>
  <c r="BK48" i="150"/>
  <c r="BJ48" i="150"/>
  <c r="BI48" i="150"/>
  <c r="BH48" i="150"/>
  <c r="BG48" i="150"/>
  <c r="BF48" i="150"/>
  <c r="BB48" i="150"/>
  <c r="BA48" i="150"/>
  <c r="AZ48" i="150"/>
  <c r="AY48" i="150"/>
  <c r="AX48" i="150"/>
  <c r="AW48" i="150"/>
  <c r="AV48" i="150"/>
  <c r="AU48" i="150"/>
  <c r="AT48" i="150"/>
  <c r="AS48" i="150"/>
  <c r="AR48" i="150"/>
  <c r="AQ48" i="150"/>
  <c r="AP48" i="150"/>
  <c r="AO48" i="150"/>
  <c r="AN48" i="150"/>
  <c r="AM48" i="150"/>
  <c r="AL48" i="150"/>
  <c r="AK48" i="150"/>
  <c r="AJ48" i="150"/>
  <c r="AI48" i="150"/>
  <c r="BN47" i="150"/>
  <c r="BM47" i="150"/>
  <c r="BL47" i="150"/>
  <c r="BK47" i="150"/>
  <c r="BJ47" i="150"/>
  <c r="BI47" i="150"/>
  <c r="BH47" i="150"/>
  <c r="BG47" i="150"/>
  <c r="BF47" i="150"/>
  <c r="BB47" i="150"/>
  <c r="BA47" i="150"/>
  <c r="AZ47" i="150"/>
  <c r="AY47" i="150"/>
  <c r="AX47" i="150"/>
  <c r="AW47" i="150"/>
  <c r="AV47" i="150"/>
  <c r="AU47" i="150"/>
  <c r="AT47" i="150"/>
  <c r="AS47" i="150"/>
  <c r="AR47" i="150"/>
  <c r="AQ47" i="150"/>
  <c r="AP47" i="150"/>
  <c r="AO47" i="150"/>
  <c r="AN47" i="150"/>
  <c r="AM47" i="150"/>
  <c r="AL47" i="150"/>
  <c r="AK47" i="150"/>
  <c r="AJ47" i="150"/>
  <c r="AI47" i="150"/>
  <c r="BN46" i="150"/>
  <c r="BM46" i="150"/>
  <c r="BL46" i="150"/>
  <c r="BK46" i="150"/>
  <c r="BJ46" i="150"/>
  <c r="BI46" i="150"/>
  <c r="BH46" i="150"/>
  <c r="BG46" i="150"/>
  <c r="BF46" i="150"/>
  <c r="BB46" i="150"/>
  <c r="BA46" i="150"/>
  <c r="AZ46" i="150"/>
  <c r="AY46" i="150"/>
  <c r="AX46" i="150"/>
  <c r="AW46" i="150"/>
  <c r="AV46" i="150"/>
  <c r="AU46" i="150"/>
  <c r="AT46" i="150"/>
  <c r="AS46" i="150"/>
  <c r="AR46" i="150"/>
  <c r="AQ46" i="150"/>
  <c r="AP46" i="150"/>
  <c r="AO46" i="150"/>
  <c r="AN46" i="150"/>
  <c r="AM46" i="150"/>
  <c r="AL46" i="150"/>
  <c r="AK46" i="150"/>
  <c r="AJ46" i="150"/>
  <c r="AI46" i="150"/>
  <c r="BN45" i="150"/>
  <c r="BM45" i="150"/>
  <c r="BL45" i="150"/>
  <c r="BK45" i="150"/>
  <c r="BJ45" i="150"/>
  <c r="BI45" i="150"/>
  <c r="BH45" i="150"/>
  <c r="BG45" i="150"/>
  <c r="BF45" i="150"/>
  <c r="BB45" i="150"/>
  <c r="BA45" i="150"/>
  <c r="AZ45" i="150"/>
  <c r="AY45" i="150"/>
  <c r="AX45" i="150"/>
  <c r="AW45" i="150"/>
  <c r="AV45" i="150"/>
  <c r="AU45" i="150"/>
  <c r="AT45" i="150"/>
  <c r="AS45" i="150"/>
  <c r="AR45" i="150"/>
  <c r="AQ45" i="150"/>
  <c r="AP45" i="150"/>
  <c r="AO45" i="150"/>
  <c r="AN45" i="150"/>
  <c r="AM45" i="150"/>
  <c r="AL45" i="150"/>
  <c r="AK45" i="150"/>
  <c r="AJ45" i="150"/>
  <c r="AI45" i="150"/>
  <c r="CO44" i="150"/>
  <c r="BN44" i="150"/>
  <c r="BM44" i="150"/>
  <c r="BL44" i="150"/>
  <c r="BK44" i="150"/>
  <c r="BJ44" i="150"/>
  <c r="BI44" i="150"/>
  <c r="BH44" i="150"/>
  <c r="BG44" i="150"/>
  <c r="BF44" i="150"/>
  <c r="BN43" i="150"/>
  <c r="BM43" i="150"/>
  <c r="BL43" i="150"/>
  <c r="BK43" i="150"/>
  <c r="BJ43" i="150"/>
  <c r="BI43" i="150"/>
  <c r="BH43" i="150"/>
  <c r="BG43" i="150"/>
  <c r="BF43" i="150"/>
  <c r="BB43" i="150"/>
  <c r="BA43" i="150"/>
  <c r="AZ43" i="150"/>
  <c r="AY43" i="150"/>
  <c r="AX43" i="150"/>
  <c r="AW43" i="150"/>
  <c r="AV43" i="150"/>
  <c r="AU43" i="150"/>
  <c r="AT43" i="150"/>
  <c r="AS43" i="150"/>
  <c r="AR43" i="150"/>
  <c r="AQ43" i="150"/>
  <c r="AP43" i="150"/>
  <c r="AO43" i="150"/>
  <c r="AN43" i="150"/>
  <c r="AM43" i="150"/>
  <c r="AL43" i="150"/>
  <c r="AK43" i="150"/>
  <c r="AJ43" i="150"/>
  <c r="AI43" i="150"/>
  <c r="BN42" i="150"/>
  <c r="BM42" i="150"/>
  <c r="BL42" i="150"/>
  <c r="BK42" i="150"/>
  <c r="BJ42" i="150"/>
  <c r="BI42" i="150"/>
  <c r="BH42" i="150"/>
  <c r="BG42" i="150"/>
  <c r="BF42" i="150"/>
  <c r="BB42" i="150"/>
  <c r="BA42" i="150"/>
  <c r="AZ42" i="150"/>
  <c r="AY42" i="150"/>
  <c r="AX42" i="150"/>
  <c r="AW42" i="150"/>
  <c r="AV42" i="150"/>
  <c r="AU42" i="150"/>
  <c r="AT42" i="150"/>
  <c r="AS42" i="150"/>
  <c r="AR42" i="150"/>
  <c r="AQ42" i="150"/>
  <c r="AP42" i="150"/>
  <c r="AO42" i="150"/>
  <c r="AN42" i="150"/>
  <c r="AM42" i="150"/>
  <c r="AL42" i="150"/>
  <c r="AK42" i="150"/>
  <c r="AJ42" i="150"/>
  <c r="AI42" i="150"/>
  <c r="BN41" i="150"/>
  <c r="BM41" i="150"/>
  <c r="BL41" i="150"/>
  <c r="BK41" i="150"/>
  <c r="BJ41" i="150"/>
  <c r="BI41" i="150"/>
  <c r="BH41" i="150"/>
  <c r="BG41" i="150"/>
  <c r="BF41" i="150"/>
  <c r="BB41" i="150"/>
  <c r="BA41" i="150"/>
  <c r="AZ41" i="150"/>
  <c r="AY41" i="150"/>
  <c r="AX41" i="150"/>
  <c r="AW41" i="150"/>
  <c r="AV41" i="150"/>
  <c r="AU41" i="150"/>
  <c r="AT41" i="150"/>
  <c r="AS41" i="150"/>
  <c r="AR41" i="150"/>
  <c r="AQ41" i="150"/>
  <c r="AP41" i="150"/>
  <c r="AO41" i="150"/>
  <c r="AN41" i="150"/>
  <c r="AM41" i="150"/>
  <c r="AL41" i="150"/>
  <c r="AK41" i="150"/>
  <c r="AJ41" i="150"/>
  <c r="AI41" i="150"/>
  <c r="BN40" i="150"/>
  <c r="BM40" i="150"/>
  <c r="BL40" i="150"/>
  <c r="BK40" i="150"/>
  <c r="BJ40" i="150"/>
  <c r="BI40" i="150"/>
  <c r="BH40" i="150"/>
  <c r="BG40" i="150"/>
  <c r="BF40" i="150"/>
  <c r="BB40" i="150"/>
  <c r="BA40" i="150"/>
  <c r="AZ40" i="150"/>
  <c r="AY40" i="150"/>
  <c r="AX40" i="150"/>
  <c r="AW40" i="150"/>
  <c r="AV40" i="150"/>
  <c r="AU40" i="150"/>
  <c r="AT40" i="150"/>
  <c r="AS40" i="150"/>
  <c r="AR40" i="150"/>
  <c r="AQ40" i="150"/>
  <c r="AP40" i="150"/>
  <c r="AO40" i="150"/>
  <c r="AN40" i="150"/>
  <c r="AM40" i="150"/>
  <c r="AL40" i="150"/>
  <c r="AK40" i="150"/>
  <c r="AJ40" i="150"/>
  <c r="AI40" i="150"/>
  <c r="BN39" i="150"/>
  <c r="BM39" i="150"/>
  <c r="BL39" i="150"/>
  <c r="BK39" i="150"/>
  <c r="BJ39" i="150"/>
  <c r="BI39" i="150"/>
  <c r="BH39" i="150"/>
  <c r="BG39" i="150"/>
  <c r="BF39" i="150"/>
  <c r="BB39" i="150"/>
  <c r="BA39" i="150"/>
  <c r="AZ39" i="150"/>
  <c r="AY39" i="150"/>
  <c r="AX39" i="150"/>
  <c r="AW39" i="150"/>
  <c r="AV39" i="150"/>
  <c r="AU39" i="150"/>
  <c r="AT39" i="150"/>
  <c r="AS39" i="150"/>
  <c r="AR39" i="150"/>
  <c r="AQ39" i="150"/>
  <c r="AP39" i="150"/>
  <c r="AO39" i="150"/>
  <c r="AN39" i="150"/>
  <c r="AM39" i="150"/>
  <c r="AL39" i="150"/>
  <c r="AK39" i="150"/>
  <c r="AJ39" i="150"/>
  <c r="AI39" i="150"/>
  <c r="BN38" i="150"/>
  <c r="BM38" i="150"/>
  <c r="BL38" i="150"/>
  <c r="BK38" i="150"/>
  <c r="BJ38" i="150"/>
  <c r="BI38" i="150"/>
  <c r="BH38" i="150"/>
  <c r="BG38" i="150"/>
  <c r="BF38" i="150"/>
  <c r="BB38" i="150"/>
  <c r="BA38" i="150"/>
  <c r="AZ38" i="150"/>
  <c r="AY38" i="150"/>
  <c r="AX38" i="150"/>
  <c r="AW38" i="150"/>
  <c r="AV38" i="150"/>
  <c r="AU38" i="150"/>
  <c r="AT38" i="150"/>
  <c r="AS38" i="150"/>
  <c r="AR38" i="150"/>
  <c r="AQ38" i="150"/>
  <c r="AP38" i="150"/>
  <c r="AO38" i="150"/>
  <c r="AN38" i="150"/>
  <c r="AM38" i="150"/>
  <c r="AL38" i="150"/>
  <c r="AK38" i="150"/>
  <c r="AJ38" i="150"/>
  <c r="AI38" i="150"/>
  <c r="BN37" i="150"/>
  <c r="BM37" i="150"/>
  <c r="BL37" i="150"/>
  <c r="BK37" i="150"/>
  <c r="BJ37" i="150"/>
  <c r="BI37" i="150"/>
  <c r="BH37" i="150"/>
  <c r="BG37" i="150"/>
  <c r="BF37" i="150"/>
  <c r="BB37" i="150"/>
  <c r="BA37" i="150"/>
  <c r="AZ37" i="150"/>
  <c r="AY37" i="150"/>
  <c r="AX37" i="150"/>
  <c r="AW37" i="150"/>
  <c r="AV37" i="150"/>
  <c r="AU37" i="150"/>
  <c r="AT37" i="150"/>
  <c r="AS37" i="150"/>
  <c r="AR37" i="150"/>
  <c r="AQ37" i="150"/>
  <c r="AP37" i="150"/>
  <c r="AO37" i="150"/>
  <c r="AN37" i="150"/>
  <c r="AM37" i="150"/>
  <c r="AL37" i="150"/>
  <c r="AK37" i="150"/>
  <c r="AJ37" i="150"/>
  <c r="AI37" i="150"/>
  <c r="BN36" i="150"/>
  <c r="BM36" i="150"/>
  <c r="BL36" i="150"/>
  <c r="BK36" i="150"/>
  <c r="BJ36" i="150"/>
  <c r="BI36" i="150"/>
  <c r="BH36" i="150"/>
  <c r="BG36" i="150"/>
  <c r="BF36" i="150"/>
  <c r="BB36" i="150"/>
  <c r="BA36" i="150"/>
  <c r="AZ36" i="150"/>
  <c r="AY36" i="150"/>
  <c r="AX36" i="150"/>
  <c r="AW36" i="150"/>
  <c r="AV36" i="150"/>
  <c r="AU36" i="150"/>
  <c r="AT36" i="150"/>
  <c r="AS36" i="150"/>
  <c r="AR36" i="150"/>
  <c r="AQ36" i="150"/>
  <c r="AP36" i="150"/>
  <c r="AO36" i="150"/>
  <c r="AN36" i="150"/>
  <c r="AM36" i="150"/>
  <c r="AL36" i="150"/>
  <c r="AK36" i="150"/>
  <c r="AJ36" i="150"/>
  <c r="AI36" i="150"/>
  <c r="BN35" i="150"/>
  <c r="BZ35" i="150" s="1"/>
  <c r="BZ35" i="152" s="1"/>
  <c r="BM35" i="150"/>
  <c r="BL35" i="150"/>
  <c r="BK35" i="150"/>
  <c r="BJ35" i="150"/>
  <c r="BI35" i="150"/>
  <c r="BH35" i="150"/>
  <c r="BG35" i="150"/>
  <c r="BF35" i="150"/>
  <c r="BB35" i="150"/>
  <c r="BA35" i="150"/>
  <c r="AZ35" i="150"/>
  <c r="AY35" i="150"/>
  <c r="AX35" i="150"/>
  <c r="AW35" i="150"/>
  <c r="AV35" i="150"/>
  <c r="AU35" i="150"/>
  <c r="AT35" i="150"/>
  <c r="AS35" i="150"/>
  <c r="AR35" i="150"/>
  <c r="AQ35" i="150"/>
  <c r="AP35" i="150"/>
  <c r="AO35" i="150"/>
  <c r="AN35" i="150"/>
  <c r="AM35" i="150"/>
  <c r="AL35" i="150"/>
  <c r="AK35" i="150"/>
  <c r="AJ35" i="150"/>
  <c r="AI35" i="150"/>
  <c r="BN34" i="150"/>
  <c r="BM34" i="150"/>
  <c r="BL34" i="150"/>
  <c r="BK34" i="150"/>
  <c r="BJ34" i="150"/>
  <c r="BI34" i="150"/>
  <c r="BH34" i="150"/>
  <c r="BG34" i="150"/>
  <c r="BF34" i="150"/>
  <c r="BB34" i="150"/>
  <c r="BA34" i="150"/>
  <c r="AZ34" i="150"/>
  <c r="AY34" i="150"/>
  <c r="AX34" i="150"/>
  <c r="AW34" i="150"/>
  <c r="AV34" i="150"/>
  <c r="AU34" i="150"/>
  <c r="AT34" i="150"/>
  <c r="AS34" i="150"/>
  <c r="AR34" i="150"/>
  <c r="AQ34" i="150"/>
  <c r="AP34" i="150"/>
  <c r="AO34" i="150"/>
  <c r="AN34" i="150"/>
  <c r="AM34" i="150"/>
  <c r="AL34" i="150"/>
  <c r="AK34" i="150"/>
  <c r="AJ34" i="150"/>
  <c r="AI34" i="150"/>
  <c r="BN33" i="150"/>
  <c r="BM33" i="150"/>
  <c r="BL33" i="150"/>
  <c r="BK33" i="150"/>
  <c r="BJ33" i="150"/>
  <c r="BI33" i="150"/>
  <c r="BH33" i="150"/>
  <c r="BG33" i="150"/>
  <c r="BF33" i="150"/>
  <c r="BB33" i="150"/>
  <c r="BA33" i="150"/>
  <c r="AZ33" i="150"/>
  <c r="AY33" i="150"/>
  <c r="AX33" i="150"/>
  <c r="AW33" i="150"/>
  <c r="AV33" i="150"/>
  <c r="AU33" i="150"/>
  <c r="AT33" i="150"/>
  <c r="AS33" i="150"/>
  <c r="AR33" i="150"/>
  <c r="AQ33" i="150"/>
  <c r="AP33" i="150"/>
  <c r="AO33" i="150"/>
  <c r="AN33" i="150"/>
  <c r="AM33" i="150"/>
  <c r="AL33" i="150"/>
  <c r="AK33" i="150"/>
  <c r="AJ33" i="150"/>
  <c r="AI33" i="150"/>
  <c r="BN32" i="150"/>
  <c r="BM32" i="150"/>
  <c r="BL32" i="150"/>
  <c r="BK32" i="150"/>
  <c r="BJ32" i="150"/>
  <c r="BI32" i="150"/>
  <c r="BH32" i="150"/>
  <c r="BG32" i="150"/>
  <c r="BF32" i="150"/>
  <c r="BB32" i="150"/>
  <c r="BA32" i="150"/>
  <c r="AZ32" i="150"/>
  <c r="AY32" i="150"/>
  <c r="AX32" i="150"/>
  <c r="AW32" i="150"/>
  <c r="AV32" i="150"/>
  <c r="AU32" i="150"/>
  <c r="AT32" i="150"/>
  <c r="AS32" i="150"/>
  <c r="AR32" i="150"/>
  <c r="AQ32" i="150"/>
  <c r="AP32" i="150"/>
  <c r="AO32" i="150"/>
  <c r="AN32" i="150"/>
  <c r="AM32" i="150"/>
  <c r="AL32" i="150"/>
  <c r="AK32" i="150"/>
  <c r="AJ32" i="150"/>
  <c r="AI32" i="150"/>
  <c r="BN31" i="150"/>
  <c r="BM31" i="150"/>
  <c r="BL31" i="150"/>
  <c r="BK31" i="150"/>
  <c r="BJ31" i="150"/>
  <c r="BI31" i="150"/>
  <c r="BH31" i="150"/>
  <c r="BG31" i="150"/>
  <c r="BF31" i="150"/>
  <c r="BB31" i="150"/>
  <c r="BA31" i="150"/>
  <c r="AZ31" i="150"/>
  <c r="AY31" i="150"/>
  <c r="AX31" i="150"/>
  <c r="AW31" i="150"/>
  <c r="AV31" i="150"/>
  <c r="AU31" i="150"/>
  <c r="AT31" i="150"/>
  <c r="AS31" i="150"/>
  <c r="AR31" i="150"/>
  <c r="AQ31" i="150"/>
  <c r="AP31" i="150"/>
  <c r="AO31" i="150"/>
  <c r="AN31" i="150"/>
  <c r="AM31" i="150"/>
  <c r="AL31" i="150"/>
  <c r="AK31" i="150"/>
  <c r="AJ31" i="150"/>
  <c r="AI31" i="150"/>
  <c r="BN30" i="150"/>
  <c r="BM30" i="150"/>
  <c r="BL30" i="150"/>
  <c r="BK30" i="150"/>
  <c r="BJ30" i="150"/>
  <c r="BI30" i="150"/>
  <c r="BH30" i="150"/>
  <c r="BG30" i="150"/>
  <c r="BF30" i="150"/>
  <c r="BB30" i="150"/>
  <c r="BA30" i="150"/>
  <c r="AZ30" i="150"/>
  <c r="AY30" i="150"/>
  <c r="AX30" i="150"/>
  <c r="AW30" i="150"/>
  <c r="AV30" i="150"/>
  <c r="AU30" i="150"/>
  <c r="AT30" i="150"/>
  <c r="AS30" i="150"/>
  <c r="AR30" i="150"/>
  <c r="AQ30" i="150"/>
  <c r="AP30" i="150"/>
  <c r="AO30" i="150"/>
  <c r="AN30" i="150"/>
  <c r="AM30" i="150"/>
  <c r="AL30" i="150"/>
  <c r="AK30" i="150"/>
  <c r="AJ30" i="150"/>
  <c r="AI30" i="150"/>
  <c r="CO29" i="150"/>
  <c r="BN29" i="150"/>
  <c r="BM29" i="150"/>
  <c r="BL29" i="150"/>
  <c r="BK29" i="150"/>
  <c r="BJ29" i="150"/>
  <c r="BI29" i="150"/>
  <c r="BH29" i="150"/>
  <c r="BG29" i="150"/>
  <c r="BF29" i="150"/>
  <c r="BN28" i="150"/>
  <c r="BM28" i="150"/>
  <c r="BL28" i="150"/>
  <c r="BK28" i="150"/>
  <c r="BJ28" i="150"/>
  <c r="BI28" i="150"/>
  <c r="BH28" i="150"/>
  <c r="BG28" i="150"/>
  <c r="BF28" i="150"/>
  <c r="BB28" i="150"/>
  <c r="BA28" i="150"/>
  <c r="AZ28" i="150"/>
  <c r="AY28" i="150"/>
  <c r="AX28" i="150"/>
  <c r="AW28" i="150"/>
  <c r="AV28" i="150"/>
  <c r="AU28" i="150"/>
  <c r="AT28" i="150"/>
  <c r="AS28" i="150"/>
  <c r="AR28" i="150"/>
  <c r="AQ28" i="150"/>
  <c r="AP28" i="150"/>
  <c r="AO28" i="150"/>
  <c r="AN28" i="150"/>
  <c r="AM28" i="150"/>
  <c r="AL28" i="150"/>
  <c r="AK28" i="150"/>
  <c r="AJ28" i="150"/>
  <c r="AI28" i="150"/>
  <c r="BN27" i="150"/>
  <c r="BM27" i="150"/>
  <c r="BL27" i="150"/>
  <c r="BK27" i="150"/>
  <c r="BJ27" i="150"/>
  <c r="BI27" i="150"/>
  <c r="BH27" i="150"/>
  <c r="BG27" i="150"/>
  <c r="BF27" i="150"/>
  <c r="BB27" i="150"/>
  <c r="BA27" i="150"/>
  <c r="AZ27" i="150"/>
  <c r="AY27" i="150"/>
  <c r="AX27" i="150"/>
  <c r="AW27" i="150"/>
  <c r="AV27" i="150"/>
  <c r="AU27" i="150"/>
  <c r="AT27" i="150"/>
  <c r="AS27" i="150"/>
  <c r="AR27" i="150"/>
  <c r="AQ27" i="150"/>
  <c r="AP27" i="150"/>
  <c r="AO27" i="150"/>
  <c r="AN27" i="150"/>
  <c r="AM27" i="150"/>
  <c r="AL27" i="150"/>
  <c r="AK27" i="150"/>
  <c r="AJ27" i="150"/>
  <c r="AI27" i="150"/>
  <c r="BN26" i="150"/>
  <c r="BM26" i="150"/>
  <c r="BL26" i="150"/>
  <c r="BK26" i="150"/>
  <c r="BJ26" i="150"/>
  <c r="BI26" i="150"/>
  <c r="BH26" i="150"/>
  <c r="BG26" i="150"/>
  <c r="BF26" i="150"/>
  <c r="BB26" i="150"/>
  <c r="BA26" i="150"/>
  <c r="AZ26" i="150"/>
  <c r="AY26" i="150"/>
  <c r="AX26" i="150"/>
  <c r="AW26" i="150"/>
  <c r="AV26" i="150"/>
  <c r="AU26" i="150"/>
  <c r="AT26" i="150"/>
  <c r="AS26" i="150"/>
  <c r="AR26" i="150"/>
  <c r="AQ26" i="150"/>
  <c r="AP26" i="150"/>
  <c r="AO26" i="150"/>
  <c r="AN26" i="150"/>
  <c r="AM26" i="150"/>
  <c r="AL26" i="150"/>
  <c r="AK26" i="150"/>
  <c r="AJ26" i="150"/>
  <c r="AI26" i="150"/>
  <c r="BN25" i="150"/>
  <c r="BM25" i="150"/>
  <c r="BL25" i="150"/>
  <c r="BK25" i="150"/>
  <c r="BJ25" i="150"/>
  <c r="BI25" i="150"/>
  <c r="BH25" i="150"/>
  <c r="BG25" i="150"/>
  <c r="BF25" i="150"/>
  <c r="BB25" i="150"/>
  <c r="BA25" i="150"/>
  <c r="AZ25" i="150"/>
  <c r="AY25" i="150"/>
  <c r="AX25" i="150"/>
  <c r="AW25" i="150"/>
  <c r="AV25" i="150"/>
  <c r="AU25" i="150"/>
  <c r="AT25" i="150"/>
  <c r="AS25" i="150"/>
  <c r="AR25" i="150"/>
  <c r="AQ25" i="150"/>
  <c r="AP25" i="150"/>
  <c r="AO25" i="150"/>
  <c r="AN25" i="150"/>
  <c r="AM25" i="150"/>
  <c r="AL25" i="150"/>
  <c r="AK25" i="150"/>
  <c r="AJ25" i="150"/>
  <c r="AI25" i="150"/>
  <c r="BN24" i="150"/>
  <c r="BM24" i="150"/>
  <c r="BL24" i="150"/>
  <c r="BK24" i="150"/>
  <c r="BJ24" i="150"/>
  <c r="BI24" i="150"/>
  <c r="BH24" i="150"/>
  <c r="BG24" i="150"/>
  <c r="BF24" i="150"/>
  <c r="BB24" i="150"/>
  <c r="BA24" i="150"/>
  <c r="AZ24" i="150"/>
  <c r="AY24" i="150"/>
  <c r="AX24" i="150"/>
  <c r="AW24" i="150"/>
  <c r="AV24" i="150"/>
  <c r="AU24" i="150"/>
  <c r="AT24" i="150"/>
  <c r="AS24" i="150"/>
  <c r="AR24" i="150"/>
  <c r="AQ24" i="150"/>
  <c r="AP24" i="150"/>
  <c r="AO24" i="150"/>
  <c r="AN24" i="150"/>
  <c r="AM24" i="150"/>
  <c r="AL24" i="150"/>
  <c r="AK24" i="150"/>
  <c r="AJ24" i="150"/>
  <c r="AI24" i="150"/>
  <c r="BN23" i="150"/>
  <c r="BM23" i="150"/>
  <c r="BL23" i="150"/>
  <c r="BK23" i="150"/>
  <c r="BJ23" i="150"/>
  <c r="BI23" i="150"/>
  <c r="BH23" i="150"/>
  <c r="BG23" i="150"/>
  <c r="BF23" i="150"/>
  <c r="BB23" i="150"/>
  <c r="BA23" i="150"/>
  <c r="AZ23" i="150"/>
  <c r="AY23" i="150"/>
  <c r="AX23" i="150"/>
  <c r="AW23" i="150"/>
  <c r="AV23" i="150"/>
  <c r="AU23" i="150"/>
  <c r="AT23" i="150"/>
  <c r="AS23" i="150"/>
  <c r="AR23" i="150"/>
  <c r="AQ23" i="150"/>
  <c r="AP23" i="150"/>
  <c r="AO23" i="150"/>
  <c r="AN23" i="150"/>
  <c r="AM23" i="150"/>
  <c r="AL23" i="150"/>
  <c r="AK23" i="150"/>
  <c r="AJ23" i="150"/>
  <c r="AI23" i="150"/>
  <c r="BN22" i="150"/>
  <c r="BM22" i="150"/>
  <c r="BL22" i="150"/>
  <c r="BK22" i="150"/>
  <c r="BJ22" i="150"/>
  <c r="BI22" i="150"/>
  <c r="BH22" i="150"/>
  <c r="BG22" i="150"/>
  <c r="BF22" i="150"/>
  <c r="BB22" i="150"/>
  <c r="BA22" i="150"/>
  <c r="AZ22" i="150"/>
  <c r="AY22" i="150"/>
  <c r="AX22" i="150"/>
  <c r="AW22" i="150"/>
  <c r="AV22" i="150"/>
  <c r="AU22" i="150"/>
  <c r="AT22" i="150"/>
  <c r="AS22" i="150"/>
  <c r="AR22" i="150"/>
  <c r="AQ22" i="150"/>
  <c r="AP22" i="150"/>
  <c r="AO22" i="150"/>
  <c r="AN22" i="150"/>
  <c r="AM22" i="150"/>
  <c r="AL22" i="150"/>
  <c r="AK22" i="150"/>
  <c r="AJ22" i="150"/>
  <c r="AI22" i="150"/>
  <c r="BN21" i="150"/>
  <c r="BM21" i="150"/>
  <c r="BL21" i="150"/>
  <c r="BK21" i="150"/>
  <c r="BJ21" i="150"/>
  <c r="BI21" i="150"/>
  <c r="BH21" i="150"/>
  <c r="BG21" i="150"/>
  <c r="BF21" i="150"/>
  <c r="BB21" i="150"/>
  <c r="BA21" i="150"/>
  <c r="AZ21" i="150"/>
  <c r="AY21" i="150"/>
  <c r="AX21" i="150"/>
  <c r="AW21" i="150"/>
  <c r="AV21" i="150"/>
  <c r="AU21" i="150"/>
  <c r="AT21" i="150"/>
  <c r="AS21" i="150"/>
  <c r="AR21" i="150"/>
  <c r="AQ21" i="150"/>
  <c r="AP21" i="150"/>
  <c r="AO21" i="150"/>
  <c r="AN21" i="150"/>
  <c r="AM21" i="150"/>
  <c r="AL21" i="150"/>
  <c r="AK21" i="150"/>
  <c r="AJ21" i="150"/>
  <c r="AI21" i="150"/>
  <c r="BN20" i="150"/>
  <c r="BM20" i="150"/>
  <c r="BL20" i="150"/>
  <c r="BK20" i="150"/>
  <c r="BJ20" i="150"/>
  <c r="BI20" i="150"/>
  <c r="BH20" i="150"/>
  <c r="BG20" i="150"/>
  <c r="BF20" i="150"/>
  <c r="BB20" i="150"/>
  <c r="BA20" i="150"/>
  <c r="AZ20" i="150"/>
  <c r="AY20" i="150"/>
  <c r="AX20" i="150"/>
  <c r="AW20" i="150"/>
  <c r="AV20" i="150"/>
  <c r="AU20" i="150"/>
  <c r="AT20" i="150"/>
  <c r="AS20" i="150"/>
  <c r="AR20" i="150"/>
  <c r="AQ20" i="150"/>
  <c r="AP20" i="150"/>
  <c r="AO20" i="150"/>
  <c r="AN20" i="150"/>
  <c r="AM20" i="150"/>
  <c r="AL20" i="150"/>
  <c r="AK20" i="150"/>
  <c r="AJ20" i="150"/>
  <c r="AI20" i="150"/>
  <c r="BN19" i="150"/>
  <c r="BM19" i="150"/>
  <c r="BL19" i="150"/>
  <c r="BK19" i="150"/>
  <c r="BJ19" i="150"/>
  <c r="BI19" i="150"/>
  <c r="BH19" i="150"/>
  <c r="BG19" i="150"/>
  <c r="BF19" i="150"/>
  <c r="BB19" i="150"/>
  <c r="BA19" i="150"/>
  <c r="AZ19" i="150"/>
  <c r="AY19" i="150"/>
  <c r="AX19" i="150"/>
  <c r="AW19" i="150"/>
  <c r="AV19" i="150"/>
  <c r="AU19" i="150"/>
  <c r="AT19" i="150"/>
  <c r="AS19" i="150"/>
  <c r="AR19" i="150"/>
  <c r="AQ19" i="150"/>
  <c r="AP19" i="150"/>
  <c r="AO19" i="150"/>
  <c r="AN19" i="150"/>
  <c r="AM19" i="150"/>
  <c r="AL19" i="150"/>
  <c r="AK19" i="150"/>
  <c r="AJ19" i="150"/>
  <c r="AI19" i="150"/>
  <c r="BN18" i="150"/>
  <c r="BM18" i="150"/>
  <c r="BL18" i="150"/>
  <c r="BK18" i="150"/>
  <c r="BJ18" i="150"/>
  <c r="BI18" i="150"/>
  <c r="BH18" i="150"/>
  <c r="BG18" i="150"/>
  <c r="BF18" i="150"/>
  <c r="BB18" i="150"/>
  <c r="BA18" i="150"/>
  <c r="AZ18" i="150"/>
  <c r="AY18" i="150"/>
  <c r="AX18" i="150"/>
  <c r="AW18" i="150"/>
  <c r="AV18" i="150"/>
  <c r="AU18" i="150"/>
  <c r="AT18" i="150"/>
  <c r="AS18" i="150"/>
  <c r="AR18" i="150"/>
  <c r="AQ18" i="150"/>
  <c r="AP18" i="150"/>
  <c r="AO18" i="150"/>
  <c r="AN18" i="150"/>
  <c r="AM18" i="150"/>
  <c r="AL18" i="150"/>
  <c r="AK18" i="150"/>
  <c r="AJ18" i="150"/>
  <c r="AI18" i="150"/>
  <c r="BN17" i="150"/>
  <c r="BM17" i="150"/>
  <c r="BL17" i="150"/>
  <c r="BK17" i="150"/>
  <c r="BJ17" i="150"/>
  <c r="BI17" i="150"/>
  <c r="BH17" i="150"/>
  <c r="BG17" i="150"/>
  <c r="BF17" i="150"/>
  <c r="BB17" i="150"/>
  <c r="BA17" i="150"/>
  <c r="AZ17" i="150"/>
  <c r="AY17" i="150"/>
  <c r="AX17" i="150"/>
  <c r="AW17" i="150"/>
  <c r="AV17" i="150"/>
  <c r="AU17" i="150"/>
  <c r="AT17" i="150"/>
  <c r="AS17" i="150"/>
  <c r="AR17" i="150"/>
  <c r="AQ17" i="150"/>
  <c r="AP17" i="150"/>
  <c r="AO17" i="150"/>
  <c r="AN17" i="150"/>
  <c r="AM17" i="150"/>
  <c r="AL17" i="150"/>
  <c r="AK17" i="150"/>
  <c r="AJ17" i="150"/>
  <c r="AI17" i="150"/>
  <c r="BN16" i="150"/>
  <c r="BM16" i="150"/>
  <c r="BL16" i="150"/>
  <c r="BK16" i="150"/>
  <c r="BJ16" i="150"/>
  <c r="BI16" i="150"/>
  <c r="BH16" i="150"/>
  <c r="BG16" i="150"/>
  <c r="BF16" i="150"/>
  <c r="BB16" i="150"/>
  <c r="BA16" i="150"/>
  <c r="AZ16" i="150"/>
  <c r="AY16" i="150"/>
  <c r="AX16" i="150"/>
  <c r="AW16" i="150"/>
  <c r="AV16" i="150"/>
  <c r="AU16" i="150"/>
  <c r="AT16" i="150"/>
  <c r="AS16" i="150"/>
  <c r="AR16" i="150"/>
  <c r="AQ16" i="150"/>
  <c r="AP16" i="150"/>
  <c r="AO16" i="150"/>
  <c r="AN16" i="150"/>
  <c r="AM16" i="150"/>
  <c r="AL16" i="150"/>
  <c r="AK16" i="150"/>
  <c r="AJ16" i="150"/>
  <c r="AI16" i="150"/>
  <c r="BN15" i="150"/>
  <c r="BM15" i="150"/>
  <c r="BL15" i="150"/>
  <c r="BK15" i="150"/>
  <c r="BJ15" i="150"/>
  <c r="BI15" i="150"/>
  <c r="BH15" i="150"/>
  <c r="BG15" i="150"/>
  <c r="BF15" i="150"/>
  <c r="BB15" i="150"/>
  <c r="BA15" i="150"/>
  <c r="AZ15" i="150"/>
  <c r="AY15" i="150"/>
  <c r="AX15" i="150"/>
  <c r="AW15" i="150"/>
  <c r="AV15" i="150"/>
  <c r="AU15" i="150"/>
  <c r="AT15" i="150"/>
  <c r="AS15" i="150"/>
  <c r="AR15" i="150"/>
  <c r="AQ15" i="150"/>
  <c r="AP15" i="150"/>
  <c r="AO15" i="150"/>
  <c r="AN15" i="150"/>
  <c r="AM15" i="150"/>
  <c r="AL15" i="150"/>
  <c r="AK15" i="150"/>
  <c r="AJ15" i="150"/>
  <c r="AI15" i="150"/>
  <c r="BN14" i="150"/>
  <c r="BM14" i="150"/>
  <c r="BL14" i="150"/>
  <c r="BK14" i="150"/>
  <c r="BJ14" i="150"/>
  <c r="BI14" i="150"/>
  <c r="BH14" i="150"/>
  <c r="BG14" i="150"/>
  <c r="BF14" i="150"/>
  <c r="BB14" i="150"/>
  <c r="BA14" i="150"/>
  <c r="AZ14" i="150"/>
  <c r="AY14" i="150"/>
  <c r="AX14" i="150"/>
  <c r="AW14" i="150"/>
  <c r="AV14" i="150"/>
  <c r="AU14" i="150"/>
  <c r="AT14" i="150"/>
  <c r="AS14" i="150"/>
  <c r="AR14" i="150"/>
  <c r="AQ14" i="150"/>
  <c r="AP14" i="150"/>
  <c r="AO14" i="150"/>
  <c r="AN14" i="150"/>
  <c r="AM14" i="150"/>
  <c r="AL14" i="150"/>
  <c r="AK14" i="150"/>
  <c r="AJ14" i="150"/>
  <c r="AI14" i="150"/>
  <c r="BN13" i="150"/>
  <c r="BM13" i="150"/>
  <c r="BL13" i="150"/>
  <c r="BK13" i="150"/>
  <c r="BJ13" i="150"/>
  <c r="BI13" i="150"/>
  <c r="BH13" i="150"/>
  <c r="BG13" i="150"/>
  <c r="BF13" i="150"/>
  <c r="BB13" i="150"/>
  <c r="BA13" i="150"/>
  <c r="AZ13" i="150"/>
  <c r="AY13" i="150"/>
  <c r="AX13" i="150"/>
  <c r="AW13" i="150"/>
  <c r="AV13" i="150"/>
  <c r="AU13" i="150"/>
  <c r="AT13" i="150"/>
  <c r="AS13" i="150"/>
  <c r="AR13" i="150"/>
  <c r="AQ13" i="150"/>
  <c r="AP13" i="150"/>
  <c r="AO13" i="150"/>
  <c r="AN13" i="150"/>
  <c r="AM13" i="150"/>
  <c r="AL13" i="150"/>
  <c r="AK13" i="150"/>
  <c r="AJ13" i="150"/>
  <c r="AI13" i="150"/>
  <c r="CC10" i="150"/>
  <c r="BC9" i="150"/>
  <c r="BD11" i="150" s="1"/>
  <c r="AH8" i="150"/>
  <c r="AG8" i="150"/>
  <c r="AF8" i="150"/>
  <c r="AE8" i="150"/>
  <c r="AD8" i="150"/>
  <c r="AC8" i="150"/>
  <c r="AB8" i="150"/>
  <c r="AA8" i="150"/>
  <c r="Z8" i="150"/>
  <c r="Y8" i="150"/>
  <c r="X8" i="150"/>
  <c r="W8" i="150"/>
  <c r="V8" i="150"/>
  <c r="U8" i="150"/>
  <c r="T8" i="150"/>
  <c r="S8" i="150"/>
  <c r="R8" i="150"/>
  <c r="Q8" i="150"/>
  <c r="P8" i="150"/>
  <c r="O8" i="150"/>
  <c r="N8" i="150"/>
  <c r="M8" i="150"/>
  <c r="L8" i="150"/>
  <c r="K8" i="150"/>
  <c r="J8" i="150"/>
  <c r="I8" i="150"/>
  <c r="H8" i="150"/>
  <c r="G8" i="150"/>
  <c r="F8" i="150"/>
  <c r="E8" i="150"/>
  <c r="D8" i="150"/>
  <c r="AH7" i="150"/>
  <c r="AG7" i="150"/>
  <c r="AF7" i="150"/>
  <c r="AE7" i="150"/>
  <c r="AD7" i="150"/>
  <c r="AC7" i="150"/>
  <c r="AB7" i="150"/>
  <c r="AA7" i="150"/>
  <c r="Z7" i="150"/>
  <c r="Y7" i="150"/>
  <c r="X7" i="150"/>
  <c r="W7" i="150"/>
  <c r="V7" i="150"/>
  <c r="U7" i="150"/>
  <c r="T7" i="150"/>
  <c r="S7" i="150"/>
  <c r="R7" i="150"/>
  <c r="Q7" i="150"/>
  <c r="P7" i="150"/>
  <c r="O7" i="150"/>
  <c r="N7" i="150"/>
  <c r="M7" i="150"/>
  <c r="L7" i="150"/>
  <c r="K7" i="150"/>
  <c r="J7" i="150"/>
  <c r="I7" i="150"/>
  <c r="H7" i="150"/>
  <c r="G7" i="150"/>
  <c r="F7" i="150"/>
  <c r="E7" i="150"/>
  <c r="D7" i="150"/>
  <c r="BF6" i="150"/>
  <c r="BD6" i="150"/>
  <c r="AH6" i="150"/>
  <c r="AG6" i="150"/>
  <c r="AF6" i="150"/>
  <c r="AE6" i="150"/>
  <c r="AD6" i="150"/>
  <c r="AC6" i="150"/>
  <c r="AB6" i="150"/>
  <c r="AA6" i="150"/>
  <c r="Z6" i="150"/>
  <c r="Y6" i="150"/>
  <c r="X6" i="150"/>
  <c r="W6" i="150"/>
  <c r="V6" i="150"/>
  <c r="U6" i="150"/>
  <c r="T6" i="150"/>
  <c r="S6" i="150"/>
  <c r="R6" i="150"/>
  <c r="Q6" i="150"/>
  <c r="P6" i="150"/>
  <c r="O6" i="150"/>
  <c r="N6" i="150"/>
  <c r="M6" i="150"/>
  <c r="L6" i="150"/>
  <c r="K6" i="150"/>
  <c r="J6" i="150"/>
  <c r="I6" i="150"/>
  <c r="H6" i="150"/>
  <c r="G6" i="150"/>
  <c r="F6" i="150"/>
  <c r="E6" i="150"/>
  <c r="D6" i="150"/>
  <c r="AH4" i="150"/>
  <c r="AG4" i="150"/>
  <c r="AF4" i="150"/>
  <c r="AE4" i="150"/>
  <c r="AD4" i="150"/>
  <c r="AC4" i="150"/>
  <c r="AB4" i="150"/>
  <c r="AA4" i="150"/>
  <c r="Z4" i="150"/>
  <c r="Y4" i="150"/>
  <c r="X4" i="150"/>
  <c r="W4" i="150"/>
  <c r="V4" i="150"/>
  <c r="U4" i="150"/>
  <c r="T4" i="150"/>
  <c r="S4" i="150"/>
  <c r="R4" i="150"/>
  <c r="Q4" i="150"/>
  <c r="P4" i="150"/>
  <c r="O4" i="150"/>
  <c r="N4" i="150"/>
  <c r="M4" i="150"/>
  <c r="L4" i="150"/>
  <c r="K4" i="150"/>
  <c r="J4" i="150"/>
  <c r="I4" i="150"/>
  <c r="H4" i="150"/>
  <c r="G4" i="150"/>
  <c r="F4" i="150"/>
  <c r="E4" i="150"/>
  <c r="D4" i="150"/>
  <c r="AH3" i="150"/>
  <c r="AG3" i="150"/>
  <c r="AF3" i="150"/>
  <c r="AE3" i="150"/>
  <c r="AD3" i="150"/>
  <c r="AC3" i="150"/>
  <c r="AB3" i="150"/>
  <c r="AA3" i="150"/>
  <c r="Z3" i="150"/>
  <c r="Y3" i="150"/>
  <c r="X3" i="150"/>
  <c r="W3" i="150"/>
  <c r="V3" i="150"/>
  <c r="U3" i="150"/>
  <c r="T3" i="150"/>
  <c r="S3" i="150"/>
  <c r="R3" i="150"/>
  <c r="Q3" i="150"/>
  <c r="P3" i="150"/>
  <c r="O3" i="150"/>
  <c r="N3" i="150"/>
  <c r="M3" i="150"/>
  <c r="L3" i="150"/>
  <c r="K3" i="150"/>
  <c r="J3" i="150"/>
  <c r="I3" i="150"/>
  <c r="H3" i="150"/>
  <c r="G3" i="150"/>
  <c r="F3" i="150"/>
  <c r="E3" i="150"/>
  <c r="D3" i="150"/>
  <c r="BF2" i="150"/>
  <c r="BE2" i="150"/>
  <c r="BD2" i="150"/>
  <c r="AH2" i="150"/>
  <c r="AG2" i="150"/>
  <c r="AF2" i="150"/>
  <c r="AE2" i="150"/>
  <c r="AD2" i="150"/>
  <c r="AC2" i="150"/>
  <c r="AB2" i="150"/>
  <c r="AA2" i="150"/>
  <c r="Z2" i="150"/>
  <c r="Y2" i="150"/>
  <c r="X2" i="150"/>
  <c r="W2" i="150"/>
  <c r="V2" i="150"/>
  <c r="U2" i="150"/>
  <c r="T2" i="150"/>
  <c r="S2" i="150"/>
  <c r="R2" i="150"/>
  <c r="Q2" i="150"/>
  <c r="P2" i="150"/>
  <c r="O2" i="150"/>
  <c r="N2" i="150"/>
  <c r="M2" i="150"/>
  <c r="L2" i="150"/>
  <c r="K2" i="150"/>
  <c r="J2" i="150"/>
  <c r="I2" i="150"/>
  <c r="H2" i="150"/>
  <c r="G2" i="150"/>
  <c r="F2" i="150"/>
  <c r="E2" i="150"/>
  <c r="D2" i="150"/>
  <c r="U1" i="150"/>
  <c r="V1" i="150" s="1"/>
  <c r="W1" i="150" s="1"/>
  <c r="X1" i="150" s="1"/>
  <c r="Y1" i="150" s="1"/>
  <c r="Z1" i="150" s="1"/>
  <c r="AA1" i="150" s="1"/>
  <c r="AB1" i="150" s="1"/>
  <c r="AC1" i="150" s="1"/>
  <c r="AD1" i="150" s="1"/>
  <c r="AE1" i="150" s="1"/>
  <c r="AF1" i="150" s="1"/>
  <c r="AG1" i="150" s="1"/>
  <c r="AH1" i="150" s="1"/>
  <c r="CH71" i="131"/>
  <c r="CH62" i="131"/>
  <c r="CH58" i="144"/>
  <c r="CH61" i="131"/>
  <c r="AH141" i="150" l="1"/>
  <c r="AH139" i="150"/>
  <c r="AH123" i="150"/>
  <c r="AH143" i="150"/>
  <c r="BC18" i="150"/>
  <c r="AH135" i="150"/>
  <c r="AH110" i="150"/>
  <c r="BE75" i="150"/>
  <c r="F65" i="11" s="1"/>
  <c r="AB137" i="150"/>
  <c r="BE67" i="150"/>
  <c r="BU54" i="150"/>
  <c r="AC142" i="150"/>
  <c r="L141" i="150"/>
  <c r="O144" i="150"/>
  <c r="U138" i="150"/>
  <c r="Z139" i="150"/>
  <c r="X141" i="150"/>
  <c r="V143" i="150"/>
  <c r="AA144" i="150"/>
  <c r="G140" i="150"/>
  <c r="AG138" i="150"/>
  <c r="AE140" i="150"/>
  <c r="AJ59" i="153"/>
  <c r="AY59" i="153"/>
  <c r="AW59" i="153"/>
  <c r="BA44" i="153"/>
  <c r="AO59" i="153"/>
  <c r="BA59" i="153"/>
  <c r="AS59" i="153"/>
  <c r="I138" i="150"/>
  <c r="AH134" i="150"/>
  <c r="AH97" i="150"/>
  <c r="P137" i="150"/>
  <c r="BU52" i="150"/>
  <c r="BV74" i="150"/>
  <c r="U110" i="150"/>
  <c r="Q142" i="150"/>
  <c r="BX64" i="150"/>
  <c r="N139" i="150"/>
  <c r="AH5" i="150"/>
  <c r="AG137" i="150"/>
  <c r="AE139" i="150"/>
  <c r="AH142" i="150"/>
  <c r="AF144" i="150"/>
  <c r="AH144" i="150"/>
  <c r="E142" i="150"/>
  <c r="D137" i="150"/>
  <c r="I110" i="150"/>
  <c r="I137" i="150"/>
  <c r="U137" i="150"/>
  <c r="N138" i="150"/>
  <c r="Z138" i="150"/>
  <c r="L140" i="150"/>
  <c r="X140" i="150"/>
  <c r="E141" i="150"/>
  <c r="Q141" i="150"/>
  <c r="AC141" i="150"/>
  <c r="V142" i="150"/>
  <c r="O143" i="150"/>
  <c r="AA143" i="150"/>
  <c r="H144" i="150"/>
  <c r="T144" i="150"/>
  <c r="V5" i="150"/>
  <c r="S140" i="150"/>
  <c r="S139" i="150"/>
  <c r="AG110" i="150"/>
  <c r="BX18" i="150"/>
  <c r="L135" i="150"/>
  <c r="R97" i="150"/>
  <c r="AD97" i="150"/>
  <c r="K110" i="150"/>
  <c r="W110" i="150"/>
  <c r="O123" i="150"/>
  <c r="CJ47" i="150"/>
  <c r="H123" i="150"/>
  <c r="E134" i="150"/>
  <c r="Q134" i="150"/>
  <c r="AC134" i="150"/>
  <c r="V135" i="150"/>
  <c r="F134" i="150"/>
  <c r="R134" i="150"/>
  <c r="AD134" i="150"/>
  <c r="K135" i="150"/>
  <c r="W135" i="150"/>
  <c r="BX30" i="150"/>
  <c r="BV37" i="150"/>
  <c r="BW39" i="150"/>
  <c r="BX41" i="150"/>
  <c r="BX57" i="150"/>
  <c r="D110" i="150"/>
  <c r="P110" i="150"/>
  <c r="AB110" i="150"/>
  <c r="BV54" i="150"/>
  <c r="I123" i="150"/>
  <c r="AC9" i="150"/>
  <c r="AG84" i="150"/>
  <c r="BU33" i="150"/>
  <c r="BV35" i="150"/>
  <c r="BW36" i="150"/>
  <c r="BX38" i="150"/>
  <c r="BX61" i="150"/>
  <c r="CJ66" i="150"/>
  <c r="BU66" i="150"/>
  <c r="BV75" i="150"/>
  <c r="BW70" i="150"/>
  <c r="G134" i="150"/>
  <c r="S134" i="150"/>
  <c r="AE134" i="150"/>
  <c r="BW33" i="150"/>
  <c r="BX35" i="150"/>
  <c r="BU40" i="150"/>
  <c r="BV42" i="150"/>
  <c r="BU58" i="150"/>
  <c r="BV71" i="150"/>
  <c r="BX75" i="150"/>
  <c r="D84" i="150"/>
  <c r="CJ22" i="150"/>
  <c r="BU27" i="150"/>
  <c r="BV22" i="150"/>
  <c r="BV34" i="150"/>
  <c r="BX37" i="150"/>
  <c r="BU43" i="150"/>
  <c r="BV16" i="150"/>
  <c r="BU25" i="150"/>
  <c r="BV27" i="150"/>
  <c r="BV32" i="150"/>
  <c r="BW34" i="150"/>
  <c r="BU41" i="150"/>
  <c r="BU46" i="150"/>
  <c r="BU64" i="150"/>
  <c r="BU18" i="150"/>
  <c r="BU24" i="150"/>
  <c r="BV26" i="150"/>
  <c r="CJ28" i="150"/>
  <c r="BU37" i="150"/>
  <c r="BV39" i="150"/>
  <c r="BW41" i="150"/>
  <c r="BV33" i="150"/>
  <c r="BW35" i="150"/>
  <c r="BX36" i="150"/>
  <c r="BU42" i="150"/>
  <c r="BV53" i="150"/>
  <c r="BV55" i="150"/>
  <c r="BV66" i="150"/>
  <c r="BC75" i="150"/>
  <c r="CP75" i="150" s="1"/>
  <c r="BW75" i="150"/>
  <c r="V110" i="150"/>
  <c r="P9" i="150"/>
  <c r="BV24" i="150"/>
  <c r="CJ53" i="150"/>
  <c r="BW24" i="150"/>
  <c r="BX26" i="150"/>
  <c r="BU34" i="150"/>
  <c r="BW37" i="150"/>
  <c r="BX39" i="150"/>
  <c r="BW49" i="150"/>
  <c r="CJ19" i="150"/>
  <c r="BU19" i="150"/>
  <c r="BX33" i="150"/>
  <c r="BU38" i="150"/>
  <c r="BV40" i="150"/>
  <c r="BW42" i="150"/>
  <c r="BW47" i="150"/>
  <c r="BV58" i="150"/>
  <c r="BU61" i="150"/>
  <c r="H5" i="150"/>
  <c r="I9" i="150"/>
  <c r="BW16" i="150"/>
  <c r="BU36" i="150"/>
  <c r="BV38" i="150"/>
  <c r="BW40" i="150"/>
  <c r="BX42" i="150"/>
  <c r="BV67" i="150"/>
  <c r="H84" i="150"/>
  <c r="T84" i="150"/>
  <c r="AF84" i="150"/>
  <c r="K97" i="150"/>
  <c r="W97" i="150"/>
  <c r="BV17" i="150"/>
  <c r="BW19" i="150"/>
  <c r="BU28" i="150"/>
  <c r="BU35" i="150"/>
  <c r="BV36" i="150"/>
  <c r="BW38" i="150"/>
  <c r="BX40" i="150"/>
  <c r="BU45" i="150"/>
  <c r="BX34" i="150"/>
  <c r="CH39" i="150"/>
  <c r="BU39" i="150"/>
  <c r="BV41" i="150"/>
  <c r="BX45" i="150"/>
  <c r="BU65" i="150"/>
  <c r="X123" i="150"/>
  <c r="X135" i="150"/>
  <c r="L123" i="150"/>
  <c r="BW73" i="150"/>
  <c r="AG9" i="150"/>
  <c r="AG123" i="150"/>
  <c r="AF5" i="150"/>
  <c r="AF123" i="150"/>
  <c r="AA123" i="150"/>
  <c r="Y123" i="150"/>
  <c r="U9" i="150"/>
  <c r="U123" i="150"/>
  <c r="T5" i="150"/>
  <c r="T123" i="150"/>
  <c r="Q9" i="150"/>
  <c r="N137" i="150"/>
  <c r="M123" i="150"/>
  <c r="M9" i="150"/>
  <c r="J141" i="150"/>
  <c r="J135" i="150"/>
  <c r="J5" i="150"/>
  <c r="BU69" i="150"/>
  <c r="E9" i="150"/>
  <c r="BV69" i="150"/>
  <c r="D9" i="150"/>
  <c r="G139" i="150"/>
  <c r="F97" i="150"/>
  <c r="J143" i="150"/>
  <c r="J110" i="150"/>
  <c r="J142" i="150"/>
  <c r="BE18" i="150"/>
  <c r="BW18" i="150"/>
  <c r="BV21" i="150"/>
  <c r="BW23" i="150"/>
  <c r="BV28" i="150"/>
  <c r="CJ30" i="150"/>
  <c r="BW30" i="150"/>
  <c r="BX66" i="150"/>
  <c r="BU73" i="150"/>
  <c r="AK44" i="150"/>
  <c r="BC35" i="150"/>
  <c r="CF35" i="150" s="1"/>
  <c r="CQ35" i="150" s="1"/>
  <c r="BU50" i="150"/>
  <c r="BX60" i="150"/>
  <c r="BX68" i="150"/>
  <c r="O133" i="150"/>
  <c r="AA133" i="150"/>
  <c r="H134" i="150"/>
  <c r="T134" i="150"/>
  <c r="AF134" i="150"/>
  <c r="M135" i="150"/>
  <c r="Y135" i="150"/>
  <c r="N5" i="150"/>
  <c r="Z5" i="150"/>
  <c r="N9" i="150"/>
  <c r="Z9" i="150"/>
  <c r="CJ15" i="150"/>
  <c r="BU17" i="150"/>
  <c r="BV19" i="150"/>
  <c r="BU48" i="150"/>
  <c r="BW51" i="150"/>
  <c r="D133" i="150"/>
  <c r="P133" i="150"/>
  <c r="AB133" i="150"/>
  <c r="I134" i="150"/>
  <c r="U134" i="150"/>
  <c r="AG134" i="150"/>
  <c r="N135" i="150"/>
  <c r="Z135" i="150"/>
  <c r="F137" i="150"/>
  <c r="R137" i="150"/>
  <c r="AD137" i="150"/>
  <c r="K138" i="150"/>
  <c r="W138" i="150"/>
  <c r="D139" i="150"/>
  <c r="P139" i="150"/>
  <c r="AB139" i="150"/>
  <c r="I140" i="150"/>
  <c r="U140" i="150"/>
  <c r="AG140" i="150"/>
  <c r="N141" i="150"/>
  <c r="Z141" i="150"/>
  <c r="G142" i="150"/>
  <c r="S142" i="150"/>
  <c r="AE142" i="150"/>
  <c r="L143" i="150"/>
  <c r="X143" i="150"/>
  <c r="E144" i="150"/>
  <c r="Q144" i="150"/>
  <c r="AC144" i="150"/>
  <c r="G97" i="150"/>
  <c r="S97" i="150"/>
  <c r="AE97" i="150"/>
  <c r="L110" i="150"/>
  <c r="X110" i="150"/>
  <c r="BX47" i="150"/>
  <c r="BX51" i="150"/>
  <c r="BC64" i="150"/>
  <c r="CF64" i="150" s="1"/>
  <c r="CQ64" i="150" s="1"/>
  <c r="BW64" i="150"/>
  <c r="BU74" i="150"/>
  <c r="E133" i="150"/>
  <c r="Q133" i="150"/>
  <c r="AC133" i="150"/>
  <c r="J134" i="150"/>
  <c r="V134" i="150"/>
  <c r="O135" i="150"/>
  <c r="AA135" i="150"/>
  <c r="M110" i="150"/>
  <c r="Y110" i="150"/>
  <c r="E123" i="150"/>
  <c r="Q123" i="150"/>
  <c r="AC123" i="150"/>
  <c r="BX28" i="150"/>
  <c r="CJ35" i="150"/>
  <c r="CJ69" i="150"/>
  <c r="CH69" i="150"/>
  <c r="U97" i="150"/>
  <c r="AG97" i="150"/>
  <c r="N110" i="150"/>
  <c r="Z110" i="150"/>
  <c r="F123" i="150"/>
  <c r="R123" i="150"/>
  <c r="AD123" i="150"/>
  <c r="O9" i="150"/>
  <c r="AC5" i="150"/>
  <c r="CJ25" i="150"/>
  <c r="BV31" i="150"/>
  <c r="CJ42" i="150"/>
  <c r="BW62" i="150"/>
  <c r="CH66" i="150"/>
  <c r="J97" i="150"/>
  <c r="V97" i="150"/>
  <c r="O110" i="150"/>
  <c r="AA110" i="150"/>
  <c r="BX19" i="150"/>
  <c r="BX24" i="150"/>
  <c r="BX62" i="150"/>
  <c r="BU63" i="150"/>
  <c r="BX69" i="150"/>
  <c r="BU70" i="150"/>
  <c r="Y134" i="150"/>
  <c r="F135" i="150"/>
  <c r="R135" i="150"/>
  <c r="AD135" i="150"/>
  <c r="S5" i="150"/>
  <c r="G9" i="150"/>
  <c r="S9" i="150"/>
  <c r="AE9" i="150"/>
  <c r="CJ23" i="150"/>
  <c r="CH23" i="150"/>
  <c r="CH33" i="150"/>
  <c r="CJ38" i="150"/>
  <c r="CJ57" i="150"/>
  <c r="K137" i="150"/>
  <c r="W137" i="150"/>
  <c r="D138" i="150"/>
  <c r="P138" i="150"/>
  <c r="AB138" i="150"/>
  <c r="I139" i="150"/>
  <c r="U139" i="150"/>
  <c r="AG139" i="150"/>
  <c r="N140" i="150"/>
  <c r="Z140" i="150"/>
  <c r="G141" i="150"/>
  <c r="S141" i="150"/>
  <c r="AE141" i="150"/>
  <c r="L142" i="150"/>
  <c r="X142" i="150"/>
  <c r="E143" i="150"/>
  <c r="Q143" i="150"/>
  <c r="AC143" i="150"/>
  <c r="J144" i="150"/>
  <c r="V144" i="150"/>
  <c r="BV25" i="150"/>
  <c r="BX48" i="150"/>
  <c r="CJ55" i="150"/>
  <c r="BU68" i="150"/>
  <c r="BV70" i="150"/>
  <c r="L137" i="150"/>
  <c r="X137" i="150"/>
  <c r="E138" i="150"/>
  <c r="Q138" i="150"/>
  <c r="AC138" i="150"/>
  <c r="J139" i="150"/>
  <c r="V139" i="150"/>
  <c r="O140" i="150"/>
  <c r="AA140" i="150"/>
  <c r="H141" i="150"/>
  <c r="T141" i="150"/>
  <c r="AF141" i="150"/>
  <c r="M142" i="150"/>
  <c r="Y142" i="150"/>
  <c r="F143" i="150"/>
  <c r="R143" i="150"/>
  <c r="AD143" i="150"/>
  <c r="K144" i="150"/>
  <c r="W144" i="150"/>
  <c r="F110" i="150"/>
  <c r="R110" i="150"/>
  <c r="AD110" i="150"/>
  <c r="J123" i="150"/>
  <c r="V123" i="150"/>
  <c r="G5" i="150"/>
  <c r="AE5" i="150"/>
  <c r="I5" i="150"/>
  <c r="U5" i="150"/>
  <c r="AG5" i="150"/>
  <c r="AI4" i="150"/>
  <c r="BX20" i="150"/>
  <c r="BU21" i="150"/>
  <c r="BV23" i="150"/>
  <c r="BV30" i="150"/>
  <c r="BU47" i="150"/>
  <c r="BV49" i="150"/>
  <c r="CJ54" i="150"/>
  <c r="BV57" i="150"/>
  <c r="BV68" i="150"/>
  <c r="BW72" i="150"/>
  <c r="BX74" i="150"/>
  <c r="M137" i="150"/>
  <c r="Y137" i="150"/>
  <c r="F138" i="150"/>
  <c r="R138" i="150"/>
  <c r="AD138" i="150"/>
  <c r="K139" i="150"/>
  <c r="W139" i="150"/>
  <c r="D140" i="150"/>
  <c r="P140" i="150"/>
  <c r="AB140" i="150"/>
  <c r="I141" i="150"/>
  <c r="U141" i="150"/>
  <c r="AG141" i="150"/>
  <c r="N142" i="150"/>
  <c r="Z142" i="150"/>
  <c r="G143" i="150"/>
  <c r="S143" i="150"/>
  <c r="AE143" i="150"/>
  <c r="L144" i="150"/>
  <c r="X144" i="150"/>
  <c r="N97" i="150"/>
  <c r="Z97" i="150"/>
  <c r="G110" i="150"/>
  <c r="S110" i="150"/>
  <c r="AE110" i="150"/>
  <c r="AQ29" i="150"/>
  <c r="BX14" i="150"/>
  <c r="BX16" i="150"/>
  <c r="CH25" i="150"/>
  <c r="BW28" i="150"/>
  <c r="AT44" i="150"/>
  <c r="BX32" i="150"/>
  <c r="BX50" i="150"/>
  <c r="BW53" i="150"/>
  <c r="BX58" i="150"/>
  <c r="BV62" i="150"/>
  <c r="BV64" i="150"/>
  <c r="BW67" i="150"/>
  <c r="BX71" i="150"/>
  <c r="CH72" i="150"/>
  <c r="BX73" i="150"/>
  <c r="J137" i="150"/>
  <c r="V137" i="150"/>
  <c r="AH137" i="150"/>
  <c r="O138" i="150"/>
  <c r="AA138" i="150"/>
  <c r="H139" i="150"/>
  <c r="T139" i="150"/>
  <c r="AF139" i="150"/>
  <c r="M140" i="150"/>
  <c r="Y140" i="150"/>
  <c r="F141" i="150"/>
  <c r="R141" i="150"/>
  <c r="AD141" i="150"/>
  <c r="K142" i="150"/>
  <c r="W142" i="150"/>
  <c r="D143" i="150"/>
  <c r="P143" i="150"/>
  <c r="AB143" i="150"/>
  <c r="I144" i="150"/>
  <c r="U144" i="150"/>
  <c r="AG144" i="150"/>
  <c r="AR29" i="150"/>
  <c r="BC41" i="150"/>
  <c r="CF41" i="150" s="1"/>
  <c r="CQ41" i="150" s="1"/>
  <c r="E84" i="150"/>
  <c r="W5" i="150"/>
  <c r="L5" i="150"/>
  <c r="X5" i="150"/>
  <c r="F9" i="150"/>
  <c r="R9" i="150"/>
  <c r="AD9" i="150"/>
  <c r="BV15" i="150"/>
  <c r="CH19" i="150"/>
  <c r="BW21" i="150"/>
  <c r="AJ44" i="150"/>
  <c r="AV44" i="150"/>
  <c r="CH30" i="150"/>
  <c r="BC36" i="150"/>
  <c r="CF36" i="150" s="1"/>
  <c r="CQ36" i="150" s="1"/>
  <c r="BX53" i="150"/>
  <c r="BW57" i="150"/>
  <c r="CJ58" i="150"/>
  <c r="CJ64" i="150"/>
  <c r="BW66" i="150"/>
  <c r="BX67" i="150"/>
  <c r="BV72" i="150"/>
  <c r="P84" i="150"/>
  <c r="CJ26" i="150"/>
  <c r="AW44" i="150"/>
  <c r="BC32" i="150"/>
  <c r="CP32" i="150" s="1"/>
  <c r="CJ41" i="150"/>
  <c r="Q84" i="150"/>
  <c r="AI3" i="150"/>
  <c r="H9" i="150"/>
  <c r="T9" i="150"/>
  <c r="BJ76" i="150"/>
  <c r="BE15" i="150"/>
  <c r="CH15" i="150"/>
  <c r="BC16" i="150"/>
  <c r="CP16" i="150" s="1"/>
  <c r="BW17" i="150"/>
  <c r="BX21" i="150"/>
  <c r="BC24" i="150"/>
  <c r="CP24" i="150" s="1"/>
  <c r="BW25" i="150"/>
  <c r="BW27" i="150"/>
  <c r="CJ33" i="150"/>
  <c r="CJ46" i="150"/>
  <c r="BW55" i="150"/>
  <c r="BU60" i="150"/>
  <c r="CJ63" i="150"/>
  <c r="BC71" i="150"/>
  <c r="CP71" i="150" s="1"/>
  <c r="AB84" i="150"/>
  <c r="O97" i="150"/>
  <c r="AA97" i="150"/>
  <c r="N123" i="150"/>
  <c r="Z123" i="150"/>
  <c r="O5" i="150"/>
  <c r="AA5" i="150"/>
  <c r="BK76" i="150"/>
  <c r="CJ20" i="150"/>
  <c r="BU20" i="150"/>
  <c r="BX23" i="150"/>
  <c r="CJ27" i="150"/>
  <c r="AM44" i="150"/>
  <c r="AY44" i="150"/>
  <c r="CJ36" i="150"/>
  <c r="CH36" i="150"/>
  <c r="CH52" i="150"/>
  <c r="BX55" i="150"/>
  <c r="BV60" i="150"/>
  <c r="BV61" i="150"/>
  <c r="BW74" i="150"/>
  <c r="AC84" i="150"/>
  <c r="H138" i="150"/>
  <c r="T138" i="150"/>
  <c r="AF138" i="150"/>
  <c r="M139" i="150"/>
  <c r="Y139" i="150"/>
  <c r="F140" i="150"/>
  <c r="R140" i="150"/>
  <c r="AD140" i="150"/>
  <c r="K141" i="150"/>
  <c r="W141" i="150"/>
  <c r="D142" i="150"/>
  <c r="P142" i="150"/>
  <c r="AB142" i="150"/>
  <c r="I143" i="150"/>
  <c r="U143" i="150"/>
  <c r="AG143" i="150"/>
  <c r="N144" i="150"/>
  <c r="Z144" i="150"/>
  <c r="D97" i="150"/>
  <c r="P97" i="150"/>
  <c r="AB97" i="150"/>
  <c r="D5" i="150"/>
  <c r="P5" i="150"/>
  <c r="AB5" i="150"/>
  <c r="J9" i="150"/>
  <c r="V9" i="150"/>
  <c r="AH9" i="150"/>
  <c r="AK29" i="150"/>
  <c r="AW29" i="150"/>
  <c r="BU14" i="150"/>
  <c r="BX15" i="150"/>
  <c r="CJ16" i="150"/>
  <c r="BX17" i="150"/>
  <c r="BX25" i="150"/>
  <c r="CH31" i="150"/>
  <c r="CJ32" i="150"/>
  <c r="BU32" i="150"/>
  <c r="CJ39" i="150"/>
  <c r="BV46" i="150"/>
  <c r="CH48" i="150"/>
  <c r="CJ50" i="150"/>
  <c r="BC52" i="150"/>
  <c r="CP52" i="150" s="1"/>
  <c r="BW52" i="150"/>
  <c r="AT76" i="150"/>
  <c r="BV63" i="150"/>
  <c r="BV65" i="150"/>
  <c r="BC67" i="150"/>
  <c r="CF67" i="150" s="1"/>
  <c r="CQ67" i="150" s="1"/>
  <c r="BC68" i="150"/>
  <c r="CP68" i="150" s="1"/>
  <c r="BW68" i="150"/>
  <c r="BU71" i="150"/>
  <c r="BX72" i="150"/>
  <c r="Z137" i="150"/>
  <c r="G138" i="150"/>
  <c r="S138" i="150"/>
  <c r="AE138" i="150"/>
  <c r="L139" i="150"/>
  <c r="X139" i="150"/>
  <c r="E140" i="150"/>
  <c r="Q140" i="150"/>
  <c r="AC140" i="150"/>
  <c r="V141" i="150"/>
  <c r="O142" i="150"/>
  <c r="AA142" i="150"/>
  <c r="H143" i="150"/>
  <c r="T143" i="150"/>
  <c r="AF143" i="150"/>
  <c r="M144" i="150"/>
  <c r="Y144" i="150"/>
  <c r="Y5" i="150"/>
  <c r="K9" i="150"/>
  <c r="W9" i="150"/>
  <c r="AX29" i="150"/>
  <c r="CH14" i="150"/>
  <c r="CJ24" i="150"/>
  <c r="AO44" i="150"/>
  <c r="BA44" i="150"/>
  <c r="BC38" i="150"/>
  <c r="CP38" i="150" s="1"/>
  <c r="AU44" i="150"/>
  <c r="CH54" i="150"/>
  <c r="CJ60" i="150"/>
  <c r="CH61" i="150"/>
  <c r="CJ75" i="150"/>
  <c r="E137" i="150"/>
  <c r="Q137" i="150"/>
  <c r="AC137" i="150"/>
  <c r="J138" i="150"/>
  <c r="V138" i="150"/>
  <c r="AH138" i="150"/>
  <c r="O139" i="150"/>
  <c r="AA139" i="150"/>
  <c r="H140" i="150"/>
  <c r="T140" i="150"/>
  <c r="AF140" i="150"/>
  <c r="M141" i="150"/>
  <c r="Y141" i="150"/>
  <c r="F142" i="150"/>
  <c r="R142" i="150"/>
  <c r="AD142" i="150"/>
  <c r="K143" i="150"/>
  <c r="W143" i="150"/>
  <c r="D144" i="150"/>
  <c r="P144" i="150"/>
  <c r="AB144" i="150"/>
  <c r="AI2" i="150"/>
  <c r="Q5" i="150"/>
  <c r="F5" i="150"/>
  <c r="R5" i="150"/>
  <c r="AD5" i="150"/>
  <c r="L9" i="150"/>
  <c r="X9" i="150"/>
  <c r="BD31" i="150"/>
  <c r="AA9" i="150"/>
  <c r="BV14" i="150"/>
  <c r="CJ17" i="150"/>
  <c r="BV20" i="150"/>
  <c r="BW22" i="150"/>
  <c r="BU23" i="150"/>
  <c r="AP44" i="150"/>
  <c r="BB44" i="150"/>
  <c r="CJ40" i="150"/>
  <c r="CJ43" i="150"/>
  <c r="BW43" i="150"/>
  <c r="AJ59" i="150"/>
  <c r="AV59" i="150"/>
  <c r="BW45" i="150"/>
  <c r="BW46" i="150"/>
  <c r="BV50" i="150"/>
  <c r="CJ51" i="150"/>
  <c r="BX52" i="150"/>
  <c r="AJ76" i="150"/>
  <c r="AV76" i="150"/>
  <c r="CJ65" i="150"/>
  <c r="CJ67" i="150"/>
  <c r="N134" i="150"/>
  <c r="Z134" i="150"/>
  <c r="G135" i="150"/>
  <c r="S135" i="150"/>
  <c r="AE135" i="150"/>
  <c r="K134" i="150"/>
  <c r="W134" i="150"/>
  <c r="D135" i="150"/>
  <c r="P135" i="150"/>
  <c r="AB135" i="150"/>
  <c r="E5" i="150"/>
  <c r="Y9" i="150"/>
  <c r="AB9" i="150"/>
  <c r="BV18" i="150"/>
  <c r="BW20" i="150"/>
  <c r="BC22" i="150"/>
  <c r="CP22" i="150" s="1"/>
  <c r="BW26" i="150"/>
  <c r="BU30" i="150"/>
  <c r="BC31" i="150"/>
  <c r="CJ31" i="150"/>
  <c r="BW31" i="150"/>
  <c r="CJ34" i="150"/>
  <c r="AK76" i="150"/>
  <c r="AW76" i="150"/>
  <c r="BW63" i="150"/>
  <c r="BC66" i="150"/>
  <c r="CF66" i="150" s="1"/>
  <c r="CQ66" i="150" s="1"/>
  <c r="BU72" i="150"/>
  <c r="J84" i="150"/>
  <c r="V84" i="150"/>
  <c r="AH84" i="150"/>
  <c r="O134" i="150"/>
  <c r="AA134" i="150"/>
  <c r="H135" i="150"/>
  <c r="T135" i="150"/>
  <c r="AF135" i="150"/>
  <c r="G137" i="150"/>
  <c r="S137" i="150"/>
  <c r="AE137" i="150"/>
  <c r="L138" i="150"/>
  <c r="X138" i="150"/>
  <c r="E139" i="150"/>
  <c r="Q139" i="150"/>
  <c r="AC139" i="150"/>
  <c r="J140" i="150"/>
  <c r="V140" i="150"/>
  <c r="AH140" i="150"/>
  <c r="O141" i="150"/>
  <c r="AA141" i="150"/>
  <c r="H142" i="150"/>
  <c r="T142" i="150"/>
  <c r="AF142" i="150"/>
  <c r="M143" i="150"/>
  <c r="Y143" i="150"/>
  <c r="F144" i="150"/>
  <c r="R144" i="150"/>
  <c r="AD144" i="150"/>
  <c r="H97" i="150"/>
  <c r="T97" i="150"/>
  <c r="AF97" i="150"/>
  <c r="H110" i="150"/>
  <c r="T110" i="150"/>
  <c r="AF110" i="150"/>
  <c r="G123" i="150"/>
  <c r="S123" i="150"/>
  <c r="AE123" i="150"/>
  <c r="M5" i="150"/>
  <c r="BE14" i="150"/>
  <c r="AG12" i="80" s="1"/>
  <c r="CJ14" i="150"/>
  <c r="BW14" i="150"/>
  <c r="CJ21" i="150"/>
  <c r="CH21" i="150"/>
  <c r="BX22" i="150"/>
  <c r="BC26" i="150"/>
  <c r="CP26" i="150" s="1"/>
  <c r="BW32" i="150"/>
  <c r="CH35" i="150"/>
  <c r="BC37" i="150"/>
  <c r="CF37" i="150" s="1"/>
  <c r="CQ37" i="150" s="1"/>
  <c r="BX43" i="150"/>
  <c r="AL59" i="150"/>
  <c r="AX59" i="150"/>
  <c r="BX46" i="150"/>
  <c r="CH47" i="150"/>
  <c r="BW48" i="150"/>
  <c r="BW50" i="150"/>
  <c r="BV51" i="150"/>
  <c r="BU57" i="150"/>
  <c r="CH58" i="150"/>
  <c r="CJ62" i="150"/>
  <c r="BU62" i="150"/>
  <c r="BX63" i="150"/>
  <c r="BX65" i="150"/>
  <c r="BW71" i="150"/>
  <c r="D134" i="150"/>
  <c r="P134" i="150"/>
  <c r="AB134" i="150"/>
  <c r="I135" i="150"/>
  <c r="U135" i="150"/>
  <c r="AG135" i="150"/>
  <c r="H137" i="150"/>
  <c r="T137" i="150"/>
  <c r="AF137" i="150"/>
  <c r="M138" i="150"/>
  <c r="Y138" i="150"/>
  <c r="F139" i="150"/>
  <c r="R139" i="150"/>
  <c r="AD139" i="150"/>
  <c r="K140" i="150"/>
  <c r="W140" i="150"/>
  <c r="D141" i="150"/>
  <c r="P141" i="150"/>
  <c r="AB141" i="150"/>
  <c r="I142" i="150"/>
  <c r="U142" i="150"/>
  <c r="AG142" i="150"/>
  <c r="N143" i="150"/>
  <c r="Z143" i="150"/>
  <c r="G144" i="150"/>
  <c r="S144" i="150"/>
  <c r="AE144" i="150"/>
  <c r="I97" i="150"/>
  <c r="CN12" i="150"/>
  <c r="AI29" i="150"/>
  <c r="AU29" i="150"/>
  <c r="BH76" i="150"/>
  <c r="BV13" i="150"/>
  <c r="BW15" i="150"/>
  <c r="CJ18" i="150"/>
  <c r="AJ29" i="150"/>
  <c r="AV29" i="150"/>
  <c r="BI76" i="150"/>
  <c r="BW13" i="150"/>
  <c r="BE25" i="150"/>
  <c r="BE26" i="150"/>
  <c r="BC27" i="150"/>
  <c r="BV45" i="150"/>
  <c r="AL29" i="150"/>
  <c r="BC49" i="150"/>
  <c r="BE49" i="150"/>
  <c r="AM29" i="150"/>
  <c r="AY29" i="150"/>
  <c r="CH18" i="150"/>
  <c r="BC20" i="150"/>
  <c r="BC21" i="150"/>
  <c r="BU22" i="150"/>
  <c r="CH22" i="150"/>
  <c r="BE24" i="150"/>
  <c r="BE34" i="150"/>
  <c r="BC34" i="150"/>
  <c r="CH34" i="150"/>
  <c r="BE64" i="150"/>
  <c r="BE71" i="150"/>
  <c r="BD66" i="150"/>
  <c r="BE66" i="150"/>
  <c r="BE40" i="150"/>
  <c r="BE36" i="150"/>
  <c r="BE48" i="150"/>
  <c r="BE41" i="150"/>
  <c r="BE37" i="150"/>
  <c r="AG12" i="31" s="1"/>
  <c r="BE27" i="150"/>
  <c r="F38" i="11" s="1"/>
  <c r="BE23" i="150"/>
  <c r="BE32" i="150"/>
  <c r="BE62" i="150"/>
  <c r="BE51" i="150"/>
  <c r="BE55" i="150"/>
  <c r="K5" i="150"/>
  <c r="AN29" i="150"/>
  <c r="AZ29" i="150"/>
  <c r="BM76" i="150"/>
  <c r="AO29" i="150"/>
  <c r="BA29" i="150"/>
  <c r="BN76" i="150"/>
  <c r="BC19" i="150"/>
  <c r="CP19" i="150" s="1"/>
  <c r="BE19" i="150"/>
  <c r="BE30" i="150"/>
  <c r="CH13" i="150"/>
  <c r="BU16" i="150"/>
  <c r="BE38" i="150"/>
  <c r="BC13" i="150"/>
  <c r="BC15" i="150"/>
  <c r="CH16" i="150"/>
  <c r="BC17" i="150"/>
  <c r="BE21" i="150"/>
  <c r="BE22" i="150"/>
  <c r="BC23" i="150"/>
  <c r="BE13" i="150"/>
  <c r="CJ13" i="150"/>
  <c r="BC25" i="150"/>
  <c r="BU26" i="150"/>
  <c r="CH26" i="150"/>
  <c r="CH27" i="150"/>
  <c r="AF9" i="150"/>
  <c r="BC11" i="150"/>
  <c r="BC14" i="150"/>
  <c r="BU15" i="150"/>
  <c r="BE16" i="150"/>
  <c r="BC28" i="150"/>
  <c r="BE33" i="150"/>
  <c r="BE35" i="150"/>
  <c r="AT29" i="150"/>
  <c r="BG76" i="150"/>
  <c r="BU13" i="150"/>
  <c r="BE17" i="150"/>
  <c r="BE20" i="150"/>
  <c r="BC40" i="150"/>
  <c r="BE50" i="150"/>
  <c r="BE53" i="150"/>
  <c r="BL76" i="150"/>
  <c r="BX13" i="150"/>
  <c r="CH28" i="150"/>
  <c r="AN44" i="150"/>
  <c r="AZ44" i="150"/>
  <c r="CJ37" i="150"/>
  <c r="AI44" i="150"/>
  <c r="CH50" i="150"/>
  <c r="AP29" i="150"/>
  <c r="BB29" i="150"/>
  <c r="AQ44" i="150"/>
  <c r="BU31" i="150"/>
  <c r="BC33" i="150"/>
  <c r="BE45" i="150"/>
  <c r="CJ45" i="150"/>
  <c r="CH45" i="150"/>
  <c r="CH60" i="150"/>
  <c r="BW60" i="150"/>
  <c r="BX27" i="150"/>
  <c r="AR44" i="150"/>
  <c r="CH38" i="150"/>
  <c r="CH43" i="150"/>
  <c r="BV47" i="150"/>
  <c r="BC48" i="150"/>
  <c r="AS44" i="150"/>
  <c r="CH46" i="150"/>
  <c r="AS29" i="150"/>
  <c r="BF76" i="150"/>
  <c r="BE39" i="150"/>
  <c r="BC39" i="150"/>
  <c r="CH42" i="150"/>
  <c r="BV43" i="150"/>
  <c r="BE47" i="150"/>
  <c r="BE28" i="150"/>
  <c r="F39" i="11" s="1"/>
  <c r="BC30" i="150"/>
  <c r="AM59" i="150"/>
  <c r="AY59" i="150"/>
  <c r="CH17" i="150"/>
  <c r="BE43" i="150"/>
  <c r="CH20" i="150"/>
  <c r="CH24" i="150"/>
  <c r="BX31" i="150"/>
  <c r="BC42" i="150"/>
  <c r="AO59" i="150"/>
  <c r="BA59" i="150"/>
  <c r="BE46" i="150"/>
  <c r="BC46" i="150"/>
  <c r="AL44" i="150"/>
  <c r="AX44" i="150"/>
  <c r="BU49" i="150"/>
  <c r="BE42" i="150"/>
  <c r="AG12" i="105" s="1"/>
  <c r="AK59" i="150"/>
  <c r="AW59" i="150"/>
  <c r="CH49" i="150"/>
  <c r="BC51" i="150"/>
  <c r="BC55" i="150"/>
  <c r="BE58" i="150"/>
  <c r="F55" i="11" s="1"/>
  <c r="BE60" i="150"/>
  <c r="CH63" i="150"/>
  <c r="N133" i="150"/>
  <c r="N84" i="150"/>
  <c r="Z133" i="150"/>
  <c r="Z84" i="150"/>
  <c r="CJ48" i="150"/>
  <c r="BU51" i="150"/>
  <c r="CH51" i="150"/>
  <c r="BE54" i="150"/>
  <c r="BU55" i="150"/>
  <c r="CH55" i="150"/>
  <c r="AN59" i="150"/>
  <c r="AZ59" i="150"/>
  <c r="BC50" i="150"/>
  <c r="BE57" i="150"/>
  <c r="F54" i="11" s="1"/>
  <c r="AL76" i="150"/>
  <c r="AX76" i="150"/>
  <c r="BX54" i="150"/>
  <c r="BE63" i="150"/>
  <c r="BC63" i="150"/>
  <c r="CH32" i="150"/>
  <c r="CH37" i="150"/>
  <c r="CH41" i="150"/>
  <c r="AP59" i="150"/>
  <c r="BB59" i="150"/>
  <c r="AN76" i="150"/>
  <c r="AZ76" i="150"/>
  <c r="AQ59" i="150"/>
  <c r="BC45" i="150"/>
  <c r="BC47" i="150"/>
  <c r="BV48" i="150"/>
  <c r="BX49" i="150"/>
  <c r="CJ52" i="150"/>
  <c r="BC56" i="150"/>
  <c r="BE56" i="150"/>
  <c r="F53" i="11" s="1"/>
  <c r="AR59" i="150"/>
  <c r="BE61" i="150"/>
  <c r="AG12" i="81" s="1"/>
  <c r="CJ61" i="150"/>
  <c r="CH40" i="150"/>
  <c r="BC43" i="150"/>
  <c r="AS59" i="150"/>
  <c r="AT59" i="150"/>
  <c r="CJ49" i="150"/>
  <c r="BV52" i="150"/>
  <c r="BU53" i="150"/>
  <c r="CH64" i="150"/>
  <c r="AI59" i="150"/>
  <c r="AU59" i="150"/>
  <c r="BE52" i="150"/>
  <c r="BE65" i="150"/>
  <c r="CH65" i="150"/>
  <c r="CF71" i="150"/>
  <c r="CQ71" i="150" s="1"/>
  <c r="CH53" i="150"/>
  <c r="BW54" i="150"/>
  <c r="CH57" i="150"/>
  <c r="BW58" i="150"/>
  <c r="BE69" i="150"/>
  <c r="BC69" i="150"/>
  <c r="BE72" i="150"/>
  <c r="BC72" i="150"/>
  <c r="L84" i="150"/>
  <c r="X84" i="150"/>
  <c r="E97" i="150"/>
  <c r="Q97" i="150"/>
  <c r="AC97" i="150"/>
  <c r="BW61" i="150"/>
  <c r="BW65" i="150"/>
  <c r="BX70" i="150"/>
  <c r="M84" i="150"/>
  <c r="M133" i="150"/>
  <c r="Y84" i="150"/>
  <c r="Y133" i="150"/>
  <c r="AM76" i="150"/>
  <c r="AY76" i="150"/>
  <c r="BC62" i="150"/>
  <c r="E110" i="150"/>
  <c r="Q110" i="150"/>
  <c r="AC110" i="150"/>
  <c r="D123" i="150"/>
  <c r="P123" i="150"/>
  <c r="AB123" i="150"/>
  <c r="BC54" i="150"/>
  <c r="BC58" i="150"/>
  <c r="AO76" i="150"/>
  <c r="BA76" i="150"/>
  <c r="F133" i="150"/>
  <c r="AP76" i="150"/>
  <c r="BB76" i="150"/>
  <c r="BC61" i="150"/>
  <c r="BC65" i="150"/>
  <c r="BU67" i="150"/>
  <c r="CH67" i="150"/>
  <c r="CJ71" i="150"/>
  <c r="CJ74" i="150"/>
  <c r="F84" i="150"/>
  <c r="R84" i="150"/>
  <c r="AD84" i="150"/>
  <c r="R133" i="150"/>
  <c r="AQ76" i="150"/>
  <c r="BC60" i="150"/>
  <c r="CH62" i="150"/>
  <c r="BW69" i="150"/>
  <c r="CJ73" i="150"/>
  <c r="BU75" i="150"/>
  <c r="CH75" i="150"/>
  <c r="G84" i="150"/>
  <c r="S84" i="150"/>
  <c r="AE84" i="150"/>
  <c r="L134" i="150"/>
  <c r="X134" i="150"/>
  <c r="E135" i="150"/>
  <c r="Q135" i="150"/>
  <c r="AC135" i="150"/>
  <c r="L97" i="150"/>
  <c r="X97" i="150"/>
  <c r="AD133" i="150"/>
  <c r="BC53" i="150"/>
  <c r="BC57" i="150"/>
  <c r="AR76" i="150"/>
  <c r="CJ68" i="150"/>
  <c r="BE68" i="150"/>
  <c r="F58" i="11" s="1"/>
  <c r="CJ72" i="150"/>
  <c r="CH73" i="150"/>
  <c r="M134" i="150"/>
  <c r="O137" i="150"/>
  <c r="AA137" i="150"/>
  <c r="M97" i="150"/>
  <c r="Y97" i="150"/>
  <c r="AS76" i="150"/>
  <c r="BV73" i="150"/>
  <c r="I84" i="150"/>
  <c r="U84" i="150"/>
  <c r="BE74" i="150"/>
  <c r="F64" i="11" s="1"/>
  <c r="K123" i="150"/>
  <c r="W123" i="150"/>
  <c r="AI76" i="150"/>
  <c r="AU76" i="150"/>
  <c r="CH68" i="150"/>
  <c r="BE70" i="150"/>
  <c r="CJ70" i="150"/>
  <c r="BE73" i="150"/>
  <c r="F63" i="11" s="1"/>
  <c r="K84" i="150"/>
  <c r="K133" i="150"/>
  <c r="W84" i="150"/>
  <c r="W133" i="150"/>
  <c r="O84" i="150"/>
  <c r="AA84" i="150"/>
  <c r="G133" i="150"/>
  <c r="S133" i="150"/>
  <c r="AE133" i="150"/>
  <c r="BC74" i="150"/>
  <c r="H133" i="150"/>
  <c r="T133" i="150"/>
  <c r="AF133" i="150"/>
  <c r="BC70" i="150"/>
  <c r="CH71" i="150"/>
  <c r="I133" i="150"/>
  <c r="U133" i="150"/>
  <c r="AG133" i="150"/>
  <c r="J133" i="150"/>
  <c r="V133" i="150"/>
  <c r="AH133" i="150"/>
  <c r="BC73" i="150"/>
  <c r="CH74" i="150"/>
  <c r="L133" i="150"/>
  <c r="X133" i="150"/>
  <c r="CH70" i="150"/>
  <c r="E12" i="149"/>
  <c r="F12" i="149" s="1"/>
  <c r="G12" i="149" s="1"/>
  <c r="H12" i="149" s="1"/>
  <c r="I12" i="149" s="1"/>
  <c r="J12" i="149" s="1"/>
  <c r="K12" i="149" s="1"/>
  <c r="L12" i="149" s="1"/>
  <c r="M12" i="149" s="1"/>
  <c r="N12" i="149" s="1"/>
  <c r="O12" i="149" s="1"/>
  <c r="P12" i="149" s="1"/>
  <c r="Q12" i="149" s="1"/>
  <c r="R12" i="149" s="1"/>
  <c r="BY66" i="150" l="1"/>
  <c r="AG12" i="45"/>
  <c r="F33" i="11"/>
  <c r="F16" i="11"/>
  <c r="AG12" i="54"/>
  <c r="I136" i="150"/>
  <c r="AG12" i="42"/>
  <c r="F31" i="11"/>
  <c r="F11" i="11"/>
  <c r="AG12" i="39"/>
  <c r="AG12" i="59"/>
  <c r="F34" i="11"/>
  <c r="F44" i="11"/>
  <c r="AG12" i="50"/>
  <c r="AG12" i="61"/>
  <c r="F35" i="11"/>
  <c r="AG12" i="40"/>
  <c r="F23" i="11"/>
  <c r="F17" i="11"/>
  <c r="AG12" i="55"/>
  <c r="AG12" i="53"/>
  <c r="F21" i="11"/>
  <c r="AG12" i="86"/>
  <c r="F32" i="11"/>
  <c r="AG12" i="77"/>
  <c r="F51" i="11"/>
  <c r="F10" i="11"/>
  <c r="AG12" i="38"/>
  <c r="F4" i="11"/>
  <c r="AG12" i="35"/>
  <c r="CF16" i="150"/>
  <c r="CQ16" i="150" s="1"/>
  <c r="CH77" i="150"/>
  <c r="AG12" i="102"/>
  <c r="F36" i="11"/>
  <c r="AG12" i="43"/>
  <c r="F18" i="11"/>
  <c r="AG12" i="37"/>
  <c r="F20" i="11"/>
  <c r="AH136" i="150"/>
  <c r="AG12" i="108"/>
  <c r="F62" i="11"/>
  <c r="F43" i="11"/>
  <c r="AG12" i="49"/>
  <c r="AG12" i="75"/>
  <c r="F50" i="11"/>
  <c r="F52" i="11"/>
  <c r="AG12" i="78"/>
  <c r="AG12" i="69"/>
  <c r="F56" i="11"/>
  <c r="AG12" i="63"/>
  <c r="F61" i="11"/>
  <c r="BY74" i="150"/>
  <c r="F26" i="11"/>
  <c r="AG12" i="82"/>
  <c r="AG12" i="56"/>
  <c r="F12" i="11"/>
  <c r="AG12" i="90"/>
  <c r="F60" i="11"/>
  <c r="AG12" i="87"/>
  <c r="F29" i="11"/>
  <c r="F8" i="11"/>
  <c r="AG12" i="79"/>
  <c r="F7" i="11"/>
  <c r="AG12" i="64"/>
  <c r="AG12" i="68"/>
  <c r="F24" i="11"/>
  <c r="F42" i="11"/>
  <c r="AG12" i="91"/>
  <c r="AG12" i="72"/>
  <c r="F48" i="11"/>
  <c r="AG12" i="104"/>
  <c r="F45" i="11"/>
  <c r="AG12" i="57"/>
  <c r="F28" i="11"/>
  <c r="AG12" i="44"/>
  <c r="F13" i="11"/>
  <c r="F6" i="11"/>
  <c r="AG12" i="33"/>
  <c r="F40" i="11"/>
  <c r="AG12" i="60"/>
  <c r="AG12" i="92"/>
  <c r="F59" i="11"/>
  <c r="AG12" i="73"/>
  <c r="F49" i="11"/>
  <c r="AG12" i="83"/>
  <c r="F27" i="11"/>
  <c r="F19" i="11"/>
  <c r="AG12" i="58"/>
  <c r="BY16" i="150"/>
  <c r="AG12" i="65"/>
  <c r="F22" i="11"/>
  <c r="AG12" i="103"/>
  <c r="F37" i="11"/>
  <c r="AG12" i="76"/>
  <c r="AG12" i="48"/>
  <c r="F57" i="11"/>
  <c r="F25" i="11"/>
  <c r="AG11" i="41"/>
  <c r="F14" i="11"/>
  <c r="F46" i="11"/>
  <c r="F47" i="11"/>
  <c r="F41" i="11"/>
  <c r="BY71" i="150"/>
  <c r="CG14" i="150"/>
  <c r="CI14" i="150" s="1"/>
  <c r="CO14" i="150" s="1"/>
  <c r="F5" i="11"/>
  <c r="AD136" i="150"/>
  <c r="BY28" i="150"/>
  <c r="AF136" i="150"/>
  <c r="BY61" i="150"/>
  <c r="AJ44" i="153"/>
  <c r="AN44" i="153"/>
  <c r="AZ44" i="153"/>
  <c r="AR44" i="153"/>
  <c r="AS44" i="153"/>
  <c r="AU44" i="153"/>
  <c r="AR29" i="153"/>
  <c r="AT29" i="153"/>
  <c r="AZ29" i="153"/>
  <c r="AQ29" i="153"/>
  <c r="AX29" i="153"/>
  <c r="AP29" i="153"/>
  <c r="AO44" i="153"/>
  <c r="AK44" i="153"/>
  <c r="AY44" i="153"/>
  <c r="AX44" i="153"/>
  <c r="AV44" i="153"/>
  <c r="AP44" i="153"/>
  <c r="AR59" i="153"/>
  <c r="AK59" i="153"/>
  <c r="AV59" i="153"/>
  <c r="AN59" i="153"/>
  <c r="AL59" i="153"/>
  <c r="AP59" i="153"/>
  <c r="AX59" i="153"/>
  <c r="AQ59" i="153"/>
  <c r="AU59" i="153"/>
  <c r="AM59" i="153"/>
  <c r="AT59" i="153"/>
  <c r="AM44" i="153"/>
  <c r="AL44" i="153"/>
  <c r="AQ44" i="153"/>
  <c r="AT44" i="153"/>
  <c r="AW44" i="153"/>
  <c r="AZ59" i="153"/>
  <c r="BY68" i="150"/>
  <c r="N136" i="150"/>
  <c r="CF32" i="150"/>
  <c r="CQ32" i="150" s="1"/>
  <c r="AE136" i="150"/>
  <c r="K136" i="150"/>
  <c r="V136" i="150"/>
  <c r="R136" i="150"/>
  <c r="AC136" i="150"/>
  <c r="S136" i="150"/>
  <c r="CF52" i="150"/>
  <c r="CQ52" i="150" s="1"/>
  <c r="BY52" i="150"/>
  <c r="BY75" i="150"/>
  <c r="CE18" i="150"/>
  <c r="CN18" i="150" s="1"/>
  <c r="BY62" i="150"/>
  <c r="CF75" i="150"/>
  <c r="CQ75" i="150" s="1"/>
  <c r="X136" i="150"/>
  <c r="CG18" i="150"/>
  <c r="CI18" i="150" s="1"/>
  <c r="CO18" i="150" s="1"/>
  <c r="CP35" i="150"/>
  <c r="AO77" i="150"/>
  <c r="E136" i="150"/>
  <c r="BY67" i="150"/>
  <c r="BY55" i="150"/>
  <c r="CG15" i="150"/>
  <c r="CI15" i="150" s="1"/>
  <c r="CO15" i="150" s="1"/>
  <c r="BY58" i="150"/>
  <c r="CE15" i="150"/>
  <c r="CN15" i="150" s="1"/>
  <c r="BY60" i="150"/>
  <c r="BY18" i="150"/>
  <c r="BY20" i="150"/>
  <c r="BY19" i="150"/>
  <c r="BY64" i="150"/>
  <c r="BY24" i="150"/>
  <c r="J136" i="150"/>
  <c r="CP37" i="150"/>
  <c r="Q136" i="150"/>
  <c r="BY40" i="150"/>
  <c r="CE14" i="150"/>
  <c r="CN14" i="150" s="1"/>
  <c r="BY72" i="150"/>
  <c r="BY34" i="150"/>
  <c r="BY30" i="150"/>
  <c r="U136" i="150"/>
  <c r="BY33" i="150"/>
  <c r="BY27" i="150"/>
  <c r="BY21" i="150"/>
  <c r="BY45" i="150"/>
  <c r="BY25" i="150"/>
  <c r="BY51" i="150"/>
  <c r="AI77" i="150"/>
  <c r="O136" i="150"/>
  <c r="Y136" i="150"/>
  <c r="BY47" i="150"/>
  <c r="BY57" i="150"/>
  <c r="BY35" i="150"/>
  <c r="Z136" i="150"/>
  <c r="BY37" i="150"/>
  <c r="CP67" i="150"/>
  <c r="BY41" i="150"/>
  <c r="BY36" i="150"/>
  <c r="BY38" i="150"/>
  <c r="CF68" i="150"/>
  <c r="CQ68" i="150" s="1"/>
  <c r="BY39" i="150"/>
  <c r="H136" i="150"/>
  <c r="BY42" i="150"/>
  <c r="G136" i="150"/>
  <c r="AK77" i="150"/>
  <c r="W136" i="150"/>
  <c r="AA136" i="150"/>
  <c r="T136" i="150"/>
  <c r="BY69" i="150"/>
  <c r="AV77" i="150"/>
  <c r="AW77" i="150"/>
  <c r="D136" i="150"/>
  <c r="F136" i="150"/>
  <c r="AJ77" i="150"/>
  <c r="AN77" i="150"/>
  <c r="BY31" i="150"/>
  <c r="BY63" i="150"/>
  <c r="BY32" i="150"/>
  <c r="BY48" i="150"/>
  <c r="L136" i="150"/>
  <c r="BY43" i="150"/>
  <c r="CF24" i="150"/>
  <c r="CQ24" i="150" s="1"/>
  <c r="CP36" i="150"/>
  <c r="CP64" i="150"/>
  <c r="BY23" i="150"/>
  <c r="CF38" i="150"/>
  <c r="CQ38" i="150" s="1"/>
  <c r="AG136" i="150"/>
  <c r="AP77" i="150"/>
  <c r="CF22" i="150"/>
  <c r="CQ22" i="150" s="1"/>
  <c r="AB136" i="150"/>
  <c r="BY49" i="150"/>
  <c r="P136" i="150"/>
  <c r="AY77" i="150"/>
  <c r="BY54" i="150"/>
  <c r="BY17" i="150"/>
  <c r="AI9" i="150"/>
  <c r="BY53" i="150"/>
  <c r="BE31" i="150"/>
  <c r="BE78" i="150" s="1"/>
  <c r="CF26" i="150"/>
  <c r="CQ26" i="150" s="1"/>
  <c r="CF31" i="150"/>
  <c r="CQ31" i="150" s="1"/>
  <c r="CP31" i="150"/>
  <c r="BY26" i="150"/>
  <c r="BY22" i="150"/>
  <c r="AI5" i="150"/>
  <c r="AM77" i="150"/>
  <c r="BY73" i="150"/>
  <c r="AR77" i="150"/>
  <c r="AX77" i="150"/>
  <c r="CP66" i="150"/>
  <c r="AS77" i="150"/>
  <c r="AT77" i="150"/>
  <c r="BY46" i="150"/>
  <c r="CP41" i="150"/>
  <c r="BY65" i="150"/>
  <c r="BY50" i="150"/>
  <c r="BY14" i="150"/>
  <c r="CG61" i="150"/>
  <c r="CI61" i="150" s="1"/>
  <c r="CO61" i="150" s="1"/>
  <c r="CE61" i="150"/>
  <c r="CN61" i="150" s="1"/>
  <c r="BC59" i="150"/>
  <c r="CF45" i="150"/>
  <c r="CQ45" i="150" s="1"/>
  <c r="CP45" i="150"/>
  <c r="BC29" i="150"/>
  <c r="CF13" i="150"/>
  <c r="CP13" i="150"/>
  <c r="CG62" i="150"/>
  <c r="CI62" i="150" s="1"/>
  <c r="CO62" i="150" s="1"/>
  <c r="CE62" i="150"/>
  <c r="CN62" i="150" s="1"/>
  <c r="CG40" i="150"/>
  <c r="CI40" i="150" s="1"/>
  <c r="CO40" i="150" s="1"/>
  <c r="CE40" i="150"/>
  <c r="CN40" i="150" s="1"/>
  <c r="CF20" i="150"/>
  <c r="CQ20" i="150" s="1"/>
  <c r="CP20" i="150"/>
  <c r="CE26" i="150"/>
  <c r="CN26" i="150" s="1"/>
  <c r="CG26" i="150"/>
  <c r="CI26" i="150" s="1"/>
  <c r="CO26" i="150" s="1"/>
  <c r="CP42" i="150"/>
  <c r="CF42" i="150"/>
  <c r="CQ42" i="150" s="1"/>
  <c r="CJ77" i="150"/>
  <c r="CG38" i="150"/>
  <c r="CI38" i="150" s="1"/>
  <c r="CO38" i="150" s="1"/>
  <c r="CE38" i="150"/>
  <c r="CN38" i="150" s="1"/>
  <c r="CG32" i="150"/>
  <c r="CI32" i="150" s="1"/>
  <c r="CO32" i="150" s="1"/>
  <c r="CE32" i="150"/>
  <c r="CN32" i="150" s="1"/>
  <c r="CG71" i="150"/>
  <c r="CI71" i="150" s="1"/>
  <c r="CO71" i="150" s="1"/>
  <c r="CE71" i="150"/>
  <c r="CN71" i="150" s="1"/>
  <c r="CG25" i="150"/>
  <c r="CI25" i="150" s="1"/>
  <c r="CO25" i="150" s="1"/>
  <c r="CE25" i="150"/>
  <c r="CN25" i="150" s="1"/>
  <c r="BV77" i="150"/>
  <c r="CP15" i="150"/>
  <c r="CF15" i="150"/>
  <c r="CQ15" i="150" s="1"/>
  <c r="CF70" i="150"/>
  <c r="CQ70" i="150" s="1"/>
  <c r="CP70" i="150"/>
  <c r="CG74" i="150"/>
  <c r="CI74" i="150" s="1"/>
  <c r="CO74" i="150" s="1"/>
  <c r="CE74" i="150"/>
  <c r="CN74" i="150" s="1"/>
  <c r="CF62" i="150"/>
  <c r="CQ62" i="150" s="1"/>
  <c r="CP62" i="150"/>
  <c r="AL77" i="150"/>
  <c r="CF39" i="150"/>
  <c r="CQ39" i="150" s="1"/>
  <c r="CP39" i="150"/>
  <c r="CG13" i="150"/>
  <c r="CE13" i="150"/>
  <c r="CG30" i="150"/>
  <c r="CI30" i="150" s="1"/>
  <c r="CO30" i="150" s="1"/>
  <c r="CE30" i="150"/>
  <c r="CN30" i="150" s="1"/>
  <c r="CE64" i="150"/>
  <c r="CN64" i="150" s="1"/>
  <c r="CG64" i="150"/>
  <c r="CI64" i="150" s="1"/>
  <c r="CO64" i="150" s="1"/>
  <c r="CG42" i="150"/>
  <c r="CI42" i="150" s="1"/>
  <c r="CO42" i="150" s="1"/>
  <c r="CE42" i="150"/>
  <c r="CN42" i="150" s="1"/>
  <c r="BD42" i="150"/>
  <c r="CF21" i="150"/>
  <c r="CQ21" i="150" s="1"/>
  <c r="CP21" i="150"/>
  <c r="CG57" i="150"/>
  <c r="CI57" i="150" s="1"/>
  <c r="CO57" i="150" s="1"/>
  <c r="CE57" i="150"/>
  <c r="CN57" i="150" s="1"/>
  <c r="CG54" i="150"/>
  <c r="CI54" i="150" s="1"/>
  <c r="CO54" i="150" s="1"/>
  <c r="CE54" i="150"/>
  <c r="CN54" i="150" s="1"/>
  <c r="CG60" i="150"/>
  <c r="CI60" i="150" s="1"/>
  <c r="CO60" i="150" s="1"/>
  <c r="CE60" i="150"/>
  <c r="CN60" i="150" s="1"/>
  <c r="BC44" i="150"/>
  <c r="CF30" i="150"/>
  <c r="CQ30" i="150" s="1"/>
  <c r="CP30" i="150"/>
  <c r="CG39" i="150"/>
  <c r="CI39" i="150" s="1"/>
  <c r="CO39" i="150" s="1"/>
  <c r="CE39" i="150"/>
  <c r="CN39" i="150" s="1"/>
  <c r="CF48" i="150"/>
  <c r="CQ48" i="150" s="1"/>
  <c r="CP48" i="150"/>
  <c r="CF40" i="150"/>
  <c r="CQ40" i="150" s="1"/>
  <c r="CP40" i="150"/>
  <c r="CG35" i="150"/>
  <c r="CI35" i="150" s="1"/>
  <c r="CO35" i="150" s="1"/>
  <c r="CE35" i="150"/>
  <c r="CN35" i="150" s="1"/>
  <c r="CE23" i="150"/>
  <c r="CN23" i="150" s="1"/>
  <c r="CG23" i="150"/>
  <c r="CI23" i="150" s="1"/>
  <c r="CO23" i="150" s="1"/>
  <c r="CE66" i="150"/>
  <c r="CN66" i="150" s="1"/>
  <c r="CG66" i="150"/>
  <c r="CI66" i="150" s="1"/>
  <c r="CO66" i="150" s="1"/>
  <c r="BW77" i="150"/>
  <c r="CF27" i="150"/>
  <c r="CQ27" i="150" s="1"/>
  <c r="CP27" i="150"/>
  <c r="BA77" i="150"/>
  <c r="AZ77" i="150"/>
  <c r="CP50" i="150"/>
  <c r="CF50" i="150"/>
  <c r="CQ50" i="150" s="1"/>
  <c r="CG58" i="150"/>
  <c r="CI58" i="150" s="1"/>
  <c r="CO58" i="150" s="1"/>
  <c r="CE58" i="150"/>
  <c r="CN58" i="150" s="1"/>
  <c r="CE28" i="150"/>
  <c r="CN28" i="150" s="1"/>
  <c r="CG28" i="150"/>
  <c r="CI28" i="150" s="1"/>
  <c r="CO28" i="150" s="1"/>
  <c r="CG45" i="150"/>
  <c r="CI45" i="150" s="1"/>
  <c r="CO45" i="150" s="1"/>
  <c r="CE45" i="150"/>
  <c r="CN45" i="150" s="1"/>
  <c r="BX77" i="150"/>
  <c r="CG33" i="150"/>
  <c r="CI33" i="150" s="1"/>
  <c r="CO33" i="150" s="1"/>
  <c r="CE33" i="150"/>
  <c r="CN33" i="150" s="1"/>
  <c r="CG27" i="150"/>
  <c r="CI27" i="150" s="1"/>
  <c r="CO27" i="150" s="1"/>
  <c r="CE27" i="150"/>
  <c r="CN27" i="150" s="1"/>
  <c r="CE49" i="150"/>
  <c r="CN49" i="150" s="1"/>
  <c r="CG49" i="150"/>
  <c r="CI49" i="150" s="1"/>
  <c r="CO49" i="150" s="1"/>
  <c r="CF47" i="150"/>
  <c r="CQ47" i="150" s="1"/>
  <c r="CP47" i="150"/>
  <c r="CG75" i="150"/>
  <c r="CI75" i="150" s="1"/>
  <c r="CO75" i="150" s="1"/>
  <c r="CE75" i="150"/>
  <c r="CN75" i="150" s="1"/>
  <c r="CP63" i="150"/>
  <c r="CF63" i="150"/>
  <c r="CQ63" i="150" s="1"/>
  <c r="CE19" i="150"/>
  <c r="CN19" i="150" s="1"/>
  <c r="CG19" i="150"/>
  <c r="CI19" i="150" s="1"/>
  <c r="CO19" i="150" s="1"/>
  <c r="CF34" i="150"/>
  <c r="CQ34" i="150" s="1"/>
  <c r="CP34" i="150"/>
  <c r="CF49" i="150"/>
  <c r="CQ49" i="150" s="1"/>
  <c r="CP49" i="150"/>
  <c r="CF14" i="150"/>
  <c r="CQ14" i="150" s="1"/>
  <c r="CP14" i="150"/>
  <c r="CF73" i="150"/>
  <c r="CQ73" i="150" s="1"/>
  <c r="CP73" i="150"/>
  <c r="CG63" i="150"/>
  <c r="CI63" i="150" s="1"/>
  <c r="CO63" i="150" s="1"/>
  <c r="CE63" i="150"/>
  <c r="CN63" i="150" s="1"/>
  <c r="CP55" i="150"/>
  <c r="CF55" i="150"/>
  <c r="CQ55" i="150" s="1"/>
  <c r="CG20" i="150"/>
  <c r="CI20" i="150" s="1"/>
  <c r="CO20" i="150" s="1"/>
  <c r="CE20" i="150"/>
  <c r="CN20" i="150" s="1"/>
  <c r="CF28" i="150"/>
  <c r="CQ28" i="150" s="1"/>
  <c r="CP28" i="150"/>
  <c r="CF23" i="150"/>
  <c r="CQ23" i="150" s="1"/>
  <c r="CP23" i="150"/>
  <c r="CF19" i="150"/>
  <c r="CQ19" i="150" s="1"/>
  <c r="CE34" i="150"/>
  <c r="CN34" i="150" s="1"/>
  <c r="CG34" i="150"/>
  <c r="CI34" i="150" s="1"/>
  <c r="CO34" i="150" s="1"/>
  <c r="CG68" i="150"/>
  <c r="CI68" i="150" s="1"/>
  <c r="CO68" i="150" s="1"/>
  <c r="CE68" i="150"/>
  <c r="CN68" i="150" s="1"/>
  <c r="CF58" i="150"/>
  <c r="CQ58" i="150" s="1"/>
  <c r="CP58" i="150"/>
  <c r="CF54" i="150"/>
  <c r="CQ54" i="150" s="1"/>
  <c r="CP54" i="150"/>
  <c r="CP72" i="150"/>
  <c r="CF72" i="150"/>
  <c r="CQ72" i="150" s="1"/>
  <c r="CP51" i="150"/>
  <c r="CF51" i="150"/>
  <c r="CQ51" i="150" s="1"/>
  <c r="CE22" i="150"/>
  <c r="CN22" i="150" s="1"/>
  <c r="CG22" i="150"/>
  <c r="CI22" i="150" s="1"/>
  <c r="CO22" i="150" s="1"/>
  <c r="CE37" i="150"/>
  <c r="CN37" i="150" s="1"/>
  <c r="CG37" i="150"/>
  <c r="CI37" i="150" s="1"/>
  <c r="CO37" i="150" s="1"/>
  <c r="CG24" i="150"/>
  <c r="CI24" i="150" s="1"/>
  <c r="CO24" i="150" s="1"/>
  <c r="CE24" i="150"/>
  <c r="CN24" i="150" s="1"/>
  <c r="CG36" i="150"/>
  <c r="CI36" i="150" s="1"/>
  <c r="CO36" i="150" s="1"/>
  <c r="CE36" i="150"/>
  <c r="CN36" i="150" s="1"/>
  <c r="CF74" i="150"/>
  <c r="CQ74" i="150" s="1"/>
  <c r="CP74" i="150"/>
  <c r="CE72" i="150"/>
  <c r="CN72" i="150" s="1"/>
  <c r="CG72" i="150"/>
  <c r="CI72" i="150" s="1"/>
  <c r="CO72" i="150" s="1"/>
  <c r="CG21" i="150"/>
  <c r="CI21" i="150" s="1"/>
  <c r="CO21" i="150" s="1"/>
  <c r="CE21" i="150"/>
  <c r="CN21" i="150" s="1"/>
  <c r="CE41" i="150"/>
  <c r="CN41" i="150" s="1"/>
  <c r="CG41" i="150"/>
  <c r="CI41" i="150" s="1"/>
  <c r="CO41" i="150" s="1"/>
  <c r="CG73" i="150"/>
  <c r="CI73" i="150" s="1"/>
  <c r="CO73" i="150" s="1"/>
  <c r="CE73" i="150"/>
  <c r="CN73" i="150" s="1"/>
  <c r="CF65" i="150"/>
  <c r="CQ65" i="150" s="1"/>
  <c r="CP65" i="150"/>
  <c r="M136" i="150"/>
  <c r="CF43" i="150"/>
  <c r="CQ43" i="150" s="1"/>
  <c r="CP43" i="150"/>
  <c r="CF61" i="150"/>
  <c r="CQ61" i="150" s="1"/>
  <c r="CP61" i="150"/>
  <c r="CF69" i="150"/>
  <c r="CQ69" i="150" s="1"/>
  <c r="CP69" i="150"/>
  <c r="CE52" i="150"/>
  <c r="CN52" i="150" s="1"/>
  <c r="CG52" i="150"/>
  <c r="CI52" i="150" s="1"/>
  <c r="CO52" i="150" s="1"/>
  <c r="BY70" i="150"/>
  <c r="CP46" i="150"/>
  <c r="CF46" i="150"/>
  <c r="CQ46" i="150" s="1"/>
  <c r="CE53" i="150"/>
  <c r="CN53" i="150" s="1"/>
  <c r="CG53" i="150"/>
  <c r="CI53" i="150" s="1"/>
  <c r="CO53" i="150" s="1"/>
  <c r="CG17" i="150"/>
  <c r="CI17" i="150" s="1"/>
  <c r="CO17" i="150" s="1"/>
  <c r="CE17" i="150"/>
  <c r="CN17" i="150" s="1"/>
  <c r="CE16" i="150"/>
  <c r="CN16" i="150" s="1"/>
  <c r="CG16" i="150"/>
  <c r="CI16" i="150" s="1"/>
  <c r="CO16" i="150" s="1"/>
  <c r="CF25" i="150"/>
  <c r="CQ25" i="150" s="1"/>
  <c r="CP25" i="150"/>
  <c r="CF17" i="150"/>
  <c r="CQ17" i="150" s="1"/>
  <c r="CP17" i="150"/>
  <c r="CG55" i="150"/>
  <c r="CI55" i="150" s="1"/>
  <c r="CO55" i="150" s="1"/>
  <c r="CE55" i="150"/>
  <c r="CN55" i="150" s="1"/>
  <c r="CG48" i="150"/>
  <c r="CI48" i="150" s="1"/>
  <c r="CO48" i="150" s="1"/>
  <c r="CE48" i="150"/>
  <c r="CN48" i="150" s="1"/>
  <c r="CG67" i="150"/>
  <c r="CI67" i="150" s="1"/>
  <c r="CO67" i="150" s="1"/>
  <c r="CE67" i="150"/>
  <c r="CN67" i="150" s="1"/>
  <c r="CO12" i="150"/>
  <c r="CG70" i="150"/>
  <c r="CI70" i="150" s="1"/>
  <c r="CO70" i="150" s="1"/>
  <c r="CE70" i="150"/>
  <c r="CN70" i="150" s="1"/>
  <c r="BC76" i="150"/>
  <c r="CF60" i="150"/>
  <c r="CQ60" i="150" s="1"/>
  <c r="CP60" i="150"/>
  <c r="CG65" i="150"/>
  <c r="CI65" i="150" s="1"/>
  <c r="CO65" i="150" s="1"/>
  <c r="CE65" i="150"/>
  <c r="CN65" i="150" s="1"/>
  <c r="CF57" i="150"/>
  <c r="CQ57" i="150" s="1"/>
  <c r="CP57" i="150"/>
  <c r="AQ77" i="150"/>
  <c r="AU77" i="150"/>
  <c r="CF53" i="150"/>
  <c r="CQ53" i="150" s="1"/>
  <c r="CP53" i="150"/>
  <c r="BB77" i="150"/>
  <c r="CG69" i="150"/>
  <c r="CI69" i="150" s="1"/>
  <c r="CO69" i="150" s="1"/>
  <c r="CE69" i="150"/>
  <c r="CN69" i="150" s="1"/>
  <c r="CE46" i="150"/>
  <c r="CN46" i="150" s="1"/>
  <c r="CG46" i="150"/>
  <c r="CI46" i="150" s="1"/>
  <c r="CO46" i="150" s="1"/>
  <c r="CE43" i="150"/>
  <c r="CN43" i="150" s="1"/>
  <c r="CG43" i="150"/>
  <c r="CI43" i="150" s="1"/>
  <c r="CO43" i="150" s="1"/>
  <c r="CG47" i="150"/>
  <c r="CI47" i="150" s="1"/>
  <c r="CO47" i="150" s="1"/>
  <c r="CE47" i="150"/>
  <c r="CN47" i="150" s="1"/>
  <c r="CP33" i="150"/>
  <c r="CF33" i="150"/>
  <c r="CQ33" i="150" s="1"/>
  <c r="CG50" i="150"/>
  <c r="CI50" i="150" s="1"/>
  <c r="CO50" i="150" s="1"/>
  <c r="CE50" i="150"/>
  <c r="CN50" i="150" s="1"/>
  <c r="BU77" i="150"/>
  <c r="BY13" i="150"/>
  <c r="BY15" i="150"/>
  <c r="CG51" i="150"/>
  <c r="CI51" i="150" s="1"/>
  <c r="CO51" i="150" s="1"/>
  <c r="CE51" i="150"/>
  <c r="CN51" i="150" s="1"/>
  <c r="CF18" i="150"/>
  <c r="CQ18" i="150" s="1"/>
  <c r="CP18" i="150"/>
  <c r="AI32" i="149"/>
  <c r="AJ32" i="149"/>
  <c r="AK32" i="149"/>
  <c r="AL32" i="149"/>
  <c r="AM32" i="149"/>
  <c r="AN32" i="149"/>
  <c r="AO32" i="149"/>
  <c r="AP32" i="149"/>
  <c r="AQ32" i="149"/>
  <c r="AR32" i="149"/>
  <c r="AS32" i="149"/>
  <c r="AT32" i="149"/>
  <c r="AU32" i="149"/>
  <c r="AV32" i="149"/>
  <c r="AW32" i="149"/>
  <c r="AX32" i="149"/>
  <c r="AY32" i="149"/>
  <c r="AZ32" i="149"/>
  <c r="AI33" i="149"/>
  <c r="AJ33" i="149"/>
  <c r="AK33" i="149"/>
  <c r="AL33" i="149"/>
  <c r="AM33" i="149"/>
  <c r="AN33" i="149"/>
  <c r="AO33" i="149"/>
  <c r="AP33" i="149"/>
  <c r="AQ33" i="149"/>
  <c r="AR33" i="149"/>
  <c r="AS33" i="149"/>
  <c r="AT33" i="149"/>
  <c r="AU33" i="149"/>
  <c r="AV33" i="149"/>
  <c r="AW33" i="149"/>
  <c r="AX33" i="149"/>
  <c r="AY33" i="149"/>
  <c r="AZ33" i="149"/>
  <c r="AI34" i="149"/>
  <c r="AJ34" i="149"/>
  <c r="AK34" i="149"/>
  <c r="AL34" i="149"/>
  <c r="AM34" i="149"/>
  <c r="AN34" i="149"/>
  <c r="AO34" i="149"/>
  <c r="AP34" i="149"/>
  <c r="AQ34" i="149"/>
  <c r="AR34" i="149"/>
  <c r="AS34" i="149"/>
  <c r="AT34" i="149"/>
  <c r="AU34" i="149"/>
  <c r="AV34" i="149"/>
  <c r="AW34" i="149"/>
  <c r="AX34" i="149"/>
  <c r="AY34" i="149"/>
  <c r="AZ34" i="149"/>
  <c r="AI35" i="149"/>
  <c r="AJ35" i="149"/>
  <c r="AK35" i="149"/>
  <c r="AL35" i="149"/>
  <c r="AM35" i="149"/>
  <c r="AN35" i="149"/>
  <c r="AO35" i="149"/>
  <c r="AP35" i="149"/>
  <c r="AQ35" i="149"/>
  <c r="AR35" i="149"/>
  <c r="AS35" i="149"/>
  <c r="AT35" i="149"/>
  <c r="AU35" i="149"/>
  <c r="AV35" i="149"/>
  <c r="AW35" i="149"/>
  <c r="AX35" i="149"/>
  <c r="AY35" i="149"/>
  <c r="AZ35" i="149"/>
  <c r="AI36" i="149"/>
  <c r="AJ36" i="149"/>
  <c r="AK36" i="149"/>
  <c r="AL36" i="149"/>
  <c r="AM36" i="149"/>
  <c r="AN36" i="149"/>
  <c r="AO36" i="149"/>
  <c r="AP36" i="149"/>
  <c r="AQ36" i="149"/>
  <c r="AR36" i="149"/>
  <c r="AS36" i="149"/>
  <c r="AT36" i="149"/>
  <c r="AU36" i="149"/>
  <c r="AV36" i="149"/>
  <c r="AW36" i="149"/>
  <c r="AX36" i="149"/>
  <c r="AY36" i="149"/>
  <c r="AZ36" i="149"/>
  <c r="AI37" i="149"/>
  <c r="AJ37" i="149"/>
  <c r="AK37" i="149"/>
  <c r="AL37" i="149"/>
  <c r="AM37" i="149"/>
  <c r="AN37" i="149"/>
  <c r="AO37" i="149"/>
  <c r="AP37" i="149"/>
  <c r="AQ37" i="149"/>
  <c r="AR37" i="149"/>
  <c r="AS37" i="149"/>
  <c r="AT37" i="149"/>
  <c r="AU37" i="149"/>
  <c r="AV37" i="149"/>
  <c r="AW37" i="149"/>
  <c r="AX37" i="149"/>
  <c r="AY37" i="149"/>
  <c r="AZ37" i="149"/>
  <c r="AI38" i="149"/>
  <c r="AJ38" i="149"/>
  <c r="AK38" i="149"/>
  <c r="AL38" i="149"/>
  <c r="AM38" i="149"/>
  <c r="AN38" i="149"/>
  <c r="AO38" i="149"/>
  <c r="AP38" i="149"/>
  <c r="AQ38" i="149"/>
  <c r="AR38" i="149"/>
  <c r="AS38" i="149"/>
  <c r="AT38" i="149"/>
  <c r="AU38" i="149"/>
  <c r="AV38" i="149"/>
  <c r="AW38" i="149"/>
  <c r="AX38" i="149"/>
  <c r="AY38" i="149"/>
  <c r="AZ38" i="149"/>
  <c r="AI39" i="149"/>
  <c r="AJ39" i="149"/>
  <c r="AK39" i="149"/>
  <c r="AL39" i="149"/>
  <c r="AM39" i="149"/>
  <c r="AN39" i="149"/>
  <c r="AO39" i="149"/>
  <c r="AP39" i="149"/>
  <c r="AQ39" i="149"/>
  <c r="AR39" i="149"/>
  <c r="AS39" i="149"/>
  <c r="AT39" i="149"/>
  <c r="AU39" i="149"/>
  <c r="AV39" i="149"/>
  <c r="AW39" i="149"/>
  <c r="AX39" i="149"/>
  <c r="AY39" i="149"/>
  <c r="AZ39" i="149"/>
  <c r="AI40" i="149"/>
  <c r="AJ40" i="149"/>
  <c r="AK40" i="149"/>
  <c r="AL40" i="149"/>
  <c r="AM40" i="149"/>
  <c r="AN40" i="149"/>
  <c r="AO40" i="149"/>
  <c r="AP40" i="149"/>
  <c r="AQ40" i="149"/>
  <c r="AR40" i="149"/>
  <c r="AS40" i="149"/>
  <c r="AT40" i="149"/>
  <c r="AU40" i="149"/>
  <c r="AV40" i="149"/>
  <c r="AW40" i="149"/>
  <c r="AX40" i="149"/>
  <c r="AY40" i="149"/>
  <c r="AZ40" i="149"/>
  <c r="AI41" i="149"/>
  <c r="AJ41" i="149"/>
  <c r="AK41" i="149"/>
  <c r="AL41" i="149"/>
  <c r="AM41" i="149"/>
  <c r="AN41" i="149"/>
  <c r="AO41" i="149"/>
  <c r="AP41" i="149"/>
  <c r="AQ41" i="149"/>
  <c r="AR41" i="149"/>
  <c r="AS41" i="149"/>
  <c r="AT41" i="149"/>
  <c r="AU41" i="149"/>
  <c r="AV41" i="149"/>
  <c r="AW41" i="149"/>
  <c r="AX41" i="149"/>
  <c r="AY41" i="149"/>
  <c r="AZ41" i="149"/>
  <c r="AI42" i="149"/>
  <c r="AJ42" i="149"/>
  <c r="AK42" i="149"/>
  <c r="AL42" i="149"/>
  <c r="AM42" i="149"/>
  <c r="AN42" i="149"/>
  <c r="AO42" i="149"/>
  <c r="AP42" i="149"/>
  <c r="AQ42" i="149"/>
  <c r="AR42" i="149"/>
  <c r="AS42" i="149"/>
  <c r="AT42" i="149"/>
  <c r="AU42" i="149"/>
  <c r="AV42" i="149"/>
  <c r="AW42" i="149"/>
  <c r="AX42" i="149"/>
  <c r="AY42" i="149"/>
  <c r="AZ42" i="149"/>
  <c r="AI43" i="149"/>
  <c r="AJ43" i="149"/>
  <c r="AK43" i="149"/>
  <c r="AL43" i="149"/>
  <c r="AM43" i="149"/>
  <c r="AN43" i="149"/>
  <c r="AO43" i="149"/>
  <c r="AP43" i="149"/>
  <c r="AQ43" i="149"/>
  <c r="AR43" i="149"/>
  <c r="AS43" i="149"/>
  <c r="AT43" i="149"/>
  <c r="AU43" i="149"/>
  <c r="AV43" i="149"/>
  <c r="AW43" i="149"/>
  <c r="AX43" i="149"/>
  <c r="AY43" i="149"/>
  <c r="AZ43" i="149"/>
  <c r="AI45" i="149"/>
  <c r="AJ45" i="149"/>
  <c r="AK45" i="149"/>
  <c r="AL45" i="149"/>
  <c r="AM45" i="149"/>
  <c r="AN45" i="149"/>
  <c r="AO45" i="149"/>
  <c r="AP45" i="149"/>
  <c r="AQ45" i="149"/>
  <c r="AR45" i="149"/>
  <c r="AS45" i="149"/>
  <c r="AT45" i="149"/>
  <c r="AU45" i="149"/>
  <c r="AV45" i="149"/>
  <c r="AW45" i="149"/>
  <c r="AX45" i="149"/>
  <c r="AY45" i="149"/>
  <c r="AZ45" i="149"/>
  <c r="AI46" i="149"/>
  <c r="AJ46" i="149"/>
  <c r="AK46" i="149"/>
  <c r="AL46" i="149"/>
  <c r="AM46" i="149"/>
  <c r="AN46" i="149"/>
  <c r="AO46" i="149"/>
  <c r="AP46" i="149"/>
  <c r="AQ46" i="149"/>
  <c r="AR46" i="149"/>
  <c r="AS46" i="149"/>
  <c r="AT46" i="149"/>
  <c r="AU46" i="149"/>
  <c r="AV46" i="149"/>
  <c r="AW46" i="149"/>
  <c r="AX46" i="149"/>
  <c r="AY46" i="149"/>
  <c r="AZ46" i="149"/>
  <c r="AI47" i="149"/>
  <c r="AJ47" i="149"/>
  <c r="AK47" i="149"/>
  <c r="AL47" i="149"/>
  <c r="AM47" i="149"/>
  <c r="AN47" i="149"/>
  <c r="AO47" i="149"/>
  <c r="AP47" i="149"/>
  <c r="AQ47" i="149"/>
  <c r="AR47" i="149"/>
  <c r="AS47" i="149"/>
  <c r="AT47" i="149"/>
  <c r="AU47" i="149"/>
  <c r="AV47" i="149"/>
  <c r="AW47" i="149"/>
  <c r="AX47" i="149"/>
  <c r="AY47" i="149"/>
  <c r="AZ47" i="149"/>
  <c r="AI48" i="149"/>
  <c r="AJ48" i="149"/>
  <c r="AK48" i="149"/>
  <c r="AL48" i="149"/>
  <c r="AM48" i="149"/>
  <c r="AN48" i="149"/>
  <c r="AO48" i="149"/>
  <c r="AP48" i="149"/>
  <c r="AQ48" i="149"/>
  <c r="AR48" i="149"/>
  <c r="AS48" i="149"/>
  <c r="AT48" i="149"/>
  <c r="AU48" i="149"/>
  <c r="AV48" i="149"/>
  <c r="AW48" i="149"/>
  <c r="AX48" i="149"/>
  <c r="AY48" i="149"/>
  <c r="AZ48" i="149"/>
  <c r="AI49" i="149"/>
  <c r="AJ49" i="149"/>
  <c r="AK49" i="149"/>
  <c r="AL49" i="149"/>
  <c r="AM49" i="149"/>
  <c r="AN49" i="149"/>
  <c r="AO49" i="149"/>
  <c r="AP49" i="149"/>
  <c r="AQ49" i="149"/>
  <c r="AR49" i="149"/>
  <c r="AS49" i="149"/>
  <c r="AT49" i="149"/>
  <c r="AU49" i="149"/>
  <c r="AV49" i="149"/>
  <c r="AW49" i="149"/>
  <c r="AX49" i="149"/>
  <c r="AY49" i="149"/>
  <c r="AZ49" i="149"/>
  <c r="AI50" i="149"/>
  <c r="AJ50" i="149"/>
  <c r="AK50" i="149"/>
  <c r="AL50" i="149"/>
  <c r="AM50" i="149"/>
  <c r="AN50" i="149"/>
  <c r="AO50" i="149"/>
  <c r="AP50" i="149"/>
  <c r="AQ50" i="149"/>
  <c r="AR50" i="149"/>
  <c r="AS50" i="149"/>
  <c r="AT50" i="149"/>
  <c r="AU50" i="149"/>
  <c r="AV50" i="149"/>
  <c r="AW50" i="149"/>
  <c r="AX50" i="149"/>
  <c r="AY50" i="149"/>
  <c r="AZ50" i="149"/>
  <c r="AI51" i="149"/>
  <c r="AJ51" i="149"/>
  <c r="AK51" i="149"/>
  <c r="AL51" i="149"/>
  <c r="AM51" i="149"/>
  <c r="AN51" i="149"/>
  <c r="AO51" i="149"/>
  <c r="AP51" i="149"/>
  <c r="AQ51" i="149"/>
  <c r="AR51" i="149"/>
  <c r="AS51" i="149"/>
  <c r="AT51" i="149"/>
  <c r="AU51" i="149"/>
  <c r="AV51" i="149"/>
  <c r="AW51" i="149"/>
  <c r="AX51" i="149"/>
  <c r="AY51" i="149"/>
  <c r="AZ51" i="149"/>
  <c r="AI52" i="149"/>
  <c r="AJ52" i="149"/>
  <c r="AK52" i="149"/>
  <c r="AL52" i="149"/>
  <c r="AM52" i="149"/>
  <c r="AN52" i="149"/>
  <c r="AO52" i="149"/>
  <c r="AP52" i="149"/>
  <c r="AQ52" i="149"/>
  <c r="AR52" i="149"/>
  <c r="AS52" i="149"/>
  <c r="AT52" i="149"/>
  <c r="AU52" i="149"/>
  <c r="AV52" i="149"/>
  <c r="AW52" i="149"/>
  <c r="AX52" i="149"/>
  <c r="AY52" i="149"/>
  <c r="AZ52" i="149"/>
  <c r="AI53" i="149"/>
  <c r="AJ53" i="149"/>
  <c r="AK53" i="149"/>
  <c r="AL53" i="149"/>
  <c r="AM53" i="149"/>
  <c r="AN53" i="149"/>
  <c r="AO53" i="149"/>
  <c r="AP53" i="149"/>
  <c r="AQ53" i="149"/>
  <c r="AR53" i="149"/>
  <c r="AS53" i="149"/>
  <c r="AT53" i="149"/>
  <c r="AU53" i="149"/>
  <c r="AV53" i="149"/>
  <c r="AW53" i="149"/>
  <c r="AX53" i="149"/>
  <c r="AY53" i="149"/>
  <c r="AZ53" i="149"/>
  <c r="AI54" i="149"/>
  <c r="AJ54" i="149"/>
  <c r="AK54" i="149"/>
  <c r="AL54" i="149"/>
  <c r="AM54" i="149"/>
  <c r="AN54" i="149"/>
  <c r="AO54" i="149"/>
  <c r="AP54" i="149"/>
  <c r="AQ54" i="149"/>
  <c r="AR54" i="149"/>
  <c r="AS54" i="149"/>
  <c r="AT54" i="149"/>
  <c r="AU54" i="149"/>
  <c r="AV54" i="149"/>
  <c r="AW54" i="149"/>
  <c r="AX54" i="149"/>
  <c r="AY54" i="149"/>
  <c r="AZ54" i="149"/>
  <c r="AI55" i="149"/>
  <c r="AJ55" i="149"/>
  <c r="AK55" i="149"/>
  <c r="AL55" i="149"/>
  <c r="AM55" i="149"/>
  <c r="AN55" i="149"/>
  <c r="AO55" i="149"/>
  <c r="AP55" i="149"/>
  <c r="AQ55" i="149"/>
  <c r="AR55" i="149"/>
  <c r="AS55" i="149"/>
  <c r="AT55" i="149"/>
  <c r="AU55" i="149"/>
  <c r="AV55" i="149"/>
  <c r="AW55" i="149"/>
  <c r="AX55" i="149"/>
  <c r="AY55" i="149"/>
  <c r="AZ55" i="149"/>
  <c r="AI56" i="149"/>
  <c r="AJ56" i="149"/>
  <c r="AK56" i="149"/>
  <c r="AL56" i="149"/>
  <c r="AM56" i="149"/>
  <c r="AN56" i="149"/>
  <c r="AO56" i="149"/>
  <c r="AP56" i="149"/>
  <c r="AQ56" i="149"/>
  <c r="AR56" i="149"/>
  <c r="AS56" i="149"/>
  <c r="AT56" i="149"/>
  <c r="AU56" i="149"/>
  <c r="AV56" i="149"/>
  <c r="AW56" i="149"/>
  <c r="AX56" i="149"/>
  <c r="AY56" i="149"/>
  <c r="AZ56" i="149"/>
  <c r="AI57" i="149"/>
  <c r="AJ57" i="149"/>
  <c r="AK57" i="149"/>
  <c r="AL57" i="149"/>
  <c r="AM57" i="149"/>
  <c r="AN57" i="149"/>
  <c r="AO57" i="149"/>
  <c r="AP57" i="149"/>
  <c r="AQ57" i="149"/>
  <c r="AR57" i="149"/>
  <c r="AS57" i="149"/>
  <c r="AT57" i="149"/>
  <c r="AU57" i="149"/>
  <c r="AV57" i="149"/>
  <c r="AW57" i="149"/>
  <c r="AX57" i="149"/>
  <c r="AY57" i="149"/>
  <c r="AZ57" i="149"/>
  <c r="AI58" i="149"/>
  <c r="AJ58" i="149"/>
  <c r="AK58" i="149"/>
  <c r="AL58" i="149"/>
  <c r="AM58" i="149"/>
  <c r="AN58" i="149"/>
  <c r="AO58" i="149"/>
  <c r="AP58" i="149"/>
  <c r="AQ58" i="149"/>
  <c r="AR58" i="149"/>
  <c r="AS58" i="149"/>
  <c r="AT58" i="149"/>
  <c r="AU58" i="149"/>
  <c r="AV58" i="149"/>
  <c r="AW58" i="149"/>
  <c r="AX58" i="149"/>
  <c r="AY58" i="149"/>
  <c r="AZ58" i="149"/>
  <c r="AI60" i="149"/>
  <c r="AJ60" i="149"/>
  <c r="AK60" i="149"/>
  <c r="AL60" i="149"/>
  <c r="AM60" i="149"/>
  <c r="AN60" i="149"/>
  <c r="AO60" i="149"/>
  <c r="AP60" i="149"/>
  <c r="AQ60" i="149"/>
  <c r="AR60" i="149"/>
  <c r="AS60" i="149"/>
  <c r="AT60" i="149"/>
  <c r="AU60" i="149"/>
  <c r="AV60" i="149"/>
  <c r="AW60" i="149"/>
  <c r="AX60" i="149"/>
  <c r="AY60" i="149"/>
  <c r="AZ60" i="149"/>
  <c r="AI61" i="149"/>
  <c r="AJ61" i="149"/>
  <c r="AK61" i="149"/>
  <c r="AL61" i="149"/>
  <c r="AM61" i="149"/>
  <c r="AN61" i="149"/>
  <c r="AO61" i="149"/>
  <c r="AP61" i="149"/>
  <c r="AQ61" i="149"/>
  <c r="AR61" i="149"/>
  <c r="AS61" i="149"/>
  <c r="AT61" i="149"/>
  <c r="AU61" i="149"/>
  <c r="AV61" i="149"/>
  <c r="AW61" i="149"/>
  <c r="AX61" i="149"/>
  <c r="AY61" i="149"/>
  <c r="AZ61" i="149"/>
  <c r="AI62" i="149"/>
  <c r="AJ62" i="149"/>
  <c r="AK62" i="149"/>
  <c r="AL62" i="149"/>
  <c r="AM62" i="149"/>
  <c r="AN62" i="149"/>
  <c r="AO62" i="149"/>
  <c r="AP62" i="149"/>
  <c r="AQ62" i="149"/>
  <c r="AR62" i="149"/>
  <c r="AS62" i="149"/>
  <c r="AT62" i="149"/>
  <c r="AU62" i="149"/>
  <c r="AV62" i="149"/>
  <c r="AW62" i="149"/>
  <c r="AX62" i="149"/>
  <c r="AY62" i="149"/>
  <c r="AZ62" i="149"/>
  <c r="AI63" i="149"/>
  <c r="AJ63" i="149"/>
  <c r="AK63" i="149"/>
  <c r="AL63" i="149"/>
  <c r="AM63" i="149"/>
  <c r="AN63" i="149"/>
  <c r="AO63" i="149"/>
  <c r="AP63" i="149"/>
  <c r="AQ63" i="149"/>
  <c r="AR63" i="149"/>
  <c r="AS63" i="149"/>
  <c r="AT63" i="149"/>
  <c r="AU63" i="149"/>
  <c r="AV63" i="149"/>
  <c r="AW63" i="149"/>
  <c r="AX63" i="149"/>
  <c r="AY63" i="149"/>
  <c r="AZ63" i="149"/>
  <c r="AI64" i="149"/>
  <c r="AJ64" i="149"/>
  <c r="AK64" i="149"/>
  <c r="AL64" i="149"/>
  <c r="AM64" i="149"/>
  <c r="AN64" i="149"/>
  <c r="AO64" i="149"/>
  <c r="AP64" i="149"/>
  <c r="AQ64" i="149"/>
  <c r="AR64" i="149"/>
  <c r="AS64" i="149"/>
  <c r="AT64" i="149"/>
  <c r="AU64" i="149"/>
  <c r="AV64" i="149"/>
  <c r="AW64" i="149"/>
  <c r="AX64" i="149"/>
  <c r="AY64" i="149"/>
  <c r="AZ64" i="149"/>
  <c r="AI65" i="149"/>
  <c r="AJ65" i="149"/>
  <c r="AK65" i="149"/>
  <c r="AL65" i="149"/>
  <c r="AM65" i="149"/>
  <c r="AN65" i="149"/>
  <c r="AO65" i="149"/>
  <c r="AP65" i="149"/>
  <c r="AQ65" i="149"/>
  <c r="AR65" i="149"/>
  <c r="AS65" i="149"/>
  <c r="AT65" i="149"/>
  <c r="AU65" i="149"/>
  <c r="AV65" i="149"/>
  <c r="AW65" i="149"/>
  <c r="AX65" i="149"/>
  <c r="AY65" i="149"/>
  <c r="AZ65" i="149"/>
  <c r="AI66" i="149"/>
  <c r="AJ66" i="149"/>
  <c r="AK66" i="149"/>
  <c r="AL66" i="149"/>
  <c r="AM66" i="149"/>
  <c r="AN66" i="149"/>
  <c r="AO66" i="149"/>
  <c r="AP66" i="149"/>
  <c r="AQ66" i="149"/>
  <c r="AR66" i="149"/>
  <c r="AS66" i="149"/>
  <c r="AT66" i="149"/>
  <c r="AU66" i="149"/>
  <c r="AV66" i="149"/>
  <c r="AW66" i="149"/>
  <c r="AX66" i="149"/>
  <c r="AY66" i="149"/>
  <c r="AZ66" i="149"/>
  <c r="AI67" i="149"/>
  <c r="AJ67" i="149"/>
  <c r="AK67" i="149"/>
  <c r="AL67" i="149"/>
  <c r="AM67" i="149"/>
  <c r="AN67" i="149"/>
  <c r="AO67" i="149"/>
  <c r="AP67" i="149"/>
  <c r="AQ67" i="149"/>
  <c r="AR67" i="149"/>
  <c r="AS67" i="149"/>
  <c r="AT67" i="149"/>
  <c r="AU67" i="149"/>
  <c r="AV67" i="149"/>
  <c r="AW67" i="149"/>
  <c r="AX67" i="149"/>
  <c r="AY67" i="149"/>
  <c r="AZ67" i="149"/>
  <c r="AI68" i="149"/>
  <c r="AJ68" i="149"/>
  <c r="AK68" i="149"/>
  <c r="AL68" i="149"/>
  <c r="AM68" i="149"/>
  <c r="AN68" i="149"/>
  <c r="AO68" i="149"/>
  <c r="AP68" i="149"/>
  <c r="AQ68" i="149"/>
  <c r="AR68" i="149"/>
  <c r="AS68" i="149"/>
  <c r="AT68" i="149"/>
  <c r="AU68" i="149"/>
  <c r="AV68" i="149"/>
  <c r="AW68" i="149"/>
  <c r="AX68" i="149"/>
  <c r="AY68" i="149"/>
  <c r="AZ68" i="149"/>
  <c r="AI69" i="149"/>
  <c r="AJ69" i="149"/>
  <c r="AK69" i="149"/>
  <c r="AL69" i="149"/>
  <c r="AM69" i="149"/>
  <c r="AN69" i="149"/>
  <c r="AO69" i="149"/>
  <c r="AP69" i="149"/>
  <c r="AQ69" i="149"/>
  <c r="AR69" i="149"/>
  <c r="AS69" i="149"/>
  <c r="AT69" i="149"/>
  <c r="AU69" i="149"/>
  <c r="AV69" i="149"/>
  <c r="AW69" i="149"/>
  <c r="AX69" i="149"/>
  <c r="AY69" i="149"/>
  <c r="AZ69" i="149"/>
  <c r="AI70" i="149"/>
  <c r="AJ70" i="149"/>
  <c r="AK70" i="149"/>
  <c r="AL70" i="149"/>
  <c r="AM70" i="149"/>
  <c r="AN70" i="149"/>
  <c r="AO70" i="149"/>
  <c r="AP70" i="149"/>
  <c r="AQ70" i="149"/>
  <c r="AR70" i="149"/>
  <c r="AS70" i="149"/>
  <c r="AT70" i="149"/>
  <c r="AU70" i="149"/>
  <c r="AV70" i="149"/>
  <c r="AW70" i="149"/>
  <c r="AX70" i="149"/>
  <c r="AY70" i="149"/>
  <c r="AZ70" i="149"/>
  <c r="AI71" i="149"/>
  <c r="AJ71" i="149"/>
  <c r="AK71" i="149"/>
  <c r="AL71" i="149"/>
  <c r="AM71" i="149"/>
  <c r="AN71" i="149"/>
  <c r="AO71" i="149"/>
  <c r="AP71" i="149"/>
  <c r="AQ71" i="149"/>
  <c r="AR71" i="149"/>
  <c r="AS71" i="149"/>
  <c r="AT71" i="149"/>
  <c r="AU71" i="149"/>
  <c r="AV71" i="149"/>
  <c r="AW71" i="149"/>
  <c r="AX71" i="149"/>
  <c r="AY71" i="149"/>
  <c r="AZ71" i="149"/>
  <c r="AI72" i="149"/>
  <c r="AJ72" i="149"/>
  <c r="AK72" i="149"/>
  <c r="AL72" i="149"/>
  <c r="AM72" i="149"/>
  <c r="AN72" i="149"/>
  <c r="AO72" i="149"/>
  <c r="AP72" i="149"/>
  <c r="AQ72" i="149"/>
  <c r="AR72" i="149"/>
  <c r="AS72" i="149"/>
  <c r="AT72" i="149"/>
  <c r="AU72" i="149"/>
  <c r="AV72" i="149"/>
  <c r="AW72" i="149"/>
  <c r="AX72" i="149"/>
  <c r="AY72" i="149"/>
  <c r="AZ72" i="149"/>
  <c r="AI73" i="149"/>
  <c r="AJ73" i="149"/>
  <c r="AK73" i="149"/>
  <c r="AL73" i="149"/>
  <c r="AM73" i="149"/>
  <c r="AN73" i="149"/>
  <c r="AO73" i="149"/>
  <c r="AP73" i="149"/>
  <c r="AQ73" i="149"/>
  <c r="AR73" i="149"/>
  <c r="AS73" i="149"/>
  <c r="AT73" i="149"/>
  <c r="AU73" i="149"/>
  <c r="AV73" i="149"/>
  <c r="AW73" i="149"/>
  <c r="AX73" i="149"/>
  <c r="AY73" i="149"/>
  <c r="AZ73" i="149"/>
  <c r="AI74" i="149"/>
  <c r="AJ74" i="149"/>
  <c r="AK74" i="149"/>
  <c r="AL74" i="149"/>
  <c r="AM74" i="149"/>
  <c r="AN74" i="149"/>
  <c r="AO74" i="149"/>
  <c r="AP74" i="149"/>
  <c r="AQ74" i="149"/>
  <c r="AR74" i="149"/>
  <c r="AS74" i="149"/>
  <c r="AT74" i="149"/>
  <c r="AU74" i="149"/>
  <c r="AV74" i="149"/>
  <c r="AW74" i="149"/>
  <c r="AX74" i="149"/>
  <c r="AY74" i="149"/>
  <c r="AZ74" i="149"/>
  <c r="AI75" i="149"/>
  <c r="AJ75" i="149"/>
  <c r="AK75" i="149"/>
  <c r="AL75" i="149"/>
  <c r="AM75" i="149"/>
  <c r="AN75" i="149"/>
  <c r="AO75" i="149"/>
  <c r="AP75" i="149"/>
  <c r="AQ75" i="149"/>
  <c r="AR75" i="149"/>
  <c r="AS75" i="149"/>
  <c r="AT75" i="149"/>
  <c r="AU75" i="149"/>
  <c r="AV75" i="149"/>
  <c r="AW75" i="149"/>
  <c r="AX75" i="149"/>
  <c r="AY75" i="149"/>
  <c r="AZ75" i="149"/>
  <c r="AI13" i="149"/>
  <c r="AJ13" i="149"/>
  <c r="AK13" i="149"/>
  <c r="AL13" i="149"/>
  <c r="AM13" i="149"/>
  <c r="AN13" i="149"/>
  <c r="AO13" i="149"/>
  <c r="AP13" i="149"/>
  <c r="AQ13" i="149"/>
  <c r="AR13" i="149"/>
  <c r="AS13" i="149"/>
  <c r="AT13" i="149"/>
  <c r="AU13" i="149"/>
  <c r="AV13" i="149"/>
  <c r="AW13" i="149"/>
  <c r="AX13" i="149"/>
  <c r="AY13" i="149"/>
  <c r="AZ13" i="149"/>
  <c r="AI14" i="149"/>
  <c r="AJ14" i="149"/>
  <c r="AK14" i="149"/>
  <c r="AL14" i="149"/>
  <c r="AM14" i="149"/>
  <c r="AN14" i="149"/>
  <c r="AO14" i="149"/>
  <c r="AP14" i="149"/>
  <c r="AQ14" i="149"/>
  <c r="AR14" i="149"/>
  <c r="AS14" i="149"/>
  <c r="AT14" i="149"/>
  <c r="AU14" i="149"/>
  <c r="AV14" i="149"/>
  <c r="AW14" i="149"/>
  <c r="AX14" i="149"/>
  <c r="AY14" i="149"/>
  <c r="AZ14" i="149"/>
  <c r="AI15" i="149"/>
  <c r="AJ15" i="149"/>
  <c r="AK15" i="149"/>
  <c r="AL15" i="149"/>
  <c r="AM15" i="149"/>
  <c r="AN15" i="149"/>
  <c r="AO15" i="149"/>
  <c r="AP15" i="149"/>
  <c r="AQ15" i="149"/>
  <c r="AR15" i="149"/>
  <c r="AS15" i="149"/>
  <c r="AT15" i="149"/>
  <c r="AU15" i="149"/>
  <c r="AV15" i="149"/>
  <c r="AW15" i="149"/>
  <c r="AX15" i="149"/>
  <c r="AY15" i="149"/>
  <c r="AZ15" i="149"/>
  <c r="AI16" i="149"/>
  <c r="AJ16" i="149"/>
  <c r="AK16" i="149"/>
  <c r="AL16" i="149"/>
  <c r="AM16" i="149"/>
  <c r="AN16" i="149"/>
  <c r="AO16" i="149"/>
  <c r="AP16" i="149"/>
  <c r="AQ16" i="149"/>
  <c r="AR16" i="149"/>
  <c r="AS16" i="149"/>
  <c r="AT16" i="149"/>
  <c r="AU16" i="149"/>
  <c r="AV16" i="149"/>
  <c r="AW16" i="149"/>
  <c r="AX16" i="149"/>
  <c r="AY16" i="149"/>
  <c r="AZ16" i="149"/>
  <c r="AI17" i="149"/>
  <c r="AJ17" i="149"/>
  <c r="AK17" i="149"/>
  <c r="AL17" i="149"/>
  <c r="AM17" i="149"/>
  <c r="AN17" i="149"/>
  <c r="AO17" i="149"/>
  <c r="AP17" i="149"/>
  <c r="AQ17" i="149"/>
  <c r="AR17" i="149"/>
  <c r="AS17" i="149"/>
  <c r="AT17" i="149"/>
  <c r="AU17" i="149"/>
  <c r="AV17" i="149"/>
  <c r="AW17" i="149"/>
  <c r="AX17" i="149"/>
  <c r="AY17" i="149"/>
  <c r="AZ17" i="149"/>
  <c r="AI18" i="149"/>
  <c r="AJ18" i="149"/>
  <c r="AK18" i="149"/>
  <c r="AL18" i="149"/>
  <c r="AM18" i="149"/>
  <c r="AN18" i="149"/>
  <c r="AO18" i="149"/>
  <c r="AP18" i="149"/>
  <c r="AQ18" i="149"/>
  <c r="AR18" i="149"/>
  <c r="AS18" i="149"/>
  <c r="AT18" i="149"/>
  <c r="AU18" i="149"/>
  <c r="AV18" i="149"/>
  <c r="AW18" i="149"/>
  <c r="AX18" i="149"/>
  <c r="AY18" i="149"/>
  <c r="AZ18" i="149"/>
  <c r="AI19" i="149"/>
  <c r="AJ19" i="149"/>
  <c r="AK19" i="149"/>
  <c r="AL19" i="149"/>
  <c r="AM19" i="149"/>
  <c r="AN19" i="149"/>
  <c r="AO19" i="149"/>
  <c r="AP19" i="149"/>
  <c r="AQ19" i="149"/>
  <c r="AR19" i="149"/>
  <c r="AS19" i="149"/>
  <c r="AT19" i="149"/>
  <c r="AU19" i="149"/>
  <c r="AV19" i="149"/>
  <c r="AW19" i="149"/>
  <c r="AX19" i="149"/>
  <c r="AY19" i="149"/>
  <c r="AZ19" i="149"/>
  <c r="AI20" i="149"/>
  <c r="AJ20" i="149"/>
  <c r="AK20" i="149"/>
  <c r="AL20" i="149"/>
  <c r="AM20" i="149"/>
  <c r="AN20" i="149"/>
  <c r="AO20" i="149"/>
  <c r="AP20" i="149"/>
  <c r="AQ20" i="149"/>
  <c r="AR20" i="149"/>
  <c r="AS20" i="149"/>
  <c r="AT20" i="149"/>
  <c r="AU20" i="149"/>
  <c r="AV20" i="149"/>
  <c r="AW20" i="149"/>
  <c r="AX20" i="149"/>
  <c r="AY20" i="149"/>
  <c r="AZ20" i="149"/>
  <c r="AI21" i="149"/>
  <c r="AJ21" i="149"/>
  <c r="AK21" i="149"/>
  <c r="AL21" i="149"/>
  <c r="AM21" i="149"/>
  <c r="AN21" i="149"/>
  <c r="AO21" i="149"/>
  <c r="AP21" i="149"/>
  <c r="AQ21" i="149"/>
  <c r="AR21" i="149"/>
  <c r="AS21" i="149"/>
  <c r="AT21" i="149"/>
  <c r="AU21" i="149"/>
  <c r="AV21" i="149"/>
  <c r="AW21" i="149"/>
  <c r="AX21" i="149"/>
  <c r="AY21" i="149"/>
  <c r="AZ21" i="149"/>
  <c r="AI22" i="149"/>
  <c r="AJ22" i="149"/>
  <c r="AK22" i="149"/>
  <c r="AL22" i="149"/>
  <c r="AM22" i="149"/>
  <c r="AN22" i="149"/>
  <c r="AO22" i="149"/>
  <c r="AP22" i="149"/>
  <c r="AQ22" i="149"/>
  <c r="AR22" i="149"/>
  <c r="AS22" i="149"/>
  <c r="AT22" i="149"/>
  <c r="AU22" i="149"/>
  <c r="AV22" i="149"/>
  <c r="AW22" i="149"/>
  <c r="AX22" i="149"/>
  <c r="AY22" i="149"/>
  <c r="AZ22" i="149"/>
  <c r="AI23" i="149"/>
  <c r="AJ23" i="149"/>
  <c r="AK23" i="149"/>
  <c r="AL23" i="149"/>
  <c r="AM23" i="149"/>
  <c r="AN23" i="149"/>
  <c r="AO23" i="149"/>
  <c r="AP23" i="149"/>
  <c r="AQ23" i="149"/>
  <c r="AR23" i="149"/>
  <c r="AS23" i="149"/>
  <c r="AT23" i="149"/>
  <c r="AU23" i="149"/>
  <c r="AV23" i="149"/>
  <c r="AW23" i="149"/>
  <c r="AX23" i="149"/>
  <c r="AY23" i="149"/>
  <c r="AZ23" i="149"/>
  <c r="AI24" i="149"/>
  <c r="AJ24" i="149"/>
  <c r="AK24" i="149"/>
  <c r="AL24" i="149"/>
  <c r="AM24" i="149"/>
  <c r="AN24" i="149"/>
  <c r="AO24" i="149"/>
  <c r="AP24" i="149"/>
  <c r="AQ24" i="149"/>
  <c r="AR24" i="149"/>
  <c r="AS24" i="149"/>
  <c r="AT24" i="149"/>
  <c r="AU24" i="149"/>
  <c r="AV24" i="149"/>
  <c r="AW24" i="149"/>
  <c r="AX24" i="149"/>
  <c r="AY24" i="149"/>
  <c r="AZ24" i="149"/>
  <c r="AI25" i="149"/>
  <c r="AJ25" i="149"/>
  <c r="AK25" i="149"/>
  <c r="AL25" i="149"/>
  <c r="AM25" i="149"/>
  <c r="AN25" i="149"/>
  <c r="AO25" i="149"/>
  <c r="AP25" i="149"/>
  <c r="AQ25" i="149"/>
  <c r="AR25" i="149"/>
  <c r="AS25" i="149"/>
  <c r="AT25" i="149"/>
  <c r="AU25" i="149"/>
  <c r="AV25" i="149"/>
  <c r="AW25" i="149"/>
  <c r="AX25" i="149"/>
  <c r="AY25" i="149"/>
  <c r="AZ25" i="149"/>
  <c r="AI26" i="149"/>
  <c r="AJ26" i="149"/>
  <c r="AK26" i="149"/>
  <c r="AL26" i="149"/>
  <c r="AM26" i="149"/>
  <c r="AN26" i="149"/>
  <c r="AO26" i="149"/>
  <c r="AP26" i="149"/>
  <c r="AQ26" i="149"/>
  <c r="AR26" i="149"/>
  <c r="AS26" i="149"/>
  <c r="AT26" i="149"/>
  <c r="AU26" i="149"/>
  <c r="AV26" i="149"/>
  <c r="AW26" i="149"/>
  <c r="AX26" i="149"/>
  <c r="AY26" i="149"/>
  <c r="AZ26" i="149"/>
  <c r="AI27" i="149"/>
  <c r="AJ27" i="149"/>
  <c r="AK27" i="149"/>
  <c r="AL27" i="149"/>
  <c r="AM27" i="149"/>
  <c r="AN27" i="149"/>
  <c r="AO27" i="149"/>
  <c r="AP27" i="149"/>
  <c r="AQ27" i="149"/>
  <c r="AR27" i="149"/>
  <c r="AS27" i="149"/>
  <c r="AT27" i="149"/>
  <c r="AU27" i="149"/>
  <c r="AV27" i="149"/>
  <c r="AW27" i="149"/>
  <c r="AX27" i="149"/>
  <c r="AY27" i="149"/>
  <c r="AZ27" i="149"/>
  <c r="AI28" i="149"/>
  <c r="AJ28" i="149"/>
  <c r="AK28" i="149"/>
  <c r="AL28" i="149"/>
  <c r="AM28" i="149"/>
  <c r="AN28" i="149"/>
  <c r="AO28" i="149"/>
  <c r="AP28" i="149"/>
  <c r="AQ28" i="149"/>
  <c r="AR28" i="149"/>
  <c r="AS28" i="149"/>
  <c r="AT28" i="149"/>
  <c r="AU28" i="149"/>
  <c r="AV28" i="149"/>
  <c r="AW28" i="149"/>
  <c r="AX28" i="149"/>
  <c r="AY28" i="149"/>
  <c r="AZ28" i="149"/>
  <c r="AI30" i="149"/>
  <c r="AJ30" i="149"/>
  <c r="AK30" i="149"/>
  <c r="AL30" i="149"/>
  <c r="AM30" i="149"/>
  <c r="AN30" i="149"/>
  <c r="AO30" i="149"/>
  <c r="AP30" i="149"/>
  <c r="AQ30" i="149"/>
  <c r="AR30" i="149"/>
  <c r="AS30" i="149"/>
  <c r="AT30" i="149"/>
  <c r="AU30" i="149"/>
  <c r="AV30" i="149"/>
  <c r="AW30" i="149"/>
  <c r="AX30" i="149"/>
  <c r="AY30" i="149"/>
  <c r="AZ30" i="149"/>
  <c r="S59" i="149"/>
  <c r="T59" i="149" s="1"/>
  <c r="U59" i="149" s="1"/>
  <c r="V59" i="149" s="1"/>
  <c r="W59" i="149" s="1"/>
  <c r="X59" i="149" s="1"/>
  <c r="Y59" i="149" s="1"/>
  <c r="Z59" i="149" s="1"/>
  <c r="AA59" i="149" s="1"/>
  <c r="AB59" i="149" s="1"/>
  <c r="AC59" i="149" s="1"/>
  <c r="AD59" i="149" s="1"/>
  <c r="AE59" i="149" s="1"/>
  <c r="S44" i="149"/>
  <c r="T44" i="149" s="1"/>
  <c r="U44" i="149" s="1"/>
  <c r="S29" i="149"/>
  <c r="S12" i="149"/>
  <c r="T12" i="149" s="1"/>
  <c r="U12" i="149" s="1"/>
  <c r="V12" i="149" s="1"/>
  <c r="W12" i="149" s="1"/>
  <c r="X12" i="149" s="1"/>
  <c r="Y12" i="149" s="1"/>
  <c r="Z12" i="149" s="1"/>
  <c r="AA12" i="149" s="1"/>
  <c r="AB12" i="149" s="1"/>
  <c r="AC12" i="149" s="1"/>
  <c r="AD12" i="149" s="1"/>
  <c r="AE12" i="149" s="1"/>
  <c r="BF14" i="149"/>
  <c r="BG14" i="149" s="1"/>
  <c r="BJ14" i="149"/>
  <c r="BK14" i="149"/>
  <c r="BL14" i="149"/>
  <c r="BM14" i="149"/>
  <c r="BN14" i="149"/>
  <c r="BO14" i="149"/>
  <c r="BP14" i="149"/>
  <c r="BR14" i="149"/>
  <c r="BS14" i="149"/>
  <c r="BT14" i="149"/>
  <c r="BV14" i="149"/>
  <c r="BW14" i="149" s="1"/>
  <c r="BZ14" i="149"/>
  <c r="CA14" i="149"/>
  <c r="CB14" i="149"/>
  <c r="CC14" i="149"/>
  <c r="CD14" i="149"/>
  <c r="CE14" i="149"/>
  <c r="CF14" i="149"/>
  <c r="BF15" i="149"/>
  <c r="BG15" i="149" s="1"/>
  <c r="BJ15" i="149"/>
  <c r="BK15" i="149"/>
  <c r="BL15" i="149"/>
  <c r="BM15" i="149"/>
  <c r="BN15" i="149"/>
  <c r="BO15" i="149"/>
  <c r="BP15" i="149"/>
  <c r="BR15" i="149"/>
  <c r="BS15" i="149"/>
  <c r="BT15" i="149"/>
  <c r="BV15" i="149"/>
  <c r="BW15" i="149" s="1"/>
  <c r="BZ15" i="149"/>
  <c r="CA15" i="149"/>
  <c r="CB15" i="149"/>
  <c r="CC15" i="149"/>
  <c r="CD15" i="149"/>
  <c r="CE15" i="149"/>
  <c r="CF15" i="149"/>
  <c r="BF16" i="149"/>
  <c r="BG16" i="149" s="1"/>
  <c r="BJ16" i="149"/>
  <c r="BK16" i="149"/>
  <c r="BL16" i="149"/>
  <c r="BM16" i="149"/>
  <c r="BN16" i="149"/>
  <c r="BO16" i="149"/>
  <c r="BP16" i="149"/>
  <c r="BR16" i="149"/>
  <c r="BS16" i="149"/>
  <c r="BT16" i="149"/>
  <c r="BV16" i="149"/>
  <c r="BW16" i="149" s="1"/>
  <c r="BZ16" i="149"/>
  <c r="CA16" i="149"/>
  <c r="CB16" i="149"/>
  <c r="CC16" i="149"/>
  <c r="CD16" i="149"/>
  <c r="CE16" i="149"/>
  <c r="CF16" i="149"/>
  <c r="BF17" i="149"/>
  <c r="BG17" i="149" s="1"/>
  <c r="BJ17" i="149"/>
  <c r="BK17" i="149"/>
  <c r="BL17" i="149"/>
  <c r="BM17" i="149"/>
  <c r="BN17" i="149"/>
  <c r="BO17" i="149"/>
  <c r="BP17" i="149"/>
  <c r="BR17" i="149"/>
  <c r="BS17" i="149"/>
  <c r="BT17" i="149"/>
  <c r="BV17" i="149"/>
  <c r="BW17" i="149" s="1"/>
  <c r="BZ17" i="149"/>
  <c r="CA17" i="149"/>
  <c r="CB17" i="149"/>
  <c r="CC17" i="149"/>
  <c r="CD17" i="149"/>
  <c r="CE17" i="149"/>
  <c r="CF17" i="149"/>
  <c r="BF18" i="149"/>
  <c r="BG18" i="149" s="1"/>
  <c r="BJ18" i="149"/>
  <c r="BK18" i="149"/>
  <c r="BL18" i="149"/>
  <c r="BM18" i="149"/>
  <c r="BN18" i="149"/>
  <c r="BO18" i="149"/>
  <c r="BP18" i="149"/>
  <c r="BR18" i="149"/>
  <c r="BS18" i="149"/>
  <c r="BT18" i="149"/>
  <c r="BV18" i="149"/>
  <c r="BW18" i="149" s="1"/>
  <c r="BZ18" i="149"/>
  <c r="CA18" i="149"/>
  <c r="CB18" i="149"/>
  <c r="CC18" i="149"/>
  <c r="CD18" i="149"/>
  <c r="CE18" i="149"/>
  <c r="CF18" i="149"/>
  <c r="BF19" i="149"/>
  <c r="BG19" i="149" s="1"/>
  <c r="BJ19" i="149"/>
  <c r="BK19" i="149"/>
  <c r="BL19" i="149"/>
  <c r="BM19" i="149"/>
  <c r="BN19" i="149"/>
  <c r="BO19" i="149"/>
  <c r="BP19" i="149"/>
  <c r="BR19" i="149"/>
  <c r="BS19" i="149"/>
  <c r="BT19" i="149"/>
  <c r="BV19" i="149"/>
  <c r="BW19" i="149" s="1"/>
  <c r="BZ19" i="149"/>
  <c r="CA19" i="149"/>
  <c r="CB19" i="149"/>
  <c r="CC19" i="149"/>
  <c r="CD19" i="149"/>
  <c r="CE19" i="149"/>
  <c r="CF19" i="149"/>
  <c r="BF20" i="149"/>
  <c r="BG20" i="149" s="1"/>
  <c r="BJ20" i="149"/>
  <c r="BK20" i="149"/>
  <c r="BL20" i="149"/>
  <c r="BM20" i="149"/>
  <c r="BN20" i="149"/>
  <c r="BO20" i="149"/>
  <c r="BP20" i="149"/>
  <c r="BR20" i="149"/>
  <c r="BS20" i="149"/>
  <c r="BT20" i="149"/>
  <c r="BV20" i="149"/>
  <c r="BW20" i="149" s="1"/>
  <c r="BZ20" i="149"/>
  <c r="CA20" i="149"/>
  <c r="CB20" i="149"/>
  <c r="CC20" i="149"/>
  <c r="CD20" i="149"/>
  <c r="CE20" i="149"/>
  <c r="CF20" i="149"/>
  <c r="BF21" i="149"/>
  <c r="BG21" i="149" s="1"/>
  <c r="BJ21" i="149"/>
  <c r="BK21" i="149"/>
  <c r="BL21" i="149"/>
  <c r="BM21" i="149"/>
  <c r="BN21" i="149"/>
  <c r="BO21" i="149"/>
  <c r="BP21" i="149"/>
  <c r="BR21" i="149"/>
  <c r="BS21" i="149"/>
  <c r="BT21" i="149"/>
  <c r="BV21" i="149"/>
  <c r="BW21" i="149" s="1"/>
  <c r="BZ21" i="149"/>
  <c r="CA21" i="149"/>
  <c r="CB21" i="149"/>
  <c r="CC21" i="149"/>
  <c r="CD21" i="149"/>
  <c r="CE21" i="149"/>
  <c r="CF21" i="149"/>
  <c r="BF22" i="149"/>
  <c r="BG22" i="149" s="1"/>
  <c r="BJ22" i="149"/>
  <c r="BK22" i="149"/>
  <c r="BL22" i="149"/>
  <c r="BM22" i="149"/>
  <c r="BN22" i="149"/>
  <c r="BO22" i="149"/>
  <c r="BP22" i="149"/>
  <c r="BR22" i="149"/>
  <c r="BS22" i="149"/>
  <c r="BT22" i="149"/>
  <c r="BV22" i="149"/>
  <c r="BW22" i="149" s="1"/>
  <c r="BZ22" i="149"/>
  <c r="CA22" i="149"/>
  <c r="CB22" i="149"/>
  <c r="CC22" i="149"/>
  <c r="CD22" i="149"/>
  <c r="CE22" i="149"/>
  <c r="CF22" i="149"/>
  <c r="BF23" i="149"/>
  <c r="BG23" i="149" s="1"/>
  <c r="BJ23" i="149"/>
  <c r="BK23" i="149"/>
  <c r="BL23" i="149"/>
  <c r="BM23" i="149"/>
  <c r="BN23" i="149"/>
  <c r="BO23" i="149"/>
  <c r="BP23" i="149"/>
  <c r="BR23" i="149"/>
  <c r="BS23" i="149"/>
  <c r="BT23" i="149"/>
  <c r="BV23" i="149"/>
  <c r="BW23" i="149" s="1"/>
  <c r="BZ23" i="149"/>
  <c r="CA23" i="149"/>
  <c r="CB23" i="149"/>
  <c r="CC23" i="149"/>
  <c r="CD23" i="149"/>
  <c r="CE23" i="149"/>
  <c r="CF23" i="149"/>
  <c r="BF24" i="149"/>
  <c r="BG24" i="149" s="1"/>
  <c r="BJ24" i="149"/>
  <c r="BK24" i="149"/>
  <c r="BL24" i="149"/>
  <c r="BM24" i="149"/>
  <c r="BN24" i="149"/>
  <c r="BO24" i="149"/>
  <c r="BP24" i="149"/>
  <c r="BR24" i="149"/>
  <c r="BS24" i="149"/>
  <c r="BT24" i="149"/>
  <c r="BV24" i="149"/>
  <c r="BW24" i="149" s="1"/>
  <c r="BZ24" i="149"/>
  <c r="CA24" i="149"/>
  <c r="CB24" i="149"/>
  <c r="CC24" i="149"/>
  <c r="CD24" i="149"/>
  <c r="CE24" i="149"/>
  <c r="CF24" i="149"/>
  <c r="BF25" i="149"/>
  <c r="BG25" i="149" s="1"/>
  <c r="BJ25" i="149"/>
  <c r="BK25" i="149"/>
  <c r="BL25" i="149"/>
  <c r="BM25" i="149"/>
  <c r="BN25" i="149"/>
  <c r="BO25" i="149"/>
  <c r="BP25" i="149"/>
  <c r="BR25" i="149"/>
  <c r="BS25" i="149"/>
  <c r="BT25" i="149"/>
  <c r="BV25" i="149"/>
  <c r="BW25" i="149" s="1"/>
  <c r="BZ25" i="149"/>
  <c r="CA25" i="149"/>
  <c r="CB25" i="149"/>
  <c r="CC25" i="149"/>
  <c r="CD25" i="149"/>
  <c r="CE25" i="149"/>
  <c r="CF25" i="149"/>
  <c r="BF26" i="149"/>
  <c r="BG26" i="149" s="1"/>
  <c r="BJ26" i="149"/>
  <c r="BK26" i="149"/>
  <c r="BL26" i="149"/>
  <c r="BM26" i="149"/>
  <c r="BN26" i="149"/>
  <c r="BO26" i="149"/>
  <c r="BP26" i="149"/>
  <c r="BR26" i="149"/>
  <c r="BS26" i="149"/>
  <c r="BT26" i="149"/>
  <c r="BV26" i="149"/>
  <c r="BW26" i="149" s="1"/>
  <c r="BZ26" i="149"/>
  <c r="CA26" i="149"/>
  <c r="CB26" i="149"/>
  <c r="CC26" i="149"/>
  <c r="CD26" i="149"/>
  <c r="CE26" i="149"/>
  <c r="CF26" i="149"/>
  <c r="BF27" i="149"/>
  <c r="BG27" i="149" s="1"/>
  <c r="BJ27" i="149"/>
  <c r="BK27" i="149"/>
  <c r="BL27" i="149"/>
  <c r="BM27" i="149"/>
  <c r="BN27" i="149"/>
  <c r="BO27" i="149"/>
  <c r="BP27" i="149"/>
  <c r="BR27" i="149"/>
  <c r="BS27" i="149"/>
  <c r="BT27" i="149"/>
  <c r="BV27" i="149"/>
  <c r="BW27" i="149" s="1"/>
  <c r="BZ27" i="149"/>
  <c r="CA27" i="149"/>
  <c r="CB27" i="149"/>
  <c r="CC27" i="149"/>
  <c r="CD27" i="149"/>
  <c r="CE27" i="149"/>
  <c r="CF27" i="149"/>
  <c r="BF28" i="149"/>
  <c r="BG28" i="149" s="1"/>
  <c r="BJ28" i="149"/>
  <c r="BK28" i="149"/>
  <c r="BL28" i="149"/>
  <c r="BM28" i="149"/>
  <c r="BN28" i="149"/>
  <c r="BO28" i="149"/>
  <c r="BP28" i="149"/>
  <c r="BR28" i="149"/>
  <c r="BS28" i="149"/>
  <c r="BT28" i="149"/>
  <c r="BV28" i="149"/>
  <c r="BW28" i="149" s="1"/>
  <c r="BZ28" i="149"/>
  <c r="CA28" i="149"/>
  <c r="CB28" i="149"/>
  <c r="CC28" i="149"/>
  <c r="CD28" i="149"/>
  <c r="CE28" i="149"/>
  <c r="CF28" i="149"/>
  <c r="BF30" i="149"/>
  <c r="BG30" i="149" s="1"/>
  <c r="BJ30" i="149"/>
  <c r="BK30" i="149"/>
  <c r="BL30" i="149"/>
  <c r="BM30" i="149"/>
  <c r="BN30" i="149"/>
  <c r="BO30" i="149"/>
  <c r="BP30" i="149"/>
  <c r="BR30" i="149"/>
  <c r="BS30" i="149"/>
  <c r="BT30" i="149"/>
  <c r="BV30" i="149"/>
  <c r="BW30" i="149" s="1"/>
  <c r="BZ30" i="149"/>
  <c r="CA30" i="149"/>
  <c r="CB30" i="149"/>
  <c r="CC30" i="149"/>
  <c r="CD30" i="149"/>
  <c r="CE30" i="149"/>
  <c r="CF30" i="149"/>
  <c r="AI31" i="149"/>
  <c r="AJ31" i="149"/>
  <c r="AK31" i="149"/>
  <c r="AL31" i="149"/>
  <c r="AM31" i="149"/>
  <c r="AN31" i="149"/>
  <c r="AO31" i="149"/>
  <c r="AP31" i="149"/>
  <c r="AQ31" i="149"/>
  <c r="AR31" i="149"/>
  <c r="AS31" i="149"/>
  <c r="AT31" i="149"/>
  <c r="AU31" i="149"/>
  <c r="AV31" i="149"/>
  <c r="AW31" i="149"/>
  <c r="AX31" i="149"/>
  <c r="AY31" i="149"/>
  <c r="AZ31" i="149"/>
  <c r="BF31" i="149"/>
  <c r="BG31" i="149" s="1"/>
  <c r="BJ31" i="149"/>
  <c r="BK31" i="149"/>
  <c r="BL31" i="149"/>
  <c r="BM31" i="149"/>
  <c r="BN31" i="149"/>
  <c r="BO31" i="149"/>
  <c r="BP31" i="149"/>
  <c r="BR31" i="149"/>
  <c r="BS31" i="149"/>
  <c r="BT31" i="149"/>
  <c r="BV31" i="149"/>
  <c r="BW31" i="149" s="1"/>
  <c r="BZ31" i="149"/>
  <c r="CA31" i="149"/>
  <c r="CB31" i="149"/>
  <c r="CC31" i="149"/>
  <c r="CD31" i="149"/>
  <c r="CE31" i="149"/>
  <c r="CF31" i="149"/>
  <c r="BF32" i="149"/>
  <c r="BG32" i="149" s="1"/>
  <c r="BJ32" i="149"/>
  <c r="BK32" i="149"/>
  <c r="BL32" i="149"/>
  <c r="BM32" i="149"/>
  <c r="BN32" i="149"/>
  <c r="BO32" i="149"/>
  <c r="BP32" i="149"/>
  <c r="BR32" i="149"/>
  <c r="BS32" i="149"/>
  <c r="BT32" i="149"/>
  <c r="BV32" i="149"/>
  <c r="BW32" i="149" s="1"/>
  <c r="BZ32" i="149"/>
  <c r="CA32" i="149"/>
  <c r="CB32" i="149"/>
  <c r="CC32" i="149"/>
  <c r="CD32" i="149"/>
  <c r="CE32" i="149"/>
  <c r="CF32" i="149"/>
  <c r="BF33" i="149"/>
  <c r="BG33" i="149" s="1"/>
  <c r="BJ33" i="149"/>
  <c r="BK33" i="149"/>
  <c r="BL33" i="149"/>
  <c r="BM33" i="149"/>
  <c r="BN33" i="149"/>
  <c r="BO33" i="149"/>
  <c r="BP33" i="149"/>
  <c r="BR33" i="149"/>
  <c r="BS33" i="149"/>
  <c r="BT33" i="149"/>
  <c r="BV33" i="149"/>
  <c r="BW33" i="149" s="1"/>
  <c r="BZ33" i="149"/>
  <c r="CA33" i="149"/>
  <c r="CB33" i="149"/>
  <c r="CC33" i="149"/>
  <c r="CD33" i="149"/>
  <c r="CE33" i="149"/>
  <c r="CF33" i="149"/>
  <c r="BF34" i="149"/>
  <c r="BG34" i="149" s="1"/>
  <c r="BJ34" i="149"/>
  <c r="BK34" i="149"/>
  <c r="BL34" i="149"/>
  <c r="BM34" i="149"/>
  <c r="BN34" i="149"/>
  <c r="BO34" i="149"/>
  <c r="BP34" i="149"/>
  <c r="BR34" i="149"/>
  <c r="BS34" i="149"/>
  <c r="BT34" i="149"/>
  <c r="BV34" i="149"/>
  <c r="BW34" i="149" s="1"/>
  <c r="BZ34" i="149"/>
  <c r="CA34" i="149"/>
  <c r="CB34" i="149"/>
  <c r="CC34" i="149"/>
  <c r="CD34" i="149"/>
  <c r="CE34" i="149"/>
  <c r="CF34" i="149"/>
  <c r="BF35" i="149"/>
  <c r="BG35" i="149" s="1"/>
  <c r="BJ35" i="149"/>
  <c r="BK35" i="149"/>
  <c r="BL35" i="149"/>
  <c r="BM35" i="149"/>
  <c r="BN35" i="149"/>
  <c r="BO35" i="149"/>
  <c r="BP35" i="149"/>
  <c r="BR35" i="149"/>
  <c r="BS35" i="149"/>
  <c r="BT35" i="149"/>
  <c r="BV35" i="149"/>
  <c r="BW35" i="149" s="1"/>
  <c r="BZ35" i="149"/>
  <c r="CA35" i="149"/>
  <c r="CB35" i="149"/>
  <c r="CC35" i="149"/>
  <c r="CD35" i="149"/>
  <c r="CE35" i="149"/>
  <c r="CF35" i="149"/>
  <c r="BF36" i="149"/>
  <c r="BG36" i="149" s="1"/>
  <c r="BJ36" i="149"/>
  <c r="BK36" i="149"/>
  <c r="BL36" i="149"/>
  <c r="BM36" i="149"/>
  <c r="BN36" i="149"/>
  <c r="BO36" i="149"/>
  <c r="BP36" i="149"/>
  <c r="BR36" i="149"/>
  <c r="BS36" i="149"/>
  <c r="BT36" i="149"/>
  <c r="BV36" i="149"/>
  <c r="BW36" i="149" s="1"/>
  <c r="BZ36" i="149"/>
  <c r="CA36" i="149"/>
  <c r="CB36" i="149"/>
  <c r="CC36" i="149"/>
  <c r="CD36" i="149"/>
  <c r="CE36" i="149"/>
  <c r="CF36" i="149"/>
  <c r="BF37" i="149"/>
  <c r="BG37" i="149" s="1"/>
  <c r="BJ37" i="149"/>
  <c r="BK37" i="149"/>
  <c r="BL37" i="149"/>
  <c r="BM37" i="149"/>
  <c r="BN37" i="149"/>
  <c r="BO37" i="149"/>
  <c r="BP37" i="149"/>
  <c r="BR37" i="149"/>
  <c r="BS37" i="149"/>
  <c r="BT37" i="149"/>
  <c r="BV37" i="149"/>
  <c r="BW37" i="149" s="1"/>
  <c r="BZ37" i="149"/>
  <c r="CA37" i="149"/>
  <c r="CB37" i="149"/>
  <c r="CC37" i="149"/>
  <c r="CD37" i="149"/>
  <c r="CE37" i="149"/>
  <c r="CF37" i="149"/>
  <c r="BF38" i="149"/>
  <c r="BG38" i="149" s="1"/>
  <c r="BJ38" i="149"/>
  <c r="BK38" i="149"/>
  <c r="BL38" i="149"/>
  <c r="BM38" i="149"/>
  <c r="BN38" i="149"/>
  <c r="BO38" i="149"/>
  <c r="BP38" i="149"/>
  <c r="BR38" i="149"/>
  <c r="BS38" i="149"/>
  <c r="BT38" i="149"/>
  <c r="BV38" i="149"/>
  <c r="BW38" i="149" s="1"/>
  <c r="BZ38" i="149"/>
  <c r="CA38" i="149"/>
  <c r="CB38" i="149"/>
  <c r="CC38" i="149"/>
  <c r="CD38" i="149"/>
  <c r="CE38" i="149"/>
  <c r="CF38" i="149"/>
  <c r="BF39" i="149"/>
  <c r="BG39" i="149" s="1"/>
  <c r="BJ39" i="149"/>
  <c r="BK39" i="149"/>
  <c r="BL39" i="149"/>
  <c r="BM39" i="149"/>
  <c r="BN39" i="149"/>
  <c r="BO39" i="149"/>
  <c r="BP39" i="149"/>
  <c r="BR39" i="149"/>
  <c r="BS39" i="149"/>
  <c r="BT39" i="149"/>
  <c r="BV39" i="149"/>
  <c r="BW39" i="149" s="1"/>
  <c r="BZ39" i="149"/>
  <c r="CA39" i="149"/>
  <c r="CB39" i="149"/>
  <c r="CC39" i="149"/>
  <c r="CD39" i="149"/>
  <c r="CE39" i="149"/>
  <c r="CF39" i="149"/>
  <c r="BF40" i="149"/>
  <c r="BG40" i="149" s="1"/>
  <c r="BJ40" i="149"/>
  <c r="BK40" i="149"/>
  <c r="BL40" i="149"/>
  <c r="BM40" i="149"/>
  <c r="BN40" i="149"/>
  <c r="BO40" i="149"/>
  <c r="BP40" i="149"/>
  <c r="BR40" i="149"/>
  <c r="BS40" i="149"/>
  <c r="BT40" i="149"/>
  <c r="BV40" i="149"/>
  <c r="BW40" i="149" s="1"/>
  <c r="BZ40" i="149"/>
  <c r="CA40" i="149"/>
  <c r="CB40" i="149"/>
  <c r="CC40" i="149"/>
  <c r="CD40" i="149"/>
  <c r="CE40" i="149"/>
  <c r="CF40" i="149"/>
  <c r="BF41" i="149"/>
  <c r="BG41" i="149" s="1"/>
  <c r="BJ41" i="149"/>
  <c r="BK41" i="149"/>
  <c r="BL41" i="149"/>
  <c r="BM41" i="149"/>
  <c r="BN41" i="149"/>
  <c r="BO41" i="149"/>
  <c r="BP41" i="149"/>
  <c r="BR41" i="149"/>
  <c r="BS41" i="149"/>
  <c r="BT41" i="149"/>
  <c r="BV41" i="149"/>
  <c r="BW41" i="149" s="1"/>
  <c r="BZ41" i="149"/>
  <c r="CA41" i="149"/>
  <c r="CB41" i="149"/>
  <c r="CC41" i="149"/>
  <c r="CD41" i="149"/>
  <c r="CE41" i="149"/>
  <c r="CF41" i="149"/>
  <c r="BF42" i="149"/>
  <c r="BG42" i="149" s="1"/>
  <c r="BJ42" i="149"/>
  <c r="BK42" i="149"/>
  <c r="BL42" i="149"/>
  <c r="BM42" i="149"/>
  <c r="BN42" i="149"/>
  <c r="BO42" i="149"/>
  <c r="BP42" i="149"/>
  <c r="BR42" i="149"/>
  <c r="BS42" i="149"/>
  <c r="BT42" i="149"/>
  <c r="BV42" i="149"/>
  <c r="BW42" i="149" s="1"/>
  <c r="BZ42" i="149"/>
  <c r="CA42" i="149"/>
  <c r="CB42" i="149"/>
  <c r="CC42" i="149"/>
  <c r="CD42" i="149"/>
  <c r="CE42" i="149"/>
  <c r="CF42" i="149"/>
  <c r="BF43" i="149"/>
  <c r="BG43" i="149" s="1"/>
  <c r="BJ43" i="149"/>
  <c r="BK43" i="149"/>
  <c r="BL43" i="149"/>
  <c r="BM43" i="149"/>
  <c r="BN43" i="149"/>
  <c r="BO43" i="149"/>
  <c r="BP43" i="149"/>
  <c r="BR43" i="149"/>
  <c r="BS43" i="149"/>
  <c r="BT43" i="149"/>
  <c r="BV43" i="149"/>
  <c r="BW43" i="149" s="1"/>
  <c r="BZ43" i="149"/>
  <c r="CA43" i="149"/>
  <c r="CB43" i="149"/>
  <c r="CC43" i="149"/>
  <c r="CD43" i="149"/>
  <c r="CE43" i="149"/>
  <c r="CF43" i="149"/>
  <c r="BF45" i="149"/>
  <c r="BG45" i="149" s="1"/>
  <c r="BJ45" i="149"/>
  <c r="BK45" i="149"/>
  <c r="BL45" i="149"/>
  <c r="BM45" i="149"/>
  <c r="BN45" i="149"/>
  <c r="BO45" i="149"/>
  <c r="BP45" i="149"/>
  <c r="BR45" i="149"/>
  <c r="BS45" i="149"/>
  <c r="BT45" i="149"/>
  <c r="BV45" i="149"/>
  <c r="BW45" i="149" s="1"/>
  <c r="BZ45" i="149"/>
  <c r="CA45" i="149"/>
  <c r="CB45" i="149"/>
  <c r="CC45" i="149"/>
  <c r="CD45" i="149"/>
  <c r="CE45" i="149"/>
  <c r="CF45" i="149"/>
  <c r="BF46" i="149"/>
  <c r="BG46" i="149" s="1"/>
  <c r="BJ46" i="149"/>
  <c r="BK46" i="149"/>
  <c r="BL46" i="149"/>
  <c r="BM46" i="149"/>
  <c r="BN46" i="149"/>
  <c r="BO46" i="149"/>
  <c r="BP46" i="149"/>
  <c r="BR46" i="149"/>
  <c r="BS46" i="149"/>
  <c r="BT46" i="149"/>
  <c r="BV46" i="149"/>
  <c r="BW46" i="149" s="1"/>
  <c r="BZ46" i="149"/>
  <c r="CA46" i="149"/>
  <c r="CB46" i="149"/>
  <c r="CC46" i="149"/>
  <c r="CD46" i="149"/>
  <c r="CE46" i="149"/>
  <c r="CF46" i="149"/>
  <c r="BF47" i="149"/>
  <c r="BG47" i="149" s="1"/>
  <c r="BJ47" i="149"/>
  <c r="BK47" i="149"/>
  <c r="BL47" i="149"/>
  <c r="BM47" i="149"/>
  <c r="BN47" i="149"/>
  <c r="BO47" i="149"/>
  <c r="BP47" i="149"/>
  <c r="BR47" i="149"/>
  <c r="BS47" i="149"/>
  <c r="BT47" i="149"/>
  <c r="BV47" i="149"/>
  <c r="BW47" i="149" s="1"/>
  <c r="BZ47" i="149"/>
  <c r="CA47" i="149"/>
  <c r="CB47" i="149"/>
  <c r="CC47" i="149"/>
  <c r="CD47" i="149"/>
  <c r="CE47" i="149"/>
  <c r="CF47" i="149"/>
  <c r="BF48" i="149"/>
  <c r="BG48" i="149" s="1"/>
  <c r="BJ48" i="149"/>
  <c r="BK48" i="149"/>
  <c r="BL48" i="149"/>
  <c r="BM48" i="149"/>
  <c r="BN48" i="149"/>
  <c r="BO48" i="149"/>
  <c r="BP48" i="149"/>
  <c r="BR48" i="149"/>
  <c r="BS48" i="149"/>
  <c r="BT48" i="149"/>
  <c r="BV48" i="149"/>
  <c r="BW48" i="149" s="1"/>
  <c r="BZ48" i="149"/>
  <c r="CA48" i="149"/>
  <c r="CB48" i="149"/>
  <c r="CC48" i="149"/>
  <c r="CD48" i="149"/>
  <c r="CE48" i="149"/>
  <c r="CF48" i="149"/>
  <c r="BF49" i="149"/>
  <c r="BG49" i="149" s="1"/>
  <c r="BJ49" i="149"/>
  <c r="BK49" i="149"/>
  <c r="BL49" i="149"/>
  <c r="BM49" i="149"/>
  <c r="BN49" i="149"/>
  <c r="BO49" i="149"/>
  <c r="BP49" i="149"/>
  <c r="BR49" i="149"/>
  <c r="BS49" i="149"/>
  <c r="BT49" i="149"/>
  <c r="BV49" i="149"/>
  <c r="BW49" i="149" s="1"/>
  <c r="BZ49" i="149"/>
  <c r="CA49" i="149"/>
  <c r="CB49" i="149"/>
  <c r="CC49" i="149"/>
  <c r="CD49" i="149"/>
  <c r="CE49" i="149"/>
  <c r="CF49" i="149"/>
  <c r="BF50" i="149"/>
  <c r="BG50" i="149" s="1"/>
  <c r="BJ50" i="149"/>
  <c r="BK50" i="149"/>
  <c r="BL50" i="149"/>
  <c r="BM50" i="149"/>
  <c r="BN50" i="149"/>
  <c r="BO50" i="149"/>
  <c r="BP50" i="149"/>
  <c r="BR50" i="149"/>
  <c r="BS50" i="149"/>
  <c r="BT50" i="149"/>
  <c r="BV50" i="149"/>
  <c r="BW50" i="149" s="1"/>
  <c r="BZ50" i="149"/>
  <c r="CA50" i="149"/>
  <c r="CB50" i="149"/>
  <c r="CC50" i="149"/>
  <c r="CD50" i="149"/>
  <c r="CE50" i="149"/>
  <c r="CF50" i="149"/>
  <c r="BF51" i="149"/>
  <c r="BG51" i="149" s="1"/>
  <c r="BJ51" i="149"/>
  <c r="BK51" i="149"/>
  <c r="BL51" i="149"/>
  <c r="BM51" i="149"/>
  <c r="BN51" i="149"/>
  <c r="BO51" i="149"/>
  <c r="BP51" i="149"/>
  <c r="BR51" i="149"/>
  <c r="BS51" i="149"/>
  <c r="BT51" i="149"/>
  <c r="BV51" i="149"/>
  <c r="BW51" i="149" s="1"/>
  <c r="BZ51" i="149"/>
  <c r="CA51" i="149"/>
  <c r="CB51" i="149"/>
  <c r="CC51" i="149"/>
  <c r="CD51" i="149"/>
  <c r="CE51" i="149"/>
  <c r="CF51" i="149"/>
  <c r="BF52" i="149"/>
  <c r="BG52" i="149" s="1"/>
  <c r="BJ52" i="149"/>
  <c r="BK52" i="149"/>
  <c r="BL52" i="149"/>
  <c r="BM52" i="149"/>
  <c r="BN52" i="149"/>
  <c r="BO52" i="149"/>
  <c r="BP52" i="149"/>
  <c r="BR52" i="149"/>
  <c r="BS52" i="149"/>
  <c r="BT52" i="149"/>
  <c r="BV52" i="149"/>
  <c r="BW52" i="149" s="1"/>
  <c r="BZ52" i="149"/>
  <c r="CA52" i="149"/>
  <c r="CB52" i="149"/>
  <c r="CC52" i="149"/>
  <c r="CD52" i="149"/>
  <c r="CE52" i="149"/>
  <c r="CF52" i="149"/>
  <c r="BF53" i="149"/>
  <c r="BG53" i="149" s="1"/>
  <c r="BJ53" i="149"/>
  <c r="BK53" i="149"/>
  <c r="BL53" i="149"/>
  <c r="BM53" i="149"/>
  <c r="BN53" i="149"/>
  <c r="BO53" i="149"/>
  <c r="BP53" i="149"/>
  <c r="BR53" i="149"/>
  <c r="BS53" i="149"/>
  <c r="BT53" i="149"/>
  <c r="BV53" i="149"/>
  <c r="BW53" i="149" s="1"/>
  <c r="BZ53" i="149"/>
  <c r="CA53" i="149"/>
  <c r="CB53" i="149"/>
  <c r="CC53" i="149"/>
  <c r="CD53" i="149"/>
  <c r="CE53" i="149"/>
  <c r="CF53" i="149"/>
  <c r="BF54" i="149"/>
  <c r="BG54" i="149" s="1"/>
  <c r="BJ54" i="149"/>
  <c r="BK54" i="149"/>
  <c r="BL54" i="149"/>
  <c r="BM54" i="149"/>
  <c r="BN54" i="149"/>
  <c r="BO54" i="149"/>
  <c r="BP54" i="149"/>
  <c r="BR54" i="149"/>
  <c r="BS54" i="149"/>
  <c r="BT54" i="149"/>
  <c r="BV54" i="149"/>
  <c r="BW54" i="149" s="1"/>
  <c r="BZ54" i="149"/>
  <c r="CA54" i="149"/>
  <c r="CB54" i="149"/>
  <c r="CC54" i="149"/>
  <c r="CD54" i="149"/>
  <c r="CE54" i="149"/>
  <c r="CF54" i="149"/>
  <c r="BF55" i="149"/>
  <c r="BG55" i="149" s="1"/>
  <c r="BJ55" i="149"/>
  <c r="BK55" i="149"/>
  <c r="BL55" i="149"/>
  <c r="BM55" i="149"/>
  <c r="BN55" i="149"/>
  <c r="BO55" i="149"/>
  <c r="BP55" i="149"/>
  <c r="BR55" i="149"/>
  <c r="BS55" i="149"/>
  <c r="BT55" i="149"/>
  <c r="BV55" i="149"/>
  <c r="BW55" i="149" s="1"/>
  <c r="BZ55" i="149"/>
  <c r="CA55" i="149"/>
  <c r="CB55" i="149"/>
  <c r="CC55" i="149"/>
  <c r="CD55" i="149"/>
  <c r="CE55" i="149"/>
  <c r="CF55" i="149"/>
  <c r="BF56" i="149"/>
  <c r="BG56" i="149" s="1"/>
  <c r="BJ56" i="149"/>
  <c r="BK56" i="149"/>
  <c r="BL56" i="149"/>
  <c r="BM56" i="149"/>
  <c r="BN56" i="149"/>
  <c r="BO56" i="149"/>
  <c r="BP56" i="149"/>
  <c r="BR56" i="149"/>
  <c r="BS56" i="149"/>
  <c r="BT56" i="149"/>
  <c r="BV56" i="149"/>
  <c r="BW56" i="149" s="1"/>
  <c r="BZ56" i="149"/>
  <c r="CA56" i="149"/>
  <c r="CB56" i="149"/>
  <c r="CC56" i="149"/>
  <c r="CD56" i="149"/>
  <c r="CE56" i="149"/>
  <c r="CF56" i="149"/>
  <c r="BF57" i="149"/>
  <c r="BG57" i="149" s="1"/>
  <c r="BJ57" i="149"/>
  <c r="BK57" i="149"/>
  <c r="BL57" i="149"/>
  <c r="BM57" i="149"/>
  <c r="BN57" i="149"/>
  <c r="BO57" i="149"/>
  <c r="BP57" i="149"/>
  <c r="BR57" i="149"/>
  <c r="BS57" i="149"/>
  <c r="BT57" i="149"/>
  <c r="BV57" i="149"/>
  <c r="BW57" i="149" s="1"/>
  <c r="BZ57" i="149"/>
  <c r="CA57" i="149"/>
  <c r="CB57" i="149"/>
  <c r="CC57" i="149"/>
  <c r="CD57" i="149"/>
  <c r="CE57" i="149"/>
  <c r="CF57" i="149"/>
  <c r="BF58" i="149"/>
  <c r="BG58" i="149" s="1"/>
  <c r="BJ58" i="149"/>
  <c r="BK58" i="149"/>
  <c r="BL58" i="149"/>
  <c r="BM58" i="149"/>
  <c r="BN58" i="149"/>
  <c r="BO58" i="149"/>
  <c r="BP58" i="149"/>
  <c r="BR58" i="149"/>
  <c r="BS58" i="149"/>
  <c r="BT58" i="149"/>
  <c r="BV58" i="149"/>
  <c r="BW58" i="149" s="1"/>
  <c r="BZ58" i="149"/>
  <c r="CA58" i="149"/>
  <c r="CB58" i="149"/>
  <c r="CC58" i="149"/>
  <c r="CD58" i="149"/>
  <c r="CE58" i="149"/>
  <c r="CF58" i="149"/>
  <c r="BF60" i="149"/>
  <c r="BG60" i="149" s="1"/>
  <c r="BJ60" i="149"/>
  <c r="BK60" i="149"/>
  <c r="BL60" i="149"/>
  <c r="BM60" i="149"/>
  <c r="BN60" i="149"/>
  <c r="BO60" i="149"/>
  <c r="BP60" i="149"/>
  <c r="BR60" i="149"/>
  <c r="BS60" i="149"/>
  <c r="BT60" i="149"/>
  <c r="BV60" i="149"/>
  <c r="BW60" i="149" s="1"/>
  <c r="BZ60" i="149"/>
  <c r="CA60" i="149"/>
  <c r="CB60" i="149"/>
  <c r="CC60" i="149"/>
  <c r="CD60" i="149"/>
  <c r="CE60" i="149"/>
  <c r="CF60" i="149"/>
  <c r="BF61" i="149"/>
  <c r="BG61" i="149" s="1"/>
  <c r="BJ61" i="149"/>
  <c r="BK61" i="149"/>
  <c r="BL61" i="149"/>
  <c r="BM61" i="149"/>
  <c r="BN61" i="149"/>
  <c r="BO61" i="149"/>
  <c r="BP61" i="149"/>
  <c r="BR61" i="149"/>
  <c r="BS61" i="149"/>
  <c r="BT61" i="149"/>
  <c r="BV61" i="149"/>
  <c r="BW61" i="149" s="1"/>
  <c r="BZ61" i="149"/>
  <c r="CA61" i="149"/>
  <c r="CB61" i="149"/>
  <c r="CC61" i="149"/>
  <c r="CD61" i="149"/>
  <c r="CE61" i="149"/>
  <c r="CF61" i="149"/>
  <c r="BF62" i="149"/>
  <c r="BG62" i="149" s="1"/>
  <c r="BJ62" i="149"/>
  <c r="BK62" i="149"/>
  <c r="BL62" i="149"/>
  <c r="BM62" i="149"/>
  <c r="BN62" i="149"/>
  <c r="BO62" i="149"/>
  <c r="BP62" i="149"/>
  <c r="BR62" i="149"/>
  <c r="BS62" i="149"/>
  <c r="BT62" i="149"/>
  <c r="BV62" i="149"/>
  <c r="BW62" i="149" s="1"/>
  <c r="BZ62" i="149"/>
  <c r="CA62" i="149"/>
  <c r="CB62" i="149"/>
  <c r="CC62" i="149"/>
  <c r="CD62" i="149"/>
  <c r="CE62" i="149"/>
  <c r="CF62" i="149"/>
  <c r="BF63" i="149"/>
  <c r="BG63" i="149" s="1"/>
  <c r="BJ63" i="149"/>
  <c r="BK63" i="149"/>
  <c r="BL63" i="149"/>
  <c r="BM63" i="149"/>
  <c r="BN63" i="149"/>
  <c r="BO63" i="149"/>
  <c r="BP63" i="149"/>
  <c r="BR63" i="149"/>
  <c r="BS63" i="149"/>
  <c r="BT63" i="149"/>
  <c r="BV63" i="149"/>
  <c r="BW63" i="149" s="1"/>
  <c r="BZ63" i="149"/>
  <c r="CA63" i="149"/>
  <c r="CB63" i="149"/>
  <c r="CC63" i="149"/>
  <c r="CD63" i="149"/>
  <c r="CE63" i="149"/>
  <c r="CF63" i="149"/>
  <c r="BF64" i="149"/>
  <c r="BG64" i="149" s="1"/>
  <c r="BJ64" i="149"/>
  <c r="BK64" i="149"/>
  <c r="BL64" i="149"/>
  <c r="BM64" i="149"/>
  <c r="BN64" i="149"/>
  <c r="BO64" i="149"/>
  <c r="BP64" i="149"/>
  <c r="BR64" i="149"/>
  <c r="BS64" i="149"/>
  <c r="BT64" i="149"/>
  <c r="BV64" i="149"/>
  <c r="BW64" i="149" s="1"/>
  <c r="BZ64" i="149"/>
  <c r="CA64" i="149"/>
  <c r="CB64" i="149"/>
  <c r="CC64" i="149"/>
  <c r="CD64" i="149"/>
  <c r="CE64" i="149"/>
  <c r="CF64" i="149"/>
  <c r="BF65" i="149"/>
  <c r="BG65" i="149" s="1"/>
  <c r="BJ65" i="149"/>
  <c r="BK65" i="149"/>
  <c r="BL65" i="149"/>
  <c r="BM65" i="149"/>
  <c r="BN65" i="149"/>
  <c r="BO65" i="149"/>
  <c r="BP65" i="149"/>
  <c r="BR65" i="149"/>
  <c r="BS65" i="149"/>
  <c r="BT65" i="149"/>
  <c r="BV65" i="149"/>
  <c r="BW65" i="149" s="1"/>
  <c r="BZ65" i="149"/>
  <c r="CA65" i="149"/>
  <c r="CB65" i="149"/>
  <c r="CC65" i="149"/>
  <c r="CD65" i="149"/>
  <c r="CE65" i="149"/>
  <c r="CF65" i="149"/>
  <c r="BF66" i="149"/>
  <c r="BG66" i="149" s="1"/>
  <c r="BJ66" i="149"/>
  <c r="BK66" i="149"/>
  <c r="BL66" i="149"/>
  <c r="BM66" i="149"/>
  <c r="BN66" i="149"/>
  <c r="BO66" i="149"/>
  <c r="BP66" i="149"/>
  <c r="BR66" i="149"/>
  <c r="BS66" i="149"/>
  <c r="BT66" i="149"/>
  <c r="BV66" i="149"/>
  <c r="BW66" i="149" s="1"/>
  <c r="BZ66" i="149"/>
  <c r="CA66" i="149"/>
  <c r="CB66" i="149"/>
  <c r="CC66" i="149"/>
  <c r="CD66" i="149"/>
  <c r="CE66" i="149"/>
  <c r="CF66" i="149"/>
  <c r="BF67" i="149"/>
  <c r="BG67" i="149" s="1"/>
  <c r="BJ67" i="149"/>
  <c r="BK67" i="149"/>
  <c r="BL67" i="149"/>
  <c r="BM67" i="149"/>
  <c r="BN67" i="149"/>
  <c r="BO67" i="149"/>
  <c r="BP67" i="149"/>
  <c r="BR67" i="149"/>
  <c r="BS67" i="149"/>
  <c r="BT67" i="149"/>
  <c r="BV67" i="149"/>
  <c r="BW67" i="149" s="1"/>
  <c r="BZ67" i="149"/>
  <c r="CA67" i="149"/>
  <c r="CB67" i="149"/>
  <c r="CC67" i="149"/>
  <c r="CD67" i="149"/>
  <c r="CE67" i="149"/>
  <c r="CF67" i="149"/>
  <c r="BF68" i="149"/>
  <c r="BG68" i="149" s="1"/>
  <c r="BJ68" i="149"/>
  <c r="BK68" i="149"/>
  <c r="BL68" i="149"/>
  <c r="BM68" i="149"/>
  <c r="BN68" i="149"/>
  <c r="BO68" i="149"/>
  <c r="BP68" i="149"/>
  <c r="BR68" i="149"/>
  <c r="BS68" i="149"/>
  <c r="BT68" i="149"/>
  <c r="BV68" i="149"/>
  <c r="BW68" i="149" s="1"/>
  <c r="BZ68" i="149"/>
  <c r="CA68" i="149"/>
  <c r="CB68" i="149"/>
  <c r="CC68" i="149"/>
  <c r="CD68" i="149"/>
  <c r="CE68" i="149"/>
  <c r="CF68" i="149"/>
  <c r="BF69" i="149"/>
  <c r="BG69" i="149" s="1"/>
  <c r="BJ69" i="149"/>
  <c r="BK69" i="149"/>
  <c r="BL69" i="149"/>
  <c r="BM69" i="149"/>
  <c r="BN69" i="149"/>
  <c r="BO69" i="149"/>
  <c r="BP69" i="149"/>
  <c r="BR69" i="149"/>
  <c r="BS69" i="149"/>
  <c r="BT69" i="149"/>
  <c r="BV69" i="149"/>
  <c r="BW69" i="149" s="1"/>
  <c r="BZ69" i="149"/>
  <c r="CA69" i="149"/>
  <c r="CB69" i="149"/>
  <c r="CC69" i="149"/>
  <c r="CD69" i="149"/>
  <c r="CE69" i="149"/>
  <c r="CF69" i="149"/>
  <c r="BF70" i="149"/>
  <c r="BG70" i="149" s="1"/>
  <c r="BJ70" i="149"/>
  <c r="BK70" i="149"/>
  <c r="BL70" i="149"/>
  <c r="BM70" i="149"/>
  <c r="BN70" i="149"/>
  <c r="BO70" i="149"/>
  <c r="BP70" i="149"/>
  <c r="BR70" i="149"/>
  <c r="BS70" i="149"/>
  <c r="BT70" i="149"/>
  <c r="BV70" i="149"/>
  <c r="BW70" i="149" s="1"/>
  <c r="BZ70" i="149"/>
  <c r="CA70" i="149"/>
  <c r="CB70" i="149"/>
  <c r="CC70" i="149"/>
  <c r="CD70" i="149"/>
  <c r="CE70" i="149"/>
  <c r="CF70" i="149"/>
  <c r="BF71" i="149"/>
  <c r="BG71" i="149" s="1"/>
  <c r="BJ71" i="149"/>
  <c r="BK71" i="149"/>
  <c r="BL71" i="149"/>
  <c r="BM71" i="149"/>
  <c r="BN71" i="149"/>
  <c r="BO71" i="149"/>
  <c r="BP71" i="149"/>
  <c r="BR71" i="149"/>
  <c r="BS71" i="149"/>
  <c r="BT71" i="149"/>
  <c r="BV71" i="149"/>
  <c r="BW71" i="149" s="1"/>
  <c r="BZ71" i="149"/>
  <c r="CA71" i="149"/>
  <c r="CB71" i="149"/>
  <c r="CC71" i="149"/>
  <c r="CD71" i="149"/>
  <c r="CE71" i="149"/>
  <c r="CF71" i="149"/>
  <c r="BF72" i="149"/>
  <c r="BG72" i="149" s="1"/>
  <c r="BJ72" i="149"/>
  <c r="BK72" i="149"/>
  <c r="BL72" i="149"/>
  <c r="BM72" i="149"/>
  <c r="BN72" i="149"/>
  <c r="BO72" i="149"/>
  <c r="BP72" i="149"/>
  <c r="BR72" i="149"/>
  <c r="BS72" i="149"/>
  <c r="BT72" i="149"/>
  <c r="BV72" i="149"/>
  <c r="BW72" i="149" s="1"/>
  <c r="BZ72" i="149"/>
  <c r="CA72" i="149"/>
  <c r="CB72" i="149"/>
  <c r="CC72" i="149"/>
  <c r="CD72" i="149"/>
  <c r="CE72" i="149"/>
  <c r="CF72" i="149"/>
  <c r="BF73" i="149"/>
  <c r="BG73" i="149" s="1"/>
  <c r="BJ73" i="149"/>
  <c r="BK73" i="149"/>
  <c r="BL73" i="149"/>
  <c r="BM73" i="149"/>
  <c r="BN73" i="149"/>
  <c r="BO73" i="149"/>
  <c r="BP73" i="149"/>
  <c r="BR73" i="149"/>
  <c r="BS73" i="149"/>
  <c r="BT73" i="149"/>
  <c r="BV73" i="149"/>
  <c r="BW73" i="149" s="1"/>
  <c r="BZ73" i="149"/>
  <c r="CA73" i="149"/>
  <c r="CB73" i="149"/>
  <c r="CC73" i="149"/>
  <c r="CD73" i="149"/>
  <c r="CE73" i="149"/>
  <c r="CF73" i="149"/>
  <c r="BF74" i="149"/>
  <c r="BG74" i="149" s="1"/>
  <c r="BJ74" i="149"/>
  <c r="BK74" i="149"/>
  <c r="BL74" i="149"/>
  <c r="BM74" i="149"/>
  <c r="BN74" i="149"/>
  <c r="BO74" i="149"/>
  <c r="BP74" i="149"/>
  <c r="BR74" i="149"/>
  <c r="BS74" i="149"/>
  <c r="BT74" i="149"/>
  <c r="BV74" i="149"/>
  <c r="BW74" i="149" s="1"/>
  <c r="BZ74" i="149"/>
  <c r="CA74" i="149"/>
  <c r="CB74" i="149"/>
  <c r="CC74" i="149"/>
  <c r="CD74" i="149"/>
  <c r="CE74" i="149"/>
  <c r="CF74" i="149"/>
  <c r="BF75" i="149"/>
  <c r="BG75" i="149" s="1"/>
  <c r="BJ75" i="149"/>
  <c r="BK75" i="149"/>
  <c r="BL75" i="149"/>
  <c r="BM75" i="149"/>
  <c r="BN75" i="149"/>
  <c r="BO75" i="149"/>
  <c r="BP75" i="149"/>
  <c r="BR75" i="149"/>
  <c r="BS75" i="149"/>
  <c r="BT75" i="149"/>
  <c r="BV75" i="149"/>
  <c r="BW75" i="149" s="1"/>
  <c r="BZ75" i="149"/>
  <c r="CA75" i="149"/>
  <c r="CB75" i="149"/>
  <c r="CC75" i="149"/>
  <c r="CD75" i="149"/>
  <c r="CE75" i="149"/>
  <c r="CF75" i="149"/>
  <c r="CF13" i="149"/>
  <c r="CE13" i="149"/>
  <c r="CD13" i="149"/>
  <c r="CC13" i="149"/>
  <c r="CB13" i="149"/>
  <c r="CA13" i="149"/>
  <c r="BZ13" i="149"/>
  <c r="BV13" i="149"/>
  <c r="BW13" i="149" s="1"/>
  <c r="BT13" i="149"/>
  <c r="BS13" i="149"/>
  <c r="BR13" i="149"/>
  <c r="BP13" i="149"/>
  <c r="BO13" i="149"/>
  <c r="BN13" i="149"/>
  <c r="BM13" i="149"/>
  <c r="BL13" i="149"/>
  <c r="BK13" i="149"/>
  <c r="BJ13" i="149"/>
  <c r="BF13" i="149"/>
  <c r="BG13" i="149" s="1"/>
  <c r="AH8" i="149"/>
  <c r="AG8" i="149"/>
  <c r="AF8" i="149"/>
  <c r="AE8" i="149"/>
  <c r="AD8" i="149"/>
  <c r="AC8" i="149"/>
  <c r="AB8" i="149"/>
  <c r="AA8" i="149"/>
  <c r="Z8" i="149"/>
  <c r="Y8" i="149"/>
  <c r="X8" i="149"/>
  <c r="W8" i="149"/>
  <c r="V8" i="149"/>
  <c r="U8" i="149"/>
  <c r="T8" i="149"/>
  <c r="S8" i="149"/>
  <c r="R8" i="149"/>
  <c r="Q8" i="149"/>
  <c r="P8" i="149"/>
  <c r="O8" i="149"/>
  <c r="N8" i="149"/>
  <c r="M8" i="149"/>
  <c r="L8" i="149"/>
  <c r="K8" i="149"/>
  <c r="J8" i="149"/>
  <c r="I8" i="149"/>
  <c r="H8" i="149"/>
  <c r="G8" i="149"/>
  <c r="F8" i="149"/>
  <c r="E8" i="149"/>
  <c r="D8" i="149"/>
  <c r="AH7" i="149"/>
  <c r="AG7" i="149"/>
  <c r="AF7" i="149"/>
  <c r="AE7" i="149"/>
  <c r="AD7" i="149"/>
  <c r="AC7" i="149"/>
  <c r="AB7" i="149"/>
  <c r="AA7" i="149"/>
  <c r="Z7" i="149"/>
  <c r="Y7" i="149"/>
  <c r="X7" i="149"/>
  <c r="W7" i="149"/>
  <c r="V7" i="149"/>
  <c r="U7" i="149"/>
  <c r="T7" i="149"/>
  <c r="S7" i="149"/>
  <c r="R7" i="149"/>
  <c r="Q7" i="149"/>
  <c r="P7" i="149"/>
  <c r="O7" i="149"/>
  <c r="N7" i="149"/>
  <c r="M7" i="149"/>
  <c r="L7" i="149"/>
  <c r="K7" i="149"/>
  <c r="J7" i="149"/>
  <c r="I7" i="149"/>
  <c r="H7" i="149"/>
  <c r="G7" i="149"/>
  <c r="F7" i="149"/>
  <c r="E7" i="149"/>
  <c r="D7" i="149"/>
  <c r="BB6" i="149"/>
  <c r="AH6" i="149"/>
  <c r="AG6" i="149"/>
  <c r="AF6" i="149"/>
  <c r="AE6" i="149"/>
  <c r="AD6" i="149"/>
  <c r="AC6" i="149"/>
  <c r="AB6" i="149"/>
  <c r="AA6" i="149"/>
  <c r="Z6" i="149"/>
  <c r="Y6" i="149"/>
  <c r="X6" i="149"/>
  <c r="W6" i="149"/>
  <c r="V6" i="149"/>
  <c r="U6" i="149"/>
  <c r="T6" i="149"/>
  <c r="S6" i="149"/>
  <c r="R6" i="149"/>
  <c r="Q6" i="149"/>
  <c r="P6" i="149"/>
  <c r="O6" i="149"/>
  <c r="N6" i="149"/>
  <c r="M6" i="149"/>
  <c r="L6" i="149"/>
  <c r="K6" i="149"/>
  <c r="J6" i="149"/>
  <c r="I6" i="149"/>
  <c r="H6" i="149"/>
  <c r="G6" i="149"/>
  <c r="F6" i="149"/>
  <c r="E6" i="149"/>
  <c r="D6" i="149"/>
  <c r="AH4" i="149"/>
  <c r="AG4" i="149"/>
  <c r="AF4" i="149"/>
  <c r="AE4" i="149"/>
  <c r="AD4" i="149"/>
  <c r="AC4" i="149"/>
  <c r="AB4" i="149"/>
  <c r="AA4" i="149"/>
  <c r="Z4" i="149"/>
  <c r="Y4" i="149"/>
  <c r="X4" i="149"/>
  <c r="W4" i="149"/>
  <c r="V4" i="149"/>
  <c r="U4" i="149"/>
  <c r="T4" i="149"/>
  <c r="S4" i="149"/>
  <c r="R4" i="149"/>
  <c r="Q4" i="149"/>
  <c r="P4" i="149"/>
  <c r="O4" i="149"/>
  <c r="N4" i="149"/>
  <c r="M4" i="149"/>
  <c r="L4" i="149"/>
  <c r="K4" i="149"/>
  <c r="J4" i="149"/>
  <c r="I4" i="149"/>
  <c r="H4" i="149"/>
  <c r="G4" i="149"/>
  <c r="F4" i="149"/>
  <c r="E4" i="149"/>
  <c r="D4" i="149"/>
  <c r="AH3" i="149"/>
  <c r="AG3" i="149"/>
  <c r="AF3" i="149"/>
  <c r="AE3" i="149"/>
  <c r="AD3" i="149"/>
  <c r="AC3" i="149"/>
  <c r="AB3" i="149"/>
  <c r="AA3" i="149"/>
  <c r="Z3" i="149"/>
  <c r="Y3" i="149"/>
  <c r="X3" i="149"/>
  <c r="W3" i="149"/>
  <c r="V3" i="149"/>
  <c r="U3" i="149"/>
  <c r="T3" i="149"/>
  <c r="S3" i="149"/>
  <c r="R3" i="149"/>
  <c r="Q3" i="149"/>
  <c r="P3" i="149"/>
  <c r="O3" i="149"/>
  <c r="N3" i="149"/>
  <c r="M3" i="149"/>
  <c r="L3" i="149"/>
  <c r="K3" i="149"/>
  <c r="J3" i="149"/>
  <c r="I3" i="149"/>
  <c r="H3" i="149"/>
  <c r="G3" i="149"/>
  <c r="F3" i="149"/>
  <c r="E3" i="149"/>
  <c r="D3" i="149"/>
  <c r="BB2" i="149"/>
  <c r="AH2" i="149"/>
  <c r="AG2" i="149"/>
  <c r="AF2" i="149"/>
  <c r="AE2" i="149"/>
  <c r="AD2" i="149"/>
  <c r="AC2" i="149"/>
  <c r="AB2" i="149"/>
  <c r="AA2" i="149"/>
  <c r="Z2" i="149"/>
  <c r="Y2" i="149"/>
  <c r="X2" i="149"/>
  <c r="W2" i="149"/>
  <c r="V2" i="149"/>
  <c r="U2" i="149"/>
  <c r="T2" i="149"/>
  <c r="S2" i="149"/>
  <c r="R2" i="149"/>
  <c r="Q2" i="149"/>
  <c r="P2" i="149"/>
  <c r="O2" i="149"/>
  <c r="N2" i="149"/>
  <c r="M2" i="149"/>
  <c r="L2" i="149"/>
  <c r="K2" i="149"/>
  <c r="J2" i="149"/>
  <c r="I2" i="149"/>
  <c r="H2" i="149"/>
  <c r="G2" i="149"/>
  <c r="F2" i="149"/>
  <c r="E2" i="149"/>
  <c r="D2" i="149"/>
  <c r="AG9" i="149" l="1"/>
  <c r="U9" i="149"/>
  <c r="AG12" i="52"/>
  <c r="F15" i="11"/>
  <c r="BD59" i="153"/>
  <c r="BD44" i="153"/>
  <c r="AM29" i="153"/>
  <c r="AL29" i="153"/>
  <c r="AY29" i="153"/>
  <c r="BA29" i="153"/>
  <c r="AN29" i="153"/>
  <c r="AJ29" i="153"/>
  <c r="AO29" i="153"/>
  <c r="AU29" i="153"/>
  <c r="AW29" i="153"/>
  <c r="AK29" i="153"/>
  <c r="BB59" i="153"/>
  <c r="AV29" i="153"/>
  <c r="AS29" i="153"/>
  <c r="BB44" i="153"/>
  <c r="BE77" i="150"/>
  <c r="CG31" i="150"/>
  <c r="CI31" i="150" s="1"/>
  <c r="CO31" i="150" s="1"/>
  <c r="BD76" i="150"/>
  <c r="BC78" i="150"/>
  <c r="CE31" i="150"/>
  <c r="CN31" i="150" s="1"/>
  <c r="CN13" i="150"/>
  <c r="BC77" i="150"/>
  <c r="CI13" i="150"/>
  <c r="BY77" i="150"/>
  <c r="CF77" i="150"/>
  <c r="CQ13" i="150"/>
  <c r="BC30" i="149"/>
  <c r="BC28" i="149"/>
  <c r="BC26" i="149"/>
  <c r="BC25" i="149"/>
  <c r="BC24" i="149"/>
  <c r="BC22" i="149"/>
  <c r="BC20" i="149"/>
  <c r="BC19" i="149"/>
  <c r="BC17" i="149"/>
  <c r="BC16" i="149"/>
  <c r="BC15" i="149"/>
  <c r="BC13" i="149"/>
  <c r="BC74" i="149"/>
  <c r="BC72" i="149"/>
  <c r="BC70" i="149"/>
  <c r="BC68" i="149"/>
  <c r="BC67" i="149"/>
  <c r="BC66" i="149"/>
  <c r="BC65" i="149"/>
  <c r="BC63" i="149"/>
  <c r="BC61" i="149"/>
  <c r="BC60" i="149"/>
  <c r="BC57" i="149"/>
  <c r="BC55" i="149"/>
  <c r="BC54" i="149"/>
  <c r="BC53" i="149"/>
  <c r="BC51" i="149"/>
  <c r="BC50" i="149"/>
  <c r="BC48" i="149"/>
  <c r="BC46" i="149"/>
  <c r="BC45" i="149"/>
  <c r="BC43" i="149"/>
  <c r="BC42" i="149"/>
  <c r="BC40" i="149"/>
  <c r="BC38" i="149"/>
  <c r="BC36" i="149"/>
  <c r="BC35" i="149"/>
  <c r="BC34" i="149"/>
  <c r="BC33" i="149"/>
  <c r="BC27" i="149"/>
  <c r="BC23" i="149"/>
  <c r="BC21" i="149"/>
  <c r="BC18" i="149"/>
  <c r="BC14" i="149"/>
  <c r="BC75" i="149"/>
  <c r="BC73" i="149"/>
  <c r="BC71" i="149"/>
  <c r="BC69" i="149"/>
  <c r="BC64" i="149"/>
  <c r="BC62" i="149"/>
  <c r="BC58" i="149"/>
  <c r="BC56" i="149"/>
  <c r="BC52" i="149"/>
  <c r="BC49" i="149"/>
  <c r="BC47" i="149"/>
  <c r="BC41" i="149"/>
  <c r="BC39" i="149"/>
  <c r="BC37" i="149"/>
  <c r="BC32" i="149"/>
  <c r="AR59" i="149"/>
  <c r="BH57" i="149"/>
  <c r="BI57" i="149" s="1"/>
  <c r="AT59" i="149"/>
  <c r="BC31" i="149"/>
  <c r="BQ16" i="149"/>
  <c r="AI59" i="149"/>
  <c r="V44" i="149"/>
  <c r="W44" i="149" s="1"/>
  <c r="X44" i="149" s="1"/>
  <c r="Y44" i="149" s="1"/>
  <c r="Z44" i="149" s="1"/>
  <c r="AA44" i="149" s="1"/>
  <c r="AB44" i="149" s="1"/>
  <c r="AC44" i="149" s="1"/>
  <c r="AD44" i="149" s="1"/>
  <c r="AE44" i="149" s="1"/>
  <c r="BH64" i="149"/>
  <c r="BI64" i="149" s="1"/>
  <c r="BH22" i="149"/>
  <c r="BI22" i="149" s="1"/>
  <c r="AS59" i="149"/>
  <c r="AQ59" i="149"/>
  <c r="I9" i="149"/>
  <c r="AP59" i="149"/>
  <c r="AO59" i="149"/>
  <c r="AZ59" i="149"/>
  <c r="AN59" i="149"/>
  <c r="BH72" i="149"/>
  <c r="BI72" i="149" s="1"/>
  <c r="AY59" i="149"/>
  <c r="AM59" i="149"/>
  <c r="AX59" i="149"/>
  <c r="AL59" i="149"/>
  <c r="BX53" i="149"/>
  <c r="BY53" i="149" s="1"/>
  <c r="AW59" i="149"/>
  <c r="AK59" i="149"/>
  <c r="BX70" i="149"/>
  <c r="BY70" i="149" s="1"/>
  <c r="T29" i="149"/>
  <c r="AV59" i="149"/>
  <c r="AJ59" i="149"/>
  <c r="BH15" i="149"/>
  <c r="BI15" i="149" s="1"/>
  <c r="AU59" i="149"/>
  <c r="BU72" i="149"/>
  <c r="BX38" i="149"/>
  <c r="BY38" i="149" s="1"/>
  <c r="BU57" i="149"/>
  <c r="BQ25" i="149"/>
  <c r="BQ15" i="149"/>
  <c r="BX75" i="149"/>
  <c r="BY75" i="149" s="1"/>
  <c r="BH74" i="149"/>
  <c r="BI74" i="149" s="1"/>
  <c r="BX74" i="149"/>
  <c r="BY74" i="149" s="1"/>
  <c r="BQ69" i="149"/>
  <c r="CG65" i="149"/>
  <c r="BA61" i="149"/>
  <c r="BX68" i="149"/>
  <c r="BY68" i="149" s="1"/>
  <c r="BX62" i="149"/>
  <c r="BY62" i="149" s="1"/>
  <c r="BQ60" i="149"/>
  <c r="BH40" i="149"/>
  <c r="BI40" i="149" s="1"/>
  <c r="BQ37" i="149"/>
  <c r="BX35" i="149"/>
  <c r="BY35" i="149" s="1"/>
  <c r="BH48" i="149"/>
  <c r="BU48" i="149"/>
  <c r="BX47" i="149"/>
  <c r="BY47" i="149" s="1"/>
  <c r="BH46" i="149"/>
  <c r="BI46" i="149" s="1"/>
  <c r="BX32" i="149"/>
  <c r="BY32" i="149" s="1"/>
  <c r="BQ43" i="149"/>
  <c r="BH31" i="149"/>
  <c r="BI31" i="149" s="1"/>
  <c r="BX20" i="149"/>
  <c r="BY20" i="149" s="1"/>
  <c r="BQ17" i="149"/>
  <c r="BX72" i="149"/>
  <c r="BY72" i="149" s="1"/>
  <c r="BH65" i="149"/>
  <c r="BI65" i="149" s="1"/>
  <c r="BX30" i="149"/>
  <c r="BY30" i="149" s="1"/>
  <c r="BU74" i="149"/>
  <c r="CG56" i="149"/>
  <c r="BA75" i="149"/>
  <c r="BX64" i="149"/>
  <c r="BY64" i="149" s="1"/>
  <c r="CG48" i="149"/>
  <c r="BQ33" i="149"/>
  <c r="BH27" i="149"/>
  <c r="BI27" i="149" s="1"/>
  <c r="BA25" i="149"/>
  <c r="BX19" i="149"/>
  <c r="BY19" i="149" s="1"/>
  <c r="BH42" i="149"/>
  <c r="BI42" i="149" s="1"/>
  <c r="BX63" i="149"/>
  <c r="BY63" i="149" s="1"/>
  <c r="BA16" i="149"/>
  <c r="BH75" i="149"/>
  <c r="BI75" i="149" s="1"/>
  <c r="BX61" i="149"/>
  <c r="BY61" i="149" s="1"/>
  <c r="BX60" i="149"/>
  <c r="BY60" i="149" s="1"/>
  <c r="BX52" i="149"/>
  <c r="BY52" i="149" s="1"/>
  <c r="BH51" i="149"/>
  <c r="BI51" i="149" s="1"/>
  <c r="BH47" i="149"/>
  <c r="BI47" i="149" s="1"/>
  <c r="BU32" i="149"/>
  <c r="BQ24" i="149"/>
  <c r="BU14" i="149"/>
  <c r="CG75" i="149"/>
  <c r="CG38" i="149"/>
  <c r="CG32" i="149"/>
  <c r="BU20" i="149"/>
  <c r="BA67" i="149"/>
  <c r="BU30" i="149"/>
  <c r="CG74" i="149"/>
  <c r="CG50" i="149"/>
  <c r="BH45" i="149"/>
  <c r="BI45" i="149" s="1"/>
  <c r="BH39" i="149"/>
  <c r="BI39" i="149" s="1"/>
  <c r="BH33" i="149"/>
  <c r="BI33" i="149" s="1"/>
  <c r="BQ32" i="149"/>
  <c r="CG23" i="149"/>
  <c r="BA72" i="149"/>
  <c r="BQ67" i="149"/>
  <c r="BX65" i="149"/>
  <c r="BY65" i="149" s="1"/>
  <c r="BU47" i="149"/>
  <c r="BU31" i="149"/>
  <c r="BH24" i="149"/>
  <c r="BI24" i="149" s="1"/>
  <c r="BX17" i="149"/>
  <c r="BY17" i="149" s="1"/>
  <c r="BQ66" i="149"/>
  <c r="BU39" i="149"/>
  <c r="CG14" i="149"/>
  <c r="BQ42" i="149"/>
  <c r="BU38" i="149"/>
  <c r="CG31" i="149"/>
  <c r="BU26" i="149"/>
  <c r="BU25" i="149"/>
  <c r="BX23" i="149"/>
  <c r="BY23" i="149" s="1"/>
  <c r="CG20" i="149"/>
  <c r="BU18" i="149"/>
  <c r="CG72" i="149"/>
  <c r="BU65" i="149"/>
  <c r="BX54" i="149"/>
  <c r="BY54" i="149" s="1"/>
  <c r="BA43" i="149"/>
  <c r="BH36" i="149"/>
  <c r="BI36" i="149" s="1"/>
  <c r="BA34" i="149"/>
  <c r="BU75" i="149"/>
  <c r="BH73" i="149"/>
  <c r="BI73" i="149" s="1"/>
  <c r="BX71" i="149"/>
  <c r="BY71" i="149" s="1"/>
  <c r="BU56" i="149"/>
  <c r="BQ51" i="149"/>
  <c r="BH49" i="149"/>
  <c r="BI49" i="149" s="1"/>
  <c r="CG39" i="149"/>
  <c r="BH21" i="149"/>
  <c r="BI21" i="149" s="1"/>
  <c r="BX73" i="149"/>
  <c r="BY73" i="149" s="1"/>
  <c r="BH66" i="149"/>
  <c r="BI66" i="149" s="1"/>
  <c r="BU60" i="149"/>
  <c r="BQ58" i="149"/>
  <c r="CG47" i="149"/>
  <c r="BQ46" i="149"/>
  <c r="BQ34" i="149"/>
  <c r="BQ27" i="149"/>
  <c r="BA35" i="149"/>
  <c r="BU21" i="149"/>
  <c r="BQ18" i="149"/>
  <c r="BH56" i="149"/>
  <c r="BI56" i="149" s="1"/>
  <c r="BH38" i="149"/>
  <c r="BI38" i="149" s="1"/>
  <c r="BH53" i="149"/>
  <c r="BI53" i="149" s="1"/>
  <c r="BH20" i="149"/>
  <c r="BI20" i="149" s="1"/>
  <c r="BX55" i="149"/>
  <c r="BY55" i="149" s="1"/>
  <c r="BX28" i="149"/>
  <c r="BY28" i="149" s="1"/>
  <c r="BA9" i="149"/>
  <c r="BA24" i="149"/>
  <c r="BQ73" i="149"/>
  <c r="CG64" i="149"/>
  <c r="BU53" i="149"/>
  <c r="BQ50" i="149"/>
  <c r="BU36" i="149"/>
  <c r="BQ35" i="149"/>
  <c r="CG28" i="149"/>
  <c r="BQ28" i="149"/>
  <c r="BU23" i="149"/>
  <c r="BU22" i="149"/>
  <c r="BQ20" i="149"/>
  <c r="CG17" i="149"/>
  <c r="BQ70" i="149"/>
  <c r="CG54" i="149"/>
  <c r="BI48" i="149"/>
  <c r="CG41" i="149"/>
  <c r="BQ41" i="149"/>
  <c r="BU33" i="149"/>
  <c r="BQ31" i="149"/>
  <c r="CG24" i="149"/>
  <c r="BA23" i="149"/>
  <c r="CG73" i="149"/>
  <c r="CG70" i="149"/>
  <c r="BU62" i="149"/>
  <c r="BA52" i="149"/>
  <c r="CG37" i="149"/>
  <c r="CG34" i="149"/>
  <c r="CG27" i="149"/>
  <c r="BA27" i="149"/>
  <c r="BU15" i="149"/>
  <c r="BQ63" i="149"/>
  <c r="CG53" i="149"/>
  <c r="BA53" i="149"/>
  <c r="BA50" i="149"/>
  <c r="CG46" i="149"/>
  <c r="CG30" i="149"/>
  <c r="BA19" i="149"/>
  <c r="BA17" i="149"/>
  <c r="CG16" i="149"/>
  <c r="BQ75" i="149"/>
  <c r="BQ62" i="149"/>
  <c r="BQ56" i="149"/>
  <c r="BU55" i="149"/>
  <c r="BU51" i="149"/>
  <c r="BX31" i="149"/>
  <c r="BY31" i="149" s="1"/>
  <c r="BQ23" i="149"/>
  <c r="BA18" i="149"/>
  <c r="CG63" i="149"/>
  <c r="CG62" i="149"/>
  <c r="BA60" i="149"/>
  <c r="BQ49" i="149"/>
  <c r="BU45" i="149"/>
  <c r="CG21" i="149"/>
  <c r="BU64" i="149"/>
  <c r="BQ61" i="149"/>
  <c r="CG57" i="149"/>
  <c r="BA33" i="149"/>
  <c r="BQ26" i="149"/>
  <c r="BA15" i="149"/>
  <c r="BH69" i="149"/>
  <c r="BI69" i="149" s="1"/>
  <c r="BQ68" i="149"/>
  <c r="CG61" i="149"/>
  <c r="CG55" i="149"/>
  <c r="BQ52" i="149"/>
  <c r="BQ45" i="149"/>
  <c r="BQ39" i="149"/>
  <c r="BU37" i="149"/>
  <c r="BA28" i="149"/>
  <c r="BU73" i="149"/>
  <c r="BA70" i="149"/>
  <c r="CG68" i="149"/>
  <c r="BU50" i="149"/>
  <c r="BU34" i="149"/>
  <c r="BU28" i="149"/>
  <c r="BA26" i="149"/>
  <c r="BQ19" i="149"/>
  <c r="BU70" i="149"/>
  <c r="BA68" i="149"/>
  <c r="CG51" i="149"/>
  <c r="BU41" i="149"/>
  <c r="BQ38" i="149"/>
  <c r="BU27" i="149"/>
  <c r="CG19" i="149"/>
  <c r="BH13" i="149"/>
  <c r="BI13" i="149" s="1"/>
  <c r="CG71" i="149"/>
  <c r="BU69" i="149"/>
  <c r="BQ64" i="149"/>
  <c r="BQ57" i="149"/>
  <c r="BQ54" i="149"/>
  <c r="BQ48" i="149"/>
  <c r="BU46" i="149"/>
  <c r="CG45" i="149"/>
  <c r="BA42" i="149"/>
  <c r="BA41" i="149"/>
  <c r="CG18" i="149"/>
  <c r="BQ14" i="149"/>
  <c r="BH14" i="149"/>
  <c r="BI14" i="149" s="1"/>
  <c r="BX37" i="149"/>
  <c r="BY37" i="149" s="1"/>
  <c r="BH41" i="149"/>
  <c r="BI41" i="149" s="1"/>
  <c r="BX46" i="149"/>
  <c r="BY46" i="149" s="1"/>
  <c r="BH23" i="149"/>
  <c r="BI23" i="149" s="1"/>
  <c r="BQ71" i="149"/>
  <c r="BH62" i="149"/>
  <c r="BI62" i="149" s="1"/>
  <c r="BH60" i="149"/>
  <c r="BI60" i="149" s="1"/>
  <c r="BQ55" i="149"/>
  <c r="BU49" i="149"/>
  <c r="BU43" i="149"/>
  <c r="BH35" i="149"/>
  <c r="BI35" i="149" s="1"/>
  <c r="BU19" i="149"/>
  <c r="BH17" i="149"/>
  <c r="BI17" i="149" s="1"/>
  <c r="BU66" i="149"/>
  <c r="BU58" i="149"/>
  <c r="BA54" i="149"/>
  <c r="CG52" i="149"/>
  <c r="BX48" i="149"/>
  <c r="BY48" i="149" s="1"/>
  <c r="BX40" i="149"/>
  <c r="BY40" i="149" s="1"/>
  <c r="BA39" i="149"/>
  <c r="BA37" i="149"/>
  <c r="BH30" i="149"/>
  <c r="BI30" i="149" s="1"/>
  <c r="BX22" i="149"/>
  <c r="BY22" i="149" s="1"/>
  <c r="BA21" i="149"/>
  <c r="BX14" i="149"/>
  <c r="BY14" i="149" s="1"/>
  <c r="BA55" i="149"/>
  <c r="BH43" i="149"/>
  <c r="BI43" i="149" s="1"/>
  <c r="BH28" i="149"/>
  <c r="BI28" i="149" s="1"/>
  <c r="CG67" i="149"/>
  <c r="BH68" i="149"/>
  <c r="BI68" i="149" s="1"/>
  <c r="BA63" i="149"/>
  <c r="BX57" i="149"/>
  <c r="BY57" i="149" s="1"/>
  <c r="BH54" i="149"/>
  <c r="BI54" i="149" s="1"/>
  <c r="BU54" i="149"/>
  <c r="BA45" i="149"/>
  <c r="BX27" i="149"/>
  <c r="BY27" i="149" s="1"/>
  <c r="BX24" i="149"/>
  <c r="BY24" i="149" s="1"/>
  <c r="BQ21" i="149"/>
  <c r="BA51" i="149"/>
  <c r="BX50" i="149"/>
  <c r="BY50" i="149" s="1"/>
  <c r="BX42" i="149"/>
  <c r="BY42" i="149" s="1"/>
  <c r="BX34" i="149"/>
  <c r="BY34" i="149" s="1"/>
  <c r="BH34" i="149"/>
  <c r="BI34" i="149" s="1"/>
  <c r="BH32" i="149"/>
  <c r="BI32" i="149" s="1"/>
  <c r="BA31" i="149"/>
  <c r="CG26" i="149"/>
  <c r="BU17" i="149"/>
  <c r="BX16" i="149"/>
  <c r="BY16" i="149" s="1"/>
  <c r="BH16" i="149"/>
  <c r="BI16" i="149" s="1"/>
  <c r="BA57" i="149"/>
  <c r="BX43" i="149"/>
  <c r="BY43" i="149" s="1"/>
  <c r="BH55" i="149"/>
  <c r="BI55" i="149" s="1"/>
  <c r="BH52" i="149"/>
  <c r="BI52" i="149" s="1"/>
  <c r="BA49" i="149"/>
  <c r="BA47" i="149"/>
  <c r="BU40" i="149"/>
  <c r="BA36" i="149"/>
  <c r="BU35" i="149"/>
  <c r="CG33" i="149"/>
  <c r="CK33" i="149" s="1"/>
  <c r="CG15" i="149"/>
  <c r="BX69" i="149"/>
  <c r="BY69" i="149" s="1"/>
  <c r="BX66" i="149"/>
  <c r="BY66" i="149" s="1"/>
  <c r="BA74" i="149"/>
  <c r="BH50" i="149"/>
  <c r="BI50" i="149" s="1"/>
  <c r="CG49" i="149"/>
  <c r="BQ47" i="149"/>
  <c r="BX39" i="149"/>
  <c r="BY39" i="149" s="1"/>
  <c r="CG25" i="149"/>
  <c r="BU24" i="149"/>
  <c r="BX21" i="149"/>
  <c r="BY21" i="149" s="1"/>
  <c r="BH19" i="149"/>
  <c r="BI19" i="149" s="1"/>
  <c r="CG42" i="149"/>
  <c r="BH71" i="149"/>
  <c r="BI71" i="149" s="1"/>
  <c r="BX67" i="149"/>
  <c r="BY67" i="149" s="1"/>
  <c r="BH67" i="149"/>
  <c r="BI67" i="149" s="1"/>
  <c r="BA65" i="149"/>
  <c r="BA58" i="149"/>
  <c r="BQ74" i="149"/>
  <c r="BQ72" i="149"/>
  <c r="BU71" i="149"/>
  <c r="CG69" i="149"/>
  <c r="BA69" i="149"/>
  <c r="BU68" i="149"/>
  <c r="CG66" i="149"/>
  <c r="BA66" i="149"/>
  <c r="BQ65" i="149"/>
  <c r="BA62" i="149"/>
  <c r="CG58" i="149"/>
  <c r="BA56" i="149"/>
  <c r="CG43" i="149"/>
  <c r="BU42" i="149"/>
  <c r="CG36" i="149"/>
  <c r="BQ36" i="149"/>
  <c r="BX26" i="149"/>
  <c r="BY26" i="149" s="1"/>
  <c r="BH26" i="149"/>
  <c r="BI26" i="149" s="1"/>
  <c r="BU16" i="149"/>
  <c r="BA73" i="149"/>
  <c r="BX58" i="149"/>
  <c r="BY58" i="149" s="1"/>
  <c r="BH63" i="149"/>
  <c r="BI63" i="149" s="1"/>
  <c r="BU63" i="149"/>
  <c r="BH61" i="149"/>
  <c r="BI61" i="149" s="1"/>
  <c r="BH70" i="149"/>
  <c r="BI70" i="149" s="1"/>
  <c r="BU67" i="149"/>
  <c r="BU61" i="149"/>
  <c r="BQ53" i="149"/>
  <c r="BX51" i="149"/>
  <c r="BY51" i="149" s="1"/>
  <c r="BH37" i="149"/>
  <c r="BI37" i="149" s="1"/>
  <c r="BA30" i="149"/>
  <c r="BA71" i="149"/>
  <c r="BU52" i="149"/>
  <c r="BX41" i="149"/>
  <c r="BY41" i="149" s="1"/>
  <c r="BA40" i="149"/>
  <c r="CG35" i="149"/>
  <c r="BX33" i="149"/>
  <c r="BY33" i="149" s="1"/>
  <c r="BA22" i="149"/>
  <c r="BX18" i="149"/>
  <c r="BY18" i="149" s="1"/>
  <c r="BH18" i="149"/>
  <c r="BI18" i="149" s="1"/>
  <c r="BX15" i="149"/>
  <c r="BY15" i="149" s="1"/>
  <c r="BA64" i="149"/>
  <c r="CG60" i="149"/>
  <c r="BH58" i="149"/>
  <c r="BI58" i="149" s="1"/>
  <c r="BX56" i="149"/>
  <c r="BY56" i="149" s="1"/>
  <c r="BX49" i="149"/>
  <c r="BY49" i="149" s="1"/>
  <c r="BA48" i="149"/>
  <c r="BA46" i="149"/>
  <c r="BX45" i="149"/>
  <c r="BY45" i="149" s="1"/>
  <c r="CG40" i="149"/>
  <c r="BQ40" i="149"/>
  <c r="BA38" i="149"/>
  <c r="BX36" i="149"/>
  <c r="BY36" i="149" s="1"/>
  <c r="BA32" i="149"/>
  <c r="BQ30" i="149"/>
  <c r="BX25" i="149"/>
  <c r="BY25" i="149" s="1"/>
  <c r="BH25" i="149"/>
  <c r="BI25" i="149" s="1"/>
  <c r="CG22" i="149"/>
  <c r="BQ22" i="149"/>
  <c r="BA20" i="149"/>
  <c r="BA14" i="149"/>
  <c r="P5" i="149"/>
  <c r="AB5" i="149"/>
  <c r="F9" i="149"/>
  <c r="R9" i="149"/>
  <c r="AD9" i="149"/>
  <c r="D5" i="149"/>
  <c r="F5" i="149"/>
  <c r="R5" i="149"/>
  <c r="AD5" i="149"/>
  <c r="H9" i="149"/>
  <c r="T9" i="149"/>
  <c r="AF9" i="149"/>
  <c r="K5" i="149"/>
  <c r="W5" i="149"/>
  <c r="M9" i="149"/>
  <c r="Y9" i="149"/>
  <c r="H5" i="149"/>
  <c r="D9" i="149"/>
  <c r="P9" i="149"/>
  <c r="AB9" i="149"/>
  <c r="O5" i="149"/>
  <c r="AA5" i="149"/>
  <c r="J9" i="149"/>
  <c r="V9" i="149"/>
  <c r="AH9" i="149"/>
  <c r="AF5" i="149"/>
  <c r="I5" i="149"/>
  <c r="U5" i="149"/>
  <c r="AG5" i="149"/>
  <c r="K9" i="149"/>
  <c r="W9" i="149"/>
  <c r="T5" i="149"/>
  <c r="J5" i="149"/>
  <c r="V5" i="149"/>
  <c r="AH5" i="149"/>
  <c r="M5" i="149"/>
  <c r="Y5" i="149"/>
  <c r="O9" i="149"/>
  <c r="AA9" i="149"/>
  <c r="BA13" i="149"/>
  <c r="CG13" i="149"/>
  <c r="X5" i="149"/>
  <c r="L9" i="149"/>
  <c r="X9" i="149"/>
  <c r="N5" i="149"/>
  <c r="Z5" i="149"/>
  <c r="N9" i="149"/>
  <c r="Z9" i="149"/>
  <c r="BU13" i="149"/>
  <c r="E5" i="149"/>
  <c r="Q5" i="149"/>
  <c r="AC5" i="149"/>
  <c r="E9" i="149"/>
  <c r="Q9" i="149"/>
  <c r="AC9" i="149"/>
  <c r="L5" i="149"/>
  <c r="G5" i="149"/>
  <c r="S5" i="149"/>
  <c r="AE5" i="149"/>
  <c r="G9" i="149"/>
  <c r="S9" i="149"/>
  <c r="AE9" i="149"/>
  <c r="BX13" i="149"/>
  <c r="BQ13" i="149"/>
  <c r="CK60" i="149" l="1"/>
  <c r="CK15" i="149"/>
  <c r="CK63" i="149"/>
  <c r="CK14" i="149"/>
  <c r="CK37" i="149"/>
  <c r="CK69" i="149"/>
  <c r="CK43" i="149"/>
  <c r="CK56" i="149"/>
  <c r="CK51" i="149"/>
  <c r="CK20" i="149"/>
  <c r="CK47" i="149"/>
  <c r="CK54" i="149"/>
  <c r="CK57" i="149"/>
  <c r="CK38" i="149"/>
  <c r="CK16" i="149"/>
  <c r="CK31" i="149"/>
  <c r="BD29" i="153"/>
  <c r="BB29" i="153"/>
  <c r="BB76" i="153"/>
  <c r="CG77" i="150"/>
  <c r="CE77" i="150"/>
  <c r="CI77" i="150"/>
  <c r="CO13" i="150"/>
  <c r="CK70" i="149"/>
  <c r="CK49" i="149"/>
  <c r="CK52" i="149"/>
  <c r="AZ44" i="149"/>
  <c r="AN44" i="149"/>
  <c r="AU44" i="149"/>
  <c r="CK48" i="149"/>
  <c r="CK50" i="149"/>
  <c r="CK53" i="149"/>
  <c r="CK27" i="149"/>
  <c r="CK72" i="149"/>
  <c r="CK61" i="149"/>
  <c r="AT44" i="149"/>
  <c r="AR44" i="149"/>
  <c r="AJ44" i="149"/>
  <c r="AV44" i="149"/>
  <c r="CK75" i="149"/>
  <c r="AS44" i="149"/>
  <c r="CK21" i="149"/>
  <c r="AP44" i="149"/>
  <c r="CK25" i="149"/>
  <c r="CK58" i="149"/>
  <c r="CK24" i="149"/>
  <c r="AK44" i="149"/>
  <c r="AW44" i="149"/>
  <c r="AQ44" i="149"/>
  <c r="AL44" i="149"/>
  <c r="AM44" i="149"/>
  <c r="AI44" i="149"/>
  <c r="AY44" i="149"/>
  <c r="CK28" i="149"/>
  <c r="CK18" i="149"/>
  <c r="CK45" i="149"/>
  <c r="CK65" i="149"/>
  <c r="CK30" i="149"/>
  <c r="AO44" i="149"/>
  <c r="U29" i="149"/>
  <c r="AX44" i="149"/>
  <c r="CK22" i="149"/>
  <c r="CK68" i="149"/>
  <c r="CK32" i="149"/>
  <c r="CK17" i="149"/>
  <c r="CK62" i="149"/>
  <c r="CK46" i="149"/>
  <c r="CK41" i="149"/>
  <c r="CK23" i="149"/>
  <c r="CK39" i="149"/>
  <c r="CK26" i="149"/>
  <c r="CK42" i="149"/>
  <c r="CK66" i="149"/>
  <c r="CK67" i="149"/>
  <c r="CK74" i="149"/>
  <c r="CK40" i="149"/>
  <c r="CK34" i="149"/>
  <c r="CK19" i="149"/>
  <c r="CK36" i="149"/>
  <c r="CK55" i="149"/>
  <c r="CK64" i="149"/>
  <c r="CK73" i="149"/>
  <c r="CK35" i="149"/>
  <c r="BB11" i="149"/>
  <c r="BA11" i="149"/>
  <c r="CK71" i="149"/>
  <c r="BY13" i="149"/>
  <c r="CK13" i="149"/>
  <c r="AR61" i="147"/>
  <c r="AR62" i="147"/>
  <c r="AR63" i="147"/>
  <c r="AR64" i="147"/>
  <c r="AR65" i="147"/>
  <c r="AR66" i="147"/>
  <c r="AR67" i="147"/>
  <c r="AR68" i="147"/>
  <c r="AR69" i="147"/>
  <c r="AR70" i="147"/>
  <c r="AR71" i="147"/>
  <c r="AR72" i="147"/>
  <c r="AR73" i="147"/>
  <c r="AR74" i="147"/>
  <c r="AR75" i="147"/>
  <c r="AR60" i="147"/>
  <c r="AR46" i="147"/>
  <c r="AR47" i="147"/>
  <c r="AR48" i="147"/>
  <c r="AR49" i="147"/>
  <c r="AR50" i="147"/>
  <c r="AR51" i="147"/>
  <c r="AR52" i="147"/>
  <c r="AR53" i="147"/>
  <c r="AR54" i="147"/>
  <c r="AR55" i="147"/>
  <c r="AR56" i="147"/>
  <c r="AR57" i="147"/>
  <c r="AR58" i="147"/>
  <c r="AR45" i="147"/>
  <c r="AR31" i="147"/>
  <c r="AR32" i="147"/>
  <c r="AR33" i="147"/>
  <c r="AR34" i="147"/>
  <c r="AR35" i="147"/>
  <c r="AR36" i="147"/>
  <c r="AR37" i="147"/>
  <c r="AR38" i="147"/>
  <c r="AR39" i="147"/>
  <c r="AR40" i="147"/>
  <c r="AR41" i="147"/>
  <c r="AR42" i="147"/>
  <c r="AR43" i="147"/>
  <c r="AR30" i="147"/>
  <c r="AR14" i="147"/>
  <c r="AR15" i="147"/>
  <c r="AR16" i="147"/>
  <c r="AR17" i="147"/>
  <c r="AR18" i="147"/>
  <c r="AR19" i="147"/>
  <c r="AR20" i="147"/>
  <c r="AR21" i="147"/>
  <c r="AR22" i="147"/>
  <c r="AR23" i="147"/>
  <c r="AR24" i="147"/>
  <c r="AR25" i="147"/>
  <c r="AR26" i="147"/>
  <c r="AR27" i="147"/>
  <c r="AR28" i="147"/>
  <c r="AR13" i="147"/>
  <c r="V29" i="149" l="1"/>
  <c r="W29" i="149" s="1"/>
  <c r="X29" i="149" s="1"/>
  <c r="Y29" i="149" s="1"/>
  <c r="Z29" i="149" s="1"/>
  <c r="AA29" i="149" s="1"/>
  <c r="AB29" i="149" s="1"/>
  <c r="AC29" i="149" s="1"/>
  <c r="AD29" i="149" s="1"/>
  <c r="AE29" i="149" s="1"/>
  <c r="AN29" i="149" l="1"/>
  <c r="AU29" i="149"/>
  <c r="AZ29" i="149"/>
  <c r="AQ29" i="149"/>
  <c r="AL29" i="149"/>
  <c r="AY29" i="149"/>
  <c r="AX29" i="149"/>
  <c r="AK29" i="149"/>
  <c r="AM29" i="149"/>
  <c r="AO29" i="149"/>
  <c r="AR29" i="149"/>
  <c r="AW29" i="149"/>
  <c r="AI29" i="149"/>
  <c r="AS29" i="149"/>
  <c r="AP29" i="149"/>
  <c r="AT29" i="149"/>
  <c r="AV29" i="149"/>
  <c r="AJ29" i="149"/>
  <c r="CK44" i="147"/>
  <c r="CK44" i="150" s="1"/>
  <c r="CK44" i="152" s="1"/>
  <c r="CK59" i="147"/>
  <c r="CK59" i="150" s="1"/>
  <c r="CK59" i="152" s="1"/>
  <c r="D15" i="148"/>
  <c r="E15" i="148" s="1"/>
  <c r="F15" i="148" s="1"/>
  <c r="G15" i="148" s="1"/>
  <c r="H15" i="148" s="1"/>
  <c r="I15" i="148" s="1"/>
  <c r="J15" i="148" s="1"/>
  <c r="K15" i="148" s="1"/>
  <c r="L15" i="148" s="1"/>
  <c r="M15" i="148" s="1"/>
  <c r="N15" i="148" s="1"/>
  <c r="O15" i="148" s="1"/>
  <c r="P15" i="148" s="1"/>
  <c r="Q15" i="148" s="1"/>
  <c r="R15" i="148" s="1"/>
  <c r="S15" i="148" s="1"/>
  <c r="T15" i="148" s="1"/>
  <c r="U15" i="148" s="1"/>
  <c r="V15" i="148" s="1"/>
  <c r="W15" i="148" s="1"/>
  <c r="X15" i="148" s="1"/>
  <c r="Y15" i="148" s="1"/>
  <c r="Z15" i="148" s="1"/>
  <c r="AA15" i="148" s="1"/>
  <c r="AB15" i="148" s="1"/>
  <c r="AC15" i="148" s="1"/>
  <c r="AD15" i="148" s="1"/>
  <c r="AE15" i="148" s="1"/>
  <c r="AF15" i="148" s="1"/>
  <c r="AG15" i="148" s="1"/>
  <c r="C70" i="148"/>
  <c r="D70" i="148"/>
  <c r="E70" i="148"/>
  <c r="F70" i="148"/>
  <c r="G70" i="148"/>
  <c r="H70" i="148"/>
  <c r="I70" i="148"/>
  <c r="J70" i="148"/>
  <c r="K70" i="148"/>
  <c r="L70" i="148"/>
  <c r="M70" i="148"/>
  <c r="N70" i="148"/>
  <c r="O70" i="148"/>
  <c r="P70" i="148"/>
  <c r="Q70" i="148"/>
  <c r="R70" i="148"/>
  <c r="S70" i="148"/>
  <c r="T70" i="148"/>
  <c r="U70" i="148"/>
  <c r="V70" i="148"/>
  <c r="W70" i="148"/>
  <c r="X70" i="148"/>
  <c r="Y70" i="148"/>
  <c r="Z70" i="148"/>
  <c r="AA70" i="148"/>
  <c r="AB70" i="148"/>
  <c r="AC70" i="148"/>
  <c r="AD70" i="148"/>
  <c r="AE70" i="148"/>
  <c r="AF70" i="148"/>
  <c r="AG70" i="148"/>
  <c r="C71" i="148"/>
  <c r="D71" i="148"/>
  <c r="E71" i="148"/>
  <c r="F71" i="148"/>
  <c r="G71" i="148"/>
  <c r="H71" i="148"/>
  <c r="I71" i="148"/>
  <c r="J71" i="148"/>
  <c r="K71" i="148"/>
  <c r="L71" i="148"/>
  <c r="M71" i="148"/>
  <c r="N71" i="148"/>
  <c r="O71" i="148"/>
  <c r="P71" i="148"/>
  <c r="Q71" i="148"/>
  <c r="R71" i="148"/>
  <c r="S71" i="148"/>
  <c r="T71" i="148"/>
  <c r="U71" i="148"/>
  <c r="V71" i="148"/>
  <c r="W71" i="148"/>
  <c r="X71" i="148"/>
  <c r="Y71" i="148"/>
  <c r="Z71" i="148"/>
  <c r="AA71" i="148"/>
  <c r="AB71" i="148"/>
  <c r="AC71" i="148"/>
  <c r="AD71" i="148"/>
  <c r="AE71" i="148"/>
  <c r="AF71" i="148"/>
  <c r="AG71" i="148"/>
  <c r="C72" i="148"/>
  <c r="D72" i="148"/>
  <c r="E72" i="148"/>
  <c r="F72" i="148"/>
  <c r="G72" i="148"/>
  <c r="H72" i="148"/>
  <c r="I72" i="148"/>
  <c r="J72" i="148"/>
  <c r="K72" i="148"/>
  <c r="L72" i="148"/>
  <c r="M72" i="148"/>
  <c r="N72" i="148"/>
  <c r="O72" i="148"/>
  <c r="P72" i="148"/>
  <c r="Q72" i="148"/>
  <c r="R72" i="148"/>
  <c r="S72" i="148"/>
  <c r="T72" i="148"/>
  <c r="U72" i="148"/>
  <c r="V72" i="148"/>
  <c r="W72" i="148"/>
  <c r="X72" i="148"/>
  <c r="Y72" i="148"/>
  <c r="Z72" i="148"/>
  <c r="AA72" i="148"/>
  <c r="AB72" i="148"/>
  <c r="AC72" i="148"/>
  <c r="AD72" i="148"/>
  <c r="AE72" i="148"/>
  <c r="AF72" i="148"/>
  <c r="AG72" i="148"/>
  <c r="C73" i="148"/>
  <c r="D73" i="148"/>
  <c r="E73" i="148"/>
  <c r="F73" i="148"/>
  <c r="G73" i="148"/>
  <c r="H73" i="148"/>
  <c r="I73" i="148"/>
  <c r="J73" i="148"/>
  <c r="K73" i="148"/>
  <c r="L73" i="148"/>
  <c r="M73" i="148"/>
  <c r="N73" i="148"/>
  <c r="O73" i="148"/>
  <c r="P73" i="148"/>
  <c r="Q73" i="148"/>
  <c r="R73" i="148"/>
  <c r="S73" i="148"/>
  <c r="T73" i="148"/>
  <c r="U73" i="148"/>
  <c r="V73" i="148"/>
  <c r="W73" i="148"/>
  <c r="X73" i="148"/>
  <c r="Y73" i="148"/>
  <c r="Z73" i="148"/>
  <c r="AA73" i="148"/>
  <c r="AB73" i="148"/>
  <c r="AC73" i="148"/>
  <c r="AD73" i="148"/>
  <c r="AE73" i="148"/>
  <c r="AF73" i="148"/>
  <c r="AG73" i="148"/>
  <c r="C74" i="148"/>
  <c r="D74" i="148"/>
  <c r="E74" i="148"/>
  <c r="F74" i="148"/>
  <c r="G74" i="148"/>
  <c r="H74" i="148"/>
  <c r="I74" i="148"/>
  <c r="J74" i="148"/>
  <c r="K74" i="148"/>
  <c r="L74" i="148"/>
  <c r="M74" i="148"/>
  <c r="N74" i="148"/>
  <c r="O74" i="148"/>
  <c r="P74" i="148"/>
  <c r="Q74" i="148"/>
  <c r="R74" i="148"/>
  <c r="S74" i="148"/>
  <c r="T74" i="148"/>
  <c r="U74" i="148"/>
  <c r="V74" i="148"/>
  <c r="W74" i="148"/>
  <c r="X74" i="148"/>
  <c r="Y74" i="148"/>
  <c r="Z74" i="148"/>
  <c r="AA74" i="148"/>
  <c r="AB74" i="148"/>
  <c r="AC74" i="148"/>
  <c r="AD74" i="148"/>
  <c r="AE74" i="148"/>
  <c r="AF74" i="148"/>
  <c r="AG74" i="148"/>
  <c r="C75" i="148"/>
  <c r="D75" i="148"/>
  <c r="E75" i="148"/>
  <c r="F75" i="148"/>
  <c r="G75" i="148"/>
  <c r="H75" i="148"/>
  <c r="I75" i="148"/>
  <c r="J75" i="148"/>
  <c r="K75" i="148"/>
  <c r="L75" i="148"/>
  <c r="M75" i="148"/>
  <c r="N75" i="148"/>
  <c r="O75" i="148"/>
  <c r="P75" i="148"/>
  <c r="Q75" i="148"/>
  <c r="R75" i="148"/>
  <c r="S75" i="148"/>
  <c r="T75" i="148"/>
  <c r="U75" i="148"/>
  <c r="V75" i="148"/>
  <c r="W75" i="148"/>
  <c r="X75" i="148"/>
  <c r="Y75" i="148"/>
  <c r="Z75" i="148"/>
  <c r="AA75" i="148"/>
  <c r="AB75" i="148"/>
  <c r="AC75" i="148"/>
  <c r="AD75" i="148"/>
  <c r="AE75" i="148"/>
  <c r="AF75" i="148"/>
  <c r="AG75" i="148"/>
  <c r="C76" i="148"/>
  <c r="D76" i="148"/>
  <c r="E76" i="148"/>
  <c r="F76" i="148"/>
  <c r="G76" i="148"/>
  <c r="H76" i="148"/>
  <c r="I76" i="148"/>
  <c r="J76" i="148"/>
  <c r="K76" i="148"/>
  <c r="L76" i="148"/>
  <c r="M76" i="148"/>
  <c r="N76" i="148"/>
  <c r="O76" i="148"/>
  <c r="P76" i="148"/>
  <c r="Q76" i="148"/>
  <c r="R76" i="148"/>
  <c r="S76" i="148"/>
  <c r="T76" i="148"/>
  <c r="U76" i="148"/>
  <c r="V76" i="148"/>
  <c r="W76" i="148"/>
  <c r="X76" i="148"/>
  <c r="Y76" i="148"/>
  <c r="Z76" i="148"/>
  <c r="AA76" i="148"/>
  <c r="AB76" i="148"/>
  <c r="AC76" i="148"/>
  <c r="AD76" i="148"/>
  <c r="AE76" i="148"/>
  <c r="AF76" i="148"/>
  <c r="AG76" i="148"/>
  <c r="C77" i="148"/>
  <c r="D77" i="148"/>
  <c r="E77" i="148"/>
  <c r="F77" i="148"/>
  <c r="G77" i="148"/>
  <c r="H77" i="148"/>
  <c r="I77" i="148"/>
  <c r="J77" i="148"/>
  <c r="K77" i="148"/>
  <c r="L77" i="148"/>
  <c r="M77" i="148"/>
  <c r="N77" i="148"/>
  <c r="O77" i="148"/>
  <c r="P77" i="148"/>
  <c r="Q77" i="148"/>
  <c r="R77" i="148"/>
  <c r="S77" i="148"/>
  <c r="T77" i="148"/>
  <c r="U77" i="148"/>
  <c r="V77" i="148"/>
  <c r="W77" i="148"/>
  <c r="X77" i="148"/>
  <c r="Y77" i="148"/>
  <c r="Z77" i="148"/>
  <c r="AA77" i="148"/>
  <c r="AB77" i="148"/>
  <c r="AC77" i="148"/>
  <c r="AD77" i="148"/>
  <c r="AE77" i="148"/>
  <c r="AF77" i="148"/>
  <c r="AG77" i="148"/>
  <c r="C78" i="148"/>
  <c r="D78" i="148"/>
  <c r="E78" i="148"/>
  <c r="F78" i="148"/>
  <c r="G78" i="148"/>
  <c r="H78" i="148"/>
  <c r="I78" i="148"/>
  <c r="J78" i="148"/>
  <c r="K78" i="148"/>
  <c r="L78" i="148"/>
  <c r="M78" i="148"/>
  <c r="N78" i="148"/>
  <c r="O78" i="148"/>
  <c r="P78" i="148"/>
  <c r="Q78" i="148"/>
  <c r="R78" i="148"/>
  <c r="S78" i="148"/>
  <c r="T78" i="148"/>
  <c r="U78" i="148"/>
  <c r="V78" i="148"/>
  <c r="W78" i="148"/>
  <c r="X78" i="148"/>
  <c r="Y78" i="148"/>
  <c r="Z78" i="148"/>
  <c r="AA78" i="148"/>
  <c r="AB78" i="148"/>
  <c r="AC78" i="148"/>
  <c r="AD78" i="148"/>
  <c r="AE78" i="148"/>
  <c r="AF78" i="148"/>
  <c r="AG78" i="148"/>
  <c r="C79" i="148"/>
  <c r="D79" i="148"/>
  <c r="E79" i="148"/>
  <c r="F79" i="148"/>
  <c r="G79" i="148"/>
  <c r="H79" i="148"/>
  <c r="I79" i="148"/>
  <c r="J79" i="148"/>
  <c r="K79" i="148"/>
  <c r="L79" i="148"/>
  <c r="M79" i="148"/>
  <c r="N79" i="148"/>
  <c r="O79" i="148"/>
  <c r="P79" i="148"/>
  <c r="Q79" i="148"/>
  <c r="R79" i="148"/>
  <c r="S79" i="148"/>
  <c r="T79" i="148"/>
  <c r="U79" i="148"/>
  <c r="V79" i="148"/>
  <c r="W79" i="148"/>
  <c r="X79" i="148"/>
  <c r="Y79" i="148"/>
  <c r="Z79" i="148"/>
  <c r="AA79" i="148"/>
  <c r="AB79" i="148"/>
  <c r="AC79" i="148"/>
  <c r="AD79" i="148"/>
  <c r="AE79" i="148"/>
  <c r="AF79" i="148"/>
  <c r="AG79" i="148"/>
  <c r="C80" i="148"/>
  <c r="D80" i="148"/>
  <c r="E80" i="148"/>
  <c r="F80" i="148"/>
  <c r="G80" i="148"/>
  <c r="H80" i="148"/>
  <c r="I80" i="148"/>
  <c r="J80" i="148"/>
  <c r="K80" i="148"/>
  <c r="L80" i="148"/>
  <c r="M80" i="148"/>
  <c r="N80" i="148"/>
  <c r="O80" i="148"/>
  <c r="P80" i="148"/>
  <c r="Q80" i="148"/>
  <c r="R80" i="148"/>
  <c r="S80" i="148"/>
  <c r="T80" i="148"/>
  <c r="U80" i="148"/>
  <c r="V80" i="148"/>
  <c r="W80" i="148"/>
  <c r="X80" i="148"/>
  <c r="Y80" i="148"/>
  <c r="Z80" i="148"/>
  <c r="AA80" i="148"/>
  <c r="AB80" i="148"/>
  <c r="AC80" i="148"/>
  <c r="AD80" i="148"/>
  <c r="AE80" i="148"/>
  <c r="AF80" i="148"/>
  <c r="AG80" i="148"/>
  <c r="C81" i="148"/>
  <c r="D81" i="148"/>
  <c r="E81" i="148"/>
  <c r="F81" i="148"/>
  <c r="G81" i="148"/>
  <c r="H81" i="148"/>
  <c r="I81" i="148"/>
  <c r="J81" i="148"/>
  <c r="K81" i="148"/>
  <c r="L81" i="148"/>
  <c r="M81" i="148"/>
  <c r="N81" i="148"/>
  <c r="O81" i="148"/>
  <c r="P81" i="148"/>
  <c r="Q81" i="148"/>
  <c r="R81" i="148"/>
  <c r="S81" i="148"/>
  <c r="T81" i="148"/>
  <c r="U81" i="148"/>
  <c r="V81" i="148"/>
  <c r="W81" i="148"/>
  <c r="X81" i="148"/>
  <c r="Y81" i="148"/>
  <c r="Z81" i="148"/>
  <c r="AA81" i="148"/>
  <c r="AB81" i="148"/>
  <c r="AC81" i="148"/>
  <c r="AD81" i="148"/>
  <c r="AE81" i="148"/>
  <c r="AF81" i="148"/>
  <c r="AG81" i="148"/>
  <c r="C82" i="148"/>
  <c r="D82" i="148"/>
  <c r="E82" i="148"/>
  <c r="F82" i="148"/>
  <c r="G82" i="148"/>
  <c r="H82" i="148"/>
  <c r="I82" i="148"/>
  <c r="J82" i="148"/>
  <c r="K82" i="148"/>
  <c r="L82" i="148"/>
  <c r="M82" i="148"/>
  <c r="N82" i="148"/>
  <c r="O82" i="148"/>
  <c r="P82" i="148"/>
  <c r="Q82" i="148"/>
  <c r="R82" i="148"/>
  <c r="S82" i="148"/>
  <c r="T82" i="148"/>
  <c r="U82" i="148"/>
  <c r="V82" i="148"/>
  <c r="W82" i="148"/>
  <c r="X82" i="148"/>
  <c r="Y82" i="148"/>
  <c r="Z82" i="148"/>
  <c r="AA82" i="148"/>
  <c r="AB82" i="148"/>
  <c r="AC82" i="148"/>
  <c r="AD82" i="148"/>
  <c r="AE82" i="148"/>
  <c r="AF82" i="148"/>
  <c r="AG82" i="148"/>
  <c r="C83" i="148"/>
  <c r="D83" i="148"/>
  <c r="E83" i="148"/>
  <c r="F83" i="148"/>
  <c r="G83" i="148"/>
  <c r="H83" i="148"/>
  <c r="I83" i="148"/>
  <c r="J83" i="148"/>
  <c r="K83" i="148"/>
  <c r="L83" i="148"/>
  <c r="M83" i="148"/>
  <c r="N83" i="148"/>
  <c r="O83" i="148"/>
  <c r="P83" i="148"/>
  <c r="Q83" i="148"/>
  <c r="R83" i="148"/>
  <c r="S83" i="148"/>
  <c r="T83" i="148"/>
  <c r="U83" i="148"/>
  <c r="V83" i="148"/>
  <c r="W83" i="148"/>
  <c r="X83" i="148"/>
  <c r="Y83" i="148"/>
  <c r="Z83" i="148"/>
  <c r="AA83" i="148"/>
  <c r="AB83" i="148"/>
  <c r="AC83" i="148"/>
  <c r="AD83" i="148"/>
  <c r="AE83" i="148"/>
  <c r="AF83" i="148"/>
  <c r="AG83" i="148"/>
  <c r="C84" i="148"/>
  <c r="D84" i="148"/>
  <c r="E84" i="148"/>
  <c r="F84" i="148"/>
  <c r="G84" i="148"/>
  <c r="H84" i="148"/>
  <c r="I84" i="148"/>
  <c r="J84" i="148"/>
  <c r="K84" i="148"/>
  <c r="L84" i="148"/>
  <c r="M84" i="148"/>
  <c r="N84" i="148"/>
  <c r="O84" i="148"/>
  <c r="P84" i="148"/>
  <c r="Q84" i="148"/>
  <c r="R84" i="148"/>
  <c r="S84" i="148"/>
  <c r="T84" i="148"/>
  <c r="U84" i="148"/>
  <c r="V84" i="148"/>
  <c r="W84" i="148"/>
  <c r="X84" i="148"/>
  <c r="Y84" i="148"/>
  <c r="Z84" i="148"/>
  <c r="AA84" i="148"/>
  <c r="AB84" i="148"/>
  <c r="AC84" i="148"/>
  <c r="AD84" i="148"/>
  <c r="AE84" i="148"/>
  <c r="AF84" i="148"/>
  <c r="AG84" i="148"/>
  <c r="D69" i="148"/>
  <c r="E69" i="148"/>
  <c r="F69" i="148"/>
  <c r="G69" i="148"/>
  <c r="H69" i="148"/>
  <c r="I69" i="148"/>
  <c r="J69" i="148"/>
  <c r="K69" i="148"/>
  <c r="L69" i="148"/>
  <c r="M69" i="148"/>
  <c r="N69" i="148"/>
  <c r="O69" i="148"/>
  <c r="P69" i="148"/>
  <c r="Q69" i="148"/>
  <c r="R69" i="148"/>
  <c r="S69" i="148"/>
  <c r="T69" i="148"/>
  <c r="U69" i="148"/>
  <c r="V69" i="148"/>
  <c r="W69" i="148"/>
  <c r="X69" i="148"/>
  <c r="Y69" i="148"/>
  <c r="Z69" i="148"/>
  <c r="AA69" i="148"/>
  <c r="AB69" i="148"/>
  <c r="AC69" i="148"/>
  <c r="AD69" i="148"/>
  <c r="AE69" i="148"/>
  <c r="AF69" i="148"/>
  <c r="AG69" i="148"/>
  <c r="C69" i="148"/>
  <c r="C53" i="148"/>
  <c r="D53" i="148"/>
  <c r="E53" i="148"/>
  <c r="F53" i="148"/>
  <c r="G53" i="148"/>
  <c r="H53" i="148"/>
  <c r="I53" i="148"/>
  <c r="J53" i="148"/>
  <c r="K53" i="148"/>
  <c r="L53" i="148"/>
  <c r="M53" i="148"/>
  <c r="N53" i="148"/>
  <c r="O53" i="148"/>
  <c r="P53" i="148"/>
  <c r="Q53" i="148"/>
  <c r="R53" i="148"/>
  <c r="S53" i="148"/>
  <c r="T53" i="148"/>
  <c r="U53" i="148"/>
  <c r="V53" i="148"/>
  <c r="W53" i="148"/>
  <c r="X53" i="148"/>
  <c r="Y53" i="148"/>
  <c r="Z53" i="148"/>
  <c r="AA53" i="148"/>
  <c r="AB53" i="148"/>
  <c r="AC53" i="148"/>
  <c r="AD53" i="148"/>
  <c r="AE53" i="148"/>
  <c r="AF53" i="148"/>
  <c r="AG53" i="148"/>
  <c r="C54" i="148"/>
  <c r="D54" i="148"/>
  <c r="E54" i="148"/>
  <c r="F54" i="148"/>
  <c r="G54" i="148"/>
  <c r="H54" i="148"/>
  <c r="I54" i="148"/>
  <c r="J54" i="148"/>
  <c r="K54" i="148"/>
  <c r="L54" i="148"/>
  <c r="M54" i="148"/>
  <c r="N54" i="148"/>
  <c r="O54" i="148"/>
  <c r="P54" i="148"/>
  <c r="Q54" i="148"/>
  <c r="R54" i="148"/>
  <c r="S54" i="148"/>
  <c r="T54" i="148"/>
  <c r="U54" i="148"/>
  <c r="V54" i="148"/>
  <c r="W54" i="148"/>
  <c r="X54" i="148"/>
  <c r="Y54" i="148"/>
  <c r="Z54" i="148"/>
  <c r="AA54" i="148"/>
  <c r="AB54" i="148"/>
  <c r="AC54" i="148"/>
  <c r="AD54" i="148"/>
  <c r="AE54" i="148"/>
  <c r="AF54" i="148"/>
  <c r="AG54" i="148"/>
  <c r="C55" i="148"/>
  <c r="D55" i="148"/>
  <c r="E55" i="148"/>
  <c r="F55" i="148"/>
  <c r="G55" i="148"/>
  <c r="H55" i="148"/>
  <c r="I55" i="148"/>
  <c r="J55" i="148"/>
  <c r="K55" i="148"/>
  <c r="L55" i="148"/>
  <c r="M55" i="148"/>
  <c r="N55" i="148"/>
  <c r="O55" i="148"/>
  <c r="P55" i="148"/>
  <c r="Q55" i="148"/>
  <c r="R55" i="148"/>
  <c r="S55" i="148"/>
  <c r="T55" i="148"/>
  <c r="U55" i="148"/>
  <c r="V55" i="148"/>
  <c r="W55" i="148"/>
  <c r="X55" i="148"/>
  <c r="Y55" i="148"/>
  <c r="Z55" i="148"/>
  <c r="AA55" i="148"/>
  <c r="AB55" i="148"/>
  <c r="AC55" i="148"/>
  <c r="AD55" i="148"/>
  <c r="AE55" i="148"/>
  <c r="AF55" i="148"/>
  <c r="AG55" i="148"/>
  <c r="C56" i="148"/>
  <c r="D56" i="148"/>
  <c r="E56" i="148"/>
  <c r="F56" i="148"/>
  <c r="G56" i="148"/>
  <c r="H56" i="148"/>
  <c r="I56" i="148"/>
  <c r="J56" i="148"/>
  <c r="K56" i="148"/>
  <c r="L56" i="148"/>
  <c r="M56" i="148"/>
  <c r="N56" i="148"/>
  <c r="O56" i="148"/>
  <c r="P56" i="148"/>
  <c r="Q56" i="148"/>
  <c r="R56" i="148"/>
  <c r="S56" i="148"/>
  <c r="T56" i="148"/>
  <c r="U56" i="148"/>
  <c r="V56" i="148"/>
  <c r="W56" i="148"/>
  <c r="X56" i="148"/>
  <c r="Y56" i="148"/>
  <c r="Z56" i="148"/>
  <c r="AA56" i="148"/>
  <c r="AB56" i="148"/>
  <c r="AC56" i="148"/>
  <c r="AD56" i="148"/>
  <c r="AE56" i="148"/>
  <c r="AF56" i="148"/>
  <c r="AG56" i="148"/>
  <c r="C57" i="148"/>
  <c r="D57" i="148"/>
  <c r="E57" i="148"/>
  <c r="F57" i="148"/>
  <c r="G57" i="148"/>
  <c r="H57" i="148"/>
  <c r="I57" i="148"/>
  <c r="J57" i="148"/>
  <c r="K57" i="148"/>
  <c r="L57" i="148"/>
  <c r="M57" i="148"/>
  <c r="N57" i="148"/>
  <c r="O57" i="148"/>
  <c r="P57" i="148"/>
  <c r="Q57" i="148"/>
  <c r="R57" i="148"/>
  <c r="S57" i="148"/>
  <c r="T57" i="148"/>
  <c r="U57" i="148"/>
  <c r="V57" i="148"/>
  <c r="W57" i="148"/>
  <c r="X57" i="148"/>
  <c r="Y57" i="148"/>
  <c r="Z57" i="148"/>
  <c r="AA57" i="148"/>
  <c r="AB57" i="148"/>
  <c r="AC57" i="148"/>
  <c r="AD57" i="148"/>
  <c r="AE57" i="148"/>
  <c r="AF57" i="148"/>
  <c r="AG57" i="148"/>
  <c r="C58" i="148"/>
  <c r="D58" i="148"/>
  <c r="E58" i="148"/>
  <c r="F58" i="148"/>
  <c r="G58" i="148"/>
  <c r="H58" i="148"/>
  <c r="I58" i="148"/>
  <c r="J58" i="148"/>
  <c r="K58" i="148"/>
  <c r="L58" i="148"/>
  <c r="M58" i="148"/>
  <c r="N58" i="148"/>
  <c r="O58" i="148"/>
  <c r="P58" i="148"/>
  <c r="Q58" i="148"/>
  <c r="R58" i="148"/>
  <c r="S58" i="148"/>
  <c r="T58" i="148"/>
  <c r="U58" i="148"/>
  <c r="V58" i="148"/>
  <c r="W58" i="148"/>
  <c r="X58" i="148"/>
  <c r="Y58" i="148"/>
  <c r="Z58" i="148"/>
  <c r="AA58" i="148"/>
  <c r="AB58" i="148"/>
  <c r="AC58" i="148"/>
  <c r="AD58" i="148"/>
  <c r="AE58" i="148"/>
  <c r="AF58" i="148"/>
  <c r="AG58" i="148"/>
  <c r="C59" i="148"/>
  <c r="D59" i="148"/>
  <c r="E59" i="148"/>
  <c r="F59" i="148"/>
  <c r="G59" i="148"/>
  <c r="H59" i="148"/>
  <c r="I59" i="148"/>
  <c r="J59" i="148"/>
  <c r="K59" i="148"/>
  <c r="L59" i="148"/>
  <c r="M59" i="148"/>
  <c r="N59" i="148"/>
  <c r="O59" i="148"/>
  <c r="P59" i="148"/>
  <c r="Q59" i="148"/>
  <c r="R59" i="148"/>
  <c r="S59" i="148"/>
  <c r="T59" i="148"/>
  <c r="U59" i="148"/>
  <c r="V59" i="148"/>
  <c r="W59" i="148"/>
  <c r="X59" i="148"/>
  <c r="Y59" i="148"/>
  <c r="Z59" i="148"/>
  <c r="AA59" i="148"/>
  <c r="AB59" i="148"/>
  <c r="AC59" i="148"/>
  <c r="AD59" i="148"/>
  <c r="AE59" i="148"/>
  <c r="AF59" i="148"/>
  <c r="AG59" i="148"/>
  <c r="C60" i="148"/>
  <c r="D60" i="148"/>
  <c r="E60" i="148"/>
  <c r="F60" i="148"/>
  <c r="G60" i="148"/>
  <c r="H60" i="148"/>
  <c r="I60" i="148"/>
  <c r="J60" i="148"/>
  <c r="K60" i="148"/>
  <c r="L60" i="148"/>
  <c r="M60" i="148"/>
  <c r="N60" i="148"/>
  <c r="O60" i="148"/>
  <c r="P60" i="148"/>
  <c r="Q60" i="148"/>
  <c r="R60" i="148"/>
  <c r="S60" i="148"/>
  <c r="T60" i="148"/>
  <c r="U60" i="148"/>
  <c r="V60" i="148"/>
  <c r="W60" i="148"/>
  <c r="X60" i="148"/>
  <c r="Y60" i="148"/>
  <c r="Z60" i="148"/>
  <c r="AA60" i="148"/>
  <c r="AB60" i="148"/>
  <c r="AC60" i="148"/>
  <c r="AD60" i="148"/>
  <c r="AE60" i="148"/>
  <c r="AF60" i="148"/>
  <c r="AG60" i="148"/>
  <c r="C61" i="148"/>
  <c r="D61" i="148"/>
  <c r="E61" i="148"/>
  <c r="F61" i="148"/>
  <c r="G61" i="148"/>
  <c r="H61" i="148"/>
  <c r="I61" i="148"/>
  <c r="J61" i="148"/>
  <c r="K61" i="148"/>
  <c r="L61" i="148"/>
  <c r="M61" i="148"/>
  <c r="N61" i="148"/>
  <c r="O61" i="148"/>
  <c r="P61" i="148"/>
  <c r="Q61" i="148"/>
  <c r="R61" i="148"/>
  <c r="S61" i="148"/>
  <c r="T61" i="148"/>
  <c r="U61" i="148"/>
  <c r="V61" i="148"/>
  <c r="W61" i="148"/>
  <c r="X61" i="148"/>
  <c r="Y61" i="148"/>
  <c r="Z61" i="148"/>
  <c r="AA61" i="148"/>
  <c r="AB61" i="148"/>
  <c r="AC61" i="148"/>
  <c r="AD61" i="148"/>
  <c r="AE61" i="148"/>
  <c r="AF61" i="148"/>
  <c r="AG61" i="148"/>
  <c r="C62" i="148"/>
  <c r="D62" i="148"/>
  <c r="E62" i="148"/>
  <c r="F62" i="148"/>
  <c r="G62" i="148"/>
  <c r="H62" i="148"/>
  <c r="I62" i="148"/>
  <c r="J62" i="148"/>
  <c r="K62" i="148"/>
  <c r="L62" i="148"/>
  <c r="M62" i="148"/>
  <c r="N62" i="148"/>
  <c r="O62" i="148"/>
  <c r="P62" i="148"/>
  <c r="Q62" i="148"/>
  <c r="R62" i="148"/>
  <c r="S62" i="148"/>
  <c r="T62" i="148"/>
  <c r="U62" i="148"/>
  <c r="V62" i="148"/>
  <c r="W62" i="148"/>
  <c r="X62" i="148"/>
  <c r="Y62" i="148"/>
  <c r="Z62" i="148"/>
  <c r="AA62" i="148"/>
  <c r="AB62" i="148"/>
  <c r="AC62" i="148"/>
  <c r="AD62" i="148"/>
  <c r="AE62" i="148"/>
  <c r="AF62" i="148"/>
  <c r="AG62" i="148"/>
  <c r="C63" i="148"/>
  <c r="D63" i="148"/>
  <c r="E63" i="148"/>
  <c r="F63" i="148"/>
  <c r="G63" i="148"/>
  <c r="H63" i="148"/>
  <c r="I63" i="148"/>
  <c r="J63" i="148"/>
  <c r="K63" i="148"/>
  <c r="L63" i="148"/>
  <c r="M63" i="148"/>
  <c r="N63" i="148"/>
  <c r="O63" i="148"/>
  <c r="P63" i="148"/>
  <c r="Q63" i="148"/>
  <c r="R63" i="148"/>
  <c r="S63" i="148"/>
  <c r="T63" i="148"/>
  <c r="U63" i="148"/>
  <c r="V63" i="148"/>
  <c r="W63" i="148"/>
  <c r="X63" i="148"/>
  <c r="Y63" i="148"/>
  <c r="Z63" i="148"/>
  <c r="AA63" i="148"/>
  <c r="AB63" i="148"/>
  <c r="AC63" i="148"/>
  <c r="AD63" i="148"/>
  <c r="AE63" i="148"/>
  <c r="AF63" i="148"/>
  <c r="AG63" i="148"/>
  <c r="C64" i="148"/>
  <c r="D64" i="148"/>
  <c r="E64" i="148"/>
  <c r="F64" i="148"/>
  <c r="G64" i="148"/>
  <c r="H64" i="148"/>
  <c r="I64" i="148"/>
  <c r="J64" i="148"/>
  <c r="K64" i="148"/>
  <c r="L64" i="148"/>
  <c r="M64" i="148"/>
  <c r="N64" i="148"/>
  <c r="O64" i="148"/>
  <c r="P64" i="148"/>
  <c r="Q64" i="148"/>
  <c r="R64" i="148"/>
  <c r="S64" i="148"/>
  <c r="T64" i="148"/>
  <c r="U64" i="148"/>
  <c r="V64" i="148"/>
  <c r="W64" i="148"/>
  <c r="X64" i="148"/>
  <c r="Y64" i="148"/>
  <c r="Z64" i="148"/>
  <c r="AA64" i="148"/>
  <c r="AB64" i="148"/>
  <c r="AC64" i="148"/>
  <c r="AD64" i="148"/>
  <c r="AE64" i="148"/>
  <c r="AF64" i="148"/>
  <c r="AG64" i="148"/>
  <c r="C65" i="148"/>
  <c r="D65" i="148"/>
  <c r="E65" i="148"/>
  <c r="F65" i="148"/>
  <c r="G65" i="148"/>
  <c r="H65" i="148"/>
  <c r="I65" i="148"/>
  <c r="J65" i="148"/>
  <c r="K65" i="148"/>
  <c r="L65" i="148"/>
  <c r="M65" i="148"/>
  <c r="N65" i="148"/>
  <c r="O65" i="148"/>
  <c r="P65" i="148"/>
  <c r="Q65" i="148"/>
  <c r="R65" i="148"/>
  <c r="S65" i="148"/>
  <c r="T65" i="148"/>
  <c r="U65" i="148"/>
  <c r="V65" i="148"/>
  <c r="W65" i="148"/>
  <c r="X65" i="148"/>
  <c r="Y65" i="148"/>
  <c r="Z65" i="148"/>
  <c r="AA65" i="148"/>
  <c r="AB65" i="148"/>
  <c r="AC65" i="148"/>
  <c r="AD65" i="148"/>
  <c r="AE65" i="148"/>
  <c r="AF65" i="148"/>
  <c r="AG65" i="148"/>
  <c r="D52" i="148"/>
  <c r="E52" i="148"/>
  <c r="F52" i="148"/>
  <c r="G52" i="148"/>
  <c r="H52" i="148"/>
  <c r="I52" i="148"/>
  <c r="J52" i="148"/>
  <c r="K52" i="148"/>
  <c r="L52" i="148"/>
  <c r="M52" i="148"/>
  <c r="N52" i="148"/>
  <c r="O52" i="148"/>
  <c r="P52" i="148"/>
  <c r="Q52" i="148"/>
  <c r="R52" i="148"/>
  <c r="S52" i="148"/>
  <c r="T52" i="148"/>
  <c r="U52" i="148"/>
  <c r="V52" i="148"/>
  <c r="W52" i="148"/>
  <c r="X52" i="148"/>
  <c r="Y52" i="148"/>
  <c r="Z52" i="148"/>
  <c r="AA52" i="148"/>
  <c r="AB52" i="148"/>
  <c r="AC52" i="148"/>
  <c r="AD52" i="148"/>
  <c r="AE52" i="148"/>
  <c r="AF52" i="148"/>
  <c r="AG52" i="148"/>
  <c r="C52" i="148"/>
  <c r="C36" i="148"/>
  <c r="D36" i="148"/>
  <c r="E36" i="148"/>
  <c r="F36" i="148"/>
  <c r="G36" i="148"/>
  <c r="H36" i="148"/>
  <c r="I36" i="148"/>
  <c r="J36" i="148"/>
  <c r="K36" i="148"/>
  <c r="L36" i="148"/>
  <c r="M36" i="148"/>
  <c r="N36" i="148"/>
  <c r="O36" i="148"/>
  <c r="P36" i="148"/>
  <c r="Q36" i="148"/>
  <c r="R36" i="148"/>
  <c r="S36" i="148"/>
  <c r="T36" i="148"/>
  <c r="U36" i="148"/>
  <c r="V36" i="148"/>
  <c r="W36" i="148"/>
  <c r="X36" i="148"/>
  <c r="Y36" i="148"/>
  <c r="Z36" i="148"/>
  <c r="AA36" i="148"/>
  <c r="AB36" i="148"/>
  <c r="AC36" i="148"/>
  <c r="AD36" i="148"/>
  <c r="AE36" i="148"/>
  <c r="AF36" i="148"/>
  <c r="AG36" i="148"/>
  <c r="C37" i="148"/>
  <c r="D37" i="148"/>
  <c r="E37" i="148"/>
  <c r="F37" i="148"/>
  <c r="G37" i="148"/>
  <c r="H37" i="148"/>
  <c r="I37" i="148"/>
  <c r="J37" i="148"/>
  <c r="K37" i="148"/>
  <c r="L37" i="148"/>
  <c r="M37" i="148"/>
  <c r="N37" i="148"/>
  <c r="O37" i="148"/>
  <c r="P37" i="148"/>
  <c r="Q37" i="148"/>
  <c r="R37" i="148"/>
  <c r="S37" i="148"/>
  <c r="T37" i="148"/>
  <c r="U37" i="148"/>
  <c r="V37" i="148"/>
  <c r="W37" i="148"/>
  <c r="X37" i="148"/>
  <c r="Y37" i="148"/>
  <c r="Z37" i="148"/>
  <c r="AA37" i="148"/>
  <c r="AB37" i="148"/>
  <c r="AC37" i="148"/>
  <c r="AD37" i="148"/>
  <c r="AE37" i="148"/>
  <c r="AF37" i="148"/>
  <c r="AG37" i="148"/>
  <c r="C38" i="148"/>
  <c r="D38" i="148"/>
  <c r="E38" i="148"/>
  <c r="F38" i="148"/>
  <c r="G38" i="148"/>
  <c r="H38" i="148"/>
  <c r="I38" i="148"/>
  <c r="J38" i="148"/>
  <c r="K38" i="148"/>
  <c r="L38" i="148"/>
  <c r="M38" i="148"/>
  <c r="N38" i="148"/>
  <c r="O38" i="148"/>
  <c r="P38" i="148"/>
  <c r="Q38" i="148"/>
  <c r="R38" i="148"/>
  <c r="S38" i="148"/>
  <c r="T38" i="148"/>
  <c r="U38" i="148"/>
  <c r="V38" i="148"/>
  <c r="W38" i="148"/>
  <c r="X38" i="148"/>
  <c r="Y38" i="148"/>
  <c r="Z38" i="148"/>
  <c r="AA38" i="148"/>
  <c r="AB38" i="148"/>
  <c r="AC38" i="148"/>
  <c r="AD38" i="148"/>
  <c r="AE38" i="148"/>
  <c r="AF38" i="148"/>
  <c r="AG38" i="148"/>
  <c r="C39" i="148"/>
  <c r="D39" i="148"/>
  <c r="E39" i="148"/>
  <c r="F39" i="148"/>
  <c r="G39" i="148"/>
  <c r="H39" i="148"/>
  <c r="I39" i="148"/>
  <c r="J39" i="148"/>
  <c r="K39" i="148"/>
  <c r="L39" i="148"/>
  <c r="M39" i="148"/>
  <c r="N39" i="148"/>
  <c r="O39" i="148"/>
  <c r="P39" i="148"/>
  <c r="Q39" i="148"/>
  <c r="R39" i="148"/>
  <c r="S39" i="148"/>
  <c r="T39" i="148"/>
  <c r="U39" i="148"/>
  <c r="V39" i="148"/>
  <c r="W39" i="148"/>
  <c r="X39" i="148"/>
  <c r="Y39" i="148"/>
  <c r="Z39" i="148"/>
  <c r="AA39" i="148"/>
  <c r="AB39" i="148"/>
  <c r="AC39" i="148"/>
  <c r="AD39" i="148"/>
  <c r="AE39" i="148"/>
  <c r="AF39" i="148"/>
  <c r="AG39" i="148"/>
  <c r="C40" i="148"/>
  <c r="D40" i="148"/>
  <c r="E40" i="148"/>
  <c r="F40" i="148"/>
  <c r="G40" i="148"/>
  <c r="H40" i="148"/>
  <c r="I40" i="148"/>
  <c r="J40" i="148"/>
  <c r="K40" i="148"/>
  <c r="L40" i="148"/>
  <c r="M40" i="148"/>
  <c r="N40" i="148"/>
  <c r="O40" i="148"/>
  <c r="P40" i="148"/>
  <c r="Q40" i="148"/>
  <c r="R40" i="148"/>
  <c r="S40" i="148"/>
  <c r="T40" i="148"/>
  <c r="U40" i="148"/>
  <c r="V40" i="148"/>
  <c r="W40" i="148"/>
  <c r="X40" i="148"/>
  <c r="Y40" i="148"/>
  <c r="Z40" i="148"/>
  <c r="AA40" i="148"/>
  <c r="AB40" i="148"/>
  <c r="AC40" i="148"/>
  <c r="AD40" i="148"/>
  <c r="AE40" i="148"/>
  <c r="AF40" i="148"/>
  <c r="AG40" i="148"/>
  <c r="C41" i="148"/>
  <c r="D41" i="148"/>
  <c r="E41" i="148"/>
  <c r="F41" i="148"/>
  <c r="G41" i="148"/>
  <c r="H41" i="148"/>
  <c r="I41" i="148"/>
  <c r="J41" i="148"/>
  <c r="K41" i="148"/>
  <c r="L41" i="148"/>
  <c r="M41" i="148"/>
  <c r="N41" i="148"/>
  <c r="O41" i="148"/>
  <c r="P41" i="148"/>
  <c r="Q41" i="148"/>
  <c r="R41" i="148"/>
  <c r="S41" i="148"/>
  <c r="T41" i="148"/>
  <c r="U41" i="148"/>
  <c r="V41" i="148"/>
  <c r="W41" i="148"/>
  <c r="X41" i="148"/>
  <c r="Y41" i="148"/>
  <c r="Z41" i="148"/>
  <c r="AA41" i="148"/>
  <c r="AB41" i="148"/>
  <c r="AC41" i="148"/>
  <c r="AD41" i="148"/>
  <c r="AE41" i="148"/>
  <c r="AF41" i="148"/>
  <c r="AG41" i="148"/>
  <c r="C42" i="148"/>
  <c r="D42" i="148"/>
  <c r="E42" i="148"/>
  <c r="F42" i="148"/>
  <c r="G42" i="148"/>
  <c r="H42" i="148"/>
  <c r="I42" i="148"/>
  <c r="J42" i="148"/>
  <c r="K42" i="148"/>
  <c r="L42" i="148"/>
  <c r="M42" i="148"/>
  <c r="N42" i="148"/>
  <c r="O42" i="148"/>
  <c r="P42" i="148"/>
  <c r="Q42" i="148"/>
  <c r="R42" i="148"/>
  <c r="S42" i="148"/>
  <c r="T42" i="148"/>
  <c r="U42" i="148"/>
  <c r="V42" i="148"/>
  <c r="W42" i="148"/>
  <c r="X42" i="148"/>
  <c r="Y42" i="148"/>
  <c r="Z42" i="148"/>
  <c r="AA42" i="148"/>
  <c r="AB42" i="148"/>
  <c r="AC42" i="148"/>
  <c r="AD42" i="148"/>
  <c r="AE42" i="148"/>
  <c r="AF42" i="148"/>
  <c r="AG42" i="148"/>
  <c r="C43" i="148"/>
  <c r="D43" i="148"/>
  <c r="E43" i="148"/>
  <c r="F43" i="148"/>
  <c r="G43" i="148"/>
  <c r="H43" i="148"/>
  <c r="I43" i="148"/>
  <c r="J43" i="148"/>
  <c r="K43" i="148"/>
  <c r="L43" i="148"/>
  <c r="M43" i="148"/>
  <c r="N43" i="148"/>
  <c r="O43" i="148"/>
  <c r="P43" i="148"/>
  <c r="Q43" i="148"/>
  <c r="R43" i="148"/>
  <c r="S43" i="148"/>
  <c r="T43" i="148"/>
  <c r="U43" i="148"/>
  <c r="V43" i="148"/>
  <c r="W43" i="148"/>
  <c r="X43" i="148"/>
  <c r="Y43" i="148"/>
  <c r="Z43" i="148"/>
  <c r="AA43" i="148"/>
  <c r="AB43" i="148"/>
  <c r="AC43" i="148"/>
  <c r="AD43" i="148"/>
  <c r="AE43" i="148"/>
  <c r="AF43" i="148"/>
  <c r="AG43" i="148"/>
  <c r="C44" i="148"/>
  <c r="D44" i="148"/>
  <c r="E44" i="148"/>
  <c r="F44" i="148"/>
  <c r="G44" i="148"/>
  <c r="H44" i="148"/>
  <c r="I44" i="148"/>
  <c r="J44" i="148"/>
  <c r="K44" i="148"/>
  <c r="L44" i="148"/>
  <c r="M44" i="148"/>
  <c r="N44" i="148"/>
  <c r="O44" i="148"/>
  <c r="P44" i="148"/>
  <c r="Q44" i="148"/>
  <c r="R44" i="148"/>
  <c r="S44" i="148"/>
  <c r="T44" i="148"/>
  <c r="U44" i="148"/>
  <c r="V44" i="148"/>
  <c r="W44" i="148"/>
  <c r="X44" i="148"/>
  <c r="Y44" i="148"/>
  <c r="Z44" i="148"/>
  <c r="AA44" i="148"/>
  <c r="AB44" i="148"/>
  <c r="AC44" i="148"/>
  <c r="AD44" i="148"/>
  <c r="AE44" i="148"/>
  <c r="AF44" i="148"/>
  <c r="AG44" i="148"/>
  <c r="C45" i="148"/>
  <c r="D45" i="148"/>
  <c r="E45" i="148"/>
  <c r="F45" i="148"/>
  <c r="G45" i="148"/>
  <c r="H45" i="148"/>
  <c r="I45" i="148"/>
  <c r="J45" i="148"/>
  <c r="K45" i="148"/>
  <c r="L45" i="148"/>
  <c r="M45" i="148"/>
  <c r="N45" i="148"/>
  <c r="O45" i="148"/>
  <c r="P45" i="148"/>
  <c r="Q45" i="148"/>
  <c r="R45" i="148"/>
  <c r="S45" i="148"/>
  <c r="T45" i="148"/>
  <c r="U45" i="148"/>
  <c r="V45" i="148"/>
  <c r="W45" i="148"/>
  <c r="X45" i="148"/>
  <c r="Y45" i="148"/>
  <c r="Z45" i="148"/>
  <c r="AA45" i="148"/>
  <c r="AB45" i="148"/>
  <c r="AC45" i="148"/>
  <c r="AD45" i="148"/>
  <c r="AE45" i="148"/>
  <c r="AF45" i="148"/>
  <c r="AG45" i="148"/>
  <c r="C46" i="148"/>
  <c r="D46" i="148"/>
  <c r="E46" i="148"/>
  <c r="F46" i="148"/>
  <c r="G46" i="148"/>
  <c r="H46" i="148"/>
  <c r="I46" i="148"/>
  <c r="J46" i="148"/>
  <c r="K46" i="148"/>
  <c r="L46" i="148"/>
  <c r="M46" i="148"/>
  <c r="N46" i="148"/>
  <c r="O46" i="148"/>
  <c r="P46" i="148"/>
  <c r="Q46" i="148"/>
  <c r="R46" i="148"/>
  <c r="S46" i="148"/>
  <c r="T46" i="148"/>
  <c r="U46" i="148"/>
  <c r="V46" i="148"/>
  <c r="W46" i="148"/>
  <c r="X46" i="148"/>
  <c r="Y46" i="148"/>
  <c r="Z46" i="148"/>
  <c r="AA46" i="148"/>
  <c r="AB46" i="148"/>
  <c r="AC46" i="148"/>
  <c r="AD46" i="148"/>
  <c r="AE46" i="148"/>
  <c r="AF46" i="148"/>
  <c r="AG46" i="148"/>
  <c r="C47" i="148"/>
  <c r="D47" i="148"/>
  <c r="E47" i="148"/>
  <c r="F47" i="148"/>
  <c r="G47" i="148"/>
  <c r="H47" i="148"/>
  <c r="I47" i="148"/>
  <c r="J47" i="148"/>
  <c r="K47" i="148"/>
  <c r="L47" i="148"/>
  <c r="M47" i="148"/>
  <c r="N47" i="148"/>
  <c r="O47" i="148"/>
  <c r="P47" i="148"/>
  <c r="Q47" i="148"/>
  <c r="R47" i="148"/>
  <c r="S47" i="148"/>
  <c r="T47" i="148"/>
  <c r="U47" i="148"/>
  <c r="V47" i="148"/>
  <c r="W47" i="148"/>
  <c r="X47" i="148"/>
  <c r="Y47" i="148"/>
  <c r="Z47" i="148"/>
  <c r="AA47" i="148"/>
  <c r="AB47" i="148"/>
  <c r="AC47" i="148"/>
  <c r="AD47" i="148"/>
  <c r="AE47" i="148"/>
  <c r="AF47" i="148"/>
  <c r="AG47" i="148"/>
  <c r="C48" i="148"/>
  <c r="D48" i="148"/>
  <c r="E48" i="148"/>
  <c r="F48" i="148"/>
  <c r="G48" i="148"/>
  <c r="H48" i="148"/>
  <c r="I48" i="148"/>
  <c r="J48" i="148"/>
  <c r="K48" i="148"/>
  <c r="L48" i="148"/>
  <c r="M48" i="148"/>
  <c r="N48" i="148"/>
  <c r="O48" i="148"/>
  <c r="P48" i="148"/>
  <c r="Q48" i="148"/>
  <c r="R48" i="148"/>
  <c r="S48" i="148"/>
  <c r="T48" i="148"/>
  <c r="U48" i="148"/>
  <c r="V48" i="148"/>
  <c r="W48" i="148"/>
  <c r="X48" i="148"/>
  <c r="Y48" i="148"/>
  <c r="Z48" i="148"/>
  <c r="AA48" i="148"/>
  <c r="AB48" i="148"/>
  <c r="AC48" i="148"/>
  <c r="AD48" i="148"/>
  <c r="AE48" i="148"/>
  <c r="AF48" i="148"/>
  <c r="AG48" i="148"/>
  <c r="D35" i="148"/>
  <c r="E35" i="148"/>
  <c r="F35" i="148"/>
  <c r="G35" i="148"/>
  <c r="H35" i="148"/>
  <c r="I35" i="148"/>
  <c r="J35" i="148"/>
  <c r="K35" i="148"/>
  <c r="L35" i="148"/>
  <c r="M35" i="148"/>
  <c r="N35" i="148"/>
  <c r="O35" i="148"/>
  <c r="P35" i="148"/>
  <c r="Q35" i="148"/>
  <c r="R35" i="148"/>
  <c r="S35" i="148"/>
  <c r="T35" i="148"/>
  <c r="U35" i="148"/>
  <c r="V35" i="148"/>
  <c r="W35" i="148"/>
  <c r="X35" i="148"/>
  <c r="Y35" i="148"/>
  <c r="Z35" i="148"/>
  <c r="AA35" i="148"/>
  <c r="AB35" i="148"/>
  <c r="AC35" i="148"/>
  <c r="AD35" i="148"/>
  <c r="AE35" i="148"/>
  <c r="AF35" i="148"/>
  <c r="AG35" i="148"/>
  <c r="C35" i="148"/>
  <c r="C17" i="148"/>
  <c r="D17" i="148"/>
  <c r="E17" i="148"/>
  <c r="F17" i="148"/>
  <c r="G17" i="148"/>
  <c r="H17" i="148"/>
  <c r="I17" i="148"/>
  <c r="J17" i="148"/>
  <c r="K17" i="148"/>
  <c r="L17" i="148"/>
  <c r="M17" i="148"/>
  <c r="N17" i="148"/>
  <c r="O17" i="148"/>
  <c r="P17" i="148"/>
  <c r="Q17" i="148"/>
  <c r="R17" i="148"/>
  <c r="S17" i="148"/>
  <c r="T17" i="148"/>
  <c r="U17" i="148"/>
  <c r="V17" i="148"/>
  <c r="W17" i="148"/>
  <c r="X17" i="148"/>
  <c r="Y17" i="148"/>
  <c r="Z17" i="148"/>
  <c r="AA17" i="148"/>
  <c r="AB17" i="148"/>
  <c r="AC17" i="148"/>
  <c r="AD17" i="148"/>
  <c r="AE17" i="148"/>
  <c r="AF17" i="148"/>
  <c r="AG17" i="148"/>
  <c r="C18" i="148"/>
  <c r="D18" i="148"/>
  <c r="E18" i="148"/>
  <c r="F18" i="148"/>
  <c r="G18" i="148"/>
  <c r="H18" i="148"/>
  <c r="I18" i="148"/>
  <c r="J18" i="148"/>
  <c r="K18" i="148"/>
  <c r="L18" i="148"/>
  <c r="M18" i="148"/>
  <c r="N18" i="148"/>
  <c r="O18" i="148"/>
  <c r="P18" i="148"/>
  <c r="Q18" i="148"/>
  <c r="R18" i="148"/>
  <c r="S18" i="148"/>
  <c r="T18" i="148"/>
  <c r="U18" i="148"/>
  <c r="V18" i="148"/>
  <c r="W18" i="148"/>
  <c r="X18" i="148"/>
  <c r="Y18" i="148"/>
  <c r="Z18" i="148"/>
  <c r="AA18" i="148"/>
  <c r="AB18" i="148"/>
  <c r="AC18" i="148"/>
  <c r="AD18" i="148"/>
  <c r="AE18" i="148"/>
  <c r="AF18" i="148"/>
  <c r="AG18" i="148"/>
  <c r="C19" i="148"/>
  <c r="D19" i="148"/>
  <c r="E19" i="148"/>
  <c r="F19" i="148"/>
  <c r="G19" i="148"/>
  <c r="H19" i="148"/>
  <c r="I19" i="148"/>
  <c r="J19" i="148"/>
  <c r="K19" i="148"/>
  <c r="L19" i="148"/>
  <c r="M19" i="148"/>
  <c r="N19" i="148"/>
  <c r="O19" i="148"/>
  <c r="P19" i="148"/>
  <c r="Q19" i="148"/>
  <c r="R19" i="148"/>
  <c r="S19" i="148"/>
  <c r="T19" i="148"/>
  <c r="U19" i="148"/>
  <c r="V19" i="148"/>
  <c r="W19" i="148"/>
  <c r="X19" i="148"/>
  <c r="Y19" i="148"/>
  <c r="Z19" i="148"/>
  <c r="AA19" i="148"/>
  <c r="AB19" i="148"/>
  <c r="AC19" i="148"/>
  <c r="AD19" i="148"/>
  <c r="AE19" i="148"/>
  <c r="AF19" i="148"/>
  <c r="AG19" i="148"/>
  <c r="C20" i="148"/>
  <c r="D20" i="148"/>
  <c r="E20" i="148"/>
  <c r="F20" i="148"/>
  <c r="G20" i="148"/>
  <c r="H20" i="148"/>
  <c r="I20" i="148"/>
  <c r="J20" i="148"/>
  <c r="K20" i="148"/>
  <c r="L20" i="148"/>
  <c r="M20" i="148"/>
  <c r="N20" i="148"/>
  <c r="O20" i="148"/>
  <c r="P20" i="148"/>
  <c r="Q20" i="148"/>
  <c r="R20" i="148"/>
  <c r="S20" i="148"/>
  <c r="T20" i="148"/>
  <c r="U20" i="148"/>
  <c r="V20" i="148"/>
  <c r="W20" i="148"/>
  <c r="X20" i="148"/>
  <c r="Y20" i="148"/>
  <c r="Z20" i="148"/>
  <c r="AA20" i="148"/>
  <c r="AB20" i="148"/>
  <c r="AC20" i="148"/>
  <c r="AD20" i="148"/>
  <c r="AE20" i="148"/>
  <c r="AF20" i="148"/>
  <c r="AG20" i="148"/>
  <c r="C21" i="148"/>
  <c r="D21" i="148"/>
  <c r="E21" i="148"/>
  <c r="F21" i="148"/>
  <c r="G21" i="148"/>
  <c r="H21" i="148"/>
  <c r="I21" i="148"/>
  <c r="J21" i="148"/>
  <c r="K21" i="148"/>
  <c r="L21" i="148"/>
  <c r="M21" i="148"/>
  <c r="N21" i="148"/>
  <c r="O21" i="148"/>
  <c r="P21" i="148"/>
  <c r="Q21" i="148"/>
  <c r="R21" i="148"/>
  <c r="S21" i="148"/>
  <c r="T21" i="148"/>
  <c r="U21" i="148"/>
  <c r="V21" i="148"/>
  <c r="W21" i="148"/>
  <c r="X21" i="148"/>
  <c r="Y21" i="148"/>
  <c r="Z21" i="148"/>
  <c r="AA21" i="148"/>
  <c r="AB21" i="148"/>
  <c r="AC21" i="148"/>
  <c r="AD21" i="148"/>
  <c r="AE21" i="148"/>
  <c r="AF21" i="148"/>
  <c r="AG21" i="148"/>
  <c r="C22" i="148"/>
  <c r="D22" i="148"/>
  <c r="E22" i="148"/>
  <c r="F22" i="148"/>
  <c r="G22" i="148"/>
  <c r="H22" i="148"/>
  <c r="I22" i="148"/>
  <c r="J22" i="148"/>
  <c r="K22" i="148"/>
  <c r="L22" i="148"/>
  <c r="M22" i="148"/>
  <c r="N22" i="148"/>
  <c r="O22" i="148"/>
  <c r="P22" i="148"/>
  <c r="Q22" i="148"/>
  <c r="R22" i="148"/>
  <c r="S22" i="148"/>
  <c r="T22" i="148"/>
  <c r="U22" i="148"/>
  <c r="V22" i="148"/>
  <c r="W22" i="148"/>
  <c r="X22" i="148"/>
  <c r="Y22" i="148"/>
  <c r="Z22" i="148"/>
  <c r="AA22" i="148"/>
  <c r="AB22" i="148"/>
  <c r="AC22" i="148"/>
  <c r="AD22" i="148"/>
  <c r="AE22" i="148"/>
  <c r="AF22" i="148"/>
  <c r="AG22" i="148"/>
  <c r="C23" i="148"/>
  <c r="D23" i="148"/>
  <c r="E23" i="148"/>
  <c r="F23" i="148"/>
  <c r="G23" i="148"/>
  <c r="H23" i="148"/>
  <c r="I23" i="148"/>
  <c r="J23" i="148"/>
  <c r="K23" i="148"/>
  <c r="L23" i="148"/>
  <c r="M23" i="148"/>
  <c r="N23" i="148"/>
  <c r="O23" i="148"/>
  <c r="P23" i="148"/>
  <c r="Q23" i="148"/>
  <c r="R23" i="148"/>
  <c r="S23" i="148"/>
  <c r="T23" i="148"/>
  <c r="U23" i="148"/>
  <c r="V23" i="148"/>
  <c r="W23" i="148"/>
  <c r="X23" i="148"/>
  <c r="Y23" i="148"/>
  <c r="Z23" i="148"/>
  <c r="AA23" i="148"/>
  <c r="AB23" i="148"/>
  <c r="AC23" i="148"/>
  <c r="AD23" i="148"/>
  <c r="AE23" i="148"/>
  <c r="AF23" i="148"/>
  <c r="AG23" i="148"/>
  <c r="C24" i="148"/>
  <c r="D24" i="148"/>
  <c r="E24" i="148"/>
  <c r="F24" i="148"/>
  <c r="G24" i="148"/>
  <c r="H24" i="148"/>
  <c r="I24" i="148"/>
  <c r="J24" i="148"/>
  <c r="K24" i="148"/>
  <c r="L24" i="148"/>
  <c r="M24" i="148"/>
  <c r="N24" i="148"/>
  <c r="O24" i="148"/>
  <c r="P24" i="148"/>
  <c r="Q24" i="148"/>
  <c r="R24" i="148"/>
  <c r="S24" i="148"/>
  <c r="T24" i="148"/>
  <c r="U24" i="148"/>
  <c r="V24" i="148"/>
  <c r="W24" i="148"/>
  <c r="X24" i="148"/>
  <c r="Y24" i="148"/>
  <c r="Z24" i="148"/>
  <c r="AA24" i="148"/>
  <c r="AB24" i="148"/>
  <c r="AC24" i="148"/>
  <c r="AD24" i="148"/>
  <c r="AE24" i="148"/>
  <c r="AF24" i="148"/>
  <c r="AG24" i="148"/>
  <c r="C25" i="148"/>
  <c r="D25" i="148"/>
  <c r="E25" i="148"/>
  <c r="F25" i="148"/>
  <c r="G25" i="148"/>
  <c r="H25" i="148"/>
  <c r="I25" i="148"/>
  <c r="J25" i="148"/>
  <c r="K25" i="148"/>
  <c r="L25" i="148"/>
  <c r="M25" i="148"/>
  <c r="N25" i="148"/>
  <c r="O25" i="148"/>
  <c r="P25" i="148"/>
  <c r="Q25" i="148"/>
  <c r="R25" i="148"/>
  <c r="S25" i="148"/>
  <c r="T25" i="148"/>
  <c r="U25" i="148"/>
  <c r="V25" i="148"/>
  <c r="W25" i="148"/>
  <c r="X25" i="148"/>
  <c r="Y25" i="148"/>
  <c r="Z25" i="148"/>
  <c r="AA25" i="148"/>
  <c r="AB25" i="148"/>
  <c r="AC25" i="148"/>
  <c r="AD25" i="148"/>
  <c r="AE25" i="148"/>
  <c r="AF25" i="148"/>
  <c r="AG25" i="148"/>
  <c r="C26" i="148"/>
  <c r="D26" i="148"/>
  <c r="E26" i="148"/>
  <c r="F26" i="148"/>
  <c r="G26" i="148"/>
  <c r="H26" i="148"/>
  <c r="I26" i="148"/>
  <c r="J26" i="148"/>
  <c r="K26" i="148"/>
  <c r="L26" i="148"/>
  <c r="M26" i="148"/>
  <c r="N26" i="148"/>
  <c r="O26" i="148"/>
  <c r="P26" i="148"/>
  <c r="Q26" i="148"/>
  <c r="R26" i="148"/>
  <c r="S26" i="148"/>
  <c r="T26" i="148"/>
  <c r="U26" i="148"/>
  <c r="V26" i="148"/>
  <c r="W26" i="148"/>
  <c r="X26" i="148"/>
  <c r="Y26" i="148"/>
  <c r="Z26" i="148"/>
  <c r="AA26" i="148"/>
  <c r="AB26" i="148"/>
  <c r="AC26" i="148"/>
  <c r="AD26" i="148"/>
  <c r="AE26" i="148"/>
  <c r="AF26" i="148"/>
  <c r="AG26" i="148"/>
  <c r="C27" i="148"/>
  <c r="D27" i="148"/>
  <c r="E27" i="148"/>
  <c r="F27" i="148"/>
  <c r="G27" i="148"/>
  <c r="H27" i="148"/>
  <c r="I27" i="148"/>
  <c r="J27" i="148"/>
  <c r="K27" i="148"/>
  <c r="L27" i="148"/>
  <c r="M27" i="148"/>
  <c r="N27" i="148"/>
  <c r="O27" i="148"/>
  <c r="P27" i="148"/>
  <c r="Q27" i="148"/>
  <c r="R27" i="148"/>
  <c r="S27" i="148"/>
  <c r="T27" i="148"/>
  <c r="U27" i="148"/>
  <c r="V27" i="148"/>
  <c r="W27" i="148"/>
  <c r="X27" i="148"/>
  <c r="Y27" i="148"/>
  <c r="Z27" i="148"/>
  <c r="AA27" i="148"/>
  <c r="AB27" i="148"/>
  <c r="AC27" i="148"/>
  <c r="AD27" i="148"/>
  <c r="AE27" i="148"/>
  <c r="AF27" i="148"/>
  <c r="AG27" i="148"/>
  <c r="C28" i="148"/>
  <c r="D28" i="148"/>
  <c r="E28" i="148"/>
  <c r="F28" i="148"/>
  <c r="G28" i="148"/>
  <c r="H28" i="148"/>
  <c r="I28" i="148"/>
  <c r="J28" i="148"/>
  <c r="K28" i="148"/>
  <c r="L28" i="148"/>
  <c r="M28" i="148"/>
  <c r="N28" i="148"/>
  <c r="O28" i="148"/>
  <c r="P28" i="148"/>
  <c r="Q28" i="148"/>
  <c r="R28" i="148"/>
  <c r="S28" i="148"/>
  <c r="T28" i="148"/>
  <c r="U28" i="148"/>
  <c r="V28" i="148"/>
  <c r="W28" i="148"/>
  <c r="X28" i="148"/>
  <c r="Y28" i="148"/>
  <c r="Z28" i="148"/>
  <c r="AA28" i="148"/>
  <c r="AB28" i="148"/>
  <c r="AC28" i="148"/>
  <c r="AD28" i="148"/>
  <c r="AE28" i="148"/>
  <c r="AF28" i="148"/>
  <c r="AG28" i="148"/>
  <c r="C29" i="148"/>
  <c r="D29" i="148"/>
  <c r="E29" i="148"/>
  <c r="F29" i="148"/>
  <c r="G29" i="148"/>
  <c r="H29" i="148"/>
  <c r="I29" i="148"/>
  <c r="J29" i="148"/>
  <c r="K29" i="148"/>
  <c r="L29" i="148"/>
  <c r="M29" i="148"/>
  <c r="N29" i="148"/>
  <c r="O29" i="148"/>
  <c r="P29" i="148"/>
  <c r="Q29" i="148"/>
  <c r="R29" i="148"/>
  <c r="S29" i="148"/>
  <c r="T29" i="148"/>
  <c r="U29" i="148"/>
  <c r="V29" i="148"/>
  <c r="W29" i="148"/>
  <c r="X29" i="148"/>
  <c r="Y29" i="148"/>
  <c r="Z29" i="148"/>
  <c r="AA29" i="148"/>
  <c r="AB29" i="148"/>
  <c r="AC29" i="148"/>
  <c r="AD29" i="148"/>
  <c r="AE29" i="148"/>
  <c r="AF29" i="148"/>
  <c r="AG29" i="148"/>
  <c r="C30" i="148"/>
  <c r="D30" i="148"/>
  <c r="E30" i="148"/>
  <c r="F30" i="148"/>
  <c r="G30" i="148"/>
  <c r="H30" i="148"/>
  <c r="I30" i="148"/>
  <c r="J30" i="148"/>
  <c r="K30" i="148"/>
  <c r="L30" i="148"/>
  <c r="M30" i="148"/>
  <c r="N30" i="148"/>
  <c r="O30" i="148"/>
  <c r="P30" i="148"/>
  <c r="Q30" i="148"/>
  <c r="R30" i="148"/>
  <c r="S30" i="148"/>
  <c r="T30" i="148"/>
  <c r="U30" i="148"/>
  <c r="V30" i="148"/>
  <c r="W30" i="148"/>
  <c r="X30" i="148"/>
  <c r="Y30" i="148"/>
  <c r="Z30" i="148"/>
  <c r="AA30" i="148"/>
  <c r="AB30" i="148"/>
  <c r="AC30" i="148"/>
  <c r="AD30" i="148"/>
  <c r="AE30" i="148"/>
  <c r="AF30" i="148"/>
  <c r="AG30" i="148"/>
  <c r="C31" i="148"/>
  <c r="D31" i="148"/>
  <c r="E31" i="148"/>
  <c r="F31" i="148"/>
  <c r="G31" i="148"/>
  <c r="H31" i="148"/>
  <c r="I31" i="148"/>
  <c r="J31" i="148"/>
  <c r="K31" i="148"/>
  <c r="L31" i="148"/>
  <c r="M31" i="148"/>
  <c r="N31" i="148"/>
  <c r="O31" i="148"/>
  <c r="P31" i="148"/>
  <c r="Q31" i="148"/>
  <c r="R31" i="148"/>
  <c r="S31" i="148"/>
  <c r="T31" i="148"/>
  <c r="U31" i="148"/>
  <c r="V31" i="148"/>
  <c r="W31" i="148"/>
  <c r="X31" i="148"/>
  <c r="Y31" i="148"/>
  <c r="Z31" i="148"/>
  <c r="AA31" i="148"/>
  <c r="AB31" i="148"/>
  <c r="AC31" i="148"/>
  <c r="AD31" i="148"/>
  <c r="AE31" i="148"/>
  <c r="AF31" i="148"/>
  <c r="AG31" i="148"/>
  <c r="D16" i="148"/>
  <c r="E16" i="148"/>
  <c r="F16" i="148"/>
  <c r="G16" i="148"/>
  <c r="H16" i="148"/>
  <c r="I16" i="148"/>
  <c r="J16" i="148"/>
  <c r="K16" i="148"/>
  <c r="L16" i="148"/>
  <c r="M16" i="148"/>
  <c r="N16" i="148"/>
  <c r="O16" i="148"/>
  <c r="P16" i="148"/>
  <c r="Q16" i="148"/>
  <c r="R16" i="148"/>
  <c r="S16" i="148"/>
  <c r="T16" i="148"/>
  <c r="U16" i="148"/>
  <c r="V16" i="148"/>
  <c r="W16" i="148"/>
  <c r="X16" i="148"/>
  <c r="Y16" i="148"/>
  <c r="Z16" i="148"/>
  <c r="AA16" i="148"/>
  <c r="AB16" i="148"/>
  <c r="AC16" i="148"/>
  <c r="AD16" i="148"/>
  <c r="AE16" i="148"/>
  <c r="AF16" i="148"/>
  <c r="AG16" i="148"/>
  <c r="C16" i="148"/>
  <c r="BF68" i="147"/>
  <c r="BG68" i="147"/>
  <c r="BH68" i="147"/>
  <c r="BI68" i="147"/>
  <c r="BJ68" i="147"/>
  <c r="BK68" i="147"/>
  <c r="BL68" i="147"/>
  <c r="BM68" i="147"/>
  <c r="BN68" i="147"/>
  <c r="BF69" i="147"/>
  <c r="BG69" i="147"/>
  <c r="BH69" i="147"/>
  <c r="BI69" i="147"/>
  <c r="BJ69" i="147"/>
  <c r="BK69" i="147"/>
  <c r="BL69" i="147"/>
  <c r="BM69" i="147"/>
  <c r="BN69" i="147"/>
  <c r="BF70" i="147"/>
  <c r="BG70" i="147"/>
  <c r="BH70" i="147"/>
  <c r="BI70" i="147"/>
  <c r="BJ70" i="147"/>
  <c r="BK70" i="147"/>
  <c r="BL70" i="147"/>
  <c r="BM70" i="147"/>
  <c r="BN70" i="147"/>
  <c r="BF71" i="147"/>
  <c r="BG71" i="147"/>
  <c r="BH71" i="147"/>
  <c r="BI71" i="147"/>
  <c r="BJ71" i="147"/>
  <c r="BK71" i="147"/>
  <c r="BL71" i="147"/>
  <c r="BM71" i="147"/>
  <c r="BN71" i="147"/>
  <c r="BF72" i="147"/>
  <c r="BG72" i="147"/>
  <c r="BH72" i="147"/>
  <c r="BI72" i="147"/>
  <c r="BJ72" i="147"/>
  <c r="BK72" i="147"/>
  <c r="BL72" i="147"/>
  <c r="BM72" i="147"/>
  <c r="BN72" i="147"/>
  <c r="BF73" i="147"/>
  <c r="BG73" i="147"/>
  <c r="BH73" i="147"/>
  <c r="BI73" i="147"/>
  <c r="BJ73" i="147"/>
  <c r="BK73" i="147"/>
  <c r="BL73" i="147"/>
  <c r="BM73" i="147"/>
  <c r="BN73" i="147"/>
  <c r="BF74" i="147"/>
  <c r="BG74" i="147"/>
  <c r="BH74" i="147"/>
  <c r="BI74" i="147"/>
  <c r="BJ74" i="147"/>
  <c r="BK74" i="147"/>
  <c r="BL74" i="147"/>
  <c r="BM74" i="147"/>
  <c r="BN74" i="147"/>
  <c r="BF75" i="147"/>
  <c r="BG75" i="147"/>
  <c r="BH75" i="147"/>
  <c r="BI75" i="147"/>
  <c r="BJ75" i="147"/>
  <c r="BK75" i="147"/>
  <c r="BL75" i="147"/>
  <c r="BM75" i="147"/>
  <c r="BN75" i="147"/>
  <c r="BF73" i="131"/>
  <c r="BG73" i="131"/>
  <c r="BH73" i="131"/>
  <c r="BI73" i="131"/>
  <c r="BJ73" i="131"/>
  <c r="BK73" i="131"/>
  <c r="BL73" i="131"/>
  <c r="BM73" i="131"/>
  <c r="BN73" i="131"/>
  <c r="BF74" i="131"/>
  <c r="BG74" i="131"/>
  <c r="BH74" i="131"/>
  <c r="BI74" i="131"/>
  <c r="BJ74" i="131"/>
  <c r="BK74" i="131"/>
  <c r="BL74" i="131"/>
  <c r="BM74" i="131"/>
  <c r="BN74" i="131"/>
  <c r="BF75" i="131"/>
  <c r="BG75" i="131"/>
  <c r="BH75" i="131"/>
  <c r="BI75" i="131"/>
  <c r="BJ75" i="131"/>
  <c r="BK75" i="131"/>
  <c r="BL75" i="131"/>
  <c r="BM75" i="131"/>
  <c r="BN75" i="131"/>
  <c r="BF76" i="131"/>
  <c r="BG76" i="131"/>
  <c r="BH76" i="131"/>
  <c r="BI76" i="131"/>
  <c r="BJ76" i="131"/>
  <c r="BK76" i="131"/>
  <c r="BL76" i="131"/>
  <c r="BM76" i="131"/>
  <c r="BN76" i="131"/>
  <c r="BF77" i="131"/>
  <c r="BG77" i="131"/>
  <c r="BH77" i="131"/>
  <c r="BI77" i="131"/>
  <c r="BJ77" i="131"/>
  <c r="BK77" i="131"/>
  <c r="BL77" i="131"/>
  <c r="BM77" i="131"/>
  <c r="BN77" i="131"/>
  <c r="BF78" i="131"/>
  <c r="BG78" i="131"/>
  <c r="BH78" i="131"/>
  <c r="BI78" i="131"/>
  <c r="BJ78" i="131"/>
  <c r="BK78" i="131"/>
  <c r="BL78" i="131"/>
  <c r="BM78" i="131"/>
  <c r="BN78" i="131"/>
  <c r="BF79" i="131"/>
  <c r="BG79" i="131"/>
  <c r="BH79" i="131"/>
  <c r="BI79" i="131"/>
  <c r="BJ79" i="131"/>
  <c r="BK79" i="131"/>
  <c r="BL79" i="131"/>
  <c r="BM79" i="131"/>
  <c r="BN79" i="131"/>
  <c r="BF68" i="144"/>
  <c r="BG68" i="144"/>
  <c r="BH68" i="144"/>
  <c r="BI68" i="144"/>
  <c r="BJ68" i="144"/>
  <c r="BK68" i="144"/>
  <c r="BL68" i="144"/>
  <c r="BM68" i="144"/>
  <c r="BN68" i="144"/>
  <c r="BF69" i="144"/>
  <c r="BG69" i="144"/>
  <c r="BH69" i="144"/>
  <c r="BI69" i="144"/>
  <c r="BJ69" i="144"/>
  <c r="BK69" i="144"/>
  <c r="BL69" i="144"/>
  <c r="BM69" i="144"/>
  <c r="BN69" i="144"/>
  <c r="BF70" i="144"/>
  <c r="BG70" i="144"/>
  <c r="BH70" i="144"/>
  <c r="BI70" i="144"/>
  <c r="BJ70" i="144"/>
  <c r="BK70" i="144"/>
  <c r="BL70" i="144"/>
  <c r="BM70" i="144"/>
  <c r="BN70" i="144"/>
  <c r="BF71" i="144"/>
  <c r="BG71" i="144"/>
  <c r="BH71" i="144"/>
  <c r="BI71" i="144"/>
  <c r="BJ71" i="144"/>
  <c r="BK71" i="144"/>
  <c r="BL71" i="144"/>
  <c r="BM71" i="144"/>
  <c r="BN71" i="144"/>
  <c r="BF72" i="144"/>
  <c r="BG72" i="144"/>
  <c r="BH72" i="144"/>
  <c r="BI72" i="144"/>
  <c r="BJ72" i="144"/>
  <c r="BK72" i="144"/>
  <c r="BL72" i="144"/>
  <c r="BM72" i="144"/>
  <c r="BN72" i="144"/>
  <c r="BF73" i="144"/>
  <c r="BG73" i="144"/>
  <c r="BH73" i="144"/>
  <c r="BI73" i="144"/>
  <c r="BJ73" i="144"/>
  <c r="BK73" i="144"/>
  <c r="BL73" i="144"/>
  <c r="BM73" i="144"/>
  <c r="BN73" i="144"/>
  <c r="BF74" i="144"/>
  <c r="BG74" i="144"/>
  <c r="BH74" i="144"/>
  <c r="BI74" i="144"/>
  <c r="BJ74" i="144"/>
  <c r="BK74" i="144"/>
  <c r="BL74" i="144"/>
  <c r="BM74" i="144"/>
  <c r="BN74" i="144"/>
  <c r="BF75" i="144"/>
  <c r="BG75" i="144"/>
  <c r="BH75" i="144"/>
  <c r="BI75" i="144"/>
  <c r="BJ75" i="144"/>
  <c r="BK75" i="144"/>
  <c r="BL75" i="144"/>
  <c r="BM75" i="144"/>
  <c r="BN75" i="144"/>
  <c r="CH69" i="147" l="1"/>
  <c r="CH74" i="144"/>
  <c r="CH75" i="144"/>
  <c r="CH73" i="144"/>
  <c r="CH72" i="144"/>
  <c r="CH71" i="144"/>
  <c r="CH70" i="144"/>
  <c r="CH69" i="144"/>
  <c r="CH68" i="144"/>
  <c r="CH75" i="131"/>
  <c r="CH74" i="131"/>
  <c r="CH73" i="131"/>
  <c r="CH79" i="131"/>
  <c r="CH78" i="131"/>
  <c r="CH77" i="131"/>
  <c r="CH76" i="131"/>
  <c r="CH72" i="147"/>
  <c r="CH73" i="147"/>
  <c r="CH74" i="147"/>
  <c r="CH68" i="147"/>
  <c r="CH70" i="147"/>
  <c r="CH75" i="147"/>
  <c r="CH71" i="147"/>
  <c r="BL44" i="149"/>
  <c r="CC44" i="149"/>
  <c r="BM44" i="149"/>
  <c r="CD44" i="149"/>
  <c r="BN44" i="149"/>
  <c r="CE44" i="149"/>
  <c r="BO44" i="149"/>
  <c r="CF44" i="149"/>
  <c r="BP44" i="149"/>
  <c r="BR44" i="149"/>
  <c r="BS44" i="149"/>
  <c r="BT44" i="149"/>
  <c r="BV44" i="149"/>
  <c r="BW44" i="149" s="1"/>
  <c r="BF44" i="149"/>
  <c r="BG44" i="149" s="1"/>
  <c r="BZ44" i="149"/>
  <c r="BJ44" i="149"/>
  <c r="BC44" i="149" s="1"/>
  <c r="CA44" i="149"/>
  <c r="BK44" i="149"/>
  <c r="CB44" i="149"/>
  <c r="BA44" i="149" l="1"/>
  <c r="BQ44" i="149"/>
  <c r="BX44" i="149"/>
  <c r="BY44" i="149" s="1"/>
  <c r="CG44" i="149"/>
  <c r="BH44" i="149"/>
  <c r="BI44" i="149" s="1"/>
  <c r="BU44" i="149"/>
  <c r="BC9" i="147"/>
  <c r="E12" i="147"/>
  <c r="F12" i="147" s="1"/>
  <c r="G12" i="147" s="1"/>
  <c r="H12" i="147" s="1"/>
  <c r="I12" i="147" s="1"/>
  <c r="J12" i="147" s="1"/>
  <c r="K12" i="147" s="1"/>
  <c r="L12" i="147" s="1"/>
  <c r="M12" i="147" s="1"/>
  <c r="N12" i="147" s="1"/>
  <c r="O12" i="147" s="1"/>
  <c r="P12" i="147" s="1"/>
  <c r="Q12" i="147" s="1"/>
  <c r="R12" i="147" s="1"/>
  <c r="S12" i="147" s="1"/>
  <c r="T12" i="147" s="1"/>
  <c r="U12" i="147" s="1"/>
  <c r="V12" i="147" s="1"/>
  <c r="W12" i="147" s="1"/>
  <c r="X12" i="147" s="1"/>
  <c r="Y12" i="147" s="1"/>
  <c r="Z12" i="147" s="1"/>
  <c r="AA12" i="147" s="1"/>
  <c r="AB12" i="147" s="1"/>
  <c r="AC12" i="147" s="1"/>
  <c r="AD12" i="147" s="1"/>
  <c r="AE12" i="147" s="1"/>
  <c r="AF12" i="147" s="1"/>
  <c r="AG12" i="147" s="1"/>
  <c r="AH12" i="147" s="1"/>
  <c r="CK44" i="149" l="1"/>
  <c r="BF29" i="149"/>
  <c r="BG29" i="149" s="1"/>
  <c r="BV29" i="149"/>
  <c r="BW29" i="149" s="1"/>
  <c r="BM29" i="149"/>
  <c r="BL29" i="149"/>
  <c r="CE29" i="149"/>
  <c r="CA29" i="149"/>
  <c r="BZ29" i="149"/>
  <c r="BK59" i="149"/>
  <c r="BL59" i="149"/>
  <c r="BM59" i="149"/>
  <c r="BP59" i="149"/>
  <c r="CD59" i="149"/>
  <c r="BR59" i="149"/>
  <c r="CE59" i="149"/>
  <c r="CF59" i="149"/>
  <c r="BF59" i="149"/>
  <c r="BG59" i="149" s="1"/>
  <c r="BV59" i="149"/>
  <c r="BW59" i="149" s="1"/>
  <c r="BJ59" i="149"/>
  <c r="BC59" i="149" s="1"/>
  <c r="CB29" i="149"/>
  <c r="CD29" i="149"/>
  <c r="BS29" i="149"/>
  <c r="BK29" i="149"/>
  <c r="BT29" i="149"/>
  <c r="CC29" i="149"/>
  <c r="BP29" i="149"/>
  <c r="BO29" i="149"/>
  <c r="CF29" i="149"/>
  <c r="BR29" i="149"/>
  <c r="BN29" i="149"/>
  <c r="BJ29" i="149"/>
  <c r="BC29" i="149" s="1"/>
  <c r="AH131" i="147"/>
  <c r="AG131" i="147"/>
  <c r="AF131" i="147"/>
  <c r="AE131" i="147"/>
  <c r="AD131" i="147"/>
  <c r="AC131" i="147"/>
  <c r="AB131" i="147"/>
  <c r="AA131" i="147"/>
  <c r="Z131" i="147"/>
  <c r="Y131" i="147"/>
  <c r="X131" i="147"/>
  <c r="W131" i="147"/>
  <c r="V131" i="147"/>
  <c r="U131" i="147"/>
  <c r="T131" i="147"/>
  <c r="S131" i="147"/>
  <c r="R131" i="147"/>
  <c r="Q131" i="147"/>
  <c r="P131" i="147"/>
  <c r="O131" i="147"/>
  <c r="N131" i="147"/>
  <c r="M131" i="147"/>
  <c r="L131" i="147"/>
  <c r="K131" i="147"/>
  <c r="J131" i="147"/>
  <c r="I131" i="147"/>
  <c r="H131" i="147"/>
  <c r="G131" i="147"/>
  <c r="F131" i="147"/>
  <c r="E131" i="147"/>
  <c r="D131" i="147"/>
  <c r="AH130" i="147"/>
  <c r="AG130" i="147"/>
  <c r="AF130" i="147"/>
  <c r="AE130" i="147"/>
  <c r="AD130" i="147"/>
  <c r="AC130" i="147"/>
  <c r="AB130" i="147"/>
  <c r="AA130" i="147"/>
  <c r="Z130" i="147"/>
  <c r="Y130" i="147"/>
  <c r="X130" i="147"/>
  <c r="W130" i="147"/>
  <c r="V130" i="147"/>
  <c r="U130" i="147"/>
  <c r="T130" i="147"/>
  <c r="S130" i="147"/>
  <c r="R130" i="147"/>
  <c r="Q130" i="147"/>
  <c r="P130" i="147"/>
  <c r="O130" i="147"/>
  <c r="N130" i="147"/>
  <c r="M130" i="147"/>
  <c r="L130" i="147"/>
  <c r="K130" i="147"/>
  <c r="J130" i="147"/>
  <c r="I130" i="147"/>
  <c r="H130" i="147"/>
  <c r="G130" i="147"/>
  <c r="F130" i="147"/>
  <c r="E130" i="147"/>
  <c r="D130" i="147"/>
  <c r="AH129" i="147"/>
  <c r="AG129" i="147"/>
  <c r="AF129" i="147"/>
  <c r="AE129" i="147"/>
  <c r="AD129" i="147"/>
  <c r="AC129" i="147"/>
  <c r="AB129" i="147"/>
  <c r="AA129" i="147"/>
  <c r="Z129" i="147"/>
  <c r="Y129" i="147"/>
  <c r="X129" i="147"/>
  <c r="W129" i="147"/>
  <c r="V129" i="147"/>
  <c r="U129" i="147"/>
  <c r="T129" i="147"/>
  <c r="S129" i="147"/>
  <c r="R129" i="147"/>
  <c r="Q129" i="147"/>
  <c r="P129" i="147"/>
  <c r="O129" i="147"/>
  <c r="N129" i="147"/>
  <c r="M129" i="147"/>
  <c r="L129" i="147"/>
  <c r="K129" i="147"/>
  <c r="J129" i="147"/>
  <c r="I129" i="147"/>
  <c r="H129" i="147"/>
  <c r="G129" i="147"/>
  <c r="F129" i="147"/>
  <c r="E129" i="147"/>
  <c r="D129" i="147"/>
  <c r="AH128" i="147"/>
  <c r="AG128" i="147"/>
  <c r="AF128" i="147"/>
  <c r="AE128" i="147"/>
  <c r="AD128" i="147"/>
  <c r="AC128" i="147"/>
  <c r="AB128" i="147"/>
  <c r="AA128" i="147"/>
  <c r="Z128" i="147"/>
  <c r="Y128" i="147"/>
  <c r="X128" i="147"/>
  <c r="W128" i="147"/>
  <c r="V128" i="147"/>
  <c r="U128" i="147"/>
  <c r="T128" i="147"/>
  <c r="S128" i="147"/>
  <c r="R128" i="147"/>
  <c r="Q128" i="147"/>
  <c r="P128" i="147"/>
  <c r="O128" i="147"/>
  <c r="N128" i="147"/>
  <c r="M128" i="147"/>
  <c r="L128" i="147"/>
  <c r="K128" i="147"/>
  <c r="J128" i="147"/>
  <c r="I128" i="147"/>
  <c r="H128" i="147"/>
  <c r="G128" i="147"/>
  <c r="F128" i="147"/>
  <c r="E128" i="147"/>
  <c r="D128" i="147"/>
  <c r="AH127" i="147"/>
  <c r="AG127" i="147"/>
  <c r="AF127" i="147"/>
  <c r="AE127" i="147"/>
  <c r="AD127" i="147"/>
  <c r="AC127" i="147"/>
  <c r="AB127" i="147"/>
  <c r="AA127" i="147"/>
  <c r="Z127" i="147"/>
  <c r="Y127" i="147"/>
  <c r="X127" i="147"/>
  <c r="W127" i="147"/>
  <c r="V127" i="147"/>
  <c r="U127" i="147"/>
  <c r="T127" i="147"/>
  <c r="S127" i="147"/>
  <c r="R127" i="147"/>
  <c r="Q127" i="147"/>
  <c r="P127" i="147"/>
  <c r="O127" i="147"/>
  <c r="N127" i="147"/>
  <c r="M127" i="147"/>
  <c r="L127" i="147"/>
  <c r="K127" i="147"/>
  <c r="J127" i="147"/>
  <c r="I127" i="147"/>
  <c r="H127" i="147"/>
  <c r="G127" i="147"/>
  <c r="F127" i="147"/>
  <c r="E127" i="147"/>
  <c r="D127" i="147"/>
  <c r="AH126" i="147"/>
  <c r="AG126" i="147"/>
  <c r="AF126" i="147"/>
  <c r="AE126" i="147"/>
  <c r="AD126" i="147"/>
  <c r="AC126" i="147"/>
  <c r="AB126" i="147"/>
  <c r="AA126" i="147"/>
  <c r="Z126" i="147"/>
  <c r="Y126" i="147"/>
  <c r="X126" i="147"/>
  <c r="W126" i="147"/>
  <c r="V126" i="147"/>
  <c r="U126" i="147"/>
  <c r="T126" i="147"/>
  <c r="S126" i="147"/>
  <c r="R126" i="147"/>
  <c r="Q126" i="147"/>
  <c r="P126" i="147"/>
  <c r="O126" i="147"/>
  <c r="N126" i="147"/>
  <c r="M126" i="147"/>
  <c r="L126" i="147"/>
  <c r="K126" i="147"/>
  <c r="J126" i="147"/>
  <c r="I126" i="147"/>
  <c r="H126" i="147"/>
  <c r="G126" i="147"/>
  <c r="F126" i="147"/>
  <c r="E126" i="147"/>
  <c r="D126" i="147"/>
  <c r="AH125" i="147"/>
  <c r="AG125" i="147"/>
  <c r="AF125" i="147"/>
  <c r="AE125" i="147"/>
  <c r="AD125" i="147"/>
  <c r="AC125" i="147"/>
  <c r="AB125" i="147"/>
  <c r="AA125" i="147"/>
  <c r="Z125" i="147"/>
  <c r="Y125" i="147"/>
  <c r="X125" i="147"/>
  <c r="W125" i="147"/>
  <c r="V125" i="147"/>
  <c r="U125" i="147"/>
  <c r="T125" i="147"/>
  <c r="S125" i="147"/>
  <c r="R125" i="147"/>
  <c r="Q125" i="147"/>
  <c r="P125" i="147"/>
  <c r="O125" i="147"/>
  <c r="N125" i="147"/>
  <c r="M125" i="147"/>
  <c r="L125" i="147"/>
  <c r="K125" i="147"/>
  <c r="J125" i="147"/>
  <c r="I125" i="147"/>
  <c r="H125" i="147"/>
  <c r="G125" i="147"/>
  <c r="F125" i="147"/>
  <c r="E125" i="147"/>
  <c r="D125" i="147"/>
  <c r="AH124" i="147"/>
  <c r="AG124" i="147"/>
  <c r="AF124" i="147"/>
  <c r="AE124" i="147"/>
  <c r="AD124" i="147"/>
  <c r="AC124" i="147"/>
  <c r="AB124" i="147"/>
  <c r="AA124" i="147"/>
  <c r="Z124" i="147"/>
  <c r="Y124" i="147"/>
  <c r="X124" i="147"/>
  <c r="W124" i="147"/>
  <c r="V124" i="147"/>
  <c r="U124" i="147"/>
  <c r="T124" i="147"/>
  <c r="S124" i="147"/>
  <c r="R124" i="147"/>
  <c r="Q124" i="147"/>
  <c r="P124" i="147"/>
  <c r="O124" i="147"/>
  <c r="N124" i="147"/>
  <c r="M124" i="147"/>
  <c r="L124" i="147"/>
  <c r="K124" i="147"/>
  <c r="J124" i="147"/>
  <c r="I124" i="147"/>
  <c r="H124" i="147"/>
  <c r="G124" i="147"/>
  <c r="F124" i="147"/>
  <c r="E124" i="147"/>
  <c r="D124" i="147"/>
  <c r="AH122" i="147"/>
  <c r="AG122" i="147"/>
  <c r="AF122" i="147"/>
  <c r="AE122" i="147"/>
  <c r="AD122" i="147"/>
  <c r="AC122" i="147"/>
  <c r="AB122" i="147"/>
  <c r="AA122" i="147"/>
  <c r="Z122" i="147"/>
  <c r="Y122" i="147"/>
  <c r="X122" i="147"/>
  <c r="W122" i="147"/>
  <c r="V122" i="147"/>
  <c r="U122" i="147"/>
  <c r="T122" i="147"/>
  <c r="S122" i="147"/>
  <c r="R122" i="147"/>
  <c r="Q122" i="147"/>
  <c r="P122" i="147"/>
  <c r="O122" i="147"/>
  <c r="N122" i="147"/>
  <c r="M122" i="147"/>
  <c r="L122" i="147"/>
  <c r="K122" i="147"/>
  <c r="J122" i="147"/>
  <c r="I122" i="147"/>
  <c r="H122" i="147"/>
  <c r="G122" i="147"/>
  <c r="F122" i="147"/>
  <c r="E122" i="147"/>
  <c r="D122" i="147"/>
  <c r="AH121" i="147"/>
  <c r="AG121" i="147"/>
  <c r="AF121" i="147"/>
  <c r="AE121" i="147"/>
  <c r="AD121" i="147"/>
  <c r="AC121" i="147"/>
  <c r="AB121" i="147"/>
  <c r="AA121" i="147"/>
  <c r="Z121" i="147"/>
  <c r="Y121" i="147"/>
  <c r="X121" i="147"/>
  <c r="W121" i="147"/>
  <c r="V121" i="147"/>
  <c r="U121" i="147"/>
  <c r="T121" i="147"/>
  <c r="S121" i="147"/>
  <c r="R121" i="147"/>
  <c r="Q121" i="147"/>
  <c r="P121" i="147"/>
  <c r="O121" i="147"/>
  <c r="N121" i="147"/>
  <c r="M121" i="147"/>
  <c r="L121" i="147"/>
  <c r="K121" i="147"/>
  <c r="J121" i="147"/>
  <c r="I121" i="147"/>
  <c r="H121" i="147"/>
  <c r="G121" i="147"/>
  <c r="F121" i="147"/>
  <c r="E121" i="147"/>
  <c r="D121" i="147"/>
  <c r="AH120" i="147"/>
  <c r="AG120" i="147"/>
  <c r="AF120" i="147"/>
  <c r="AE120" i="147"/>
  <c r="AD120" i="147"/>
  <c r="AC120" i="147"/>
  <c r="AB120" i="147"/>
  <c r="AA120" i="147"/>
  <c r="Z120" i="147"/>
  <c r="Y120" i="147"/>
  <c r="X120" i="147"/>
  <c r="W120" i="147"/>
  <c r="V120" i="147"/>
  <c r="U120" i="147"/>
  <c r="T120" i="147"/>
  <c r="S120" i="147"/>
  <c r="R120" i="147"/>
  <c r="Q120" i="147"/>
  <c r="P120" i="147"/>
  <c r="O120" i="147"/>
  <c r="N120" i="147"/>
  <c r="M120" i="147"/>
  <c r="L120" i="147"/>
  <c r="K120" i="147"/>
  <c r="J120" i="147"/>
  <c r="I120" i="147"/>
  <c r="H120" i="147"/>
  <c r="G120" i="147"/>
  <c r="F120" i="147"/>
  <c r="E120" i="147"/>
  <c r="D120" i="147"/>
  <c r="E119" i="147"/>
  <c r="F119" i="147" s="1"/>
  <c r="G119" i="147" s="1"/>
  <c r="H119" i="147" s="1"/>
  <c r="I119" i="147" s="1"/>
  <c r="J119" i="147" s="1"/>
  <c r="K119" i="147" s="1"/>
  <c r="L119" i="147" s="1"/>
  <c r="M119" i="147" s="1"/>
  <c r="N119" i="147" s="1"/>
  <c r="O119" i="147" s="1"/>
  <c r="P119" i="147" s="1"/>
  <c r="Q119" i="147" s="1"/>
  <c r="R119" i="147" s="1"/>
  <c r="S119" i="147" s="1"/>
  <c r="T119" i="147" s="1"/>
  <c r="U119" i="147" s="1"/>
  <c r="V119" i="147" s="1"/>
  <c r="W119" i="147" s="1"/>
  <c r="X119" i="147" s="1"/>
  <c r="Y119" i="147" s="1"/>
  <c r="Z119" i="147" s="1"/>
  <c r="AA119" i="147" s="1"/>
  <c r="AB119" i="147" s="1"/>
  <c r="AC119" i="147" s="1"/>
  <c r="AD119" i="147" s="1"/>
  <c r="AE119" i="147" s="1"/>
  <c r="AF119" i="147" s="1"/>
  <c r="AG119" i="147" s="1"/>
  <c r="AH119" i="147" s="1"/>
  <c r="AH118" i="147"/>
  <c r="AG118" i="147"/>
  <c r="AF118" i="147"/>
  <c r="AE118" i="147"/>
  <c r="AD118" i="147"/>
  <c r="AC118" i="147"/>
  <c r="AB118" i="147"/>
  <c r="AA118" i="147"/>
  <c r="Z118" i="147"/>
  <c r="Y118" i="147"/>
  <c r="X118" i="147"/>
  <c r="W118" i="147"/>
  <c r="V118" i="147"/>
  <c r="U118" i="147"/>
  <c r="T118" i="147"/>
  <c r="S118" i="147"/>
  <c r="R118" i="147"/>
  <c r="Q118" i="147"/>
  <c r="P118" i="147"/>
  <c r="O118" i="147"/>
  <c r="N118" i="147"/>
  <c r="M118" i="147"/>
  <c r="L118" i="147"/>
  <c r="K118" i="147"/>
  <c r="J118" i="147"/>
  <c r="I118" i="147"/>
  <c r="H118" i="147"/>
  <c r="G118" i="147"/>
  <c r="F118" i="147"/>
  <c r="E118" i="147"/>
  <c r="D118" i="147"/>
  <c r="AH117" i="147"/>
  <c r="AG117" i="147"/>
  <c r="AF117" i="147"/>
  <c r="AE117" i="147"/>
  <c r="AD117" i="147"/>
  <c r="AC117" i="147"/>
  <c r="AB117" i="147"/>
  <c r="AA117" i="147"/>
  <c r="Z117" i="147"/>
  <c r="Y117" i="147"/>
  <c r="X117" i="147"/>
  <c r="W117" i="147"/>
  <c r="V117" i="147"/>
  <c r="U117" i="147"/>
  <c r="T117" i="147"/>
  <c r="S117" i="147"/>
  <c r="R117" i="147"/>
  <c r="Q117" i="147"/>
  <c r="P117" i="147"/>
  <c r="O117" i="147"/>
  <c r="N117" i="147"/>
  <c r="M117" i="147"/>
  <c r="L117" i="147"/>
  <c r="K117" i="147"/>
  <c r="J117" i="147"/>
  <c r="I117" i="147"/>
  <c r="H117" i="147"/>
  <c r="G117" i="147"/>
  <c r="F117" i="147"/>
  <c r="E117" i="147"/>
  <c r="D117" i="147"/>
  <c r="AH116" i="147"/>
  <c r="AG116" i="147"/>
  <c r="AF116" i="147"/>
  <c r="AE116" i="147"/>
  <c r="AD116" i="147"/>
  <c r="AC116" i="147"/>
  <c r="AB116" i="147"/>
  <c r="AA116" i="147"/>
  <c r="Z116" i="147"/>
  <c r="Y116" i="147"/>
  <c r="X116" i="147"/>
  <c r="W116" i="147"/>
  <c r="V116" i="147"/>
  <c r="U116" i="147"/>
  <c r="T116" i="147"/>
  <c r="S116" i="147"/>
  <c r="R116" i="147"/>
  <c r="Q116" i="147"/>
  <c r="P116" i="147"/>
  <c r="O116" i="147"/>
  <c r="N116" i="147"/>
  <c r="M116" i="147"/>
  <c r="L116" i="147"/>
  <c r="K116" i="147"/>
  <c r="J116" i="147"/>
  <c r="I116" i="147"/>
  <c r="H116" i="147"/>
  <c r="G116" i="147"/>
  <c r="F116" i="147"/>
  <c r="E116" i="147"/>
  <c r="D116" i="147"/>
  <c r="AH115" i="147"/>
  <c r="AG115" i="147"/>
  <c r="AF115" i="147"/>
  <c r="AE115" i="147"/>
  <c r="AD115" i="147"/>
  <c r="AC115" i="147"/>
  <c r="AB115" i="147"/>
  <c r="AA115" i="147"/>
  <c r="Z115" i="147"/>
  <c r="Y115" i="147"/>
  <c r="X115" i="147"/>
  <c r="W115" i="147"/>
  <c r="V115" i="147"/>
  <c r="U115" i="147"/>
  <c r="T115" i="147"/>
  <c r="S115" i="147"/>
  <c r="R115" i="147"/>
  <c r="Q115" i="147"/>
  <c r="P115" i="147"/>
  <c r="O115" i="147"/>
  <c r="N115" i="147"/>
  <c r="M115" i="147"/>
  <c r="L115" i="147"/>
  <c r="K115" i="147"/>
  <c r="J115" i="147"/>
  <c r="I115" i="147"/>
  <c r="H115" i="147"/>
  <c r="G115" i="147"/>
  <c r="F115" i="147"/>
  <c r="E115" i="147"/>
  <c r="D115" i="147"/>
  <c r="AH114" i="147"/>
  <c r="AG114" i="147"/>
  <c r="AF114" i="147"/>
  <c r="AE114" i="147"/>
  <c r="AD114" i="147"/>
  <c r="AC114" i="147"/>
  <c r="AB114" i="147"/>
  <c r="AA114" i="147"/>
  <c r="Z114" i="147"/>
  <c r="Y114" i="147"/>
  <c r="X114" i="147"/>
  <c r="W114" i="147"/>
  <c r="V114" i="147"/>
  <c r="U114" i="147"/>
  <c r="T114" i="147"/>
  <c r="S114" i="147"/>
  <c r="R114" i="147"/>
  <c r="Q114" i="147"/>
  <c r="P114" i="147"/>
  <c r="O114" i="147"/>
  <c r="N114" i="147"/>
  <c r="M114" i="147"/>
  <c r="L114" i="147"/>
  <c r="K114" i="147"/>
  <c r="J114" i="147"/>
  <c r="I114" i="147"/>
  <c r="H114" i="147"/>
  <c r="G114" i="147"/>
  <c r="F114" i="147"/>
  <c r="E114" i="147"/>
  <c r="D114" i="147"/>
  <c r="AH113" i="147"/>
  <c r="AG113" i="147"/>
  <c r="AF113" i="147"/>
  <c r="AE113" i="147"/>
  <c r="AD113" i="147"/>
  <c r="AC113" i="147"/>
  <c r="AB113" i="147"/>
  <c r="AA113" i="147"/>
  <c r="Z113" i="147"/>
  <c r="Y113" i="147"/>
  <c r="X113" i="147"/>
  <c r="W113" i="147"/>
  <c r="V113" i="147"/>
  <c r="U113" i="147"/>
  <c r="T113" i="147"/>
  <c r="S113" i="147"/>
  <c r="R113" i="147"/>
  <c r="Q113" i="147"/>
  <c r="P113" i="147"/>
  <c r="O113" i="147"/>
  <c r="N113" i="147"/>
  <c r="M113" i="147"/>
  <c r="L113" i="147"/>
  <c r="K113" i="147"/>
  <c r="J113" i="147"/>
  <c r="I113" i="147"/>
  <c r="H113" i="147"/>
  <c r="G113" i="147"/>
  <c r="F113" i="147"/>
  <c r="E113" i="147"/>
  <c r="D113" i="147"/>
  <c r="AH112" i="147"/>
  <c r="AG112" i="147"/>
  <c r="AF112" i="147"/>
  <c r="AE112" i="147"/>
  <c r="AD112" i="147"/>
  <c r="AC112" i="147"/>
  <c r="AB112" i="147"/>
  <c r="AA112" i="147"/>
  <c r="Z112" i="147"/>
  <c r="Y112" i="147"/>
  <c r="X112" i="147"/>
  <c r="W112" i="147"/>
  <c r="V112" i="147"/>
  <c r="U112" i="147"/>
  <c r="T112" i="147"/>
  <c r="S112" i="147"/>
  <c r="R112" i="147"/>
  <c r="Q112" i="147"/>
  <c r="P112" i="147"/>
  <c r="O112" i="147"/>
  <c r="N112" i="147"/>
  <c r="M112" i="147"/>
  <c r="L112" i="147"/>
  <c r="K112" i="147"/>
  <c r="J112" i="147"/>
  <c r="I112" i="147"/>
  <c r="H112" i="147"/>
  <c r="G112" i="147"/>
  <c r="F112" i="147"/>
  <c r="E112" i="147"/>
  <c r="D112" i="147"/>
  <c r="AH111" i="147"/>
  <c r="AG111" i="147"/>
  <c r="AF111" i="147"/>
  <c r="AE111" i="147"/>
  <c r="AD111" i="147"/>
  <c r="AC111" i="147"/>
  <c r="AB111" i="147"/>
  <c r="AA111" i="147"/>
  <c r="Z111" i="147"/>
  <c r="Y111" i="147"/>
  <c r="X111" i="147"/>
  <c r="W111" i="147"/>
  <c r="V111" i="147"/>
  <c r="U111" i="147"/>
  <c r="T111" i="147"/>
  <c r="S111" i="147"/>
  <c r="R111" i="147"/>
  <c r="Q111" i="147"/>
  <c r="P111" i="147"/>
  <c r="O111" i="147"/>
  <c r="N111" i="147"/>
  <c r="M111" i="147"/>
  <c r="L111" i="147"/>
  <c r="K111" i="147"/>
  <c r="J111" i="147"/>
  <c r="I111" i="147"/>
  <c r="H111" i="147"/>
  <c r="G111" i="147"/>
  <c r="F111" i="147"/>
  <c r="E111" i="147"/>
  <c r="D111" i="147"/>
  <c r="AH109" i="147"/>
  <c r="AG109" i="147"/>
  <c r="AF109" i="147"/>
  <c r="AE109" i="147"/>
  <c r="AD109" i="147"/>
  <c r="AC109" i="147"/>
  <c r="AB109" i="147"/>
  <c r="AA109" i="147"/>
  <c r="Z109" i="147"/>
  <c r="Y109" i="147"/>
  <c r="X109" i="147"/>
  <c r="W109" i="147"/>
  <c r="V109" i="147"/>
  <c r="U109" i="147"/>
  <c r="T109" i="147"/>
  <c r="S109" i="147"/>
  <c r="R109" i="147"/>
  <c r="Q109" i="147"/>
  <c r="P109" i="147"/>
  <c r="O109" i="147"/>
  <c r="N109" i="147"/>
  <c r="M109" i="147"/>
  <c r="L109" i="147"/>
  <c r="K109" i="147"/>
  <c r="J109" i="147"/>
  <c r="I109" i="147"/>
  <c r="H109" i="147"/>
  <c r="G109" i="147"/>
  <c r="F109" i="147"/>
  <c r="E109" i="147"/>
  <c r="D109" i="147"/>
  <c r="AH108" i="147"/>
  <c r="AG108" i="147"/>
  <c r="AF108" i="147"/>
  <c r="AE108" i="147"/>
  <c r="AD108" i="147"/>
  <c r="AC108" i="147"/>
  <c r="AB108" i="147"/>
  <c r="AA108" i="147"/>
  <c r="Z108" i="147"/>
  <c r="Y108" i="147"/>
  <c r="X108" i="147"/>
  <c r="W108" i="147"/>
  <c r="V108" i="147"/>
  <c r="U108" i="147"/>
  <c r="T108" i="147"/>
  <c r="S108" i="147"/>
  <c r="R108" i="147"/>
  <c r="Q108" i="147"/>
  <c r="P108" i="147"/>
  <c r="O108" i="147"/>
  <c r="N108" i="147"/>
  <c r="M108" i="147"/>
  <c r="L108" i="147"/>
  <c r="K108" i="147"/>
  <c r="J108" i="147"/>
  <c r="I108" i="147"/>
  <c r="H108" i="147"/>
  <c r="G108" i="147"/>
  <c r="F108" i="147"/>
  <c r="E108" i="147"/>
  <c r="D108" i="147"/>
  <c r="AH107" i="147"/>
  <c r="AG107" i="147"/>
  <c r="AF107" i="147"/>
  <c r="AE107" i="147"/>
  <c r="AD107" i="147"/>
  <c r="AC107" i="147"/>
  <c r="AB107" i="147"/>
  <c r="AA107" i="147"/>
  <c r="Z107" i="147"/>
  <c r="Y107" i="147"/>
  <c r="X107" i="147"/>
  <c r="W107" i="147"/>
  <c r="V107" i="147"/>
  <c r="U107" i="147"/>
  <c r="T107" i="147"/>
  <c r="S107" i="147"/>
  <c r="R107" i="147"/>
  <c r="Q107" i="147"/>
  <c r="P107" i="147"/>
  <c r="O107" i="147"/>
  <c r="N107" i="147"/>
  <c r="M107" i="147"/>
  <c r="L107" i="147"/>
  <c r="K107" i="147"/>
  <c r="J107" i="147"/>
  <c r="I107" i="147"/>
  <c r="H107" i="147"/>
  <c r="G107" i="147"/>
  <c r="F107" i="147"/>
  <c r="E107" i="147"/>
  <c r="D107" i="147"/>
  <c r="E106" i="147"/>
  <c r="F106" i="147" s="1"/>
  <c r="G106" i="147" s="1"/>
  <c r="H106" i="147" s="1"/>
  <c r="I106" i="147" s="1"/>
  <c r="J106" i="147" s="1"/>
  <c r="K106" i="147" s="1"/>
  <c r="L106" i="147" s="1"/>
  <c r="M106" i="147" s="1"/>
  <c r="N106" i="147" s="1"/>
  <c r="O106" i="147" s="1"/>
  <c r="P106" i="147" s="1"/>
  <c r="Q106" i="147" s="1"/>
  <c r="R106" i="147" s="1"/>
  <c r="S106" i="147" s="1"/>
  <c r="T106" i="147" s="1"/>
  <c r="U106" i="147" s="1"/>
  <c r="V106" i="147" s="1"/>
  <c r="W106" i="147" s="1"/>
  <c r="X106" i="147" s="1"/>
  <c r="Y106" i="147" s="1"/>
  <c r="Z106" i="147" s="1"/>
  <c r="AA106" i="147" s="1"/>
  <c r="AB106" i="147" s="1"/>
  <c r="AC106" i="147" s="1"/>
  <c r="AD106" i="147" s="1"/>
  <c r="AE106" i="147" s="1"/>
  <c r="AF106" i="147" s="1"/>
  <c r="AG106" i="147" s="1"/>
  <c r="AH106" i="147" s="1"/>
  <c r="AH105" i="147"/>
  <c r="AG105" i="147"/>
  <c r="AF105" i="147"/>
  <c r="AE105" i="147"/>
  <c r="AD105" i="147"/>
  <c r="AC105" i="147"/>
  <c r="AB105" i="147"/>
  <c r="AA105" i="147"/>
  <c r="Z105" i="147"/>
  <c r="Y105" i="147"/>
  <c r="X105" i="147"/>
  <c r="W105" i="147"/>
  <c r="V105" i="147"/>
  <c r="U105" i="147"/>
  <c r="T105" i="147"/>
  <c r="S105" i="147"/>
  <c r="R105" i="147"/>
  <c r="Q105" i="147"/>
  <c r="P105" i="147"/>
  <c r="O105" i="147"/>
  <c r="N105" i="147"/>
  <c r="M105" i="147"/>
  <c r="L105" i="147"/>
  <c r="K105" i="147"/>
  <c r="J105" i="147"/>
  <c r="I105" i="147"/>
  <c r="H105" i="147"/>
  <c r="G105" i="147"/>
  <c r="F105" i="147"/>
  <c r="E105" i="147"/>
  <c r="D105" i="147"/>
  <c r="AH104" i="147"/>
  <c r="AG104" i="147"/>
  <c r="AF104" i="147"/>
  <c r="AE104" i="147"/>
  <c r="AD104" i="147"/>
  <c r="AC104" i="147"/>
  <c r="AB104" i="147"/>
  <c r="AA104" i="147"/>
  <c r="Z104" i="147"/>
  <c r="Y104" i="147"/>
  <c r="X104" i="147"/>
  <c r="W104" i="147"/>
  <c r="V104" i="147"/>
  <c r="U104" i="147"/>
  <c r="T104" i="147"/>
  <c r="S104" i="147"/>
  <c r="R104" i="147"/>
  <c r="Q104" i="147"/>
  <c r="P104" i="147"/>
  <c r="O104" i="147"/>
  <c r="N104" i="147"/>
  <c r="M104" i="147"/>
  <c r="L104" i="147"/>
  <c r="K104" i="147"/>
  <c r="J104" i="147"/>
  <c r="I104" i="147"/>
  <c r="H104" i="147"/>
  <c r="G104" i="147"/>
  <c r="F104" i="147"/>
  <c r="E104" i="147"/>
  <c r="D104" i="147"/>
  <c r="AH103" i="147"/>
  <c r="AG103" i="147"/>
  <c r="AF103" i="147"/>
  <c r="AE103" i="147"/>
  <c r="AD103" i="147"/>
  <c r="AC103" i="147"/>
  <c r="AB103" i="147"/>
  <c r="AA103" i="147"/>
  <c r="Z103" i="147"/>
  <c r="Y103" i="147"/>
  <c r="X103" i="147"/>
  <c r="W103" i="147"/>
  <c r="V103" i="147"/>
  <c r="U103" i="147"/>
  <c r="T103" i="147"/>
  <c r="S103" i="147"/>
  <c r="R103" i="147"/>
  <c r="Q103" i="147"/>
  <c r="P103" i="147"/>
  <c r="O103" i="147"/>
  <c r="N103" i="147"/>
  <c r="M103" i="147"/>
  <c r="L103" i="147"/>
  <c r="K103" i="147"/>
  <c r="J103" i="147"/>
  <c r="I103" i="147"/>
  <c r="H103" i="147"/>
  <c r="G103" i="147"/>
  <c r="F103" i="147"/>
  <c r="E103" i="147"/>
  <c r="D103" i="147"/>
  <c r="AH102" i="147"/>
  <c r="AG102" i="147"/>
  <c r="AF102" i="147"/>
  <c r="AE102" i="147"/>
  <c r="AD102" i="147"/>
  <c r="AC102" i="147"/>
  <c r="AB102" i="147"/>
  <c r="AA102" i="147"/>
  <c r="Z102" i="147"/>
  <c r="Y102" i="147"/>
  <c r="X102" i="147"/>
  <c r="W102" i="147"/>
  <c r="V102" i="147"/>
  <c r="U102" i="147"/>
  <c r="T102" i="147"/>
  <c r="S102" i="147"/>
  <c r="R102" i="147"/>
  <c r="Q102" i="147"/>
  <c r="P102" i="147"/>
  <c r="O102" i="147"/>
  <c r="N102" i="147"/>
  <c r="M102" i="147"/>
  <c r="L102" i="147"/>
  <c r="K102" i="147"/>
  <c r="J102" i="147"/>
  <c r="I102" i="147"/>
  <c r="H102" i="147"/>
  <c r="G102" i="147"/>
  <c r="F102" i="147"/>
  <c r="E102" i="147"/>
  <c r="D102" i="147"/>
  <c r="AH101" i="147"/>
  <c r="AG101" i="147"/>
  <c r="AF101" i="147"/>
  <c r="AE101" i="147"/>
  <c r="AD101" i="147"/>
  <c r="AC101" i="147"/>
  <c r="AB101" i="147"/>
  <c r="AA101" i="147"/>
  <c r="Z101" i="147"/>
  <c r="Y101" i="147"/>
  <c r="X101" i="147"/>
  <c r="W101" i="147"/>
  <c r="V101" i="147"/>
  <c r="U101" i="147"/>
  <c r="T101" i="147"/>
  <c r="S101" i="147"/>
  <c r="R101" i="147"/>
  <c r="Q101" i="147"/>
  <c r="P101" i="147"/>
  <c r="O101" i="147"/>
  <c r="N101" i="147"/>
  <c r="M101" i="147"/>
  <c r="L101" i="147"/>
  <c r="K101" i="147"/>
  <c r="J101" i="147"/>
  <c r="I101" i="147"/>
  <c r="H101" i="147"/>
  <c r="G101" i="147"/>
  <c r="F101" i="147"/>
  <c r="E101" i="147"/>
  <c r="D101" i="147"/>
  <c r="AH100" i="147"/>
  <c r="AG100" i="147"/>
  <c r="AF100" i="147"/>
  <c r="AE100" i="147"/>
  <c r="AD100" i="147"/>
  <c r="AC100" i="147"/>
  <c r="AB100" i="147"/>
  <c r="AA100" i="147"/>
  <c r="Z100" i="147"/>
  <c r="Y100" i="147"/>
  <c r="X100" i="147"/>
  <c r="W100" i="147"/>
  <c r="V100" i="147"/>
  <c r="U100" i="147"/>
  <c r="T100" i="147"/>
  <c r="S100" i="147"/>
  <c r="R100" i="147"/>
  <c r="Q100" i="147"/>
  <c r="P100" i="147"/>
  <c r="O100" i="147"/>
  <c r="N100" i="147"/>
  <c r="M100" i="147"/>
  <c r="L100" i="147"/>
  <c r="K100" i="147"/>
  <c r="J100" i="147"/>
  <c r="I100" i="147"/>
  <c r="H100" i="147"/>
  <c r="G100" i="147"/>
  <c r="F100" i="147"/>
  <c r="E100" i="147"/>
  <c r="D100" i="147"/>
  <c r="AH99" i="147"/>
  <c r="AG99" i="147"/>
  <c r="AF99" i="147"/>
  <c r="AE99" i="147"/>
  <c r="AD99" i="147"/>
  <c r="AC99" i="147"/>
  <c r="AB99" i="147"/>
  <c r="AA99" i="147"/>
  <c r="Z99" i="147"/>
  <c r="Y99" i="147"/>
  <c r="X99" i="147"/>
  <c r="W99" i="147"/>
  <c r="V99" i="147"/>
  <c r="U99" i="147"/>
  <c r="T99" i="147"/>
  <c r="S99" i="147"/>
  <c r="R99" i="147"/>
  <c r="Q99" i="147"/>
  <c r="P99" i="147"/>
  <c r="O99" i="147"/>
  <c r="N99" i="147"/>
  <c r="M99" i="147"/>
  <c r="L99" i="147"/>
  <c r="K99" i="147"/>
  <c r="J99" i="147"/>
  <c r="I99" i="147"/>
  <c r="H99" i="147"/>
  <c r="G99" i="147"/>
  <c r="F99" i="147"/>
  <c r="E99" i="147"/>
  <c r="D99" i="147"/>
  <c r="AH98" i="147"/>
  <c r="AG98" i="147"/>
  <c r="AF98" i="147"/>
  <c r="AE98" i="147"/>
  <c r="AD98" i="147"/>
  <c r="AC98" i="147"/>
  <c r="AB98" i="147"/>
  <c r="AA98" i="147"/>
  <c r="Z98" i="147"/>
  <c r="Y98" i="147"/>
  <c r="X98" i="147"/>
  <c r="W98" i="147"/>
  <c r="V98" i="147"/>
  <c r="U98" i="147"/>
  <c r="T98" i="147"/>
  <c r="S98" i="147"/>
  <c r="R98" i="147"/>
  <c r="Q98" i="147"/>
  <c r="P98" i="147"/>
  <c r="O98" i="147"/>
  <c r="N98" i="147"/>
  <c r="M98" i="147"/>
  <c r="L98" i="147"/>
  <c r="K98" i="147"/>
  <c r="J98" i="147"/>
  <c r="I98" i="147"/>
  <c r="H98" i="147"/>
  <c r="G98" i="147"/>
  <c r="F98" i="147"/>
  <c r="E98" i="147"/>
  <c r="D98" i="147"/>
  <c r="AI97" i="147"/>
  <c r="AH96" i="147"/>
  <c r="AG96" i="147"/>
  <c r="AF96" i="147"/>
  <c r="AE96" i="147"/>
  <c r="AD96" i="147"/>
  <c r="AC96" i="147"/>
  <c r="AB96" i="147"/>
  <c r="AA96" i="147"/>
  <c r="Z96" i="147"/>
  <c r="Y96" i="147"/>
  <c r="X96" i="147"/>
  <c r="W96" i="147"/>
  <c r="V96" i="147"/>
  <c r="U96" i="147"/>
  <c r="T96" i="147"/>
  <c r="S96" i="147"/>
  <c r="R96" i="147"/>
  <c r="Q96" i="147"/>
  <c r="P96" i="147"/>
  <c r="O96" i="147"/>
  <c r="N96" i="147"/>
  <c r="M96" i="147"/>
  <c r="L96" i="147"/>
  <c r="K96" i="147"/>
  <c r="J96" i="147"/>
  <c r="I96" i="147"/>
  <c r="H96" i="147"/>
  <c r="G96" i="147"/>
  <c r="F96" i="147"/>
  <c r="E96" i="147"/>
  <c r="D96" i="147"/>
  <c r="AH95" i="147"/>
  <c r="AG95" i="147"/>
  <c r="AF95" i="147"/>
  <c r="AE95" i="147"/>
  <c r="AD95" i="147"/>
  <c r="AC95" i="147"/>
  <c r="AB95" i="147"/>
  <c r="AA95" i="147"/>
  <c r="Z95" i="147"/>
  <c r="Y95" i="147"/>
  <c r="X95" i="147"/>
  <c r="W95" i="147"/>
  <c r="V95" i="147"/>
  <c r="U95" i="147"/>
  <c r="T95" i="147"/>
  <c r="S95" i="147"/>
  <c r="R95" i="147"/>
  <c r="Q95" i="147"/>
  <c r="P95" i="147"/>
  <c r="O95" i="147"/>
  <c r="N95" i="147"/>
  <c r="M95" i="147"/>
  <c r="L95" i="147"/>
  <c r="K95" i="147"/>
  <c r="J95" i="147"/>
  <c r="I95" i="147"/>
  <c r="H95" i="147"/>
  <c r="G95" i="147"/>
  <c r="F95" i="147"/>
  <c r="E95" i="147"/>
  <c r="D95" i="147"/>
  <c r="AH94" i="147"/>
  <c r="AG94" i="147"/>
  <c r="AF94" i="147"/>
  <c r="AE94" i="147"/>
  <c r="AD94" i="147"/>
  <c r="AC94" i="147"/>
  <c r="AB94" i="147"/>
  <c r="AA94" i="147"/>
  <c r="Z94" i="147"/>
  <c r="Y94" i="147"/>
  <c r="X94" i="147"/>
  <c r="W94" i="147"/>
  <c r="V94" i="147"/>
  <c r="U94" i="147"/>
  <c r="T94" i="147"/>
  <c r="S94" i="147"/>
  <c r="R94" i="147"/>
  <c r="Q94" i="147"/>
  <c r="P94" i="147"/>
  <c r="O94" i="147"/>
  <c r="N94" i="147"/>
  <c r="M94" i="147"/>
  <c r="L94" i="147"/>
  <c r="K94" i="147"/>
  <c r="J94" i="147"/>
  <c r="I94" i="147"/>
  <c r="H94" i="147"/>
  <c r="G94" i="147"/>
  <c r="F94" i="147"/>
  <c r="E94" i="147"/>
  <c r="D94" i="147"/>
  <c r="E93" i="147"/>
  <c r="F93" i="147" s="1"/>
  <c r="G93" i="147" s="1"/>
  <c r="H93" i="147" s="1"/>
  <c r="I93" i="147" s="1"/>
  <c r="J93" i="147" s="1"/>
  <c r="K93" i="147" s="1"/>
  <c r="L93" i="147" s="1"/>
  <c r="M93" i="147" s="1"/>
  <c r="N93" i="147" s="1"/>
  <c r="O93" i="147" s="1"/>
  <c r="P93" i="147" s="1"/>
  <c r="Q93" i="147" s="1"/>
  <c r="R93" i="147" s="1"/>
  <c r="S93" i="147" s="1"/>
  <c r="T93" i="147" s="1"/>
  <c r="U93" i="147" s="1"/>
  <c r="V93" i="147" s="1"/>
  <c r="W93" i="147" s="1"/>
  <c r="X93" i="147" s="1"/>
  <c r="Y93" i="147" s="1"/>
  <c r="Z93" i="147" s="1"/>
  <c r="AA93" i="147" s="1"/>
  <c r="AB93" i="147" s="1"/>
  <c r="AC93" i="147" s="1"/>
  <c r="AD93" i="147" s="1"/>
  <c r="AE93" i="147" s="1"/>
  <c r="AF93" i="147" s="1"/>
  <c r="AG93" i="147" s="1"/>
  <c r="AH93" i="147" s="1"/>
  <c r="AH92" i="147"/>
  <c r="AG92" i="147"/>
  <c r="AF92" i="147"/>
  <c r="AE92" i="147"/>
  <c r="AD92" i="147"/>
  <c r="AC92" i="147"/>
  <c r="AB92" i="147"/>
  <c r="AA92" i="147"/>
  <c r="Z92" i="147"/>
  <c r="Y92" i="147"/>
  <c r="X92" i="147"/>
  <c r="W92" i="147"/>
  <c r="V92" i="147"/>
  <c r="U92" i="147"/>
  <c r="T92" i="147"/>
  <c r="S92" i="147"/>
  <c r="R92" i="147"/>
  <c r="Q92" i="147"/>
  <c r="P92" i="147"/>
  <c r="O92" i="147"/>
  <c r="N92" i="147"/>
  <c r="M92" i="147"/>
  <c r="L92" i="147"/>
  <c r="K92" i="147"/>
  <c r="J92" i="147"/>
  <c r="I92" i="147"/>
  <c r="H92" i="147"/>
  <c r="G92" i="147"/>
  <c r="F92" i="147"/>
  <c r="E92" i="147"/>
  <c r="D92" i="147"/>
  <c r="AH91" i="147"/>
  <c r="AG91" i="147"/>
  <c r="AF91" i="147"/>
  <c r="AE91" i="147"/>
  <c r="AD91" i="147"/>
  <c r="AC91" i="147"/>
  <c r="AB91" i="147"/>
  <c r="AA91" i="147"/>
  <c r="Z91" i="147"/>
  <c r="Y91" i="147"/>
  <c r="X91" i="147"/>
  <c r="W91" i="147"/>
  <c r="V91" i="147"/>
  <c r="U91" i="147"/>
  <c r="T91" i="147"/>
  <c r="S91" i="147"/>
  <c r="R91" i="147"/>
  <c r="Q91" i="147"/>
  <c r="P91" i="147"/>
  <c r="O91" i="147"/>
  <c r="N91" i="147"/>
  <c r="M91" i="147"/>
  <c r="L91" i="147"/>
  <c r="K91" i="147"/>
  <c r="J91" i="147"/>
  <c r="I91" i="147"/>
  <c r="H91" i="147"/>
  <c r="G91" i="147"/>
  <c r="F91" i="147"/>
  <c r="E91" i="147"/>
  <c r="D91" i="147"/>
  <c r="AH90" i="147"/>
  <c r="AG90" i="147"/>
  <c r="AF90" i="147"/>
  <c r="AE90" i="147"/>
  <c r="AD90" i="147"/>
  <c r="AC90" i="147"/>
  <c r="AB90" i="147"/>
  <c r="AA90" i="147"/>
  <c r="Z90" i="147"/>
  <c r="Y90" i="147"/>
  <c r="X90" i="147"/>
  <c r="W90" i="147"/>
  <c r="V90" i="147"/>
  <c r="U90" i="147"/>
  <c r="T90" i="147"/>
  <c r="S90" i="147"/>
  <c r="R90" i="147"/>
  <c r="Q90" i="147"/>
  <c r="P90" i="147"/>
  <c r="O90" i="147"/>
  <c r="N90" i="147"/>
  <c r="M90" i="147"/>
  <c r="L90" i="147"/>
  <c r="K90" i="147"/>
  <c r="J90" i="147"/>
  <c r="I90" i="147"/>
  <c r="H90" i="147"/>
  <c r="G90" i="147"/>
  <c r="F90" i="147"/>
  <c r="E90" i="147"/>
  <c r="D90" i="147"/>
  <c r="AH89" i="147"/>
  <c r="AG89" i="147"/>
  <c r="AF89" i="147"/>
  <c r="AE89" i="147"/>
  <c r="AD89" i="147"/>
  <c r="AC89" i="147"/>
  <c r="AB89" i="147"/>
  <c r="AA89" i="147"/>
  <c r="Z89" i="147"/>
  <c r="Y89" i="147"/>
  <c r="X89" i="147"/>
  <c r="W89" i="147"/>
  <c r="V89" i="147"/>
  <c r="U89" i="147"/>
  <c r="T89" i="147"/>
  <c r="S89" i="147"/>
  <c r="R89" i="147"/>
  <c r="Q89" i="147"/>
  <c r="P89" i="147"/>
  <c r="O89" i="147"/>
  <c r="N89" i="147"/>
  <c r="M89" i="147"/>
  <c r="L89" i="147"/>
  <c r="K89" i="147"/>
  <c r="J89" i="147"/>
  <c r="I89" i="147"/>
  <c r="H89" i="147"/>
  <c r="G89" i="147"/>
  <c r="F89" i="147"/>
  <c r="E89" i="147"/>
  <c r="D89" i="147"/>
  <c r="AH88" i="147"/>
  <c r="AG88" i="147"/>
  <c r="AF88" i="147"/>
  <c r="AE88" i="147"/>
  <c r="AD88" i="147"/>
  <c r="AC88" i="147"/>
  <c r="AB88" i="147"/>
  <c r="AA88" i="147"/>
  <c r="Z88" i="147"/>
  <c r="Y88" i="147"/>
  <c r="X88" i="147"/>
  <c r="W88" i="147"/>
  <c r="V88" i="147"/>
  <c r="U88" i="147"/>
  <c r="T88" i="147"/>
  <c r="S88" i="147"/>
  <c r="R88" i="147"/>
  <c r="Q88" i="147"/>
  <c r="P88" i="147"/>
  <c r="O88" i="147"/>
  <c r="N88" i="147"/>
  <c r="M88" i="147"/>
  <c r="L88" i="147"/>
  <c r="K88" i="147"/>
  <c r="J88" i="147"/>
  <c r="I88" i="147"/>
  <c r="H88" i="147"/>
  <c r="G88" i="147"/>
  <c r="F88" i="147"/>
  <c r="E88" i="147"/>
  <c r="D88" i="147"/>
  <c r="AH87" i="147"/>
  <c r="AG87" i="147"/>
  <c r="AF87" i="147"/>
  <c r="AE87" i="147"/>
  <c r="AD87" i="147"/>
  <c r="AC87" i="147"/>
  <c r="AB87" i="147"/>
  <c r="AA87" i="147"/>
  <c r="Z87" i="147"/>
  <c r="Y87" i="147"/>
  <c r="X87" i="147"/>
  <c r="W87" i="147"/>
  <c r="V87" i="147"/>
  <c r="U87" i="147"/>
  <c r="T87" i="147"/>
  <c r="S87" i="147"/>
  <c r="R87" i="147"/>
  <c r="Q87" i="147"/>
  <c r="P87" i="147"/>
  <c r="O87" i="147"/>
  <c r="N87" i="147"/>
  <c r="M87" i="147"/>
  <c r="L87" i="147"/>
  <c r="K87" i="147"/>
  <c r="J87" i="147"/>
  <c r="I87" i="147"/>
  <c r="H87" i="147"/>
  <c r="G87" i="147"/>
  <c r="F87" i="147"/>
  <c r="E87" i="147"/>
  <c r="D87" i="147"/>
  <c r="AH86" i="147"/>
  <c r="AG86" i="147"/>
  <c r="AF86" i="147"/>
  <c r="AE86" i="147"/>
  <c r="AD86" i="147"/>
  <c r="AC86" i="147"/>
  <c r="AB86" i="147"/>
  <c r="AA86" i="147"/>
  <c r="Z86" i="147"/>
  <c r="Y86" i="147"/>
  <c r="X86" i="147"/>
  <c r="W86" i="147"/>
  <c r="V86" i="147"/>
  <c r="U86" i="147"/>
  <c r="T86" i="147"/>
  <c r="S86" i="147"/>
  <c r="R86" i="147"/>
  <c r="Q86" i="147"/>
  <c r="P86" i="147"/>
  <c r="O86" i="147"/>
  <c r="N86" i="147"/>
  <c r="M86" i="147"/>
  <c r="L86" i="147"/>
  <c r="K86" i="147"/>
  <c r="J86" i="147"/>
  <c r="I86" i="147"/>
  <c r="H86" i="147"/>
  <c r="G86" i="147"/>
  <c r="F86" i="147"/>
  <c r="E86" i="147"/>
  <c r="D86" i="147"/>
  <c r="AH85" i="147"/>
  <c r="AG85" i="147"/>
  <c r="AF85" i="147"/>
  <c r="AE85" i="147"/>
  <c r="AD85" i="147"/>
  <c r="AC85" i="147"/>
  <c r="AB85" i="147"/>
  <c r="AA85" i="147"/>
  <c r="Z85" i="147"/>
  <c r="Y85" i="147"/>
  <c r="X85" i="147"/>
  <c r="W85" i="147"/>
  <c r="V85" i="147"/>
  <c r="U85" i="147"/>
  <c r="T85" i="147"/>
  <c r="S85" i="147"/>
  <c r="R85" i="147"/>
  <c r="Q85" i="147"/>
  <c r="P85" i="147"/>
  <c r="O85" i="147"/>
  <c r="N85" i="147"/>
  <c r="M85" i="147"/>
  <c r="L85" i="147"/>
  <c r="K85" i="147"/>
  <c r="J85" i="147"/>
  <c r="I85" i="147"/>
  <c r="H85" i="147"/>
  <c r="G85" i="147"/>
  <c r="F85" i="147"/>
  <c r="E85" i="147"/>
  <c r="D85" i="147"/>
  <c r="AH83" i="147"/>
  <c r="AG83" i="147"/>
  <c r="AF83" i="147"/>
  <c r="AE83" i="147"/>
  <c r="AD83" i="147"/>
  <c r="AC83" i="147"/>
  <c r="AB83" i="147"/>
  <c r="AA83" i="147"/>
  <c r="Z83" i="147"/>
  <c r="Y83" i="147"/>
  <c r="X83" i="147"/>
  <c r="W83" i="147"/>
  <c r="V83" i="147"/>
  <c r="U83" i="147"/>
  <c r="T83" i="147"/>
  <c r="S83" i="147"/>
  <c r="R83" i="147"/>
  <c r="Q83" i="147"/>
  <c r="P83" i="147"/>
  <c r="O83" i="147"/>
  <c r="N83" i="147"/>
  <c r="M83" i="147"/>
  <c r="L83" i="147"/>
  <c r="K83" i="147"/>
  <c r="J83" i="147"/>
  <c r="I83" i="147"/>
  <c r="H83" i="147"/>
  <c r="G83" i="147"/>
  <c r="F83" i="147"/>
  <c r="E83" i="147"/>
  <c r="D83" i="147"/>
  <c r="AH82" i="147"/>
  <c r="AG82" i="147"/>
  <c r="AF82" i="147"/>
  <c r="AE82" i="147"/>
  <c r="AD82" i="147"/>
  <c r="AC82" i="147"/>
  <c r="AB82" i="147"/>
  <c r="AA82" i="147"/>
  <c r="Z82" i="147"/>
  <c r="Y82" i="147"/>
  <c r="X82" i="147"/>
  <c r="W82" i="147"/>
  <c r="V82" i="147"/>
  <c r="U82" i="147"/>
  <c r="T82" i="147"/>
  <c r="S82" i="147"/>
  <c r="R82" i="147"/>
  <c r="Q82" i="147"/>
  <c r="P82" i="147"/>
  <c r="O82" i="147"/>
  <c r="N82" i="147"/>
  <c r="M82" i="147"/>
  <c r="L82" i="147"/>
  <c r="K82" i="147"/>
  <c r="J82" i="147"/>
  <c r="I82" i="147"/>
  <c r="H82" i="147"/>
  <c r="G82" i="147"/>
  <c r="F82" i="147"/>
  <c r="E82" i="147"/>
  <c r="D82" i="147"/>
  <c r="AH81" i="147"/>
  <c r="AG81" i="147"/>
  <c r="AF81" i="147"/>
  <c r="AE81" i="147"/>
  <c r="AD81" i="147"/>
  <c r="AC81" i="147"/>
  <c r="AB81" i="147"/>
  <c r="AA81" i="147"/>
  <c r="Z81" i="147"/>
  <c r="Y81" i="147"/>
  <c r="X81" i="147"/>
  <c r="W81" i="147"/>
  <c r="V81" i="147"/>
  <c r="U81" i="147"/>
  <c r="T81" i="147"/>
  <c r="S81" i="147"/>
  <c r="R81" i="147"/>
  <c r="Q81" i="147"/>
  <c r="P81" i="147"/>
  <c r="O81" i="147"/>
  <c r="N81" i="147"/>
  <c r="M81" i="147"/>
  <c r="L81" i="147"/>
  <c r="K81" i="147"/>
  <c r="J81" i="147"/>
  <c r="I81" i="147"/>
  <c r="H81" i="147"/>
  <c r="G81" i="147"/>
  <c r="F81" i="147"/>
  <c r="E81" i="147"/>
  <c r="D81" i="147"/>
  <c r="E80" i="147"/>
  <c r="F80" i="147" s="1"/>
  <c r="G80" i="147" s="1"/>
  <c r="H80" i="147" s="1"/>
  <c r="I80" i="147" s="1"/>
  <c r="J80" i="147" s="1"/>
  <c r="K80" i="147" s="1"/>
  <c r="L80" i="147" s="1"/>
  <c r="M80" i="147" s="1"/>
  <c r="N80" i="147" s="1"/>
  <c r="O80" i="147" s="1"/>
  <c r="P80" i="147" s="1"/>
  <c r="Q80" i="147" s="1"/>
  <c r="R80" i="147" s="1"/>
  <c r="S80" i="147" s="1"/>
  <c r="T80" i="147" s="1"/>
  <c r="U80" i="147" s="1"/>
  <c r="V80" i="147" s="1"/>
  <c r="W80" i="147" s="1"/>
  <c r="X80" i="147" s="1"/>
  <c r="Y80" i="147" s="1"/>
  <c r="Z80" i="147" s="1"/>
  <c r="AA80" i="147" s="1"/>
  <c r="AB80" i="147" s="1"/>
  <c r="AC80" i="147" s="1"/>
  <c r="AD80" i="147" s="1"/>
  <c r="AE80" i="147" s="1"/>
  <c r="AF80" i="147" s="1"/>
  <c r="AG80" i="147" s="1"/>
  <c r="AH80" i="147" s="1"/>
  <c r="CL76" i="147"/>
  <c r="BW75" i="147"/>
  <c r="BB75" i="147"/>
  <c r="BA75" i="147"/>
  <c r="AZ75" i="147"/>
  <c r="AY75" i="147"/>
  <c r="AX75" i="147"/>
  <c r="AW75" i="147"/>
  <c r="AV75" i="147"/>
  <c r="AU75" i="147"/>
  <c r="AT75" i="147"/>
  <c r="AS75" i="147"/>
  <c r="AQ75" i="147"/>
  <c r="AP75" i="147"/>
  <c r="AO75" i="147"/>
  <c r="AN75" i="147"/>
  <c r="AM75" i="147"/>
  <c r="AL75" i="147"/>
  <c r="AK75" i="147"/>
  <c r="AJ75" i="147"/>
  <c r="AI75" i="147"/>
  <c r="BB74" i="147"/>
  <c r="BA74" i="147"/>
  <c r="AZ74" i="147"/>
  <c r="AY74" i="147"/>
  <c r="AX74" i="147"/>
  <c r="AW74" i="147"/>
  <c r="AV74" i="147"/>
  <c r="AU74" i="147"/>
  <c r="AT74" i="147"/>
  <c r="AS74" i="147"/>
  <c r="AQ74" i="147"/>
  <c r="AP74" i="147"/>
  <c r="AO74" i="147"/>
  <c r="AN74" i="147"/>
  <c r="AM74" i="147"/>
  <c r="AL74" i="147"/>
  <c r="AK74" i="147"/>
  <c r="AJ74" i="147"/>
  <c r="AI74" i="147"/>
  <c r="BB73" i="147"/>
  <c r="BA73" i="147"/>
  <c r="AZ73" i="147"/>
  <c r="AY73" i="147"/>
  <c r="AX73" i="147"/>
  <c r="AW73" i="147"/>
  <c r="AV73" i="147"/>
  <c r="AU73" i="147"/>
  <c r="AT73" i="147"/>
  <c r="AS73" i="147"/>
  <c r="AQ73" i="147"/>
  <c r="AP73" i="147"/>
  <c r="AO73" i="147"/>
  <c r="AN73" i="147"/>
  <c r="AM73" i="147"/>
  <c r="AL73" i="147"/>
  <c r="AK73" i="147"/>
  <c r="AJ73" i="147"/>
  <c r="AI73" i="147"/>
  <c r="BX72" i="147"/>
  <c r="BB72" i="147"/>
  <c r="BA72" i="147"/>
  <c r="AZ72" i="147"/>
  <c r="AY72" i="147"/>
  <c r="AX72" i="147"/>
  <c r="AW72" i="147"/>
  <c r="AV72" i="147"/>
  <c r="AU72" i="147"/>
  <c r="AT72" i="147"/>
  <c r="AS72" i="147"/>
  <c r="AQ72" i="147"/>
  <c r="AP72" i="147"/>
  <c r="AO72" i="147"/>
  <c r="AN72" i="147"/>
  <c r="AM72" i="147"/>
  <c r="AL72" i="147"/>
  <c r="AK72" i="147"/>
  <c r="AJ72" i="147"/>
  <c r="AI72" i="147"/>
  <c r="BX71" i="147"/>
  <c r="BW71" i="147"/>
  <c r="BV71" i="147"/>
  <c r="BU71" i="147"/>
  <c r="BB71" i="147"/>
  <c r="BA71" i="147"/>
  <c r="AZ71" i="147"/>
  <c r="AY71" i="147"/>
  <c r="AX71" i="147"/>
  <c r="AW71" i="147"/>
  <c r="AV71" i="147"/>
  <c r="AU71" i="147"/>
  <c r="AT71" i="147"/>
  <c r="AS71" i="147"/>
  <c r="AQ71" i="147"/>
  <c r="AP71" i="147"/>
  <c r="AO71" i="147"/>
  <c r="AN71" i="147"/>
  <c r="AM71" i="147"/>
  <c r="AL71" i="147"/>
  <c r="AK71" i="147"/>
  <c r="AJ71" i="147"/>
  <c r="AI71" i="147"/>
  <c r="BB70" i="147"/>
  <c r="BA70" i="147"/>
  <c r="AZ70" i="147"/>
  <c r="AY70" i="147"/>
  <c r="AX70" i="147"/>
  <c r="AW70" i="147"/>
  <c r="AV70" i="147"/>
  <c r="AU70" i="147"/>
  <c r="AT70" i="147"/>
  <c r="AS70" i="147"/>
  <c r="AQ70" i="147"/>
  <c r="AP70" i="147"/>
  <c r="AO70" i="147"/>
  <c r="AN70" i="147"/>
  <c r="AM70" i="147"/>
  <c r="AL70" i="147"/>
  <c r="AK70" i="147"/>
  <c r="AJ70" i="147"/>
  <c r="AI70" i="147"/>
  <c r="BB69" i="147"/>
  <c r="BA69" i="147"/>
  <c r="AZ69" i="147"/>
  <c r="AY69" i="147"/>
  <c r="AX69" i="147"/>
  <c r="AW69" i="147"/>
  <c r="AV69" i="147"/>
  <c r="AU69" i="147"/>
  <c r="AT69" i="147"/>
  <c r="AS69" i="147"/>
  <c r="AQ69" i="147"/>
  <c r="AP69" i="147"/>
  <c r="AO69" i="147"/>
  <c r="AN69" i="147"/>
  <c r="AM69" i="147"/>
  <c r="AL69" i="147"/>
  <c r="AK69" i="147"/>
  <c r="AJ69" i="147"/>
  <c r="AI69" i="147"/>
  <c r="BX68" i="147"/>
  <c r="BW68" i="147"/>
  <c r="BV68" i="147"/>
  <c r="BU68" i="147"/>
  <c r="BB68" i="147"/>
  <c r="BA68" i="147"/>
  <c r="AZ68" i="147"/>
  <c r="AY68" i="147"/>
  <c r="AX68" i="147"/>
  <c r="AW68" i="147"/>
  <c r="AV68" i="147"/>
  <c r="AU68" i="147"/>
  <c r="AT68" i="147"/>
  <c r="AS68" i="147"/>
  <c r="AQ68" i="147"/>
  <c r="AP68" i="147"/>
  <c r="AO68" i="147"/>
  <c r="AN68" i="147"/>
  <c r="AM68" i="147"/>
  <c r="AL68" i="147"/>
  <c r="AK68" i="147"/>
  <c r="AJ68" i="147"/>
  <c r="AI68" i="147"/>
  <c r="BN67" i="147"/>
  <c r="BM67" i="147"/>
  <c r="BL67" i="147"/>
  <c r="BK67" i="147"/>
  <c r="BJ67" i="147"/>
  <c r="BI67" i="147"/>
  <c r="BH67" i="147"/>
  <c r="BG67" i="147"/>
  <c r="BF67" i="147"/>
  <c r="BB67" i="147"/>
  <c r="BA67" i="147"/>
  <c r="AZ67" i="147"/>
  <c r="AY67" i="147"/>
  <c r="AX67" i="147"/>
  <c r="AW67" i="147"/>
  <c r="AV67" i="147"/>
  <c r="AU67" i="147"/>
  <c r="AT67" i="147"/>
  <c r="AS67" i="147"/>
  <c r="AQ67" i="147"/>
  <c r="AP67" i="147"/>
  <c r="AO67" i="147"/>
  <c r="AN67" i="147"/>
  <c r="AM67" i="147"/>
  <c r="AL67" i="147"/>
  <c r="AK67" i="147"/>
  <c r="AJ67" i="147"/>
  <c r="AI67" i="147"/>
  <c r="BQ66" i="147"/>
  <c r="BN66" i="147"/>
  <c r="BM66" i="147"/>
  <c r="BL66" i="147"/>
  <c r="BK66" i="147"/>
  <c r="BJ66" i="147"/>
  <c r="BI66" i="147"/>
  <c r="BH66" i="147"/>
  <c r="BG66" i="147"/>
  <c r="BF66" i="147"/>
  <c r="BB66" i="147"/>
  <c r="BA66" i="147"/>
  <c r="AZ66" i="147"/>
  <c r="AY66" i="147"/>
  <c r="AX66" i="147"/>
  <c r="AW66" i="147"/>
  <c r="AV66" i="147"/>
  <c r="AU66" i="147"/>
  <c r="AT66" i="147"/>
  <c r="AS66" i="147"/>
  <c r="AQ66" i="147"/>
  <c r="AP66" i="147"/>
  <c r="AO66" i="147"/>
  <c r="AN66" i="147"/>
  <c r="AM66" i="147"/>
  <c r="AL66" i="147"/>
  <c r="AK66" i="147"/>
  <c r="AJ66" i="147"/>
  <c r="AI66" i="147"/>
  <c r="BN65" i="147"/>
  <c r="BM65" i="147"/>
  <c r="BL65" i="147"/>
  <c r="BK65" i="147"/>
  <c r="BJ65" i="147"/>
  <c r="BI65" i="147"/>
  <c r="BH65" i="147"/>
  <c r="BG65" i="147"/>
  <c r="BF65" i="147"/>
  <c r="BB65" i="147"/>
  <c r="BA65" i="147"/>
  <c r="AZ65" i="147"/>
  <c r="AY65" i="147"/>
  <c r="AX65" i="147"/>
  <c r="AW65" i="147"/>
  <c r="AV65" i="147"/>
  <c r="AU65" i="147"/>
  <c r="AT65" i="147"/>
  <c r="AS65" i="147"/>
  <c r="AQ65" i="147"/>
  <c r="AP65" i="147"/>
  <c r="AO65" i="147"/>
  <c r="AN65" i="147"/>
  <c r="AM65" i="147"/>
  <c r="AL65" i="147"/>
  <c r="AK65" i="147"/>
  <c r="AJ65" i="147"/>
  <c r="AI65" i="147"/>
  <c r="BN64" i="147"/>
  <c r="BM64" i="147"/>
  <c r="BL64" i="147"/>
  <c r="BK64" i="147"/>
  <c r="BJ64" i="147"/>
  <c r="BI64" i="147"/>
  <c r="BH64" i="147"/>
  <c r="BG64" i="147"/>
  <c r="BF64" i="147"/>
  <c r="BB64" i="147"/>
  <c r="BA64" i="147"/>
  <c r="AZ64" i="147"/>
  <c r="AY64" i="147"/>
  <c r="AX64" i="147"/>
  <c r="AW64" i="147"/>
  <c r="AV64" i="147"/>
  <c r="AU64" i="147"/>
  <c r="AT64" i="147"/>
  <c r="AS64" i="147"/>
  <c r="AQ64" i="147"/>
  <c r="AP64" i="147"/>
  <c r="AO64" i="147"/>
  <c r="AN64" i="147"/>
  <c r="AM64" i="147"/>
  <c r="AL64" i="147"/>
  <c r="AK64" i="147"/>
  <c r="AJ64" i="147"/>
  <c r="AI64" i="147"/>
  <c r="BN63" i="147"/>
  <c r="BM63" i="147"/>
  <c r="BL63" i="147"/>
  <c r="BK63" i="147"/>
  <c r="BJ63" i="147"/>
  <c r="BI63" i="147"/>
  <c r="BH63" i="147"/>
  <c r="BG63" i="147"/>
  <c r="BF63" i="147"/>
  <c r="BB63" i="147"/>
  <c r="BA63" i="147"/>
  <c r="AZ63" i="147"/>
  <c r="AY63" i="147"/>
  <c r="AX63" i="147"/>
  <c r="AW63" i="147"/>
  <c r="AV63" i="147"/>
  <c r="AU63" i="147"/>
  <c r="AT63" i="147"/>
  <c r="AS63" i="147"/>
  <c r="AQ63" i="147"/>
  <c r="AP63" i="147"/>
  <c r="AO63" i="147"/>
  <c r="AN63" i="147"/>
  <c r="AM63" i="147"/>
  <c r="AL63" i="147"/>
  <c r="AK63" i="147"/>
  <c r="AJ63" i="147"/>
  <c r="AI63" i="147"/>
  <c r="BN62" i="147"/>
  <c r="BM62" i="147"/>
  <c r="BL62" i="147"/>
  <c r="BK62" i="147"/>
  <c r="BJ62" i="147"/>
  <c r="BI62" i="147"/>
  <c r="BH62" i="147"/>
  <c r="BG62" i="147"/>
  <c r="BF62" i="147"/>
  <c r="BB62" i="147"/>
  <c r="BA62" i="147"/>
  <c r="AZ62" i="147"/>
  <c r="AY62" i="147"/>
  <c r="AX62" i="147"/>
  <c r="AW62" i="147"/>
  <c r="AV62" i="147"/>
  <c r="AU62" i="147"/>
  <c r="AT62" i="147"/>
  <c r="AS62" i="147"/>
  <c r="AQ62" i="147"/>
  <c r="AP62" i="147"/>
  <c r="AO62" i="147"/>
  <c r="AN62" i="147"/>
  <c r="AM62" i="147"/>
  <c r="AL62" i="147"/>
  <c r="AK62" i="147"/>
  <c r="AJ62" i="147"/>
  <c r="AI62" i="147"/>
  <c r="BN61" i="147"/>
  <c r="BM61" i="147"/>
  <c r="BL61" i="147"/>
  <c r="BK61" i="147"/>
  <c r="BJ61" i="147"/>
  <c r="BI61" i="147"/>
  <c r="BH61" i="147"/>
  <c r="BG61" i="147"/>
  <c r="BF61" i="147"/>
  <c r="BB61" i="147"/>
  <c r="BA61" i="147"/>
  <c r="AZ61" i="147"/>
  <c r="AY61" i="147"/>
  <c r="AX61" i="147"/>
  <c r="AW61" i="147"/>
  <c r="AV61" i="147"/>
  <c r="AU61" i="147"/>
  <c r="AT61" i="147"/>
  <c r="AS61" i="147"/>
  <c r="AQ61" i="147"/>
  <c r="AP61" i="147"/>
  <c r="AO61" i="147"/>
  <c r="AN61" i="147"/>
  <c r="AM61" i="147"/>
  <c r="AL61" i="147"/>
  <c r="AK61" i="147"/>
  <c r="AJ61" i="147"/>
  <c r="AI61" i="147"/>
  <c r="BN60" i="147"/>
  <c r="BM60" i="147"/>
  <c r="BL60" i="147"/>
  <c r="BK60" i="147"/>
  <c r="BJ60" i="147"/>
  <c r="BI60" i="147"/>
  <c r="BH60" i="147"/>
  <c r="BG60" i="147"/>
  <c r="BF60" i="147"/>
  <c r="BB60" i="147"/>
  <c r="BA60" i="147"/>
  <c r="AZ60" i="147"/>
  <c r="AY60" i="147"/>
  <c r="AX60" i="147"/>
  <c r="AW60" i="147"/>
  <c r="AV60" i="147"/>
  <c r="AU60" i="147"/>
  <c r="AT60" i="147"/>
  <c r="AS60" i="147"/>
  <c r="AQ60" i="147"/>
  <c r="AP60" i="147"/>
  <c r="AO60" i="147"/>
  <c r="AN60" i="147"/>
  <c r="AM60" i="147"/>
  <c r="AL60" i="147"/>
  <c r="AK60" i="147"/>
  <c r="AJ60" i="147"/>
  <c r="AI60" i="147"/>
  <c r="CQ59" i="147"/>
  <c r="CO59" i="147"/>
  <c r="CN59" i="147"/>
  <c r="BN58" i="147"/>
  <c r="BM58" i="147"/>
  <c r="BL58" i="147"/>
  <c r="BK58" i="147"/>
  <c r="BJ58" i="147"/>
  <c r="BI58" i="147"/>
  <c r="BH58" i="147"/>
  <c r="BG58" i="147"/>
  <c r="BF58" i="147"/>
  <c r="BB58" i="147"/>
  <c r="BA58" i="147"/>
  <c r="AZ58" i="147"/>
  <c r="AY58" i="147"/>
  <c r="AX58" i="147"/>
  <c r="AW58" i="147"/>
  <c r="AV58" i="147"/>
  <c r="AU58" i="147"/>
  <c r="AT58" i="147"/>
  <c r="AS58" i="147"/>
  <c r="AQ58" i="147"/>
  <c r="AP58" i="147"/>
  <c r="AO58" i="147"/>
  <c r="AN58" i="147"/>
  <c r="AM58" i="147"/>
  <c r="AL58" i="147"/>
  <c r="AK58" i="147"/>
  <c r="AJ58" i="147"/>
  <c r="AI58" i="147"/>
  <c r="BN57" i="147"/>
  <c r="BM57" i="147"/>
  <c r="BL57" i="147"/>
  <c r="BK57" i="147"/>
  <c r="BJ57" i="147"/>
  <c r="BI57" i="147"/>
  <c r="BH57" i="147"/>
  <c r="BG57" i="147"/>
  <c r="BF57" i="147"/>
  <c r="BB57" i="147"/>
  <c r="BA57" i="147"/>
  <c r="AZ57" i="147"/>
  <c r="AY57" i="147"/>
  <c r="AX57" i="147"/>
  <c r="AW57" i="147"/>
  <c r="AV57" i="147"/>
  <c r="AU57" i="147"/>
  <c r="AT57" i="147"/>
  <c r="AS57" i="147"/>
  <c r="AQ57" i="147"/>
  <c r="AP57" i="147"/>
  <c r="AO57" i="147"/>
  <c r="AN57" i="147"/>
  <c r="AM57" i="147"/>
  <c r="AL57" i="147"/>
  <c r="AK57" i="147"/>
  <c r="AJ57" i="147"/>
  <c r="AI57" i="147"/>
  <c r="BN56" i="147"/>
  <c r="BM56" i="147"/>
  <c r="BL56" i="147"/>
  <c r="BK56" i="147"/>
  <c r="BJ56" i="147"/>
  <c r="BI56" i="147"/>
  <c r="BH56" i="147"/>
  <c r="BG56" i="147"/>
  <c r="BF56" i="147"/>
  <c r="BB56" i="147"/>
  <c r="BA56" i="147"/>
  <c r="AZ56" i="147"/>
  <c r="AY56" i="147"/>
  <c r="AX56" i="147"/>
  <c r="AW56" i="147"/>
  <c r="AV56" i="147"/>
  <c r="AU56" i="147"/>
  <c r="AT56" i="147"/>
  <c r="AS56" i="147"/>
  <c r="AQ56" i="147"/>
  <c r="AP56" i="147"/>
  <c r="AO56" i="147"/>
  <c r="AN56" i="147"/>
  <c r="AM56" i="147"/>
  <c r="AL56" i="147"/>
  <c r="AK56" i="147"/>
  <c r="AJ56" i="147"/>
  <c r="AI56" i="147"/>
  <c r="BN55" i="147"/>
  <c r="BM55" i="147"/>
  <c r="BL55" i="147"/>
  <c r="BK55" i="147"/>
  <c r="BJ55" i="147"/>
  <c r="BI55" i="147"/>
  <c r="BH55" i="147"/>
  <c r="BG55" i="147"/>
  <c r="BF55" i="147"/>
  <c r="BB55" i="147"/>
  <c r="BA55" i="147"/>
  <c r="AZ55" i="147"/>
  <c r="AY55" i="147"/>
  <c r="AX55" i="147"/>
  <c r="AW55" i="147"/>
  <c r="AV55" i="147"/>
  <c r="AU55" i="147"/>
  <c r="AT55" i="147"/>
  <c r="AS55" i="147"/>
  <c r="AQ55" i="147"/>
  <c r="AP55" i="147"/>
  <c r="AO55" i="147"/>
  <c r="AN55" i="147"/>
  <c r="AM55" i="147"/>
  <c r="AL55" i="147"/>
  <c r="AK55" i="147"/>
  <c r="AJ55" i="147"/>
  <c r="AI55" i="147"/>
  <c r="BN54" i="147"/>
  <c r="BM54" i="147"/>
  <c r="BL54" i="147"/>
  <c r="BK54" i="147"/>
  <c r="BJ54" i="147"/>
  <c r="BI54" i="147"/>
  <c r="BH54" i="147"/>
  <c r="BG54" i="147"/>
  <c r="BF54" i="147"/>
  <c r="BB54" i="147"/>
  <c r="BA54" i="147"/>
  <c r="AZ54" i="147"/>
  <c r="AY54" i="147"/>
  <c r="AX54" i="147"/>
  <c r="AW54" i="147"/>
  <c r="AV54" i="147"/>
  <c r="AU54" i="147"/>
  <c r="AT54" i="147"/>
  <c r="AS54" i="147"/>
  <c r="AQ54" i="147"/>
  <c r="AP54" i="147"/>
  <c r="AO54" i="147"/>
  <c r="AN54" i="147"/>
  <c r="AM54" i="147"/>
  <c r="AL54" i="147"/>
  <c r="AK54" i="147"/>
  <c r="AJ54" i="147"/>
  <c r="AI54" i="147"/>
  <c r="BN53" i="147"/>
  <c r="BM53" i="147"/>
  <c r="BL53" i="147"/>
  <c r="BK53" i="147"/>
  <c r="BJ53" i="147"/>
  <c r="BI53" i="147"/>
  <c r="BH53" i="147"/>
  <c r="BG53" i="147"/>
  <c r="BF53" i="147"/>
  <c r="BB53" i="147"/>
  <c r="BA53" i="147"/>
  <c r="AZ53" i="147"/>
  <c r="AY53" i="147"/>
  <c r="AX53" i="147"/>
  <c r="AW53" i="147"/>
  <c r="AV53" i="147"/>
  <c r="AU53" i="147"/>
  <c r="AT53" i="147"/>
  <c r="AS53" i="147"/>
  <c r="AQ53" i="147"/>
  <c r="AP53" i="147"/>
  <c r="AO53" i="147"/>
  <c r="AN53" i="147"/>
  <c r="AM53" i="147"/>
  <c r="AL53" i="147"/>
  <c r="AK53" i="147"/>
  <c r="AJ53" i="147"/>
  <c r="AI53" i="147"/>
  <c r="BN52" i="147"/>
  <c r="BM52" i="147"/>
  <c r="BL52" i="147"/>
  <c r="BK52" i="147"/>
  <c r="BJ52" i="147"/>
  <c r="BI52" i="147"/>
  <c r="BH52" i="147"/>
  <c r="BG52" i="147"/>
  <c r="BF52" i="147"/>
  <c r="BB52" i="147"/>
  <c r="BA52" i="147"/>
  <c r="AZ52" i="147"/>
  <c r="AY52" i="147"/>
  <c r="AX52" i="147"/>
  <c r="AW52" i="147"/>
  <c r="AV52" i="147"/>
  <c r="AU52" i="147"/>
  <c r="AT52" i="147"/>
  <c r="AS52" i="147"/>
  <c r="AQ52" i="147"/>
  <c r="AP52" i="147"/>
  <c r="AO52" i="147"/>
  <c r="AN52" i="147"/>
  <c r="AM52" i="147"/>
  <c r="AL52" i="147"/>
  <c r="AK52" i="147"/>
  <c r="AJ52" i="147"/>
  <c r="AI52" i="147"/>
  <c r="BN51" i="147"/>
  <c r="BM51" i="147"/>
  <c r="BL51" i="147"/>
  <c r="BK51" i="147"/>
  <c r="BJ51" i="147"/>
  <c r="BI51" i="147"/>
  <c r="BH51" i="147"/>
  <c r="BG51" i="147"/>
  <c r="BF51" i="147"/>
  <c r="BB51" i="147"/>
  <c r="BA51" i="147"/>
  <c r="AZ51" i="147"/>
  <c r="AY51" i="147"/>
  <c r="AX51" i="147"/>
  <c r="AW51" i="147"/>
  <c r="AV51" i="147"/>
  <c r="AU51" i="147"/>
  <c r="AT51" i="147"/>
  <c r="AS51" i="147"/>
  <c r="AQ51" i="147"/>
  <c r="AP51" i="147"/>
  <c r="AO51" i="147"/>
  <c r="AN51" i="147"/>
  <c r="AM51" i="147"/>
  <c r="AL51" i="147"/>
  <c r="AK51" i="147"/>
  <c r="AJ51" i="147"/>
  <c r="AI51" i="147"/>
  <c r="BN50" i="147"/>
  <c r="BM50" i="147"/>
  <c r="BL50" i="147"/>
  <c r="BK50" i="147"/>
  <c r="BJ50" i="147"/>
  <c r="BI50" i="147"/>
  <c r="BH50" i="147"/>
  <c r="BG50" i="147"/>
  <c r="BF50" i="147"/>
  <c r="BB50" i="147"/>
  <c r="BA50" i="147"/>
  <c r="AZ50" i="147"/>
  <c r="AY50" i="147"/>
  <c r="AX50" i="147"/>
  <c r="AW50" i="147"/>
  <c r="AV50" i="147"/>
  <c r="AU50" i="147"/>
  <c r="AT50" i="147"/>
  <c r="AS50" i="147"/>
  <c r="AQ50" i="147"/>
  <c r="AP50" i="147"/>
  <c r="AO50" i="147"/>
  <c r="AN50" i="147"/>
  <c r="AM50" i="147"/>
  <c r="AL50" i="147"/>
  <c r="AK50" i="147"/>
  <c r="AJ50" i="147"/>
  <c r="AI50" i="147"/>
  <c r="BN49" i="147"/>
  <c r="BM49" i="147"/>
  <c r="BL49" i="147"/>
  <c r="BK49" i="147"/>
  <c r="BJ49" i="147"/>
  <c r="BI49" i="147"/>
  <c r="BH49" i="147"/>
  <c r="BG49" i="147"/>
  <c r="BF49" i="147"/>
  <c r="BB49" i="147"/>
  <c r="BA49" i="147"/>
  <c r="AZ49" i="147"/>
  <c r="AY49" i="147"/>
  <c r="AX49" i="147"/>
  <c r="AW49" i="147"/>
  <c r="AV49" i="147"/>
  <c r="AU49" i="147"/>
  <c r="AT49" i="147"/>
  <c r="AS49" i="147"/>
  <c r="AQ49" i="147"/>
  <c r="AP49" i="147"/>
  <c r="AO49" i="147"/>
  <c r="AN49" i="147"/>
  <c r="AM49" i="147"/>
  <c r="AL49" i="147"/>
  <c r="AK49" i="147"/>
  <c r="AJ49" i="147"/>
  <c r="AI49" i="147"/>
  <c r="BN48" i="147"/>
  <c r="BM48" i="147"/>
  <c r="BL48" i="147"/>
  <c r="BK48" i="147"/>
  <c r="BJ48" i="147"/>
  <c r="BI48" i="147"/>
  <c r="BH48" i="147"/>
  <c r="BG48" i="147"/>
  <c r="BF48" i="147"/>
  <c r="BB48" i="147"/>
  <c r="BA48" i="147"/>
  <c r="AZ48" i="147"/>
  <c r="AY48" i="147"/>
  <c r="AX48" i="147"/>
  <c r="AW48" i="147"/>
  <c r="AV48" i="147"/>
  <c r="AU48" i="147"/>
  <c r="AT48" i="147"/>
  <c r="AS48" i="147"/>
  <c r="AQ48" i="147"/>
  <c r="AP48" i="147"/>
  <c r="AO48" i="147"/>
  <c r="AN48" i="147"/>
  <c r="AM48" i="147"/>
  <c r="AL48" i="147"/>
  <c r="AK48" i="147"/>
  <c r="AJ48" i="147"/>
  <c r="AI48" i="147"/>
  <c r="BN47" i="147"/>
  <c r="BM47" i="147"/>
  <c r="BL47" i="147"/>
  <c r="BK47" i="147"/>
  <c r="BJ47" i="147"/>
  <c r="BI47" i="147"/>
  <c r="BH47" i="147"/>
  <c r="BG47" i="147"/>
  <c r="BF47" i="147"/>
  <c r="BB47" i="147"/>
  <c r="BA47" i="147"/>
  <c r="AZ47" i="147"/>
  <c r="AY47" i="147"/>
  <c r="AX47" i="147"/>
  <c r="AW47" i="147"/>
  <c r="AV47" i="147"/>
  <c r="AU47" i="147"/>
  <c r="AT47" i="147"/>
  <c r="AS47" i="147"/>
  <c r="AQ47" i="147"/>
  <c r="AP47" i="147"/>
  <c r="AO47" i="147"/>
  <c r="AN47" i="147"/>
  <c r="AM47" i="147"/>
  <c r="AL47" i="147"/>
  <c r="AK47" i="147"/>
  <c r="AJ47" i="147"/>
  <c r="AI47" i="147"/>
  <c r="BN46" i="147"/>
  <c r="BM46" i="147"/>
  <c r="BL46" i="147"/>
  <c r="BK46" i="147"/>
  <c r="BJ46" i="147"/>
  <c r="BI46" i="147"/>
  <c r="BH46" i="147"/>
  <c r="BG46" i="147"/>
  <c r="BF46" i="147"/>
  <c r="BB46" i="147"/>
  <c r="BA46" i="147"/>
  <c r="AZ46" i="147"/>
  <c r="AY46" i="147"/>
  <c r="AX46" i="147"/>
  <c r="AW46" i="147"/>
  <c r="AV46" i="147"/>
  <c r="AU46" i="147"/>
  <c r="AT46" i="147"/>
  <c r="AS46" i="147"/>
  <c r="AQ46" i="147"/>
  <c r="AP46" i="147"/>
  <c r="AO46" i="147"/>
  <c r="AN46" i="147"/>
  <c r="AM46" i="147"/>
  <c r="AL46" i="147"/>
  <c r="AK46" i="147"/>
  <c r="AJ46" i="147"/>
  <c r="AI46" i="147"/>
  <c r="BN45" i="147"/>
  <c r="BM45" i="147"/>
  <c r="BL45" i="147"/>
  <c r="BK45" i="147"/>
  <c r="BJ45" i="147"/>
  <c r="BI45" i="147"/>
  <c r="BH45" i="147"/>
  <c r="BG45" i="147"/>
  <c r="BF45" i="147"/>
  <c r="BB45" i="147"/>
  <c r="BA45" i="147"/>
  <c r="AZ45" i="147"/>
  <c r="AY45" i="147"/>
  <c r="AX45" i="147"/>
  <c r="AW45" i="147"/>
  <c r="AV45" i="147"/>
  <c r="AU45" i="147"/>
  <c r="AT45" i="147"/>
  <c r="AS45" i="147"/>
  <c r="AQ45" i="147"/>
  <c r="AP45" i="147"/>
  <c r="AO45" i="147"/>
  <c r="AN45" i="147"/>
  <c r="AM45" i="147"/>
  <c r="AL45" i="147"/>
  <c r="AK45" i="147"/>
  <c r="AJ45" i="147"/>
  <c r="AI45" i="147"/>
  <c r="CO44" i="147"/>
  <c r="BN43" i="147"/>
  <c r="BM43" i="147"/>
  <c r="BL43" i="147"/>
  <c r="BK43" i="147"/>
  <c r="BJ43" i="147"/>
  <c r="BI43" i="147"/>
  <c r="BH43" i="147"/>
  <c r="BG43" i="147"/>
  <c r="BF43" i="147"/>
  <c r="BB43" i="147"/>
  <c r="BA43" i="147"/>
  <c r="AZ43" i="147"/>
  <c r="AY43" i="147"/>
  <c r="AX43" i="147"/>
  <c r="AW43" i="147"/>
  <c r="AV43" i="147"/>
  <c r="AU43" i="147"/>
  <c r="AT43" i="147"/>
  <c r="AS43" i="147"/>
  <c r="AQ43" i="147"/>
  <c r="AP43" i="147"/>
  <c r="AO43" i="147"/>
  <c r="AN43" i="147"/>
  <c r="AM43" i="147"/>
  <c r="AL43" i="147"/>
  <c r="AK43" i="147"/>
  <c r="AJ43" i="147"/>
  <c r="AI43" i="147"/>
  <c r="BN42" i="147"/>
  <c r="BM42" i="147"/>
  <c r="BL42" i="147"/>
  <c r="BK42" i="147"/>
  <c r="BJ42" i="147"/>
  <c r="BI42" i="147"/>
  <c r="BH42" i="147"/>
  <c r="BG42" i="147"/>
  <c r="BF42" i="147"/>
  <c r="BB42" i="147"/>
  <c r="BA42" i="147"/>
  <c r="AZ42" i="147"/>
  <c r="AY42" i="147"/>
  <c r="AX42" i="147"/>
  <c r="AW42" i="147"/>
  <c r="AV42" i="147"/>
  <c r="AU42" i="147"/>
  <c r="AT42" i="147"/>
  <c r="AS42" i="147"/>
  <c r="AQ42" i="147"/>
  <c r="AP42" i="147"/>
  <c r="AO42" i="147"/>
  <c r="AN42" i="147"/>
  <c r="AM42" i="147"/>
  <c r="AL42" i="147"/>
  <c r="AK42" i="147"/>
  <c r="AJ42" i="147"/>
  <c r="AI42" i="147"/>
  <c r="BN41" i="147"/>
  <c r="BM41" i="147"/>
  <c r="BL41" i="147"/>
  <c r="BK41" i="147"/>
  <c r="BJ41" i="147"/>
  <c r="BI41" i="147"/>
  <c r="BH41" i="147"/>
  <c r="BG41" i="147"/>
  <c r="BF41" i="147"/>
  <c r="BB41" i="147"/>
  <c r="BA41" i="147"/>
  <c r="AZ41" i="147"/>
  <c r="AY41" i="147"/>
  <c r="AX41" i="147"/>
  <c r="AW41" i="147"/>
  <c r="AV41" i="147"/>
  <c r="AU41" i="147"/>
  <c r="AT41" i="147"/>
  <c r="AS41" i="147"/>
  <c r="AQ41" i="147"/>
  <c r="AP41" i="147"/>
  <c r="AO41" i="147"/>
  <c r="AN41" i="147"/>
  <c r="AM41" i="147"/>
  <c r="AL41" i="147"/>
  <c r="AK41" i="147"/>
  <c r="AJ41" i="147"/>
  <c r="AI41" i="147"/>
  <c r="BN40" i="147"/>
  <c r="BM40" i="147"/>
  <c r="BL40" i="147"/>
  <c r="BK40" i="147"/>
  <c r="BJ40" i="147"/>
  <c r="BI40" i="147"/>
  <c r="BH40" i="147"/>
  <c r="BG40" i="147"/>
  <c r="BF40" i="147"/>
  <c r="BB40" i="147"/>
  <c r="BA40" i="147"/>
  <c r="AZ40" i="147"/>
  <c r="AY40" i="147"/>
  <c r="AX40" i="147"/>
  <c r="AW40" i="147"/>
  <c r="AV40" i="147"/>
  <c r="AU40" i="147"/>
  <c r="AT40" i="147"/>
  <c r="AS40" i="147"/>
  <c r="AQ40" i="147"/>
  <c r="AP40" i="147"/>
  <c r="AO40" i="147"/>
  <c r="AN40" i="147"/>
  <c r="AM40" i="147"/>
  <c r="AL40" i="147"/>
  <c r="AK40" i="147"/>
  <c r="AJ40" i="147"/>
  <c r="AI40" i="147"/>
  <c r="BN39" i="147"/>
  <c r="BM39" i="147"/>
  <c r="BL39" i="147"/>
  <c r="BK39" i="147"/>
  <c r="BJ39" i="147"/>
  <c r="BI39" i="147"/>
  <c r="BH39" i="147"/>
  <c r="BG39" i="147"/>
  <c r="BF39" i="147"/>
  <c r="BB39" i="147"/>
  <c r="BA39" i="147"/>
  <c r="AZ39" i="147"/>
  <c r="AY39" i="147"/>
  <c r="AX39" i="147"/>
  <c r="AW39" i="147"/>
  <c r="AV39" i="147"/>
  <c r="AU39" i="147"/>
  <c r="AT39" i="147"/>
  <c r="AS39" i="147"/>
  <c r="AQ39" i="147"/>
  <c r="AP39" i="147"/>
  <c r="AO39" i="147"/>
  <c r="AN39" i="147"/>
  <c r="AM39" i="147"/>
  <c r="AL39" i="147"/>
  <c r="AK39" i="147"/>
  <c r="AJ39" i="147"/>
  <c r="AI39" i="147"/>
  <c r="BN38" i="147"/>
  <c r="BM38" i="147"/>
  <c r="BL38" i="147"/>
  <c r="BK38" i="147"/>
  <c r="BJ38" i="147"/>
  <c r="BI38" i="147"/>
  <c r="BH38" i="147"/>
  <c r="BG38" i="147"/>
  <c r="BF38" i="147"/>
  <c r="BB38" i="147"/>
  <c r="BA38" i="147"/>
  <c r="AZ38" i="147"/>
  <c r="AY38" i="147"/>
  <c r="AX38" i="147"/>
  <c r="AW38" i="147"/>
  <c r="AV38" i="147"/>
  <c r="AU38" i="147"/>
  <c r="AT38" i="147"/>
  <c r="AS38" i="147"/>
  <c r="AQ38" i="147"/>
  <c r="AP38" i="147"/>
  <c r="AO38" i="147"/>
  <c r="AN38" i="147"/>
  <c r="AM38" i="147"/>
  <c r="AL38" i="147"/>
  <c r="AK38" i="147"/>
  <c r="AJ38" i="147"/>
  <c r="AI38" i="147"/>
  <c r="BN37" i="147"/>
  <c r="BM37" i="147"/>
  <c r="BL37" i="147"/>
  <c r="BK37" i="147"/>
  <c r="BJ37" i="147"/>
  <c r="BI37" i="147"/>
  <c r="BH37" i="147"/>
  <c r="BG37" i="147"/>
  <c r="BF37" i="147"/>
  <c r="BB37" i="147"/>
  <c r="BA37" i="147"/>
  <c r="AZ37" i="147"/>
  <c r="AY37" i="147"/>
  <c r="AX37" i="147"/>
  <c r="AW37" i="147"/>
  <c r="AV37" i="147"/>
  <c r="AU37" i="147"/>
  <c r="AT37" i="147"/>
  <c r="AS37" i="147"/>
  <c r="AQ37" i="147"/>
  <c r="AP37" i="147"/>
  <c r="AO37" i="147"/>
  <c r="AN37" i="147"/>
  <c r="AM37" i="147"/>
  <c r="AL37" i="147"/>
  <c r="AK37" i="147"/>
  <c r="AJ37" i="147"/>
  <c r="AI37" i="147"/>
  <c r="BN36" i="147"/>
  <c r="BM36" i="147"/>
  <c r="BL36" i="147"/>
  <c r="BK36" i="147"/>
  <c r="BJ36" i="147"/>
  <c r="BI36" i="147"/>
  <c r="BH36" i="147"/>
  <c r="BG36" i="147"/>
  <c r="BF36" i="147"/>
  <c r="BB36" i="147"/>
  <c r="BA36" i="147"/>
  <c r="AZ36" i="147"/>
  <c r="AY36" i="147"/>
  <c r="AX36" i="147"/>
  <c r="AW36" i="147"/>
  <c r="AV36" i="147"/>
  <c r="AU36" i="147"/>
  <c r="AT36" i="147"/>
  <c r="AS36" i="147"/>
  <c r="AQ36" i="147"/>
  <c r="AP36" i="147"/>
  <c r="AO36" i="147"/>
  <c r="AN36" i="147"/>
  <c r="AM36" i="147"/>
  <c r="AL36" i="147"/>
  <c r="AK36" i="147"/>
  <c r="AJ36" i="147"/>
  <c r="AI36" i="147"/>
  <c r="BN35" i="147"/>
  <c r="BM35" i="147"/>
  <c r="BL35" i="147"/>
  <c r="BK35" i="147"/>
  <c r="BJ35" i="147"/>
  <c r="BI35" i="147"/>
  <c r="BH35" i="147"/>
  <c r="BG35" i="147"/>
  <c r="BF35" i="147"/>
  <c r="BB35" i="147"/>
  <c r="BA35" i="147"/>
  <c r="AZ35" i="147"/>
  <c r="AY35" i="147"/>
  <c r="AX35" i="147"/>
  <c r="AW35" i="147"/>
  <c r="AV35" i="147"/>
  <c r="AU35" i="147"/>
  <c r="AT35" i="147"/>
  <c r="AS35" i="147"/>
  <c r="AQ35" i="147"/>
  <c r="AP35" i="147"/>
  <c r="AO35" i="147"/>
  <c r="AN35" i="147"/>
  <c r="AM35" i="147"/>
  <c r="AL35" i="147"/>
  <c r="AK35" i="147"/>
  <c r="AJ35" i="147"/>
  <c r="AI35" i="147"/>
  <c r="BN34" i="147"/>
  <c r="BM34" i="147"/>
  <c r="BL34" i="147"/>
  <c r="BK34" i="147"/>
  <c r="BJ34" i="147"/>
  <c r="BI34" i="147"/>
  <c r="BH34" i="147"/>
  <c r="BG34" i="147"/>
  <c r="BF34" i="147"/>
  <c r="BB34" i="147"/>
  <c r="BA34" i="147"/>
  <c r="AZ34" i="147"/>
  <c r="AY34" i="147"/>
  <c r="AX34" i="147"/>
  <c r="AW34" i="147"/>
  <c r="AV34" i="147"/>
  <c r="AU34" i="147"/>
  <c r="AT34" i="147"/>
  <c r="AS34" i="147"/>
  <c r="AQ34" i="147"/>
  <c r="AP34" i="147"/>
  <c r="AO34" i="147"/>
  <c r="AN34" i="147"/>
  <c r="AM34" i="147"/>
  <c r="AL34" i="147"/>
  <c r="AK34" i="147"/>
  <c r="AJ34" i="147"/>
  <c r="AI34" i="147"/>
  <c r="BN33" i="147"/>
  <c r="BM33" i="147"/>
  <c r="BL33" i="147"/>
  <c r="BK33" i="147"/>
  <c r="BJ33" i="147"/>
  <c r="BI33" i="147"/>
  <c r="BH33" i="147"/>
  <c r="BG33" i="147"/>
  <c r="BF33" i="147"/>
  <c r="BB33" i="147"/>
  <c r="BA33" i="147"/>
  <c r="AZ33" i="147"/>
  <c r="AY33" i="147"/>
  <c r="AX33" i="147"/>
  <c r="AW33" i="147"/>
  <c r="AV33" i="147"/>
  <c r="AU33" i="147"/>
  <c r="AT33" i="147"/>
  <c r="AS33" i="147"/>
  <c r="AQ33" i="147"/>
  <c r="AP33" i="147"/>
  <c r="AO33" i="147"/>
  <c r="AN33" i="147"/>
  <c r="AM33" i="147"/>
  <c r="AL33" i="147"/>
  <c r="AK33" i="147"/>
  <c r="AJ33" i="147"/>
  <c r="AI33" i="147"/>
  <c r="BN32" i="147"/>
  <c r="BM32" i="147"/>
  <c r="BL32" i="147"/>
  <c r="BK32" i="147"/>
  <c r="BJ32" i="147"/>
  <c r="BI32" i="147"/>
  <c r="BH32" i="147"/>
  <c r="BG32" i="147"/>
  <c r="BF32" i="147"/>
  <c r="BB32" i="147"/>
  <c r="BA32" i="147"/>
  <c r="AZ32" i="147"/>
  <c r="AY32" i="147"/>
  <c r="AX32" i="147"/>
  <c r="AW32" i="147"/>
  <c r="AV32" i="147"/>
  <c r="AU32" i="147"/>
  <c r="AT32" i="147"/>
  <c r="AS32" i="147"/>
  <c r="AQ32" i="147"/>
  <c r="AP32" i="147"/>
  <c r="AO32" i="147"/>
  <c r="AN32" i="147"/>
  <c r="AM32" i="147"/>
  <c r="AL32" i="147"/>
  <c r="AK32" i="147"/>
  <c r="AJ32" i="147"/>
  <c r="AI32" i="147"/>
  <c r="BN31" i="147"/>
  <c r="BM31" i="147"/>
  <c r="BL31" i="147"/>
  <c r="BK31" i="147"/>
  <c r="BJ31" i="147"/>
  <c r="BI31" i="147"/>
  <c r="BH31" i="147"/>
  <c r="BG31" i="147"/>
  <c r="BF31" i="147"/>
  <c r="BB31" i="147"/>
  <c r="BA31" i="147"/>
  <c r="AZ31" i="147"/>
  <c r="AY31" i="147"/>
  <c r="AX31" i="147"/>
  <c r="AW31" i="147"/>
  <c r="AV31" i="147"/>
  <c r="AU31" i="147"/>
  <c r="AT31" i="147"/>
  <c r="AS31" i="147"/>
  <c r="AQ31" i="147"/>
  <c r="AP31" i="147"/>
  <c r="AO31" i="147"/>
  <c r="AN31" i="147"/>
  <c r="AM31" i="147"/>
  <c r="AL31" i="147"/>
  <c r="AK31" i="147"/>
  <c r="AJ31" i="147"/>
  <c r="AI31" i="147"/>
  <c r="BN30" i="147"/>
  <c r="BM30" i="147"/>
  <c r="BL30" i="147"/>
  <c r="BK30" i="147"/>
  <c r="BJ30" i="147"/>
  <c r="BI30" i="147"/>
  <c r="BH30" i="147"/>
  <c r="BG30" i="147"/>
  <c r="BF30" i="147"/>
  <c r="BB30" i="147"/>
  <c r="BA30" i="147"/>
  <c r="AZ30" i="147"/>
  <c r="AY30" i="147"/>
  <c r="AX30" i="147"/>
  <c r="AW30" i="147"/>
  <c r="AV30" i="147"/>
  <c r="AU30" i="147"/>
  <c r="AT30" i="147"/>
  <c r="AS30" i="147"/>
  <c r="AQ30" i="147"/>
  <c r="AP30" i="147"/>
  <c r="AO30" i="147"/>
  <c r="AN30" i="147"/>
  <c r="AM30" i="147"/>
  <c r="AL30" i="147"/>
  <c r="AK30" i="147"/>
  <c r="AJ30" i="147"/>
  <c r="AI30" i="147"/>
  <c r="CO29" i="147"/>
  <c r="BN28" i="147"/>
  <c r="BM28" i="147"/>
  <c r="BL28" i="147"/>
  <c r="BK28" i="147"/>
  <c r="BJ28" i="147"/>
  <c r="BI28" i="147"/>
  <c r="BH28" i="147"/>
  <c r="BG28" i="147"/>
  <c r="BF28" i="147"/>
  <c r="BB28" i="147"/>
  <c r="BA28" i="147"/>
  <c r="AZ28" i="147"/>
  <c r="AY28" i="147"/>
  <c r="AX28" i="147"/>
  <c r="AW28" i="147"/>
  <c r="AV28" i="147"/>
  <c r="AU28" i="147"/>
  <c r="AT28" i="147"/>
  <c r="AS28" i="147"/>
  <c r="AQ28" i="147"/>
  <c r="AP28" i="147"/>
  <c r="AO28" i="147"/>
  <c r="AN28" i="147"/>
  <c r="AM28" i="147"/>
  <c r="AL28" i="147"/>
  <c r="AK28" i="147"/>
  <c r="AJ28" i="147"/>
  <c r="AI28" i="147"/>
  <c r="BN27" i="147"/>
  <c r="BM27" i="147"/>
  <c r="BL27" i="147"/>
  <c r="BK27" i="147"/>
  <c r="BJ27" i="147"/>
  <c r="BI27" i="147"/>
  <c r="BH27" i="147"/>
  <c r="BG27" i="147"/>
  <c r="BF27" i="147"/>
  <c r="BB27" i="147"/>
  <c r="BA27" i="147"/>
  <c r="AZ27" i="147"/>
  <c r="AY27" i="147"/>
  <c r="AX27" i="147"/>
  <c r="AW27" i="147"/>
  <c r="AV27" i="147"/>
  <c r="AU27" i="147"/>
  <c r="AT27" i="147"/>
  <c r="AS27" i="147"/>
  <c r="AQ27" i="147"/>
  <c r="AP27" i="147"/>
  <c r="AO27" i="147"/>
  <c r="AN27" i="147"/>
  <c r="AM27" i="147"/>
  <c r="AL27" i="147"/>
  <c r="AK27" i="147"/>
  <c r="AJ27" i="147"/>
  <c r="AI27" i="147"/>
  <c r="BN26" i="147"/>
  <c r="BM26" i="147"/>
  <c r="BL26" i="147"/>
  <c r="BK26" i="147"/>
  <c r="BJ26" i="147"/>
  <c r="BI26" i="147"/>
  <c r="BH26" i="147"/>
  <c r="BG26" i="147"/>
  <c r="BF26" i="147"/>
  <c r="BB26" i="147"/>
  <c r="BA26" i="147"/>
  <c r="AZ26" i="147"/>
  <c r="AY26" i="147"/>
  <c r="AX26" i="147"/>
  <c r="AW26" i="147"/>
  <c r="AV26" i="147"/>
  <c r="AU26" i="147"/>
  <c r="AT26" i="147"/>
  <c r="AS26" i="147"/>
  <c r="AQ26" i="147"/>
  <c r="AP26" i="147"/>
  <c r="AO26" i="147"/>
  <c r="AN26" i="147"/>
  <c r="AM26" i="147"/>
  <c r="AL26" i="147"/>
  <c r="AK26" i="147"/>
  <c r="AJ26" i="147"/>
  <c r="AI26" i="147"/>
  <c r="BN25" i="147"/>
  <c r="BM25" i="147"/>
  <c r="BL25" i="147"/>
  <c r="BK25" i="147"/>
  <c r="BJ25" i="147"/>
  <c r="BI25" i="147"/>
  <c r="BH25" i="147"/>
  <c r="BG25" i="147"/>
  <c r="BF25" i="147"/>
  <c r="BB25" i="147"/>
  <c r="BA25" i="147"/>
  <c r="AZ25" i="147"/>
  <c r="AY25" i="147"/>
  <c r="AX25" i="147"/>
  <c r="AW25" i="147"/>
  <c r="AV25" i="147"/>
  <c r="AU25" i="147"/>
  <c r="AT25" i="147"/>
  <c r="AS25" i="147"/>
  <c r="AQ25" i="147"/>
  <c r="AP25" i="147"/>
  <c r="AO25" i="147"/>
  <c r="AN25" i="147"/>
  <c r="AM25" i="147"/>
  <c r="AL25" i="147"/>
  <c r="AK25" i="147"/>
  <c r="AJ25" i="147"/>
  <c r="AI25" i="147"/>
  <c r="BN24" i="147"/>
  <c r="BM24" i="147"/>
  <c r="BL24" i="147"/>
  <c r="BK24" i="147"/>
  <c r="BJ24" i="147"/>
  <c r="BI24" i="147"/>
  <c r="BH24" i="147"/>
  <c r="BG24" i="147"/>
  <c r="BF24" i="147"/>
  <c r="BB24" i="147"/>
  <c r="BA24" i="147"/>
  <c r="AZ24" i="147"/>
  <c r="AY24" i="147"/>
  <c r="AX24" i="147"/>
  <c r="AW24" i="147"/>
  <c r="AV24" i="147"/>
  <c r="AU24" i="147"/>
  <c r="AT24" i="147"/>
  <c r="AS24" i="147"/>
  <c r="AQ24" i="147"/>
  <c r="AP24" i="147"/>
  <c r="AO24" i="147"/>
  <c r="AN24" i="147"/>
  <c r="AM24" i="147"/>
  <c r="AL24" i="147"/>
  <c r="AK24" i="147"/>
  <c r="AJ24" i="147"/>
  <c r="AI24" i="147"/>
  <c r="BN23" i="147"/>
  <c r="BM23" i="147"/>
  <c r="BL23" i="147"/>
  <c r="BK23" i="147"/>
  <c r="BJ23" i="147"/>
  <c r="BI23" i="147"/>
  <c r="BH23" i="147"/>
  <c r="BG23" i="147"/>
  <c r="BF23" i="147"/>
  <c r="BB23" i="147"/>
  <c r="BA23" i="147"/>
  <c r="AZ23" i="147"/>
  <c r="AY23" i="147"/>
  <c r="AX23" i="147"/>
  <c r="AW23" i="147"/>
  <c r="AV23" i="147"/>
  <c r="AU23" i="147"/>
  <c r="AT23" i="147"/>
  <c r="AS23" i="147"/>
  <c r="AQ23" i="147"/>
  <c r="AP23" i="147"/>
  <c r="AO23" i="147"/>
  <c r="AN23" i="147"/>
  <c r="AM23" i="147"/>
  <c r="AL23" i="147"/>
  <c r="AK23" i="147"/>
  <c r="AJ23" i="147"/>
  <c r="AI23" i="147"/>
  <c r="BN22" i="147"/>
  <c r="BM22" i="147"/>
  <c r="BL22" i="147"/>
  <c r="BK22" i="147"/>
  <c r="BJ22" i="147"/>
  <c r="BI22" i="147"/>
  <c r="BH22" i="147"/>
  <c r="BG22" i="147"/>
  <c r="BF22" i="147"/>
  <c r="BB22" i="147"/>
  <c r="BA22" i="147"/>
  <c r="AZ22" i="147"/>
  <c r="AY22" i="147"/>
  <c r="AX22" i="147"/>
  <c r="AW22" i="147"/>
  <c r="AV22" i="147"/>
  <c r="AU22" i="147"/>
  <c r="AT22" i="147"/>
  <c r="AS22" i="147"/>
  <c r="AQ22" i="147"/>
  <c r="AP22" i="147"/>
  <c r="AO22" i="147"/>
  <c r="AN22" i="147"/>
  <c r="AM22" i="147"/>
  <c r="AL22" i="147"/>
  <c r="AK22" i="147"/>
  <c r="AJ22" i="147"/>
  <c r="AI22" i="147"/>
  <c r="BN21" i="147"/>
  <c r="BM21" i="147"/>
  <c r="BL21" i="147"/>
  <c r="BK21" i="147"/>
  <c r="BJ21" i="147"/>
  <c r="BI21" i="147"/>
  <c r="BH21" i="147"/>
  <c r="BG21" i="147"/>
  <c r="BF21" i="147"/>
  <c r="BB21" i="147"/>
  <c r="BA21" i="147"/>
  <c r="AZ21" i="147"/>
  <c r="AY21" i="147"/>
  <c r="AX21" i="147"/>
  <c r="AW21" i="147"/>
  <c r="AV21" i="147"/>
  <c r="AU21" i="147"/>
  <c r="AT21" i="147"/>
  <c r="AS21" i="147"/>
  <c r="AQ21" i="147"/>
  <c r="AP21" i="147"/>
  <c r="AO21" i="147"/>
  <c r="AN21" i="147"/>
  <c r="AM21" i="147"/>
  <c r="AL21" i="147"/>
  <c r="AK21" i="147"/>
  <c r="AJ21" i="147"/>
  <c r="AI21" i="147"/>
  <c r="BN20" i="147"/>
  <c r="BM20" i="147"/>
  <c r="BL20" i="147"/>
  <c r="BK20" i="147"/>
  <c r="BJ20" i="147"/>
  <c r="BI20" i="147"/>
  <c r="BH20" i="147"/>
  <c r="BG20" i="147"/>
  <c r="BF20" i="147"/>
  <c r="BB20" i="147"/>
  <c r="BA20" i="147"/>
  <c r="AZ20" i="147"/>
  <c r="AY20" i="147"/>
  <c r="AX20" i="147"/>
  <c r="AW20" i="147"/>
  <c r="AV20" i="147"/>
  <c r="AU20" i="147"/>
  <c r="AT20" i="147"/>
  <c r="AS20" i="147"/>
  <c r="AQ20" i="147"/>
  <c r="AP20" i="147"/>
  <c r="AO20" i="147"/>
  <c r="AN20" i="147"/>
  <c r="AM20" i="147"/>
  <c r="AL20" i="147"/>
  <c r="AK20" i="147"/>
  <c r="AJ20" i="147"/>
  <c r="AI20" i="147"/>
  <c r="BN19" i="147"/>
  <c r="BM19" i="147"/>
  <c r="BL19" i="147"/>
  <c r="BK19" i="147"/>
  <c r="BJ19" i="147"/>
  <c r="BI19" i="147"/>
  <c r="BH19" i="147"/>
  <c r="BG19" i="147"/>
  <c r="BF19" i="147"/>
  <c r="BB19" i="147"/>
  <c r="BA19" i="147"/>
  <c r="AZ19" i="147"/>
  <c r="AY19" i="147"/>
  <c r="AX19" i="147"/>
  <c r="AW19" i="147"/>
  <c r="AV19" i="147"/>
  <c r="AU19" i="147"/>
  <c r="AT19" i="147"/>
  <c r="AS19" i="147"/>
  <c r="AQ19" i="147"/>
  <c r="AP19" i="147"/>
  <c r="AO19" i="147"/>
  <c r="AN19" i="147"/>
  <c r="AM19" i="147"/>
  <c r="AL19" i="147"/>
  <c r="AK19" i="147"/>
  <c r="AJ19" i="147"/>
  <c r="AI19" i="147"/>
  <c r="BN18" i="147"/>
  <c r="BM18" i="147"/>
  <c r="BL18" i="147"/>
  <c r="BK18" i="147"/>
  <c r="BJ18" i="147"/>
  <c r="BI18" i="147"/>
  <c r="BH18" i="147"/>
  <c r="BG18" i="147"/>
  <c r="BF18" i="147"/>
  <c r="BB18" i="147"/>
  <c r="BA18" i="147"/>
  <c r="AZ18" i="147"/>
  <c r="AY18" i="147"/>
  <c r="AX18" i="147"/>
  <c r="AW18" i="147"/>
  <c r="AV18" i="147"/>
  <c r="AU18" i="147"/>
  <c r="AT18" i="147"/>
  <c r="AS18" i="147"/>
  <c r="AQ18" i="147"/>
  <c r="AP18" i="147"/>
  <c r="AO18" i="147"/>
  <c r="AN18" i="147"/>
  <c r="AM18" i="147"/>
  <c r="AL18" i="147"/>
  <c r="AK18" i="147"/>
  <c r="AJ18" i="147"/>
  <c r="AI18" i="147"/>
  <c r="BN17" i="147"/>
  <c r="BM17" i="147"/>
  <c r="BL17" i="147"/>
  <c r="BK17" i="147"/>
  <c r="BJ17" i="147"/>
  <c r="BI17" i="147"/>
  <c r="BH17" i="147"/>
  <c r="BG17" i="147"/>
  <c r="BF17" i="147"/>
  <c r="BB17" i="147"/>
  <c r="BA17" i="147"/>
  <c r="AZ17" i="147"/>
  <c r="AY17" i="147"/>
  <c r="AX17" i="147"/>
  <c r="AW17" i="147"/>
  <c r="AV17" i="147"/>
  <c r="AU17" i="147"/>
  <c r="AT17" i="147"/>
  <c r="AS17" i="147"/>
  <c r="AQ17" i="147"/>
  <c r="AP17" i="147"/>
  <c r="AO17" i="147"/>
  <c r="AN17" i="147"/>
  <c r="AM17" i="147"/>
  <c r="AL17" i="147"/>
  <c r="AK17" i="147"/>
  <c r="AJ17" i="147"/>
  <c r="AI17" i="147"/>
  <c r="BN16" i="147"/>
  <c r="BM16" i="147"/>
  <c r="BL16" i="147"/>
  <c r="BK16" i="147"/>
  <c r="BJ16" i="147"/>
  <c r="BI16" i="147"/>
  <c r="BH16" i="147"/>
  <c r="BG16" i="147"/>
  <c r="BF16" i="147"/>
  <c r="BB16" i="147"/>
  <c r="BA16" i="147"/>
  <c r="AZ16" i="147"/>
  <c r="AY16" i="147"/>
  <c r="AX16" i="147"/>
  <c r="AW16" i="147"/>
  <c r="AV16" i="147"/>
  <c r="AU16" i="147"/>
  <c r="AT16" i="147"/>
  <c r="AS16" i="147"/>
  <c r="AQ16" i="147"/>
  <c r="AP16" i="147"/>
  <c r="AO16" i="147"/>
  <c r="AN16" i="147"/>
  <c r="AM16" i="147"/>
  <c r="AL16" i="147"/>
  <c r="AK16" i="147"/>
  <c r="AJ16" i="147"/>
  <c r="AI16" i="147"/>
  <c r="BN15" i="147"/>
  <c r="BM15" i="147"/>
  <c r="BL15" i="147"/>
  <c r="BK15" i="147"/>
  <c r="BJ15" i="147"/>
  <c r="BI15" i="147"/>
  <c r="BH15" i="147"/>
  <c r="BG15" i="147"/>
  <c r="BF15" i="147"/>
  <c r="BB15" i="147"/>
  <c r="BA15" i="147"/>
  <c r="AZ15" i="147"/>
  <c r="AY15" i="147"/>
  <c r="AX15" i="147"/>
  <c r="AW15" i="147"/>
  <c r="AV15" i="147"/>
  <c r="AU15" i="147"/>
  <c r="AT15" i="147"/>
  <c r="AS15" i="147"/>
  <c r="AQ15" i="147"/>
  <c r="AP15" i="147"/>
  <c r="AO15" i="147"/>
  <c r="AN15" i="147"/>
  <c r="AM15" i="147"/>
  <c r="AL15" i="147"/>
  <c r="AK15" i="147"/>
  <c r="AJ15" i="147"/>
  <c r="AI15" i="147"/>
  <c r="BN14" i="147"/>
  <c r="BM14" i="147"/>
  <c r="BL14" i="147"/>
  <c r="BK14" i="147"/>
  <c r="BJ14" i="147"/>
  <c r="BI14" i="147"/>
  <c r="BH14" i="147"/>
  <c r="BG14" i="147"/>
  <c r="BF14" i="147"/>
  <c r="BB14" i="147"/>
  <c r="BA14" i="147"/>
  <c r="AZ14" i="147"/>
  <c r="AY14" i="147"/>
  <c r="AX14" i="147"/>
  <c r="AW14" i="147"/>
  <c r="AV14" i="147"/>
  <c r="AU14" i="147"/>
  <c r="AT14" i="147"/>
  <c r="AS14" i="147"/>
  <c r="AQ14" i="147"/>
  <c r="AP14" i="147"/>
  <c r="AO14" i="147"/>
  <c r="AN14" i="147"/>
  <c r="AM14" i="147"/>
  <c r="AL14" i="147"/>
  <c r="AK14" i="147"/>
  <c r="AJ14" i="147"/>
  <c r="AI14" i="147"/>
  <c r="BN13" i="147"/>
  <c r="BM13" i="147"/>
  <c r="BL13" i="147"/>
  <c r="BK13" i="147"/>
  <c r="BJ13" i="147"/>
  <c r="BI13" i="147"/>
  <c r="BH13" i="147"/>
  <c r="BG13" i="147"/>
  <c r="BF13" i="147"/>
  <c r="BB13" i="147"/>
  <c r="BA13" i="147"/>
  <c r="AZ13" i="147"/>
  <c r="AY13" i="147"/>
  <c r="AX13" i="147"/>
  <c r="AW13" i="147"/>
  <c r="AV13" i="147"/>
  <c r="AU13" i="147"/>
  <c r="AT13" i="147"/>
  <c r="AS13" i="147"/>
  <c r="AQ13" i="147"/>
  <c r="AP13" i="147"/>
  <c r="AO13" i="147"/>
  <c r="AN13" i="147"/>
  <c r="AM13" i="147"/>
  <c r="AL13" i="147"/>
  <c r="AK13" i="147"/>
  <c r="AJ13" i="147"/>
  <c r="AI13" i="147"/>
  <c r="CC10" i="147"/>
  <c r="AH8" i="147"/>
  <c r="AG8" i="147"/>
  <c r="AF8" i="147"/>
  <c r="AE8" i="147"/>
  <c r="AD8" i="147"/>
  <c r="AC8" i="147"/>
  <c r="AB8" i="147"/>
  <c r="AA8" i="147"/>
  <c r="Z8" i="147"/>
  <c r="Y8" i="147"/>
  <c r="X8" i="147"/>
  <c r="W8" i="147"/>
  <c r="V8" i="147"/>
  <c r="U8" i="147"/>
  <c r="T8" i="147"/>
  <c r="S8" i="147"/>
  <c r="R8" i="147"/>
  <c r="Q8" i="147"/>
  <c r="P8" i="147"/>
  <c r="O8" i="147"/>
  <c r="N8" i="147"/>
  <c r="M8" i="147"/>
  <c r="L8" i="147"/>
  <c r="K8" i="147"/>
  <c r="J8" i="147"/>
  <c r="I8" i="147"/>
  <c r="H8" i="147"/>
  <c r="G8" i="147"/>
  <c r="F8" i="147"/>
  <c r="E8" i="147"/>
  <c r="D8" i="147"/>
  <c r="AH7" i="147"/>
  <c r="AG7" i="147"/>
  <c r="AF7" i="147"/>
  <c r="AE7" i="147"/>
  <c r="AD7" i="147"/>
  <c r="AC7" i="147"/>
  <c r="AB7" i="147"/>
  <c r="AA7" i="147"/>
  <c r="Z7" i="147"/>
  <c r="Y7" i="147"/>
  <c r="X7" i="147"/>
  <c r="W7" i="147"/>
  <c r="V7" i="147"/>
  <c r="U7" i="147"/>
  <c r="T7" i="147"/>
  <c r="S7" i="147"/>
  <c r="R7" i="147"/>
  <c r="Q7" i="147"/>
  <c r="P7" i="147"/>
  <c r="O7" i="147"/>
  <c r="N7" i="147"/>
  <c r="M7" i="147"/>
  <c r="L7" i="147"/>
  <c r="K7" i="147"/>
  <c r="J7" i="147"/>
  <c r="I7" i="147"/>
  <c r="H7" i="147"/>
  <c r="G7" i="147"/>
  <c r="F7" i="147"/>
  <c r="E7" i="147"/>
  <c r="D7" i="147"/>
  <c r="BF6" i="147"/>
  <c r="BD6" i="147"/>
  <c r="AH6" i="147"/>
  <c r="AG6" i="147"/>
  <c r="AF6" i="147"/>
  <c r="AE6" i="147"/>
  <c r="AD6" i="147"/>
  <c r="AC6" i="147"/>
  <c r="AB6" i="147"/>
  <c r="AA6" i="147"/>
  <c r="Z6" i="147"/>
  <c r="Y6" i="147"/>
  <c r="X6" i="147"/>
  <c r="W6" i="147"/>
  <c r="V6" i="147"/>
  <c r="U6" i="147"/>
  <c r="T6" i="147"/>
  <c r="S6" i="147"/>
  <c r="R6" i="147"/>
  <c r="Q6" i="147"/>
  <c r="P6" i="147"/>
  <c r="O6" i="147"/>
  <c r="N6" i="147"/>
  <c r="M6" i="147"/>
  <c r="L6" i="147"/>
  <c r="K6" i="147"/>
  <c r="J6" i="147"/>
  <c r="I6" i="147"/>
  <c r="H6" i="147"/>
  <c r="G6" i="147"/>
  <c r="F6" i="147"/>
  <c r="E6" i="147"/>
  <c r="D6" i="147"/>
  <c r="AH4" i="147"/>
  <c r="AG4" i="147"/>
  <c r="AF4" i="147"/>
  <c r="AE4" i="147"/>
  <c r="AD4" i="147"/>
  <c r="AC4" i="147"/>
  <c r="AB4" i="147"/>
  <c r="AA4" i="147"/>
  <c r="Z4" i="147"/>
  <c r="Y4" i="147"/>
  <c r="X4" i="147"/>
  <c r="W4" i="147"/>
  <c r="V4" i="147"/>
  <c r="U4" i="147"/>
  <c r="T4" i="147"/>
  <c r="S4" i="147"/>
  <c r="R4" i="147"/>
  <c r="Q4" i="147"/>
  <c r="P4" i="147"/>
  <c r="O4" i="147"/>
  <c r="N4" i="147"/>
  <c r="M4" i="147"/>
  <c r="L4" i="147"/>
  <c r="K4" i="147"/>
  <c r="J4" i="147"/>
  <c r="I4" i="147"/>
  <c r="H4" i="147"/>
  <c r="G4" i="147"/>
  <c r="F4" i="147"/>
  <c r="E4" i="147"/>
  <c r="D4" i="147"/>
  <c r="AH3" i="147"/>
  <c r="AG3" i="147"/>
  <c r="AF3" i="147"/>
  <c r="AE3" i="147"/>
  <c r="AD3" i="147"/>
  <c r="AC3" i="147"/>
  <c r="AB3" i="147"/>
  <c r="AA3" i="147"/>
  <c r="Z3" i="147"/>
  <c r="Y3" i="147"/>
  <c r="X3" i="147"/>
  <c r="W3" i="147"/>
  <c r="V3" i="147"/>
  <c r="U3" i="147"/>
  <c r="T3" i="147"/>
  <c r="S3" i="147"/>
  <c r="R3" i="147"/>
  <c r="Q3" i="147"/>
  <c r="P3" i="147"/>
  <c r="O3" i="147"/>
  <c r="N3" i="147"/>
  <c r="M3" i="147"/>
  <c r="L3" i="147"/>
  <c r="K3" i="147"/>
  <c r="J3" i="147"/>
  <c r="I3" i="147"/>
  <c r="H3" i="147"/>
  <c r="G3" i="147"/>
  <c r="F3" i="147"/>
  <c r="E3" i="147"/>
  <c r="D3" i="147"/>
  <c r="BF2" i="147"/>
  <c r="BE2" i="147"/>
  <c r="BD2" i="147"/>
  <c r="AH2" i="147"/>
  <c r="AG2" i="147"/>
  <c r="AF2" i="147"/>
  <c r="AE2" i="147"/>
  <c r="AD2" i="147"/>
  <c r="AC2" i="147"/>
  <c r="AB2" i="147"/>
  <c r="AA2" i="147"/>
  <c r="Z2" i="147"/>
  <c r="Y2" i="147"/>
  <c r="X2" i="147"/>
  <c r="W2" i="147"/>
  <c r="V2" i="147"/>
  <c r="U2" i="147"/>
  <c r="T2" i="147"/>
  <c r="S2" i="147"/>
  <c r="R2" i="147"/>
  <c r="Q2" i="147"/>
  <c r="P2" i="147"/>
  <c r="O2" i="147"/>
  <c r="N2" i="147"/>
  <c r="M2" i="147"/>
  <c r="L2" i="147"/>
  <c r="K2" i="147"/>
  <c r="J2" i="147"/>
  <c r="I2" i="147"/>
  <c r="H2" i="147"/>
  <c r="G2" i="147"/>
  <c r="F2" i="147"/>
  <c r="E2" i="147"/>
  <c r="D2" i="147"/>
  <c r="E1" i="147"/>
  <c r="F1" i="147" s="1"/>
  <c r="G1" i="147" s="1"/>
  <c r="H1" i="147" s="1"/>
  <c r="I1" i="147" s="1"/>
  <c r="J1" i="147" s="1"/>
  <c r="K1" i="147" s="1"/>
  <c r="L1" i="147" s="1"/>
  <c r="M1" i="147" s="1"/>
  <c r="N1" i="147" s="1"/>
  <c r="O1" i="147" s="1"/>
  <c r="P1" i="147" s="1"/>
  <c r="Q1" i="147" s="1"/>
  <c r="R1" i="147" s="1"/>
  <c r="S1" i="147" s="1"/>
  <c r="T1" i="147" s="1"/>
  <c r="U1" i="147" s="1"/>
  <c r="V1" i="147" s="1"/>
  <c r="W1" i="147" s="1"/>
  <c r="X1" i="147" s="1"/>
  <c r="Y1" i="147" s="1"/>
  <c r="Z1" i="147" s="1"/>
  <c r="AA1" i="147" s="1"/>
  <c r="AB1" i="147" s="1"/>
  <c r="AC1" i="147" s="1"/>
  <c r="AD1" i="147" s="1"/>
  <c r="AE1" i="147" s="1"/>
  <c r="AF1" i="147" s="1"/>
  <c r="AG1" i="147" s="1"/>
  <c r="AH1" i="147" s="1"/>
  <c r="D134" i="147" l="1"/>
  <c r="BY71" i="147"/>
  <c r="AA123" i="147"/>
  <c r="H140" i="147"/>
  <c r="CJ22" i="147"/>
  <c r="CJ24" i="147"/>
  <c r="I139" i="147"/>
  <c r="L142" i="147"/>
  <c r="CJ37" i="147"/>
  <c r="CJ39" i="147"/>
  <c r="CJ41" i="147"/>
  <c r="CJ43" i="147"/>
  <c r="T140" i="147"/>
  <c r="CJ49" i="147"/>
  <c r="CJ52" i="147"/>
  <c r="CJ54" i="147"/>
  <c r="BE56" i="147"/>
  <c r="CE56" i="147" s="1"/>
  <c r="CJ56" i="147"/>
  <c r="CJ58" i="147"/>
  <c r="BW66" i="147"/>
  <c r="BE69" i="147"/>
  <c r="E59" i="11" s="1"/>
  <c r="CJ69" i="147"/>
  <c r="CJ30" i="147"/>
  <c r="CH51" i="147"/>
  <c r="CJ64" i="147"/>
  <c r="BE66" i="147"/>
  <c r="CJ66" i="147"/>
  <c r="O123" i="147"/>
  <c r="CH22" i="147"/>
  <c r="CH24" i="147"/>
  <c r="CH26" i="147"/>
  <c r="CH37" i="147"/>
  <c r="CH41" i="147"/>
  <c r="CH43" i="147"/>
  <c r="CJ73" i="147"/>
  <c r="CJ19" i="147"/>
  <c r="CJ23" i="147"/>
  <c r="CJ27" i="147"/>
  <c r="CJ36" i="147"/>
  <c r="CJ42" i="147"/>
  <c r="CH62" i="147"/>
  <c r="CH66" i="147"/>
  <c r="D138" i="147"/>
  <c r="G141" i="147"/>
  <c r="CH34" i="147"/>
  <c r="CH56" i="147"/>
  <c r="BE63" i="147"/>
  <c r="AG10" i="83" s="1"/>
  <c r="CJ65" i="147"/>
  <c r="CJ70" i="147"/>
  <c r="BE48" i="147"/>
  <c r="AG10" i="65" s="1"/>
  <c r="CJ48" i="147"/>
  <c r="CJ51" i="147"/>
  <c r="CH19" i="147"/>
  <c r="CH23" i="147"/>
  <c r="CH36" i="147"/>
  <c r="CH42" i="147"/>
  <c r="BV58" i="147"/>
  <c r="BE22" i="147"/>
  <c r="CH31" i="147"/>
  <c r="CJ31" i="147"/>
  <c r="BE41" i="147"/>
  <c r="BE43" i="147"/>
  <c r="CH65" i="147"/>
  <c r="CJ74" i="147"/>
  <c r="CJ72" i="147"/>
  <c r="BE73" i="147"/>
  <c r="E63" i="11" s="1"/>
  <c r="BE68" i="147"/>
  <c r="E58" i="11" s="1"/>
  <c r="CJ68" i="147"/>
  <c r="CH67" i="147"/>
  <c r="CJ67" i="147"/>
  <c r="BE67" i="147"/>
  <c r="CH63" i="147"/>
  <c r="CJ63" i="147"/>
  <c r="BE65" i="147"/>
  <c r="AG10" i="87" s="1"/>
  <c r="CJ61" i="147"/>
  <c r="BE61" i="147"/>
  <c r="AG10" i="81" s="1"/>
  <c r="CH61" i="147"/>
  <c r="CJ60" i="147"/>
  <c r="CH60" i="147"/>
  <c r="CH32" i="147"/>
  <c r="CJ32" i="147"/>
  <c r="BE32" i="147"/>
  <c r="AG10" i="54" s="1"/>
  <c r="CJ14" i="147"/>
  <c r="CJ55" i="147"/>
  <c r="CH58" i="147"/>
  <c r="CH55" i="147"/>
  <c r="CH54" i="147"/>
  <c r="CH52" i="147"/>
  <c r="BE52" i="147"/>
  <c r="CH49" i="147"/>
  <c r="BE49" i="147"/>
  <c r="AG10" i="40" s="1"/>
  <c r="CH48" i="147"/>
  <c r="CH45" i="147"/>
  <c r="CJ45" i="147"/>
  <c r="CH25" i="147"/>
  <c r="CH57" i="147"/>
  <c r="CJ57" i="147"/>
  <c r="BW28" i="147"/>
  <c r="BU39" i="147"/>
  <c r="CH39" i="147"/>
  <c r="BE39" i="147"/>
  <c r="CH17" i="147"/>
  <c r="CH46" i="147"/>
  <c r="CJ46" i="147"/>
  <c r="CJ17" i="147"/>
  <c r="CJ47" i="147"/>
  <c r="CH47" i="147"/>
  <c r="BV35" i="147"/>
  <c r="CH28" i="147"/>
  <c r="CJ28" i="147"/>
  <c r="BE28" i="147"/>
  <c r="E39" i="11" s="1"/>
  <c r="CH27" i="147"/>
  <c r="CJ26" i="147"/>
  <c r="CJ25" i="147"/>
  <c r="BE21" i="147"/>
  <c r="CH21" i="147"/>
  <c r="CJ21" i="147"/>
  <c r="CH20" i="147"/>
  <c r="CJ20" i="147"/>
  <c r="BE20" i="147"/>
  <c r="CH18" i="147"/>
  <c r="CJ18" i="147"/>
  <c r="BE15" i="147"/>
  <c r="CH15" i="147"/>
  <c r="CJ15" i="147"/>
  <c r="CH14" i="147"/>
  <c r="BX14" i="147"/>
  <c r="CJ40" i="147"/>
  <c r="CH40" i="147"/>
  <c r="CJ75" i="147"/>
  <c r="CJ62" i="147"/>
  <c r="CH16" i="147"/>
  <c r="CJ16" i="147"/>
  <c r="BE16" i="147"/>
  <c r="BE53" i="147"/>
  <c r="BW53" i="147"/>
  <c r="CH53" i="147"/>
  <c r="CJ53" i="147"/>
  <c r="CH38" i="147"/>
  <c r="CJ38" i="147"/>
  <c r="AD142" i="147"/>
  <c r="CH50" i="147"/>
  <c r="CJ50" i="147"/>
  <c r="CH30" i="147"/>
  <c r="CH13" i="147"/>
  <c r="CJ13" i="147"/>
  <c r="BE64" i="147"/>
  <c r="CH64" i="147"/>
  <c r="BE25" i="147"/>
  <c r="BE71" i="147"/>
  <c r="CJ71" i="147"/>
  <c r="BE33" i="147"/>
  <c r="CJ34" i="147"/>
  <c r="CH35" i="147"/>
  <c r="CJ35" i="147"/>
  <c r="CH33" i="147"/>
  <c r="CJ33" i="147"/>
  <c r="BE50" i="147"/>
  <c r="AG10" i="68" s="1"/>
  <c r="AE141" i="147"/>
  <c r="AH144" i="147"/>
  <c r="BQ59" i="149"/>
  <c r="CB59" i="149"/>
  <c r="BO59" i="149"/>
  <c r="BS59" i="149"/>
  <c r="CA59" i="149"/>
  <c r="BN59" i="149"/>
  <c r="BQ29" i="149"/>
  <c r="CG29" i="149"/>
  <c r="BX29" i="149"/>
  <c r="BY29" i="149" s="1"/>
  <c r="BX59" i="149"/>
  <c r="BY59" i="149" s="1"/>
  <c r="BU29" i="149"/>
  <c r="BA29" i="149"/>
  <c r="BH29" i="149"/>
  <c r="BI29" i="149" s="1"/>
  <c r="BT59" i="149"/>
  <c r="CC59" i="149"/>
  <c r="BZ59" i="149"/>
  <c r="BE24" i="147"/>
  <c r="AC143" i="147"/>
  <c r="U139" i="147"/>
  <c r="X142" i="147"/>
  <c r="R142" i="147"/>
  <c r="AH141" i="147"/>
  <c r="AE144" i="147"/>
  <c r="AE139" i="147"/>
  <c r="BE58" i="147"/>
  <c r="E55" i="11" s="1"/>
  <c r="BU20" i="147"/>
  <c r="BV18" i="147"/>
  <c r="BD31" i="147"/>
  <c r="BE62" i="147"/>
  <c r="BE40" i="147"/>
  <c r="BE34" i="147"/>
  <c r="S142" i="147"/>
  <c r="AA142" i="147"/>
  <c r="AA139" i="147"/>
  <c r="BE35" i="147"/>
  <c r="BE54" i="147"/>
  <c r="BX54" i="147"/>
  <c r="AA143" i="147"/>
  <c r="AB138" i="147"/>
  <c r="BE51" i="147"/>
  <c r="BE55" i="147"/>
  <c r="BE42" i="147"/>
  <c r="BE30" i="147"/>
  <c r="BE27" i="147"/>
  <c r="E38" i="11" s="1"/>
  <c r="BE18" i="147"/>
  <c r="AG10" i="44" s="1"/>
  <c r="BE17" i="147"/>
  <c r="AG10" i="56" s="1"/>
  <c r="BE14" i="147"/>
  <c r="AG10" i="80" s="1"/>
  <c r="AT29" i="147"/>
  <c r="BE13" i="147"/>
  <c r="BE75" i="147"/>
  <c r="E65" i="11" s="1"/>
  <c r="BE74" i="147"/>
  <c r="E64" i="11" s="1"/>
  <c r="BE72" i="147"/>
  <c r="L143" i="147"/>
  <c r="BE70" i="147"/>
  <c r="AT76" i="147"/>
  <c r="AE142" i="147"/>
  <c r="BE60" i="147"/>
  <c r="BW56" i="147"/>
  <c r="P138" i="147"/>
  <c r="P134" i="147"/>
  <c r="P141" i="147"/>
  <c r="BE47" i="147"/>
  <c r="AG10" i="53" s="1"/>
  <c r="BE46" i="147"/>
  <c r="AG10" i="37" s="1"/>
  <c r="V138" i="147"/>
  <c r="BE45" i="147"/>
  <c r="U137" i="147"/>
  <c r="AH142" i="147"/>
  <c r="AD139" i="147"/>
  <c r="W140" i="147"/>
  <c r="BE57" i="147"/>
  <c r="E54" i="11" s="1"/>
  <c r="BE26" i="147"/>
  <c r="BE36" i="147"/>
  <c r="BE23" i="147"/>
  <c r="BE19" i="147"/>
  <c r="O142" i="147"/>
  <c r="O139" i="147"/>
  <c r="BE38" i="147"/>
  <c r="AT44" i="147"/>
  <c r="AT59" i="147"/>
  <c r="AC140" i="147"/>
  <c r="BE37" i="147"/>
  <c r="BV41" i="147"/>
  <c r="AH138" i="147"/>
  <c r="AG139" i="147"/>
  <c r="M144" i="147"/>
  <c r="M141" i="147"/>
  <c r="G142" i="147"/>
  <c r="BX31" i="147"/>
  <c r="D144" i="147"/>
  <c r="W143" i="147"/>
  <c r="T143" i="147"/>
  <c r="P144" i="147"/>
  <c r="H143" i="147"/>
  <c r="H144" i="147"/>
  <c r="X143" i="147"/>
  <c r="T137" i="147"/>
  <c r="T144" i="147"/>
  <c r="N134" i="147"/>
  <c r="N138" i="147"/>
  <c r="J138" i="147"/>
  <c r="BX45" i="147"/>
  <c r="AC144" i="147"/>
  <c r="AC141" i="147"/>
  <c r="AB134" i="147"/>
  <c r="AB144" i="147"/>
  <c r="AB141" i="147"/>
  <c r="Q143" i="147"/>
  <c r="Q144" i="147"/>
  <c r="Q141" i="147"/>
  <c r="BX34" i="147"/>
  <c r="N144" i="147"/>
  <c r="BX35" i="147"/>
  <c r="J144" i="147"/>
  <c r="J141" i="147"/>
  <c r="J142" i="147"/>
  <c r="E143" i="147"/>
  <c r="BX30" i="147"/>
  <c r="E144" i="147"/>
  <c r="F139" i="147"/>
  <c r="G144" i="147"/>
  <c r="G139" i="147"/>
  <c r="H137" i="147"/>
  <c r="I135" i="147"/>
  <c r="I142" i="147"/>
  <c r="I137" i="147"/>
  <c r="M138" i="147"/>
  <c r="N143" i="147"/>
  <c r="K143" i="147"/>
  <c r="D141" i="147"/>
  <c r="E141" i="147"/>
  <c r="K140" i="147"/>
  <c r="L140" i="147"/>
  <c r="R139" i="147"/>
  <c r="S144" i="147"/>
  <c r="S139" i="147"/>
  <c r="Z138" i="147"/>
  <c r="Y138" i="147"/>
  <c r="X140" i="147"/>
  <c r="F142" i="147"/>
  <c r="BU19" i="147"/>
  <c r="AF137" i="147"/>
  <c r="BX28" i="147"/>
  <c r="BX37" i="147"/>
  <c r="BX49" i="147"/>
  <c r="BW58" i="147"/>
  <c r="BU27" i="147"/>
  <c r="BX42" i="147"/>
  <c r="BW63" i="147"/>
  <c r="D97" i="147"/>
  <c r="P97" i="147"/>
  <c r="AB97" i="147"/>
  <c r="BV15" i="147"/>
  <c r="BV25" i="147"/>
  <c r="BX33" i="147"/>
  <c r="AD97" i="147"/>
  <c r="BU37" i="147"/>
  <c r="BU49" i="147"/>
  <c r="BV62" i="147"/>
  <c r="BW67" i="147"/>
  <c r="E137" i="147"/>
  <c r="Q137" i="147"/>
  <c r="AC137" i="147"/>
  <c r="BW57" i="147"/>
  <c r="BX60" i="147"/>
  <c r="BU63" i="147"/>
  <c r="AG142" i="147"/>
  <c r="AG137" i="147"/>
  <c r="AF144" i="147"/>
  <c r="Z143" i="147"/>
  <c r="BW36" i="147"/>
  <c r="BX36" i="147"/>
  <c r="V144" i="147"/>
  <c r="V141" i="147"/>
  <c r="V135" i="147"/>
  <c r="V142" i="147"/>
  <c r="U135" i="147"/>
  <c r="U142" i="147"/>
  <c r="BX24" i="147"/>
  <c r="BY68" i="147"/>
  <c r="BX15" i="147"/>
  <c r="BU35" i="147"/>
  <c r="BX38" i="147"/>
  <c r="BW48" i="147"/>
  <c r="BU55" i="147"/>
  <c r="BX74" i="147"/>
  <c r="Y97" i="147"/>
  <c r="BV26" i="147"/>
  <c r="BX43" i="147"/>
  <c r="BV16" i="147"/>
  <c r="BW46" i="147"/>
  <c r="BV19" i="147"/>
  <c r="BX46" i="147"/>
  <c r="BV49" i="147"/>
  <c r="N123" i="147"/>
  <c r="L123" i="147"/>
  <c r="X123" i="147"/>
  <c r="BX16" i="147"/>
  <c r="BV17" i="147"/>
  <c r="BW19" i="147"/>
  <c r="BU25" i="147"/>
  <c r="BW65" i="147"/>
  <c r="BX70" i="147"/>
  <c r="S97" i="147"/>
  <c r="AE97" i="147"/>
  <c r="M110" i="147"/>
  <c r="BV20" i="147"/>
  <c r="BW22" i="147"/>
  <c r="BV36" i="147"/>
  <c r="BW54" i="147"/>
  <c r="BU60" i="147"/>
  <c r="BV74" i="147"/>
  <c r="BX17" i="147"/>
  <c r="BV30" i="147"/>
  <c r="BW38" i="147"/>
  <c r="BX40" i="147"/>
  <c r="BU46" i="147"/>
  <c r="BV48" i="147"/>
  <c r="BW50" i="147"/>
  <c r="BV60" i="147"/>
  <c r="BX66" i="147"/>
  <c r="BX22" i="147"/>
  <c r="Z134" i="147"/>
  <c r="Y110" i="147"/>
  <c r="Z140" i="147"/>
  <c r="BV50" i="147"/>
  <c r="BX50" i="147"/>
  <c r="Z123" i="147"/>
  <c r="AF143" i="147"/>
  <c r="AG135" i="147"/>
  <c r="AF140" i="147"/>
  <c r="Y144" i="147"/>
  <c r="Y141" i="147"/>
  <c r="S123" i="147"/>
  <c r="U9" i="147"/>
  <c r="I9" i="147"/>
  <c r="BW23" i="147"/>
  <c r="BV23" i="147"/>
  <c r="BU23" i="147"/>
  <c r="G135" i="147"/>
  <c r="G110" i="147"/>
  <c r="J5" i="147"/>
  <c r="J135" i="147"/>
  <c r="K137" i="147"/>
  <c r="N110" i="147"/>
  <c r="N140" i="147"/>
  <c r="O143" i="147"/>
  <c r="AH135" i="147"/>
  <c r="AE135" i="147"/>
  <c r="AE110" i="147"/>
  <c r="AD110" i="147"/>
  <c r="Z110" i="147"/>
  <c r="BW51" i="147"/>
  <c r="W9" i="147"/>
  <c r="W137" i="147"/>
  <c r="BX51" i="147"/>
  <c r="S135" i="147"/>
  <c r="S110" i="147"/>
  <c r="S141" i="147"/>
  <c r="AI29" i="147"/>
  <c r="AU29" i="147"/>
  <c r="BW27" i="147"/>
  <c r="BW33" i="147"/>
  <c r="E97" i="147"/>
  <c r="Q97" i="147"/>
  <c r="AC97" i="147"/>
  <c r="H110" i="147"/>
  <c r="T110" i="147"/>
  <c r="AF110" i="147"/>
  <c r="R110" i="147"/>
  <c r="AJ29" i="147"/>
  <c r="BX20" i="147"/>
  <c r="BU36" i="147"/>
  <c r="BV40" i="147"/>
  <c r="BW42" i="147"/>
  <c r="AX59" i="147"/>
  <c r="BU50" i="147"/>
  <c r="BV51" i="147"/>
  <c r="BW73" i="147"/>
  <c r="F134" i="147"/>
  <c r="R134" i="147"/>
  <c r="AD134" i="147"/>
  <c r="K135" i="147"/>
  <c r="W135" i="147"/>
  <c r="I110" i="147"/>
  <c r="U110" i="147"/>
  <c r="AG110" i="147"/>
  <c r="BW16" i="147"/>
  <c r="AV29" i="147"/>
  <c r="BV28" i="147"/>
  <c r="BU32" i="147"/>
  <c r="BV34" i="147"/>
  <c r="BV38" i="147"/>
  <c r="BU43" i="147"/>
  <c r="H97" i="147"/>
  <c r="T97" i="147"/>
  <c r="AF97" i="147"/>
  <c r="K110" i="147"/>
  <c r="W110" i="147"/>
  <c r="BX23" i="147"/>
  <c r="BU24" i="147"/>
  <c r="BU41" i="147"/>
  <c r="BX47" i="147"/>
  <c r="BU48" i="147"/>
  <c r="BV54" i="147"/>
  <c r="BV56" i="147"/>
  <c r="BU65" i="147"/>
  <c r="BV69" i="147"/>
  <c r="BV72" i="147"/>
  <c r="G137" i="147"/>
  <c r="S137" i="147"/>
  <c r="AE137" i="147"/>
  <c r="L138" i="147"/>
  <c r="X138" i="147"/>
  <c r="E139" i="147"/>
  <c r="Q139" i="147"/>
  <c r="AC139" i="147"/>
  <c r="J140" i="147"/>
  <c r="V140" i="147"/>
  <c r="AH140" i="147"/>
  <c r="O141" i="147"/>
  <c r="AA141" i="147"/>
  <c r="H142" i="147"/>
  <c r="T142" i="147"/>
  <c r="AF142" i="147"/>
  <c r="M143" i="147"/>
  <c r="Y143" i="147"/>
  <c r="F144" i="147"/>
  <c r="R144" i="147"/>
  <c r="AD144" i="147"/>
  <c r="BU17" i="147"/>
  <c r="BV67" i="147"/>
  <c r="BU70" i="147"/>
  <c r="BW72" i="147"/>
  <c r="BU15" i="147"/>
  <c r="BV24" i="147"/>
  <c r="BW43" i="147"/>
  <c r="BC74" i="147"/>
  <c r="CP74" i="147" s="1"/>
  <c r="G133" i="147"/>
  <c r="S133" i="147"/>
  <c r="AE133" i="147"/>
  <c r="L134" i="147"/>
  <c r="X134" i="147"/>
  <c r="E135" i="147"/>
  <c r="Q135" i="147"/>
  <c r="AC135" i="147"/>
  <c r="J137" i="147"/>
  <c r="V137" i="147"/>
  <c r="AH137" i="147"/>
  <c r="O138" i="147"/>
  <c r="AA138" i="147"/>
  <c r="H139" i="147"/>
  <c r="T139" i="147"/>
  <c r="AF139" i="147"/>
  <c r="M140" i="147"/>
  <c r="Y140" i="147"/>
  <c r="F141" i="147"/>
  <c r="R141" i="147"/>
  <c r="AD141" i="147"/>
  <c r="K142" i="147"/>
  <c r="W142" i="147"/>
  <c r="D143" i="147"/>
  <c r="P143" i="147"/>
  <c r="AB143" i="147"/>
  <c r="I144" i="147"/>
  <c r="U144" i="147"/>
  <c r="AG144" i="147"/>
  <c r="L97" i="147"/>
  <c r="X97" i="147"/>
  <c r="F123" i="147"/>
  <c r="R123" i="147"/>
  <c r="AD123" i="147"/>
  <c r="M9" i="147"/>
  <c r="Y9" i="147"/>
  <c r="BV22" i="147"/>
  <c r="H84" i="147"/>
  <c r="T84" i="147"/>
  <c r="AF84" i="147"/>
  <c r="M97" i="147"/>
  <c r="D110" i="147"/>
  <c r="P110" i="147"/>
  <c r="AB110" i="147"/>
  <c r="G123" i="147"/>
  <c r="AE123" i="147"/>
  <c r="BX19" i="147"/>
  <c r="BX26" i="147"/>
  <c r="BW31" i="147"/>
  <c r="BV31" i="147"/>
  <c r="BV45" i="147"/>
  <c r="BU57" i="147"/>
  <c r="BW61" i="147"/>
  <c r="BX63" i="147"/>
  <c r="BV75" i="147"/>
  <c r="E110" i="147"/>
  <c r="Q110" i="147"/>
  <c r="AC110" i="147"/>
  <c r="BV13" i="147"/>
  <c r="BW15" i="147"/>
  <c r="BV33" i="147"/>
  <c r="BW35" i="147"/>
  <c r="BW39" i="147"/>
  <c r="BX52" i="147"/>
  <c r="BU62" i="147"/>
  <c r="BV66" i="147"/>
  <c r="BX67" i="147"/>
  <c r="BW70" i="147"/>
  <c r="J84" i="147"/>
  <c r="V84" i="147"/>
  <c r="AH84" i="147"/>
  <c r="O134" i="147"/>
  <c r="AA134" i="147"/>
  <c r="H135" i="147"/>
  <c r="T135" i="147"/>
  <c r="AF135" i="147"/>
  <c r="F110" i="147"/>
  <c r="BC31" i="147"/>
  <c r="BW60" i="147"/>
  <c r="BC61" i="147"/>
  <c r="CP61" i="147" s="1"/>
  <c r="BC65" i="147"/>
  <c r="CF65" i="147" s="1"/>
  <c r="BC70" i="147"/>
  <c r="BU73" i="147"/>
  <c r="D123" i="147"/>
  <c r="P123" i="147"/>
  <c r="AB123" i="147"/>
  <c r="AL76" i="147"/>
  <c r="AX76" i="147"/>
  <c r="BX61" i="147"/>
  <c r="BX65" i="147"/>
  <c r="BC68" i="147"/>
  <c r="CF68" i="147" s="1"/>
  <c r="CQ68" i="147" s="1"/>
  <c r="BU69" i="147"/>
  <c r="K134" i="147"/>
  <c r="W134" i="147"/>
  <c r="D135" i="147"/>
  <c r="P135" i="147"/>
  <c r="AB135" i="147"/>
  <c r="E123" i="147"/>
  <c r="Q123" i="147"/>
  <c r="AC123" i="147"/>
  <c r="P5" i="147"/>
  <c r="AB5" i="147"/>
  <c r="D9" i="147"/>
  <c r="P9" i="147"/>
  <c r="AB9" i="147"/>
  <c r="BV64" i="147"/>
  <c r="BC73" i="147"/>
  <c r="BX75" i="147"/>
  <c r="H123" i="147"/>
  <c r="T123" i="147"/>
  <c r="AF123" i="147"/>
  <c r="F9" i="147"/>
  <c r="R9" i="147"/>
  <c r="AD9" i="147"/>
  <c r="BW62" i="147"/>
  <c r="BW64" i="147"/>
  <c r="BW69" i="147"/>
  <c r="BC71" i="147"/>
  <c r="CF71" i="147" s="1"/>
  <c r="CQ71" i="147" s="1"/>
  <c r="BU74" i="147"/>
  <c r="I123" i="147"/>
  <c r="U123" i="147"/>
  <c r="AG123" i="147"/>
  <c r="BX62" i="147"/>
  <c r="BX64" i="147"/>
  <c r="N137" i="147"/>
  <c r="Z137" i="147"/>
  <c r="G138" i="147"/>
  <c r="S138" i="147"/>
  <c r="AE138" i="147"/>
  <c r="L139" i="147"/>
  <c r="X139" i="147"/>
  <c r="E140" i="147"/>
  <c r="Q140" i="147"/>
  <c r="J123" i="147"/>
  <c r="V123" i="147"/>
  <c r="AH123" i="147"/>
  <c r="L133" i="147"/>
  <c r="X133" i="147"/>
  <c r="E134" i="147"/>
  <c r="Q134" i="147"/>
  <c r="AC134" i="147"/>
  <c r="K123" i="147"/>
  <c r="W123" i="147"/>
  <c r="BU61" i="147"/>
  <c r="BC72" i="147"/>
  <c r="D137" i="147"/>
  <c r="P137" i="147"/>
  <c r="AB137" i="147"/>
  <c r="I138" i="147"/>
  <c r="U138" i="147"/>
  <c r="AG138" i="147"/>
  <c r="N139" i="147"/>
  <c r="Z139" i="147"/>
  <c r="G140" i="147"/>
  <c r="S140" i="147"/>
  <c r="AE140" i="147"/>
  <c r="L141" i="147"/>
  <c r="X141" i="147"/>
  <c r="E142" i="147"/>
  <c r="Q142" i="147"/>
  <c r="AC142" i="147"/>
  <c r="J143" i="147"/>
  <c r="V143" i="147"/>
  <c r="AH143" i="147"/>
  <c r="O144" i="147"/>
  <c r="AA144" i="147"/>
  <c r="V5" i="147"/>
  <c r="AH5" i="147"/>
  <c r="BV61" i="147"/>
  <c r="BU64" i="147"/>
  <c r="BV65" i="147"/>
  <c r="BW74" i="147"/>
  <c r="N133" i="147"/>
  <c r="Z133" i="147"/>
  <c r="G134" i="147"/>
  <c r="S134" i="147"/>
  <c r="AE134" i="147"/>
  <c r="L135" i="147"/>
  <c r="X135" i="147"/>
  <c r="M123" i="147"/>
  <c r="Y123" i="147"/>
  <c r="BC47" i="147"/>
  <c r="BW47" i="147"/>
  <c r="BW49" i="147"/>
  <c r="BU52" i="147"/>
  <c r="BX53" i="147"/>
  <c r="BC54" i="147"/>
  <c r="BW55" i="147"/>
  <c r="M134" i="147"/>
  <c r="Y134" i="147"/>
  <c r="F135" i="147"/>
  <c r="R135" i="147"/>
  <c r="AD135" i="147"/>
  <c r="BV52" i="147"/>
  <c r="BX57" i="147"/>
  <c r="AS59" i="147"/>
  <c r="BV46" i="147"/>
  <c r="O137" i="147"/>
  <c r="H138" i="147"/>
  <c r="M139" i="147"/>
  <c r="R140" i="147"/>
  <c r="W141" i="147"/>
  <c r="U143" i="147"/>
  <c r="BW45" i="147"/>
  <c r="BC49" i="147"/>
  <c r="CP49" i="147" s="1"/>
  <c r="BW52" i="147"/>
  <c r="F140" i="147"/>
  <c r="BX48" i="147"/>
  <c r="BC57" i="147"/>
  <c r="J110" i="147"/>
  <c r="V110" i="147"/>
  <c r="AH110" i="147"/>
  <c r="T138" i="147"/>
  <c r="D142" i="147"/>
  <c r="J9" i="147"/>
  <c r="V9" i="147"/>
  <c r="AH9" i="147"/>
  <c r="BU53" i="147"/>
  <c r="H134" i="147"/>
  <c r="T134" i="147"/>
  <c r="AF134" i="147"/>
  <c r="M135" i="147"/>
  <c r="Y135" i="147"/>
  <c r="F137" i="147"/>
  <c r="R137" i="147"/>
  <c r="AD137" i="147"/>
  <c r="K138" i="147"/>
  <c r="W138" i="147"/>
  <c r="D139" i="147"/>
  <c r="P139" i="147"/>
  <c r="AB139" i="147"/>
  <c r="I140" i="147"/>
  <c r="U140" i="147"/>
  <c r="AG140" i="147"/>
  <c r="N141" i="147"/>
  <c r="Z141" i="147"/>
  <c r="AA137" i="147"/>
  <c r="AF138" i="147"/>
  <c r="Y139" i="147"/>
  <c r="AD140" i="147"/>
  <c r="K141" i="147"/>
  <c r="P142" i="147"/>
  <c r="AB142" i="147"/>
  <c r="I143" i="147"/>
  <c r="AG143" i="147"/>
  <c r="Z144" i="147"/>
  <c r="AL59" i="147"/>
  <c r="BU51" i="147"/>
  <c r="BX58" i="147"/>
  <c r="L110" i="147"/>
  <c r="X110" i="147"/>
  <c r="L9" i="147"/>
  <c r="X9" i="147"/>
  <c r="BV47" i="147"/>
  <c r="BV55" i="147"/>
  <c r="BV57" i="147"/>
  <c r="BC36" i="147"/>
  <c r="N5" i="147"/>
  <c r="AK44" i="147"/>
  <c r="AW44" i="147"/>
  <c r="I134" i="147"/>
  <c r="U134" i="147"/>
  <c r="AG134" i="147"/>
  <c r="N135" i="147"/>
  <c r="Z5" i="147"/>
  <c r="O9" i="147"/>
  <c r="AA9" i="147"/>
  <c r="BU31" i="147"/>
  <c r="BV32" i="147"/>
  <c r="BV37" i="147"/>
  <c r="BV39" i="147"/>
  <c r="BC40" i="147"/>
  <c r="G97" i="147"/>
  <c r="F97" i="147"/>
  <c r="R97" i="147"/>
  <c r="BC35" i="147"/>
  <c r="BW41" i="147"/>
  <c r="Z135" i="147"/>
  <c r="I97" i="147"/>
  <c r="U97" i="147"/>
  <c r="AG97" i="147"/>
  <c r="BW32" i="147"/>
  <c r="BW34" i="147"/>
  <c r="BW37" i="147"/>
  <c r="BX39" i="147"/>
  <c r="BU40" i="147"/>
  <c r="BX41" i="147"/>
  <c r="S5" i="147"/>
  <c r="AE5" i="147"/>
  <c r="K97" i="147"/>
  <c r="W97" i="147"/>
  <c r="G5" i="147"/>
  <c r="H9" i="147"/>
  <c r="T9" i="147"/>
  <c r="AF9" i="147"/>
  <c r="AQ44" i="147"/>
  <c r="BU30" i="147"/>
  <c r="AG9" i="147"/>
  <c r="BV42" i="147"/>
  <c r="AS44" i="147"/>
  <c r="BW40" i="147"/>
  <c r="O140" i="147"/>
  <c r="N97" i="147"/>
  <c r="Z97" i="147"/>
  <c r="K5" i="147"/>
  <c r="W5" i="147"/>
  <c r="K9" i="147"/>
  <c r="BC42" i="147"/>
  <c r="M137" i="147"/>
  <c r="Y137" i="147"/>
  <c r="F138" i="147"/>
  <c r="R138" i="147"/>
  <c r="AD138" i="147"/>
  <c r="K139" i="147"/>
  <c r="W139" i="147"/>
  <c r="D140" i="147"/>
  <c r="P140" i="147"/>
  <c r="AB140" i="147"/>
  <c r="I141" i="147"/>
  <c r="U141" i="147"/>
  <c r="AG141" i="147"/>
  <c r="N142" i="147"/>
  <c r="Z142" i="147"/>
  <c r="G143" i="147"/>
  <c r="S143" i="147"/>
  <c r="AE143" i="147"/>
  <c r="L144" i="147"/>
  <c r="X144" i="147"/>
  <c r="BC14" i="147"/>
  <c r="L5" i="147"/>
  <c r="X5" i="147"/>
  <c r="BC16" i="147"/>
  <c r="BV21" i="147"/>
  <c r="AI3" i="147"/>
  <c r="AL29" i="147"/>
  <c r="AX29" i="147"/>
  <c r="BU14" i="147"/>
  <c r="BW21" i="147"/>
  <c r="AA5" i="147"/>
  <c r="BC22" i="147"/>
  <c r="CF22" i="147" s="1"/>
  <c r="BC18" i="147"/>
  <c r="O5" i="147"/>
  <c r="AI2" i="147"/>
  <c r="F5" i="147"/>
  <c r="BV14" i="147"/>
  <c r="BU18" i="147"/>
  <c r="BX21" i="147"/>
  <c r="BW25" i="147"/>
  <c r="E5" i="147"/>
  <c r="Q5" i="147"/>
  <c r="AC5" i="147"/>
  <c r="AO29" i="147"/>
  <c r="BA29" i="147"/>
  <c r="BX25" i="147"/>
  <c r="BC26" i="147"/>
  <c r="CF26" i="147" s="1"/>
  <c r="BX27" i="147"/>
  <c r="BU28" i="147"/>
  <c r="M84" i="147"/>
  <c r="Y84" i="147"/>
  <c r="G84" i="147"/>
  <c r="N84" i="147"/>
  <c r="R5" i="147"/>
  <c r="E9" i="147"/>
  <c r="Q9" i="147"/>
  <c r="AC9" i="147"/>
  <c r="BW14" i="147"/>
  <c r="BW20" i="147"/>
  <c r="BW24" i="147"/>
  <c r="S84" i="147"/>
  <c r="H5" i="147"/>
  <c r="T5" i="147"/>
  <c r="AF5" i="147"/>
  <c r="AR29" i="147"/>
  <c r="D84" i="147"/>
  <c r="P84" i="147"/>
  <c r="AB84" i="147"/>
  <c r="X84" i="147"/>
  <c r="BW18" i="147"/>
  <c r="BC28" i="147"/>
  <c r="E84" i="147"/>
  <c r="Q84" i="147"/>
  <c r="AC84" i="147"/>
  <c r="Z84" i="147"/>
  <c r="L137" i="147"/>
  <c r="X137" i="147"/>
  <c r="E138" i="147"/>
  <c r="Q138" i="147"/>
  <c r="AC138" i="147"/>
  <c r="J139" i="147"/>
  <c r="V139" i="147"/>
  <c r="AH139" i="147"/>
  <c r="AA140" i="147"/>
  <c r="H141" i="147"/>
  <c r="T141" i="147"/>
  <c r="AF141" i="147"/>
  <c r="M142" i="147"/>
  <c r="Y142" i="147"/>
  <c r="F143" i="147"/>
  <c r="R143" i="147"/>
  <c r="AD143" i="147"/>
  <c r="K144" i="147"/>
  <c r="W144" i="147"/>
  <c r="BU21" i="147"/>
  <c r="BW26" i="147"/>
  <c r="F84" i="147"/>
  <c r="R84" i="147"/>
  <c r="AD84" i="147"/>
  <c r="AE84" i="147"/>
  <c r="BW17" i="147"/>
  <c r="AD5" i="147"/>
  <c r="D5" i="147"/>
  <c r="AS29" i="147"/>
  <c r="BC15" i="147"/>
  <c r="CF15" i="147" s="1"/>
  <c r="BG44" i="147"/>
  <c r="BW13" i="147"/>
  <c r="BU22" i="147"/>
  <c r="AG5" i="147"/>
  <c r="BW30" i="147"/>
  <c r="I5" i="147"/>
  <c r="AK29" i="147"/>
  <c r="AW29" i="147"/>
  <c r="U5" i="147"/>
  <c r="AI4" i="147"/>
  <c r="N9" i="147"/>
  <c r="Z9" i="147"/>
  <c r="AM29" i="147"/>
  <c r="AY29" i="147"/>
  <c r="BV27" i="147"/>
  <c r="M5" i="147"/>
  <c r="Y5" i="147"/>
  <c r="AN29" i="147"/>
  <c r="AZ29" i="147"/>
  <c r="BD11" i="147"/>
  <c r="BC11" i="147"/>
  <c r="BX18" i="147"/>
  <c r="BC24" i="147"/>
  <c r="CF24" i="147" s="1"/>
  <c r="AP29" i="147"/>
  <c r="BB29" i="147"/>
  <c r="BC19" i="147"/>
  <c r="CF19" i="147" s="1"/>
  <c r="BC20" i="147"/>
  <c r="CF20" i="147" s="1"/>
  <c r="BU26" i="147"/>
  <c r="AO59" i="147"/>
  <c r="BA59" i="147"/>
  <c r="G9" i="147"/>
  <c r="S9" i="147"/>
  <c r="AE9" i="147"/>
  <c r="AQ29" i="147"/>
  <c r="BU16" i="147"/>
  <c r="BC21" i="147"/>
  <c r="CF21" i="147" s="1"/>
  <c r="BC25" i="147"/>
  <c r="CF25" i="147" s="1"/>
  <c r="AL44" i="147"/>
  <c r="AX44" i="147"/>
  <c r="BC32" i="147"/>
  <c r="CF32" i="147" s="1"/>
  <c r="BU42" i="147"/>
  <c r="BC53" i="147"/>
  <c r="CF53" i="147" s="1"/>
  <c r="BX13" i="147"/>
  <c r="AM44" i="147"/>
  <c r="AY44" i="147"/>
  <c r="AQ59" i="147"/>
  <c r="BU45" i="147"/>
  <c r="AN44" i="147"/>
  <c r="AZ44" i="147"/>
  <c r="BU34" i="147"/>
  <c r="BU47" i="147"/>
  <c r="AO44" i="147"/>
  <c r="BA44" i="147"/>
  <c r="BC41" i="147"/>
  <c r="CF41" i="147" s="1"/>
  <c r="AP44" i="147"/>
  <c r="BB44" i="147"/>
  <c r="BC37" i="147"/>
  <c r="CF37" i="147" s="1"/>
  <c r="BC13" i="147"/>
  <c r="CF13" i="147" s="1"/>
  <c r="BC17" i="147"/>
  <c r="CF17" i="147" s="1"/>
  <c r="BC30" i="147"/>
  <c r="CF30" i="147" s="1"/>
  <c r="BC33" i="147"/>
  <c r="CF33" i="147" s="1"/>
  <c r="BC46" i="147"/>
  <c r="CF46" i="147" s="1"/>
  <c r="BC50" i="147"/>
  <c r="CF50" i="147" s="1"/>
  <c r="BC23" i="147"/>
  <c r="CF23" i="147" s="1"/>
  <c r="BC27" i="147"/>
  <c r="CF27" i="147" s="1"/>
  <c r="AR44" i="147"/>
  <c r="BU56" i="147"/>
  <c r="BC34" i="147"/>
  <c r="CF34" i="147" s="1"/>
  <c r="BX32" i="147"/>
  <c r="BU33" i="147"/>
  <c r="AI44" i="147"/>
  <c r="AU44" i="147"/>
  <c r="BU13" i="147"/>
  <c r="AJ44" i="147"/>
  <c r="AV44" i="147"/>
  <c r="BC38" i="147"/>
  <c r="CF38" i="147" s="1"/>
  <c r="BU38" i="147"/>
  <c r="BF44" i="147"/>
  <c r="BV43" i="147"/>
  <c r="BH44" i="147"/>
  <c r="AI59" i="147"/>
  <c r="AU59" i="147"/>
  <c r="BX55" i="147"/>
  <c r="BI44" i="147"/>
  <c r="AJ59" i="147"/>
  <c r="AV59" i="147"/>
  <c r="BJ44" i="147"/>
  <c r="AK59" i="147"/>
  <c r="AW59" i="147"/>
  <c r="CP65" i="147"/>
  <c r="CQ65" i="147"/>
  <c r="BK44" i="147"/>
  <c r="BC52" i="147"/>
  <c r="CF52" i="147" s="1"/>
  <c r="AO76" i="147"/>
  <c r="BA76" i="147"/>
  <c r="BL44" i="147"/>
  <c r="AM59" i="147"/>
  <c r="AY59" i="147"/>
  <c r="BC39" i="147"/>
  <c r="CF39" i="147" s="1"/>
  <c r="BM44" i="147"/>
  <c r="AN59" i="147"/>
  <c r="AZ59" i="147"/>
  <c r="BC48" i="147"/>
  <c r="CF48" i="147" s="1"/>
  <c r="BX56" i="147"/>
  <c r="BU58" i="147"/>
  <c r="AQ76" i="147"/>
  <c r="BC60" i="147"/>
  <c r="CF60" i="147" s="1"/>
  <c r="BV63" i="147"/>
  <c r="BC64" i="147"/>
  <c r="CF64" i="147" s="1"/>
  <c r="BC43" i="147"/>
  <c r="CF43" i="147" s="1"/>
  <c r="BN44" i="147"/>
  <c r="BC51" i="147"/>
  <c r="CF51" i="147" s="1"/>
  <c r="BD66" i="147"/>
  <c r="BU75" i="147"/>
  <c r="AP59" i="147"/>
  <c r="BB59" i="147"/>
  <c r="BC69" i="147"/>
  <c r="CF69" i="147" s="1"/>
  <c r="BC45" i="147"/>
  <c r="CF45" i="147" s="1"/>
  <c r="BF59" i="147"/>
  <c r="AR59" i="147"/>
  <c r="BV53" i="147"/>
  <c r="BC55" i="147"/>
  <c r="CF55" i="147" s="1"/>
  <c r="BC58" i="147"/>
  <c r="CF58" i="147" s="1"/>
  <c r="BM59" i="147"/>
  <c r="BU54" i="147"/>
  <c r="BC56" i="147"/>
  <c r="CF56" i="147" s="1"/>
  <c r="BN59" i="147"/>
  <c r="BC62" i="147"/>
  <c r="CF62" i="147" s="1"/>
  <c r="AR76" i="147"/>
  <c r="BC66" i="147"/>
  <c r="CF66" i="147" s="1"/>
  <c r="J134" i="147"/>
  <c r="V134" i="147"/>
  <c r="AH134" i="147"/>
  <c r="O135" i="147"/>
  <c r="AA135" i="147"/>
  <c r="O97" i="147"/>
  <c r="AA97" i="147"/>
  <c r="AS76" i="147"/>
  <c r="BU66" i="147"/>
  <c r="BX73" i="147"/>
  <c r="BC75" i="147"/>
  <c r="CF75" i="147" s="1"/>
  <c r="BI59" i="147"/>
  <c r="AI76" i="147"/>
  <c r="AU76" i="147"/>
  <c r="BU67" i="147"/>
  <c r="O110" i="147"/>
  <c r="AA110" i="147"/>
  <c r="AJ76" i="147"/>
  <c r="AV76" i="147"/>
  <c r="BC63" i="147"/>
  <c r="CF63" i="147" s="1"/>
  <c r="I84" i="147"/>
  <c r="U84" i="147"/>
  <c r="AG84" i="147"/>
  <c r="D133" i="147"/>
  <c r="BK59" i="147"/>
  <c r="AK76" i="147"/>
  <c r="AW76" i="147"/>
  <c r="P133" i="147"/>
  <c r="BC67" i="147"/>
  <c r="CF67" i="147" s="1"/>
  <c r="K84" i="147"/>
  <c r="K133" i="147"/>
  <c r="W84" i="147"/>
  <c r="W133" i="147"/>
  <c r="AB133" i="147"/>
  <c r="AM76" i="147"/>
  <c r="AY76" i="147"/>
  <c r="BU72" i="147"/>
  <c r="J97" i="147"/>
  <c r="V97" i="147"/>
  <c r="AH97" i="147"/>
  <c r="AN76" i="147"/>
  <c r="AZ76" i="147"/>
  <c r="BX69" i="147"/>
  <c r="BV73" i="147"/>
  <c r="AP76" i="147"/>
  <c r="BB76" i="147"/>
  <c r="BV70" i="147"/>
  <c r="O133" i="147"/>
  <c r="O84" i="147"/>
  <c r="AA133" i="147"/>
  <c r="AA84" i="147"/>
  <c r="E133" i="147"/>
  <c r="Q133" i="147"/>
  <c r="AC133" i="147"/>
  <c r="F133" i="147"/>
  <c r="R133" i="147"/>
  <c r="AD133" i="147"/>
  <c r="H133" i="147"/>
  <c r="T133" i="147"/>
  <c r="AF133" i="147"/>
  <c r="I133" i="147"/>
  <c r="U133" i="147"/>
  <c r="AG133" i="147"/>
  <c r="J133" i="147"/>
  <c r="V133" i="147"/>
  <c r="AH133" i="147"/>
  <c r="M133" i="147"/>
  <c r="Y133" i="147"/>
  <c r="L84" i="147"/>
  <c r="CG63" i="147" l="1"/>
  <c r="AG10" i="92"/>
  <c r="CP68" i="147"/>
  <c r="BY61" i="147"/>
  <c r="BY66" i="147"/>
  <c r="CG56" i="147"/>
  <c r="CI56" i="147" s="1"/>
  <c r="CO56" i="147" s="1"/>
  <c r="CI63" i="147"/>
  <c r="CO63" i="147" s="1"/>
  <c r="E53" i="11"/>
  <c r="CE48" i="147"/>
  <c r="CE69" i="147"/>
  <c r="CN69" i="147" s="1"/>
  <c r="BY36" i="147"/>
  <c r="CG48" i="147"/>
  <c r="CI48" i="147" s="1"/>
  <c r="CO48" i="147" s="1"/>
  <c r="CG69" i="147"/>
  <c r="CI69" i="147" s="1"/>
  <c r="CO69" i="147" s="1"/>
  <c r="E22" i="11"/>
  <c r="E47" i="11"/>
  <c r="CG43" i="147"/>
  <c r="CI43" i="147" s="1"/>
  <c r="CO43" i="147" s="1"/>
  <c r="CE43" i="147"/>
  <c r="CN43" i="147" s="1"/>
  <c r="CP42" i="147"/>
  <c r="CF42" i="147"/>
  <c r="BY40" i="147"/>
  <c r="BY60" i="147"/>
  <c r="AG10" i="33"/>
  <c r="E6" i="11"/>
  <c r="E19" i="11"/>
  <c r="AG10" i="58"/>
  <c r="E17" i="11"/>
  <c r="AG10" i="55"/>
  <c r="AG10" i="38"/>
  <c r="E10" i="11"/>
  <c r="AG10" i="86"/>
  <c r="E32" i="11"/>
  <c r="AG10" i="73"/>
  <c r="E49" i="11"/>
  <c r="AG9" i="41"/>
  <c r="E14" i="11"/>
  <c r="CG19" i="147"/>
  <c r="CI19" i="147" s="1"/>
  <c r="CO19" i="147" s="1"/>
  <c r="CE19" i="147"/>
  <c r="CN19" i="147" s="1"/>
  <c r="AG10" i="59"/>
  <c r="E34" i="11"/>
  <c r="CG23" i="147"/>
  <c r="CI23" i="147" s="1"/>
  <c r="CO23" i="147" s="1"/>
  <c r="CE23" i="147"/>
  <c r="CN23" i="147" s="1"/>
  <c r="AG10" i="78"/>
  <c r="E52" i="11"/>
  <c r="BY20" i="147"/>
  <c r="CF31" i="147"/>
  <c r="CQ31" i="147" s="1"/>
  <c r="AG10" i="60"/>
  <c r="E40" i="11"/>
  <c r="AG10" i="72"/>
  <c r="E48" i="11"/>
  <c r="CG51" i="147"/>
  <c r="CI51" i="147" s="1"/>
  <c r="CO51" i="147" s="1"/>
  <c r="CE51" i="147"/>
  <c r="CN51" i="147" s="1"/>
  <c r="AG10" i="61"/>
  <c r="E35" i="11"/>
  <c r="CG24" i="147"/>
  <c r="CI24" i="147" s="1"/>
  <c r="CE24" i="147"/>
  <c r="CN24" i="147" s="1"/>
  <c r="AG10" i="102"/>
  <c r="E36" i="11"/>
  <c r="AG10" i="42"/>
  <c r="E31" i="11"/>
  <c r="CE63" i="147"/>
  <c r="CN63" i="147" s="1"/>
  <c r="AG10" i="64"/>
  <c r="E7" i="11"/>
  <c r="AG10" i="104"/>
  <c r="E45" i="11"/>
  <c r="CG41" i="147"/>
  <c r="CI41" i="147" s="1"/>
  <c r="CO41" i="147" s="1"/>
  <c r="CE41" i="147"/>
  <c r="CN41" i="147" s="1"/>
  <c r="AG10" i="69"/>
  <c r="E56" i="11"/>
  <c r="CG66" i="147"/>
  <c r="CI66" i="147" s="1"/>
  <c r="CO66" i="147" s="1"/>
  <c r="CE66" i="147"/>
  <c r="CN66" i="147" s="1"/>
  <c r="AG10" i="103"/>
  <c r="E37" i="11"/>
  <c r="E18" i="11"/>
  <c r="AG10" i="43"/>
  <c r="AG10" i="75"/>
  <c r="E50" i="11"/>
  <c r="E27" i="11"/>
  <c r="E8" i="11"/>
  <c r="AG10" i="79"/>
  <c r="AG10" i="63"/>
  <c r="E61" i="11"/>
  <c r="CP71" i="147"/>
  <c r="L136" i="147"/>
  <c r="AG10" i="90"/>
  <c r="E60" i="11"/>
  <c r="E28" i="11"/>
  <c r="AG10" i="57"/>
  <c r="E11" i="11"/>
  <c r="AG10" i="39"/>
  <c r="AG10" i="76"/>
  <c r="AG10" i="48"/>
  <c r="E57" i="11"/>
  <c r="AG10" i="31"/>
  <c r="E41" i="11"/>
  <c r="CG37" i="147"/>
  <c r="CI37" i="147" s="1"/>
  <c r="CO37" i="147" s="1"/>
  <c r="CE37" i="147"/>
  <c r="CN37" i="147" s="1"/>
  <c r="AG10" i="35"/>
  <c r="E4" i="11"/>
  <c r="AG10" i="91"/>
  <c r="E42" i="11"/>
  <c r="AG10" i="50"/>
  <c r="E44" i="11"/>
  <c r="AG10" i="105"/>
  <c r="E46" i="11"/>
  <c r="CG42" i="147"/>
  <c r="CI42" i="147" s="1"/>
  <c r="CO42" i="147" s="1"/>
  <c r="CE42" i="147"/>
  <c r="CN42" i="147" s="1"/>
  <c r="AG10" i="49"/>
  <c r="E43" i="11"/>
  <c r="AG10" i="108"/>
  <c r="E62" i="11"/>
  <c r="AG10" i="77"/>
  <c r="E51" i="11"/>
  <c r="E26" i="11"/>
  <c r="AG10" i="82"/>
  <c r="AG10" i="45"/>
  <c r="E33" i="11"/>
  <c r="CG22" i="147"/>
  <c r="CI22" i="147" s="1"/>
  <c r="CO22" i="147" s="1"/>
  <c r="CE22" i="147"/>
  <c r="CN22" i="147" s="1"/>
  <c r="CF74" i="147"/>
  <c r="CQ74" i="147" s="1"/>
  <c r="CP72" i="147"/>
  <c r="CF72" i="147"/>
  <c r="CQ72" i="147" s="1"/>
  <c r="CP73" i="147"/>
  <c r="CF73" i="147"/>
  <c r="CQ73" i="147" s="1"/>
  <c r="CE72" i="147"/>
  <c r="CN72" i="147" s="1"/>
  <c r="CG72" i="147"/>
  <c r="CI72" i="147" s="1"/>
  <c r="CO72" i="147" s="1"/>
  <c r="CG74" i="147"/>
  <c r="CI74" i="147" s="1"/>
  <c r="CO74" i="147" s="1"/>
  <c r="CE74" i="147"/>
  <c r="CN74" i="147" s="1"/>
  <c r="CE73" i="147"/>
  <c r="CN73" i="147" s="1"/>
  <c r="CG73" i="147"/>
  <c r="CI73" i="147" s="1"/>
  <c r="CO73" i="147" s="1"/>
  <c r="CE68" i="147"/>
  <c r="CN68" i="147" s="1"/>
  <c r="CG68" i="147"/>
  <c r="CI68" i="147" s="1"/>
  <c r="CO68" i="147" s="1"/>
  <c r="CG67" i="147"/>
  <c r="CI67" i="147" s="1"/>
  <c r="CO67" i="147" s="1"/>
  <c r="CE67" i="147"/>
  <c r="CN67" i="147" s="1"/>
  <c r="BY63" i="147"/>
  <c r="E29" i="11"/>
  <c r="CG65" i="147"/>
  <c r="CI65" i="147" s="1"/>
  <c r="CE65" i="147"/>
  <c r="CN65" i="147" s="1"/>
  <c r="CF61" i="147"/>
  <c r="CQ61" i="147" s="1"/>
  <c r="E25" i="11"/>
  <c r="CG61" i="147"/>
  <c r="CI61" i="147" s="1"/>
  <c r="CO61" i="147" s="1"/>
  <c r="CE61" i="147"/>
  <c r="CN61" i="147" s="1"/>
  <c r="CG60" i="147"/>
  <c r="CI60" i="147" s="1"/>
  <c r="CO60" i="147" s="1"/>
  <c r="CE60" i="147"/>
  <c r="CN60" i="147" s="1"/>
  <c r="E24" i="11"/>
  <c r="BY34" i="147"/>
  <c r="CF36" i="147"/>
  <c r="CQ36" i="147" s="1"/>
  <c r="CG36" i="147"/>
  <c r="CI36" i="147" s="1"/>
  <c r="CO36" i="147" s="1"/>
  <c r="CE36" i="147"/>
  <c r="CN36" i="147" s="1"/>
  <c r="E16" i="11"/>
  <c r="CG32" i="147"/>
  <c r="CI32" i="147" s="1"/>
  <c r="CO32" i="147" s="1"/>
  <c r="CE32" i="147"/>
  <c r="CN32" i="147" s="1"/>
  <c r="CE70" i="147"/>
  <c r="CN70" i="147" s="1"/>
  <c r="CG70" i="147"/>
  <c r="CI70" i="147" s="1"/>
  <c r="CO70" i="147" s="1"/>
  <c r="CP70" i="147"/>
  <c r="CF70" i="147"/>
  <c r="CQ70" i="147" s="1"/>
  <c r="AF136" i="147"/>
  <c r="CE58" i="147"/>
  <c r="CN58" i="147" s="1"/>
  <c r="CG58" i="147"/>
  <c r="CI58" i="147" s="1"/>
  <c r="CO58" i="147" s="1"/>
  <c r="CG55" i="147"/>
  <c r="CI55" i="147" s="1"/>
  <c r="CO55" i="147" s="1"/>
  <c r="CE55" i="147"/>
  <c r="CN55" i="147" s="1"/>
  <c r="CP54" i="147"/>
  <c r="CF54" i="147"/>
  <c r="CQ54" i="147" s="1"/>
  <c r="CE54" i="147"/>
  <c r="CN54" i="147" s="1"/>
  <c r="CG54" i="147"/>
  <c r="CI54" i="147" s="1"/>
  <c r="CO54" i="147" s="1"/>
  <c r="CG52" i="147"/>
  <c r="CI52" i="147" s="1"/>
  <c r="CO52" i="147" s="1"/>
  <c r="CE52" i="147"/>
  <c r="CN52" i="147" s="1"/>
  <c r="CF49" i="147"/>
  <c r="CQ49" i="147" s="1"/>
  <c r="E23" i="11"/>
  <c r="CE49" i="147"/>
  <c r="CN49" i="147" s="1"/>
  <c r="CG49" i="147"/>
  <c r="CI49" i="147" s="1"/>
  <c r="CO49" i="147" s="1"/>
  <c r="CG45" i="147"/>
  <c r="CI45" i="147" s="1"/>
  <c r="CO45" i="147" s="1"/>
  <c r="CE45" i="147"/>
  <c r="CN45" i="147" s="1"/>
  <c r="CE57" i="147"/>
  <c r="CN57" i="147" s="1"/>
  <c r="CG57" i="147"/>
  <c r="CI57" i="147" s="1"/>
  <c r="CO57" i="147" s="1"/>
  <c r="CP57" i="147"/>
  <c r="CF57" i="147"/>
  <c r="CQ57" i="147" s="1"/>
  <c r="CG39" i="147"/>
  <c r="CI39" i="147" s="1"/>
  <c r="CO39" i="147" s="1"/>
  <c r="CE39" i="147"/>
  <c r="CN39" i="147" s="1"/>
  <c r="E20" i="11"/>
  <c r="CG46" i="147"/>
  <c r="CI46" i="147" s="1"/>
  <c r="CO46" i="147" s="1"/>
  <c r="CE46" i="147"/>
  <c r="CN46" i="147" s="1"/>
  <c r="E12" i="11"/>
  <c r="CG17" i="147"/>
  <c r="CI17" i="147" s="1"/>
  <c r="CO17" i="147" s="1"/>
  <c r="CE17" i="147"/>
  <c r="CN17" i="147" s="1"/>
  <c r="E21" i="11"/>
  <c r="CG47" i="147"/>
  <c r="CI47" i="147" s="1"/>
  <c r="CO47" i="147" s="1"/>
  <c r="CE47" i="147"/>
  <c r="CN47" i="147" s="1"/>
  <c r="CF47" i="147"/>
  <c r="CQ47" i="147" s="1"/>
  <c r="CG28" i="147"/>
  <c r="CI28" i="147" s="1"/>
  <c r="CO28" i="147" s="1"/>
  <c r="CE28" i="147"/>
  <c r="CN28" i="147" s="1"/>
  <c r="CF28" i="147"/>
  <c r="CQ28" i="147" s="1"/>
  <c r="CE27" i="147"/>
  <c r="CN27" i="147" s="1"/>
  <c r="CG27" i="147"/>
  <c r="CI27" i="147" s="1"/>
  <c r="CO27" i="147" s="1"/>
  <c r="CG26" i="147"/>
  <c r="CI26" i="147" s="1"/>
  <c r="CO26" i="147" s="1"/>
  <c r="CE26" i="147"/>
  <c r="CN26" i="147" s="1"/>
  <c r="CG21" i="147"/>
  <c r="CI21" i="147" s="1"/>
  <c r="CO21" i="147" s="1"/>
  <c r="CE21" i="147"/>
  <c r="CN21" i="147" s="1"/>
  <c r="CG20" i="147"/>
  <c r="CI20" i="147" s="1"/>
  <c r="CO20" i="147" s="1"/>
  <c r="CE20" i="147"/>
  <c r="CN20" i="147" s="1"/>
  <c r="CF18" i="147"/>
  <c r="CQ18" i="147" s="1"/>
  <c r="E13" i="11"/>
  <c r="CG18" i="147"/>
  <c r="CI18" i="147" s="1"/>
  <c r="CO18" i="147" s="1"/>
  <c r="CE18" i="147"/>
  <c r="CN18" i="147" s="1"/>
  <c r="CG15" i="147"/>
  <c r="CI15" i="147" s="1"/>
  <c r="CO15" i="147" s="1"/>
  <c r="CE15" i="147"/>
  <c r="CN15" i="147" s="1"/>
  <c r="E5" i="11"/>
  <c r="CE14" i="147"/>
  <c r="CN14" i="147" s="1"/>
  <c r="CG14" i="147"/>
  <c r="CI14" i="147" s="1"/>
  <c r="CO14" i="147" s="1"/>
  <c r="CP14" i="147"/>
  <c r="CF14" i="147"/>
  <c r="CQ14" i="147" s="1"/>
  <c r="CH77" i="147"/>
  <c r="CF40" i="147"/>
  <c r="CQ40" i="147" s="1"/>
  <c r="CE40" i="147"/>
  <c r="CN40" i="147" s="1"/>
  <c r="CG40" i="147"/>
  <c r="CI40" i="147" s="1"/>
  <c r="CO40" i="147" s="1"/>
  <c r="CG75" i="147"/>
  <c r="CI75" i="147" s="1"/>
  <c r="CO75" i="147" s="1"/>
  <c r="CE75" i="147"/>
  <c r="CN75" i="147" s="1"/>
  <c r="BY16" i="147"/>
  <c r="CG62" i="147"/>
  <c r="CI62" i="147" s="1"/>
  <c r="CO62" i="147" s="1"/>
  <c r="CE62" i="147"/>
  <c r="CN62" i="147" s="1"/>
  <c r="CP16" i="147"/>
  <c r="CF16" i="147"/>
  <c r="CQ16" i="147" s="1"/>
  <c r="CG16" i="147"/>
  <c r="CI16" i="147" s="1"/>
  <c r="CO16" i="147" s="1"/>
  <c r="CE16" i="147"/>
  <c r="CN16" i="147" s="1"/>
  <c r="CE53" i="147"/>
  <c r="CN53" i="147" s="1"/>
  <c r="CG53" i="147"/>
  <c r="CI53" i="147" s="1"/>
  <c r="CO53" i="147" s="1"/>
  <c r="CE38" i="147"/>
  <c r="CN38" i="147" s="1"/>
  <c r="CG38" i="147"/>
  <c r="CI38" i="147" s="1"/>
  <c r="CO38" i="147" s="1"/>
  <c r="CE50" i="147"/>
  <c r="CN50" i="147" s="1"/>
  <c r="CG50" i="147"/>
  <c r="CI50" i="147" s="1"/>
  <c r="CO50" i="147" s="1"/>
  <c r="CG30" i="147"/>
  <c r="CI30" i="147" s="1"/>
  <c r="CO30" i="147" s="1"/>
  <c r="CE30" i="147"/>
  <c r="CN30" i="147" s="1"/>
  <c r="CE13" i="147"/>
  <c r="CG13" i="147"/>
  <c r="CI13" i="147" s="1"/>
  <c r="CG64" i="147"/>
  <c r="CI64" i="147" s="1"/>
  <c r="CO64" i="147" s="1"/>
  <c r="CE64" i="147"/>
  <c r="CN64" i="147" s="1"/>
  <c r="CG25" i="147"/>
  <c r="CI25" i="147" s="1"/>
  <c r="CO25" i="147" s="1"/>
  <c r="CE25" i="147"/>
  <c r="CN25" i="147" s="1"/>
  <c r="CG71" i="147"/>
  <c r="CI71" i="147" s="1"/>
  <c r="CO71" i="147" s="1"/>
  <c r="CE71" i="147"/>
  <c r="CN71" i="147" s="1"/>
  <c r="CF35" i="147"/>
  <c r="CQ35" i="147" s="1"/>
  <c r="CG35" i="147"/>
  <c r="CI35" i="147" s="1"/>
  <c r="CO35" i="147" s="1"/>
  <c r="CE35" i="147"/>
  <c r="CN35" i="147" s="1"/>
  <c r="CE34" i="147"/>
  <c r="CN34" i="147" s="1"/>
  <c r="CG34" i="147"/>
  <c r="CI34" i="147" s="1"/>
  <c r="CO34" i="147" s="1"/>
  <c r="CG33" i="147"/>
  <c r="CI33" i="147" s="1"/>
  <c r="CO33" i="147" s="1"/>
  <c r="CE33" i="147"/>
  <c r="CN33" i="147" s="1"/>
  <c r="BE31" i="147"/>
  <c r="AG10" i="52" s="1"/>
  <c r="BA76" i="149"/>
  <c r="BH59" i="149"/>
  <c r="BI59" i="149" s="1"/>
  <c r="CG59" i="149"/>
  <c r="BU59" i="149"/>
  <c r="BA59" i="149"/>
  <c r="CK29" i="149"/>
  <c r="CP40" i="147"/>
  <c r="BY67" i="147"/>
  <c r="BY62" i="147"/>
  <c r="BY38" i="147"/>
  <c r="BY35" i="147"/>
  <c r="AT77" i="147"/>
  <c r="BY75" i="147"/>
  <c r="BY33" i="147"/>
  <c r="AB136" i="147"/>
  <c r="S136" i="147"/>
  <c r="CP31" i="147"/>
  <c r="BY58" i="147"/>
  <c r="BY43" i="147"/>
  <c r="CP35" i="147"/>
  <c r="K136" i="147"/>
  <c r="BY74" i="147"/>
  <c r="BY49" i="147"/>
  <c r="BY48" i="147"/>
  <c r="G136" i="147"/>
  <c r="D136" i="147"/>
  <c r="BY28" i="147"/>
  <c r="BY21" i="147"/>
  <c r="T136" i="147"/>
  <c r="AD136" i="147"/>
  <c r="BY46" i="147"/>
  <c r="P136" i="147"/>
  <c r="Z136" i="147"/>
  <c r="BY22" i="147"/>
  <c r="U136" i="147"/>
  <c r="BY23" i="147"/>
  <c r="CP36" i="147"/>
  <c r="BY24" i="147"/>
  <c r="BY72" i="147"/>
  <c r="R136" i="147"/>
  <c r="CP47" i="147"/>
  <c r="BY31" i="147"/>
  <c r="BY25" i="147"/>
  <c r="BY52" i="147"/>
  <c r="CQ42" i="147"/>
  <c r="BY39" i="147"/>
  <c r="BY17" i="147"/>
  <c r="BY37" i="147"/>
  <c r="BY50" i="147"/>
  <c r="X136" i="147"/>
  <c r="N136" i="147"/>
  <c r="AX77" i="147"/>
  <c r="F136" i="147"/>
  <c r="BY51" i="147"/>
  <c r="AO77" i="147"/>
  <c r="AY77" i="147"/>
  <c r="AL77" i="147"/>
  <c r="AE136" i="147"/>
  <c r="BY57" i="147"/>
  <c r="BY64" i="147"/>
  <c r="BY41" i="147"/>
  <c r="H136" i="147"/>
  <c r="BY54" i="147"/>
  <c r="BY73" i="147"/>
  <c r="AS77" i="147"/>
  <c r="BY45" i="147"/>
  <c r="BY19" i="147"/>
  <c r="BY65" i="147"/>
  <c r="AP77" i="147"/>
  <c r="AK77" i="147"/>
  <c r="BY69" i="147"/>
  <c r="BY55" i="147"/>
  <c r="BY15" i="147"/>
  <c r="BY70" i="147"/>
  <c r="AZ77" i="147"/>
  <c r="AI77" i="147"/>
  <c r="BY26" i="147"/>
  <c r="BY30" i="147"/>
  <c r="Y136" i="147"/>
  <c r="AH136" i="147"/>
  <c r="AC136" i="147"/>
  <c r="AI5" i="147"/>
  <c r="Q136" i="147"/>
  <c r="E136" i="147"/>
  <c r="W136" i="147"/>
  <c r="BY53" i="147"/>
  <c r="BV77" i="147"/>
  <c r="AU77" i="147"/>
  <c r="M136" i="147"/>
  <c r="AV77" i="147"/>
  <c r="BY47" i="147"/>
  <c r="AG136" i="147"/>
  <c r="BY32" i="147"/>
  <c r="AI9" i="147"/>
  <c r="BY42" i="147"/>
  <c r="CJ77" i="147"/>
  <c r="O136" i="147"/>
  <c r="I136" i="147"/>
  <c r="CP26" i="147"/>
  <c r="CQ26" i="147"/>
  <c r="BY14" i="147"/>
  <c r="V136" i="147"/>
  <c r="CP28" i="147"/>
  <c r="CP22" i="147"/>
  <c r="CQ22" i="147"/>
  <c r="CP18" i="147"/>
  <c r="AQ77" i="147"/>
  <c r="BB77" i="147"/>
  <c r="CN56" i="147"/>
  <c r="CQ50" i="147"/>
  <c r="CP50" i="147"/>
  <c r="CQ45" i="147"/>
  <c r="CP45" i="147"/>
  <c r="BC59" i="147"/>
  <c r="BC76" i="147"/>
  <c r="CP60" i="147"/>
  <c r="CQ60" i="147"/>
  <c r="CP46" i="147"/>
  <c r="CQ46" i="147"/>
  <c r="CP41" i="147"/>
  <c r="CQ41" i="147"/>
  <c r="CP53" i="147"/>
  <c r="CQ53" i="147"/>
  <c r="CP19" i="147"/>
  <c r="CQ19" i="147"/>
  <c r="CP62" i="147"/>
  <c r="CQ62" i="147"/>
  <c r="CQ58" i="147"/>
  <c r="CP58" i="147"/>
  <c r="CN48" i="147"/>
  <c r="CQ25" i="147"/>
  <c r="CP25" i="147"/>
  <c r="CN12" i="147"/>
  <c r="CO12" i="147" s="1"/>
  <c r="BD49" i="147"/>
  <c r="CQ55" i="147"/>
  <c r="CP55" i="147"/>
  <c r="CP69" i="147"/>
  <c r="CQ69" i="147"/>
  <c r="CP52" i="147"/>
  <c r="CQ52" i="147"/>
  <c r="CP33" i="147"/>
  <c r="CQ33" i="147"/>
  <c r="CQ21" i="147"/>
  <c r="CP21" i="147"/>
  <c r="CP15" i="147"/>
  <c r="CQ15" i="147"/>
  <c r="CQ75" i="147"/>
  <c r="CP75" i="147"/>
  <c r="BC44" i="147"/>
  <c r="CQ30" i="147"/>
  <c r="CP30" i="147"/>
  <c r="CQ37" i="147"/>
  <c r="CP37" i="147"/>
  <c r="CO24" i="147"/>
  <c r="BJ59" i="147"/>
  <c r="CQ43" i="147"/>
  <c r="CP43" i="147"/>
  <c r="CP38" i="147"/>
  <c r="CQ38" i="147"/>
  <c r="BL59" i="147"/>
  <c r="CQ17" i="147"/>
  <c r="CP17" i="147"/>
  <c r="CO65" i="147"/>
  <c r="CQ27" i="147"/>
  <c r="CP27" i="147"/>
  <c r="BC29" i="147"/>
  <c r="CP13" i="147"/>
  <c r="CQ24" i="147"/>
  <c r="CP24" i="147"/>
  <c r="CQ23" i="147"/>
  <c r="CP23" i="147"/>
  <c r="AN77" i="147"/>
  <c r="CQ66" i="147"/>
  <c r="CP66" i="147"/>
  <c r="CQ48" i="147"/>
  <c r="CP48" i="147"/>
  <c r="J136" i="147"/>
  <c r="CP67" i="147"/>
  <c r="CQ67" i="147"/>
  <c r="AJ77" i="147"/>
  <c r="BU77" i="147"/>
  <c r="BY13" i="147"/>
  <c r="BY18" i="147"/>
  <c r="BY27" i="147"/>
  <c r="AR77" i="147"/>
  <c r="CQ56" i="147"/>
  <c r="CP56" i="147"/>
  <c r="BY56" i="147"/>
  <c r="CP32" i="147"/>
  <c r="CQ32" i="147"/>
  <c r="BW77" i="147"/>
  <c r="CQ39" i="147"/>
  <c r="CP39" i="147"/>
  <c r="CQ63" i="147"/>
  <c r="CP63" i="147"/>
  <c r="BH59" i="147"/>
  <c r="CQ51" i="147"/>
  <c r="CP51" i="147"/>
  <c r="AA136" i="147"/>
  <c r="AM77" i="147"/>
  <c r="AW77" i="147"/>
  <c r="BG59" i="147"/>
  <c r="CQ64" i="147"/>
  <c r="CP64" i="147"/>
  <c r="BA77" i="147"/>
  <c r="CQ34" i="147"/>
  <c r="CP34" i="147"/>
  <c r="BX77" i="147"/>
  <c r="CQ20" i="147"/>
  <c r="CP20" i="147"/>
  <c r="BD42" i="147"/>
  <c r="BE78" i="147" l="1"/>
  <c r="E15" i="11"/>
  <c r="CE31" i="147"/>
  <c r="CN31" i="147" s="1"/>
  <c r="CG31" i="147"/>
  <c r="CI31" i="147" s="1"/>
  <c r="CK59" i="149"/>
  <c r="BD76" i="147"/>
  <c r="BE77" i="147"/>
  <c r="BC78" i="147"/>
  <c r="CN13" i="147"/>
  <c r="BC77" i="147"/>
  <c r="CF77" i="147"/>
  <c r="CQ13" i="147"/>
  <c r="BY77" i="147"/>
  <c r="CO29" i="144"/>
  <c r="CO44" i="144"/>
  <c r="CO59" i="144"/>
  <c r="CO31" i="147" l="1"/>
  <c r="CI77" i="147"/>
  <c r="CO13" i="147"/>
  <c r="CG77" i="147"/>
  <c r="CE77" i="147"/>
  <c r="CO28" i="131"/>
  <c r="CO29" i="131"/>
  <c r="CO30" i="131"/>
  <c r="CO45" i="131"/>
  <c r="CO46" i="131"/>
  <c r="CO51" i="131"/>
  <c r="CO53" i="131"/>
  <c r="CO61" i="131"/>
  <c r="CO62" i="131"/>
  <c r="CO63" i="131"/>
  <c r="CO70" i="131"/>
  <c r="CO77" i="131"/>
  <c r="CO78" i="131"/>
  <c r="CO79" i="131"/>
  <c r="CN29" i="146" l="1"/>
  <c r="CO29" i="146"/>
  <c r="CN44" i="146"/>
  <c r="CO44" i="146"/>
  <c r="CN59" i="146"/>
  <c r="CO59" i="146"/>
  <c r="S8" i="146"/>
  <c r="S2" i="146"/>
  <c r="T2" i="146"/>
  <c r="U2" i="146"/>
  <c r="V2" i="146"/>
  <c r="W2" i="146"/>
  <c r="X2" i="146"/>
  <c r="Y2" i="146"/>
  <c r="Z2" i="146"/>
  <c r="AA2" i="146"/>
  <c r="AB2" i="146"/>
  <c r="AC2" i="146"/>
  <c r="AD2" i="146"/>
  <c r="AE2" i="146"/>
  <c r="AF2" i="146"/>
  <c r="AG2" i="146"/>
  <c r="AH2" i="146"/>
  <c r="S3" i="146"/>
  <c r="T3" i="146"/>
  <c r="U3" i="146"/>
  <c r="V3" i="146"/>
  <c r="W3" i="146"/>
  <c r="X3" i="146"/>
  <c r="Y3" i="146"/>
  <c r="Z3" i="146"/>
  <c r="AA3" i="146"/>
  <c r="AB3" i="146"/>
  <c r="AC3" i="146"/>
  <c r="AD3" i="146"/>
  <c r="AE3" i="146"/>
  <c r="AF3" i="146"/>
  <c r="AG3" i="146"/>
  <c r="AH3" i="146"/>
  <c r="S4" i="146"/>
  <c r="T4" i="146"/>
  <c r="U4" i="146"/>
  <c r="V4" i="146"/>
  <c r="V5" i="146" s="1"/>
  <c r="W4" i="146"/>
  <c r="X4" i="146"/>
  <c r="X5" i="146" s="1"/>
  <c r="Y4" i="146"/>
  <c r="Z4" i="146"/>
  <c r="AA4" i="146"/>
  <c r="AA5" i="146" s="1"/>
  <c r="AB4" i="146"/>
  <c r="AB5" i="146" s="1"/>
  <c r="AC4" i="146"/>
  <c r="AC5" i="146" s="1"/>
  <c r="AD4" i="146"/>
  <c r="AE4" i="146"/>
  <c r="AF4" i="146"/>
  <c r="AG4" i="146"/>
  <c r="AH4" i="146"/>
  <c r="S6" i="146"/>
  <c r="T6" i="146"/>
  <c r="U6" i="146"/>
  <c r="V6" i="146"/>
  <c r="W6" i="146"/>
  <c r="X6" i="146"/>
  <c r="Y6" i="146"/>
  <c r="Z6" i="146"/>
  <c r="AA6" i="146"/>
  <c r="AB6" i="146"/>
  <c r="AC6" i="146"/>
  <c r="AD6" i="146"/>
  <c r="AE6" i="146"/>
  <c r="AF6" i="146"/>
  <c r="AG6" i="146"/>
  <c r="AH6" i="146"/>
  <c r="S7" i="146"/>
  <c r="T7" i="146"/>
  <c r="U7" i="146"/>
  <c r="V7" i="146"/>
  <c r="W7" i="146"/>
  <c r="X7" i="146"/>
  <c r="Y7" i="146"/>
  <c r="Z7" i="146"/>
  <c r="AA7" i="146"/>
  <c r="AB7" i="146"/>
  <c r="AC7" i="146"/>
  <c r="AD7" i="146"/>
  <c r="AE7" i="146"/>
  <c r="AF7" i="146"/>
  <c r="AG7" i="146"/>
  <c r="AH7" i="146"/>
  <c r="T8" i="146"/>
  <c r="U8" i="146"/>
  <c r="V8" i="146"/>
  <c r="W8" i="146"/>
  <c r="X8" i="146"/>
  <c r="Y8" i="146"/>
  <c r="Z8" i="146"/>
  <c r="AA8" i="146"/>
  <c r="AB8" i="146"/>
  <c r="AC8" i="146"/>
  <c r="AD8" i="146"/>
  <c r="AE8" i="146"/>
  <c r="AF8" i="146"/>
  <c r="AG8" i="146"/>
  <c r="AH8" i="146"/>
  <c r="E59" i="146"/>
  <c r="F59" i="146" s="1"/>
  <c r="E44" i="146"/>
  <c r="F44" i="146" s="1"/>
  <c r="E29" i="146"/>
  <c r="F29" i="146" s="1"/>
  <c r="R8" i="146"/>
  <c r="Q8" i="146"/>
  <c r="P8" i="146"/>
  <c r="O8" i="146"/>
  <c r="N8" i="146"/>
  <c r="M8" i="146"/>
  <c r="L8" i="146"/>
  <c r="K8" i="146"/>
  <c r="J8" i="146"/>
  <c r="I8" i="146"/>
  <c r="H8" i="146"/>
  <c r="G8" i="146"/>
  <c r="F8" i="146"/>
  <c r="E8" i="146"/>
  <c r="D8" i="146"/>
  <c r="R7" i="146"/>
  <c r="Q7" i="146"/>
  <c r="P7" i="146"/>
  <c r="O7" i="146"/>
  <c r="N7" i="146"/>
  <c r="M7" i="146"/>
  <c r="L7" i="146"/>
  <c r="K7" i="146"/>
  <c r="J7" i="146"/>
  <c r="I7" i="146"/>
  <c r="H7" i="146"/>
  <c r="G7" i="146"/>
  <c r="F7" i="146"/>
  <c r="E7" i="146"/>
  <c r="D7" i="146"/>
  <c r="R6" i="146"/>
  <c r="Q6" i="146"/>
  <c r="P6" i="146"/>
  <c r="O6" i="146"/>
  <c r="N6" i="146"/>
  <c r="M6" i="146"/>
  <c r="L6" i="146"/>
  <c r="K6" i="146"/>
  <c r="J6" i="146"/>
  <c r="I6" i="146"/>
  <c r="H6" i="146"/>
  <c r="G6" i="146"/>
  <c r="F6" i="146"/>
  <c r="E6" i="146"/>
  <c r="D6" i="146"/>
  <c r="R4" i="146"/>
  <c r="Q4" i="146"/>
  <c r="P4" i="146"/>
  <c r="O4" i="146"/>
  <c r="N4" i="146"/>
  <c r="M4" i="146"/>
  <c r="L4" i="146"/>
  <c r="K4" i="146"/>
  <c r="J4" i="146"/>
  <c r="I4" i="146"/>
  <c r="H4" i="146"/>
  <c r="G4" i="146"/>
  <c r="F4" i="146"/>
  <c r="E4" i="146"/>
  <c r="D4" i="146"/>
  <c r="R3" i="146"/>
  <c r="Q3" i="146"/>
  <c r="P3" i="146"/>
  <c r="O3" i="146"/>
  <c r="N3" i="146"/>
  <c r="M3" i="146"/>
  <c r="L3" i="146"/>
  <c r="K3" i="146"/>
  <c r="J3" i="146"/>
  <c r="I3" i="146"/>
  <c r="H3" i="146"/>
  <c r="G3" i="146"/>
  <c r="F3" i="146"/>
  <c r="E3" i="146"/>
  <c r="D3" i="146"/>
  <c r="R2" i="146"/>
  <c r="Q2" i="146"/>
  <c r="P2" i="146"/>
  <c r="O2" i="146"/>
  <c r="N2" i="146"/>
  <c r="M2" i="146"/>
  <c r="L2" i="146"/>
  <c r="K2" i="146"/>
  <c r="J2" i="146"/>
  <c r="I2" i="146"/>
  <c r="H2" i="146"/>
  <c r="G2" i="146"/>
  <c r="F2" i="146"/>
  <c r="E2" i="146"/>
  <c r="D2" i="146"/>
  <c r="E12" i="146"/>
  <c r="F12" i="146" s="1"/>
  <c r="G12" i="146" s="1"/>
  <c r="H12" i="146" s="1"/>
  <c r="I12" i="146" s="1"/>
  <c r="J12" i="146" s="1"/>
  <c r="K12" i="146" s="1"/>
  <c r="L12" i="146" s="1"/>
  <c r="M12" i="146" s="1"/>
  <c r="N12" i="146" s="1"/>
  <c r="O12" i="146" s="1"/>
  <c r="P12" i="146" s="1"/>
  <c r="Q12" i="146" s="1"/>
  <c r="R12" i="146" s="1"/>
  <c r="S12" i="146" s="1"/>
  <c r="T12" i="146" s="1"/>
  <c r="U12" i="146" s="1"/>
  <c r="V12" i="146" s="1"/>
  <c r="W12" i="146" s="1"/>
  <c r="X12" i="146" s="1"/>
  <c r="Y12" i="146" s="1"/>
  <c r="Z12" i="146" s="1"/>
  <c r="AA12" i="146" s="1"/>
  <c r="AB12" i="146" s="1"/>
  <c r="AC12" i="146" s="1"/>
  <c r="AD12" i="146" s="1"/>
  <c r="AE12" i="146" s="1"/>
  <c r="AF12" i="146" s="1"/>
  <c r="AG12" i="146" s="1"/>
  <c r="AH12" i="146" s="1"/>
  <c r="BF14" i="146"/>
  <c r="BG14" i="146" s="1"/>
  <c r="BJ14" i="146"/>
  <c r="BK14" i="146"/>
  <c r="BL14" i="146"/>
  <c r="BM14" i="146"/>
  <c r="BN14" i="146"/>
  <c r="BO14" i="146"/>
  <c r="BP14" i="146"/>
  <c r="BR14" i="146"/>
  <c r="BS14" i="146"/>
  <c r="BT14" i="146"/>
  <c r="BV14" i="146"/>
  <c r="BW14" i="146" s="1"/>
  <c r="BZ14" i="146"/>
  <c r="CA14" i="146"/>
  <c r="CB14" i="146"/>
  <c r="CC14" i="146"/>
  <c r="CD14" i="146"/>
  <c r="CE14" i="146"/>
  <c r="CF14" i="146"/>
  <c r="BF15" i="146"/>
  <c r="BG15" i="146" s="1"/>
  <c r="BJ15" i="146"/>
  <c r="BK15" i="146"/>
  <c r="BL15" i="146"/>
  <c r="BM15" i="146"/>
  <c r="BN15" i="146"/>
  <c r="BO15" i="146"/>
  <c r="BP15" i="146"/>
  <c r="BR15" i="146"/>
  <c r="BS15" i="146"/>
  <c r="BT15" i="146"/>
  <c r="BV15" i="146"/>
  <c r="BW15" i="146" s="1"/>
  <c r="BZ15" i="146"/>
  <c r="CA15" i="146"/>
  <c r="CB15" i="146"/>
  <c r="CC15" i="146"/>
  <c r="CD15" i="146"/>
  <c r="CE15" i="146"/>
  <c r="CF15" i="146"/>
  <c r="BF16" i="146"/>
  <c r="BG16" i="146" s="1"/>
  <c r="BJ16" i="146"/>
  <c r="BK16" i="146"/>
  <c r="BL16" i="146"/>
  <c r="BM16" i="146"/>
  <c r="BN16" i="146"/>
  <c r="BO16" i="146"/>
  <c r="BP16" i="146"/>
  <c r="BR16" i="146"/>
  <c r="BS16" i="146"/>
  <c r="BT16" i="146"/>
  <c r="BV16" i="146"/>
  <c r="BW16" i="146" s="1"/>
  <c r="BZ16" i="146"/>
  <c r="CA16" i="146"/>
  <c r="CB16" i="146"/>
  <c r="CC16" i="146"/>
  <c r="CD16" i="146"/>
  <c r="CE16" i="146"/>
  <c r="CF16" i="146"/>
  <c r="BF17" i="146"/>
  <c r="BG17" i="146" s="1"/>
  <c r="BJ17" i="146"/>
  <c r="BK17" i="146"/>
  <c r="BL17" i="146"/>
  <c r="BM17" i="146"/>
  <c r="BN17" i="146"/>
  <c r="BO17" i="146"/>
  <c r="BP17" i="146"/>
  <c r="BR17" i="146"/>
  <c r="BS17" i="146"/>
  <c r="BT17" i="146"/>
  <c r="BV17" i="146"/>
  <c r="BW17" i="146" s="1"/>
  <c r="BZ17" i="146"/>
  <c r="CA17" i="146"/>
  <c r="CB17" i="146"/>
  <c r="CC17" i="146"/>
  <c r="CD17" i="146"/>
  <c r="CE17" i="146"/>
  <c r="CF17" i="146"/>
  <c r="BF18" i="146"/>
  <c r="BG18" i="146" s="1"/>
  <c r="BJ18" i="146"/>
  <c r="BK18" i="146"/>
  <c r="BL18" i="146"/>
  <c r="BM18" i="146"/>
  <c r="BN18" i="146"/>
  <c r="BO18" i="146"/>
  <c r="BP18" i="146"/>
  <c r="BR18" i="146"/>
  <c r="BS18" i="146"/>
  <c r="BT18" i="146"/>
  <c r="BV18" i="146"/>
  <c r="BW18" i="146" s="1"/>
  <c r="BZ18" i="146"/>
  <c r="CA18" i="146"/>
  <c r="CB18" i="146"/>
  <c r="CC18" i="146"/>
  <c r="CD18" i="146"/>
  <c r="CE18" i="146"/>
  <c r="CF18" i="146"/>
  <c r="BF20" i="146"/>
  <c r="BG20" i="146" s="1"/>
  <c r="BJ20" i="146"/>
  <c r="BK20" i="146"/>
  <c r="BL20" i="146"/>
  <c r="BM20" i="146"/>
  <c r="BN20" i="146"/>
  <c r="BO20" i="146"/>
  <c r="BP20" i="146"/>
  <c r="BR20" i="146"/>
  <c r="BS20" i="146"/>
  <c r="BT20" i="146"/>
  <c r="BV20" i="146"/>
  <c r="BW20" i="146" s="1"/>
  <c r="BZ20" i="146"/>
  <c r="CA20" i="146"/>
  <c r="CB20" i="146"/>
  <c r="CC20" i="146"/>
  <c r="CD20" i="146"/>
  <c r="CE20" i="146"/>
  <c r="CF20" i="146"/>
  <c r="BF21" i="146"/>
  <c r="BG21" i="146" s="1"/>
  <c r="BJ21" i="146"/>
  <c r="BK21" i="146"/>
  <c r="BL21" i="146"/>
  <c r="BM21" i="146"/>
  <c r="BN21" i="146"/>
  <c r="BO21" i="146"/>
  <c r="BP21" i="146"/>
  <c r="BR21" i="146"/>
  <c r="BS21" i="146"/>
  <c r="BT21" i="146"/>
  <c r="BV21" i="146"/>
  <c r="BW21" i="146" s="1"/>
  <c r="BZ21" i="146"/>
  <c r="CA21" i="146"/>
  <c r="CB21" i="146"/>
  <c r="CC21" i="146"/>
  <c r="CD21" i="146"/>
  <c r="CE21" i="146"/>
  <c r="CF21" i="146"/>
  <c r="BF22" i="146"/>
  <c r="BG22" i="146" s="1"/>
  <c r="BJ22" i="146"/>
  <c r="BK22" i="146"/>
  <c r="BL22" i="146"/>
  <c r="BM22" i="146"/>
  <c r="BN22" i="146"/>
  <c r="BO22" i="146"/>
  <c r="BP22" i="146"/>
  <c r="BR22" i="146"/>
  <c r="BS22" i="146"/>
  <c r="BT22" i="146"/>
  <c r="BV22" i="146"/>
  <c r="BW22" i="146" s="1"/>
  <c r="BZ22" i="146"/>
  <c r="CA22" i="146"/>
  <c r="CB22" i="146"/>
  <c r="CC22" i="146"/>
  <c r="CD22" i="146"/>
  <c r="CE22" i="146"/>
  <c r="CF22" i="146"/>
  <c r="BF23" i="146"/>
  <c r="BG23" i="146" s="1"/>
  <c r="BJ23" i="146"/>
  <c r="BK23" i="146"/>
  <c r="BL23" i="146"/>
  <c r="BM23" i="146"/>
  <c r="BN23" i="146"/>
  <c r="BO23" i="146"/>
  <c r="BP23" i="146"/>
  <c r="BR23" i="146"/>
  <c r="BS23" i="146"/>
  <c r="BT23" i="146"/>
  <c r="BV23" i="146"/>
  <c r="BW23" i="146" s="1"/>
  <c r="BZ23" i="146"/>
  <c r="CA23" i="146"/>
  <c r="CB23" i="146"/>
  <c r="CC23" i="146"/>
  <c r="CD23" i="146"/>
  <c r="CE23" i="146"/>
  <c r="CF23" i="146"/>
  <c r="BF24" i="146"/>
  <c r="BG24" i="146" s="1"/>
  <c r="BJ24" i="146"/>
  <c r="BK24" i="146"/>
  <c r="BL24" i="146"/>
  <c r="BM24" i="146"/>
  <c r="BN24" i="146"/>
  <c r="BO24" i="146"/>
  <c r="BP24" i="146"/>
  <c r="BR24" i="146"/>
  <c r="BS24" i="146"/>
  <c r="BT24" i="146"/>
  <c r="BV24" i="146"/>
  <c r="BW24" i="146" s="1"/>
  <c r="BZ24" i="146"/>
  <c r="CA24" i="146"/>
  <c r="CB24" i="146"/>
  <c r="CC24" i="146"/>
  <c r="CD24" i="146"/>
  <c r="CE24" i="146"/>
  <c r="CF24" i="146"/>
  <c r="BF25" i="146"/>
  <c r="BG25" i="146" s="1"/>
  <c r="BJ25" i="146"/>
  <c r="BK25" i="146"/>
  <c r="BL25" i="146"/>
  <c r="BM25" i="146"/>
  <c r="BN25" i="146"/>
  <c r="BO25" i="146"/>
  <c r="BP25" i="146"/>
  <c r="BR25" i="146"/>
  <c r="BS25" i="146"/>
  <c r="BT25" i="146"/>
  <c r="BV25" i="146"/>
  <c r="BW25" i="146" s="1"/>
  <c r="BZ25" i="146"/>
  <c r="CA25" i="146"/>
  <c r="CB25" i="146"/>
  <c r="CC25" i="146"/>
  <c r="CD25" i="146"/>
  <c r="CE25" i="146"/>
  <c r="CF25" i="146"/>
  <c r="BF26" i="146"/>
  <c r="BG26" i="146" s="1"/>
  <c r="BJ26" i="146"/>
  <c r="BK26" i="146"/>
  <c r="BL26" i="146"/>
  <c r="BM26" i="146"/>
  <c r="BN26" i="146"/>
  <c r="BO26" i="146"/>
  <c r="BP26" i="146"/>
  <c r="BR26" i="146"/>
  <c r="BS26" i="146"/>
  <c r="BT26" i="146"/>
  <c r="BV26" i="146"/>
  <c r="BW26" i="146" s="1"/>
  <c r="BZ26" i="146"/>
  <c r="CA26" i="146"/>
  <c r="CB26" i="146"/>
  <c r="CC26" i="146"/>
  <c r="CD26" i="146"/>
  <c r="CE26" i="146"/>
  <c r="CF26" i="146"/>
  <c r="BF27" i="146"/>
  <c r="BG27" i="146" s="1"/>
  <c r="BJ27" i="146"/>
  <c r="BK27" i="146"/>
  <c r="BL27" i="146"/>
  <c r="BM27" i="146"/>
  <c r="BN27" i="146"/>
  <c r="BO27" i="146"/>
  <c r="BP27" i="146"/>
  <c r="BR27" i="146"/>
  <c r="BS27" i="146"/>
  <c r="BT27" i="146"/>
  <c r="BV27" i="146"/>
  <c r="BW27" i="146" s="1"/>
  <c r="BZ27" i="146"/>
  <c r="CA27" i="146"/>
  <c r="CB27" i="146"/>
  <c r="CC27" i="146"/>
  <c r="CD27" i="146"/>
  <c r="CE27" i="146"/>
  <c r="CF27" i="146"/>
  <c r="BF28" i="146"/>
  <c r="BG28" i="146" s="1"/>
  <c r="BJ28" i="146"/>
  <c r="BK28" i="146"/>
  <c r="BL28" i="146"/>
  <c r="BM28" i="146"/>
  <c r="BN28" i="146"/>
  <c r="BO28" i="146"/>
  <c r="BP28" i="146"/>
  <c r="BR28" i="146"/>
  <c r="BS28" i="146"/>
  <c r="BT28" i="146"/>
  <c r="BV28" i="146"/>
  <c r="BW28" i="146" s="1"/>
  <c r="BZ28" i="146"/>
  <c r="CA28" i="146"/>
  <c r="CB28" i="146"/>
  <c r="CC28" i="146"/>
  <c r="CD28" i="146"/>
  <c r="CE28" i="146"/>
  <c r="CF28" i="146"/>
  <c r="BF30" i="146"/>
  <c r="BG30" i="146" s="1"/>
  <c r="BJ30" i="146"/>
  <c r="BK30" i="146"/>
  <c r="BL30" i="146"/>
  <c r="BM30" i="146"/>
  <c r="BN30" i="146"/>
  <c r="BO30" i="146"/>
  <c r="BP30" i="146"/>
  <c r="BR30" i="146"/>
  <c r="BS30" i="146"/>
  <c r="BT30" i="146"/>
  <c r="BV30" i="146"/>
  <c r="BW30" i="146" s="1"/>
  <c r="BZ30" i="146"/>
  <c r="CA30" i="146"/>
  <c r="CB30" i="146"/>
  <c r="CC30" i="146"/>
  <c r="CD30" i="146"/>
  <c r="CE30" i="146"/>
  <c r="CF30" i="146"/>
  <c r="BF31" i="146"/>
  <c r="BG31" i="146" s="1"/>
  <c r="BJ31" i="146"/>
  <c r="BK31" i="146"/>
  <c r="BL31" i="146"/>
  <c r="BM31" i="146"/>
  <c r="BN31" i="146"/>
  <c r="BO31" i="146"/>
  <c r="BP31" i="146"/>
  <c r="BR31" i="146"/>
  <c r="BS31" i="146"/>
  <c r="BT31" i="146"/>
  <c r="BV31" i="146"/>
  <c r="BW31" i="146" s="1"/>
  <c r="BZ31" i="146"/>
  <c r="CA31" i="146"/>
  <c r="CB31" i="146"/>
  <c r="CC31" i="146"/>
  <c r="CD31" i="146"/>
  <c r="CE31" i="146"/>
  <c r="CF31" i="146"/>
  <c r="BF32" i="146"/>
  <c r="BJ32" i="146"/>
  <c r="BK32" i="146"/>
  <c r="BL32" i="146"/>
  <c r="BM32" i="146"/>
  <c r="BN32" i="146"/>
  <c r="BO32" i="146"/>
  <c r="BP32" i="146"/>
  <c r="BR32" i="146"/>
  <c r="BS32" i="146"/>
  <c r="BT32" i="146"/>
  <c r="BV32" i="146"/>
  <c r="BW32" i="146" s="1"/>
  <c r="BZ32" i="146"/>
  <c r="CA32" i="146"/>
  <c r="CB32" i="146"/>
  <c r="CC32" i="146"/>
  <c r="CD32" i="146"/>
  <c r="CE32" i="146"/>
  <c r="CF32" i="146"/>
  <c r="BF33" i="146"/>
  <c r="BG33" i="146" s="1"/>
  <c r="BJ33" i="146"/>
  <c r="BK33" i="146"/>
  <c r="BL33" i="146"/>
  <c r="BM33" i="146"/>
  <c r="BN33" i="146"/>
  <c r="BO33" i="146"/>
  <c r="BP33" i="146"/>
  <c r="BR33" i="146"/>
  <c r="BS33" i="146"/>
  <c r="BT33" i="146"/>
  <c r="BV33" i="146"/>
  <c r="BW33" i="146" s="1"/>
  <c r="BZ33" i="146"/>
  <c r="CA33" i="146"/>
  <c r="CB33" i="146"/>
  <c r="CC33" i="146"/>
  <c r="CD33" i="146"/>
  <c r="CE33" i="146"/>
  <c r="CF33" i="146"/>
  <c r="BF34" i="146"/>
  <c r="BG34" i="146" s="1"/>
  <c r="BJ34" i="146"/>
  <c r="BK34" i="146"/>
  <c r="BL34" i="146"/>
  <c r="BM34" i="146"/>
  <c r="BN34" i="146"/>
  <c r="BO34" i="146"/>
  <c r="BP34" i="146"/>
  <c r="BR34" i="146"/>
  <c r="BS34" i="146"/>
  <c r="BT34" i="146"/>
  <c r="BV34" i="146"/>
  <c r="BW34" i="146" s="1"/>
  <c r="BZ34" i="146"/>
  <c r="CA34" i="146"/>
  <c r="CB34" i="146"/>
  <c r="CC34" i="146"/>
  <c r="CD34" i="146"/>
  <c r="CE34" i="146"/>
  <c r="CF34" i="146"/>
  <c r="BF35" i="146"/>
  <c r="BG35" i="146" s="1"/>
  <c r="BJ35" i="146"/>
  <c r="BK35" i="146"/>
  <c r="BL35" i="146"/>
  <c r="BM35" i="146"/>
  <c r="BN35" i="146"/>
  <c r="BO35" i="146"/>
  <c r="BP35" i="146"/>
  <c r="BR35" i="146"/>
  <c r="BS35" i="146"/>
  <c r="BT35" i="146"/>
  <c r="BV35" i="146"/>
  <c r="BW35" i="146" s="1"/>
  <c r="BZ35" i="146"/>
  <c r="CA35" i="146"/>
  <c r="CB35" i="146"/>
  <c r="CC35" i="146"/>
  <c r="CD35" i="146"/>
  <c r="CE35" i="146"/>
  <c r="CF35" i="146"/>
  <c r="BF36" i="146"/>
  <c r="BG36" i="146" s="1"/>
  <c r="BJ36" i="146"/>
  <c r="BK36" i="146"/>
  <c r="BL36" i="146"/>
  <c r="BM36" i="146"/>
  <c r="BN36" i="146"/>
  <c r="BO36" i="146"/>
  <c r="BP36" i="146"/>
  <c r="BR36" i="146"/>
  <c r="BS36" i="146"/>
  <c r="BT36" i="146"/>
  <c r="BV36" i="146"/>
  <c r="BW36" i="146" s="1"/>
  <c r="BZ36" i="146"/>
  <c r="CA36" i="146"/>
  <c r="CB36" i="146"/>
  <c r="CC36" i="146"/>
  <c r="CD36" i="146"/>
  <c r="CE36" i="146"/>
  <c r="CF36" i="146"/>
  <c r="BF37" i="146"/>
  <c r="BG37" i="146" s="1"/>
  <c r="BJ37" i="146"/>
  <c r="BK37" i="146"/>
  <c r="BL37" i="146"/>
  <c r="BM37" i="146"/>
  <c r="BN37" i="146"/>
  <c r="BO37" i="146"/>
  <c r="BP37" i="146"/>
  <c r="BR37" i="146"/>
  <c r="BS37" i="146"/>
  <c r="BT37" i="146"/>
  <c r="BV37" i="146"/>
  <c r="BW37" i="146" s="1"/>
  <c r="BZ37" i="146"/>
  <c r="CA37" i="146"/>
  <c r="CB37" i="146"/>
  <c r="CC37" i="146"/>
  <c r="CD37" i="146"/>
  <c r="CE37" i="146"/>
  <c r="CF37" i="146"/>
  <c r="BF38" i="146"/>
  <c r="BG38" i="146" s="1"/>
  <c r="BJ38" i="146"/>
  <c r="BK38" i="146"/>
  <c r="BL38" i="146"/>
  <c r="BM38" i="146"/>
  <c r="BN38" i="146"/>
  <c r="BO38" i="146"/>
  <c r="BP38" i="146"/>
  <c r="BR38" i="146"/>
  <c r="BS38" i="146"/>
  <c r="BT38" i="146"/>
  <c r="BV38" i="146"/>
  <c r="BW38" i="146" s="1"/>
  <c r="BZ38" i="146"/>
  <c r="CA38" i="146"/>
  <c r="CB38" i="146"/>
  <c r="CC38" i="146"/>
  <c r="CD38" i="146"/>
  <c r="CE38" i="146"/>
  <c r="CF38" i="146"/>
  <c r="BF39" i="146"/>
  <c r="BG39" i="146" s="1"/>
  <c r="BJ39" i="146"/>
  <c r="BK39" i="146"/>
  <c r="BL39" i="146"/>
  <c r="BM39" i="146"/>
  <c r="BN39" i="146"/>
  <c r="BO39" i="146"/>
  <c r="BP39" i="146"/>
  <c r="BR39" i="146"/>
  <c r="BS39" i="146"/>
  <c r="BT39" i="146"/>
  <c r="BV39" i="146"/>
  <c r="BW39" i="146" s="1"/>
  <c r="BZ39" i="146"/>
  <c r="CA39" i="146"/>
  <c r="CB39" i="146"/>
  <c r="CC39" i="146"/>
  <c r="CD39" i="146"/>
  <c r="CE39" i="146"/>
  <c r="CF39" i="146"/>
  <c r="BF40" i="146"/>
  <c r="BG40" i="146" s="1"/>
  <c r="BJ40" i="146"/>
  <c r="BK40" i="146"/>
  <c r="BL40" i="146"/>
  <c r="BM40" i="146"/>
  <c r="BN40" i="146"/>
  <c r="BO40" i="146"/>
  <c r="BP40" i="146"/>
  <c r="BR40" i="146"/>
  <c r="BS40" i="146"/>
  <c r="BT40" i="146"/>
  <c r="BV40" i="146"/>
  <c r="BW40" i="146" s="1"/>
  <c r="BZ40" i="146"/>
  <c r="CA40" i="146"/>
  <c r="CB40" i="146"/>
  <c r="CC40" i="146"/>
  <c r="CD40" i="146"/>
  <c r="CE40" i="146"/>
  <c r="CF40" i="146"/>
  <c r="BF41" i="146"/>
  <c r="BG41" i="146" s="1"/>
  <c r="BJ41" i="146"/>
  <c r="BK41" i="146"/>
  <c r="BL41" i="146"/>
  <c r="BM41" i="146"/>
  <c r="BN41" i="146"/>
  <c r="BO41" i="146"/>
  <c r="BP41" i="146"/>
  <c r="BR41" i="146"/>
  <c r="BS41" i="146"/>
  <c r="BT41" i="146"/>
  <c r="BV41" i="146"/>
  <c r="BW41" i="146" s="1"/>
  <c r="BZ41" i="146"/>
  <c r="CA41" i="146"/>
  <c r="CB41" i="146"/>
  <c r="CC41" i="146"/>
  <c r="CD41" i="146"/>
  <c r="CE41" i="146"/>
  <c r="CF41" i="146"/>
  <c r="BF42" i="146"/>
  <c r="BG42" i="146" s="1"/>
  <c r="BJ42" i="146"/>
  <c r="BK42" i="146"/>
  <c r="BL42" i="146"/>
  <c r="BM42" i="146"/>
  <c r="BN42" i="146"/>
  <c r="BO42" i="146"/>
  <c r="BP42" i="146"/>
  <c r="BR42" i="146"/>
  <c r="BS42" i="146"/>
  <c r="BT42" i="146"/>
  <c r="BV42" i="146"/>
  <c r="BW42" i="146" s="1"/>
  <c r="BZ42" i="146"/>
  <c r="CA42" i="146"/>
  <c r="CB42" i="146"/>
  <c r="CC42" i="146"/>
  <c r="CD42" i="146"/>
  <c r="CE42" i="146"/>
  <c r="CF42" i="146"/>
  <c r="BF43" i="146"/>
  <c r="BG43" i="146" s="1"/>
  <c r="BJ43" i="146"/>
  <c r="BK43" i="146"/>
  <c r="BL43" i="146"/>
  <c r="BM43" i="146"/>
  <c r="BN43" i="146"/>
  <c r="BO43" i="146"/>
  <c r="BP43" i="146"/>
  <c r="BR43" i="146"/>
  <c r="BS43" i="146"/>
  <c r="BT43" i="146"/>
  <c r="BV43" i="146"/>
  <c r="BW43" i="146" s="1"/>
  <c r="BZ43" i="146"/>
  <c r="CA43" i="146"/>
  <c r="CB43" i="146"/>
  <c r="CC43" i="146"/>
  <c r="CD43" i="146"/>
  <c r="CE43" i="146"/>
  <c r="CF43" i="146"/>
  <c r="BF45" i="146"/>
  <c r="BG45" i="146" s="1"/>
  <c r="BJ45" i="146"/>
  <c r="BK45" i="146"/>
  <c r="BL45" i="146"/>
  <c r="BM45" i="146"/>
  <c r="BN45" i="146"/>
  <c r="BO45" i="146"/>
  <c r="BP45" i="146"/>
  <c r="BR45" i="146"/>
  <c r="BS45" i="146"/>
  <c r="BT45" i="146"/>
  <c r="BV45" i="146"/>
  <c r="BW45" i="146" s="1"/>
  <c r="BZ45" i="146"/>
  <c r="CA45" i="146"/>
  <c r="CB45" i="146"/>
  <c r="CC45" i="146"/>
  <c r="CD45" i="146"/>
  <c r="CE45" i="146"/>
  <c r="CF45" i="146"/>
  <c r="BF46" i="146"/>
  <c r="BG46" i="146" s="1"/>
  <c r="BJ46" i="146"/>
  <c r="BK46" i="146"/>
  <c r="BL46" i="146"/>
  <c r="BM46" i="146"/>
  <c r="BN46" i="146"/>
  <c r="BO46" i="146"/>
  <c r="BP46" i="146"/>
  <c r="BR46" i="146"/>
  <c r="BS46" i="146"/>
  <c r="BT46" i="146"/>
  <c r="BV46" i="146"/>
  <c r="BW46" i="146" s="1"/>
  <c r="BZ46" i="146"/>
  <c r="CA46" i="146"/>
  <c r="CB46" i="146"/>
  <c r="CC46" i="146"/>
  <c r="CD46" i="146"/>
  <c r="CE46" i="146"/>
  <c r="CF46" i="146"/>
  <c r="BF47" i="146"/>
  <c r="BG47" i="146" s="1"/>
  <c r="BJ47" i="146"/>
  <c r="BK47" i="146"/>
  <c r="BL47" i="146"/>
  <c r="BM47" i="146"/>
  <c r="BN47" i="146"/>
  <c r="BO47" i="146"/>
  <c r="BP47" i="146"/>
  <c r="BR47" i="146"/>
  <c r="BS47" i="146"/>
  <c r="BT47" i="146"/>
  <c r="BV47" i="146"/>
  <c r="BW47" i="146" s="1"/>
  <c r="BZ47" i="146"/>
  <c r="CA47" i="146"/>
  <c r="CB47" i="146"/>
  <c r="CC47" i="146"/>
  <c r="CD47" i="146"/>
  <c r="CE47" i="146"/>
  <c r="CF47" i="146"/>
  <c r="BF48" i="146"/>
  <c r="BG48" i="146" s="1"/>
  <c r="BJ48" i="146"/>
  <c r="BK48" i="146"/>
  <c r="BL48" i="146"/>
  <c r="BM48" i="146"/>
  <c r="BN48" i="146"/>
  <c r="BO48" i="146"/>
  <c r="BP48" i="146"/>
  <c r="BR48" i="146"/>
  <c r="BS48" i="146"/>
  <c r="BT48" i="146"/>
  <c r="BV48" i="146"/>
  <c r="BW48" i="146" s="1"/>
  <c r="BZ48" i="146"/>
  <c r="CA48" i="146"/>
  <c r="CB48" i="146"/>
  <c r="CC48" i="146"/>
  <c r="CD48" i="146"/>
  <c r="CE48" i="146"/>
  <c r="CF48" i="146"/>
  <c r="BF49" i="146"/>
  <c r="BG49" i="146" s="1"/>
  <c r="BJ49" i="146"/>
  <c r="BK49" i="146"/>
  <c r="BL49" i="146"/>
  <c r="BM49" i="146"/>
  <c r="BN49" i="146"/>
  <c r="BO49" i="146"/>
  <c r="BP49" i="146"/>
  <c r="BR49" i="146"/>
  <c r="BS49" i="146"/>
  <c r="BT49" i="146"/>
  <c r="BV49" i="146"/>
  <c r="BW49" i="146" s="1"/>
  <c r="BZ49" i="146"/>
  <c r="CA49" i="146"/>
  <c r="CB49" i="146"/>
  <c r="CC49" i="146"/>
  <c r="CD49" i="146"/>
  <c r="CE49" i="146"/>
  <c r="CF49" i="146"/>
  <c r="BF50" i="146"/>
  <c r="BG50" i="146" s="1"/>
  <c r="BJ50" i="146"/>
  <c r="BK50" i="146"/>
  <c r="BL50" i="146"/>
  <c r="BM50" i="146"/>
  <c r="BN50" i="146"/>
  <c r="BO50" i="146"/>
  <c r="BP50" i="146"/>
  <c r="BR50" i="146"/>
  <c r="BS50" i="146"/>
  <c r="BT50" i="146"/>
  <c r="BV50" i="146"/>
  <c r="BW50" i="146" s="1"/>
  <c r="BZ50" i="146"/>
  <c r="CA50" i="146"/>
  <c r="CB50" i="146"/>
  <c r="CC50" i="146"/>
  <c r="CD50" i="146"/>
  <c r="CE50" i="146"/>
  <c r="CF50" i="146"/>
  <c r="BF51" i="146"/>
  <c r="BG51" i="146" s="1"/>
  <c r="BJ51" i="146"/>
  <c r="BK51" i="146"/>
  <c r="BL51" i="146"/>
  <c r="BM51" i="146"/>
  <c r="BN51" i="146"/>
  <c r="BO51" i="146"/>
  <c r="BP51" i="146"/>
  <c r="BR51" i="146"/>
  <c r="BS51" i="146"/>
  <c r="BT51" i="146"/>
  <c r="BV51" i="146"/>
  <c r="BW51" i="146" s="1"/>
  <c r="BZ51" i="146"/>
  <c r="CA51" i="146"/>
  <c r="CB51" i="146"/>
  <c r="CC51" i="146"/>
  <c r="CD51" i="146"/>
  <c r="CE51" i="146"/>
  <c r="CF51" i="146"/>
  <c r="BF52" i="146"/>
  <c r="BG52" i="146" s="1"/>
  <c r="BJ52" i="146"/>
  <c r="BK52" i="146"/>
  <c r="BL52" i="146"/>
  <c r="BM52" i="146"/>
  <c r="BN52" i="146"/>
  <c r="BO52" i="146"/>
  <c r="BP52" i="146"/>
  <c r="BR52" i="146"/>
  <c r="BS52" i="146"/>
  <c r="BT52" i="146"/>
  <c r="BV52" i="146"/>
  <c r="BW52" i="146" s="1"/>
  <c r="BZ52" i="146"/>
  <c r="CA52" i="146"/>
  <c r="CB52" i="146"/>
  <c r="CC52" i="146"/>
  <c r="CD52" i="146"/>
  <c r="CE52" i="146"/>
  <c r="CF52" i="146"/>
  <c r="BF53" i="146"/>
  <c r="BG53" i="146" s="1"/>
  <c r="BJ53" i="146"/>
  <c r="BK53" i="146"/>
  <c r="BL53" i="146"/>
  <c r="BM53" i="146"/>
  <c r="BN53" i="146"/>
  <c r="BO53" i="146"/>
  <c r="BP53" i="146"/>
  <c r="BR53" i="146"/>
  <c r="BS53" i="146"/>
  <c r="BT53" i="146"/>
  <c r="BV53" i="146"/>
  <c r="BW53" i="146" s="1"/>
  <c r="BZ53" i="146"/>
  <c r="CA53" i="146"/>
  <c r="CB53" i="146"/>
  <c r="CC53" i="146"/>
  <c r="CD53" i="146"/>
  <c r="CE53" i="146"/>
  <c r="CF53" i="146"/>
  <c r="BF54" i="146"/>
  <c r="BG54" i="146" s="1"/>
  <c r="BJ54" i="146"/>
  <c r="BK54" i="146"/>
  <c r="BL54" i="146"/>
  <c r="BM54" i="146"/>
  <c r="BN54" i="146"/>
  <c r="BO54" i="146"/>
  <c r="BP54" i="146"/>
  <c r="BR54" i="146"/>
  <c r="BS54" i="146"/>
  <c r="BT54" i="146"/>
  <c r="BV54" i="146"/>
  <c r="BW54" i="146" s="1"/>
  <c r="BZ54" i="146"/>
  <c r="CA54" i="146"/>
  <c r="CB54" i="146"/>
  <c r="CC54" i="146"/>
  <c r="CD54" i="146"/>
  <c r="CE54" i="146"/>
  <c r="CF54" i="146"/>
  <c r="BF55" i="146"/>
  <c r="BG55" i="146" s="1"/>
  <c r="BJ55" i="146"/>
  <c r="BK55" i="146"/>
  <c r="BL55" i="146"/>
  <c r="BM55" i="146"/>
  <c r="BN55" i="146"/>
  <c r="BO55" i="146"/>
  <c r="BP55" i="146"/>
  <c r="BR55" i="146"/>
  <c r="BS55" i="146"/>
  <c r="BT55" i="146"/>
  <c r="BV55" i="146"/>
  <c r="BW55" i="146" s="1"/>
  <c r="BZ55" i="146"/>
  <c r="CA55" i="146"/>
  <c r="CB55" i="146"/>
  <c r="CC55" i="146"/>
  <c r="CD55" i="146"/>
  <c r="CE55" i="146"/>
  <c r="CF55" i="146"/>
  <c r="BF56" i="146"/>
  <c r="BG56" i="146" s="1"/>
  <c r="BJ56" i="146"/>
  <c r="BK56" i="146"/>
  <c r="BL56" i="146"/>
  <c r="BM56" i="146"/>
  <c r="BN56" i="146"/>
  <c r="BO56" i="146"/>
  <c r="BP56" i="146"/>
  <c r="BR56" i="146"/>
  <c r="BS56" i="146"/>
  <c r="BT56" i="146"/>
  <c r="BV56" i="146"/>
  <c r="BW56" i="146" s="1"/>
  <c r="BZ56" i="146"/>
  <c r="CA56" i="146"/>
  <c r="CB56" i="146"/>
  <c r="CC56" i="146"/>
  <c r="CD56" i="146"/>
  <c r="CE56" i="146"/>
  <c r="CF56" i="146"/>
  <c r="BF57" i="146"/>
  <c r="BG57" i="146" s="1"/>
  <c r="BJ57" i="146"/>
  <c r="BK57" i="146"/>
  <c r="BL57" i="146"/>
  <c r="BM57" i="146"/>
  <c r="BN57" i="146"/>
  <c r="BO57" i="146"/>
  <c r="BP57" i="146"/>
  <c r="BR57" i="146"/>
  <c r="BS57" i="146"/>
  <c r="BT57" i="146"/>
  <c r="BV57" i="146"/>
  <c r="BW57" i="146" s="1"/>
  <c r="BZ57" i="146"/>
  <c r="CA57" i="146"/>
  <c r="CB57" i="146"/>
  <c r="CC57" i="146"/>
  <c r="CD57" i="146"/>
  <c r="CE57" i="146"/>
  <c r="CF57" i="146"/>
  <c r="BF58" i="146"/>
  <c r="BG58" i="146" s="1"/>
  <c r="BJ58" i="146"/>
  <c r="BK58" i="146"/>
  <c r="BL58" i="146"/>
  <c r="BM58" i="146"/>
  <c r="BN58" i="146"/>
  <c r="BO58" i="146"/>
  <c r="BP58" i="146"/>
  <c r="BR58" i="146"/>
  <c r="BS58" i="146"/>
  <c r="BT58" i="146"/>
  <c r="BV58" i="146"/>
  <c r="BW58" i="146" s="1"/>
  <c r="BZ58" i="146"/>
  <c r="CA58" i="146"/>
  <c r="CB58" i="146"/>
  <c r="CC58" i="146"/>
  <c r="CD58" i="146"/>
  <c r="CE58" i="146"/>
  <c r="CF58" i="146"/>
  <c r="BF60" i="146"/>
  <c r="BG60" i="146" s="1"/>
  <c r="BJ60" i="146"/>
  <c r="BK60" i="146"/>
  <c r="BL60" i="146"/>
  <c r="BM60" i="146"/>
  <c r="BN60" i="146"/>
  <c r="BO60" i="146"/>
  <c r="BP60" i="146"/>
  <c r="BR60" i="146"/>
  <c r="BS60" i="146"/>
  <c r="BT60" i="146"/>
  <c r="BV60" i="146"/>
  <c r="BW60" i="146" s="1"/>
  <c r="BZ60" i="146"/>
  <c r="CA60" i="146"/>
  <c r="CB60" i="146"/>
  <c r="CC60" i="146"/>
  <c r="CD60" i="146"/>
  <c r="CE60" i="146"/>
  <c r="CF60" i="146"/>
  <c r="BF61" i="146"/>
  <c r="BG61" i="146" s="1"/>
  <c r="BJ61" i="146"/>
  <c r="BK61" i="146"/>
  <c r="BL61" i="146"/>
  <c r="BM61" i="146"/>
  <c r="BN61" i="146"/>
  <c r="BO61" i="146"/>
  <c r="BP61" i="146"/>
  <c r="BR61" i="146"/>
  <c r="BS61" i="146"/>
  <c r="BT61" i="146"/>
  <c r="BV61" i="146"/>
  <c r="BW61" i="146" s="1"/>
  <c r="BZ61" i="146"/>
  <c r="CA61" i="146"/>
  <c r="CB61" i="146"/>
  <c r="CC61" i="146"/>
  <c r="CD61" i="146"/>
  <c r="CE61" i="146"/>
  <c r="CF61" i="146"/>
  <c r="BF62" i="146"/>
  <c r="BG62" i="146" s="1"/>
  <c r="BJ62" i="146"/>
  <c r="BK62" i="146"/>
  <c r="BL62" i="146"/>
  <c r="BM62" i="146"/>
  <c r="BN62" i="146"/>
  <c r="BO62" i="146"/>
  <c r="BP62" i="146"/>
  <c r="BR62" i="146"/>
  <c r="BS62" i="146"/>
  <c r="BT62" i="146"/>
  <c r="BV62" i="146"/>
  <c r="BW62" i="146" s="1"/>
  <c r="BZ62" i="146"/>
  <c r="CA62" i="146"/>
  <c r="CB62" i="146"/>
  <c r="CC62" i="146"/>
  <c r="CD62" i="146"/>
  <c r="CE62" i="146"/>
  <c r="CF62" i="146"/>
  <c r="BF63" i="146"/>
  <c r="BG63" i="146" s="1"/>
  <c r="BJ63" i="146"/>
  <c r="BK63" i="146"/>
  <c r="BL63" i="146"/>
  <c r="BM63" i="146"/>
  <c r="BN63" i="146"/>
  <c r="BO63" i="146"/>
  <c r="BP63" i="146"/>
  <c r="BR63" i="146"/>
  <c r="BS63" i="146"/>
  <c r="BT63" i="146"/>
  <c r="BV63" i="146"/>
  <c r="BW63" i="146" s="1"/>
  <c r="BZ63" i="146"/>
  <c r="CA63" i="146"/>
  <c r="CB63" i="146"/>
  <c r="CC63" i="146"/>
  <c r="CD63" i="146"/>
  <c r="CE63" i="146"/>
  <c r="CF63" i="146"/>
  <c r="BF64" i="146"/>
  <c r="BJ64" i="146"/>
  <c r="BK64" i="146"/>
  <c r="BL64" i="146"/>
  <c r="BM64" i="146"/>
  <c r="BN64" i="146"/>
  <c r="BO64" i="146"/>
  <c r="BP64" i="146"/>
  <c r="BR64" i="146"/>
  <c r="BS64" i="146"/>
  <c r="BT64" i="146"/>
  <c r="BV64" i="146"/>
  <c r="BW64" i="146" s="1"/>
  <c r="BZ64" i="146"/>
  <c r="CA64" i="146"/>
  <c r="CB64" i="146"/>
  <c r="CC64" i="146"/>
  <c r="CD64" i="146"/>
  <c r="CE64" i="146"/>
  <c r="CF64" i="146"/>
  <c r="BF65" i="146"/>
  <c r="BG65" i="146" s="1"/>
  <c r="BJ65" i="146"/>
  <c r="BK65" i="146"/>
  <c r="BL65" i="146"/>
  <c r="BM65" i="146"/>
  <c r="BN65" i="146"/>
  <c r="BO65" i="146"/>
  <c r="BP65" i="146"/>
  <c r="BR65" i="146"/>
  <c r="BS65" i="146"/>
  <c r="BT65" i="146"/>
  <c r="BV65" i="146"/>
  <c r="BW65" i="146" s="1"/>
  <c r="BZ65" i="146"/>
  <c r="CA65" i="146"/>
  <c r="CB65" i="146"/>
  <c r="CC65" i="146"/>
  <c r="CD65" i="146"/>
  <c r="CE65" i="146"/>
  <c r="CF65" i="146"/>
  <c r="BF66" i="146"/>
  <c r="BG66" i="146" s="1"/>
  <c r="BJ66" i="146"/>
  <c r="BK66" i="146"/>
  <c r="BL66" i="146"/>
  <c r="BM66" i="146"/>
  <c r="BN66" i="146"/>
  <c r="BO66" i="146"/>
  <c r="BP66" i="146"/>
  <c r="BR66" i="146"/>
  <c r="BS66" i="146"/>
  <c r="BT66" i="146"/>
  <c r="BV66" i="146"/>
  <c r="BW66" i="146" s="1"/>
  <c r="BZ66" i="146"/>
  <c r="CA66" i="146"/>
  <c r="CB66" i="146"/>
  <c r="CC66" i="146"/>
  <c r="CD66" i="146"/>
  <c r="CE66" i="146"/>
  <c r="CF66" i="146"/>
  <c r="BF67" i="146"/>
  <c r="BG67" i="146" s="1"/>
  <c r="BJ67" i="146"/>
  <c r="BK67" i="146"/>
  <c r="BL67" i="146"/>
  <c r="BM67" i="146"/>
  <c r="BN67" i="146"/>
  <c r="BO67" i="146"/>
  <c r="BP67" i="146"/>
  <c r="BR67" i="146"/>
  <c r="BS67" i="146"/>
  <c r="BT67" i="146"/>
  <c r="BV67" i="146"/>
  <c r="BW67" i="146" s="1"/>
  <c r="BZ67" i="146"/>
  <c r="CA67" i="146"/>
  <c r="CB67" i="146"/>
  <c r="CC67" i="146"/>
  <c r="CD67" i="146"/>
  <c r="CE67" i="146"/>
  <c r="CF67" i="146"/>
  <c r="BF68" i="146"/>
  <c r="BG68" i="146" s="1"/>
  <c r="BJ68" i="146"/>
  <c r="BK68" i="146"/>
  <c r="BL68" i="146"/>
  <c r="BM68" i="146"/>
  <c r="BN68" i="146"/>
  <c r="BO68" i="146"/>
  <c r="BP68" i="146"/>
  <c r="BR68" i="146"/>
  <c r="BS68" i="146"/>
  <c r="BT68" i="146"/>
  <c r="BV68" i="146"/>
  <c r="BW68" i="146" s="1"/>
  <c r="BZ68" i="146"/>
  <c r="CA68" i="146"/>
  <c r="CB68" i="146"/>
  <c r="CC68" i="146"/>
  <c r="CD68" i="146"/>
  <c r="CE68" i="146"/>
  <c r="CF68" i="146"/>
  <c r="BF69" i="146"/>
  <c r="BG69" i="146" s="1"/>
  <c r="BJ69" i="146"/>
  <c r="BK69" i="146"/>
  <c r="BL69" i="146"/>
  <c r="BM69" i="146"/>
  <c r="BN69" i="146"/>
  <c r="BO69" i="146"/>
  <c r="BP69" i="146"/>
  <c r="BR69" i="146"/>
  <c r="BS69" i="146"/>
  <c r="BT69" i="146"/>
  <c r="BV69" i="146"/>
  <c r="BW69" i="146" s="1"/>
  <c r="BZ69" i="146"/>
  <c r="CA69" i="146"/>
  <c r="CB69" i="146"/>
  <c r="CC69" i="146"/>
  <c r="CD69" i="146"/>
  <c r="CE69" i="146"/>
  <c r="CF69" i="146"/>
  <c r="BF70" i="146"/>
  <c r="BG70" i="146" s="1"/>
  <c r="BJ70" i="146"/>
  <c r="BK70" i="146"/>
  <c r="BL70" i="146"/>
  <c r="BM70" i="146"/>
  <c r="BN70" i="146"/>
  <c r="BO70" i="146"/>
  <c r="BP70" i="146"/>
  <c r="BR70" i="146"/>
  <c r="BS70" i="146"/>
  <c r="BT70" i="146"/>
  <c r="BV70" i="146"/>
  <c r="BW70" i="146" s="1"/>
  <c r="BZ70" i="146"/>
  <c r="CA70" i="146"/>
  <c r="CB70" i="146"/>
  <c r="CC70" i="146"/>
  <c r="CD70" i="146"/>
  <c r="CE70" i="146"/>
  <c r="CF70" i="146"/>
  <c r="BF71" i="146"/>
  <c r="BG71" i="146" s="1"/>
  <c r="BJ71" i="146"/>
  <c r="BK71" i="146"/>
  <c r="BL71" i="146"/>
  <c r="BM71" i="146"/>
  <c r="BN71" i="146"/>
  <c r="BO71" i="146"/>
  <c r="BP71" i="146"/>
  <c r="BR71" i="146"/>
  <c r="BS71" i="146"/>
  <c r="BT71" i="146"/>
  <c r="BV71" i="146"/>
  <c r="BW71" i="146" s="1"/>
  <c r="BZ71" i="146"/>
  <c r="CA71" i="146"/>
  <c r="CB71" i="146"/>
  <c r="CC71" i="146"/>
  <c r="CD71" i="146"/>
  <c r="CE71" i="146"/>
  <c r="CF71" i="146"/>
  <c r="BF72" i="146"/>
  <c r="BG72" i="146" s="1"/>
  <c r="BJ72" i="146"/>
  <c r="BK72" i="146"/>
  <c r="BL72" i="146"/>
  <c r="BM72" i="146"/>
  <c r="BN72" i="146"/>
  <c r="BO72" i="146"/>
  <c r="BP72" i="146"/>
  <c r="BR72" i="146"/>
  <c r="BS72" i="146"/>
  <c r="BT72" i="146"/>
  <c r="BV72" i="146"/>
  <c r="BW72" i="146" s="1"/>
  <c r="BZ72" i="146"/>
  <c r="CA72" i="146"/>
  <c r="CB72" i="146"/>
  <c r="CC72" i="146"/>
  <c r="CD72" i="146"/>
  <c r="CE72" i="146"/>
  <c r="CF72" i="146"/>
  <c r="BF73" i="146"/>
  <c r="BG73" i="146" s="1"/>
  <c r="BJ73" i="146"/>
  <c r="BK73" i="146"/>
  <c r="BL73" i="146"/>
  <c r="BM73" i="146"/>
  <c r="BN73" i="146"/>
  <c r="BO73" i="146"/>
  <c r="BP73" i="146"/>
  <c r="BR73" i="146"/>
  <c r="BS73" i="146"/>
  <c r="BT73" i="146"/>
  <c r="BV73" i="146"/>
  <c r="BW73" i="146" s="1"/>
  <c r="BZ73" i="146"/>
  <c r="CA73" i="146"/>
  <c r="CB73" i="146"/>
  <c r="CC73" i="146"/>
  <c r="CD73" i="146"/>
  <c r="CE73" i="146"/>
  <c r="CF73" i="146"/>
  <c r="BF74" i="146"/>
  <c r="BG74" i="146" s="1"/>
  <c r="BJ74" i="146"/>
  <c r="BK74" i="146"/>
  <c r="BL74" i="146"/>
  <c r="BM74" i="146"/>
  <c r="BN74" i="146"/>
  <c r="BO74" i="146"/>
  <c r="BP74" i="146"/>
  <c r="BR74" i="146"/>
  <c r="BS74" i="146"/>
  <c r="BT74" i="146"/>
  <c r="BV74" i="146"/>
  <c r="BW74" i="146" s="1"/>
  <c r="BZ74" i="146"/>
  <c r="CA74" i="146"/>
  <c r="CB74" i="146"/>
  <c r="CC74" i="146"/>
  <c r="CD74" i="146"/>
  <c r="CE74" i="146"/>
  <c r="CF74" i="146"/>
  <c r="BF75" i="146"/>
  <c r="BG75" i="146" s="1"/>
  <c r="BJ75" i="146"/>
  <c r="BK75" i="146"/>
  <c r="BL75" i="146"/>
  <c r="BM75" i="146"/>
  <c r="BN75" i="146"/>
  <c r="BO75" i="146"/>
  <c r="BP75" i="146"/>
  <c r="BR75" i="146"/>
  <c r="BS75" i="146"/>
  <c r="BT75" i="146"/>
  <c r="BV75" i="146"/>
  <c r="BW75" i="146" s="1"/>
  <c r="BZ75" i="146"/>
  <c r="CA75" i="146"/>
  <c r="CB75" i="146"/>
  <c r="CC75" i="146"/>
  <c r="CD75" i="146"/>
  <c r="CE75" i="146"/>
  <c r="CF75" i="146"/>
  <c r="BF76" i="146"/>
  <c r="BG76" i="146" s="1"/>
  <c r="BJ76" i="146"/>
  <c r="BK76" i="146"/>
  <c r="BL76" i="146"/>
  <c r="BM76" i="146"/>
  <c r="BN76" i="146"/>
  <c r="BO76" i="146"/>
  <c r="BP76" i="146"/>
  <c r="BR76" i="146"/>
  <c r="BS76" i="146"/>
  <c r="BT76" i="146"/>
  <c r="BV76" i="146"/>
  <c r="BW76" i="146" s="1"/>
  <c r="BZ76" i="146"/>
  <c r="CA76" i="146"/>
  <c r="CB76" i="146"/>
  <c r="CC76" i="146"/>
  <c r="CD76" i="146"/>
  <c r="CE76" i="146"/>
  <c r="CF76" i="146"/>
  <c r="AZ76" i="146"/>
  <c r="AY76" i="146"/>
  <c r="AX76" i="146"/>
  <c r="AW76" i="146"/>
  <c r="AV76" i="146"/>
  <c r="AU76" i="146"/>
  <c r="AT76" i="146"/>
  <c r="AS76" i="146"/>
  <c r="AR76" i="146"/>
  <c r="AQ76" i="146"/>
  <c r="AP76" i="146"/>
  <c r="AO76" i="146"/>
  <c r="AN76" i="146"/>
  <c r="AM76" i="146"/>
  <c r="AL76" i="146"/>
  <c r="AK76" i="146"/>
  <c r="AJ76" i="146"/>
  <c r="AI76" i="146"/>
  <c r="AZ75" i="146"/>
  <c r="AY75" i="146"/>
  <c r="AX75" i="146"/>
  <c r="AW75" i="146"/>
  <c r="AV75" i="146"/>
  <c r="AU75" i="146"/>
  <c r="AT75" i="146"/>
  <c r="AS75" i="146"/>
  <c r="AR75" i="146"/>
  <c r="AQ75" i="146"/>
  <c r="AP75" i="146"/>
  <c r="AO75" i="146"/>
  <c r="AN75" i="146"/>
  <c r="AM75" i="146"/>
  <c r="AL75" i="146"/>
  <c r="AK75" i="146"/>
  <c r="AJ75" i="146"/>
  <c r="AI75" i="146"/>
  <c r="AZ74" i="146"/>
  <c r="AY74" i="146"/>
  <c r="AX74" i="146"/>
  <c r="AW74" i="146"/>
  <c r="AV74" i="146"/>
  <c r="AU74" i="146"/>
  <c r="AT74" i="146"/>
  <c r="AS74" i="146"/>
  <c r="AR74" i="146"/>
  <c r="AQ74" i="146"/>
  <c r="AP74" i="146"/>
  <c r="AO74" i="146"/>
  <c r="AN74" i="146"/>
  <c r="AM74" i="146"/>
  <c r="AL74" i="146"/>
  <c r="AK74" i="146"/>
  <c r="AJ74" i="146"/>
  <c r="AI74" i="146"/>
  <c r="AZ73" i="146"/>
  <c r="AY73" i="146"/>
  <c r="AX73" i="146"/>
  <c r="AW73" i="146"/>
  <c r="AV73" i="146"/>
  <c r="AU73" i="146"/>
  <c r="AT73" i="146"/>
  <c r="AS73" i="146"/>
  <c r="AR73" i="146"/>
  <c r="AQ73" i="146"/>
  <c r="AP73" i="146"/>
  <c r="AO73" i="146"/>
  <c r="AN73" i="146"/>
  <c r="AM73" i="146"/>
  <c r="AL73" i="146"/>
  <c r="AK73" i="146"/>
  <c r="AJ73" i="146"/>
  <c r="AI73" i="146"/>
  <c r="AZ72" i="146"/>
  <c r="AY72" i="146"/>
  <c r="AX72" i="146"/>
  <c r="AW72" i="146"/>
  <c r="AV72" i="146"/>
  <c r="AU72" i="146"/>
  <c r="AT72" i="146"/>
  <c r="AS72" i="146"/>
  <c r="AR72" i="146"/>
  <c r="AQ72" i="146"/>
  <c r="AP72" i="146"/>
  <c r="AO72" i="146"/>
  <c r="AN72" i="146"/>
  <c r="AM72" i="146"/>
  <c r="AL72" i="146"/>
  <c r="AK72" i="146"/>
  <c r="AJ72" i="146"/>
  <c r="AI72" i="146"/>
  <c r="AZ71" i="146"/>
  <c r="AY71" i="146"/>
  <c r="AX71" i="146"/>
  <c r="AW71" i="146"/>
  <c r="AV71" i="146"/>
  <c r="AU71" i="146"/>
  <c r="AT71" i="146"/>
  <c r="AS71" i="146"/>
  <c r="AR71" i="146"/>
  <c r="AQ71" i="146"/>
  <c r="AP71" i="146"/>
  <c r="AO71" i="146"/>
  <c r="AN71" i="146"/>
  <c r="AM71" i="146"/>
  <c r="AL71" i="146"/>
  <c r="AK71" i="146"/>
  <c r="AJ71" i="146"/>
  <c r="AI71" i="146"/>
  <c r="AZ70" i="146"/>
  <c r="AY70" i="146"/>
  <c r="AX70" i="146"/>
  <c r="AW70" i="146"/>
  <c r="AV70" i="146"/>
  <c r="AU70" i="146"/>
  <c r="AT70" i="146"/>
  <c r="AS70" i="146"/>
  <c r="AR70" i="146"/>
  <c r="AQ70" i="146"/>
  <c r="AP70" i="146"/>
  <c r="AO70" i="146"/>
  <c r="AN70" i="146"/>
  <c r="AM70" i="146"/>
  <c r="AL70" i="146"/>
  <c r="AK70" i="146"/>
  <c r="AJ70" i="146"/>
  <c r="AI70" i="146"/>
  <c r="AZ69" i="146"/>
  <c r="AY69" i="146"/>
  <c r="AX69" i="146"/>
  <c r="AW69" i="146"/>
  <c r="AV69" i="146"/>
  <c r="AU69" i="146"/>
  <c r="AT69" i="146"/>
  <c r="AS69" i="146"/>
  <c r="AR69" i="146"/>
  <c r="AQ69" i="146"/>
  <c r="AP69" i="146"/>
  <c r="AO69" i="146"/>
  <c r="AN69" i="146"/>
  <c r="AM69" i="146"/>
  <c r="AL69" i="146"/>
  <c r="AK69" i="146"/>
  <c r="AJ69" i="146"/>
  <c r="AI69" i="146"/>
  <c r="AZ68" i="146"/>
  <c r="AY68" i="146"/>
  <c r="AX68" i="146"/>
  <c r="AW68" i="146"/>
  <c r="AV68" i="146"/>
  <c r="AU68" i="146"/>
  <c r="AT68" i="146"/>
  <c r="AS68" i="146"/>
  <c r="AR68" i="146"/>
  <c r="AQ68" i="146"/>
  <c r="AP68" i="146"/>
  <c r="AO68" i="146"/>
  <c r="AN68" i="146"/>
  <c r="AM68" i="146"/>
  <c r="AL68" i="146"/>
  <c r="AK68" i="146"/>
  <c r="AJ68" i="146"/>
  <c r="AI68" i="146"/>
  <c r="AZ67" i="146"/>
  <c r="AY67" i="146"/>
  <c r="AX67" i="146"/>
  <c r="AW67" i="146"/>
  <c r="AV67" i="146"/>
  <c r="AU67" i="146"/>
  <c r="AT67" i="146"/>
  <c r="AS67" i="146"/>
  <c r="AR67" i="146"/>
  <c r="AQ67" i="146"/>
  <c r="AP67" i="146"/>
  <c r="AO67" i="146"/>
  <c r="AN67" i="146"/>
  <c r="AM67" i="146"/>
  <c r="AL67" i="146"/>
  <c r="AK67" i="146"/>
  <c r="AJ67" i="146"/>
  <c r="AI67" i="146"/>
  <c r="AZ66" i="146"/>
  <c r="AY66" i="146"/>
  <c r="AX66" i="146"/>
  <c r="AW66" i="146"/>
  <c r="AV66" i="146"/>
  <c r="AU66" i="146"/>
  <c r="AT66" i="146"/>
  <c r="AS66" i="146"/>
  <c r="AR66" i="146"/>
  <c r="AQ66" i="146"/>
  <c r="AP66" i="146"/>
  <c r="AO66" i="146"/>
  <c r="AN66" i="146"/>
  <c r="AM66" i="146"/>
  <c r="AL66" i="146"/>
  <c r="AK66" i="146"/>
  <c r="AJ66" i="146"/>
  <c r="AI66" i="146"/>
  <c r="AZ65" i="146"/>
  <c r="AY65" i="146"/>
  <c r="AX65" i="146"/>
  <c r="AW65" i="146"/>
  <c r="AV65" i="146"/>
  <c r="AU65" i="146"/>
  <c r="AT65" i="146"/>
  <c r="AS65" i="146"/>
  <c r="AR65" i="146"/>
  <c r="AQ65" i="146"/>
  <c r="AP65" i="146"/>
  <c r="AO65" i="146"/>
  <c r="AN65" i="146"/>
  <c r="AM65" i="146"/>
  <c r="AL65" i="146"/>
  <c r="AK65" i="146"/>
  <c r="AJ65" i="146"/>
  <c r="AI65" i="146"/>
  <c r="AZ64" i="146"/>
  <c r="AY64" i="146"/>
  <c r="AX64" i="146"/>
  <c r="AW64" i="146"/>
  <c r="AV64" i="146"/>
  <c r="AU64" i="146"/>
  <c r="AT64" i="146"/>
  <c r="AS64" i="146"/>
  <c r="AR64" i="146"/>
  <c r="AQ64" i="146"/>
  <c r="AP64" i="146"/>
  <c r="AO64" i="146"/>
  <c r="AN64" i="146"/>
  <c r="AM64" i="146"/>
  <c r="AL64" i="146"/>
  <c r="AK64" i="146"/>
  <c r="AJ64" i="146"/>
  <c r="AI64" i="146"/>
  <c r="AZ63" i="146"/>
  <c r="AY63" i="146"/>
  <c r="AX63" i="146"/>
  <c r="AW63" i="146"/>
  <c r="AV63" i="146"/>
  <c r="AU63" i="146"/>
  <c r="AT63" i="146"/>
  <c r="AS63" i="146"/>
  <c r="AR63" i="146"/>
  <c r="AQ63" i="146"/>
  <c r="AP63" i="146"/>
  <c r="AO63" i="146"/>
  <c r="AN63" i="146"/>
  <c r="AM63" i="146"/>
  <c r="AL63" i="146"/>
  <c r="AK63" i="146"/>
  <c r="AJ63" i="146"/>
  <c r="AI63" i="146"/>
  <c r="AZ62" i="146"/>
  <c r="AY62" i="146"/>
  <c r="AX62" i="146"/>
  <c r="AW62" i="146"/>
  <c r="AV62" i="146"/>
  <c r="AU62" i="146"/>
  <c r="AT62" i="146"/>
  <c r="AS62" i="146"/>
  <c r="AR62" i="146"/>
  <c r="AQ62" i="146"/>
  <c r="AP62" i="146"/>
  <c r="AO62" i="146"/>
  <c r="AN62" i="146"/>
  <c r="AM62" i="146"/>
  <c r="AL62" i="146"/>
  <c r="AK62" i="146"/>
  <c r="AJ62" i="146"/>
  <c r="AI62" i="146"/>
  <c r="AZ61" i="146"/>
  <c r="AY61" i="146"/>
  <c r="AX61" i="146"/>
  <c r="AW61" i="146"/>
  <c r="AV61" i="146"/>
  <c r="AU61" i="146"/>
  <c r="AT61" i="146"/>
  <c r="AS61" i="146"/>
  <c r="AR61" i="146"/>
  <c r="AQ61" i="146"/>
  <c r="AP61" i="146"/>
  <c r="AO61" i="146"/>
  <c r="AN61" i="146"/>
  <c r="AM61" i="146"/>
  <c r="AL61" i="146"/>
  <c r="AK61" i="146"/>
  <c r="AJ61" i="146"/>
  <c r="AI61" i="146"/>
  <c r="AZ60" i="146"/>
  <c r="AY60" i="146"/>
  <c r="AX60" i="146"/>
  <c r="AW60" i="146"/>
  <c r="AV60" i="146"/>
  <c r="AU60" i="146"/>
  <c r="AT60" i="146"/>
  <c r="AS60" i="146"/>
  <c r="AR60" i="146"/>
  <c r="AQ60" i="146"/>
  <c r="AP60" i="146"/>
  <c r="AO60" i="146"/>
  <c r="AN60" i="146"/>
  <c r="AM60" i="146"/>
  <c r="AL60" i="146"/>
  <c r="AK60" i="146"/>
  <c r="AJ60" i="146"/>
  <c r="AI60" i="146"/>
  <c r="AZ58" i="146"/>
  <c r="AY58" i="146"/>
  <c r="AX58" i="146"/>
  <c r="AW58" i="146"/>
  <c r="AV58" i="146"/>
  <c r="AU58" i="146"/>
  <c r="AT58" i="146"/>
  <c r="AS58" i="146"/>
  <c r="AR58" i="146"/>
  <c r="AQ58" i="146"/>
  <c r="AP58" i="146"/>
  <c r="AO58" i="146"/>
  <c r="AN58" i="146"/>
  <c r="AM58" i="146"/>
  <c r="AL58" i="146"/>
  <c r="AK58" i="146"/>
  <c r="AJ58" i="146"/>
  <c r="AI58" i="146"/>
  <c r="AZ57" i="146"/>
  <c r="AY57" i="146"/>
  <c r="AX57" i="146"/>
  <c r="AW57" i="146"/>
  <c r="AV57" i="146"/>
  <c r="AU57" i="146"/>
  <c r="AT57" i="146"/>
  <c r="AS57" i="146"/>
  <c r="AR57" i="146"/>
  <c r="AQ57" i="146"/>
  <c r="AP57" i="146"/>
  <c r="AO57" i="146"/>
  <c r="AN57" i="146"/>
  <c r="AM57" i="146"/>
  <c r="AL57" i="146"/>
  <c r="AK57" i="146"/>
  <c r="AJ57" i="146"/>
  <c r="AI57" i="146"/>
  <c r="AZ56" i="146"/>
  <c r="AY56" i="146"/>
  <c r="AX56" i="146"/>
  <c r="AW56" i="146"/>
  <c r="AV56" i="146"/>
  <c r="AU56" i="146"/>
  <c r="AT56" i="146"/>
  <c r="AS56" i="146"/>
  <c r="AR56" i="146"/>
  <c r="AQ56" i="146"/>
  <c r="AP56" i="146"/>
  <c r="AO56" i="146"/>
  <c r="AN56" i="146"/>
  <c r="AM56" i="146"/>
  <c r="AL56" i="146"/>
  <c r="AK56" i="146"/>
  <c r="AJ56" i="146"/>
  <c r="AI56" i="146"/>
  <c r="AZ55" i="146"/>
  <c r="AY55" i="146"/>
  <c r="AX55" i="146"/>
  <c r="AW55" i="146"/>
  <c r="AV55" i="146"/>
  <c r="AU55" i="146"/>
  <c r="AT55" i="146"/>
  <c r="AS55" i="146"/>
  <c r="AR55" i="146"/>
  <c r="AQ55" i="146"/>
  <c r="AP55" i="146"/>
  <c r="AO55" i="146"/>
  <c r="AN55" i="146"/>
  <c r="AM55" i="146"/>
  <c r="AL55" i="146"/>
  <c r="AK55" i="146"/>
  <c r="AJ55" i="146"/>
  <c r="AI55" i="146"/>
  <c r="AZ54" i="146"/>
  <c r="AY54" i="146"/>
  <c r="AX54" i="146"/>
  <c r="AW54" i="146"/>
  <c r="AV54" i="146"/>
  <c r="AU54" i="146"/>
  <c r="AT54" i="146"/>
  <c r="AS54" i="146"/>
  <c r="AR54" i="146"/>
  <c r="AQ54" i="146"/>
  <c r="AP54" i="146"/>
  <c r="AO54" i="146"/>
  <c r="AN54" i="146"/>
  <c r="AM54" i="146"/>
  <c r="AL54" i="146"/>
  <c r="AK54" i="146"/>
  <c r="AJ54" i="146"/>
  <c r="AI54" i="146"/>
  <c r="AZ53" i="146"/>
  <c r="AY53" i="146"/>
  <c r="AX53" i="146"/>
  <c r="AW53" i="146"/>
  <c r="AV53" i="146"/>
  <c r="AU53" i="146"/>
  <c r="AT53" i="146"/>
  <c r="AS53" i="146"/>
  <c r="AR53" i="146"/>
  <c r="AQ53" i="146"/>
  <c r="AP53" i="146"/>
  <c r="AO53" i="146"/>
  <c r="AN53" i="146"/>
  <c r="AM53" i="146"/>
  <c r="AL53" i="146"/>
  <c r="AK53" i="146"/>
  <c r="AJ53" i="146"/>
  <c r="AI53" i="146"/>
  <c r="AZ52" i="146"/>
  <c r="AY52" i="146"/>
  <c r="AX52" i="146"/>
  <c r="AW52" i="146"/>
  <c r="AV52" i="146"/>
  <c r="AU52" i="146"/>
  <c r="AT52" i="146"/>
  <c r="AS52" i="146"/>
  <c r="AR52" i="146"/>
  <c r="AQ52" i="146"/>
  <c r="AP52" i="146"/>
  <c r="AO52" i="146"/>
  <c r="AN52" i="146"/>
  <c r="AM52" i="146"/>
  <c r="AL52" i="146"/>
  <c r="AK52" i="146"/>
  <c r="AJ52" i="146"/>
  <c r="AI52" i="146"/>
  <c r="AZ51" i="146"/>
  <c r="AY51" i="146"/>
  <c r="AX51" i="146"/>
  <c r="AW51" i="146"/>
  <c r="AV51" i="146"/>
  <c r="AU51" i="146"/>
  <c r="AT51" i="146"/>
  <c r="AS51" i="146"/>
  <c r="AR51" i="146"/>
  <c r="AQ51" i="146"/>
  <c r="AP51" i="146"/>
  <c r="AO51" i="146"/>
  <c r="AN51" i="146"/>
  <c r="AM51" i="146"/>
  <c r="AL51" i="146"/>
  <c r="AK51" i="146"/>
  <c r="AJ51" i="146"/>
  <c r="AI51" i="146"/>
  <c r="AZ50" i="146"/>
  <c r="AY50" i="146"/>
  <c r="AX50" i="146"/>
  <c r="AW50" i="146"/>
  <c r="AV50" i="146"/>
  <c r="AU50" i="146"/>
  <c r="AT50" i="146"/>
  <c r="AS50" i="146"/>
  <c r="AR50" i="146"/>
  <c r="AQ50" i="146"/>
  <c r="AP50" i="146"/>
  <c r="AO50" i="146"/>
  <c r="AN50" i="146"/>
  <c r="AM50" i="146"/>
  <c r="AL50" i="146"/>
  <c r="AK50" i="146"/>
  <c r="AJ50" i="146"/>
  <c r="AI50" i="146"/>
  <c r="AZ49" i="146"/>
  <c r="AY49" i="146"/>
  <c r="AX49" i="146"/>
  <c r="AW49" i="146"/>
  <c r="AV49" i="146"/>
  <c r="AU49" i="146"/>
  <c r="AT49" i="146"/>
  <c r="AS49" i="146"/>
  <c r="AR49" i="146"/>
  <c r="AQ49" i="146"/>
  <c r="AP49" i="146"/>
  <c r="AO49" i="146"/>
  <c r="AN49" i="146"/>
  <c r="AM49" i="146"/>
  <c r="AL49" i="146"/>
  <c r="AK49" i="146"/>
  <c r="AJ49" i="146"/>
  <c r="AI49" i="146"/>
  <c r="AZ48" i="146"/>
  <c r="AY48" i="146"/>
  <c r="AX48" i="146"/>
  <c r="AW48" i="146"/>
  <c r="AV48" i="146"/>
  <c r="AU48" i="146"/>
  <c r="AT48" i="146"/>
  <c r="AS48" i="146"/>
  <c r="AR48" i="146"/>
  <c r="AQ48" i="146"/>
  <c r="AP48" i="146"/>
  <c r="AO48" i="146"/>
  <c r="AN48" i="146"/>
  <c r="AM48" i="146"/>
  <c r="AL48" i="146"/>
  <c r="AK48" i="146"/>
  <c r="AJ48" i="146"/>
  <c r="AI48" i="146"/>
  <c r="AZ47" i="146"/>
  <c r="AY47" i="146"/>
  <c r="AX47" i="146"/>
  <c r="AW47" i="146"/>
  <c r="AV47" i="146"/>
  <c r="AU47" i="146"/>
  <c r="AT47" i="146"/>
  <c r="AS47" i="146"/>
  <c r="AR47" i="146"/>
  <c r="AQ47" i="146"/>
  <c r="AP47" i="146"/>
  <c r="AO47" i="146"/>
  <c r="AN47" i="146"/>
  <c r="AM47" i="146"/>
  <c r="AL47" i="146"/>
  <c r="AK47" i="146"/>
  <c r="AJ47" i="146"/>
  <c r="AI47" i="146"/>
  <c r="AZ46" i="146"/>
  <c r="AY46" i="146"/>
  <c r="AX46" i="146"/>
  <c r="AW46" i="146"/>
  <c r="AV46" i="146"/>
  <c r="AU46" i="146"/>
  <c r="AT46" i="146"/>
  <c r="AS46" i="146"/>
  <c r="AR46" i="146"/>
  <c r="AQ46" i="146"/>
  <c r="AP46" i="146"/>
  <c r="AO46" i="146"/>
  <c r="AN46" i="146"/>
  <c r="AM46" i="146"/>
  <c r="AL46" i="146"/>
  <c r="AK46" i="146"/>
  <c r="AJ46" i="146"/>
  <c r="AI46" i="146"/>
  <c r="AZ45" i="146"/>
  <c r="AY45" i="146"/>
  <c r="AX45" i="146"/>
  <c r="AW45" i="146"/>
  <c r="AV45" i="146"/>
  <c r="AU45" i="146"/>
  <c r="AT45" i="146"/>
  <c r="AS45" i="146"/>
  <c r="AR45" i="146"/>
  <c r="AQ45" i="146"/>
  <c r="AP45" i="146"/>
  <c r="AO45" i="146"/>
  <c r="AN45" i="146"/>
  <c r="AM45" i="146"/>
  <c r="AL45" i="146"/>
  <c r="AK45" i="146"/>
  <c r="AJ45" i="146"/>
  <c r="AI45" i="146"/>
  <c r="AZ43" i="146"/>
  <c r="AY43" i="146"/>
  <c r="AX43" i="146"/>
  <c r="AW43" i="146"/>
  <c r="AV43" i="146"/>
  <c r="AU43" i="146"/>
  <c r="AT43" i="146"/>
  <c r="AS43" i="146"/>
  <c r="AR43" i="146"/>
  <c r="AQ43" i="146"/>
  <c r="AP43" i="146"/>
  <c r="AO43" i="146"/>
  <c r="AN43" i="146"/>
  <c r="AM43" i="146"/>
  <c r="AL43" i="146"/>
  <c r="AK43" i="146"/>
  <c r="AJ43" i="146"/>
  <c r="AI43" i="146"/>
  <c r="AZ42" i="146"/>
  <c r="AY42" i="146"/>
  <c r="AX42" i="146"/>
  <c r="AW42" i="146"/>
  <c r="AV42" i="146"/>
  <c r="AU42" i="146"/>
  <c r="AT42" i="146"/>
  <c r="AS42" i="146"/>
  <c r="AR42" i="146"/>
  <c r="AQ42" i="146"/>
  <c r="AP42" i="146"/>
  <c r="AO42" i="146"/>
  <c r="AN42" i="146"/>
  <c r="AM42" i="146"/>
  <c r="AL42" i="146"/>
  <c r="AK42" i="146"/>
  <c r="AJ42" i="146"/>
  <c r="AI42" i="146"/>
  <c r="AZ41" i="146"/>
  <c r="AY41" i="146"/>
  <c r="AX41" i="146"/>
  <c r="AW41" i="146"/>
  <c r="AV41" i="146"/>
  <c r="AU41" i="146"/>
  <c r="AT41" i="146"/>
  <c r="AS41" i="146"/>
  <c r="AR41" i="146"/>
  <c r="AQ41" i="146"/>
  <c r="AP41" i="146"/>
  <c r="AO41" i="146"/>
  <c r="AN41" i="146"/>
  <c r="AM41" i="146"/>
  <c r="AL41" i="146"/>
  <c r="AK41" i="146"/>
  <c r="AJ41" i="146"/>
  <c r="AI41" i="146"/>
  <c r="AZ40" i="146"/>
  <c r="AY40" i="146"/>
  <c r="AX40" i="146"/>
  <c r="AW40" i="146"/>
  <c r="AV40" i="146"/>
  <c r="AU40" i="146"/>
  <c r="AT40" i="146"/>
  <c r="AS40" i="146"/>
  <c r="AR40" i="146"/>
  <c r="AQ40" i="146"/>
  <c r="AP40" i="146"/>
  <c r="AO40" i="146"/>
  <c r="AN40" i="146"/>
  <c r="AM40" i="146"/>
  <c r="AL40" i="146"/>
  <c r="AK40" i="146"/>
  <c r="AJ40" i="146"/>
  <c r="AI40" i="146"/>
  <c r="AZ39" i="146"/>
  <c r="AY39" i="146"/>
  <c r="AX39" i="146"/>
  <c r="AW39" i="146"/>
  <c r="AV39" i="146"/>
  <c r="AU39" i="146"/>
  <c r="AT39" i="146"/>
  <c r="AS39" i="146"/>
  <c r="AR39" i="146"/>
  <c r="AQ39" i="146"/>
  <c r="AP39" i="146"/>
  <c r="AO39" i="146"/>
  <c r="AN39" i="146"/>
  <c r="AM39" i="146"/>
  <c r="AL39" i="146"/>
  <c r="AK39" i="146"/>
  <c r="AJ39" i="146"/>
  <c r="AI39" i="146"/>
  <c r="AZ38" i="146"/>
  <c r="AY38" i="146"/>
  <c r="AX38" i="146"/>
  <c r="AW38" i="146"/>
  <c r="AV38" i="146"/>
  <c r="AU38" i="146"/>
  <c r="AT38" i="146"/>
  <c r="AS38" i="146"/>
  <c r="AR38" i="146"/>
  <c r="AQ38" i="146"/>
  <c r="AP38" i="146"/>
  <c r="AO38" i="146"/>
  <c r="AN38" i="146"/>
  <c r="AM38" i="146"/>
  <c r="AL38" i="146"/>
  <c r="AK38" i="146"/>
  <c r="AJ38" i="146"/>
  <c r="AI38" i="146"/>
  <c r="AZ37" i="146"/>
  <c r="AY37" i="146"/>
  <c r="AX37" i="146"/>
  <c r="AW37" i="146"/>
  <c r="AV37" i="146"/>
  <c r="AU37" i="146"/>
  <c r="AT37" i="146"/>
  <c r="AS37" i="146"/>
  <c r="AR37" i="146"/>
  <c r="AQ37" i="146"/>
  <c r="AP37" i="146"/>
  <c r="AO37" i="146"/>
  <c r="AN37" i="146"/>
  <c r="AM37" i="146"/>
  <c r="AL37" i="146"/>
  <c r="AK37" i="146"/>
  <c r="AJ37" i="146"/>
  <c r="AI37" i="146"/>
  <c r="AZ36" i="146"/>
  <c r="AY36" i="146"/>
  <c r="AX36" i="146"/>
  <c r="AW36" i="146"/>
  <c r="AV36" i="146"/>
  <c r="AU36" i="146"/>
  <c r="AT36" i="146"/>
  <c r="AS36" i="146"/>
  <c r="AR36" i="146"/>
  <c r="AQ36" i="146"/>
  <c r="AP36" i="146"/>
  <c r="AO36" i="146"/>
  <c r="AN36" i="146"/>
  <c r="AM36" i="146"/>
  <c r="AL36" i="146"/>
  <c r="AK36" i="146"/>
  <c r="AJ36" i="146"/>
  <c r="AI36" i="146"/>
  <c r="AZ35" i="146"/>
  <c r="AY35" i="146"/>
  <c r="AX35" i="146"/>
  <c r="AW35" i="146"/>
  <c r="AV35" i="146"/>
  <c r="AU35" i="146"/>
  <c r="AT35" i="146"/>
  <c r="AS35" i="146"/>
  <c r="AR35" i="146"/>
  <c r="AQ35" i="146"/>
  <c r="AP35" i="146"/>
  <c r="AO35" i="146"/>
  <c r="AN35" i="146"/>
  <c r="AM35" i="146"/>
  <c r="AL35" i="146"/>
  <c r="AK35" i="146"/>
  <c r="AJ35" i="146"/>
  <c r="AI35" i="146"/>
  <c r="AZ34" i="146"/>
  <c r="AY34" i="146"/>
  <c r="AX34" i="146"/>
  <c r="AW34" i="146"/>
  <c r="AV34" i="146"/>
  <c r="AU34" i="146"/>
  <c r="AT34" i="146"/>
  <c r="AS34" i="146"/>
  <c r="AR34" i="146"/>
  <c r="AQ34" i="146"/>
  <c r="AP34" i="146"/>
  <c r="AO34" i="146"/>
  <c r="AN34" i="146"/>
  <c r="AM34" i="146"/>
  <c r="AL34" i="146"/>
  <c r="AK34" i="146"/>
  <c r="AJ34" i="146"/>
  <c r="AI34" i="146"/>
  <c r="AZ33" i="146"/>
  <c r="AY33" i="146"/>
  <c r="AX33" i="146"/>
  <c r="AW33" i="146"/>
  <c r="AV33" i="146"/>
  <c r="AU33" i="146"/>
  <c r="AT33" i="146"/>
  <c r="AS33" i="146"/>
  <c r="AR33" i="146"/>
  <c r="AQ33" i="146"/>
  <c r="AP33" i="146"/>
  <c r="AO33" i="146"/>
  <c r="AN33" i="146"/>
  <c r="AM33" i="146"/>
  <c r="AL33" i="146"/>
  <c r="AK33" i="146"/>
  <c r="AJ33" i="146"/>
  <c r="AI33" i="146"/>
  <c r="AZ32" i="146"/>
  <c r="AY32" i="146"/>
  <c r="AX32" i="146"/>
  <c r="AW32" i="146"/>
  <c r="AV32" i="146"/>
  <c r="AU32" i="146"/>
  <c r="AT32" i="146"/>
  <c r="AS32" i="146"/>
  <c r="AR32" i="146"/>
  <c r="AQ32" i="146"/>
  <c r="AP32" i="146"/>
  <c r="AO32" i="146"/>
  <c r="AN32" i="146"/>
  <c r="AM32" i="146"/>
  <c r="AL32" i="146"/>
  <c r="AK32" i="146"/>
  <c r="AJ32" i="146"/>
  <c r="AI32" i="146"/>
  <c r="AZ31" i="146"/>
  <c r="AY31" i="146"/>
  <c r="AX31" i="146"/>
  <c r="AW31" i="146"/>
  <c r="AV31" i="146"/>
  <c r="AU31" i="146"/>
  <c r="AT31" i="146"/>
  <c r="AS31" i="146"/>
  <c r="AR31" i="146"/>
  <c r="AQ31" i="146"/>
  <c r="AP31" i="146"/>
  <c r="AO31" i="146"/>
  <c r="AN31" i="146"/>
  <c r="AM31" i="146"/>
  <c r="AL31" i="146"/>
  <c r="AK31" i="146"/>
  <c r="AJ31" i="146"/>
  <c r="AI31" i="146"/>
  <c r="AZ30" i="146"/>
  <c r="AY30" i="146"/>
  <c r="AX30" i="146"/>
  <c r="AW30" i="146"/>
  <c r="AV30" i="146"/>
  <c r="AU30" i="146"/>
  <c r="AT30" i="146"/>
  <c r="AS30" i="146"/>
  <c r="AR30" i="146"/>
  <c r="AQ30" i="146"/>
  <c r="AP30" i="146"/>
  <c r="AO30" i="146"/>
  <c r="AN30" i="146"/>
  <c r="AM30" i="146"/>
  <c r="AL30" i="146"/>
  <c r="AK30" i="146"/>
  <c r="AJ30" i="146"/>
  <c r="AI30" i="146"/>
  <c r="AZ28" i="146"/>
  <c r="AY28" i="146"/>
  <c r="AX28" i="146"/>
  <c r="AW28" i="146"/>
  <c r="AV28" i="146"/>
  <c r="AU28" i="146"/>
  <c r="AT28" i="146"/>
  <c r="AS28" i="146"/>
  <c r="AR28" i="146"/>
  <c r="AQ28" i="146"/>
  <c r="AP28" i="146"/>
  <c r="AO28" i="146"/>
  <c r="AN28" i="146"/>
  <c r="AM28" i="146"/>
  <c r="AL28" i="146"/>
  <c r="AK28" i="146"/>
  <c r="AJ28" i="146"/>
  <c r="AI28" i="146"/>
  <c r="AZ27" i="146"/>
  <c r="AY27" i="146"/>
  <c r="AX27" i="146"/>
  <c r="AW27" i="146"/>
  <c r="AV27" i="146"/>
  <c r="AU27" i="146"/>
  <c r="AT27" i="146"/>
  <c r="AS27" i="146"/>
  <c r="AR27" i="146"/>
  <c r="AQ27" i="146"/>
  <c r="AP27" i="146"/>
  <c r="AO27" i="146"/>
  <c r="AN27" i="146"/>
  <c r="AM27" i="146"/>
  <c r="AL27" i="146"/>
  <c r="AK27" i="146"/>
  <c r="AJ27" i="146"/>
  <c r="AI27" i="146"/>
  <c r="AZ26" i="146"/>
  <c r="AY26" i="146"/>
  <c r="AX26" i="146"/>
  <c r="AW26" i="146"/>
  <c r="AV26" i="146"/>
  <c r="AU26" i="146"/>
  <c r="AT26" i="146"/>
  <c r="AS26" i="146"/>
  <c r="AR26" i="146"/>
  <c r="AQ26" i="146"/>
  <c r="AP26" i="146"/>
  <c r="AO26" i="146"/>
  <c r="AN26" i="146"/>
  <c r="AM26" i="146"/>
  <c r="AL26" i="146"/>
  <c r="AK26" i="146"/>
  <c r="AJ26" i="146"/>
  <c r="AI26" i="146"/>
  <c r="AZ25" i="146"/>
  <c r="AY25" i="146"/>
  <c r="AX25" i="146"/>
  <c r="AW25" i="146"/>
  <c r="AV25" i="146"/>
  <c r="AU25" i="146"/>
  <c r="AT25" i="146"/>
  <c r="AS25" i="146"/>
  <c r="AR25" i="146"/>
  <c r="AQ25" i="146"/>
  <c r="AP25" i="146"/>
  <c r="AO25" i="146"/>
  <c r="AN25" i="146"/>
  <c r="AM25" i="146"/>
  <c r="AL25" i="146"/>
  <c r="AK25" i="146"/>
  <c r="AJ25" i="146"/>
  <c r="AI25" i="146"/>
  <c r="AZ24" i="146"/>
  <c r="AY24" i="146"/>
  <c r="AX24" i="146"/>
  <c r="AW24" i="146"/>
  <c r="AV24" i="146"/>
  <c r="AU24" i="146"/>
  <c r="AT24" i="146"/>
  <c r="AS24" i="146"/>
  <c r="AR24" i="146"/>
  <c r="AQ24" i="146"/>
  <c r="AP24" i="146"/>
  <c r="AO24" i="146"/>
  <c r="AN24" i="146"/>
  <c r="AM24" i="146"/>
  <c r="AL24" i="146"/>
  <c r="AK24" i="146"/>
  <c r="AJ24" i="146"/>
  <c r="AI24" i="146"/>
  <c r="AZ23" i="146"/>
  <c r="AY23" i="146"/>
  <c r="AX23" i="146"/>
  <c r="AW23" i="146"/>
  <c r="AV23" i="146"/>
  <c r="AU23" i="146"/>
  <c r="AT23" i="146"/>
  <c r="AS23" i="146"/>
  <c r="AR23" i="146"/>
  <c r="AQ23" i="146"/>
  <c r="AP23" i="146"/>
  <c r="AO23" i="146"/>
  <c r="AN23" i="146"/>
  <c r="AM23" i="146"/>
  <c r="AL23" i="146"/>
  <c r="AK23" i="146"/>
  <c r="AJ23" i="146"/>
  <c r="AI23" i="146"/>
  <c r="AZ22" i="146"/>
  <c r="AY22" i="146"/>
  <c r="AX22" i="146"/>
  <c r="AW22" i="146"/>
  <c r="AV22" i="146"/>
  <c r="AU22" i="146"/>
  <c r="AT22" i="146"/>
  <c r="AS22" i="146"/>
  <c r="AR22" i="146"/>
  <c r="AQ22" i="146"/>
  <c r="AP22" i="146"/>
  <c r="AO22" i="146"/>
  <c r="AN22" i="146"/>
  <c r="AM22" i="146"/>
  <c r="AL22" i="146"/>
  <c r="AK22" i="146"/>
  <c r="AJ22" i="146"/>
  <c r="AI22" i="146"/>
  <c r="AZ21" i="146"/>
  <c r="AY21" i="146"/>
  <c r="AX21" i="146"/>
  <c r="AW21" i="146"/>
  <c r="AV21" i="146"/>
  <c r="AU21" i="146"/>
  <c r="AT21" i="146"/>
  <c r="AS21" i="146"/>
  <c r="AR21" i="146"/>
  <c r="AQ21" i="146"/>
  <c r="AP21" i="146"/>
  <c r="AO21" i="146"/>
  <c r="AN21" i="146"/>
  <c r="AM21" i="146"/>
  <c r="AL21" i="146"/>
  <c r="AK21" i="146"/>
  <c r="AJ21" i="146"/>
  <c r="AI21" i="146"/>
  <c r="AZ20" i="146"/>
  <c r="AY20" i="146"/>
  <c r="AX20" i="146"/>
  <c r="AW20" i="146"/>
  <c r="AV20" i="146"/>
  <c r="AU20" i="146"/>
  <c r="AT20" i="146"/>
  <c r="AS20" i="146"/>
  <c r="AR20" i="146"/>
  <c r="AQ20" i="146"/>
  <c r="AP20" i="146"/>
  <c r="AO20" i="146"/>
  <c r="AN20" i="146"/>
  <c r="AM20" i="146"/>
  <c r="AL20" i="146"/>
  <c r="AK20" i="146"/>
  <c r="AJ20" i="146"/>
  <c r="AI20" i="146"/>
  <c r="AZ18" i="146"/>
  <c r="AY18" i="146"/>
  <c r="AX18" i="146"/>
  <c r="AW18" i="146"/>
  <c r="AV18" i="146"/>
  <c r="AU18" i="146"/>
  <c r="AT18" i="146"/>
  <c r="AS18" i="146"/>
  <c r="AR18" i="146"/>
  <c r="AQ18" i="146"/>
  <c r="AP18" i="146"/>
  <c r="AO18" i="146"/>
  <c r="AN18" i="146"/>
  <c r="AM18" i="146"/>
  <c r="AL18" i="146"/>
  <c r="AK18" i="146"/>
  <c r="AJ18" i="146"/>
  <c r="AI18" i="146"/>
  <c r="AZ17" i="146"/>
  <c r="AY17" i="146"/>
  <c r="AX17" i="146"/>
  <c r="AW17" i="146"/>
  <c r="AV17" i="146"/>
  <c r="AU17" i="146"/>
  <c r="AT17" i="146"/>
  <c r="AS17" i="146"/>
  <c r="AR17" i="146"/>
  <c r="AQ17" i="146"/>
  <c r="AP17" i="146"/>
  <c r="AO17" i="146"/>
  <c r="AN17" i="146"/>
  <c r="AM17" i="146"/>
  <c r="AL17" i="146"/>
  <c r="AK17" i="146"/>
  <c r="AJ17" i="146"/>
  <c r="AI17" i="146"/>
  <c r="AZ16" i="146"/>
  <c r="AY16" i="146"/>
  <c r="AX16" i="146"/>
  <c r="AW16" i="146"/>
  <c r="AV16" i="146"/>
  <c r="AU16" i="146"/>
  <c r="AT16" i="146"/>
  <c r="AS16" i="146"/>
  <c r="AR16" i="146"/>
  <c r="AQ16" i="146"/>
  <c r="AP16" i="146"/>
  <c r="AO16" i="146"/>
  <c r="AN16" i="146"/>
  <c r="AM16" i="146"/>
  <c r="AL16" i="146"/>
  <c r="AK16" i="146"/>
  <c r="AJ16" i="146"/>
  <c r="AI16" i="146"/>
  <c r="AZ15" i="146"/>
  <c r="AY15" i="146"/>
  <c r="AX15" i="146"/>
  <c r="AW15" i="146"/>
  <c r="AV15" i="146"/>
  <c r="AU15" i="146"/>
  <c r="AT15" i="146"/>
  <c r="AS15" i="146"/>
  <c r="AR15" i="146"/>
  <c r="AQ15" i="146"/>
  <c r="AP15" i="146"/>
  <c r="AO15" i="146"/>
  <c r="AN15" i="146"/>
  <c r="AM15" i="146"/>
  <c r="AL15" i="146"/>
  <c r="AK15" i="146"/>
  <c r="AJ15" i="146"/>
  <c r="AI15" i="146"/>
  <c r="AZ14" i="146"/>
  <c r="AY14" i="146"/>
  <c r="AX14" i="146"/>
  <c r="AW14" i="146"/>
  <c r="AV14" i="146"/>
  <c r="AU14" i="146"/>
  <c r="AT14" i="146"/>
  <c r="AS14" i="146"/>
  <c r="AR14" i="146"/>
  <c r="AQ14" i="146"/>
  <c r="AP14" i="146"/>
  <c r="AO14" i="146"/>
  <c r="AN14" i="146"/>
  <c r="AM14" i="146"/>
  <c r="AL14" i="146"/>
  <c r="AK14" i="146"/>
  <c r="AJ14" i="146"/>
  <c r="AI14" i="146"/>
  <c r="CF13" i="146"/>
  <c r="CE13" i="146"/>
  <c r="CD13" i="146"/>
  <c r="CC13" i="146"/>
  <c r="CB13" i="146"/>
  <c r="CA13" i="146"/>
  <c r="BZ13" i="146"/>
  <c r="BV13" i="146"/>
  <c r="BW13" i="146" s="1"/>
  <c r="BT13" i="146"/>
  <c r="BS13" i="146"/>
  <c r="BR13" i="146"/>
  <c r="BP13" i="146"/>
  <c r="BO13" i="146"/>
  <c r="BN13" i="146"/>
  <c r="BM13" i="146"/>
  <c r="BL13" i="146"/>
  <c r="BK13" i="146"/>
  <c r="BJ13" i="146"/>
  <c r="BF13" i="146"/>
  <c r="BG13" i="146" s="1"/>
  <c r="AZ13" i="146"/>
  <c r="AY13" i="146"/>
  <c r="AX13" i="146"/>
  <c r="AW13" i="146"/>
  <c r="AV13" i="146"/>
  <c r="AU13" i="146"/>
  <c r="AT13" i="146"/>
  <c r="AS13" i="146"/>
  <c r="AR13" i="146"/>
  <c r="AQ13" i="146"/>
  <c r="AP13" i="146"/>
  <c r="AO13" i="146"/>
  <c r="AN13" i="146"/>
  <c r="AM13" i="146"/>
  <c r="AL13" i="146"/>
  <c r="AK13" i="146"/>
  <c r="AJ13" i="146"/>
  <c r="AI13" i="146"/>
  <c r="BA9" i="146"/>
  <c r="BA11" i="146" s="1"/>
  <c r="BB6" i="146"/>
  <c r="BB2" i="146"/>
  <c r="AZ43" i="144"/>
  <c r="AE5" i="146" l="1"/>
  <c r="S5" i="146"/>
  <c r="AB9" i="146"/>
  <c r="BH48" i="146"/>
  <c r="BC19" i="146"/>
  <c r="Y5" i="146"/>
  <c r="Y9" i="146"/>
  <c r="X9" i="146"/>
  <c r="BH61" i="146"/>
  <c r="BI61" i="146" s="1"/>
  <c r="Z5" i="146"/>
  <c r="W9" i="146"/>
  <c r="AA9" i="146"/>
  <c r="BH58" i="146"/>
  <c r="BH71" i="146"/>
  <c r="BI71" i="146" s="1"/>
  <c r="BH28" i="146"/>
  <c r="BI28" i="146" s="1"/>
  <c r="BX50" i="146"/>
  <c r="BY50" i="146" s="1"/>
  <c r="Q9" i="146"/>
  <c r="W5" i="146"/>
  <c r="BH67" i="146"/>
  <c r="U9" i="146"/>
  <c r="T9" i="146"/>
  <c r="AG5" i="146"/>
  <c r="U5" i="146"/>
  <c r="AE9" i="146"/>
  <c r="AF5" i="146"/>
  <c r="T5" i="146"/>
  <c r="AG9" i="146"/>
  <c r="AH5" i="146"/>
  <c r="AD5" i="146"/>
  <c r="S9" i="146"/>
  <c r="AD9" i="146"/>
  <c r="AH9" i="146"/>
  <c r="V9" i="146"/>
  <c r="Z9" i="146"/>
  <c r="AC9" i="146"/>
  <c r="AF9" i="146"/>
  <c r="M9" i="146"/>
  <c r="K5" i="146"/>
  <c r="N9" i="146"/>
  <c r="M5" i="146"/>
  <c r="N5" i="146"/>
  <c r="R9" i="146"/>
  <c r="BU64" i="146"/>
  <c r="BX48" i="146"/>
  <c r="BY48" i="146" s="1"/>
  <c r="BX42" i="146"/>
  <c r="BY42" i="146" s="1"/>
  <c r="BX40" i="146"/>
  <c r="BY40" i="146" s="1"/>
  <c r="BX37" i="146"/>
  <c r="BY37" i="146" s="1"/>
  <c r="BH26" i="146"/>
  <c r="BI26" i="146" s="1"/>
  <c r="BH50" i="146"/>
  <c r="BI50" i="146" s="1"/>
  <c r="E9" i="146"/>
  <c r="BH57" i="146"/>
  <c r="BI57" i="146" s="1"/>
  <c r="BH38" i="146"/>
  <c r="BI38" i="146" s="1"/>
  <c r="F9" i="146"/>
  <c r="BX47" i="146"/>
  <c r="BY47" i="146" s="1"/>
  <c r="BX46" i="146"/>
  <c r="BY46" i="146" s="1"/>
  <c r="F5" i="146"/>
  <c r="R5" i="146"/>
  <c r="I9" i="146"/>
  <c r="BU31" i="146"/>
  <c r="G5" i="146"/>
  <c r="J9" i="146"/>
  <c r="L9" i="146"/>
  <c r="BH56" i="146"/>
  <c r="BI56" i="146" s="1"/>
  <c r="BU20" i="146"/>
  <c r="J5" i="146"/>
  <c r="BQ31" i="146"/>
  <c r="CG26" i="146"/>
  <c r="BQ14" i="146"/>
  <c r="BU15" i="146"/>
  <c r="BH20" i="146"/>
  <c r="BI20" i="146" s="1"/>
  <c r="G29" i="146"/>
  <c r="H29" i="146" s="1"/>
  <c r="I29" i="146" s="1"/>
  <c r="J29" i="146" s="1"/>
  <c r="K29" i="146" s="1"/>
  <c r="L29" i="146" s="1"/>
  <c r="M29" i="146" s="1"/>
  <c r="N29" i="146" s="1"/>
  <c r="O29" i="146" s="1"/>
  <c r="P29" i="146" s="1"/>
  <c r="Q29" i="146" s="1"/>
  <c r="R29" i="146" s="1"/>
  <c r="S29" i="146" s="1"/>
  <c r="T29" i="146" s="1"/>
  <c r="U29" i="146" s="1"/>
  <c r="V29" i="146" s="1"/>
  <c r="W29" i="146" s="1"/>
  <c r="X29" i="146" s="1"/>
  <c r="Y29" i="146" s="1"/>
  <c r="Z29" i="146" s="1"/>
  <c r="AA29" i="146" s="1"/>
  <c r="AB29" i="146" s="1"/>
  <c r="AC29" i="146" s="1"/>
  <c r="AD29" i="146" s="1"/>
  <c r="AE29" i="146" s="1"/>
  <c r="AF29" i="146" s="1"/>
  <c r="AG29" i="146" s="1"/>
  <c r="AH29" i="146" s="1"/>
  <c r="BK29" i="146" s="1"/>
  <c r="G44" i="146"/>
  <c r="H44" i="146" s="1"/>
  <c r="I44" i="146" s="1"/>
  <c r="J44" i="146" s="1"/>
  <c r="K44" i="146" s="1"/>
  <c r="L44" i="146" s="1"/>
  <c r="M44" i="146" s="1"/>
  <c r="N44" i="146" s="1"/>
  <c r="O44" i="146" s="1"/>
  <c r="P44" i="146" s="1"/>
  <c r="Q44" i="146" s="1"/>
  <c r="R44" i="146" s="1"/>
  <c r="S44" i="146" s="1"/>
  <c r="T44" i="146" s="1"/>
  <c r="U44" i="146" s="1"/>
  <c r="V44" i="146" s="1"/>
  <c r="W44" i="146" s="1"/>
  <c r="X44" i="146" s="1"/>
  <c r="Y44" i="146" s="1"/>
  <c r="Z44" i="146" s="1"/>
  <c r="AA44" i="146" s="1"/>
  <c r="AB44" i="146" s="1"/>
  <c r="AC44" i="146" s="1"/>
  <c r="AD44" i="146" s="1"/>
  <c r="AE44" i="146" s="1"/>
  <c r="AF44" i="146" s="1"/>
  <c r="AG44" i="146" s="1"/>
  <c r="AH44" i="146" s="1"/>
  <c r="BO44" i="146" s="1"/>
  <c r="G59" i="146"/>
  <c r="H59" i="146" s="1"/>
  <c r="I59" i="146" s="1"/>
  <c r="J59" i="146" s="1"/>
  <c r="K59" i="146" s="1"/>
  <c r="L59" i="146" s="1"/>
  <c r="M59" i="146" s="1"/>
  <c r="N59" i="146" s="1"/>
  <c r="O59" i="146" s="1"/>
  <c r="P59" i="146" s="1"/>
  <c r="Q59" i="146" s="1"/>
  <c r="R59" i="146" s="1"/>
  <c r="S59" i="146" s="1"/>
  <c r="T59" i="146" s="1"/>
  <c r="U59" i="146" s="1"/>
  <c r="V59" i="146" s="1"/>
  <c r="W59" i="146" s="1"/>
  <c r="X59" i="146" s="1"/>
  <c r="Y59" i="146" s="1"/>
  <c r="Z59" i="146" s="1"/>
  <c r="AA59" i="146" s="1"/>
  <c r="AB59" i="146" s="1"/>
  <c r="AC59" i="146" s="1"/>
  <c r="AD59" i="146" s="1"/>
  <c r="AE59" i="146" s="1"/>
  <c r="AF59" i="146" s="1"/>
  <c r="AG59" i="146" s="1"/>
  <c r="AH59" i="146" s="1"/>
  <c r="BQ13" i="146"/>
  <c r="BH73" i="146"/>
  <c r="BI73" i="146" s="1"/>
  <c r="BH63" i="146"/>
  <c r="BI63" i="146" s="1"/>
  <c r="BH51" i="146"/>
  <c r="BI51" i="146" s="1"/>
  <c r="BH40" i="146"/>
  <c r="BI40" i="146" s="1"/>
  <c r="L5" i="146"/>
  <c r="K9" i="146"/>
  <c r="BQ25" i="146"/>
  <c r="BA13" i="146"/>
  <c r="BQ39" i="146"/>
  <c r="O5" i="146"/>
  <c r="BH69" i="146"/>
  <c r="BX43" i="146"/>
  <c r="BY43" i="146" s="1"/>
  <c r="BU24" i="146"/>
  <c r="BH15" i="146"/>
  <c r="BI15" i="146" s="1"/>
  <c r="D5" i="146"/>
  <c r="P5" i="146"/>
  <c r="O9" i="146"/>
  <c r="BA38" i="146"/>
  <c r="BU56" i="146"/>
  <c r="BQ37" i="146"/>
  <c r="E5" i="146"/>
  <c r="Q5" i="146"/>
  <c r="D9" i="146"/>
  <c r="P9" i="146"/>
  <c r="BH55" i="146"/>
  <c r="BI55" i="146" s="1"/>
  <c r="CG33" i="146"/>
  <c r="H5" i="146"/>
  <c r="G9" i="146"/>
  <c r="BA47" i="146"/>
  <c r="BQ53" i="146"/>
  <c r="BH46" i="146"/>
  <c r="BI46" i="146" s="1"/>
  <c r="CG40" i="146"/>
  <c r="BH35" i="146"/>
  <c r="BI35" i="146" s="1"/>
  <c r="CG22" i="146"/>
  <c r="I5" i="146"/>
  <c r="H9" i="146"/>
  <c r="CG64" i="146"/>
  <c r="BQ54" i="146"/>
  <c r="BX53" i="146"/>
  <c r="BY53" i="146" s="1"/>
  <c r="CG36" i="146"/>
  <c r="BU17" i="146"/>
  <c r="BA17" i="146"/>
  <c r="CG31" i="146"/>
  <c r="CG24" i="146"/>
  <c r="BQ16" i="146"/>
  <c r="BA39" i="146"/>
  <c r="CG70" i="146"/>
  <c r="BC41" i="146"/>
  <c r="BU35" i="146"/>
  <c r="BC54" i="146"/>
  <c r="BA76" i="146"/>
  <c r="BH75" i="146"/>
  <c r="BI75" i="146" s="1"/>
  <c r="BU74" i="146"/>
  <c r="CG73" i="146"/>
  <c r="BH36" i="146"/>
  <c r="BI36" i="146" s="1"/>
  <c r="BU28" i="146"/>
  <c r="BQ55" i="146"/>
  <c r="BX49" i="146"/>
  <c r="BY49" i="146" s="1"/>
  <c r="BH45" i="146"/>
  <c r="BI45" i="146" s="1"/>
  <c r="BX41" i="146"/>
  <c r="BY41" i="146" s="1"/>
  <c r="BU33" i="146"/>
  <c r="BU22" i="146"/>
  <c r="BA74" i="146"/>
  <c r="BX45" i="146"/>
  <c r="BY45" i="146" s="1"/>
  <c r="CG35" i="146"/>
  <c r="BC27" i="146"/>
  <c r="BH24" i="146"/>
  <c r="BI24" i="146" s="1"/>
  <c r="BU26" i="146"/>
  <c r="CG20" i="146"/>
  <c r="CG17" i="146"/>
  <c r="BU42" i="146"/>
  <c r="BA14" i="146"/>
  <c r="BQ74" i="146"/>
  <c r="BH65" i="146"/>
  <c r="BI65" i="146" s="1"/>
  <c r="BU36" i="146"/>
  <c r="BQ28" i="146"/>
  <c r="BA31" i="146"/>
  <c r="CG28" i="146"/>
  <c r="BA50" i="146"/>
  <c r="BC51" i="146"/>
  <c r="BA57" i="146"/>
  <c r="BQ51" i="146"/>
  <c r="CG15" i="146"/>
  <c r="BH22" i="146"/>
  <c r="BI22" i="146" s="1"/>
  <c r="BC38" i="146"/>
  <c r="BQ24" i="146"/>
  <c r="BQ76" i="146"/>
  <c r="BC70" i="146"/>
  <c r="BU69" i="146"/>
  <c r="BQ68" i="146"/>
  <c r="BU66" i="146"/>
  <c r="BC64" i="146"/>
  <c r="BU63" i="146"/>
  <c r="BQ62" i="146"/>
  <c r="CG58" i="146"/>
  <c r="BU57" i="146"/>
  <c r="BC50" i="146"/>
  <c r="BC46" i="146"/>
  <c r="CG42" i="146"/>
  <c r="BQ32" i="146"/>
  <c r="BQ21" i="146"/>
  <c r="BC73" i="146"/>
  <c r="BU43" i="146"/>
  <c r="BC20" i="146"/>
  <c r="BA26" i="146"/>
  <c r="BA37" i="146"/>
  <c r="BA48" i="146"/>
  <c r="CG76" i="146"/>
  <c r="BU72" i="146"/>
  <c r="CG71" i="146"/>
  <c r="CG68" i="146"/>
  <c r="CG65" i="146"/>
  <c r="CG62" i="146"/>
  <c r="CG60" i="146"/>
  <c r="BC55" i="146"/>
  <c r="CG52" i="146"/>
  <c r="BQ52" i="146"/>
  <c r="BU49" i="146"/>
  <c r="BU40" i="146"/>
  <c r="BC35" i="146"/>
  <c r="BC24" i="146"/>
  <c r="CG16" i="146"/>
  <c r="BC58" i="146"/>
  <c r="CG55" i="146"/>
  <c r="BC15" i="146"/>
  <c r="BA63" i="146"/>
  <c r="BA65" i="146"/>
  <c r="BA73" i="146"/>
  <c r="BC76" i="146"/>
  <c r="BU75" i="146"/>
  <c r="BC68" i="146"/>
  <c r="BU67" i="146"/>
  <c r="BC62" i="146"/>
  <c r="BU61" i="146"/>
  <c r="BC60" i="146"/>
  <c r="BC47" i="146"/>
  <c r="BU34" i="146"/>
  <c r="BC32" i="146"/>
  <c r="BC21" i="146"/>
  <c r="BU18" i="146"/>
  <c r="BA16" i="146"/>
  <c r="BA24" i="146"/>
  <c r="BA61" i="146"/>
  <c r="BA67" i="146"/>
  <c r="BA75" i="146"/>
  <c r="BC71" i="146"/>
  <c r="BC65" i="146"/>
  <c r="BH60" i="146"/>
  <c r="BI60" i="146" s="1"/>
  <c r="BU54" i="146"/>
  <c r="BC52" i="146"/>
  <c r="BC39" i="146"/>
  <c r="CG37" i="146"/>
  <c r="BC36" i="146"/>
  <c r="BC28" i="146"/>
  <c r="BC25" i="146"/>
  <c r="BQ17" i="146"/>
  <c r="BC16" i="146"/>
  <c r="BC30" i="146"/>
  <c r="BA64" i="146"/>
  <c r="BA66" i="146"/>
  <c r="CG74" i="146"/>
  <c r="BU70" i="146"/>
  <c r="CG69" i="146"/>
  <c r="CG63" i="146"/>
  <c r="CG56" i="146"/>
  <c r="BU55" i="146"/>
  <c r="BC42" i="146"/>
  <c r="BU38" i="146"/>
  <c r="BQ33" i="146"/>
  <c r="BA30" i="146"/>
  <c r="CG47" i="146"/>
  <c r="BA21" i="146"/>
  <c r="BC74" i="146"/>
  <c r="BU73" i="146"/>
  <c r="BQ72" i="146"/>
  <c r="BQ66" i="146"/>
  <c r="BU62" i="146"/>
  <c r="BU58" i="146"/>
  <c r="BQ57" i="146"/>
  <c r="BC56" i="146"/>
  <c r="BC48" i="146"/>
  <c r="BC45" i="146"/>
  <c r="BH42" i="146"/>
  <c r="BI42" i="146" s="1"/>
  <c r="BU41" i="146"/>
  <c r="BX39" i="146"/>
  <c r="BY39" i="146" s="1"/>
  <c r="BC31" i="146"/>
  <c r="BQ23" i="146"/>
  <c r="BC22" i="146"/>
  <c r="BA23" i="146"/>
  <c r="BA27" i="146"/>
  <c r="BC69" i="146"/>
  <c r="BC63" i="146"/>
  <c r="BX54" i="146"/>
  <c r="BY54" i="146" s="1"/>
  <c r="CG49" i="146"/>
  <c r="BC37" i="146"/>
  <c r="BQ34" i="146"/>
  <c r="BH31" i="146"/>
  <c r="BI31" i="146" s="1"/>
  <c r="BQ18" i="146"/>
  <c r="BC17" i="146"/>
  <c r="BA22" i="146"/>
  <c r="BA54" i="146"/>
  <c r="BA58" i="146"/>
  <c r="BU76" i="146"/>
  <c r="CG75" i="146"/>
  <c r="CG72" i="146"/>
  <c r="BU68" i="146"/>
  <c r="CG67" i="146"/>
  <c r="CG66" i="146"/>
  <c r="BU60" i="146"/>
  <c r="CG57" i="146"/>
  <c r="CG54" i="146"/>
  <c r="BX51" i="146"/>
  <c r="BY51" i="146" s="1"/>
  <c r="BU47" i="146"/>
  <c r="BC43" i="146"/>
  <c r="BX38" i="146"/>
  <c r="BY38" i="146" s="1"/>
  <c r="BQ38" i="146"/>
  <c r="BC33" i="146"/>
  <c r="BQ27" i="146"/>
  <c r="BC26" i="146"/>
  <c r="CG18" i="146"/>
  <c r="BC72" i="146"/>
  <c r="BU71" i="146"/>
  <c r="BQ70" i="146"/>
  <c r="BC66" i="146"/>
  <c r="BU65" i="146"/>
  <c r="BQ64" i="146"/>
  <c r="CG61" i="146"/>
  <c r="BC57" i="146"/>
  <c r="BU52" i="146"/>
  <c r="BC49" i="146"/>
  <c r="BC40" i="146"/>
  <c r="BU39" i="146"/>
  <c r="BH33" i="146"/>
  <c r="BI33" i="146" s="1"/>
  <c r="BC23" i="146"/>
  <c r="BH17" i="146"/>
  <c r="BI17" i="146" s="1"/>
  <c r="BC14" i="146"/>
  <c r="BC75" i="146"/>
  <c r="BC67" i="146"/>
  <c r="BC61" i="146"/>
  <c r="CG38" i="146"/>
  <c r="BC34" i="146"/>
  <c r="BQ30" i="146"/>
  <c r="BQ20" i="146"/>
  <c r="BC18" i="146"/>
  <c r="BX72" i="146"/>
  <c r="BY72" i="146" s="1"/>
  <c r="BX66" i="146"/>
  <c r="BY66" i="146" s="1"/>
  <c r="BX57" i="146"/>
  <c r="BY57" i="146" s="1"/>
  <c r="BX75" i="146"/>
  <c r="BY75" i="146" s="1"/>
  <c r="BX67" i="146"/>
  <c r="BY67" i="146" s="1"/>
  <c r="BX61" i="146"/>
  <c r="BY61" i="146" s="1"/>
  <c r="BX73" i="146"/>
  <c r="BY73" i="146" s="1"/>
  <c r="BX58" i="146"/>
  <c r="BY58" i="146" s="1"/>
  <c r="BH70" i="146"/>
  <c r="BI70" i="146" s="1"/>
  <c r="BI64" i="146"/>
  <c r="BH76" i="146"/>
  <c r="BI76" i="146" s="1"/>
  <c r="BH68" i="146"/>
  <c r="BI68" i="146" s="1"/>
  <c r="BH62" i="146"/>
  <c r="BI62" i="146" s="1"/>
  <c r="BX55" i="146"/>
  <c r="BY55" i="146" s="1"/>
  <c r="BH47" i="146"/>
  <c r="BI47" i="146" s="1"/>
  <c r="BX64" i="146"/>
  <c r="BY64" i="146" s="1"/>
  <c r="BX76" i="146"/>
  <c r="BY76" i="146" s="1"/>
  <c r="BX68" i="146"/>
  <c r="BY68" i="146" s="1"/>
  <c r="BX62" i="146"/>
  <c r="BY62" i="146" s="1"/>
  <c r="BX60" i="146"/>
  <c r="BY60" i="146" s="1"/>
  <c r="BH52" i="146"/>
  <c r="BI52" i="146" s="1"/>
  <c r="BX71" i="146"/>
  <c r="BY71" i="146" s="1"/>
  <c r="BX65" i="146"/>
  <c r="BY65" i="146" s="1"/>
  <c r="BX52" i="146"/>
  <c r="BY52" i="146" s="1"/>
  <c r="BH74" i="146"/>
  <c r="BI74" i="146" s="1"/>
  <c r="BX74" i="146"/>
  <c r="BY74" i="146" s="1"/>
  <c r="BX56" i="146"/>
  <c r="BY56" i="146" s="1"/>
  <c r="BX69" i="146"/>
  <c r="BY69" i="146" s="1"/>
  <c r="BX63" i="146"/>
  <c r="BY63" i="146" s="1"/>
  <c r="BH54" i="146"/>
  <c r="BI54" i="146" s="1"/>
  <c r="BX70" i="146"/>
  <c r="BY70" i="146" s="1"/>
  <c r="BH72" i="146"/>
  <c r="BI72" i="146" s="1"/>
  <c r="BH66" i="146"/>
  <c r="BI66" i="146" s="1"/>
  <c r="BH53" i="146"/>
  <c r="BI53" i="146" s="1"/>
  <c r="BH49" i="146"/>
  <c r="BI49" i="146" s="1"/>
  <c r="BH43" i="146"/>
  <c r="BI43" i="146" s="1"/>
  <c r="BX21" i="146"/>
  <c r="BY21" i="146" s="1"/>
  <c r="BQ75" i="146"/>
  <c r="BQ73" i="146"/>
  <c r="BQ71" i="146"/>
  <c r="BQ69" i="146"/>
  <c r="BQ67" i="146"/>
  <c r="BQ65" i="146"/>
  <c r="BQ63" i="146"/>
  <c r="BQ61" i="146"/>
  <c r="BQ60" i="146"/>
  <c r="BQ58" i="146"/>
  <c r="BQ56" i="146"/>
  <c r="CG51" i="146"/>
  <c r="BI48" i="146"/>
  <c r="CG32" i="146"/>
  <c r="CG30" i="146"/>
  <c r="CG27" i="146"/>
  <c r="CG23" i="146"/>
  <c r="BX15" i="146"/>
  <c r="BY15" i="146" s="1"/>
  <c r="BX36" i="146"/>
  <c r="BY36" i="146" s="1"/>
  <c r="BX35" i="146"/>
  <c r="BY35" i="146" s="1"/>
  <c r="BX26" i="146"/>
  <c r="BY26" i="146" s="1"/>
  <c r="BU25" i="146"/>
  <c r="BX22" i="146"/>
  <c r="BY22" i="146" s="1"/>
  <c r="BU14" i="146"/>
  <c r="BX34" i="146"/>
  <c r="BY34" i="146" s="1"/>
  <c r="BU53" i="146"/>
  <c r="BC53" i="146"/>
  <c r="CG39" i="146"/>
  <c r="BU21" i="146"/>
  <c r="BH16" i="146"/>
  <c r="BI16" i="146" s="1"/>
  <c r="BU50" i="146"/>
  <c r="BU48" i="146"/>
  <c r="BU46" i="146"/>
  <c r="BU45" i="146"/>
  <c r="BH37" i="146"/>
  <c r="BI37" i="146" s="1"/>
  <c r="BI32" i="146"/>
  <c r="BH30" i="146"/>
  <c r="BI30" i="146" s="1"/>
  <c r="BH27" i="146"/>
  <c r="BI27" i="146" s="1"/>
  <c r="BH23" i="146"/>
  <c r="BI23" i="146" s="1"/>
  <c r="BX16" i="146"/>
  <c r="BY16" i="146" s="1"/>
  <c r="CG53" i="146"/>
  <c r="CG41" i="146"/>
  <c r="BQ40" i="146"/>
  <c r="BX32" i="146"/>
  <c r="BY32" i="146" s="1"/>
  <c r="BX30" i="146"/>
  <c r="BY30" i="146" s="1"/>
  <c r="BX27" i="146"/>
  <c r="BY27" i="146" s="1"/>
  <c r="BX23" i="146"/>
  <c r="BY23" i="146" s="1"/>
  <c r="BX25" i="146"/>
  <c r="BY25" i="146" s="1"/>
  <c r="BH21" i="146"/>
  <c r="BI21" i="146" s="1"/>
  <c r="CG43" i="146"/>
  <c r="BQ42" i="146"/>
  <c r="BQ41" i="146"/>
  <c r="BX17" i="146"/>
  <c r="BY17" i="146" s="1"/>
  <c r="CG50" i="146"/>
  <c r="CG48" i="146"/>
  <c r="CG46" i="146"/>
  <c r="CG45" i="146"/>
  <c r="BQ43" i="146"/>
  <c r="BH39" i="146"/>
  <c r="BI39" i="146" s="1"/>
  <c r="CG34" i="146"/>
  <c r="CG25" i="146"/>
  <c r="BU16" i="146"/>
  <c r="BQ50" i="146"/>
  <c r="BQ49" i="146"/>
  <c r="BQ48" i="146"/>
  <c r="BQ47" i="146"/>
  <c r="BQ46" i="146"/>
  <c r="BQ45" i="146"/>
  <c r="BU37" i="146"/>
  <c r="BX33" i="146"/>
  <c r="BY33" i="146" s="1"/>
  <c r="BU32" i="146"/>
  <c r="BX31" i="146"/>
  <c r="BY31" i="146" s="1"/>
  <c r="BU30" i="146"/>
  <c r="BX28" i="146"/>
  <c r="BY28" i="146" s="1"/>
  <c r="BU27" i="146"/>
  <c r="BX24" i="146"/>
  <c r="BY24" i="146" s="1"/>
  <c r="BU23" i="146"/>
  <c r="CG21" i="146"/>
  <c r="BH18" i="146"/>
  <c r="BI18" i="146" s="1"/>
  <c r="CG14" i="146"/>
  <c r="BX14" i="146"/>
  <c r="BY14" i="146" s="1"/>
  <c r="BI69" i="146"/>
  <c r="BI67" i="146"/>
  <c r="BI58" i="146"/>
  <c r="BX20" i="146"/>
  <c r="BY20" i="146" s="1"/>
  <c r="BX18" i="146"/>
  <c r="BY18" i="146" s="1"/>
  <c r="BQ15" i="146"/>
  <c r="BU51" i="146"/>
  <c r="BH41" i="146"/>
  <c r="BI41" i="146" s="1"/>
  <c r="BQ36" i="146"/>
  <c r="BQ35" i="146"/>
  <c r="BH34" i="146"/>
  <c r="BI34" i="146" s="1"/>
  <c r="BQ26" i="146"/>
  <c r="BH25" i="146"/>
  <c r="BI25" i="146" s="1"/>
  <c r="BQ22" i="146"/>
  <c r="BH14" i="146"/>
  <c r="BI14" i="146" s="1"/>
  <c r="BA33" i="146"/>
  <c r="BA45" i="146"/>
  <c r="BA40" i="146"/>
  <c r="BA43" i="146"/>
  <c r="BH13" i="146"/>
  <c r="BI13" i="146" s="1"/>
  <c r="CG13" i="146"/>
  <c r="BA18" i="146"/>
  <c r="BB11" i="146"/>
  <c r="BU13" i="146"/>
  <c r="BA34" i="146"/>
  <c r="BA41" i="146"/>
  <c r="BX13" i="146"/>
  <c r="BA15" i="146"/>
  <c r="BC13" i="146"/>
  <c r="BA28" i="146"/>
  <c r="BA32" i="146"/>
  <c r="BA42" i="146"/>
  <c r="BA56" i="146"/>
  <c r="BA62" i="146"/>
  <c r="BA69" i="146"/>
  <c r="BA71" i="146"/>
  <c r="BA25" i="146"/>
  <c r="BA35" i="146"/>
  <c r="BA46" i="146"/>
  <c r="BA49" i="146"/>
  <c r="BA51" i="146"/>
  <c r="BA36" i="146"/>
  <c r="BA60" i="146"/>
  <c r="BA53" i="146"/>
  <c r="BA70" i="146"/>
  <c r="BA55" i="146"/>
  <c r="BA68" i="146"/>
  <c r="BA20" i="146"/>
  <c r="BA52" i="146"/>
  <c r="BA72" i="146"/>
  <c r="BU68" i="144"/>
  <c r="BV68" i="144"/>
  <c r="BW68" i="144"/>
  <c r="BX68" i="144"/>
  <c r="BU70" i="144"/>
  <c r="BV70" i="144"/>
  <c r="BW70" i="144"/>
  <c r="BX70" i="144"/>
  <c r="BU71" i="144"/>
  <c r="BV71" i="144"/>
  <c r="BW71" i="144"/>
  <c r="BX71" i="144"/>
  <c r="BU74" i="144"/>
  <c r="BV74" i="144"/>
  <c r="BW74" i="144"/>
  <c r="BX74" i="144"/>
  <c r="BU75" i="144"/>
  <c r="BV75" i="144"/>
  <c r="BW75" i="144"/>
  <c r="BX75" i="144"/>
  <c r="BU71" i="131"/>
  <c r="BV71" i="131"/>
  <c r="BW71" i="131"/>
  <c r="BX71" i="131"/>
  <c r="BU73" i="131"/>
  <c r="BV73" i="131"/>
  <c r="BW73" i="131"/>
  <c r="BX73" i="131"/>
  <c r="BU74" i="131"/>
  <c r="BV74" i="131"/>
  <c r="BW74" i="131"/>
  <c r="BX74" i="131"/>
  <c r="CK22" i="146" l="1"/>
  <c r="CK60" i="146"/>
  <c r="CK63" i="146"/>
  <c r="CK75" i="146"/>
  <c r="CK55" i="146"/>
  <c r="CK62" i="146"/>
  <c r="AL44" i="146"/>
  <c r="AX44" i="146"/>
  <c r="CF44" i="146"/>
  <c r="BR29" i="146"/>
  <c r="CF29" i="146"/>
  <c r="BO29" i="146"/>
  <c r="CE29" i="146"/>
  <c r="CK40" i="146"/>
  <c r="AN44" i="146"/>
  <c r="AZ44" i="146"/>
  <c r="AP44" i="146"/>
  <c r="BN29" i="146"/>
  <c r="AQ44" i="146"/>
  <c r="CD29" i="146"/>
  <c r="AV44" i="146"/>
  <c r="BF44" i="146"/>
  <c r="BG44" i="146" s="1"/>
  <c r="BF29" i="146"/>
  <c r="BG29" i="146" s="1"/>
  <c r="CK39" i="146"/>
  <c r="CK56" i="146"/>
  <c r="BR44" i="146"/>
  <c r="CD44" i="146"/>
  <c r="CK37" i="146"/>
  <c r="AK44" i="146"/>
  <c r="CB44" i="146"/>
  <c r="CK70" i="146"/>
  <c r="AT44" i="146"/>
  <c r="BM44" i="146"/>
  <c r="CA44" i="146"/>
  <c r="AU44" i="146"/>
  <c r="CB29" i="146"/>
  <c r="AJ44" i="146"/>
  <c r="BJ44" i="146"/>
  <c r="BS44" i="146"/>
  <c r="AM44" i="146"/>
  <c r="AW44" i="146"/>
  <c r="AS44" i="146"/>
  <c r="CA29" i="146"/>
  <c r="CE44" i="146"/>
  <c r="AO44" i="146"/>
  <c r="AR44" i="146"/>
  <c r="BJ29" i="146"/>
  <c r="CK57" i="146"/>
  <c r="BN44" i="146"/>
  <c r="CC44" i="146"/>
  <c r="BZ44" i="146"/>
  <c r="BZ29" i="146"/>
  <c r="CK26" i="146"/>
  <c r="BY71" i="144"/>
  <c r="BY74" i="131"/>
  <c r="BY73" i="131"/>
  <c r="CK61" i="146"/>
  <c r="CK14" i="146"/>
  <c r="CK21" i="146"/>
  <c r="CK32" i="146"/>
  <c r="CK71" i="146"/>
  <c r="CK31" i="146"/>
  <c r="CK73" i="146"/>
  <c r="CK64" i="146"/>
  <c r="CK67" i="146"/>
  <c r="CK16" i="146"/>
  <c r="CK68" i="146"/>
  <c r="CK23" i="146"/>
  <c r="CK66" i="146"/>
  <c r="CK65" i="146"/>
  <c r="CK58" i="146"/>
  <c r="CK51" i="146"/>
  <c r="CK52" i="146"/>
  <c r="CK47" i="146"/>
  <c r="CK35" i="146"/>
  <c r="CK36" i="146"/>
  <c r="CK38" i="146"/>
  <c r="CK50" i="146"/>
  <c r="CK28" i="146"/>
  <c r="CK20" i="146"/>
  <c r="CK30" i="146"/>
  <c r="CK24" i="146"/>
  <c r="CC59" i="146"/>
  <c r="AN59" i="146"/>
  <c r="AR59" i="146"/>
  <c r="CB59" i="146"/>
  <c r="AZ59" i="146"/>
  <c r="BP59" i="146"/>
  <c r="CK76" i="146"/>
  <c r="BK59" i="146"/>
  <c r="BV59" i="146"/>
  <c r="BW59" i="146" s="1"/>
  <c r="AS59" i="146"/>
  <c r="CK43" i="146"/>
  <c r="AL59" i="146"/>
  <c r="BF59" i="146"/>
  <c r="BG59" i="146" s="1"/>
  <c r="AT59" i="146"/>
  <c r="CK17" i="146"/>
  <c r="AX59" i="146"/>
  <c r="BL59" i="146"/>
  <c r="CE59" i="146"/>
  <c r="CK25" i="146"/>
  <c r="CK53" i="146"/>
  <c r="CA59" i="146"/>
  <c r="AW59" i="146"/>
  <c r="BN59" i="146"/>
  <c r="BT29" i="146"/>
  <c r="AJ59" i="146"/>
  <c r="BJ59" i="146"/>
  <c r="AO59" i="146"/>
  <c r="AI59" i="146"/>
  <c r="AY44" i="146"/>
  <c r="BL44" i="146"/>
  <c r="BT44" i="146"/>
  <c r="BM29" i="146"/>
  <c r="BV29" i="146"/>
  <c r="BW29" i="146" s="1"/>
  <c r="AK59" i="146"/>
  <c r="BT59" i="146"/>
  <c r="AU59" i="146"/>
  <c r="BP29" i="146"/>
  <c r="BS29" i="146"/>
  <c r="BZ59" i="146"/>
  <c r="BR59" i="146"/>
  <c r="CK74" i="146"/>
  <c r="CF59" i="146"/>
  <c r="AM59" i="146"/>
  <c r="AP59" i="146"/>
  <c r="CD59" i="146"/>
  <c r="BV44" i="146"/>
  <c r="BW44" i="146" s="1"/>
  <c r="CC29" i="146"/>
  <c r="AQ59" i="146"/>
  <c r="BO59" i="146"/>
  <c r="CK18" i="146"/>
  <c r="CK33" i="146"/>
  <c r="AV59" i="146"/>
  <c r="AY59" i="146"/>
  <c r="BS59" i="146"/>
  <c r="BM59" i="146"/>
  <c r="BP44" i="146"/>
  <c r="BK44" i="146"/>
  <c r="AI44" i="146"/>
  <c r="BL29" i="146"/>
  <c r="CK54" i="146"/>
  <c r="CK49" i="146"/>
  <c r="CK27" i="146"/>
  <c r="CK72" i="146"/>
  <c r="CK15" i="146"/>
  <c r="CK45" i="146"/>
  <c r="CK42" i="146"/>
  <c r="CK34" i="146"/>
  <c r="CK69" i="146"/>
  <c r="CK48" i="146"/>
  <c r="CK41" i="146"/>
  <c r="CK46" i="146"/>
  <c r="CK13" i="146"/>
  <c r="BY13" i="146"/>
  <c r="BH29" i="146" l="1"/>
  <c r="BI29" i="146" s="1"/>
  <c r="CG44" i="146"/>
  <c r="BH44" i="146"/>
  <c r="BI44" i="146" s="1"/>
  <c r="BX29" i="146"/>
  <c r="BY29" i="146" s="1"/>
  <c r="CG29" i="146"/>
  <c r="BJ29" i="147"/>
  <c r="BJ76" i="147" s="1"/>
  <c r="BM29" i="147"/>
  <c r="BM76" i="147" s="1"/>
  <c r="BK29" i="147"/>
  <c r="BK76" i="147" s="1"/>
  <c r="BH29" i="147"/>
  <c r="BH76" i="147" s="1"/>
  <c r="BH59" i="146"/>
  <c r="BI59" i="146" s="1"/>
  <c r="BX59" i="146"/>
  <c r="BY59" i="146" s="1"/>
  <c r="BU44" i="146"/>
  <c r="BQ44" i="146"/>
  <c r="BQ29" i="146"/>
  <c r="CK29" i="146" s="1"/>
  <c r="BU29" i="146"/>
  <c r="BA59" i="146"/>
  <c r="BC59" i="146"/>
  <c r="BU59" i="146"/>
  <c r="BX44" i="146"/>
  <c r="BY44" i="146" s="1"/>
  <c r="CG59" i="146"/>
  <c r="BA44" i="146"/>
  <c r="BC44" i="146"/>
  <c r="BQ59" i="146"/>
  <c r="E59" i="144"/>
  <c r="F59" i="144" s="1"/>
  <c r="G59" i="144" s="1"/>
  <c r="H59" i="144" s="1"/>
  <c r="I59" i="144" s="1"/>
  <c r="J59" i="144" s="1"/>
  <c r="K59" i="144" s="1"/>
  <c r="L59" i="144" s="1"/>
  <c r="M59" i="144" s="1"/>
  <c r="N59" i="144" s="1"/>
  <c r="O59" i="144" s="1"/>
  <c r="P59" i="144" s="1"/>
  <c r="Q59" i="144" s="1"/>
  <c r="R59" i="144" s="1"/>
  <c r="S59" i="144" s="1"/>
  <c r="T59" i="144" s="1"/>
  <c r="U59" i="144" s="1"/>
  <c r="V59" i="144" s="1"/>
  <c r="W59" i="144" s="1"/>
  <c r="X59" i="144" s="1"/>
  <c r="Y59" i="144" s="1"/>
  <c r="Z59" i="144" s="1"/>
  <c r="AA59" i="144" s="1"/>
  <c r="AB59" i="144" s="1"/>
  <c r="AC59" i="144" s="1"/>
  <c r="AD59" i="144" s="1"/>
  <c r="AE59" i="144" s="1"/>
  <c r="E44" i="144"/>
  <c r="F44" i="144" s="1"/>
  <c r="G44" i="144" s="1"/>
  <c r="H44" i="144" s="1"/>
  <c r="I44" i="144" s="1"/>
  <c r="J44" i="144" s="1"/>
  <c r="K44" i="144" s="1"/>
  <c r="L44" i="144" s="1"/>
  <c r="M44" i="144" s="1"/>
  <c r="N44" i="144" s="1"/>
  <c r="O44" i="144" s="1"/>
  <c r="P44" i="144" s="1"/>
  <c r="Q44" i="144" s="1"/>
  <c r="R44" i="144" s="1"/>
  <c r="S44" i="144" s="1"/>
  <c r="T44" i="144" s="1"/>
  <c r="U44" i="144" s="1"/>
  <c r="V44" i="144" s="1"/>
  <c r="W44" i="144" s="1"/>
  <c r="X44" i="144" s="1"/>
  <c r="Y44" i="144" s="1"/>
  <c r="Z44" i="144" s="1"/>
  <c r="AA44" i="144" s="1"/>
  <c r="AB44" i="144" s="1"/>
  <c r="AC44" i="144" s="1"/>
  <c r="AD44" i="144" s="1"/>
  <c r="AE44" i="144" s="1"/>
  <c r="E29" i="144"/>
  <c r="F29" i="144" s="1"/>
  <c r="G29" i="144" s="1"/>
  <c r="H29" i="144" s="1"/>
  <c r="I29" i="144" s="1"/>
  <c r="J29" i="144" s="1"/>
  <c r="K29" i="144" s="1"/>
  <c r="L29" i="144" s="1"/>
  <c r="M29" i="144" s="1"/>
  <c r="N29" i="144" s="1"/>
  <c r="O29" i="144" s="1"/>
  <c r="P29" i="144" s="1"/>
  <c r="Q29" i="144" s="1"/>
  <c r="R29" i="144" s="1"/>
  <c r="S29" i="144" s="1"/>
  <c r="T29" i="144" s="1"/>
  <c r="U29" i="144" s="1"/>
  <c r="V29" i="144" s="1"/>
  <c r="W29" i="144" s="1"/>
  <c r="X29" i="144" s="1"/>
  <c r="Y29" i="144" s="1"/>
  <c r="Z29" i="144" s="1"/>
  <c r="AA29" i="144" s="1"/>
  <c r="AB29" i="144" s="1"/>
  <c r="AC29" i="144" s="1"/>
  <c r="AD29" i="144" s="1"/>
  <c r="AE29" i="144" s="1"/>
  <c r="CK44" i="146" l="1"/>
  <c r="BL29" i="147"/>
  <c r="BL76" i="147" s="1"/>
  <c r="BI29" i="147"/>
  <c r="BI76" i="147" s="1"/>
  <c r="BN29" i="147"/>
  <c r="BN76" i="147" s="1"/>
  <c r="BG29" i="147"/>
  <c r="BG76" i="147" s="1"/>
  <c r="BF29" i="147"/>
  <c r="BF76" i="147" s="1"/>
  <c r="CK59" i="146"/>
  <c r="AY29" i="146"/>
  <c r="AQ29" i="146"/>
  <c r="AM29" i="146"/>
  <c r="AJ29" i="146"/>
  <c r="AT29" i="146"/>
  <c r="AL29" i="146"/>
  <c r="AI29" i="146"/>
  <c r="AS29" i="146"/>
  <c r="AW29" i="146"/>
  <c r="AZ29" i="146"/>
  <c r="AV29" i="146"/>
  <c r="AK29" i="146"/>
  <c r="AU29" i="146"/>
  <c r="AR29" i="146"/>
  <c r="AN29" i="146"/>
  <c r="AP29" i="146"/>
  <c r="AX29" i="146"/>
  <c r="C70" i="145"/>
  <c r="D70" i="145"/>
  <c r="E70" i="145"/>
  <c r="F70" i="145"/>
  <c r="G70" i="145"/>
  <c r="H70" i="145"/>
  <c r="I70" i="145"/>
  <c r="J70" i="145"/>
  <c r="K70" i="145"/>
  <c r="L70" i="145"/>
  <c r="M70" i="145"/>
  <c r="N70" i="145"/>
  <c r="O70" i="145"/>
  <c r="P70" i="145"/>
  <c r="Q70" i="145"/>
  <c r="R70" i="145"/>
  <c r="S70" i="145"/>
  <c r="T70" i="145"/>
  <c r="U70" i="145"/>
  <c r="V70" i="145"/>
  <c r="W70" i="145"/>
  <c r="X70" i="145"/>
  <c r="Y70" i="145"/>
  <c r="Z70" i="145"/>
  <c r="AA70" i="145"/>
  <c r="AB70" i="145"/>
  <c r="AC70" i="145"/>
  <c r="AD70" i="145"/>
  <c r="C71" i="145"/>
  <c r="D71" i="145"/>
  <c r="E71" i="145"/>
  <c r="F71" i="145"/>
  <c r="G71" i="145"/>
  <c r="H71" i="145"/>
  <c r="I71" i="145"/>
  <c r="J71" i="145"/>
  <c r="K71" i="145"/>
  <c r="L71" i="145"/>
  <c r="M71" i="145"/>
  <c r="N71" i="145"/>
  <c r="O71" i="145"/>
  <c r="P71" i="145"/>
  <c r="Q71" i="145"/>
  <c r="R71" i="145"/>
  <c r="S71" i="145"/>
  <c r="T71" i="145"/>
  <c r="U71" i="145"/>
  <c r="V71" i="145"/>
  <c r="W71" i="145"/>
  <c r="X71" i="145"/>
  <c r="Y71" i="145"/>
  <c r="Z71" i="145"/>
  <c r="AA71" i="145"/>
  <c r="AB71" i="145"/>
  <c r="AC71" i="145"/>
  <c r="AD71" i="145"/>
  <c r="C72" i="145"/>
  <c r="D72" i="145"/>
  <c r="E72" i="145"/>
  <c r="F72" i="145"/>
  <c r="G72" i="145"/>
  <c r="H72" i="145"/>
  <c r="I72" i="145"/>
  <c r="J72" i="145"/>
  <c r="K72" i="145"/>
  <c r="L72" i="145"/>
  <c r="M72" i="145"/>
  <c r="N72" i="145"/>
  <c r="O72" i="145"/>
  <c r="P72" i="145"/>
  <c r="Q72" i="145"/>
  <c r="R72" i="145"/>
  <c r="S72" i="145"/>
  <c r="T72" i="145"/>
  <c r="U72" i="145"/>
  <c r="V72" i="145"/>
  <c r="W72" i="145"/>
  <c r="X72" i="145"/>
  <c r="Y72" i="145"/>
  <c r="Z72" i="145"/>
  <c r="AA72" i="145"/>
  <c r="AB72" i="145"/>
  <c r="AC72" i="145"/>
  <c r="AD72" i="145"/>
  <c r="C73" i="145"/>
  <c r="D73" i="145"/>
  <c r="E73" i="145"/>
  <c r="F73" i="145"/>
  <c r="G73" i="145"/>
  <c r="H73" i="145"/>
  <c r="I73" i="145"/>
  <c r="J73" i="145"/>
  <c r="K73" i="145"/>
  <c r="L73" i="145"/>
  <c r="M73" i="145"/>
  <c r="N73" i="145"/>
  <c r="O73" i="145"/>
  <c r="P73" i="145"/>
  <c r="Q73" i="145"/>
  <c r="R73" i="145"/>
  <c r="S73" i="145"/>
  <c r="T73" i="145"/>
  <c r="U73" i="145"/>
  <c r="V73" i="145"/>
  <c r="W73" i="145"/>
  <c r="X73" i="145"/>
  <c r="Y73" i="145"/>
  <c r="Z73" i="145"/>
  <c r="AA73" i="145"/>
  <c r="AB73" i="145"/>
  <c r="AC73" i="145"/>
  <c r="AD73" i="145"/>
  <c r="C74" i="145"/>
  <c r="D74" i="145"/>
  <c r="E74" i="145"/>
  <c r="F74" i="145"/>
  <c r="G74" i="145"/>
  <c r="H74" i="145"/>
  <c r="I74" i="145"/>
  <c r="J74" i="145"/>
  <c r="K74" i="145"/>
  <c r="L74" i="145"/>
  <c r="M74" i="145"/>
  <c r="N74" i="145"/>
  <c r="O74" i="145"/>
  <c r="P74" i="145"/>
  <c r="Q74" i="145"/>
  <c r="R74" i="145"/>
  <c r="S74" i="145"/>
  <c r="T74" i="145"/>
  <c r="U74" i="145"/>
  <c r="V74" i="145"/>
  <c r="W74" i="145"/>
  <c r="X74" i="145"/>
  <c r="Y74" i="145"/>
  <c r="Z74" i="145"/>
  <c r="AA74" i="145"/>
  <c r="AB74" i="145"/>
  <c r="AC74" i="145"/>
  <c r="AD74" i="145"/>
  <c r="C75" i="145"/>
  <c r="D75" i="145"/>
  <c r="E75" i="145"/>
  <c r="F75" i="145"/>
  <c r="G75" i="145"/>
  <c r="H75" i="145"/>
  <c r="I75" i="145"/>
  <c r="J75" i="145"/>
  <c r="K75" i="145"/>
  <c r="L75" i="145"/>
  <c r="M75" i="145"/>
  <c r="N75" i="145"/>
  <c r="O75" i="145"/>
  <c r="P75" i="145"/>
  <c r="Q75" i="145"/>
  <c r="R75" i="145"/>
  <c r="S75" i="145"/>
  <c r="T75" i="145"/>
  <c r="U75" i="145"/>
  <c r="V75" i="145"/>
  <c r="W75" i="145"/>
  <c r="X75" i="145"/>
  <c r="Y75" i="145"/>
  <c r="Z75" i="145"/>
  <c r="AA75" i="145"/>
  <c r="AB75" i="145"/>
  <c r="AC75" i="145"/>
  <c r="AD75" i="145"/>
  <c r="C76" i="145"/>
  <c r="D76" i="145"/>
  <c r="E76" i="145"/>
  <c r="F76" i="145"/>
  <c r="G76" i="145"/>
  <c r="H76" i="145"/>
  <c r="I76" i="145"/>
  <c r="J76" i="145"/>
  <c r="K76" i="145"/>
  <c r="L76" i="145"/>
  <c r="M76" i="145"/>
  <c r="N76" i="145"/>
  <c r="O76" i="145"/>
  <c r="P76" i="145"/>
  <c r="Q76" i="145"/>
  <c r="R76" i="145"/>
  <c r="S76" i="145"/>
  <c r="T76" i="145"/>
  <c r="U76" i="145"/>
  <c r="V76" i="145"/>
  <c r="W76" i="145"/>
  <c r="X76" i="145"/>
  <c r="Y76" i="145"/>
  <c r="Z76" i="145"/>
  <c r="AA76" i="145"/>
  <c r="AB76" i="145"/>
  <c r="AC76" i="145"/>
  <c r="AD76" i="145"/>
  <c r="C77" i="145"/>
  <c r="D77" i="145"/>
  <c r="E77" i="145"/>
  <c r="F77" i="145"/>
  <c r="G77" i="145"/>
  <c r="H77" i="145"/>
  <c r="I77" i="145"/>
  <c r="J77" i="145"/>
  <c r="K77" i="145"/>
  <c r="L77" i="145"/>
  <c r="M77" i="145"/>
  <c r="N77" i="145"/>
  <c r="O77" i="145"/>
  <c r="P77" i="145"/>
  <c r="Q77" i="145"/>
  <c r="R77" i="145"/>
  <c r="S77" i="145"/>
  <c r="T77" i="145"/>
  <c r="U77" i="145"/>
  <c r="V77" i="145"/>
  <c r="W77" i="145"/>
  <c r="X77" i="145"/>
  <c r="Y77" i="145"/>
  <c r="Z77" i="145"/>
  <c r="AA77" i="145"/>
  <c r="AB77" i="145"/>
  <c r="AC77" i="145"/>
  <c r="AD77" i="145"/>
  <c r="C78" i="145"/>
  <c r="D78" i="145"/>
  <c r="E78" i="145"/>
  <c r="F78" i="145"/>
  <c r="G78" i="145"/>
  <c r="H78" i="145"/>
  <c r="I78" i="145"/>
  <c r="J78" i="145"/>
  <c r="K78" i="145"/>
  <c r="L78" i="145"/>
  <c r="M78" i="145"/>
  <c r="N78" i="145"/>
  <c r="O78" i="145"/>
  <c r="P78" i="145"/>
  <c r="Q78" i="145"/>
  <c r="R78" i="145"/>
  <c r="S78" i="145"/>
  <c r="T78" i="145"/>
  <c r="U78" i="145"/>
  <c r="V78" i="145"/>
  <c r="W78" i="145"/>
  <c r="X78" i="145"/>
  <c r="Y78" i="145"/>
  <c r="Z78" i="145"/>
  <c r="AA78" i="145"/>
  <c r="AB78" i="145"/>
  <c r="AC78" i="145"/>
  <c r="AD78" i="145"/>
  <c r="C79" i="145"/>
  <c r="D79" i="145"/>
  <c r="E79" i="145"/>
  <c r="F79" i="145"/>
  <c r="G79" i="145"/>
  <c r="H79" i="145"/>
  <c r="I79" i="145"/>
  <c r="J79" i="145"/>
  <c r="K79" i="145"/>
  <c r="L79" i="145"/>
  <c r="M79" i="145"/>
  <c r="N79" i="145"/>
  <c r="O79" i="145"/>
  <c r="P79" i="145"/>
  <c r="Q79" i="145"/>
  <c r="R79" i="145"/>
  <c r="S79" i="145"/>
  <c r="T79" i="145"/>
  <c r="U79" i="145"/>
  <c r="V79" i="145"/>
  <c r="W79" i="145"/>
  <c r="X79" i="145"/>
  <c r="Y79" i="145"/>
  <c r="Z79" i="145"/>
  <c r="AA79" i="145"/>
  <c r="AB79" i="145"/>
  <c r="AC79" i="145"/>
  <c r="AD79" i="145"/>
  <c r="C80" i="145"/>
  <c r="D80" i="145"/>
  <c r="E80" i="145"/>
  <c r="F80" i="145"/>
  <c r="G80" i="145"/>
  <c r="H80" i="145"/>
  <c r="I80" i="145"/>
  <c r="J80" i="145"/>
  <c r="K80" i="145"/>
  <c r="L80" i="145"/>
  <c r="M80" i="145"/>
  <c r="N80" i="145"/>
  <c r="O80" i="145"/>
  <c r="P80" i="145"/>
  <c r="Q80" i="145"/>
  <c r="R80" i="145"/>
  <c r="S80" i="145"/>
  <c r="T80" i="145"/>
  <c r="U80" i="145"/>
  <c r="V80" i="145"/>
  <c r="W80" i="145"/>
  <c r="X80" i="145"/>
  <c r="Y80" i="145"/>
  <c r="Z80" i="145"/>
  <c r="AA80" i="145"/>
  <c r="AB80" i="145"/>
  <c r="AC80" i="145"/>
  <c r="AD80" i="145"/>
  <c r="C81" i="145"/>
  <c r="D81" i="145"/>
  <c r="E81" i="145"/>
  <c r="F81" i="145"/>
  <c r="G81" i="145"/>
  <c r="H81" i="145"/>
  <c r="I81" i="145"/>
  <c r="J81" i="145"/>
  <c r="K81" i="145"/>
  <c r="L81" i="145"/>
  <c r="M81" i="145"/>
  <c r="N81" i="145"/>
  <c r="O81" i="145"/>
  <c r="P81" i="145"/>
  <c r="Q81" i="145"/>
  <c r="R81" i="145"/>
  <c r="S81" i="145"/>
  <c r="T81" i="145"/>
  <c r="U81" i="145"/>
  <c r="V81" i="145"/>
  <c r="W81" i="145"/>
  <c r="X81" i="145"/>
  <c r="Y81" i="145"/>
  <c r="Z81" i="145"/>
  <c r="AA81" i="145"/>
  <c r="AB81" i="145"/>
  <c r="AC81" i="145"/>
  <c r="AD81" i="145"/>
  <c r="C82" i="145"/>
  <c r="D82" i="145"/>
  <c r="E82" i="145"/>
  <c r="F82" i="145"/>
  <c r="G82" i="145"/>
  <c r="H82" i="145"/>
  <c r="I82" i="145"/>
  <c r="J82" i="145"/>
  <c r="K82" i="145"/>
  <c r="L82" i="145"/>
  <c r="M82" i="145"/>
  <c r="N82" i="145"/>
  <c r="O82" i="145"/>
  <c r="P82" i="145"/>
  <c r="Q82" i="145"/>
  <c r="R82" i="145"/>
  <c r="S82" i="145"/>
  <c r="T82" i="145"/>
  <c r="U82" i="145"/>
  <c r="V82" i="145"/>
  <c r="W82" i="145"/>
  <c r="X82" i="145"/>
  <c r="Y82" i="145"/>
  <c r="Z82" i="145"/>
  <c r="AA82" i="145"/>
  <c r="AB82" i="145"/>
  <c r="AC82" i="145"/>
  <c r="AD82" i="145"/>
  <c r="C83" i="145"/>
  <c r="D83" i="145"/>
  <c r="E83" i="145"/>
  <c r="F83" i="145"/>
  <c r="G83" i="145"/>
  <c r="H83" i="145"/>
  <c r="I83" i="145"/>
  <c r="J83" i="145"/>
  <c r="K83" i="145"/>
  <c r="L83" i="145"/>
  <c r="M83" i="145"/>
  <c r="N83" i="145"/>
  <c r="O83" i="145"/>
  <c r="P83" i="145"/>
  <c r="Q83" i="145"/>
  <c r="R83" i="145"/>
  <c r="S83" i="145"/>
  <c r="T83" i="145"/>
  <c r="U83" i="145"/>
  <c r="V83" i="145"/>
  <c r="W83" i="145"/>
  <c r="X83" i="145"/>
  <c r="Y83" i="145"/>
  <c r="Z83" i="145"/>
  <c r="AA83" i="145"/>
  <c r="AB83" i="145"/>
  <c r="AC83" i="145"/>
  <c r="AD83" i="145"/>
  <c r="C84" i="145"/>
  <c r="D84" i="145"/>
  <c r="E84" i="145"/>
  <c r="F84" i="145"/>
  <c r="G84" i="145"/>
  <c r="H84" i="145"/>
  <c r="I84" i="145"/>
  <c r="J84" i="145"/>
  <c r="K84" i="145"/>
  <c r="L84" i="145"/>
  <c r="M84" i="145"/>
  <c r="N84" i="145"/>
  <c r="O84" i="145"/>
  <c r="P84" i="145"/>
  <c r="Q84" i="145"/>
  <c r="R84" i="145"/>
  <c r="S84" i="145"/>
  <c r="T84" i="145"/>
  <c r="U84" i="145"/>
  <c r="V84" i="145"/>
  <c r="W84" i="145"/>
  <c r="X84" i="145"/>
  <c r="Y84" i="145"/>
  <c r="Z84" i="145"/>
  <c r="AA84" i="145"/>
  <c r="AB84" i="145"/>
  <c r="AC84" i="145"/>
  <c r="AD84" i="145"/>
  <c r="D69" i="145"/>
  <c r="E69" i="145"/>
  <c r="F69" i="145"/>
  <c r="G69" i="145"/>
  <c r="H69" i="145"/>
  <c r="I69" i="145"/>
  <c r="J69" i="145"/>
  <c r="K69" i="145"/>
  <c r="L69" i="145"/>
  <c r="M69" i="145"/>
  <c r="N69" i="145"/>
  <c r="O69" i="145"/>
  <c r="P69" i="145"/>
  <c r="Q69" i="145"/>
  <c r="R69" i="145"/>
  <c r="S69" i="145"/>
  <c r="T69" i="145"/>
  <c r="U69" i="145"/>
  <c r="V69" i="145"/>
  <c r="W69" i="145"/>
  <c r="X69" i="145"/>
  <c r="Y69" i="145"/>
  <c r="Z69" i="145"/>
  <c r="AA69" i="145"/>
  <c r="AB69" i="145"/>
  <c r="AC69" i="145"/>
  <c r="AD69" i="145"/>
  <c r="C69" i="145"/>
  <c r="C53" i="145"/>
  <c r="D53" i="145"/>
  <c r="E53" i="145"/>
  <c r="F53" i="145"/>
  <c r="G53" i="145"/>
  <c r="H53" i="145"/>
  <c r="I53" i="145"/>
  <c r="J53" i="145"/>
  <c r="K53" i="145"/>
  <c r="L53" i="145"/>
  <c r="M53" i="145"/>
  <c r="N53" i="145"/>
  <c r="O53" i="145"/>
  <c r="P53" i="145"/>
  <c r="Q53" i="145"/>
  <c r="R53" i="145"/>
  <c r="S53" i="145"/>
  <c r="T53" i="145"/>
  <c r="U53" i="145"/>
  <c r="V53" i="145"/>
  <c r="W53" i="145"/>
  <c r="X53" i="145"/>
  <c r="Y53" i="145"/>
  <c r="Z53" i="145"/>
  <c r="AA53" i="145"/>
  <c r="AB53" i="145"/>
  <c r="AC53" i="145"/>
  <c r="AD53" i="145"/>
  <c r="C54" i="145"/>
  <c r="D54" i="145"/>
  <c r="E54" i="145"/>
  <c r="F54" i="145"/>
  <c r="G54" i="145"/>
  <c r="H54" i="145"/>
  <c r="I54" i="145"/>
  <c r="J54" i="145"/>
  <c r="K54" i="145"/>
  <c r="L54" i="145"/>
  <c r="M54" i="145"/>
  <c r="N54" i="145"/>
  <c r="O54" i="145"/>
  <c r="P54" i="145"/>
  <c r="Q54" i="145"/>
  <c r="R54" i="145"/>
  <c r="S54" i="145"/>
  <c r="T54" i="145"/>
  <c r="U54" i="145"/>
  <c r="V54" i="145"/>
  <c r="W54" i="145"/>
  <c r="X54" i="145"/>
  <c r="Y54" i="145"/>
  <c r="Z54" i="145"/>
  <c r="AA54" i="145"/>
  <c r="AB54" i="145"/>
  <c r="AC54" i="145"/>
  <c r="AD54" i="145"/>
  <c r="C55" i="145"/>
  <c r="D55" i="145"/>
  <c r="E55" i="145"/>
  <c r="F55" i="145"/>
  <c r="G55" i="145"/>
  <c r="H55" i="145"/>
  <c r="I55" i="145"/>
  <c r="J55" i="145"/>
  <c r="K55" i="145"/>
  <c r="L55" i="145"/>
  <c r="M55" i="145"/>
  <c r="N55" i="145"/>
  <c r="O55" i="145"/>
  <c r="P55" i="145"/>
  <c r="Q55" i="145"/>
  <c r="R55" i="145"/>
  <c r="S55" i="145"/>
  <c r="T55" i="145"/>
  <c r="U55" i="145"/>
  <c r="V55" i="145"/>
  <c r="W55" i="145"/>
  <c r="X55" i="145"/>
  <c r="Y55" i="145"/>
  <c r="Z55" i="145"/>
  <c r="AA55" i="145"/>
  <c r="AB55" i="145"/>
  <c r="AC55" i="145"/>
  <c r="AD55" i="145"/>
  <c r="C56" i="145"/>
  <c r="D56" i="145"/>
  <c r="E56" i="145"/>
  <c r="F56" i="145"/>
  <c r="G56" i="145"/>
  <c r="H56" i="145"/>
  <c r="I56" i="145"/>
  <c r="J56" i="145"/>
  <c r="K56" i="145"/>
  <c r="L56" i="145"/>
  <c r="M56" i="145"/>
  <c r="N56" i="145"/>
  <c r="O56" i="145"/>
  <c r="P56" i="145"/>
  <c r="Q56" i="145"/>
  <c r="R56" i="145"/>
  <c r="S56" i="145"/>
  <c r="T56" i="145"/>
  <c r="U56" i="145"/>
  <c r="V56" i="145"/>
  <c r="W56" i="145"/>
  <c r="X56" i="145"/>
  <c r="Y56" i="145"/>
  <c r="Z56" i="145"/>
  <c r="AA56" i="145"/>
  <c r="AB56" i="145"/>
  <c r="AC56" i="145"/>
  <c r="AD56" i="145"/>
  <c r="C57" i="145"/>
  <c r="D57" i="145"/>
  <c r="E57" i="145"/>
  <c r="F57" i="145"/>
  <c r="G57" i="145"/>
  <c r="H57" i="145"/>
  <c r="I57" i="145"/>
  <c r="J57" i="145"/>
  <c r="K57" i="145"/>
  <c r="L57" i="145"/>
  <c r="M57" i="145"/>
  <c r="N57" i="145"/>
  <c r="O57" i="145"/>
  <c r="P57" i="145"/>
  <c r="Q57" i="145"/>
  <c r="R57" i="145"/>
  <c r="S57" i="145"/>
  <c r="T57" i="145"/>
  <c r="U57" i="145"/>
  <c r="V57" i="145"/>
  <c r="W57" i="145"/>
  <c r="X57" i="145"/>
  <c r="Y57" i="145"/>
  <c r="Z57" i="145"/>
  <c r="AA57" i="145"/>
  <c r="AB57" i="145"/>
  <c r="AC57" i="145"/>
  <c r="AD57" i="145"/>
  <c r="C58" i="145"/>
  <c r="D58" i="145"/>
  <c r="E58" i="145"/>
  <c r="F58" i="145"/>
  <c r="G58" i="145"/>
  <c r="H58" i="145"/>
  <c r="I58" i="145"/>
  <c r="J58" i="145"/>
  <c r="K58" i="145"/>
  <c r="L58" i="145"/>
  <c r="M58" i="145"/>
  <c r="N58" i="145"/>
  <c r="O58" i="145"/>
  <c r="P58" i="145"/>
  <c r="Q58" i="145"/>
  <c r="R58" i="145"/>
  <c r="S58" i="145"/>
  <c r="T58" i="145"/>
  <c r="U58" i="145"/>
  <c r="V58" i="145"/>
  <c r="W58" i="145"/>
  <c r="X58" i="145"/>
  <c r="Y58" i="145"/>
  <c r="Z58" i="145"/>
  <c r="AA58" i="145"/>
  <c r="AB58" i="145"/>
  <c r="AC58" i="145"/>
  <c r="AD58" i="145"/>
  <c r="C59" i="145"/>
  <c r="D59" i="145"/>
  <c r="E59" i="145"/>
  <c r="F59" i="145"/>
  <c r="G59" i="145"/>
  <c r="H59" i="145"/>
  <c r="I59" i="145"/>
  <c r="J59" i="145"/>
  <c r="K59" i="145"/>
  <c r="L59" i="145"/>
  <c r="M59" i="145"/>
  <c r="N59" i="145"/>
  <c r="O59" i="145"/>
  <c r="P59" i="145"/>
  <c r="Q59" i="145"/>
  <c r="R59" i="145"/>
  <c r="S59" i="145"/>
  <c r="T59" i="145"/>
  <c r="U59" i="145"/>
  <c r="V59" i="145"/>
  <c r="W59" i="145"/>
  <c r="X59" i="145"/>
  <c r="Y59" i="145"/>
  <c r="Z59" i="145"/>
  <c r="AA59" i="145"/>
  <c r="AB59" i="145"/>
  <c r="AC59" i="145"/>
  <c r="AD59" i="145"/>
  <c r="C60" i="145"/>
  <c r="D60" i="145"/>
  <c r="E60" i="145"/>
  <c r="F60" i="145"/>
  <c r="G60" i="145"/>
  <c r="H60" i="145"/>
  <c r="I60" i="145"/>
  <c r="J60" i="145"/>
  <c r="K60" i="145"/>
  <c r="L60" i="145"/>
  <c r="M60" i="145"/>
  <c r="N60" i="145"/>
  <c r="O60" i="145"/>
  <c r="P60" i="145"/>
  <c r="Q60" i="145"/>
  <c r="R60" i="145"/>
  <c r="S60" i="145"/>
  <c r="T60" i="145"/>
  <c r="U60" i="145"/>
  <c r="V60" i="145"/>
  <c r="W60" i="145"/>
  <c r="X60" i="145"/>
  <c r="Y60" i="145"/>
  <c r="Z60" i="145"/>
  <c r="AA60" i="145"/>
  <c r="AB60" i="145"/>
  <c r="AC60" i="145"/>
  <c r="AD60" i="145"/>
  <c r="C61" i="145"/>
  <c r="D61" i="145"/>
  <c r="E61" i="145"/>
  <c r="F61" i="145"/>
  <c r="G61" i="145"/>
  <c r="H61" i="145"/>
  <c r="I61" i="145"/>
  <c r="J61" i="145"/>
  <c r="K61" i="145"/>
  <c r="L61" i="145"/>
  <c r="M61" i="145"/>
  <c r="N61" i="145"/>
  <c r="O61" i="145"/>
  <c r="P61" i="145"/>
  <c r="Q61" i="145"/>
  <c r="R61" i="145"/>
  <c r="S61" i="145"/>
  <c r="T61" i="145"/>
  <c r="U61" i="145"/>
  <c r="V61" i="145"/>
  <c r="W61" i="145"/>
  <c r="X61" i="145"/>
  <c r="Y61" i="145"/>
  <c r="Z61" i="145"/>
  <c r="AA61" i="145"/>
  <c r="AB61" i="145"/>
  <c r="AC61" i="145"/>
  <c r="AD61" i="145"/>
  <c r="C62" i="145"/>
  <c r="D62" i="145"/>
  <c r="E62" i="145"/>
  <c r="F62" i="145"/>
  <c r="G62" i="145"/>
  <c r="H62" i="145"/>
  <c r="I62" i="145"/>
  <c r="J62" i="145"/>
  <c r="K62" i="145"/>
  <c r="L62" i="145"/>
  <c r="M62" i="145"/>
  <c r="N62" i="145"/>
  <c r="O62" i="145"/>
  <c r="P62" i="145"/>
  <c r="Q62" i="145"/>
  <c r="R62" i="145"/>
  <c r="S62" i="145"/>
  <c r="T62" i="145"/>
  <c r="U62" i="145"/>
  <c r="V62" i="145"/>
  <c r="W62" i="145"/>
  <c r="X62" i="145"/>
  <c r="Y62" i="145"/>
  <c r="Z62" i="145"/>
  <c r="AA62" i="145"/>
  <c r="AB62" i="145"/>
  <c r="AC62" i="145"/>
  <c r="AD62" i="145"/>
  <c r="C63" i="145"/>
  <c r="D63" i="145"/>
  <c r="E63" i="145"/>
  <c r="F63" i="145"/>
  <c r="G63" i="145"/>
  <c r="H63" i="145"/>
  <c r="I63" i="145"/>
  <c r="J63" i="145"/>
  <c r="K63" i="145"/>
  <c r="L63" i="145"/>
  <c r="M63" i="145"/>
  <c r="N63" i="145"/>
  <c r="O63" i="145"/>
  <c r="P63" i="145"/>
  <c r="Q63" i="145"/>
  <c r="R63" i="145"/>
  <c r="S63" i="145"/>
  <c r="T63" i="145"/>
  <c r="U63" i="145"/>
  <c r="V63" i="145"/>
  <c r="W63" i="145"/>
  <c r="X63" i="145"/>
  <c r="Y63" i="145"/>
  <c r="Z63" i="145"/>
  <c r="AA63" i="145"/>
  <c r="AB63" i="145"/>
  <c r="AC63" i="145"/>
  <c r="AD63" i="145"/>
  <c r="C64" i="145"/>
  <c r="D64" i="145"/>
  <c r="E64" i="145"/>
  <c r="F64" i="145"/>
  <c r="G64" i="145"/>
  <c r="H64" i="145"/>
  <c r="I64" i="145"/>
  <c r="J64" i="145"/>
  <c r="K64" i="145"/>
  <c r="L64" i="145"/>
  <c r="M64" i="145"/>
  <c r="N64" i="145"/>
  <c r="O64" i="145"/>
  <c r="P64" i="145"/>
  <c r="Q64" i="145"/>
  <c r="R64" i="145"/>
  <c r="S64" i="145"/>
  <c r="T64" i="145"/>
  <c r="U64" i="145"/>
  <c r="V64" i="145"/>
  <c r="W64" i="145"/>
  <c r="X64" i="145"/>
  <c r="Y64" i="145"/>
  <c r="Z64" i="145"/>
  <c r="AA64" i="145"/>
  <c r="AB64" i="145"/>
  <c r="AC64" i="145"/>
  <c r="AD64" i="145"/>
  <c r="C65" i="145"/>
  <c r="D65" i="145"/>
  <c r="E65" i="145"/>
  <c r="F65" i="145"/>
  <c r="G65" i="145"/>
  <c r="H65" i="145"/>
  <c r="I65" i="145"/>
  <c r="J65" i="145"/>
  <c r="K65" i="145"/>
  <c r="L65" i="145"/>
  <c r="M65" i="145"/>
  <c r="N65" i="145"/>
  <c r="O65" i="145"/>
  <c r="P65" i="145"/>
  <c r="Q65" i="145"/>
  <c r="R65" i="145"/>
  <c r="S65" i="145"/>
  <c r="T65" i="145"/>
  <c r="U65" i="145"/>
  <c r="V65" i="145"/>
  <c r="W65" i="145"/>
  <c r="X65" i="145"/>
  <c r="Y65" i="145"/>
  <c r="Z65" i="145"/>
  <c r="AA65" i="145"/>
  <c r="AB65" i="145"/>
  <c r="AC65" i="145"/>
  <c r="AD65" i="145"/>
  <c r="D52" i="145"/>
  <c r="E52" i="145"/>
  <c r="F52" i="145"/>
  <c r="G52" i="145"/>
  <c r="H52" i="145"/>
  <c r="I52" i="145"/>
  <c r="J52" i="145"/>
  <c r="K52" i="145"/>
  <c r="L52" i="145"/>
  <c r="M52" i="145"/>
  <c r="N52" i="145"/>
  <c r="O52" i="145"/>
  <c r="P52" i="145"/>
  <c r="Q52" i="145"/>
  <c r="R52" i="145"/>
  <c r="S52" i="145"/>
  <c r="T52" i="145"/>
  <c r="U52" i="145"/>
  <c r="V52" i="145"/>
  <c r="W52" i="145"/>
  <c r="X52" i="145"/>
  <c r="Y52" i="145"/>
  <c r="Z52" i="145"/>
  <c r="AA52" i="145"/>
  <c r="AB52" i="145"/>
  <c r="AC52" i="145"/>
  <c r="AD52" i="145"/>
  <c r="C52" i="145"/>
  <c r="C36" i="145"/>
  <c r="D36" i="145"/>
  <c r="E36" i="145"/>
  <c r="F36" i="145"/>
  <c r="G36" i="145"/>
  <c r="H36" i="145"/>
  <c r="I36" i="145"/>
  <c r="J36" i="145"/>
  <c r="K36" i="145"/>
  <c r="L36" i="145"/>
  <c r="M36" i="145"/>
  <c r="N36" i="145"/>
  <c r="O36" i="145"/>
  <c r="P36" i="145"/>
  <c r="Q36" i="145"/>
  <c r="R36" i="145"/>
  <c r="S36" i="145"/>
  <c r="T36" i="145"/>
  <c r="U36" i="145"/>
  <c r="V36" i="145"/>
  <c r="W36" i="145"/>
  <c r="X36" i="145"/>
  <c r="Y36" i="145"/>
  <c r="Z36" i="145"/>
  <c r="AA36" i="145"/>
  <c r="AB36" i="145"/>
  <c r="AC36" i="145"/>
  <c r="AD36" i="145"/>
  <c r="C37" i="145"/>
  <c r="D37" i="145"/>
  <c r="E37" i="145"/>
  <c r="F37" i="145"/>
  <c r="G37" i="145"/>
  <c r="H37" i="145"/>
  <c r="I37" i="145"/>
  <c r="J37" i="145"/>
  <c r="K37" i="145"/>
  <c r="L37" i="145"/>
  <c r="M37" i="145"/>
  <c r="N37" i="145"/>
  <c r="O37" i="145"/>
  <c r="P37" i="145"/>
  <c r="Q37" i="145"/>
  <c r="R37" i="145"/>
  <c r="S37" i="145"/>
  <c r="T37" i="145"/>
  <c r="U37" i="145"/>
  <c r="V37" i="145"/>
  <c r="W37" i="145"/>
  <c r="X37" i="145"/>
  <c r="Y37" i="145"/>
  <c r="Z37" i="145"/>
  <c r="AA37" i="145"/>
  <c r="AB37" i="145"/>
  <c r="AC37" i="145"/>
  <c r="AD37" i="145"/>
  <c r="C38" i="145"/>
  <c r="D38" i="145"/>
  <c r="E38" i="145"/>
  <c r="F38" i="145"/>
  <c r="G38" i="145"/>
  <c r="H38" i="145"/>
  <c r="I38" i="145"/>
  <c r="J38" i="145"/>
  <c r="K38" i="145"/>
  <c r="L38" i="145"/>
  <c r="M38" i="145"/>
  <c r="N38" i="145"/>
  <c r="O38" i="145"/>
  <c r="P38" i="145"/>
  <c r="Q38" i="145"/>
  <c r="R38" i="145"/>
  <c r="S38" i="145"/>
  <c r="T38" i="145"/>
  <c r="U38" i="145"/>
  <c r="V38" i="145"/>
  <c r="W38" i="145"/>
  <c r="X38" i="145"/>
  <c r="Y38" i="145"/>
  <c r="Z38" i="145"/>
  <c r="AA38" i="145"/>
  <c r="AB38" i="145"/>
  <c r="AC38" i="145"/>
  <c r="AD38" i="145"/>
  <c r="C39" i="145"/>
  <c r="D39" i="145"/>
  <c r="E39" i="145"/>
  <c r="F39" i="145"/>
  <c r="G39" i="145"/>
  <c r="H39" i="145"/>
  <c r="I39" i="145"/>
  <c r="J39" i="145"/>
  <c r="K39" i="145"/>
  <c r="L39" i="145"/>
  <c r="M39" i="145"/>
  <c r="N39" i="145"/>
  <c r="O39" i="145"/>
  <c r="P39" i="145"/>
  <c r="Q39" i="145"/>
  <c r="R39" i="145"/>
  <c r="S39" i="145"/>
  <c r="T39" i="145"/>
  <c r="U39" i="145"/>
  <c r="V39" i="145"/>
  <c r="W39" i="145"/>
  <c r="X39" i="145"/>
  <c r="Y39" i="145"/>
  <c r="Z39" i="145"/>
  <c r="AA39" i="145"/>
  <c r="AB39" i="145"/>
  <c r="AC39" i="145"/>
  <c r="AD39" i="145"/>
  <c r="C40" i="145"/>
  <c r="D40" i="145"/>
  <c r="E40" i="145"/>
  <c r="F40" i="145"/>
  <c r="G40" i="145"/>
  <c r="H40" i="145"/>
  <c r="I40" i="145"/>
  <c r="J40" i="145"/>
  <c r="K40" i="145"/>
  <c r="L40" i="145"/>
  <c r="M40" i="145"/>
  <c r="N40" i="145"/>
  <c r="O40" i="145"/>
  <c r="P40" i="145"/>
  <c r="Q40" i="145"/>
  <c r="R40" i="145"/>
  <c r="S40" i="145"/>
  <c r="T40" i="145"/>
  <c r="U40" i="145"/>
  <c r="V40" i="145"/>
  <c r="W40" i="145"/>
  <c r="X40" i="145"/>
  <c r="Y40" i="145"/>
  <c r="Z40" i="145"/>
  <c r="AA40" i="145"/>
  <c r="AB40" i="145"/>
  <c r="AC40" i="145"/>
  <c r="AD40" i="145"/>
  <c r="C41" i="145"/>
  <c r="D41" i="145"/>
  <c r="E41" i="145"/>
  <c r="F41" i="145"/>
  <c r="G41" i="145"/>
  <c r="H41" i="145"/>
  <c r="I41" i="145"/>
  <c r="J41" i="145"/>
  <c r="K41" i="145"/>
  <c r="L41" i="145"/>
  <c r="M41" i="145"/>
  <c r="N41" i="145"/>
  <c r="O41" i="145"/>
  <c r="P41" i="145"/>
  <c r="Q41" i="145"/>
  <c r="R41" i="145"/>
  <c r="S41" i="145"/>
  <c r="T41" i="145"/>
  <c r="U41" i="145"/>
  <c r="V41" i="145"/>
  <c r="W41" i="145"/>
  <c r="X41" i="145"/>
  <c r="Y41" i="145"/>
  <c r="Z41" i="145"/>
  <c r="AA41" i="145"/>
  <c r="AB41" i="145"/>
  <c r="AC41" i="145"/>
  <c r="AD41" i="145"/>
  <c r="C42" i="145"/>
  <c r="D42" i="145"/>
  <c r="E42" i="145"/>
  <c r="F42" i="145"/>
  <c r="G42" i="145"/>
  <c r="H42" i="145"/>
  <c r="I42" i="145"/>
  <c r="J42" i="145"/>
  <c r="K42" i="145"/>
  <c r="L42" i="145"/>
  <c r="M42" i="145"/>
  <c r="N42" i="145"/>
  <c r="O42" i="145"/>
  <c r="P42" i="145"/>
  <c r="Q42" i="145"/>
  <c r="R42" i="145"/>
  <c r="S42" i="145"/>
  <c r="T42" i="145"/>
  <c r="U42" i="145"/>
  <c r="V42" i="145"/>
  <c r="W42" i="145"/>
  <c r="X42" i="145"/>
  <c r="Y42" i="145"/>
  <c r="Z42" i="145"/>
  <c r="AA42" i="145"/>
  <c r="AB42" i="145"/>
  <c r="AC42" i="145"/>
  <c r="AD42" i="145"/>
  <c r="C43" i="145"/>
  <c r="D43" i="145"/>
  <c r="E43" i="145"/>
  <c r="F43" i="145"/>
  <c r="G43" i="145"/>
  <c r="H43" i="145"/>
  <c r="I43" i="145"/>
  <c r="J43" i="145"/>
  <c r="K43" i="145"/>
  <c r="L43" i="145"/>
  <c r="M43" i="145"/>
  <c r="N43" i="145"/>
  <c r="O43" i="145"/>
  <c r="P43" i="145"/>
  <c r="Q43" i="145"/>
  <c r="R43" i="145"/>
  <c r="S43" i="145"/>
  <c r="T43" i="145"/>
  <c r="U43" i="145"/>
  <c r="V43" i="145"/>
  <c r="W43" i="145"/>
  <c r="X43" i="145"/>
  <c r="Y43" i="145"/>
  <c r="Z43" i="145"/>
  <c r="AA43" i="145"/>
  <c r="AB43" i="145"/>
  <c r="AC43" i="145"/>
  <c r="AD43" i="145"/>
  <c r="C44" i="145"/>
  <c r="D44" i="145"/>
  <c r="E44" i="145"/>
  <c r="F44" i="145"/>
  <c r="G44" i="145"/>
  <c r="H44" i="145"/>
  <c r="I44" i="145"/>
  <c r="J44" i="145"/>
  <c r="K44" i="145"/>
  <c r="L44" i="145"/>
  <c r="M44" i="145"/>
  <c r="N44" i="145"/>
  <c r="O44" i="145"/>
  <c r="P44" i="145"/>
  <c r="Q44" i="145"/>
  <c r="R44" i="145"/>
  <c r="S44" i="145"/>
  <c r="T44" i="145"/>
  <c r="U44" i="145"/>
  <c r="V44" i="145"/>
  <c r="W44" i="145"/>
  <c r="X44" i="145"/>
  <c r="Y44" i="145"/>
  <c r="Z44" i="145"/>
  <c r="AA44" i="145"/>
  <c r="AB44" i="145"/>
  <c r="AC44" i="145"/>
  <c r="AD44" i="145"/>
  <c r="C45" i="145"/>
  <c r="D45" i="145"/>
  <c r="E45" i="145"/>
  <c r="F45" i="145"/>
  <c r="G45" i="145"/>
  <c r="H45" i="145"/>
  <c r="I45" i="145"/>
  <c r="J45" i="145"/>
  <c r="K45" i="145"/>
  <c r="L45" i="145"/>
  <c r="M45" i="145"/>
  <c r="N45" i="145"/>
  <c r="O45" i="145"/>
  <c r="P45" i="145"/>
  <c r="Q45" i="145"/>
  <c r="R45" i="145"/>
  <c r="S45" i="145"/>
  <c r="T45" i="145"/>
  <c r="U45" i="145"/>
  <c r="V45" i="145"/>
  <c r="W45" i="145"/>
  <c r="X45" i="145"/>
  <c r="Y45" i="145"/>
  <c r="Z45" i="145"/>
  <c r="AA45" i="145"/>
  <c r="AB45" i="145"/>
  <c r="AC45" i="145"/>
  <c r="AD45" i="145"/>
  <c r="C46" i="145"/>
  <c r="D46" i="145"/>
  <c r="E46" i="145"/>
  <c r="F46" i="145"/>
  <c r="G46" i="145"/>
  <c r="H46" i="145"/>
  <c r="I46" i="145"/>
  <c r="J46" i="145"/>
  <c r="K46" i="145"/>
  <c r="L46" i="145"/>
  <c r="M46" i="145"/>
  <c r="N46" i="145"/>
  <c r="O46" i="145"/>
  <c r="P46" i="145"/>
  <c r="Q46" i="145"/>
  <c r="R46" i="145"/>
  <c r="S46" i="145"/>
  <c r="T46" i="145"/>
  <c r="U46" i="145"/>
  <c r="V46" i="145"/>
  <c r="W46" i="145"/>
  <c r="X46" i="145"/>
  <c r="Y46" i="145"/>
  <c r="Z46" i="145"/>
  <c r="AA46" i="145"/>
  <c r="AB46" i="145"/>
  <c r="AC46" i="145"/>
  <c r="AD46" i="145"/>
  <c r="C47" i="145"/>
  <c r="D47" i="145"/>
  <c r="E47" i="145"/>
  <c r="F47" i="145"/>
  <c r="G47" i="145"/>
  <c r="H47" i="145"/>
  <c r="I47" i="145"/>
  <c r="J47" i="145"/>
  <c r="K47" i="145"/>
  <c r="L47" i="145"/>
  <c r="M47" i="145"/>
  <c r="N47" i="145"/>
  <c r="O47" i="145"/>
  <c r="P47" i="145"/>
  <c r="Q47" i="145"/>
  <c r="R47" i="145"/>
  <c r="S47" i="145"/>
  <c r="T47" i="145"/>
  <c r="U47" i="145"/>
  <c r="V47" i="145"/>
  <c r="W47" i="145"/>
  <c r="X47" i="145"/>
  <c r="Y47" i="145"/>
  <c r="Z47" i="145"/>
  <c r="AA47" i="145"/>
  <c r="AB47" i="145"/>
  <c r="AC47" i="145"/>
  <c r="AD47" i="145"/>
  <c r="C48" i="145"/>
  <c r="D48" i="145"/>
  <c r="E48" i="145"/>
  <c r="F48" i="145"/>
  <c r="G48" i="145"/>
  <c r="H48" i="145"/>
  <c r="I48" i="145"/>
  <c r="J48" i="145"/>
  <c r="K48" i="145"/>
  <c r="L48" i="145"/>
  <c r="M48" i="145"/>
  <c r="N48" i="145"/>
  <c r="O48" i="145"/>
  <c r="P48" i="145"/>
  <c r="Q48" i="145"/>
  <c r="R48" i="145"/>
  <c r="S48" i="145"/>
  <c r="T48" i="145"/>
  <c r="U48" i="145"/>
  <c r="V48" i="145"/>
  <c r="W48" i="145"/>
  <c r="X48" i="145"/>
  <c r="Y48" i="145"/>
  <c r="Z48" i="145"/>
  <c r="AA48" i="145"/>
  <c r="AB48" i="145"/>
  <c r="AC48" i="145"/>
  <c r="AD48" i="145"/>
  <c r="D35" i="145"/>
  <c r="E35" i="145"/>
  <c r="F35" i="145"/>
  <c r="G35" i="145"/>
  <c r="H35" i="145"/>
  <c r="I35" i="145"/>
  <c r="J35" i="145"/>
  <c r="K35" i="145"/>
  <c r="L35" i="145"/>
  <c r="M35" i="145"/>
  <c r="N35" i="145"/>
  <c r="O35" i="145"/>
  <c r="P35" i="145"/>
  <c r="Q35" i="145"/>
  <c r="R35" i="145"/>
  <c r="S35" i="145"/>
  <c r="T35" i="145"/>
  <c r="U35" i="145"/>
  <c r="V35" i="145"/>
  <c r="W35" i="145"/>
  <c r="X35" i="145"/>
  <c r="Y35" i="145"/>
  <c r="Z35" i="145"/>
  <c r="AA35" i="145"/>
  <c r="AB35" i="145"/>
  <c r="AC35" i="145"/>
  <c r="AD35" i="145"/>
  <c r="C35" i="145"/>
  <c r="C17" i="145"/>
  <c r="D17" i="145"/>
  <c r="E17" i="145"/>
  <c r="F17" i="145"/>
  <c r="G17" i="145"/>
  <c r="H17" i="145"/>
  <c r="I17" i="145"/>
  <c r="J17" i="145"/>
  <c r="K17" i="145"/>
  <c r="L17" i="145"/>
  <c r="M17" i="145"/>
  <c r="N17" i="145"/>
  <c r="O17" i="145"/>
  <c r="P17" i="145"/>
  <c r="Q17" i="145"/>
  <c r="R17" i="145"/>
  <c r="S17" i="145"/>
  <c r="T17" i="145"/>
  <c r="U17" i="145"/>
  <c r="V17" i="145"/>
  <c r="W17" i="145"/>
  <c r="X17" i="145"/>
  <c r="Y17" i="145"/>
  <c r="Z17" i="145"/>
  <c r="AA17" i="145"/>
  <c r="AB17" i="145"/>
  <c r="AC17" i="145"/>
  <c r="AD17" i="145"/>
  <c r="C18" i="145"/>
  <c r="D18" i="145"/>
  <c r="E18" i="145"/>
  <c r="F18" i="145"/>
  <c r="G18" i="145"/>
  <c r="H18" i="145"/>
  <c r="I18" i="145"/>
  <c r="J18" i="145"/>
  <c r="K18" i="145"/>
  <c r="L18" i="145"/>
  <c r="M18" i="145"/>
  <c r="N18" i="145"/>
  <c r="O18" i="145"/>
  <c r="P18" i="145"/>
  <c r="Q18" i="145"/>
  <c r="R18" i="145"/>
  <c r="S18" i="145"/>
  <c r="T18" i="145"/>
  <c r="U18" i="145"/>
  <c r="V18" i="145"/>
  <c r="W18" i="145"/>
  <c r="X18" i="145"/>
  <c r="Y18" i="145"/>
  <c r="Z18" i="145"/>
  <c r="AA18" i="145"/>
  <c r="AB18" i="145"/>
  <c r="AC18" i="145"/>
  <c r="AD18" i="145"/>
  <c r="C19" i="145"/>
  <c r="D19" i="145"/>
  <c r="E19" i="145"/>
  <c r="F19" i="145"/>
  <c r="G19" i="145"/>
  <c r="H19" i="145"/>
  <c r="I19" i="145"/>
  <c r="J19" i="145"/>
  <c r="K19" i="145"/>
  <c r="L19" i="145"/>
  <c r="M19" i="145"/>
  <c r="N19" i="145"/>
  <c r="O19" i="145"/>
  <c r="P19" i="145"/>
  <c r="Q19" i="145"/>
  <c r="R19" i="145"/>
  <c r="S19" i="145"/>
  <c r="T19" i="145"/>
  <c r="U19" i="145"/>
  <c r="V19" i="145"/>
  <c r="W19" i="145"/>
  <c r="X19" i="145"/>
  <c r="Y19" i="145"/>
  <c r="Z19" i="145"/>
  <c r="AA19" i="145"/>
  <c r="AB19" i="145"/>
  <c r="AC19" i="145"/>
  <c r="AD19" i="145"/>
  <c r="C20" i="145"/>
  <c r="D20" i="145"/>
  <c r="E20" i="145"/>
  <c r="F20" i="145"/>
  <c r="G20" i="145"/>
  <c r="H20" i="145"/>
  <c r="I20" i="145"/>
  <c r="J20" i="145"/>
  <c r="K20" i="145"/>
  <c r="L20" i="145"/>
  <c r="M20" i="145"/>
  <c r="N20" i="145"/>
  <c r="O20" i="145"/>
  <c r="P20" i="145"/>
  <c r="Q20" i="145"/>
  <c r="R20" i="145"/>
  <c r="S20" i="145"/>
  <c r="T20" i="145"/>
  <c r="U20" i="145"/>
  <c r="V20" i="145"/>
  <c r="W20" i="145"/>
  <c r="X20" i="145"/>
  <c r="Y20" i="145"/>
  <c r="Z20" i="145"/>
  <c r="AA20" i="145"/>
  <c r="AB20" i="145"/>
  <c r="AC20" i="145"/>
  <c r="AD20" i="145"/>
  <c r="C21" i="145"/>
  <c r="D21" i="145"/>
  <c r="E21" i="145"/>
  <c r="F21" i="145"/>
  <c r="G21" i="145"/>
  <c r="H21" i="145"/>
  <c r="I21" i="145"/>
  <c r="J21" i="145"/>
  <c r="K21" i="145"/>
  <c r="L21" i="145"/>
  <c r="M21" i="145"/>
  <c r="N21" i="145"/>
  <c r="O21" i="145"/>
  <c r="P21" i="145"/>
  <c r="Q21" i="145"/>
  <c r="R21" i="145"/>
  <c r="S21" i="145"/>
  <c r="T21" i="145"/>
  <c r="U21" i="145"/>
  <c r="V21" i="145"/>
  <c r="W21" i="145"/>
  <c r="X21" i="145"/>
  <c r="Y21" i="145"/>
  <c r="Z21" i="145"/>
  <c r="AA21" i="145"/>
  <c r="AB21" i="145"/>
  <c r="AC21" i="145"/>
  <c r="AD21" i="145"/>
  <c r="C22" i="145"/>
  <c r="D22" i="145"/>
  <c r="E22" i="145"/>
  <c r="F22" i="145"/>
  <c r="G22" i="145"/>
  <c r="H22" i="145"/>
  <c r="I22" i="145"/>
  <c r="J22" i="145"/>
  <c r="K22" i="145"/>
  <c r="L22" i="145"/>
  <c r="M22" i="145"/>
  <c r="N22" i="145"/>
  <c r="O22" i="145"/>
  <c r="P22" i="145"/>
  <c r="Q22" i="145"/>
  <c r="R22" i="145"/>
  <c r="S22" i="145"/>
  <c r="T22" i="145"/>
  <c r="U22" i="145"/>
  <c r="V22" i="145"/>
  <c r="W22" i="145"/>
  <c r="X22" i="145"/>
  <c r="Y22" i="145"/>
  <c r="Z22" i="145"/>
  <c r="AA22" i="145"/>
  <c r="AB22" i="145"/>
  <c r="AC22" i="145"/>
  <c r="AD22" i="145"/>
  <c r="C23" i="145"/>
  <c r="D23" i="145"/>
  <c r="E23" i="145"/>
  <c r="F23" i="145"/>
  <c r="G23" i="145"/>
  <c r="H23" i="145"/>
  <c r="I23" i="145"/>
  <c r="J23" i="145"/>
  <c r="K23" i="145"/>
  <c r="L23" i="145"/>
  <c r="M23" i="145"/>
  <c r="N23" i="145"/>
  <c r="O23" i="145"/>
  <c r="P23" i="145"/>
  <c r="Q23" i="145"/>
  <c r="R23" i="145"/>
  <c r="S23" i="145"/>
  <c r="T23" i="145"/>
  <c r="U23" i="145"/>
  <c r="V23" i="145"/>
  <c r="W23" i="145"/>
  <c r="X23" i="145"/>
  <c r="Y23" i="145"/>
  <c r="Z23" i="145"/>
  <c r="AA23" i="145"/>
  <c r="AB23" i="145"/>
  <c r="AC23" i="145"/>
  <c r="AD23" i="145"/>
  <c r="C24" i="145"/>
  <c r="D24" i="145"/>
  <c r="E24" i="145"/>
  <c r="F24" i="145"/>
  <c r="G24" i="145"/>
  <c r="H24" i="145"/>
  <c r="I24" i="145"/>
  <c r="J24" i="145"/>
  <c r="K24" i="145"/>
  <c r="L24" i="145"/>
  <c r="M24" i="145"/>
  <c r="N24" i="145"/>
  <c r="O24" i="145"/>
  <c r="P24" i="145"/>
  <c r="Q24" i="145"/>
  <c r="R24" i="145"/>
  <c r="S24" i="145"/>
  <c r="T24" i="145"/>
  <c r="U24" i="145"/>
  <c r="V24" i="145"/>
  <c r="W24" i="145"/>
  <c r="X24" i="145"/>
  <c r="Y24" i="145"/>
  <c r="Z24" i="145"/>
  <c r="AA24" i="145"/>
  <c r="AB24" i="145"/>
  <c r="AC24" i="145"/>
  <c r="AD24" i="145"/>
  <c r="C25" i="145"/>
  <c r="D25" i="145"/>
  <c r="E25" i="145"/>
  <c r="F25" i="145"/>
  <c r="G25" i="145"/>
  <c r="H25" i="145"/>
  <c r="I25" i="145"/>
  <c r="J25" i="145"/>
  <c r="K25" i="145"/>
  <c r="L25" i="145"/>
  <c r="M25" i="145"/>
  <c r="N25" i="145"/>
  <c r="O25" i="145"/>
  <c r="P25" i="145"/>
  <c r="Q25" i="145"/>
  <c r="R25" i="145"/>
  <c r="S25" i="145"/>
  <c r="T25" i="145"/>
  <c r="U25" i="145"/>
  <c r="V25" i="145"/>
  <c r="W25" i="145"/>
  <c r="X25" i="145"/>
  <c r="Y25" i="145"/>
  <c r="Z25" i="145"/>
  <c r="AA25" i="145"/>
  <c r="AB25" i="145"/>
  <c r="AC25" i="145"/>
  <c r="AD25" i="145"/>
  <c r="C26" i="145"/>
  <c r="D26" i="145"/>
  <c r="E26" i="145"/>
  <c r="F26" i="145"/>
  <c r="G26" i="145"/>
  <c r="H26" i="145"/>
  <c r="I26" i="145"/>
  <c r="J26" i="145"/>
  <c r="K26" i="145"/>
  <c r="L26" i="145"/>
  <c r="M26" i="145"/>
  <c r="N26" i="145"/>
  <c r="O26" i="145"/>
  <c r="P26" i="145"/>
  <c r="Q26" i="145"/>
  <c r="R26" i="145"/>
  <c r="S26" i="145"/>
  <c r="T26" i="145"/>
  <c r="U26" i="145"/>
  <c r="V26" i="145"/>
  <c r="W26" i="145"/>
  <c r="X26" i="145"/>
  <c r="Y26" i="145"/>
  <c r="Z26" i="145"/>
  <c r="AA26" i="145"/>
  <c r="AB26" i="145"/>
  <c r="AC26" i="145"/>
  <c r="AD26" i="145"/>
  <c r="C27" i="145"/>
  <c r="D27" i="145"/>
  <c r="E27" i="145"/>
  <c r="F27" i="145"/>
  <c r="G27" i="145"/>
  <c r="H27" i="145"/>
  <c r="I27" i="145"/>
  <c r="J27" i="145"/>
  <c r="K27" i="145"/>
  <c r="L27" i="145"/>
  <c r="M27" i="145"/>
  <c r="N27" i="145"/>
  <c r="O27" i="145"/>
  <c r="P27" i="145"/>
  <c r="Q27" i="145"/>
  <c r="R27" i="145"/>
  <c r="S27" i="145"/>
  <c r="T27" i="145"/>
  <c r="U27" i="145"/>
  <c r="V27" i="145"/>
  <c r="W27" i="145"/>
  <c r="X27" i="145"/>
  <c r="Y27" i="145"/>
  <c r="Z27" i="145"/>
  <c r="AA27" i="145"/>
  <c r="AB27" i="145"/>
  <c r="AC27" i="145"/>
  <c r="AD27" i="145"/>
  <c r="C28" i="145"/>
  <c r="D28" i="145"/>
  <c r="E28" i="145"/>
  <c r="F28" i="145"/>
  <c r="G28" i="145"/>
  <c r="H28" i="145"/>
  <c r="I28" i="145"/>
  <c r="J28" i="145"/>
  <c r="K28" i="145"/>
  <c r="L28" i="145"/>
  <c r="M28" i="145"/>
  <c r="N28" i="145"/>
  <c r="O28" i="145"/>
  <c r="P28" i="145"/>
  <c r="Q28" i="145"/>
  <c r="R28" i="145"/>
  <c r="S28" i="145"/>
  <c r="T28" i="145"/>
  <c r="U28" i="145"/>
  <c r="V28" i="145"/>
  <c r="W28" i="145"/>
  <c r="X28" i="145"/>
  <c r="Y28" i="145"/>
  <c r="Z28" i="145"/>
  <c r="AA28" i="145"/>
  <c r="AB28" i="145"/>
  <c r="AC28" i="145"/>
  <c r="AD28" i="145"/>
  <c r="C29" i="145"/>
  <c r="D29" i="145"/>
  <c r="E29" i="145"/>
  <c r="F29" i="145"/>
  <c r="G29" i="145"/>
  <c r="H29" i="145"/>
  <c r="I29" i="145"/>
  <c r="J29" i="145"/>
  <c r="K29" i="145"/>
  <c r="L29" i="145"/>
  <c r="M29" i="145"/>
  <c r="N29" i="145"/>
  <c r="O29" i="145"/>
  <c r="P29" i="145"/>
  <c r="Q29" i="145"/>
  <c r="R29" i="145"/>
  <c r="S29" i="145"/>
  <c r="T29" i="145"/>
  <c r="U29" i="145"/>
  <c r="V29" i="145"/>
  <c r="W29" i="145"/>
  <c r="X29" i="145"/>
  <c r="Y29" i="145"/>
  <c r="Z29" i="145"/>
  <c r="AA29" i="145"/>
  <c r="AB29" i="145"/>
  <c r="AC29" i="145"/>
  <c r="AD29" i="145"/>
  <c r="C30" i="145"/>
  <c r="D30" i="145"/>
  <c r="E30" i="145"/>
  <c r="F30" i="145"/>
  <c r="G30" i="145"/>
  <c r="H30" i="145"/>
  <c r="I30" i="145"/>
  <c r="J30" i="145"/>
  <c r="K30" i="145"/>
  <c r="L30" i="145"/>
  <c r="M30" i="145"/>
  <c r="N30" i="145"/>
  <c r="O30" i="145"/>
  <c r="P30" i="145"/>
  <c r="Q30" i="145"/>
  <c r="R30" i="145"/>
  <c r="S30" i="145"/>
  <c r="T30" i="145"/>
  <c r="U30" i="145"/>
  <c r="V30" i="145"/>
  <c r="W30" i="145"/>
  <c r="X30" i="145"/>
  <c r="Y30" i="145"/>
  <c r="Z30" i="145"/>
  <c r="AA30" i="145"/>
  <c r="AB30" i="145"/>
  <c r="AC30" i="145"/>
  <c r="AD30" i="145"/>
  <c r="C31" i="145"/>
  <c r="D31" i="145"/>
  <c r="E31" i="145"/>
  <c r="F31" i="145"/>
  <c r="G31" i="145"/>
  <c r="H31" i="145"/>
  <c r="I31" i="145"/>
  <c r="J31" i="145"/>
  <c r="K31" i="145"/>
  <c r="L31" i="145"/>
  <c r="M31" i="145"/>
  <c r="N31" i="145"/>
  <c r="O31" i="145"/>
  <c r="P31" i="145"/>
  <c r="Q31" i="145"/>
  <c r="R31" i="145"/>
  <c r="S31" i="145"/>
  <c r="T31" i="145"/>
  <c r="U31" i="145"/>
  <c r="V31" i="145"/>
  <c r="W31" i="145"/>
  <c r="X31" i="145"/>
  <c r="Y31" i="145"/>
  <c r="Z31" i="145"/>
  <c r="AA31" i="145"/>
  <c r="AB31" i="145"/>
  <c r="AC31" i="145"/>
  <c r="AD31" i="145"/>
  <c r="D16" i="145"/>
  <c r="E16" i="145"/>
  <c r="F16" i="145"/>
  <c r="G16" i="145"/>
  <c r="H16" i="145"/>
  <c r="I16" i="145"/>
  <c r="J16" i="145"/>
  <c r="K16" i="145"/>
  <c r="L16" i="145"/>
  <c r="M16" i="145"/>
  <c r="N16" i="145"/>
  <c r="O16" i="145"/>
  <c r="P16" i="145"/>
  <c r="Q16" i="145"/>
  <c r="R16" i="145"/>
  <c r="S16" i="145"/>
  <c r="T16" i="145"/>
  <c r="U16" i="145"/>
  <c r="V16" i="145"/>
  <c r="W16" i="145"/>
  <c r="X16" i="145"/>
  <c r="Y16" i="145"/>
  <c r="Z16" i="145"/>
  <c r="AA16" i="145"/>
  <c r="AB16" i="145"/>
  <c r="AC16" i="145"/>
  <c r="AD16" i="145"/>
  <c r="C16" i="145"/>
  <c r="D68" i="145"/>
  <c r="E68" i="145" s="1"/>
  <c r="F68" i="145" s="1"/>
  <c r="G68" i="145" s="1"/>
  <c r="H68" i="145" s="1"/>
  <c r="I68" i="145" s="1"/>
  <c r="J68" i="145" s="1"/>
  <c r="K68" i="145" s="1"/>
  <c r="L68" i="145" s="1"/>
  <c r="M68" i="145" s="1"/>
  <c r="N68" i="145" s="1"/>
  <c r="O68" i="145" s="1"/>
  <c r="P68" i="145" s="1"/>
  <c r="Q68" i="145" s="1"/>
  <c r="R68" i="145" s="1"/>
  <c r="S68" i="145" s="1"/>
  <c r="T68" i="145" s="1"/>
  <c r="U68" i="145" s="1"/>
  <c r="V68" i="145" s="1"/>
  <c r="W68" i="145" s="1"/>
  <c r="X68" i="145" s="1"/>
  <c r="Y68" i="145" s="1"/>
  <c r="Z68" i="145" s="1"/>
  <c r="AA68" i="145" s="1"/>
  <c r="AB68" i="145" s="1"/>
  <c r="AC68" i="145" s="1"/>
  <c r="AD68" i="145" s="1"/>
  <c r="D51" i="145"/>
  <c r="E51" i="145" s="1"/>
  <c r="F51" i="145" s="1"/>
  <c r="G51" i="145" s="1"/>
  <c r="H51" i="145" s="1"/>
  <c r="I51" i="145" s="1"/>
  <c r="J51" i="145" s="1"/>
  <c r="K51" i="145" s="1"/>
  <c r="L51" i="145" s="1"/>
  <c r="M51" i="145" s="1"/>
  <c r="N51" i="145" s="1"/>
  <c r="O51" i="145" s="1"/>
  <c r="P51" i="145" s="1"/>
  <c r="Q51" i="145" s="1"/>
  <c r="R51" i="145" s="1"/>
  <c r="S51" i="145" s="1"/>
  <c r="T51" i="145" s="1"/>
  <c r="U51" i="145" s="1"/>
  <c r="V51" i="145" s="1"/>
  <c r="W51" i="145" s="1"/>
  <c r="X51" i="145" s="1"/>
  <c r="Y51" i="145" s="1"/>
  <c r="Z51" i="145" s="1"/>
  <c r="AA51" i="145" s="1"/>
  <c r="AB51" i="145" s="1"/>
  <c r="AC51" i="145" s="1"/>
  <c r="AD51" i="145" s="1"/>
  <c r="D34" i="145"/>
  <c r="E34" i="145" s="1"/>
  <c r="F34" i="145" s="1"/>
  <c r="G34" i="145" s="1"/>
  <c r="H34" i="145" s="1"/>
  <c r="I34" i="145" s="1"/>
  <c r="J34" i="145" s="1"/>
  <c r="K34" i="145" s="1"/>
  <c r="L34" i="145" s="1"/>
  <c r="M34" i="145" s="1"/>
  <c r="N34" i="145" s="1"/>
  <c r="O34" i="145" s="1"/>
  <c r="P34" i="145" s="1"/>
  <c r="Q34" i="145" s="1"/>
  <c r="R34" i="145" s="1"/>
  <c r="S34" i="145" s="1"/>
  <c r="T34" i="145" s="1"/>
  <c r="U34" i="145" s="1"/>
  <c r="V34" i="145" s="1"/>
  <c r="W34" i="145" s="1"/>
  <c r="X34" i="145" s="1"/>
  <c r="Y34" i="145" s="1"/>
  <c r="Z34" i="145" s="1"/>
  <c r="AA34" i="145" s="1"/>
  <c r="AB34" i="145" s="1"/>
  <c r="AC34" i="145" s="1"/>
  <c r="AD34" i="145" s="1"/>
  <c r="D15" i="145"/>
  <c r="E15" i="145" s="1"/>
  <c r="F15" i="145" s="1"/>
  <c r="G15" i="145" s="1"/>
  <c r="H15" i="145" s="1"/>
  <c r="I15" i="145" s="1"/>
  <c r="J15" i="145" s="1"/>
  <c r="K15" i="145" s="1"/>
  <c r="L15" i="145" s="1"/>
  <c r="M15" i="145" s="1"/>
  <c r="N15" i="145" s="1"/>
  <c r="O15" i="145" s="1"/>
  <c r="P15" i="145" s="1"/>
  <c r="Q15" i="145" s="1"/>
  <c r="R15" i="145" s="1"/>
  <c r="S15" i="145" s="1"/>
  <c r="T15" i="145" s="1"/>
  <c r="U15" i="145" s="1"/>
  <c r="V15" i="145" s="1"/>
  <c r="W15" i="145" s="1"/>
  <c r="X15" i="145" s="1"/>
  <c r="Y15" i="145" s="1"/>
  <c r="Z15" i="145" s="1"/>
  <c r="AA15" i="145" s="1"/>
  <c r="AB15" i="145" s="1"/>
  <c r="AC15" i="145" s="1"/>
  <c r="AD15" i="145" s="1"/>
  <c r="BA29" i="146" l="1"/>
  <c r="AO29" i="146"/>
  <c r="BC29" i="146" s="1"/>
  <c r="R8" i="137" l="1"/>
  <c r="Q8" i="137"/>
  <c r="P8" i="137"/>
  <c r="O8" i="137"/>
  <c r="N8" i="137"/>
  <c r="M8" i="137"/>
  <c r="L8" i="137"/>
  <c r="K8" i="137"/>
  <c r="J8" i="137"/>
  <c r="I8" i="137"/>
  <c r="H8" i="137"/>
  <c r="G8" i="137"/>
  <c r="F8" i="137"/>
  <c r="E8" i="137"/>
  <c r="D8" i="137"/>
  <c r="R7" i="137"/>
  <c r="Q7" i="137"/>
  <c r="P7" i="137"/>
  <c r="O7" i="137"/>
  <c r="N7" i="137"/>
  <c r="M7" i="137"/>
  <c r="L7" i="137"/>
  <c r="K7" i="137"/>
  <c r="J7" i="137"/>
  <c r="I7" i="137"/>
  <c r="H7" i="137"/>
  <c r="G7" i="137"/>
  <c r="F7" i="137"/>
  <c r="E7" i="137"/>
  <c r="D7" i="137"/>
  <c r="R6" i="137"/>
  <c r="Q6" i="137"/>
  <c r="P6" i="137"/>
  <c r="O6" i="137"/>
  <c r="N6" i="137"/>
  <c r="M6" i="137"/>
  <c r="L6" i="137"/>
  <c r="K6" i="137"/>
  <c r="J6" i="137"/>
  <c r="I6" i="137"/>
  <c r="H6" i="137"/>
  <c r="G6" i="137"/>
  <c r="F6" i="137"/>
  <c r="E6" i="137"/>
  <c r="D6" i="137"/>
  <c r="R4" i="137"/>
  <c r="Q4" i="137"/>
  <c r="P4" i="137"/>
  <c r="O4" i="137"/>
  <c r="N4" i="137"/>
  <c r="M4" i="137"/>
  <c r="L4" i="137"/>
  <c r="K4" i="137"/>
  <c r="J4" i="137"/>
  <c r="I4" i="137"/>
  <c r="H4" i="137"/>
  <c r="G4" i="137"/>
  <c r="F4" i="137"/>
  <c r="E4" i="137"/>
  <c r="D4" i="137"/>
  <c r="R3" i="137"/>
  <c r="Q3" i="137"/>
  <c r="P3" i="137"/>
  <c r="O3" i="137"/>
  <c r="N3" i="137"/>
  <c r="M3" i="137"/>
  <c r="L3" i="137"/>
  <c r="K3" i="137"/>
  <c r="J3" i="137"/>
  <c r="I3" i="137"/>
  <c r="H3" i="137"/>
  <c r="G3" i="137"/>
  <c r="F3" i="137"/>
  <c r="E3" i="137"/>
  <c r="D3" i="137"/>
  <c r="R2" i="137"/>
  <c r="Q2" i="137"/>
  <c r="P2" i="137"/>
  <c r="O2" i="137"/>
  <c r="N2" i="137"/>
  <c r="M2" i="137"/>
  <c r="L2" i="137"/>
  <c r="K2" i="137"/>
  <c r="J2" i="137"/>
  <c r="I2" i="137"/>
  <c r="H2" i="137"/>
  <c r="G2" i="137"/>
  <c r="F2" i="137"/>
  <c r="E2" i="137"/>
  <c r="D2" i="137"/>
  <c r="E62" i="137"/>
  <c r="F62" i="137" s="1"/>
  <c r="E46" i="137"/>
  <c r="F46" i="137" s="1"/>
  <c r="E30" i="137"/>
  <c r="F30" i="137" s="1"/>
  <c r="E12" i="137"/>
  <c r="F12" i="137" s="1"/>
  <c r="G12" i="137" s="1"/>
  <c r="H12" i="137" s="1"/>
  <c r="I12" i="137" s="1"/>
  <c r="J12" i="137" s="1"/>
  <c r="K12" i="137" s="1"/>
  <c r="L12" i="137" s="1"/>
  <c r="M12" i="137" s="1"/>
  <c r="N12" i="137" s="1"/>
  <c r="O12" i="137" s="1"/>
  <c r="P12" i="137" s="1"/>
  <c r="Q12" i="137" s="1"/>
  <c r="R12" i="137" s="1"/>
  <c r="AI14" i="137"/>
  <c r="AJ14" i="137"/>
  <c r="AK14" i="137"/>
  <c r="AL14" i="137"/>
  <c r="AM14" i="137"/>
  <c r="AN14" i="137"/>
  <c r="AO14" i="137"/>
  <c r="AP14" i="137"/>
  <c r="AQ14" i="137"/>
  <c r="AR14" i="137"/>
  <c r="AS14" i="137"/>
  <c r="AT14" i="137"/>
  <c r="AU14" i="137"/>
  <c r="AV14" i="137"/>
  <c r="AW14" i="137"/>
  <c r="AX14" i="137"/>
  <c r="AY14" i="137"/>
  <c r="AZ14" i="137"/>
  <c r="BF14" i="137"/>
  <c r="BG14" i="137" s="1"/>
  <c r="BJ14" i="137"/>
  <c r="BK14" i="137"/>
  <c r="BL14" i="137"/>
  <c r="BM14" i="137"/>
  <c r="BN14" i="137"/>
  <c r="BO14" i="137"/>
  <c r="BP14" i="137"/>
  <c r="BR14" i="137"/>
  <c r="BS14" i="137"/>
  <c r="BT14" i="137"/>
  <c r="BV14" i="137"/>
  <c r="BW14" i="137" s="1"/>
  <c r="BZ14" i="137"/>
  <c r="CA14" i="137"/>
  <c r="CB14" i="137"/>
  <c r="CC14" i="137"/>
  <c r="CD14" i="137"/>
  <c r="CE14" i="137"/>
  <c r="CF14" i="137"/>
  <c r="AI15" i="137"/>
  <c r="AJ15" i="137"/>
  <c r="AK15" i="137"/>
  <c r="AL15" i="137"/>
  <c r="AM15" i="137"/>
  <c r="AN15" i="137"/>
  <c r="AO15" i="137"/>
  <c r="AP15" i="137"/>
  <c r="AQ15" i="137"/>
  <c r="AR15" i="137"/>
  <c r="AS15" i="137"/>
  <c r="AT15" i="137"/>
  <c r="AU15" i="137"/>
  <c r="AV15" i="137"/>
  <c r="AW15" i="137"/>
  <c r="AX15" i="137"/>
  <c r="AY15" i="137"/>
  <c r="AZ15" i="137"/>
  <c r="BF15" i="137"/>
  <c r="BG15" i="137" s="1"/>
  <c r="BJ15" i="137"/>
  <c r="BK15" i="137"/>
  <c r="BL15" i="137"/>
  <c r="BM15" i="137"/>
  <c r="BN15" i="137"/>
  <c r="BO15" i="137"/>
  <c r="BP15" i="137"/>
  <c r="BR15" i="137"/>
  <c r="BS15" i="137"/>
  <c r="BT15" i="137"/>
  <c r="BV15" i="137"/>
  <c r="BW15" i="137" s="1"/>
  <c r="BZ15" i="137"/>
  <c r="CA15" i="137"/>
  <c r="CB15" i="137"/>
  <c r="CC15" i="137"/>
  <c r="CD15" i="137"/>
  <c r="CE15" i="137"/>
  <c r="CF15" i="137"/>
  <c r="AI16" i="137"/>
  <c r="AJ16" i="137"/>
  <c r="AK16" i="137"/>
  <c r="AL16" i="137"/>
  <c r="AM16" i="137"/>
  <c r="AN16" i="137"/>
  <c r="AO16" i="137"/>
  <c r="AP16" i="137"/>
  <c r="AQ16" i="137"/>
  <c r="AR16" i="137"/>
  <c r="AS16" i="137"/>
  <c r="AT16" i="137"/>
  <c r="AU16" i="137"/>
  <c r="AV16" i="137"/>
  <c r="AW16" i="137"/>
  <c r="AX16" i="137"/>
  <c r="AY16" i="137"/>
  <c r="AZ16" i="137"/>
  <c r="BF16" i="137"/>
  <c r="BG16" i="137" s="1"/>
  <c r="BJ16" i="137"/>
  <c r="BK16" i="137"/>
  <c r="BL16" i="137"/>
  <c r="BM16" i="137"/>
  <c r="BN16" i="137"/>
  <c r="BO16" i="137"/>
  <c r="BP16" i="137"/>
  <c r="BR16" i="137"/>
  <c r="BS16" i="137"/>
  <c r="BT16" i="137"/>
  <c r="BV16" i="137"/>
  <c r="BW16" i="137" s="1"/>
  <c r="BZ16" i="137"/>
  <c r="CA16" i="137"/>
  <c r="CB16" i="137"/>
  <c r="CC16" i="137"/>
  <c r="CD16" i="137"/>
  <c r="CE16" i="137"/>
  <c r="CF16" i="137"/>
  <c r="AI17" i="137"/>
  <c r="AJ17" i="137"/>
  <c r="AK17" i="137"/>
  <c r="AL17" i="137"/>
  <c r="AM17" i="137"/>
  <c r="AN17" i="137"/>
  <c r="AO17" i="137"/>
  <c r="AP17" i="137"/>
  <c r="AQ17" i="137"/>
  <c r="AR17" i="137"/>
  <c r="AS17" i="137"/>
  <c r="AT17" i="137"/>
  <c r="AU17" i="137"/>
  <c r="AV17" i="137"/>
  <c r="AW17" i="137"/>
  <c r="AX17" i="137"/>
  <c r="AY17" i="137"/>
  <c r="AZ17" i="137"/>
  <c r="BF17" i="137"/>
  <c r="BG17" i="137" s="1"/>
  <c r="BJ17" i="137"/>
  <c r="BK17" i="137"/>
  <c r="BL17" i="137"/>
  <c r="BM17" i="137"/>
  <c r="BN17" i="137"/>
  <c r="BO17" i="137"/>
  <c r="BP17" i="137"/>
  <c r="BR17" i="137"/>
  <c r="BS17" i="137"/>
  <c r="BT17" i="137"/>
  <c r="BV17" i="137"/>
  <c r="BW17" i="137" s="1"/>
  <c r="BZ17" i="137"/>
  <c r="CA17" i="137"/>
  <c r="CB17" i="137"/>
  <c r="CC17" i="137"/>
  <c r="CD17" i="137"/>
  <c r="CE17" i="137"/>
  <c r="CF17" i="137"/>
  <c r="AI18" i="137"/>
  <c r="AJ18" i="137"/>
  <c r="AK18" i="137"/>
  <c r="AL18" i="137"/>
  <c r="AM18" i="137"/>
  <c r="AN18" i="137"/>
  <c r="AO18" i="137"/>
  <c r="AP18" i="137"/>
  <c r="AQ18" i="137"/>
  <c r="AR18" i="137"/>
  <c r="AS18" i="137"/>
  <c r="AT18" i="137"/>
  <c r="AU18" i="137"/>
  <c r="AV18" i="137"/>
  <c r="AW18" i="137"/>
  <c r="AX18" i="137"/>
  <c r="AY18" i="137"/>
  <c r="AZ18" i="137"/>
  <c r="BF18" i="137"/>
  <c r="BG18" i="137" s="1"/>
  <c r="BJ18" i="137"/>
  <c r="BK18" i="137"/>
  <c r="BL18" i="137"/>
  <c r="BM18" i="137"/>
  <c r="BN18" i="137"/>
  <c r="BO18" i="137"/>
  <c r="BP18" i="137"/>
  <c r="BR18" i="137"/>
  <c r="BS18" i="137"/>
  <c r="BT18" i="137"/>
  <c r="BV18" i="137"/>
  <c r="BW18" i="137" s="1"/>
  <c r="BZ18" i="137"/>
  <c r="CA18" i="137"/>
  <c r="CB18" i="137"/>
  <c r="CC18" i="137"/>
  <c r="CD18" i="137"/>
  <c r="CE18" i="137"/>
  <c r="CF18" i="137"/>
  <c r="AI19" i="137"/>
  <c r="AJ19" i="137"/>
  <c r="AK19" i="137"/>
  <c r="AL19" i="137"/>
  <c r="AM19" i="137"/>
  <c r="AN19" i="137"/>
  <c r="AO19" i="137"/>
  <c r="AP19" i="137"/>
  <c r="AQ19" i="137"/>
  <c r="AR19" i="137"/>
  <c r="AS19" i="137"/>
  <c r="AT19" i="137"/>
  <c r="AU19" i="137"/>
  <c r="AV19" i="137"/>
  <c r="AW19" i="137"/>
  <c r="AX19" i="137"/>
  <c r="AY19" i="137"/>
  <c r="AZ19" i="137"/>
  <c r="BF19" i="137"/>
  <c r="BG19" i="137" s="1"/>
  <c r="BJ19" i="137"/>
  <c r="BK19" i="137"/>
  <c r="BL19" i="137"/>
  <c r="BM19" i="137"/>
  <c r="BN19" i="137"/>
  <c r="BO19" i="137"/>
  <c r="BP19" i="137"/>
  <c r="BR19" i="137"/>
  <c r="BS19" i="137"/>
  <c r="BT19" i="137"/>
  <c r="BV19" i="137"/>
  <c r="BW19" i="137" s="1"/>
  <c r="BZ19" i="137"/>
  <c r="CA19" i="137"/>
  <c r="CB19" i="137"/>
  <c r="CC19" i="137"/>
  <c r="CD19" i="137"/>
  <c r="CE19" i="137"/>
  <c r="CF19" i="137"/>
  <c r="AI20" i="137"/>
  <c r="AJ20" i="137"/>
  <c r="AK20" i="137"/>
  <c r="AL20" i="137"/>
  <c r="AM20" i="137"/>
  <c r="AN20" i="137"/>
  <c r="AO20" i="137"/>
  <c r="AP20" i="137"/>
  <c r="AQ20" i="137"/>
  <c r="AR20" i="137"/>
  <c r="AS20" i="137"/>
  <c r="AT20" i="137"/>
  <c r="AU20" i="137"/>
  <c r="AV20" i="137"/>
  <c r="AW20" i="137"/>
  <c r="AX20" i="137"/>
  <c r="AY20" i="137"/>
  <c r="AZ20" i="137"/>
  <c r="BF20" i="137"/>
  <c r="BG20" i="137" s="1"/>
  <c r="BJ20" i="137"/>
  <c r="BK20" i="137"/>
  <c r="BL20" i="137"/>
  <c r="BM20" i="137"/>
  <c r="BN20" i="137"/>
  <c r="BO20" i="137"/>
  <c r="BP20" i="137"/>
  <c r="BR20" i="137"/>
  <c r="BS20" i="137"/>
  <c r="BT20" i="137"/>
  <c r="BV20" i="137"/>
  <c r="BW20" i="137" s="1"/>
  <c r="BZ20" i="137"/>
  <c r="CA20" i="137"/>
  <c r="CB20" i="137"/>
  <c r="CC20" i="137"/>
  <c r="CD20" i="137"/>
  <c r="CE20" i="137"/>
  <c r="CF20" i="137"/>
  <c r="AI21" i="137"/>
  <c r="AJ21" i="137"/>
  <c r="AK21" i="137"/>
  <c r="AL21" i="137"/>
  <c r="AM21" i="137"/>
  <c r="AN21" i="137"/>
  <c r="AO21" i="137"/>
  <c r="AP21" i="137"/>
  <c r="AQ21" i="137"/>
  <c r="AR21" i="137"/>
  <c r="AS21" i="137"/>
  <c r="AT21" i="137"/>
  <c r="AU21" i="137"/>
  <c r="AV21" i="137"/>
  <c r="AW21" i="137"/>
  <c r="AX21" i="137"/>
  <c r="AY21" i="137"/>
  <c r="AZ21" i="137"/>
  <c r="BF21" i="137"/>
  <c r="BG21" i="137" s="1"/>
  <c r="BJ21" i="137"/>
  <c r="BK21" i="137"/>
  <c r="BL21" i="137"/>
  <c r="BM21" i="137"/>
  <c r="BN21" i="137"/>
  <c r="BO21" i="137"/>
  <c r="BP21" i="137"/>
  <c r="BR21" i="137"/>
  <c r="BS21" i="137"/>
  <c r="BT21" i="137"/>
  <c r="BV21" i="137"/>
  <c r="BW21" i="137" s="1"/>
  <c r="BZ21" i="137"/>
  <c r="CA21" i="137"/>
  <c r="CB21" i="137"/>
  <c r="CC21" i="137"/>
  <c r="CD21" i="137"/>
  <c r="CE21" i="137"/>
  <c r="CF21" i="137"/>
  <c r="AI22" i="137"/>
  <c r="AJ22" i="137"/>
  <c r="AK22" i="137"/>
  <c r="AL22" i="137"/>
  <c r="AM22" i="137"/>
  <c r="AN22" i="137"/>
  <c r="AO22" i="137"/>
  <c r="AP22" i="137"/>
  <c r="AQ22" i="137"/>
  <c r="AR22" i="137"/>
  <c r="AS22" i="137"/>
  <c r="AT22" i="137"/>
  <c r="AU22" i="137"/>
  <c r="AV22" i="137"/>
  <c r="AW22" i="137"/>
  <c r="AX22" i="137"/>
  <c r="AY22" i="137"/>
  <c r="AZ22" i="137"/>
  <c r="BF22" i="137"/>
  <c r="BG22" i="137" s="1"/>
  <c r="BJ22" i="137"/>
  <c r="BK22" i="137"/>
  <c r="BL22" i="137"/>
  <c r="BM22" i="137"/>
  <c r="BN22" i="137"/>
  <c r="BO22" i="137"/>
  <c r="BP22" i="137"/>
  <c r="BR22" i="137"/>
  <c r="BS22" i="137"/>
  <c r="BT22" i="137"/>
  <c r="BV22" i="137"/>
  <c r="BW22" i="137" s="1"/>
  <c r="BZ22" i="137"/>
  <c r="CA22" i="137"/>
  <c r="CB22" i="137"/>
  <c r="CC22" i="137"/>
  <c r="CD22" i="137"/>
  <c r="CE22" i="137"/>
  <c r="CF22" i="137"/>
  <c r="AI23" i="137"/>
  <c r="AJ23" i="137"/>
  <c r="AK23" i="137"/>
  <c r="AL23" i="137"/>
  <c r="AM23" i="137"/>
  <c r="AN23" i="137"/>
  <c r="AO23" i="137"/>
  <c r="AP23" i="137"/>
  <c r="AQ23" i="137"/>
  <c r="AR23" i="137"/>
  <c r="AS23" i="137"/>
  <c r="AT23" i="137"/>
  <c r="AU23" i="137"/>
  <c r="AV23" i="137"/>
  <c r="AW23" i="137"/>
  <c r="AX23" i="137"/>
  <c r="AY23" i="137"/>
  <c r="AZ23" i="137"/>
  <c r="BF23" i="137"/>
  <c r="BG23" i="137" s="1"/>
  <c r="BJ23" i="137"/>
  <c r="BK23" i="137"/>
  <c r="BL23" i="137"/>
  <c r="BM23" i="137"/>
  <c r="BN23" i="137"/>
  <c r="BO23" i="137"/>
  <c r="BP23" i="137"/>
  <c r="BR23" i="137"/>
  <c r="BS23" i="137"/>
  <c r="BT23" i="137"/>
  <c r="BV23" i="137"/>
  <c r="BW23" i="137" s="1"/>
  <c r="BZ23" i="137"/>
  <c r="CA23" i="137"/>
  <c r="CB23" i="137"/>
  <c r="CC23" i="137"/>
  <c r="CD23" i="137"/>
  <c r="CE23" i="137"/>
  <c r="CF23" i="137"/>
  <c r="AI24" i="137"/>
  <c r="AJ24" i="137"/>
  <c r="AK24" i="137"/>
  <c r="AL24" i="137"/>
  <c r="AM24" i="137"/>
  <c r="AN24" i="137"/>
  <c r="AO24" i="137"/>
  <c r="AP24" i="137"/>
  <c r="AQ24" i="137"/>
  <c r="AR24" i="137"/>
  <c r="AS24" i="137"/>
  <c r="AT24" i="137"/>
  <c r="AU24" i="137"/>
  <c r="AV24" i="137"/>
  <c r="AW24" i="137"/>
  <c r="AX24" i="137"/>
  <c r="AY24" i="137"/>
  <c r="AZ24" i="137"/>
  <c r="BF24" i="137"/>
  <c r="BG24" i="137" s="1"/>
  <c r="BJ24" i="137"/>
  <c r="BK24" i="137"/>
  <c r="BL24" i="137"/>
  <c r="BM24" i="137"/>
  <c r="BN24" i="137"/>
  <c r="BO24" i="137"/>
  <c r="BP24" i="137"/>
  <c r="BR24" i="137"/>
  <c r="BS24" i="137"/>
  <c r="BT24" i="137"/>
  <c r="BV24" i="137"/>
  <c r="BW24" i="137" s="1"/>
  <c r="BZ24" i="137"/>
  <c r="CA24" i="137"/>
  <c r="CB24" i="137"/>
  <c r="CC24" i="137"/>
  <c r="CD24" i="137"/>
  <c r="CE24" i="137"/>
  <c r="CF24" i="137"/>
  <c r="AI25" i="137"/>
  <c r="AJ25" i="137"/>
  <c r="AK25" i="137"/>
  <c r="AL25" i="137"/>
  <c r="AM25" i="137"/>
  <c r="AN25" i="137"/>
  <c r="AO25" i="137"/>
  <c r="AP25" i="137"/>
  <c r="AQ25" i="137"/>
  <c r="AR25" i="137"/>
  <c r="AS25" i="137"/>
  <c r="AT25" i="137"/>
  <c r="AU25" i="137"/>
  <c r="AV25" i="137"/>
  <c r="AW25" i="137"/>
  <c r="AX25" i="137"/>
  <c r="AY25" i="137"/>
  <c r="AZ25" i="137"/>
  <c r="BF25" i="137"/>
  <c r="BG25" i="137" s="1"/>
  <c r="BJ25" i="137"/>
  <c r="BK25" i="137"/>
  <c r="BL25" i="137"/>
  <c r="BM25" i="137"/>
  <c r="BN25" i="137"/>
  <c r="BO25" i="137"/>
  <c r="BP25" i="137"/>
  <c r="BR25" i="137"/>
  <c r="BS25" i="137"/>
  <c r="BT25" i="137"/>
  <c r="BV25" i="137"/>
  <c r="BW25" i="137" s="1"/>
  <c r="BZ25" i="137"/>
  <c r="CA25" i="137"/>
  <c r="CB25" i="137"/>
  <c r="CC25" i="137"/>
  <c r="CD25" i="137"/>
  <c r="CE25" i="137"/>
  <c r="CF25" i="137"/>
  <c r="AI26" i="137"/>
  <c r="AJ26" i="137"/>
  <c r="AK26" i="137"/>
  <c r="AL26" i="137"/>
  <c r="AM26" i="137"/>
  <c r="AN26" i="137"/>
  <c r="AO26" i="137"/>
  <c r="AP26" i="137"/>
  <c r="AQ26" i="137"/>
  <c r="AR26" i="137"/>
  <c r="AS26" i="137"/>
  <c r="AT26" i="137"/>
  <c r="AU26" i="137"/>
  <c r="AV26" i="137"/>
  <c r="AW26" i="137"/>
  <c r="AX26" i="137"/>
  <c r="AY26" i="137"/>
  <c r="AZ26" i="137"/>
  <c r="BF26" i="137"/>
  <c r="BG26" i="137" s="1"/>
  <c r="BJ26" i="137"/>
  <c r="BK26" i="137"/>
  <c r="BL26" i="137"/>
  <c r="BM26" i="137"/>
  <c r="BN26" i="137"/>
  <c r="BO26" i="137"/>
  <c r="BP26" i="137"/>
  <c r="BR26" i="137"/>
  <c r="BS26" i="137"/>
  <c r="BT26" i="137"/>
  <c r="BV26" i="137"/>
  <c r="BW26" i="137" s="1"/>
  <c r="BZ26" i="137"/>
  <c r="CA26" i="137"/>
  <c r="CB26" i="137"/>
  <c r="CC26" i="137"/>
  <c r="CD26" i="137"/>
  <c r="CE26" i="137"/>
  <c r="CF26" i="137"/>
  <c r="AI27" i="137"/>
  <c r="AJ27" i="137"/>
  <c r="AK27" i="137"/>
  <c r="AL27" i="137"/>
  <c r="AM27" i="137"/>
  <c r="AN27" i="137"/>
  <c r="AO27" i="137"/>
  <c r="AP27" i="137"/>
  <c r="AQ27" i="137"/>
  <c r="AR27" i="137"/>
  <c r="AS27" i="137"/>
  <c r="AT27" i="137"/>
  <c r="AU27" i="137"/>
  <c r="AV27" i="137"/>
  <c r="AW27" i="137"/>
  <c r="AX27" i="137"/>
  <c r="AY27" i="137"/>
  <c r="AZ27" i="137"/>
  <c r="BF27" i="137"/>
  <c r="BG27" i="137" s="1"/>
  <c r="BJ27" i="137"/>
  <c r="BK27" i="137"/>
  <c r="BL27" i="137"/>
  <c r="BM27" i="137"/>
  <c r="BN27" i="137"/>
  <c r="BO27" i="137"/>
  <c r="BP27" i="137"/>
  <c r="BR27" i="137"/>
  <c r="BS27" i="137"/>
  <c r="BT27" i="137"/>
  <c r="BV27" i="137"/>
  <c r="BW27" i="137" s="1"/>
  <c r="BZ27" i="137"/>
  <c r="CA27" i="137"/>
  <c r="CB27" i="137"/>
  <c r="CC27" i="137"/>
  <c r="CD27" i="137"/>
  <c r="CE27" i="137"/>
  <c r="CF27" i="137"/>
  <c r="AI28" i="137"/>
  <c r="AJ28" i="137"/>
  <c r="AK28" i="137"/>
  <c r="AL28" i="137"/>
  <c r="AM28" i="137"/>
  <c r="AN28" i="137"/>
  <c r="AO28" i="137"/>
  <c r="AP28" i="137"/>
  <c r="AQ28" i="137"/>
  <c r="AR28" i="137"/>
  <c r="AS28" i="137"/>
  <c r="AT28" i="137"/>
  <c r="AU28" i="137"/>
  <c r="AV28" i="137"/>
  <c r="AW28" i="137"/>
  <c r="AX28" i="137"/>
  <c r="AY28" i="137"/>
  <c r="AZ28" i="137"/>
  <c r="BF28" i="137"/>
  <c r="BG28" i="137" s="1"/>
  <c r="BJ28" i="137"/>
  <c r="BK28" i="137"/>
  <c r="BL28" i="137"/>
  <c r="BM28" i="137"/>
  <c r="BN28" i="137"/>
  <c r="BO28" i="137"/>
  <c r="BP28" i="137"/>
  <c r="BR28" i="137"/>
  <c r="BS28" i="137"/>
  <c r="BT28" i="137"/>
  <c r="BV28" i="137"/>
  <c r="BW28" i="137" s="1"/>
  <c r="BZ28" i="137"/>
  <c r="CA28" i="137"/>
  <c r="CB28" i="137"/>
  <c r="CC28" i="137"/>
  <c r="CD28" i="137"/>
  <c r="CE28" i="137"/>
  <c r="CF28" i="137"/>
  <c r="AI29" i="137"/>
  <c r="AJ29" i="137"/>
  <c r="AK29" i="137"/>
  <c r="AL29" i="137"/>
  <c r="AM29" i="137"/>
  <c r="AN29" i="137"/>
  <c r="AO29" i="137"/>
  <c r="AP29" i="137"/>
  <c r="AQ29" i="137"/>
  <c r="AR29" i="137"/>
  <c r="AS29" i="137"/>
  <c r="AT29" i="137"/>
  <c r="AU29" i="137"/>
  <c r="AV29" i="137"/>
  <c r="AW29" i="137"/>
  <c r="AX29" i="137"/>
  <c r="AY29" i="137"/>
  <c r="AZ29" i="137"/>
  <c r="BF29" i="137"/>
  <c r="BG29" i="137" s="1"/>
  <c r="BJ29" i="137"/>
  <c r="BK29" i="137"/>
  <c r="BL29" i="137"/>
  <c r="BM29" i="137"/>
  <c r="BN29" i="137"/>
  <c r="BO29" i="137"/>
  <c r="BP29" i="137"/>
  <c r="BR29" i="137"/>
  <c r="BS29" i="137"/>
  <c r="BT29" i="137"/>
  <c r="BV29" i="137"/>
  <c r="BW29" i="137" s="1"/>
  <c r="BZ29" i="137"/>
  <c r="CA29" i="137"/>
  <c r="CB29" i="137"/>
  <c r="CC29" i="137"/>
  <c r="CD29" i="137"/>
  <c r="CE29" i="137"/>
  <c r="CF29" i="137"/>
  <c r="AI31" i="137"/>
  <c r="AJ31" i="137"/>
  <c r="AK31" i="137"/>
  <c r="AL31" i="137"/>
  <c r="AM31" i="137"/>
  <c r="AN31" i="137"/>
  <c r="AO31" i="137"/>
  <c r="AP31" i="137"/>
  <c r="AQ31" i="137"/>
  <c r="AR31" i="137"/>
  <c r="AS31" i="137"/>
  <c r="AT31" i="137"/>
  <c r="AU31" i="137"/>
  <c r="AV31" i="137"/>
  <c r="AW31" i="137"/>
  <c r="AX31" i="137"/>
  <c r="AY31" i="137"/>
  <c r="AZ31" i="137"/>
  <c r="BF31" i="137"/>
  <c r="BJ31" i="137"/>
  <c r="BK31" i="137"/>
  <c r="BL31" i="137"/>
  <c r="BM31" i="137"/>
  <c r="BN31" i="137"/>
  <c r="BO31" i="137"/>
  <c r="BP31" i="137"/>
  <c r="BR31" i="137"/>
  <c r="BS31" i="137"/>
  <c r="BT31" i="137"/>
  <c r="BV31" i="137"/>
  <c r="BW31" i="137" s="1"/>
  <c r="BZ31" i="137"/>
  <c r="CA31" i="137"/>
  <c r="CB31" i="137"/>
  <c r="CC31" i="137"/>
  <c r="CD31" i="137"/>
  <c r="CE31" i="137"/>
  <c r="CF31" i="137"/>
  <c r="AI33" i="137"/>
  <c r="AJ33" i="137"/>
  <c r="AK33" i="137"/>
  <c r="AL33" i="137"/>
  <c r="AM33" i="137"/>
  <c r="AN33" i="137"/>
  <c r="AO33" i="137"/>
  <c r="AP33" i="137"/>
  <c r="AQ33" i="137"/>
  <c r="AR33" i="137"/>
  <c r="AS33" i="137"/>
  <c r="AT33" i="137"/>
  <c r="AU33" i="137"/>
  <c r="AV33" i="137"/>
  <c r="AW33" i="137"/>
  <c r="AX33" i="137"/>
  <c r="AY33" i="137"/>
  <c r="AZ33" i="137"/>
  <c r="BF33" i="137"/>
  <c r="BG33" i="137" s="1"/>
  <c r="BJ33" i="137"/>
  <c r="BK33" i="137"/>
  <c r="BL33" i="137"/>
  <c r="BM33" i="137"/>
  <c r="BN33" i="137"/>
  <c r="BO33" i="137"/>
  <c r="BP33" i="137"/>
  <c r="BR33" i="137"/>
  <c r="BS33" i="137"/>
  <c r="BT33" i="137"/>
  <c r="BV33" i="137"/>
  <c r="BW33" i="137" s="1"/>
  <c r="BZ33" i="137"/>
  <c r="CA33" i="137"/>
  <c r="CB33" i="137"/>
  <c r="CC33" i="137"/>
  <c r="CD33" i="137"/>
  <c r="CE33" i="137"/>
  <c r="CF33" i="137"/>
  <c r="AI34" i="137"/>
  <c r="AJ34" i="137"/>
  <c r="AK34" i="137"/>
  <c r="AL34" i="137"/>
  <c r="AM34" i="137"/>
  <c r="AN34" i="137"/>
  <c r="AO34" i="137"/>
  <c r="AP34" i="137"/>
  <c r="AQ34" i="137"/>
  <c r="AR34" i="137"/>
  <c r="AS34" i="137"/>
  <c r="AT34" i="137"/>
  <c r="AU34" i="137"/>
  <c r="AV34" i="137"/>
  <c r="AW34" i="137"/>
  <c r="AX34" i="137"/>
  <c r="AY34" i="137"/>
  <c r="AZ34" i="137"/>
  <c r="BF34" i="137"/>
  <c r="BG34" i="137" s="1"/>
  <c r="BJ34" i="137"/>
  <c r="BK34" i="137"/>
  <c r="BL34" i="137"/>
  <c r="BM34" i="137"/>
  <c r="BN34" i="137"/>
  <c r="BO34" i="137"/>
  <c r="BP34" i="137"/>
  <c r="BR34" i="137"/>
  <c r="BS34" i="137"/>
  <c r="BT34" i="137"/>
  <c r="BV34" i="137"/>
  <c r="BW34" i="137" s="1"/>
  <c r="BZ34" i="137"/>
  <c r="CA34" i="137"/>
  <c r="CB34" i="137"/>
  <c r="CC34" i="137"/>
  <c r="CD34" i="137"/>
  <c r="CE34" i="137"/>
  <c r="CF34" i="137"/>
  <c r="AI35" i="137"/>
  <c r="AJ35" i="137"/>
  <c r="AK35" i="137"/>
  <c r="AL35" i="137"/>
  <c r="AM35" i="137"/>
  <c r="AN35" i="137"/>
  <c r="AO35" i="137"/>
  <c r="AP35" i="137"/>
  <c r="AQ35" i="137"/>
  <c r="AR35" i="137"/>
  <c r="AS35" i="137"/>
  <c r="AT35" i="137"/>
  <c r="AU35" i="137"/>
  <c r="AV35" i="137"/>
  <c r="AW35" i="137"/>
  <c r="AX35" i="137"/>
  <c r="AY35" i="137"/>
  <c r="AZ35" i="137"/>
  <c r="BF35" i="137"/>
  <c r="BG35" i="137" s="1"/>
  <c r="BJ35" i="137"/>
  <c r="BK35" i="137"/>
  <c r="BL35" i="137"/>
  <c r="BM35" i="137"/>
  <c r="BN35" i="137"/>
  <c r="BO35" i="137"/>
  <c r="BP35" i="137"/>
  <c r="BR35" i="137"/>
  <c r="BS35" i="137"/>
  <c r="BT35" i="137"/>
  <c r="BV35" i="137"/>
  <c r="BW35" i="137" s="1"/>
  <c r="BZ35" i="137"/>
  <c r="CA35" i="137"/>
  <c r="CB35" i="137"/>
  <c r="CC35" i="137"/>
  <c r="CD35" i="137"/>
  <c r="CE35" i="137"/>
  <c r="CF35" i="137"/>
  <c r="AI36" i="137"/>
  <c r="AJ36" i="137"/>
  <c r="AK36" i="137"/>
  <c r="AL36" i="137"/>
  <c r="AM36" i="137"/>
  <c r="AN36" i="137"/>
  <c r="AO36" i="137"/>
  <c r="AP36" i="137"/>
  <c r="AQ36" i="137"/>
  <c r="AR36" i="137"/>
  <c r="AS36" i="137"/>
  <c r="AT36" i="137"/>
  <c r="AU36" i="137"/>
  <c r="AV36" i="137"/>
  <c r="AW36" i="137"/>
  <c r="AX36" i="137"/>
  <c r="AY36" i="137"/>
  <c r="AZ36" i="137"/>
  <c r="BF36" i="137"/>
  <c r="BG36" i="137" s="1"/>
  <c r="BJ36" i="137"/>
  <c r="BK36" i="137"/>
  <c r="BL36" i="137"/>
  <c r="BM36" i="137"/>
  <c r="BN36" i="137"/>
  <c r="BO36" i="137"/>
  <c r="BP36" i="137"/>
  <c r="BR36" i="137"/>
  <c r="BS36" i="137"/>
  <c r="BT36" i="137"/>
  <c r="BV36" i="137"/>
  <c r="BW36" i="137" s="1"/>
  <c r="BZ36" i="137"/>
  <c r="CA36" i="137"/>
  <c r="CB36" i="137"/>
  <c r="CC36" i="137"/>
  <c r="CD36" i="137"/>
  <c r="CE36" i="137"/>
  <c r="CF36" i="137"/>
  <c r="AI37" i="137"/>
  <c r="AJ37" i="137"/>
  <c r="AK37" i="137"/>
  <c r="AL37" i="137"/>
  <c r="AM37" i="137"/>
  <c r="AN37" i="137"/>
  <c r="AO37" i="137"/>
  <c r="AP37" i="137"/>
  <c r="AQ37" i="137"/>
  <c r="AR37" i="137"/>
  <c r="AS37" i="137"/>
  <c r="AT37" i="137"/>
  <c r="AU37" i="137"/>
  <c r="AV37" i="137"/>
  <c r="AW37" i="137"/>
  <c r="AX37" i="137"/>
  <c r="AY37" i="137"/>
  <c r="AZ37" i="137"/>
  <c r="BF37" i="137"/>
  <c r="BG37" i="137" s="1"/>
  <c r="BJ37" i="137"/>
  <c r="BK37" i="137"/>
  <c r="BL37" i="137"/>
  <c r="BM37" i="137"/>
  <c r="BN37" i="137"/>
  <c r="BO37" i="137"/>
  <c r="BP37" i="137"/>
  <c r="BR37" i="137"/>
  <c r="BS37" i="137"/>
  <c r="BT37" i="137"/>
  <c r="BV37" i="137"/>
  <c r="BW37" i="137" s="1"/>
  <c r="BZ37" i="137"/>
  <c r="CA37" i="137"/>
  <c r="CB37" i="137"/>
  <c r="CC37" i="137"/>
  <c r="CD37" i="137"/>
  <c r="CE37" i="137"/>
  <c r="CF37" i="137"/>
  <c r="AI38" i="137"/>
  <c r="AJ38" i="137"/>
  <c r="AK38" i="137"/>
  <c r="AL38" i="137"/>
  <c r="AM38" i="137"/>
  <c r="AN38" i="137"/>
  <c r="AO38" i="137"/>
  <c r="AP38" i="137"/>
  <c r="AQ38" i="137"/>
  <c r="AR38" i="137"/>
  <c r="AS38" i="137"/>
  <c r="AT38" i="137"/>
  <c r="AU38" i="137"/>
  <c r="AV38" i="137"/>
  <c r="AW38" i="137"/>
  <c r="AX38" i="137"/>
  <c r="AY38" i="137"/>
  <c r="AZ38" i="137"/>
  <c r="BF38" i="137"/>
  <c r="BG38" i="137" s="1"/>
  <c r="BJ38" i="137"/>
  <c r="BK38" i="137"/>
  <c r="BL38" i="137"/>
  <c r="BM38" i="137"/>
  <c r="BN38" i="137"/>
  <c r="BO38" i="137"/>
  <c r="BP38" i="137"/>
  <c r="BR38" i="137"/>
  <c r="BS38" i="137"/>
  <c r="BT38" i="137"/>
  <c r="BV38" i="137"/>
  <c r="BW38" i="137" s="1"/>
  <c r="BZ38" i="137"/>
  <c r="CA38" i="137"/>
  <c r="CB38" i="137"/>
  <c r="CC38" i="137"/>
  <c r="CD38" i="137"/>
  <c r="CE38" i="137"/>
  <c r="CF38" i="137"/>
  <c r="AI39" i="137"/>
  <c r="AJ39" i="137"/>
  <c r="AK39" i="137"/>
  <c r="AL39" i="137"/>
  <c r="AM39" i="137"/>
  <c r="AN39" i="137"/>
  <c r="AO39" i="137"/>
  <c r="AP39" i="137"/>
  <c r="AQ39" i="137"/>
  <c r="AR39" i="137"/>
  <c r="AS39" i="137"/>
  <c r="AT39" i="137"/>
  <c r="AU39" i="137"/>
  <c r="AV39" i="137"/>
  <c r="AW39" i="137"/>
  <c r="AX39" i="137"/>
  <c r="AY39" i="137"/>
  <c r="AZ39" i="137"/>
  <c r="BF39" i="137"/>
  <c r="BG39" i="137" s="1"/>
  <c r="BJ39" i="137"/>
  <c r="BK39" i="137"/>
  <c r="BL39" i="137"/>
  <c r="BM39" i="137"/>
  <c r="BN39" i="137"/>
  <c r="BO39" i="137"/>
  <c r="BP39" i="137"/>
  <c r="BR39" i="137"/>
  <c r="BS39" i="137"/>
  <c r="BT39" i="137"/>
  <c r="BV39" i="137"/>
  <c r="BW39" i="137" s="1"/>
  <c r="BZ39" i="137"/>
  <c r="CA39" i="137"/>
  <c r="CB39" i="137"/>
  <c r="CC39" i="137"/>
  <c r="CD39" i="137"/>
  <c r="CE39" i="137"/>
  <c r="CF39" i="137"/>
  <c r="AI40" i="137"/>
  <c r="AJ40" i="137"/>
  <c r="AK40" i="137"/>
  <c r="AL40" i="137"/>
  <c r="AM40" i="137"/>
  <c r="AN40" i="137"/>
  <c r="AO40" i="137"/>
  <c r="AP40" i="137"/>
  <c r="AQ40" i="137"/>
  <c r="AR40" i="137"/>
  <c r="AS40" i="137"/>
  <c r="AT40" i="137"/>
  <c r="AU40" i="137"/>
  <c r="AV40" i="137"/>
  <c r="AW40" i="137"/>
  <c r="AX40" i="137"/>
  <c r="AY40" i="137"/>
  <c r="AZ40" i="137"/>
  <c r="BF40" i="137"/>
  <c r="BG40" i="137" s="1"/>
  <c r="BJ40" i="137"/>
  <c r="BK40" i="137"/>
  <c r="BL40" i="137"/>
  <c r="BM40" i="137"/>
  <c r="BN40" i="137"/>
  <c r="BO40" i="137"/>
  <c r="BP40" i="137"/>
  <c r="BR40" i="137"/>
  <c r="BS40" i="137"/>
  <c r="BT40" i="137"/>
  <c r="BV40" i="137"/>
  <c r="BW40" i="137" s="1"/>
  <c r="BZ40" i="137"/>
  <c r="CA40" i="137"/>
  <c r="CB40" i="137"/>
  <c r="CC40" i="137"/>
  <c r="CD40" i="137"/>
  <c r="CE40" i="137"/>
  <c r="CF40" i="137"/>
  <c r="AI41" i="137"/>
  <c r="AJ41" i="137"/>
  <c r="AK41" i="137"/>
  <c r="AL41" i="137"/>
  <c r="AM41" i="137"/>
  <c r="AN41" i="137"/>
  <c r="AO41" i="137"/>
  <c r="AP41" i="137"/>
  <c r="AQ41" i="137"/>
  <c r="AR41" i="137"/>
  <c r="AS41" i="137"/>
  <c r="AT41" i="137"/>
  <c r="AU41" i="137"/>
  <c r="AV41" i="137"/>
  <c r="AW41" i="137"/>
  <c r="AX41" i="137"/>
  <c r="AY41" i="137"/>
  <c r="AZ41" i="137"/>
  <c r="BF41" i="137"/>
  <c r="BG41" i="137" s="1"/>
  <c r="BJ41" i="137"/>
  <c r="BK41" i="137"/>
  <c r="BL41" i="137"/>
  <c r="BM41" i="137"/>
  <c r="BN41" i="137"/>
  <c r="BO41" i="137"/>
  <c r="BP41" i="137"/>
  <c r="BR41" i="137"/>
  <c r="BS41" i="137"/>
  <c r="BT41" i="137"/>
  <c r="BV41" i="137"/>
  <c r="BW41" i="137" s="1"/>
  <c r="BZ41" i="137"/>
  <c r="CA41" i="137"/>
  <c r="CB41" i="137"/>
  <c r="CC41" i="137"/>
  <c r="CD41" i="137"/>
  <c r="CE41" i="137"/>
  <c r="CF41" i="137"/>
  <c r="AI42" i="137"/>
  <c r="AJ42" i="137"/>
  <c r="AK42" i="137"/>
  <c r="AL42" i="137"/>
  <c r="AM42" i="137"/>
  <c r="AN42" i="137"/>
  <c r="AO42" i="137"/>
  <c r="AP42" i="137"/>
  <c r="AQ42" i="137"/>
  <c r="AR42" i="137"/>
  <c r="AS42" i="137"/>
  <c r="AT42" i="137"/>
  <c r="AU42" i="137"/>
  <c r="AV42" i="137"/>
  <c r="AW42" i="137"/>
  <c r="AX42" i="137"/>
  <c r="AY42" i="137"/>
  <c r="AZ42" i="137"/>
  <c r="BF42" i="137"/>
  <c r="BG42" i="137" s="1"/>
  <c r="BJ42" i="137"/>
  <c r="BK42" i="137"/>
  <c r="BL42" i="137"/>
  <c r="BM42" i="137"/>
  <c r="BN42" i="137"/>
  <c r="BO42" i="137"/>
  <c r="BP42" i="137"/>
  <c r="BR42" i="137"/>
  <c r="BS42" i="137"/>
  <c r="BT42" i="137"/>
  <c r="BV42" i="137"/>
  <c r="BW42" i="137" s="1"/>
  <c r="BZ42" i="137"/>
  <c r="CA42" i="137"/>
  <c r="CB42" i="137"/>
  <c r="CC42" i="137"/>
  <c r="CD42" i="137"/>
  <c r="CE42" i="137"/>
  <c r="CF42" i="137"/>
  <c r="AI43" i="137"/>
  <c r="AJ43" i="137"/>
  <c r="AK43" i="137"/>
  <c r="AL43" i="137"/>
  <c r="AM43" i="137"/>
  <c r="AN43" i="137"/>
  <c r="AO43" i="137"/>
  <c r="AP43" i="137"/>
  <c r="AQ43" i="137"/>
  <c r="AR43" i="137"/>
  <c r="AS43" i="137"/>
  <c r="AT43" i="137"/>
  <c r="AU43" i="137"/>
  <c r="AV43" i="137"/>
  <c r="AW43" i="137"/>
  <c r="AX43" i="137"/>
  <c r="AY43" i="137"/>
  <c r="AZ43" i="137"/>
  <c r="BF43" i="137"/>
  <c r="BG43" i="137" s="1"/>
  <c r="BJ43" i="137"/>
  <c r="BK43" i="137"/>
  <c r="BL43" i="137"/>
  <c r="BM43" i="137"/>
  <c r="BN43" i="137"/>
  <c r="BO43" i="137"/>
  <c r="BP43" i="137"/>
  <c r="BR43" i="137"/>
  <c r="BS43" i="137"/>
  <c r="BT43" i="137"/>
  <c r="BV43" i="137"/>
  <c r="BW43" i="137" s="1"/>
  <c r="BZ43" i="137"/>
  <c r="CA43" i="137"/>
  <c r="CB43" i="137"/>
  <c r="CC43" i="137"/>
  <c r="CD43" i="137"/>
  <c r="CE43" i="137"/>
  <c r="CF43" i="137"/>
  <c r="AI44" i="137"/>
  <c r="AJ44" i="137"/>
  <c r="AK44" i="137"/>
  <c r="AL44" i="137"/>
  <c r="AM44" i="137"/>
  <c r="AN44" i="137"/>
  <c r="AO44" i="137"/>
  <c r="AP44" i="137"/>
  <c r="AQ44" i="137"/>
  <c r="AR44" i="137"/>
  <c r="AS44" i="137"/>
  <c r="AT44" i="137"/>
  <c r="AU44" i="137"/>
  <c r="AV44" i="137"/>
  <c r="AW44" i="137"/>
  <c r="AX44" i="137"/>
  <c r="AY44" i="137"/>
  <c r="AZ44" i="137"/>
  <c r="BF44" i="137"/>
  <c r="BG44" i="137" s="1"/>
  <c r="BJ44" i="137"/>
  <c r="BK44" i="137"/>
  <c r="BL44" i="137"/>
  <c r="BM44" i="137"/>
  <c r="BN44" i="137"/>
  <c r="BO44" i="137"/>
  <c r="BP44" i="137"/>
  <c r="BR44" i="137"/>
  <c r="BS44" i="137"/>
  <c r="BT44" i="137"/>
  <c r="BV44" i="137"/>
  <c r="BW44" i="137" s="1"/>
  <c r="BZ44" i="137"/>
  <c r="CA44" i="137"/>
  <c r="CB44" i="137"/>
  <c r="CC44" i="137"/>
  <c r="CD44" i="137"/>
  <c r="CE44" i="137"/>
  <c r="CF44" i="137"/>
  <c r="AI45" i="137"/>
  <c r="AJ45" i="137"/>
  <c r="AK45" i="137"/>
  <c r="AL45" i="137"/>
  <c r="AM45" i="137"/>
  <c r="AN45" i="137"/>
  <c r="AO45" i="137"/>
  <c r="AP45" i="137"/>
  <c r="AQ45" i="137"/>
  <c r="AR45" i="137"/>
  <c r="AS45" i="137"/>
  <c r="AT45" i="137"/>
  <c r="AU45" i="137"/>
  <c r="AV45" i="137"/>
  <c r="AW45" i="137"/>
  <c r="AX45" i="137"/>
  <c r="AY45" i="137"/>
  <c r="AZ45" i="137"/>
  <c r="BF45" i="137"/>
  <c r="BG45" i="137" s="1"/>
  <c r="BJ45" i="137"/>
  <c r="BK45" i="137"/>
  <c r="BL45" i="137"/>
  <c r="BM45" i="137"/>
  <c r="BN45" i="137"/>
  <c r="BO45" i="137"/>
  <c r="BP45" i="137"/>
  <c r="BR45" i="137"/>
  <c r="BS45" i="137"/>
  <c r="BT45" i="137"/>
  <c r="BV45" i="137"/>
  <c r="BW45" i="137" s="1"/>
  <c r="BZ45" i="137"/>
  <c r="CA45" i="137"/>
  <c r="CB45" i="137"/>
  <c r="CC45" i="137"/>
  <c r="CD45" i="137"/>
  <c r="CE45" i="137"/>
  <c r="CF45" i="137"/>
  <c r="AI47" i="137"/>
  <c r="AJ47" i="137"/>
  <c r="AK47" i="137"/>
  <c r="AL47" i="137"/>
  <c r="AM47" i="137"/>
  <c r="AN47" i="137"/>
  <c r="AO47" i="137"/>
  <c r="AP47" i="137"/>
  <c r="AQ47" i="137"/>
  <c r="AR47" i="137"/>
  <c r="AS47" i="137"/>
  <c r="AT47" i="137"/>
  <c r="AU47" i="137"/>
  <c r="AV47" i="137"/>
  <c r="AW47" i="137"/>
  <c r="AX47" i="137"/>
  <c r="AY47" i="137"/>
  <c r="AZ47" i="137"/>
  <c r="BF47" i="137"/>
  <c r="BG47" i="137" s="1"/>
  <c r="BJ47" i="137"/>
  <c r="BK47" i="137"/>
  <c r="BL47" i="137"/>
  <c r="BM47" i="137"/>
  <c r="BN47" i="137"/>
  <c r="BO47" i="137"/>
  <c r="BP47" i="137"/>
  <c r="BR47" i="137"/>
  <c r="BS47" i="137"/>
  <c r="BT47" i="137"/>
  <c r="BV47" i="137"/>
  <c r="BW47" i="137" s="1"/>
  <c r="BZ47" i="137"/>
  <c r="CA47" i="137"/>
  <c r="CB47" i="137"/>
  <c r="CC47" i="137"/>
  <c r="CD47" i="137"/>
  <c r="CE47" i="137"/>
  <c r="CF47" i="137"/>
  <c r="AI48" i="137"/>
  <c r="AJ48" i="137"/>
  <c r="AK48" i="137"/>
  <c r="AL48" i="137"/>
  <c r="AM48" i="137"/>
  <c r="AN48" i="137"/>
  <c r="AO48" i="137"/>
  <c r="AP48" i="137"/>
  <c r="AQ48" i="137"/>
  <c r="AR48" i="137"/>
  <c r="AS48" i="137"/>
  <c r="AT48" i="137"/>
  <c r="AU48" i="137"/>
  <c r="AV48" i="137"/>
  <c r="AW48" i="137"/>
  <c r="AX48" i="137"/>
  <c r="AY48" i="137"/>
  <c r="AZ48" i="137"/>
  <c r="BF48" i="137"/>
  <c r="BG48" i="137" s="1"/>
  <c r="BJ48" i="137"/>
  <c r="BK48" i="137"/>
  <c r="BL48" i="137"/>
  <c r="BM48" i="137"/>
  <c r="BN48" i="137"/>
  <c r="BO48" i="137"/>
  <c r="BP48" i="137"/>
  <c r="BR48" i="137"/>
  <c r="BS48" i="137"/>
  <c r="BT48" i="137"/>
  <c r="BV48" i="137"/>
  <c r="BW48" i="137" s="1"/>
  <c r="BZ48" i="137"/>
  <c r="CA48" i="137"/>
  <c r="CB48" i="137"/>
  <c r="CC48" i="137"/>
  <c r="CD48" i="137"/>
  <c r="CE48" i="137"/>
  <c r="CF48" i="137"/>
  <c r="AI49" i="137"/>
  <c r="AJ49" i="137"/>
  <c r="AK49" i="137"/>
  <c r="AL49" i="137"/>
  <c r="AM49" i="137"/>
  <c r="AN49" i="137"/>
  <c r="AO49" i="137"/>
  <c r="AP49" i="137"/>
  <c r="AQ49" i="137"/>
  <c r="AR49" i="137"/>
  <c r="AS49" i="137"/>
  <c r="AT49" i="137"/>
  <c r="AU49" i="137"/>
  <c r="AV49" i="137"/>
  <c r="AW49" i="137"/>
  <c r="AX49" i="137"/>
  <c r="AY49" i="137"/>
  <c r="AZ49" i="137"/>
  <c r="BF49" i="137"/>
  <c r="BG49" i="137" s="1"/>
  <c r="BJ49" i="137"/>
  <c r="BK49" i="137"/>
  <c r="BL49" i="137"/>
  <c r="BM49" i="137"/>
  <c r="BN49" i="137"/>
  <c r="BO49" i="137"/>
  <c r="BP49" i="137"/>
  <c r="BR49" i="137"/>
  <c r="BS49" i="137"/>
  <c r="BT49" i="137"/>
  <c r="BV49" i="137"/>
  <c r="BW49" i="137" s="1"/>
  <c r="BZ49" i="137"/>
  <c r="CA49" i="137"/>
  <c r="CB49" i="137"/>
  <c r="CC49" i="137"/>
  <c r="CD49" i="137"/>
  <c r="CE49" i="137"/>
  <c r="CF49" i="137"/>
  <c r="AI50" i="137"/>
  <c r="AJ50" i="137"/>
  <c r="AK50" i="137"/>
  <c r="AL50" i="137"/>
  <c r="AM50" i="137"/>
  <c r="AN50" i="137"/>
  <c r="AO50" i="137"/>
  <c r="AP50" i="137"/>
  <c r="AQ50" i="137"/>
  <c r="AR50" i="137"/>
  <c r="AS50" i="137"/>
  <c r="AT50" i="137"/>
  <c r="AU50" i="137"/>
  <c r="AV50" i="137"/>
  <c r="AW50" i="137"/>
  <c r="AX50" i="137"/>
  <c r="AY50" i="137"/>
  <c r="AZ50" i="137"/>
  <c r="BF50" i="137"/>
  <c r="BG50" i="137" s="1"/>
  <c r="BJ50" i="137"/>
  <c r="BK50" i="137"/>
  <c r="BL50" i="137"/>
  <c r="BM50" i="137"/>
  <c r="BN50" i="137"/>
  <c r="BO50" i="137"/>
  <c r="BP50" i="137"/>
  <c r="BR50" i="137"/>
  <c r="BS50" i="137"/>
  <c r="BT50" i="137"/>
  <c r="BV50" i="137"/>
  <c r="BW50" i="137" s="1"/>
  <c r="BZ50" i="137"/>
  <c r="CA50" i="137"/>
  <c r="CB50" i="137"/>
  <c r="CC50" i="137"/>
  <c r="CD50" i="137"/>
  <c r="CE50" i="137"/>
  <c r="CF50" i="137"/>
  <c r="AI51" i="137"/>
  <c r="AJ51" i="137"/>
  <c r="AK51" i="137"/>
  <c r="AL51" i="137"/>
  <c r="AM51" i="137"/>
  <c r="AN51" i="137"/>
  <c r="AO51" i="137"/>
  <c r="AP51" i="137"/>
  <c r="AQ51" i="137"/>
  <c r="AR51" i="137"/>
  <c r="AS51" i="137"/>
  <c r="AT51" i="137"/>
  <c r="AU51" i="137"/>
  <c r="AV51" i="137"/>
  <c r="AW51" i="137"/>
  <c r="AX51" i="137"/>
  <c r="AY51" i="137"/>
  <c r="AZ51" i="137"/>
  <c r="BF51" i="137"/>
  <c r="BG51" i="137" s="1"/>
  <c r="BJ51" i="137"/>
  <c r="BK51" i="137"/>
  <c r="BL51" i="137"/>
  <c r="BM51" i="137"/>
  <c r="BN51" i="137"/>
  <c r="BO51" i="137"/>
  <c r="BP51" i="137"/>
  <c r="BR51" i="137"/>
  <c r="BS51" i="137"/>
  <c r="BT51" i="137"/>
  <c r="BV51" i="137"/>
  <c r="BW51" i="137" s="1"/>
  <c r="BZ51" i="137"/>
  <c r="CA51" i="137"/>
  <c r="CB51" i="137"/>
  <c r="CC51" i="137"/>
  <c r="CD51" i="137"/>
  <c r="CE51" i="137"/>
  <c r="CF51" i="137"/>
  <c r="AI52" i="137"/>
  <c r="AJ52" i="137"/>
  <c r="AK52" i="137"/>
  <c r="AL52" i="137"/>
  <c r="AM52" i="137"/>
  <c r="AN52" i="137"/>
  <c r="AO52" i="137"/>
  <c r="AP52" i="137"/>
  <c r="AQ52" i="137"/>
  <c r="AR52" i="137"/>
  <c r="AS52" i="137"/>
  <c r="AT52" i="137"/>
  <c r="AU52" i="137"/>
  <c r="AV52" i="137"/>
  <c r="AW52" i="137"/>
  <c r="AX52" i="137"/>
  <c r="AY52" i="137"/>
  <c r="AZ52" i="137"/>
  <c r="BF52" i="137"/>
  <c r="BG52" i="137" s="1"/>
  <c r="BJ52" i="137"/>
  <c r="BK52" i="137"/>
  <c r="BL52" i="137"/>
  <c r="BM52" i="137"/>
  <c r="BN52" i="137"/>
  <c r="BO52" i="137"/>
  <c r="BP52" i="137"/>
  <c r="BR52" i="137"/>
  <c r="BS52" i="137"/>
  <c r="BT52" i="137"/>
  <c r="BV52" i="137"/>
  <c r="BW52" i="137" s="1"/>
  <c r="BZ52" i="137"/>
  <c r="CA52" i="137"/>
  <c r="CB52" i="137"/>
  <c r="CC52" i="137"/>
  <c r="CD52" i="137"/>
  <c r="CE52" i="137"/>
  <c r="CF52" i="137"/>
  <c r="AI53" i="137"/>
  <c r="AJ53" i="137"/>
  <c r="AK53" i="137"/>
  <c r="AL53" i="137"/>
  <c r="AM53" i="137"/>
  <c r="AN53" i="137"/>
  <c r="AO53" i="137"/>
  <c r="AP53" i="137"/>
  <c r="AQ53" i="137"/>
  <c r="AR53" i="137"/>
  <c r="AS53" i="137"/>
  <c r="AT53" i="137"/>
  <c r="AU53" i="137"/>
  <c r="AV53" i="137"/>
  <c r="AW53" i="137"/>
  <c r="AX53" i="137"/>
  <c r="AY53" i="137"/>
  <c r="AZ53" i="137"/>
  <c r="BF53" i="137"/>
  <c r="BG53" i="137" s="1"/>
  <c r="BJ53" i="137"/>
  <c r="BK53" i="137"/>
  <c r="BL53" i="137"/>
  <c r="BM53" i="137"/>
  <c r="BN53" i="137"/>
  <c r="BO53" i="137"/>
  <c r="BP53" i="137"/>
  <c r="BR53" i="137"/>
  <c r="BS53" i="137"/>
  <c r="BT53" i="137"/>
  <c r="BV53" i="137"/>
  <c r="BW53" i="137" s="1"/>
  <c r="BZ53" i="137"/>
  <c r="CA53" i="137"/>
  <c r="CB53" i="137"/>
  <c r="CC53" i="137"/>
  <c r="CD53" i="137"/>
  <c r="CE53" i="137"/>
  <c r="CF53" i="137"/>
  <c r="AI54" i="137"/>
  <c r="AJ54" i="137"/>
  <c r="AK54" i="137"/>
  <c r="AL54" i="137"/>
  <c r="AM54" i="137"/>
  <c r="AN54" i="137"/>
  <c r="AO54" i="137"/>
  <c r="AP54" i="137"/>
  <c r="AQ54" i="137"/>
  <c r="AR54" i="137"/>
  <c r="AS54" i="137"/>
  <c r="AT54" i="137"/>
  <c r="AU54" i="137"/>
  <c r="AV54" i="137"/>
  <c r="AW54" i="137"/>
  <c r="AX54" i="137"/>
  <c r="AY54" i="137"/>
  <c r="AZ54" i="137"/>
  <c r="BF54" i="137"/>
  <c r="BG54" i="137" s="1"/>
  <c r="BJ54" i="137"/>
  <c r="BK54" i="137"/>
  <c r="BL54" i="137"/>
  <c r="BM54" i="137"/>
  <c r="BN54" i="137"/>
  <c r="BO54" i="137"/>
  <c r="BP54" i="137"/>
  <c r="BR54" i="137"/>
  <c r="BS54" i="137"/>
  <c r="BT54" i="137"/>
  <c r="BV54" i="137"/>
  <c r="BW54" i="137" s="1"/>
  <c r="BZ54" i="137"/>
  <c r="CA54" i="137"/>
  <c r="CB54" i="137"/>
  <c r="CC54" i="137"/>
  <c r="CD54" i="137"/>
  <c r="CE54" i="137"/>
  <c r="CF54" i="137"/>
  <c r="AI55" i="137"/>
  <c r="AJ55" i="137"/>
  <c r="AK55" i="137"/>
  <c r="AL55" i="137"/>
  <c r="AM55" i="137"/>
  <c r="AN55" i="137"/>
  <c r="AO55" i="137"/>
  <c r="AP55" i="137"/>
  <c r="AQ55" i="137"/>
  <c r="AR55" i="137"/>
  <c r="AS55" i="137"/>
  <c r="AT55" i="137"/>
  <c r="AU55" i="137"/>
  <c r="AV55" i="137"/>
  <c r="AW55" i="137"/>
  <c r="AX55" i="137"/>
  <c r="AY55" i="137"/>
  <c r="AZ55" i="137"/>
  <c r="BF55" i="137"/>
  <c r="BG55" i="137" s="1"/>
  <c r="BJ55" i="137"/>
  <c r="BK55" i="137"/>
  <c r="BL55" i="137"/>
  <c r="BM55" i="137"/>
  <c r="BN55" i="137"/>
  <c r="BO55" i="137"/>
  <c r="BP55" i="137"/>
  <c r="BR55" i="137"/>
  <c r="BS55" i="137"/>
  <c r="BT55" i="137"/>
  <c r="BV55" i="137"/>
  <c r="BW55" i="137" s="1"/>
  <c r="BZ55" i="137"/>
  <c r="CA55" i="137"/>
  <c r="CB55" i="137"/>
  <c r="CC55" i="137"/>
  <c r="CD55" i="137"/>
  <c r="CE55" i="137"/>
  <c r="CF55" i="137"/>
  <c r="AI56" i="137"/>
  <c r="AJ56" i="137"/>
  <c r="AK56" i="137"/>
  <c r="AL56" i="137"/>
  <c r="AM56" i="137"/>
  <c r="AN56" i="137"/>
  <c r="AO56" i="137"/>
  <c r="AP56" i="137"/>
  <c r="AQ56" i="137"/>
  <c r="AR56" i="137"/>
  <c r="AS56" i="137"/>
  <c r="AT56" i="137"/>
  <c r="AU56" i="137"/>
  <c r="AV56" i="137"/>
  <c r="AW56" i="137"/>
  <c r="AX56" i="137"/>
  <c r="AY56" i="137"/>
  <c r="AZ56" i="137"/>
  <c r="BF56" i="137"/>
  <c r="BG56" i="137" s="1"/>
  <c r="BJ56" i="137"/>
  <c r="BK56" i="137"/>
  <c r="BL56" i="137"/>
  <c r="BM56" i="137"/>
  <c r="BN56" i="137"/>
  <c r="BO56" i="137"/>
  <c r="BP56" i="137"/>
  <c r="BR56" i="137"/>
  <c r="BS56" i="137"/>
  <c r="BT56" i="137"/>
  <c r="BV56" i="137"/>
  <c r="BW56" i="137" s="1"/>
  <c r="BZ56" i="137"/>
  <c r="CA56" i="137"/>
  <c r="CB56" i="137"/>
  <c r="CC56" i="137"/>
  <c r="CD56" i="137"/>
  <c r="CE56" i="137"/>
  <c r="CF56" i="137"/>
  <c r="AI57" i="137"/>
  <c r="AJ57" i="137"/>
  <c r="AK57" i="137"/>
  <c r="AL57" i="137"/>
  <c r="AM57" i="137"/>
  <c r="AN57" i="137"/>
  <c r="AO57" i="137"/>
  <c r="AP57" i="137"/>
  <c r="AQ57" i="137"/>
  <c r="AR57" i="137"/>
  <c r="AS57" i="137"/>
  <c r="AT57" i="137"/>
  <c r="AU57" i="137"/>
  <c r="AV57" i="137"/>
  <c r="AW57" i="137"/>
  <c r="AX57" i="137"/>
  <c r="AY57" i="137"/>
  <c r="AZ57" i="137"/>
  <c r="BF57" i="137"/>
  <c r="BG57" i="137" s="1"/>
  <c r="BJ57" i="137"/>
  <c r="BK57" i="137"/>
  <c r="BL57" i="137"/>
  <c r="BM57" i="137"/>
  <c r="BN57" i="137"/>
  <c r="BO57" i="137"/>
  <c r="BP57" i="137"/>
  <c r="BR57" i="137"/>
  <c r="BS57" i="137"/>
  <c r="BT57" i="137"/>
  <c r="BV57" i="137"/>
  <c r="BW57" i="137" s="1"/>
  <c r="BZ57" i="137"/>
  <c r="CA57" i="137"/>
  <c r="CB57" i="137"/>
  <c r="CC57" i="137"/>
  <c r="CD57" i="137"/>
  <c r="CE57" i="137"/>
  <c r="CF57" i="137"/>
  <c r="AI58" i="137"/>
  <c r="AJ58" i="137"/>
  <c r="AK58" i="137"/>
  <c r="AL58" i="137"/>
  <c r="AM58" i="137"/>
  <c r="AN58" i="137"/>
  <c r="AO58" i="137"/>
  <c r="AP58" i="137"/>
  <c r="AQ58" i="137"/>
  <c r="AR58" i="137"/>
  <c r="AS58" i="137"/>
  <c r="AT58" i="137"/>
  <c r="AU58" i="137"/>
  <c r="AV58" i="137"/>
  <c r="AW58" i="137"/>
  <c r="AX58" i="137"/>
  <c r="AY58" i="137"/>
  <c r="AZ58" i="137"/>
  <c r="BF58" i="137"/>
  <c r="BG58" i="137" s="1"/>
  <c r="BJ58" i="137"/>
  <c r="BK58" i="137"/>
  <c r="BL58" i="137"/>
  <c r="BM58" i="137"/>
  <c r="BN58" i="137"/>
  <c r="BO58" i="137"/>
  <c r="BP58" i="137"/>
  <c r="BR58" i="137"/>
  <c r="BS58" i="137"/>
  <c r="BT58" i="137"/>
  <c r="BV58" i="137"/>
  <c r="BW58" i="137" s="1"/>
  <c r="BZ58" i="137"/>
  <c r="CA58" i="137"/>
  <c r="CB58" i="137"/>
  <c r="CC58" i="137"/>
  <c r="CD58" i="137"/>
  <c r="CE58" i="137"/>
  <c r="CF58" i="137"/>
  <c r="AI59" i="137"/>
  <c r="AJ59" i="137"/>
  <c r="AK59" i="137"/>
  <c r="AL59" i="137"/>
  <c r="AM59" i="137"/>
  <c r="AN59" i="137"/>
  <c r="AO59" i="137"/>
  <c r="AP59" i="137"/>
  <c r="AQ59" i="137"/>
  <c r="AR59" i="137"/>
  <c r="AS59" i="137"/>
  <c r="AT59" i="137"/>
  <c r="AU59" i="137"/>
  <c r="AV59" i="137"/>
  <c r="AW59" i="137"/>
  <c r="AX59" i="137"/>
  <c r="AY59" i="137"/>
  <c r="AZ59" i="137"/>
  <c r="BF59" i="137"/>
  <c r="BG59" i="137" s="1"/>
  <c r="BJ59" i="137"/>
  <c r="BK59" i="137"/>
  <c r="BL59" i="137"/>
  <c r="BM59" i="137"/>
  <c r="BN59" i="137"/>
  <c r="BO59" i="137"/>
  <c r="BP59" i="137"/>
  <c r="BR59" i="137"/>
  <c r="BS59" i="137"/>
  <c r="BT59" i="137"/>
  <c r="BV59" i="137"/>
  <c r="BW59" i="137" s="1"/>
  <c r="BZ59" i="137"/>
  <c r="CA59" i="137"/>
  <c r="CB59" i="137"/>
  <c r="CC59" i="137"/>
  <c r="CD59" i="137"/>
  <c r="CE59" i="137"/>
  <c r="CF59" i="137"/>
  <c r="AI60" i="137"/>
  <c r="AJ60" i="137"/>
  <c r="AK60" i="137"/>
  <c r="AL60" i="137"/>
  <c r="AM60" i="137"/>
  <c r="AN60" i="137"/>
  <c r="AO60" i="137"/>
  <c r="AP60" i="137"/>
  <c r="AQ60" i="137"/>
  <c r="AR60" i="137"/>
  <c r="AS60" i="137"/>
  <c r="AT60" i="137"/>
  <c r="AU60" i="137"/>
  <c r="AV60" i="137"/>
  <c r="AW60" i="137"/>
  <c r="AX60" i="137"/>
  <c r="AY60" i="137"/>
  <c r="AZ60" i="137"/>
  <c r="BF60" i="137"/>
  <c r="BG60" i="137" s="1"/>
  <c r="BJ60" i="137"/>
  <c r="BK60" i="137"/>
  <c r="BL60" i="137"/>
  <c r="BM60" i="137"/>
  <c r="BN60" i="137"/>
  <c r="BO60" i="137"/>
  <c r="BP60" i="137"/>
  <c r="BR60" i="137"/>
  <c r="BS60" i="137"/>
  <c r="BT60" i="137"/>
  <c r="BV60" i="137"/>
  <c r="BW60" i="137" s="1"/>
  <c r="BZ60" i="137"/>
  <c r="CA60" i="137"/>
  <c r="CB60" i="137"/>
  <c r="CC60" i="137"/>
  <c r="CD60" i="137"/>
  <c r="CE60" i="137"/>
  <c r="CF60" i="137"/>
  <c r="AI61" i="137"/>
  <c r="AJ61" i="137"/>
  <c r="AK61" i="137"/>
  <c r="AL61" i="137"/>
  <c r="AM61" i="137"/>
  <c r="AN61" i="137"/>
  <c r="AO61" i="137"/>
  <c r="AP61" i="137"/>
  <c r="AQ61" i="137"/>
  <c r="AR61" i="137"/>
  <c r="AS61" i="137"/>
  <c r="AT61" i="137"/>
  <c r="AU61" i="137"/>
  <c r="AV61" i="137"/>
  <c r="AW61" i="137"/>
  <c r="AX61" i="137"/>
  <c r="AY61" i="137"/>
  <c r="AZ61" i="137"/>
  <c r="BF61" i="137"/>
  <c r="BG61" i="137" s="1"/>
  <c r="BJ61" i="137"/>
  <c r="BK61" i="137"/>
  <c r="BL61" i="137"/>
  <c r="BM61" i="137"/>
  <c r="BN61" i="137"/>
  <c r="BO61" i="137"/>
  <c r="BP61" i="137"/>
  <c r="BR61" i="137"/>
  <c r="BS61" i="137"/>
  <c r="BT61" i="137"/>
  <c r="BV61" i="137"/>
  <c r="BW61" i="137" s="1"/>
  <c r="BZ61" i="137"/>
  <c r="CA61" i="137"/>
  <c r="CB61" i="137"/>
  <c r="CC61" i="137"/>
  <c r="CD61" i="137"/>
  <c r="CE61" i="137"/>
  <c r="CF61" i="137"/>
  <c r="AI63" i="137"/>
  <c r="AJ63" i="137"/>
  <c r="AK63" i="137"/>
  <c r="AL63" i="137"/>
  <c r="AM63" i="137"/>
  <c r="AN63" i="137"/>
  <c r="AO63" i="137"/>
  <c r="AP63" i="137"/>
  <c r="AQ63" i="137"/>
  <c r="AR63" i="137"/>
  <c r="AS63" i="137"/>
  <c r="AT63" i="137"/>
  <c r="AU63" i="137"/>
  <c r="AV63" i="137"/>
  <c r="AW63" i="137"/>
  <c r="AX63" i="137"/>
  <c r="AY63" i="137"/>
  <c r="AZ63" i="137"/>
  <c r="BF63" i="137"/>
  <c r="BG63" i="137" s="1"/>
  <c r="BJ63" i="137"/>
  <c r="BK63" i="137"/>
  <c r="BL63" i="137"/>
  <c r="BM63" i="137"/>
  <c r="BN63" i="137"/>
  <c r="BO63" i="137"/>
  <c r="BP63" i="137"/>
  <c r="BR63" i="137"/>
  <c r="BS63" i="137"/>
  <c r="BT63" i="137"/>
  <c r="BV63" i="137"/>
  <c r="BW63" i="137" s="1"/>
  <c r="BZ63" i="137"/>
  <c r="CA63" i="137"/>
  <c r="CB63" i="137"/>
  <c r="CC63" i="137"/>
  <c r="CD63" i="137"/>
  <c r="CE63" i="137"/>
  <c r="CF63" i="137"/>
  <c r="AI65" i="137"/>
  <c r="AJ65" i="137"/>
  <c r="AK65" i="137"/>
  <c r="AL65" i="137"/>
  <c r="AM65" i="137"/>
  <c r="AN65" i="137"/>
  <c r="AO65" i="137"/>
  <c r="AP65" i="137"/>
  <c r="AQ65" i="137"/>
  <c r="AR65" i="137"/>
  <c r="AS65" i="137"/>
  <c r="AT65" i="137"/>
  <c r="AU65" i="137"/>
  <c r="AV65" i="137"/>
  <c r="AW65" i="137"/>
  <c r="AX65" i="137"/>
  <c r="AY65" i="137"/>
  <c r="AZ65" i="137"/>
  <c r="BF65" i="137"/>
  <c r="BG65" i="137" s="1"/>
  <c r="BJ65" i="137"/>
  <c r="BK65" i="137"/>
  <c r="BL65" i="137"/>
  <c r="BM65" i="137"/>
  <c r="BN65" i="137"/>
  <c r="BO65" i="137"/>
  <c r="BP65" i="137"/>
  <c r="BR65" i="137"/>
  <c r="BS65" i="137"/>
  <c r="BT65" i="137"/>
  <c r="BV65" i="137"/>
  <c r="BW65" i="137" s="1"/>
  <c r="BZ65" i="137"/>
  <c r="CA65" i="137"/>
  <c r="CB65" i="137"/>
  <c r="CC65" i="137"/>
  <c r="CD65" i="137"/>
  <c r="CE65" i="137"/>
  <c r="CF65" i="137"/>
  <c r="AI66" i="137"/>
  <c r="AJ66" i="137"/>
  <c r="AK66" i="137"/>
  <c r="AL66" i="137"/>
  <c r="AM66" i="137"/>
  <c r="AN66" i="137"/>
  <c r="AO66" i="137"/>
  <c r="AP66" i="137"/>
  <c r="AQ66" i="137"/>
  <c r="AR66" i="137"/>
  <c r="AS66" i="137"/>
  <c r="AT66" i="137"/>
  <c r="AU66" i="137"/>
  <c r="AV66" i="137"/>
  <c r="AW66" i="137"/>
  <c r="AX66" i="137"/>
  <c r="AY66" i="137"/>
  <c r="AZ66" i="137"/>
  <c r="BF66" i="137"/>
  <c r="BG66" i="137" s="1"/>
  <c r="BJ66" i="137"/>
  <c r="BK66" i="137"/>
  <c r="BL66" i="137"/>
  <c r="BM66" i="137"/>
  <c r="BN66" i="137"/>
  <c r="BO66" i="137"/>
  <c r="BP66" i="137"/>
  <c r="BR66" i="137"/>
  <c r="BS66" i="137"/>
  <c r="BT66" i="137"/>
  <c r="BV66" i="137"/>
  <c r="BW66" i="137" s="1"/>
  <c r="BZ66" i="137"/>
  <c r="CA66" i="137"/>
  <c r="CB66" i="137"/>
  <c r="CC66" i="137"/>
  <c r="CD66" i="137"/>
  <c r="CE66" i="137"/>
  <c r="CF66" i="137"/>
  <c r="AI67" i="137"/>
  <c r="AJ67" i="137"/>
  <c r="AK67" i="137"/>
  <c r="AL67" i="137"/>
  <c r="AM67" i="137"/>
  <c r="AN67" i="137"/>
  <c r="AO67" i="137"/>
  <c r="AP67" i="137"/>
  <c r="AQ67" i="137"/>
  <c r="AR67" i="137"/>
  <c r="AS67" i="137"/>
  <c r="AT67" i="137"/>
  <c r="AU67" i="137"/>
  <c r="AV67" i="137"/>
  <c r="AW67" i="137"/>
  <c r="AX67" i="137"/>
  <c r="AY67" i="137"/>
  <c r="AZ67" i="137"/>
  <c r="BF67" i="137"/>
  <c r="BG67" i="137" s="1"/>
  <c r="BJ67" i="137"/>
  <c r="BK67" i="137"/>
  <c r="BL67" i="137"/>
  <c r="BM67" i="137"/>
  <c r="BN67" i="137"/>
  <c r="BO67" i="137"/>
  <c r="BP67" i="137"/>
  <c r="BR67" i="137"/>
  <c r="BS67" i="137"/>
  <c r="BT67" i="137"/>
  <c r="BV67" i="137"/>
  <c r="BW67" i="137" s="1"/>
  <c r="BZ67" i="137"/>
  <c r="CA67" i="137"/>
  <c r="CB67" i="137"/>
  <c r="CC67" i="137"/>
  <c r="CD67" i="137"/>
  <c r="CE67" i="137"/>
  <c r="CF67" i="137"/>
  <c r="AI68" i="137"/>
  <c r="AJ68" i="137"/>
  <c r="AK68" i="137"/>
  <c r="AL68" i="137"/>
  <c r="AM68" i="137"/>
  <c r="AN68" i="137"/>
  <c r="AO68" i="137"/>
  <c r="AP68" i="137"/>
  <c r="AQ68" i="137"/>
  <c r="AR68" i="137"/>
  <c r="AS68" i="137"/>
  <c r="AT68" i="137"/>
  <c r="AU68" i="137"/>
  <c r="AV68" i="137"/>
  <c r="AW68" i="137"/>
  <c r="AX68" i="137"/>
  <c r="AY68" i="137"/>
  <c r="AZ68" i="137"/>
  <c r="BF68" i="137"/>
  <c r="BG68" i="137" s="1"/>
  <c r="BJ68" i="137"/>
  <c r="BK68" i="137"/>
  <c r="BL68" i="137"/>
  <c r="BM68" i="137"/>
  <c r="BN68" i="137"/>
  <c r="BO68" i="137"/>
  <c r="BP68" i="137"/>
  <c r="BR68" i="137"/>
  <c r="BS68" i="137"/>
  <c r="BT68" i="137"/>
  <c r="BV68" i="137"/>
  <c r="BW68" i="137" s="1"/>
  <c r="BZ68" i="137"/>
  <c r="CA68" i="137"/>
  <c r="CB68" i="137"/>
  <c r="CC68" i="137"/>
  <c r="CD68" i="137"/>
  <c r="CE68" i="137"/>
  <c r="CF68" i="137"/>
  <c r="AI69" i="137"/>
  <c r="AJ69" i="137"/>
  <c r="AK69" i="137"/>
  <c r="AL69" i="137"/>
  <c r="AM69" i="137"/>
  <c r="AN69" i="137"/>
  <c r="AO69" i="137"/>
  <c r="AP69" i="137"/>
  <c r="AQ69" i="137"/>
  <c r="AR69" i="137"/>
  <c r="AS69" i="137"/>
  <c r="AT69" i="137"/>
  <c r="AU69" i="137"/>
  <c r="AV69" i="137"/>
  <c r="AW69" i="137"/>
  <c r="AX69" i="137"/>
  <c r="AY69" i="137"/>
  <c r="AZ69" i="137"/>
  <c r="BF69" i="137"/>
  <c r="BG69" i="137" s="1"/>
  <c r="BJ69" i="137"/>
  <c r="BK69" i="137"/>
  <c r="BL69" i="137"/>
  <c r="BM69" i="137"/>
  <c r="BN69" i="137"/>
  <c r="BO69" i="137"/>
  <c r="BP69" i="137"/>
  <c r="BR69" i="137"/>
  <c r="BS69" i="137"/>
  <c r="BT69" i="137"/>
  <c r="BV69" i="137"/>
  <c r="BW69" i="137" s="1"/>
  <c r="BZ69" i="137"/>
  <c r="CA69" i="137"/>
  <c r="CB69" i="137"/>
  <c r="CC69" i="137"/>
  <c r="CD69" i="137"/>
  <c r="CE69" i="137"/>
  <c r="CF69" i="137"/>
  <c r="AI70" i="137"/>
  <c r="AJ70" i="137"/>
  <c r="AK70" i="137"/>
  <c r="AL70" i="137"/>
  <c r="AM70" i="137"/>
  <c r="AN70" i="137"/>
  <c r="AO70" i="137"/>
  <c r="AP70" i="137"/>
  <c r="AQ70" i="137"/>
  <c r="AR70" i="137"/>
  <c r="AS70" i="137"/>
  <c r="AT70" i="137"/>
  <c r="AU70" i="137"/>
  <c r="AV70" i="137"/>
  <c r="AW70" i="137"/>
  <c r="AX70" i="137"/>
  <c r="AY70" i="137"/>
  <c r="AZ70" i="137"/>
  <c r="BF70" i="137"/>
  <c r="BG70" i="137" s="1"/>
  <c r="BJ70" i="137"/>
  <c r="BK70" i="137"/>
  <c r="BL70" i="137"/>
  <c r="BM70" i="137"/>
  <c r="BN70" i="137"/>
  <c r="BO70" i="137"/>
  <c r="BP70" i="137"/>
  <c r="BR70" i="137"/>
  <c r="BS70" i="137"/>
  <c r="BT70" i="137"/>
  <c r="BV70" i="137"/>
  <c r="BW70" i="137" s="1"/>
  <c r="BZ70" i="137"/>
  <c r="CA70" i="137"/>
  <c r="CB70" i="137"/>
  <c r="CC70" i="137"/>
  <c r="CD70" i="137"/>
  <c r="CE70" i="137"/>
  <c r="CF70" i="137"/>
  <c r="AI71" i="137"/>
  <c r="AJ71" i="137"/>
  <c r="AK71" i="137"/>
  <c r="AL71" i="137"/>
  <c r="AM71" i="137"/>
  <c r="AN71" i="137"/>
  <c r="AO71" i="137"/>
  <c r="AP71" i="137"/>
  <c r="AQ71" i="137"/>
  <c r="AR71" i="137"/>
  <c r="AS71" i="137"/>
  <c r="AT71" i="137"/>
  <c r="AU71" i="137"/>
  <c r="AV71" i="137"/>
  <c r="AW71" i="137"/>
  <c r="AX71" i="137"/>
  <c r="AY71" i="137"/>
  <c r="AZ71" i="137"/>
  <c r="BF71" i="137"/>
  <c r="BG71" i="137" s="1"/>
  <c r="BJ71" i="137"/>
  <c r="BK71" i="137"/>
  <c r="BL71" i="137"/>
  <c r="BM71" i="137"/>
  <c r="BN71" i="137"/>
  <c r="BO71" i="137"/>
  <c r="BP71" i="137"/>
  <c r="BR71" i="137"/>
  <c r="BS71" i="137"/>
  <c r="BT71" i="137"/>
  <c r="BV71" i="137"/>
  <c r="BW71" i="137" s="1"/>
  <c r="BZ71" i="137"/>
  <c r="CA71" i="137"/>
  <c r="CB71" i="137"/>
  <c r="CC71" i="137"/>
  <c r="CD71" i="137"/>
  <c r="CE71" i="137"/>
  <c r="CF71" i="137"/>
  <c r="AI72" i="137"/>
  <c r="AJ72" i="137"/>
  <c r="AK72" i="137"/>
  <c r="AL72" i="137"/>
  <c r="AM72" i="137"/>
  <c r="AN72" i="137"/>
  <c r="AO72" i="137"/>
  <c r="AP72" i="137"/>
  <c r="AQ72" i="137"/>
  <c r="AR72" i="137"/>
  <c r="AS72" i="137"/>
  <c r="AT72" i="137"/>
  <c r="AU72" i="137"/>
  <c r="AV72" i="137"/>
  <c r="AW72" i="137"/>
  <c r="AX72" i="137"/>
  <c r="AY72" i="137"/>
  <c r="AZ72" i="137"/>
  <c r="BF72" i="137"/>
  <c r="BG72" i="137" s="1"/>
  <c r="BJ72" i="137"/>
  <c r="BK72" i="137"/>
  <c r="BL72" i="137"/>
  <c r="BM72" i="137"/>
  <c r="BN72" i="137"/>
  <c r="BO72" i="137"/>
  <c r="BP72" i="137"/>
  <c r="BR72" i="137"/>
  <c r="BS72" i="137"/>
  <c r="BT72" i="137"/>
  <c r="BV72" i="137"/>
  <c r="BW72" i="137" s="1"/>
  <c r="BZ72" i="137"/>
  <c r="CA72" i="137"/>
  <c r="CB72" i="137"/>
  <c r="CC72" i="137"/>
  <c r="CD72" i="137"/>
  <c r="CE72" i="137"/>
  <c r="CF72" i="137"/>
  <c r="AI73" i="137"/>
  <c r="AJ73" i="137"/>
  <c r="AK73" i="137"/>
  <c r="AL73" i="137"/>
  <c r="AM73" i="137"/>
  <c r="AN73" i="137"/>
  <c r="AO73" i="137"/>
  <c r="AP73" i="137"/>
  <c r="AQ73" i="137"/>
  <c r="AR73" i="137"/>
  <c r="AS73" i="137"/>
  <c r="AT73" i="137"/>
  <c r="AU73" i="137"/>
  <c r="AV73" i="137"/>
  <c r="AW73" i="137"/>
  <c r="AX73" i="137"/>
  <c r="AY73" i="137"/>
  <c r="AZ73" i="137"/>
  <c r="BF73" i="137"/>
  <c r="BG73" i="137" s="1"/>
  <c r="BJ73" i="137"/>
  <c r="BK73" i="137"/>
  <c r="BL73" i="137"/>
  <c r="BM73" i="137"/>
  <c r="BN73" i="137"/>
  <c r="BO73" i="137"/>
  <c r="BP73" i="137"/>
  <c r="BR73" i="137"/>
  <c r="BS73" i="137"/>
  <c r="BT73" i="137"/>
  <c r="BV73" i="137"/>
  <c r="BW73" i="137" s="1"/>
  <c r="BZ73" i="137"/>
  <c r="CA73" i="137"/>
  <c r="CB73" i="137"/>
  <c r="CC73" i="137"/>
  <c r="CD73" i="137"/>
  <c r="CE73" i="137"/>
  <c r="CF73" i="137"/>
  <c r="AI74" i="137"/>
  <c r="AJ74" i="137"/>
  <c r="AK74" i="137"/>
  <c r="AL74" i="137"/>
  <c r="AM74" i="137"/>
  <c r="AN74" i="137"/>
  <c r="AO74" i="137"/>
  <c r="AP74" i="137"/>
  <c r="AQ74" i="137"/>
  <c r="AR74" i="137"/>
  <c r="AS74" i="137"/>
  <c r="AT74" i="137"/>
  <c r="AU74" i="137"/>
  <c r="AV74" i="137"/>
  <c r="AW74" i="137"/>
  <c r="AX74" i="137"/>
  <c r="AY74" i="137"/>
  <c r="AZ74" i="137"/>
  <c r="BF74" i="137"/>
  <c r="BG74" i="137" s="1"/>
  <c r="BJ74" i="137"/>
  <c r="BK74" i="137"/>
  <c r="BL74" i="137"/>
  <c r="BM74" i="137"/>
  <c r="BN74" i="137"/>
  <c r="BO74" i="137"/>
  <c r="BP74" i="137"/>
  <c r="BR74" i="137"/>
  <c r="BS74" i="137"/>
  <c r="BT74" i="137"/>
  <c r="BV74" i="137"/>
  <c r="BW74" i="137" s="1"/>
  <c r="BZ74" i="137"/>
  <c r="CA74" i="137"/>
  <c r="CB74" i="137"/>
  <c r="CC74" i="137"/>
  <c r="CD74" i="137"/>
  <c r="CE74" i="137"/>
  <c r="CF74" i="137"/>
  <c r="AI75" i="137"/>
  <c r="AJ75" i="137"/>
  <c r="AK75" i="137"/>
  <c r="AL75" i="137"/>
  <c r="AM75" i="137"/>
  <c r="AN75" i="137"/>
  <c r="AO75" i="137"/>
  <c r="AP75" i="137"/>
  <c r="AQ75" i="137"/>
  <c r="AR75" i="137"/>
  <c r="AS75" i="137"/>
  <c r="AT75" i="137"/>
  <c r="AU75" i="137"/>
  <c r="AV75" i="137"/>
  <c r="AW75" i="137"/>
  <c r="AX75" i="137"/>
  <c r="AY75" i="137"/>
  <c r="AZ75" i="137"/>
  <c r="BF75" i="137"/>
  <c r="BG75" i="137" s="1"/>
  <c r="BJ75" i="137"/>
  <c r="BK75" i="137"/>
  <c r="BL75" i="137"/>
  <c r="BM75" i="137"/>
  <c r="BN75" i="137"/>
  <c r="BO75" i="137"/>
  <c r="BP75" i="137"/>
  <c r="BR75" i="137"/>
  <c r="BS75" i="137"/>
  <c r="BT75" i="137"/>
  <c r="BV75" i="137"/>
  <c r="BW75" i="137" s="1"/>
  <c r="BZ75" i="137"/>
  <c r="CA75" i="137"/>
  <c r="CB75" i="137"/>
  <c r="CC75" i="137"/>
  <c r="CD75" i="137"/>
  <c r="CE75" i="137"/>
  <c r="CF75" i="137"/>
  <c r="AI76" i="137"/>
  <c r="AJ76" i="137"/>
  <c r="AK76" i="137"/>
  <c r="AL76" i="137"/>
  <c r="AM76" i="137"/>
  <c r="AN76" i="137"/>
  <c r="AO76" i="137"/>
  <c r="AP76" i="137"/>
  <c r="AQ76" i="137"/>
  <c r="AR76" i="137"/>
  <c r="AS76" i="137"/>
  <c r="AT76" i="137"/>
  <c r="AU76" i="137"/>
  <c r="AV76" i="137"/>
  <c r="AW76" i="137"/>
  <c r="AX76" i="137"/>
  <c r="AY76" i="137"/>
  <c r="AZ76" i="137"/>
  <c r="BF76" i="137"/>
  <c r="BG76" i="137" s="1"/>
  <c r="BJ76" i="137"/>
  <c r="BK76" i="137"/>
  <c r="BL76" i="137"/>
  <c r="BM76" i="137"/>
  <c r="BN76" i="137"/>
  <c r="BO76" i="137"/>
  <c r="BP76" i="137"/>
  <c r="BR76" i="137"/>
  <c r="BS76" i="137"/>
  <c r="BT76" i="137"/>
  <c r="BV76" i="137"/>
  <c r="BW76" i="137" s="1"/>
  <c r="BZ76" i="137"/>
  <c r="CA76" i="137"/>
  <c r="CB76" i="137"/>
  <c r="CC76" i="137"/>
  <c r="CD76" i="137"/>
  <c r="CE76" i="137"/>
  <c r="CF76" i="137"/>
  <c r="AI77" i="137"/>
  <c r="AJ77" i="137"/>
  <c r="AK77" i="137"/>
  <c r="AL77" i="137"/>
  <c r="AM77" i="137"/>
  <c r="AN77" i="137"/>
  <c r="AO77" i="137"/>
  <c r="AP77" i="137"/>
  <c r="AQ77" i="137"/>
  <c r="AR77" i="137"/>
  <c r="AS77" i="137"/>
  <c r="AT77" i="137"/>
  <c r="AU77" i="137"/>
  <c r="AV77" i="137"/>
  <c r="AW77" i="137"/>
  <c r="AX77" i="137"/>
  <c r="AY77" i="137"/>
  <c r="AZ77" i="137"/>
  <c r="BF77" i="137"/>
  <c r="BG77" i="137" s="1"/>
  <c r="BJ77" i="137"/>
  <c r="BK77" i="137"/>
  <c r="BL77" i="137"/>
  <c r="BM77" i="137"/>
  <c r="BN77" i="137"/>
  <c r="BO77" i="137"/>
  <c r="BP77" i="137"/>
  <c r="BR77" i="137"/>
  <c r="BS77" i="137"/>
  <c r="BT77" i="137"/>
  <c r="BV77" i="137"/>
  <c r="BW77" i="137" s="1"/>
  <c r="BZ77" i="137"/>
  <c r="CA77" i="137"/>
  <c r="CB77" i="137"/>
  <c r="CC77" i="137"/>
  <c r="CD77" i="137"/>
  <c r="CE77" i="137"/>
  <c r="CF77" i="137"/>
  <c r="AI78" i="137"/>
  <c r="AJ78" i="137"/>
  <c r="AK78" i="137"/>
  <c r="AL78" i="137"/>
  <c r="AM78" i="137"/>
  <c r="AN78" i="137"/>
  <c r="AO78" i="137"/>
  <c r="AP78" i="137"/>
  <c r="AQ78" i="137"/>
  <c r="AR78" i="137"/>
  <c r="AS78" i="137"/>
  <c r="AT78" i="137"/>
  <c r="AU78" i="137"/>
  <c r="AV78" i="137"/>
  <c r="AW78" i="137"/>
  <c r="AX78" i="137"/>
  <c r="AY78" i="137"/>
  <c r="AZ78" i="137"/>
  <c r="BF78" i="137"/>
  <c r="BG78" i="137" s="1"/>
  <c r="BJ78" i="137"/>
  <c r="BK78" i="137"/>
  <c r="BL78" i="137"/>
  <c r="BM78" i="137"/>
  <c r="BN78" i="137"/>
  <c r="BO78" i="137"/>
  <c r="BP78" i="137"/>
  <c r="BR78" i="137"/>
  <c r="BS78" i="137"/>
  <c r="BT78" i="137"/>
  <c r="BV78" i="137"/>
  <c r="BW78" i="137" s="1"/>
  <c r="BZ78" i="137"/>
  <c r="CA78" i="137"/>
  <c r="CB78" i="137"/>
  <c r="CC78" i="137"/>
  <c r="CD78" i="137"/>
  <c r="CE78" i="137"/>
  <c r="CF78" i="137"/>
  <c r="F9" i="137" l="1"/>
  <c r="P9" i="137"/>
  <c r="O9" i="137"/>
  <c r="Q9" i="137"/>
  <c r="N5" i="137"/>
  <c r="E9" i="137"/>
  <c r="H5" i="137"/>
  <c r="K9" i="137"/>
  <c r="M9" i="137"/>
  <c r="N9" i="137"/>
  <c r="L5" i="137"/>
  <c r="R9" i="137"/>
  <c r="BH73" i="137"/>
  <c r="BI73" i="137" s="1"/>
  <c r="D9" i="137"/>
  <c r="BX56" i="137"/>
  <c r="BY56" i="137" s="1"/>
  <c r="M5" i="137"/>
  <c r="BX55" i="137"/>
  <c r="BY55" i="137" s="1"/>
  <c r="BQ25" i="137"/>
  <c r="BQ22" i="137"/>
  <c r="D5" i="137"/>
  <c r="P5" i="137"/>
  <c r="G9" i="137"/>
  <c r="BQ74" i="137"/>
  <c r="BQ23" i="137"/>
  <c r="K5" i="137"/>
  <c r="BH60" i="137"/>
  <c r="BI60" i="137" s="1"/>
  <c r="BH44" i="137"/>
  <c r="BI44" i="137" s="1"/>
  <c r="BH24" i="137"/>
  <c r="BI24" i="137" s="1"/>
  <c r="BX18" i="137"/>
  <c r="BY18" i="137" s="1"/>
  <c r="BX68" i="137"/>
  <c r="BY68" i="137" s="1"/>
  <c r="BX70" i="137"/>
  <c r="BY70" i="137" s="1"/>
  <c r="O5" i="137"/>
  <c r="J5" i="137"/>
  <c r="BH41" i="137"/>
  <c r="BI41" i="137" s="1"/>
  <c r="E5" i="137"/>
  <c r="Q5" i="137"/>
  <c r="H9" i="137"/>
  <c r="BI31" i="137"/>
  <c r="F5" i="137"/>
  <c r="R5" i="137"/>
  <c r="I9" i="137"/>
  <c r="BQ27" i="137"/>
  <c r="G5" i="137"/>
  <c r="J9" i="137"/>
  <c r="I5" i="137"/>
  <c r="L9" i="137"/>
  <c r="G30" i="137"/>
  <c r="H30" i="137" s="1"/>
  <c r="I30" i="137" s="1"/>
  <c r="J30" i="137" s="1"/>
  <c r="K30" i="137" s="1"/>
  <c r="L30" i="137" s="1"/>
  <c r="M30" i="137" s="1"/>
  <c r="N30" i="137" s="1"/>
  <c r="O30" i="137" s="1"/>
  <c r="P30" i="137" s="1"/>
  <c r="Q30" i="137" s="1"/>
  <c r="R30" i="137" s="1"/>
  <c r="G46" i="137"/>
  <c r="H46" i="137" s="1"/>
  <c r="I46" i="137" s="1"/>
  <c r="J46" i="137" s="1"/>
  <c r="K46" i="137" s="1"/>
  <c r="L46" i="137" s="1"/>
  <c r="M46" i="137" s="1"/>
  <c r="N46" i="137" s="1"/>
  <c r="O46" i="137" s="1"/>
  <c r="P46" i="137" s="1"/>
  <c r="Q46" i="137" s="1"/>
  <c r="R46" i="137" s="1"/>
  <c r="G62" i="137"/>
  <c r="H62" i="137" s="1"/>
  <c r="I62" i="137" s="1"/>
  <c r="J62" i="137" s="1"/>
  <c r="K62" i="137" s="1"/>
  <c r="L62" i="137" s="1"/>
  <c r="M62" i="137" s="1"/>
  <c r="N62" i="137" s="1"/>
  <c r="O62" i="137" s="1"/>
  <c r="P62" i="137" s="1"/>
  <c r="Q62" i="137" s="1"/>
  <c r="R62" i="137" s="1"/>
  <c r="BQ72" i="137"/>
  <c r="BH71" i="137"/>
  <c r="BI71" i="137" s="1"/>
  <c r="CG54" i="137"/>
  <c r="CG40" i="137"/>
  <c r="BQ40" i="137"/>
  <c r="BX34" i="137"/>
  <c r="BY34" i="137" s="1"/>
  <c r="BA15" i="137"/>
  <c r="BX60" i="137"/>
  <c r="BY60" i="137" s="1"/>
  <c r="BH42" i="137"/>
  <c r="BI42" i="137" s="1"/>
  <c r="BU41" i="137"/>
  <c r="BQ37" i="137"/>
  <c r="CG70" i="137"/>
  <c r="BQ35" i="137"/>
  <c r="BQ57" i="137"/>
  <c r="BX50" i="137"/>
  <c r="BY50" i="137" s="1"/>
  <c r="CG45" i="137"/>
  <c r="BQ20" i="137"/>
  <c r="BQ15" i="137"/>
  <c r="BH59" i="137"/>
  <c r="BI59" i="137" s="1"/>
  <c r="BX38" i="137"/>
  <c r="BY38" i="137" s="1"/>
  <c r="BX23" i="137"/>
  <c r="BY23" i="137" s="1"/>
  <c r="BA14" i="137"/>
  <c r="BX59" i="137"/>
  <c r="BY59" i="137" s="1"/>
  <c r="BQ44" i="137"/>
  <c r="BX37" i="137"/>
  <c r="BY37" i="137" s="1"/>
  <c r="BH15" i="137"/>
  <c r="BI15" i="137" s="1"/>
  <c r="BH78" i="137"/>
  <c r="BI78" i="137" s="1"/>
  <c r="CG49" i="137"/>
  <c r="BH65" i="137"/>
  <c r="BI65" i="137" s="1"/>
  <c r="BX58" i="137"/>
  <c r="BY58" i="137" s="1"/>
  <c r="BX69" i="137"/>
  <c r="BY69" i="137" s="1"/>
  <c r="BU59" i="137"/>
  <c r="CG41" i="137"/>
  <c r="BQ19" i="137"/>
  <c r="BX78" i="137"/>
  <c r="BY78" i="137" s="1"/>
  <c r="BH63" i="137"/>
  <c r="BI63" i="137" s="1"/>
  <c r="BA45" i="137"/>
  <c r="BU20" i="137"/>
  <c r="CG65" i="137"/>
  <c r="BU58" i="137"/>
  <c r="BH49" i="137"/>
  <c r="BI49" i="137" s="1"/>
  <c r="BQ45" i="137"/>
  <c r="BA24" i="137"/>
  <c r="CG23" i="137"/>
  <c r="BQ14" i="137"/>
  <c r="BH50" i="137"/>
  <c r="BI50" i="137" s="1"/>
  <c r="BU43" i="137"/>
  <c r="BA33" i="137"/>
  <c r="BA25" i="137"/>
  <c r="BU51" i="137"/>
  <c r="BQ34" i="137"/>
  <c r="CG21" i="137"/>
  <c r="BU16" i="137"/>
  <c r="BU15" i="137"/>
  <c r="BH77" i="137"/>
  <c r="BI77" i="137" s="1"/>
  <c r="BU70" i="137"/>
  <c r="BU60" i="137"/>
  <c r="CG58" i="137"/>
  <c r="BQ47" i="137"/>
  <c r="CG27" i="137"/>
  <c r="CK27" i="137" s="1"/>
  <c r="BU23" i="137"/>
  <c r="BH22" i="137"/>
  <c r="BI22" i="137" s="1"/>
  <c r="BX19" i="137"/>
  <c r="BY19" i="137" s="1"/>
  <c r="BH19" i="137"/>
  <c r="BI19" i="137" s="1"/>
  <c r="BX17" i="137"/>
  <c r="BY17" i="137" s="1"/>
  <c r="BH68" i="137"/>
  <c r="BI68" i="137" s="1"/>
  <c r="CG61" i="137"/>
  <c r="CG57" i="137"/>
  <c r="BX29" i="137"/>
  <c r="BY29" i="137" s="1"/>
  <c r="BA18" i="137"/>
  <c r="BQ17" i="137"/>
  <c r="BQ76" i="137"/>
  <c r="BU73" i="137"/>
  <c r="BH48" i="137"/>
  <c r="BI48" i="137" s="1"/>
  <c r="BH37" i="137"/>
  <c r="BI37" i="137" s="1"/>
  <c r="BA35" i="137"/>
  <c r="BH34" i="137"/>
  <c r="BI34" i="137" s="1"/>
  <c r="BQ66" i="137"/>
  <c r="BX48" i="137"/>
  <c r="BY48" i="137" s="1"/>
  <c r="BQ42" i="137"/>
  <c r="BU40" i="137"/>
  <c r="CG25" i="137"/>
  <c r="BA69" i="137"/>
  <c r="BU48" i="137"/>
  <c r="BX27" i="137"/>
  <c r="BY27" i="137" s="1"/>
  <c r="BH27" i="137"/>
  <c r="BI27" i="137" s="1"/>
  <c r="BQ24" i="137"/>
  <c r="BH20" i="137"/>
  <c r="BI20" i="137" s="1"/>
  <c r="BA54" i="137"/>
  <c r="CG50" i="137"/>
  <c r="BU39" i="137"/>
  <c r="BQ36" i="137"/>
  <c r="BA23" i="137"/>
  <c r="BX47" i="137"/>
  <c r="BY47" i="137" s="1"/>
  <c r="AU32" i="137"/>
  <c r="BN32" i="137"/>
  <c r="CF32" i="137"/>
  <c r="AL32" i="137"/>
  <c r="AN32" i="137"/>
  <c r="BF32" i="137"/>
  <c r="BG32" i="137" s="1"/>
  <c r="BV32" i="137"/>
  <c r="BW32" i="137" s="1"/>
  <c r="BL32" i="137"/>
  <c r="CC32" i="137"/>
  <c r="AL64" i="137"/>
  <c r="BR64" i="137"/>
  <c r="CB64" i="137"/>
  <c r="AM64" i="137"/>
  <c r="AY64" i="137"/>
  <c r="BS64" i="137"/>
  <c r="AN64" i="137"/>
  <c r="AZ64" i="137"/>
  <c r="BV64" i="137"/>
  <c r="BW64" i="137" s="1"/>
  <c r="AP64" i="137"/>
  <c r="AQ64" i="137"/>
  <c r="BJ64" i="137"/>
  <c r="BZ64" i="137"/>
  <c r="BL64" i="137"/>
  <c r="AU64" i="137"/>
  <c r="AR64" i="137"/>
  <c r="AS64" i="137"/>
  <c r="AT64" i="137"/>
  <c r="BM64" i="137"/>
  <c r="CC64" i="137"/>
  <c r="AJ64" i="137"/>
  <c r="AV64" i="137"/>
  <c r="BO64" i="137"/>
  <c r="CE64" i="137"/>
  <c r="CD64" i="137"/>
  <c r="BP64" i="137"/>
  <c r="CF64" i="137"/>
  <c r="BH76" i="137"/>
  <c r="BI76" i="137" s="1"/>
  <c r="CG71" i="137"/>
  <c r="BU76" i="137"/>
  <c r="BU71" i="137"/>
  <c r="BX65" i="137"/>
  <c r="BY65" i="137" s="1"/>
  <c r="BQ65" i="137"/>
  <c r="CG59" i="137"/>
  <c r="CG56" i="137"/>
  <c r="BQ53" i="137"/>
  <c r="CG51" i="137"/>
  <c r="CG48" i="137"/>
  <c r="BU35" i="137"/>
  <c r="BX26" i="137"/>
  <c r="BY26" i="137" s="1"/>
  <c r="BQ18" i="137"/>
  <c r="CG73" i="137"/>
  <c r="BA70" i="137"/>
  <c r="CG78" i="137"/>
  <c r="BQ78" i="137"/>
  <c r="BA77" i="137"/>
  <c r="BX73" i="137"/>
  <c r="BY73" i="137" s="1"/>
  <c r="BQ73" i="137"/>
  <c r="BQ70" i="137"/>
  <c r="CG68" i="137"/>
  <c r="BQ68" i="137"/>
  <c r="BQ56" i="137"/>
  <c r="CG47" i="137"/>
  <c r="BX45" i="137"/>
  <c r="BY45" i="137" s="1"/>
  <c r="BQ43" i="137"/>
  <c r="BX33" i="137"/>
  <c r="BY33" i="137" s="1"/>
  <c r="CG14" i="137"/>
  <c r="BQ61" i="137"/>
  <c r="BA55" i="137"/>
  <c r="BU54" i="137"/>
  <c r="BU44" i="137"/>
  <c r="CG42" i="137"/>
  <c r="CG33" i="137"/>
  <c r="BQ33" i="137"/>
  <c r="BQ31" i="137"/>
  <c r="BU26" i="137"/>
  <c r="BQ21" i="137"/>
  <c r="CG20" i="137"/>
  <c r="CK20" i="137" s="1"/>
  <c r="BU19" i="137"/>
  <c r="CG17" i="137"/>
  <c r="BU17" i="137"/>
  <c r="BA72" i="137"/>
  <c r="BU38" i="137"/>
  <c r="CG31" i="137"/>
  <c r="BA63" i="137"/>
  <c r="CG77" i="137"/>
  <c r="BA71" i="137"/>
  <c r="BA67" i="137"/>
  <c r="BA58" i="137"/>
  <c r="BA57" i="137"/>
  <c r="CG19" i="137"/>
  <c r="BA19" i="137"/>
  <c r="BQ55" i="137"/>
  <c r="CG39" i="137"/>
  <c r="BQ39" i="137"/>
  <c r="CG36" i="137"/>
  <c r="BA36" i="137"/>
  <c r="BU29" i="137"/>
  <c r="BU22" i="137"/>
  <c r="BA20" i="137"/>
  <c r="BQ16" i="137"/>
  <c r="BQ77" i="137"/>
  <c r="CG72" i="137"/>
  <c r="CG76" i="137"/>
  <c r="BQ75" i="137"/>
  <c r="BQ67" i="137"/>
  <c r="BU65" i="137"/>
  <c r="BQ63" i="137"/>
  <c r="BX61" i="137"/>
  <c r="BY61" i="137" s="1"/>
  <c r="BQ60" i="137"/>
  <c r="BQ58" i="137"/>
  <c r="BQ54" i="137"/>
  <c r="BQ52" i="137"/>
  <c r="BU50" i="137"/>
  <c r="BQ26" i="137"/>
  <c r="BA17" i="137"/>
  <c r="BA76" i="137"/>
  <c r="BA75" i="137"/>
  <c r="BQ69" i="137"/>
  <c r="BU78" i="137"/>
  <c r="BX74" i="137"/>
  <c r="BY74" i="137" s="1"/>
  <c r="BQ71" i="137"/>
  <c r="BU68" i="137"/>
  <c r="BX66" i="137"/>
  <c r="BY66" i="137" s="1"/>
  <c r="CG63" i="137"/>
  <c r="CG60" i="137"/>
  <c r="BU53" i="137"/>
  <c r="BA53" i="137"/>
  <c r="BH40" i="137"/>
  <c r="BI40" i="137" s="1"/>
  <c r="BU18" i="137"/>
  <c r="CG16" i="137"/>
  <c r="BA16" i="137"/>
  <c r="CG15" i="137"/>
  <c r="BU14" i="137"/>
  <c r="BA65" i="137"/>
  <c r="BX49" i="137"/>
  <c r="BY49" i="137" s="1"/>
  <c r="BU45" i="137"/>
  <c r="BX42" i="137"/>
  <c r="BY42" i="137" s="1"/>
  <c r="BU31" i="137"/>
  <c r="CG26" i="137"/>
  <c r="BX20" i="137"/>
  <c r="BY20" i="137" s="1"/>
  <c r="BA73" i="137"/>
  <c r="BA56" i="137"/>
  <c r="CG53" i="137"/>
  <c r="BQ41" i="137"/>
  <c r="BX39" i="137"/>
  <c r="BY39" i="137" s="1"/>
  <c r="BQ29" i="137"/>
  <c r="CG18" i="137"/>
  <c r="BH72" i="137"/>
  <c r="BI72" i="137" s="1"/>
  <c r="BX72" i="137"/>
  <c r="BY72" i="137" s="1"/>
  <c r="BU63" i="137"/>
  <c r="BU61" i="137"/>
  <c r="BQ59" i="137"/>
  <c r="BH58" i="137"/>
  <c r="BI58" i="137" s="1"/>
  <c r="BU49" i="137"/>
  <c r="BQ48" i="137"/>
  <c r="CG43" i="137"/>
  <c r="BU42" i="137"/>
  <c r="CG37" i="137"/>
  <c r="BU33" i="137"/>
  <c r="CG29" i="137"/>
  <c r="BU27" i="137"/>
  <c r="CG22" i="137"/>
  <c r="CK22" i="137" s="1"/>
  <c r="BU21" i="137"/>
  <c r="BH56" i="137"/>
  <c r="BI56" i="137" s="1"/>
  <c r="BX77" i="137"/>
  <c r="BY77" i="137" s="1"/>
  <c r="BH70" i="137"/>
  <c r="BI70" i="137" s="1"/>
  <c r="BX76" i="137"/>
  <c r="BY76" i="137" s="1"/>
  <c r="BH55" i="137"/>
  <c r="BI55" i="137" s="1"/>
  <c r="BH69" i="137"/>
  <c r="BI69" i="137" s="1"/>
  <c r="BX63" i="137"/>
  <c r="BY63" i="137" s="1"/>
  <c r="BX75" i="137"/>
  <c r="BY75" i="137" s="1"/>
  <c r="BX71" i="137"/>
  <c r="BY71" i="137" s="1"/>
  <c r="BX67" i="137"/>
  <c r="BY67" i="137" s="1"/>
  <c r="BH52" i="137"/>
  <c r="BI52" i="137" s="1"/>
  <c r="BX57" i="137"/>
  <c r="BY57" i="137" s="1"/>
  <c r="BH51" i="137"/>
  <c r="BI51" i="137" s="1"/>
  <c r="BX14" i="137"/>
  <c r="BY14" i="137" s="1"/>
  <c r="BU74" i="137"/>
  <c r="BU66" i="137"/>
  <c r="CG52" i="137"/>
  <c r="BU47" i="137"/>
  <c r="CG28" i="137"/>
  <c r="BQ28" i="137"/>
  <c r="BH21" i="137"/>
  <c r="BI21" i="137" s="1"/>
  <c r="BH67" i="137"/>
  <c r="BI67" i="137" s="1"/>
  <c r="BU57" i="137"/>
  <c r="BQ49" i="137"/>
  <c r="BX43" i="137"/>
  <c r="BY43" i="137" s="1"/>
  <c r="BX41" i="137"/>
  <c r="BY41" i="137" s="1"/>
  <c r="CG38" i="137"/>
  <c r="BH26" i="137"/>
  <c r="BI26" i="137" s="1"/>
  <c r="CG74" i="137"/>
  <c r="BU69" i="137"/>
  <c r="CG66" i="137"/>
  <c r="BA60" i="137"/>
  <c r="BA52" i="137"/>
  <c r="BA49" i="137"/>
  <c r="BA47" i="137"/>
  <c r="BH45" i="137"/>
  <c r="BI45" i="137" s="1"/>
  <c r="BQ38" i="137"/>
  <c r="BH29" i="137"/>
  <c r="BI29" i="137" s="1"/>
  <c r="CG24" i="137"/>
  <c r="BH17" i="137"/>
  <c r="BI17" i="137" s="1"/>
  <c r="BH18" i="137"/>
  <c r="BI18" i="137" s="1"/>
  <c r="BH14" i="137"/>
  <c r="BI14" i="137" s="1"/>
  <c r="BU72" i="137"/>
  <c r="BX53" i="137"/>
  <c r="BY53" i="137" s="1"/>
  <c r="BH43" i="137"/>
  <c r="BI43" i="137" s="1"/>
  <c r="BA42" i="137"/>
  <c r="BH39" i="137"/>
  <c r="BI39" i="137" s="1"/>
  <c r="BX31" i="137"/>
  <c r="BY31" i="137" s="1"/>
  <c r="BX25" i="137"/>
  <c r="BY25" i="137" s="1"/>
  <c r="BH25" i="137"/>
  <c r="BI25" i="137" s="1"/>
  <c r="BA22" i="137"/>
  <c r="BU77" i="137"/>
  <c r="BU75" i="137"/>
  <c r="CG69" i="137"/>
  <c r="BU67" i="137"/>
  <c r="BA61" i="137"/>
  <c r="BU55" i="137"/>
  <c r="BQ50" i="137"/>
  <c r="CG44" i="137"/>
  <c r="BA44" i="137"/>
  <c r="BU37" i="137"/>
  <c r="CG35" i="137"/>
  <c r="BU34" i="137"/>
  <c r="BX28" i="137"/>
  <c r="BY28" i="137" s="1"/>
  <c r="BH28" i="137"/>
  <c r="BI28" i="137" s="1"/>
  <c r="BA26" i="137"/>
  <c r="BH16" i="137"/>
  <c r="BI16" i="137" s="1"/>
  <c r="BA74" i="137"/>
  <c r="BA66" i="137"/>
  <c r="BH53" i="137"/>
  <c r="BI53" i="137" s="1"/>
  <c r="BX52" i="137"/>
  <c r="BY52" i="137" s="1"/>
  <c r="BA50" i="137"/>
  <c r="BA40" i="137"/>
  <c r="BH36" i="137"/>
  <c r="BI36" i="137" s="1"/>
  <c r="BA28" i="137"/>
  <c r="BA27" i="137"/>
  <c r="BU25" i="137"/>
  <c r="BA21" i="137"/>
  <c r="BX16" i="137"/>
  <c r="BY16" i="137" s="1"/>
  <c r="CG75" i="137"/>
  <c r="CG67" i="137"/>
  <c r="BA59" i="137"/>
  <c r="CG55" i="137"/>
  <c r="BH38" i="137"/>
  <c r="BI38" i="137" s="1"/>
  <c r="BX36" i="137"/>
  <c r="BY36" i="137" s="1"/>
  <c r="BX24" i="137"/>
  <c r="BY24" i="137" s="1"/>
  <c r="BX22" i="137"/>
  <c r="BY22" i="137" s="1"/>
  <c r="BX15" i="137"/>
  <c r="BY15" i="137" s="1"/>
  <c r="BA31" i="137"/>
  <c r="BH75" i="137"/>
  <c r="BI75" i="137" s="1"/>
  <c r="BA34" i="137"/>
  <c r="BH33" i="137"/>
  <c r="BI33" i="137" s="1"/>
  <c r="BH57" i="137"/>
  <c r="BI57" i="137" s="1"/>
  <c r="BU56" i="137"/>
  <c r="BX54" i="137"/>
  <c r="BY54" i="137" s="1"/>
  <c r="BU52" i="137"/>
  <c r="BQ51" i="137"/>
  <c r="BA51" i="137"/>
  <c r="BH47" i="137"/>
  <c r="BI47" i="137" s="1"/>
  <c r="BX44" i="137"/>
  <c r="BY44" i="137" s="1"/>
  <c r="BA38" i="137"/>
  <c r="BX35" i="137"/>
  <c r="BY35" i="137" s="1"/>
  <c r="BH35" i="137"/>
  <c r="BI35" i="137" s="1"/>
  <c r="CG34" i="137"/>
  <c r="BA29" i="137"/>
  <c r="BU28" i="137"/>
  <c r="BX51" i="137"/>
  <c r="BY51" i="137" s="1"/>
  <c r="BA41" i="137"/>
  <c r="BX21" i="137"/>
  <c r="BY21" i="137" s="1"/>
  <c r="BA78" i="137"/>
  <c r="BH74" i="137"/>
  <c r="BI74" i="137" s="1"/>
  <c r="BA68" i="137"/>
  <c r="BH66" i="137"/>
  <c r="BI66" i="137" s="1"/>
  <c r="BH61" i="137"/>
  <c r="BI61" i="137" s="1"/>
  <c r="BH54" i="137"/>
  <c r="BI54" i="137" s="1"/>
  <c r="BA48" i="137"/>
  <c r="BA43" i="137"/>
  <c r="BX40" i="137"/>
  <c r="BY40" i="137" s="1"/>
  <c r="BA39" i="137"/>
  <c r="BA37" i="137"/>
  <c r="BU36" i="137"/>
  <c r="BU24" i="137"/>
  <c r="BH23" i="137"/>
  <c r="BI23" i="137" s="1"/>
  <c r="CK41" i="137" l="1"/>
  <c r="CK51" i="137"/>
  <c r="CK34" i="137"/>
  <c r="CK17" i="137"/>
  <c r="CK47" i="137"/>
  <c r="CK25" i="137"/>
  <c r="AZ30" i="137"/>
  <c r="CK66" i="137"/>
  <c r="CK44" i="137"/>
  <c r="AI46" i="137"/>
  <c r="AT46" i="137"/>
  <c r="AZ46" i="137"/>
  <c r="AL46" i="137"/>
  <c r="AU62" i="137"/>
  <c r="CC46" i="137"/>
  <c r="CK40" i="137"/>
  <c r="BZ62" i="137"/>
  <c r="BR46" i="137"/>
  <c r="CK68" i="137"/>
  <c r="CK67" i="137"/>
  <c r="BL62" i="137"/>
  <c r="CK45" i="137"/>
  <c r="AN62" i="137"/>
  <c r="CA62" i="137"/>
  <c r="CK18" i="137"/>
  <c r="CE46" i="137"/>
  <c r="CK43" i="137"/>
  <c r="CK60" i="137"/>
  <c r="BN46" i="137"/>
  <c r="BF46" i="137"/>
  <c r="BG46" i="137" s="1"/>
  <c r="AO46" i="137"/>
  <c r="CK19" i="137"/>
  <c r="CK61" i="137"/>
  <c r="CK36" i="137"/>
  <c r="CK74" i="137"/>
  <c r="CK16" i="137"/>
  <c r="CK57" i="137"/>
  <c r="CK50" i="137"/>
  <c r="CK65" i="137"/>
  <c r="CK39" i="137"/>
  <c r="CK21" i="137"/>
  <c r="AM62" i="137"/>
  <c r="BJ62" i="137"/>
  <c r="AQ62" i="137"/>
  <c r="CK77" i="137"/>
  <c r="CK15" i="137"/>
  <c r="CK23" i="137"/>
  <c r="CK26" i="137"/>
  <c r="CK33" i="137"/>
  <c r="AZ62" i="137"/>
  <c r="BR62" i="137"/>
  <c r="AW62" i="137"/>
  <c r="CE62" i="137"/>
  <c r="BK46" i="137"/>
  <c r="CK56" i="137"/>
  <c r="CK76" i="137"/>
  <c r="BO62" i="137"/>
  <c r="BZ46" i="137"/>
  <c r="BL30" i="137"/>
  <c r="BT62" i="137"/>
  <c r="AR62" i="137"/>
  <c r="AR30" i="137"/>
  <c r="CK72" i="137"/>
  <c r="CK58" i="137"/>
  <c r="CK24" i="137"/>
  <c r="CK14" i="137"/>
  <c r="AI62" i="137"/>
  <c r="CK49" i="137"/>
  <c r="BS62" i="137"/>
  <c r="CD62" i="137"/>
  <c r="BP30" i="137"/>
  <c r="CK37" i="137"/>
  <c r="CK63" i="137"/>
  <c r="AX62" i="137"/>
  <c r="BN62" i="137"/>
  <c r="AV30" i="137"/>
  <c r="CK52" i="137"/>
  <c r="CK70" i="137"/>
  <c r="AL62" i="137"/>
  <c r="BV62" i="137"/>
  <c r="BW62" i="137" s="1"/>
  <c r="AJ30" i="137"/>
  <c r="CK38" i="137"/>
  <c r="AK62" i="137"/>
  <c r="CB62" i="137"/>
  <c r="BL46" i="137"/>
  <c r="CB30" i="137"/>
  <c r="CK35" i="137"/>
  <c r="CK28" i="137"/>
  <c r="AN30" i="137"/>
  <c r="AW46" i="137"/>
  <c r="BN30" i="137"/>
  <c r="CA30" i="137"/>
  <c r="BT30" i="137"/>
  <c r="CB46" i="137"/>
  <c r="BV46" i="137"/>
  <c r="BW46" i="137" s="1"/>
  <c r="AK46" i="137"/>
  <c r="CE30" i="137"/>
  <c r="BK30" i="137"/>
  <c r="AY30" i="137"/>
  <c r="BO30" i="137"/>
  <c r="AQ30" i="137"/>
  <c r="AM30" i="137"/>
  <c r="CK31" i="137"/>
  <c r="AT62" i="137"/>
  <c r="BK62" i="137"/>
  <c r="AQ46" i="137"/>
  <c r="AN46" i="137"/>
  <c r="AS46" i="137"/>
  <c r="AU30" i="137"/>
  <c r="BZ30" i="137"/>
  <c r="BS30" i="137"/>
  <c r="CK59" i="137"/>
  <c r="CD46" i="137"/>
  <c r="BT46" i="137"/>
  <c r="BP46" i="137"/>
  <c r="AI30" i="137"/>
  <c r="BJ30" i="137"/>
  <c r="AX30" i="137"/>
  <c r="AP62" i="137"/>
  <c r="CF62" i="137"/>
  <c r="AY62" i="137"/>
  <c r="AR46" i="137"/>
  <c r="CA46" i="137"/>
  <c r="AY46" i="137"/>
  <c r="AV46" i="137"/>
  <c r="CC30" i="137"/>
  <c r="AP30" i="137"/>
  <c r="AL30" i="137"/>
  <c r="BP62" i="137"/>
  <c r="CC62" i="137"/>
  <c r="CF46" i="137"/>
  <c r="BJ46" i="137"/>
  <c r="AM46" i="137"/>
  <c r="AJ46" i="137"/>
  <c r="BM30" i="137"/>
  <c r="BV30" i="137"/>
  <c r="BW30" i="137" s="1"/>
  <c r="BR30" i="137"/>
  <c r="CK54" i="137"/>
  <c r="BF62" i="137"/>
  <c r="BG62" i="137" s="1"/>
  <c r="AV62" i="137"/>
  <c r="BM62" i="137"/>
  <c r="BO46" i="137"/>
  <c r="AP46" i="137"/>
  <c r="BS46" i="137"/>
  <c r="AT30" i="137"/>
  <c r="AS30" i="137"/>
  <c r="BF30" i="137"/>
  <c r="BG30" i="137" s="1"/>
  <c r="AW30" i="137"/>
  <c r="CK78" i="137"/>
  <c r="CK53" i="137"/>
  <c r="AO62" i="137"/>
  <c r="AJ62" i="137"/>
  <c r="AS62" i="137"/>
  <c r="AU46" i="137"/>
  <c r="BM46" i="137"/>
  <c r="AX46" i="137"/>
  <c r="CF30" i="137"/>
  <c r="CD30" i="137"/>
  <c r="AO30" i="137"/>
  <c r="AK30" i="137"/>
  <c r="CK42" i="137"/>
  <c r="CK73" i="137"/>
  <c r="CK75" i="137"/>
  <c r="CK48" i="137"/>
  <c r="BH32" i="137"/>
  <c r="CK29" i="137"/>
  <c r="CK71" i="137"/>
  <c r="BM32" i="137"/>
  <c r="AO32" i="137"/>
  <c r="BP32" i="137"/>
  <c r="AI32" i="137"/>
  <c r="AT32" i="137"/>
  <c r="BT32" i="137"/>
  <c r="AW32" i="137"/>
  <c r="CB32" i="137"/>
  <c r="AZ32" i="137"/>
  <c r="AK32" i="137"/>
  <c r="AS32" i="137"/>
  <c r="CA32" i="137"/>
  <c r="CE32" i="137"/>
  <c r="CK55" i="137"/>
  <c r="BN64" i="137"/>
  <c r="AX64" i="137"/>
  <c r="BZ32" i="137"/>
  <c r="BS32" i="137"/>
  <c r="BO32" i="137"/>
  <c r="BX64" i="137"/>
  <c r="BY64" i="137" s="1"/>
  <c r="BJ32" i="137"/>
  <c r="AY32" i="137"/>
  <c r="AV32" i="137"/>
  <c r="AW64" i="137"/>
  <c r="AI64" i="137"/>
  <c r="BF64" i="137"/>
  <c r="BG64" i="137" s="1"/>
  <c r="AQ32" i="137"/>
  <c r="AM32" i="137"/>
  <c r="AJ32" i="137"/>
  <c r="CK69" i="137"/>
  <c r="AK64" i="137"/>
  <c r="CA64" i="137"/>
  <c r="CG64" i="137" s="1"/>
  <c r="AO64" i="137"/>
  <c r="BK32" i="137"/>
  <c r="BR32" i="137"/>
  <c r="AR32" i="137"/>
  <c r="BK64" i="137"/>
  <c r="BQ64" i="137" s="1"/>
  <c r="BT64" i="137"/>
  <c r="AP32" i="137"/>
  <c r="AX32" i="137"/>
  <c r="CD32" i="137"/>
  <c r="BX32" i="137" s="1"/>
  <c r="BY32" i="137" s="1"/>
  <c r="BH46" i="137" l="1"/>
  <c r="BI46" i="137" s="1"/>
  <c r="BH62" i="137"/>
  <c r="BI62" i="137" s="1"/>
  <c r="BI32" i="137"/>
  <c r="BQ30" i="137"/>
  <c r="BQ46" i="137"/>
  <c r="BX62" i="137"/>
  <c r="BY62" i="137" s="1"/>
  <c r="BU30" i="137"/>
  <c r="BH30" i="137"/>
  <c r="BI30" i="137" s="1"/>
  <c r="BU64" i="137"/>
  <c r="BA46" i="137"/>
  <c r="BU62" i="137"/>
  <c r="CG46" i="137"/>
  <c r="CG30" i="137"/>
  <c r="BX30" i="137"/>
  <c r="BY30" i="137" s="1"/>
  <c r="CK64" i="137"/>
  <c r="BU46" i="137"/>
  <c r="BA30" i="137"/>
  <c r="CG62" i="137"/>
  <c r="BA62" i="137"/>
  <c r="BQ62" i="137"/>
  <c r="BX46" i="137"/>
  <c r="BY46" i="137" s="1"/>
  <c r="BU32" i="137"/>
  <c r="BA32" i="137"/>
  <c r="BH64" i="137"/>
  <c r="BI64" i="137" s="1"/>
  <c r="BQ32" i="137"/>
  <c r="CG32" i="137"/>
  <c r="BA64" i="137"/>
  <c r="CK30" i="137" l="1"/>
  <c r="CK46" i="137"/>
  <c r="CK62" i="137"/>
  <c r="CK32" i="137"/>
  <c r="BN32" i="131" l="1"/>
  <c r="BN31" i="144"/>
  <c r="E124" i="144"/>
  <c r="F124" i="144"/>
  <c r="G124" i="144"/>
  <c r="H124" i="144"/>
  <c r="I124" i="144"/>
  <c r="J124" i="144"/>
  <c r="K124" i="144"/>
  <c r="L124" i="144"/>
  <c r="M124" i="144"/>
  <c r="N124" i="144"/>
  <c r="O124" i="144"/>
  <c r="P124" i="144"/>
  <c r="Q124" i="144"/>
  <c r="R124" i="144"/>
  <c r="S124" i="144"/>
  <c r="T124" i="144"/>
  <c r="U124" i="144"/>
  <c r="V124" i="144"/>
  <c r="W124" i="144"/>
  <c r="X124" i="144"/>
  <c r="Y124" i="144"/>
  <c r="Z124" i="144"/>
  <c r="AA124" i="144"/>
  <c r="AB124" i="144"/>
  <c r="AC124" i="144"/>
  <c r="AD124" i="144"/>
  <c r="AE124" i="144"/>
  <c r="AF124" i="144"/>
  <c r="AG124" i="144"/>
  <c r="AH124" i="144"/>
  <c r="E125" i="144"/>
  <c r="F125" i="144"/>
  <c r="G125" i="144"/>
  <c r="H125" i="144"/>
  <c r="I125" i="144"/>
  <c r="J125" i="144"/>
  <c r="K125" i="144"/>
  <c r="L125" i="144"/>
  <c r="M125" i="144"/>
  <c r="N125" i="144"/>
  <c r="O125" i="144"/>
  <c r="P125" i="144"/>
  <c r="Q125" i="144"/>
  <c r="R125" i="144"/>
  <c r="S125" i="144"/>
  <c r="T125" i="144"/>
  <c r="U125" i="144"/>
  <c r="V125" i="144"/>
  <c r="W125" i="144"/>
  <c r="X125" i="144"/>
  <c r="Y125" i="144"/>
  <c r="Z125" i="144"/>
  <c r="AA125" i="144"/>
  <c r="AB125" i="144"/>
  <c r="AC125" i="144"/>
  <c r="AD125" i="144"/>
  <c r="AE125" i="144"/>
  <c r="AF125" i="144"/>
  <c r="AG125" i="144"/>
  <c r="AH125" i="144"/>
  <c r="E126" i="144"/>
  <c r="F126" i="144"/>
  <c r="G126" i="144"/>
  <c r="H126" i="144"/>
  <c r="I126" i="144"/>
  <c r="J126" i="144"/>
  <c r="K126" i="144"/>
  <c r="L126" i="144"/>
  <c r="M126" i="144"/>
  <c r="N126" i="144"/>
  <c r="O126" i="144"/>
  <c r="P126" i="144"/>
  <c r="Q126" i="144"/>
  <c r="R126" i="144"/>
  <c r="S126" i="144"/>
  <c r="T126" i="144"/>
  <c r="U126" i="144"/>
  <c r="V126" i="144"/>
  <c r="W126" i="144"/>
  <c r="X126" i="144"/>
  <c r="Y126" i="144"/>
  <c r="Z126" i="144"/>
  <c r="AA126" i="144"/>
  <c r="AB126" i="144"/>
  <c r="AC126" i="144"/>
  <c r="AD126" i="144"/>
  <c r="AE126" i="144"/>
  <c r="AF126" i="144"/>
  <c r="AG126" i="144"/>
  <c r="AH126" i="144"/>
  <c r="E127" i="144"/>
  <c r="F127" i="144"/>
  <c r="G127" i="144"/>
  <c r="H127" i="144"/>
  <c r="I127" i="144"/>
  <c r="J127" i="144"/>
  <c r="K127" i="144"/>
  <c r="L127" i="144"/>
  <c r="M127" i="144"/>
  <c r="N127" i="144"/>
  <c r="O127" i="144"/>
  <c r="P127" i="144"/>
  <c r="Q127" i="144"/>
  <c r="R127" i="144"/>
  <c r="S127" i="144"/>
  <c r="T127" i="144"/>
  <c r="U127" i="144"/>
  <c r="V127" i="144"/>
  <c r="W127" i="144"/>
  <c r="X127" i="144"/>
  <c r="Y127" i="144"/>
  <c r="Z127" i="144"/>
  <c r="AA127" i="144"/>
  <c r="AB127" i="144"/>
  <c r="AC127" i="144"/>
  <c r="AD127" i="144"/>
  <c r="AE127" i="144"/>
  <c r="AF127" i="144"/>
  <c r="AG127" i="144"/>
  <c r="AH127" i="144"/>
  <c r="E128" i="144"/>
  <c r="F128" i="144"/>
  <c r="G128" i="144"/>
  <c r="H128" i="144"/>
  <c r="I128" i="144"/>
  <c r="J128" i="144"/>
  <c r="K128" i="144"/>
  <c r="L128" i="144"/>
  <c r="M128" i="144"/>
  <c r="N128" i="144"/>
  <c r="O128" i="144"/>
  <c r="P128" i="144"/>
  <c r="Q128" i="144"/>
  <c r="R128" i="144"/>
  <c r="S128" i="144"/>
  <c r="T128" i="144"/>
  <c r="U128" i="144"/>
  <c r="V128" i="144"/>
  <c r="W128" i="144"/>
  <c r="X128" i="144"/>
  <c r="Y128" i="144"/>
  <c r="Z128" i="144"/>
  <c r="AA128" i="144"/>
  <c r="AB128" i="144"/>
  <c r="AC128" i="144"/>
  <c r="AD128" i="144"/>
  <c r="AE128" i="144"/>
  <c r="AF128" i="144"/>
  <c r="AG128" i="144"/>
  <c r="AH128" i="144"/>
  <c r="E129" i="144"/>
  <c r="F129" i="144"/>
  <c r="G129" i="144"/>
  <c r="H129" i="144"/>
  <c r="I129" i="144"/>
  <c r="J129" i="144"/>
  <c r="K129" i="144"/>
  <c r="L129" i="144"/>
  <c r="M129" i="144"/>
  <c r="N129" i="144"/>
  <c r="O129" i="144"/>
  <c r="P129" i="144"/>
  <c r="Q129" i="144"/>
  <c r="R129" i="144"/>
  <c r="S129" i="144"/>
  <c r="T129" i="144"/>
  <c r="U129" i="144"/>
  <c r="V129" i="144"/>
  <c r="W129" i="144"/>
  <c r="X129" i="144"/>
  <c r="Y129" i="144"/>
  <c r="Z129" i="144"/>
  <c r="AA129" i="144"/>
  <c r="AB129" i="144"/>
  <c r="AC129" i="144"/>
  <c r="AD129" i="144"/>
  <c r="AE129" i="144"/>
  <c r="AF129" i="144"/>
  <c r="AG129" i="144"/>
  <c r="AH129" i="144"/>
  <c r="E130" i="144"/>
  <c r="F130" i="144"/>
  <c r="G130" i="144"/>
  <c r="H130" i="144"/>
  <c r="I130" i="144"/>
  <c r="J130" i="144"/>
  <c r="K130" i="144"/>
  <c r="L130" i="144"/>
  <c r="M130" i="144"/>
  <c r="N130" i="144"/>
  <c r="O130" i="144"/>
  <c r="P130" i="144"/>
  <c r="Q130" i="144"/>
  <c r="R130" i="144"/>
  <c r="S130" i="144"/>
  <c r="T130" i="144"/>
  <c r="U130" i="144"/>
  <c r="V130" i="144"/>
  <c r="W130" i="144"/>
  <c r="X130" i="144"/>
  <c r="Y130" i="144"/>
  <c r="Z130" i="144"/>
  <c r="AA130" i="144"/>
  <c r="AB130" i="144"/>
  <c r="AC130" i="144"/>
  <c r="AD130" i="144"/>
  <c r="AE130" i="144"/>
  <c r="AF130" i="144"/>
  <c r="AG130" i="144"/>
  <c r="AH130" i="144"/>
  <c r="E131" i="144"/>
  <c r="F131" i="144"/>
  <c r="G131" i="144"/>
  <c r="H131" i="144"/>
  <c r="I131" i="144"/>
  <c r="J131" i="144"/>
  <c r="K131" i="144"/>
  <c r="L131" i="144"/>
  <c r="M131" i="144"/>
  <c r="N131" i="144"/>
  <c r="O131" i="144"/>
  <c r="P131" i="144"/>
  <c r="Q131" i="144"/>
  <c r="R131" i="144"/>
  <c r="S131" i="144"/>
  <c r="T131" i="144"/>
  <c r="U131" i="144"/>
  <c r="V131" i="144"/>
  <c r="W131" i="144"/>
  <c r="X131" i="144"/>
  <c r="Y131" i="144"/>
  <c r="Z131" i="144"/>
  <c r="AA131" i="144"/>
  <c r="AB131" i="144"/>
  <c r="AC131" i="144"/>
  <c r="AD131" i="144"/>
  <c r="AE131" i="144"/>
  <c r="AF131" i="144"/>
  <c r="AG131" i="144"/>
  <c r="AH131" i="144"/>
  <c r="D131" i="144"/>
  <c r="D130" i="144"/>
  <c r="D129" i="144"/>
  <c r="D128" i="144"/>
  <c r="D127" i="144"/>
  <c r="D126" i="144"/>
  <c r="D125" i="144"/>
  <c r="D124" i="144"/>
  <c r="E122" i="144"/>
  <c r="F122" i="144"/>
  <c r="G122" i="144"/>
  <c r="H122" i="144"/>
  <c r="I122" i="144"/>
  <c r="J122" i="144"/>
  <c r="K122" i="144"/>
  <c r="L122" i="144"/>
  <c r="M122" i="144"/>
  <c r="N122" i="144"/>
  <c r="O122" i="144"/>
  <c r="P122" i="144"/>
  <c r="Q122" i="144"/>
  <c r="R122" i="144"/>
  <c r="S122" i="144"/>
  <c r="T122" i="144"/>
  <c r="U122" i="144"/>
  <c r="V122" i="144"/>
  <c r="W122" i="144"/>
  <c r="X122" i="144"/>
  <c r="Y122" i="144"/>
  <c r="Z122" i="144"/>
  <c r="AA122" i="144"/>
  <c r="AB122" i="144"/>
  <c r="AC122" i="144"/>
  <c r="AD122" i="144"/>
  <c r="AE122" i="144"/>
  <c r="AF122" i="144"/>
  <c r="AG122" i="144"/>
  <c r="AH122" i="144"/>
  <c r="D122" i="144"/>
  <c r="E121" i="144"/>
  <c r="F121" i="144"/>
  <c r="G121" i="144"/>
  <c r="H121" i="144"/>
  <c r="I121" i="144"/>
  <c r="J121" i="144"/>
  <c r="K121" i="144"/>
  <c r="L121" i="144"/>
  <c r="M121" i="144"/>
  <c r="N121" i="144"/>
  <c r="O121" i="144"/>
  <c r="P121" i="144"/>
  <c r="Q121" i="144"/>
  <c r="R121" i="144"/>
  <c r="S121" i="144"/>
  <c r="T121" i="144"/>
  <c r="U121" i="144"/>
  <c r="V121" i="144"/>
  <c r="W121" i="144"/>
  <c r="X121" i="144"/>
  <c r="Y121" i="144"/>
  <c r="Z121" i="144"/>
  <c r="AA121" i="144"/>
  <c r="AB121" i="144"/>
  <c r="AC121" i="144"/>
  <c r="AD121" i="144"/>
  <c r="AE121" i="144"/>
  <c r="AF121" i="144"/>
  <c r="AG121" i="144"/>
  <c r="AH121" i="144"/>
  <c r="D121" i="144"/>
  <c r="E120" i="144"/>
  <c r="F120" i="144"/>
  <c r="G120" i="144"/>
  <c r="H120" i="144"/>
  <c r="I120" i="144"/>
  <c r="J120" i="144"/>
  <c r="K120" i="144"/>
  <c r="L120" i="144"/>
  <c r="M120" i="144"/>
  <c r="N120" i="144"/>
  <c r="O120" i="144"/>
  <c r="P120" i="144"/>
  <c r="Q120" i="144"/>
  <c r="R120" i="144"/>
  <c r="S120" i="144"/>
  <c r="T120" i="144"/>
  <c r="U120" i="144"/>
  <c r="V120" i="144"/>
  <c r="W120" i="144"/>
  <c r="X120" i="144"/>
  <c r="Y120" i="144"/>
  <c r="Z120" i="144"/>
  <c r="AA120" i="144"/>
  <c r="AB120" i="144"/>
  <c r="AC120" i="144"/>
  <c r="AD120" i="144"/>
  <c r="AE120" i="144"/>
  <c r="AF120" i="144"/>
  <c r="AG120" i="144"/>
  <c r="AH120" i="144"/>
  <c r="D120" i="144"/>
  <c r="E111" i="144"/>
  <c r="F111" i="144"/>
  <c r="G111" i="144"/>
  <c r="H111" i="144"/>
  <c r="I111" i="144"/>
  <c r="J111" i="144"/>
  <c r="K111" i="144"/>
  <c r="L111" i="144"/>
  <c r="M111" i="144"/>
  <c r="N111" i="144"/>
  <c r="O111" i="144"/>
  <c r="P111" i="144"/>
  <c r="Q111" i="144"/>
  <c r="R111" i="144"/>
  <c r="S111" i="144"/>
  <c r="T111" i="144"/>
  <c r="U111" i="144"/>
  <c r="V111" i="144"/>
  <c r="W111" i="144"/>
  <c r="X111" i="144"/>
  <c r="Y111" i="144"/>
  <c r="Z111" i="144"/>
  <c r="AA111" i="144"/>
  <c r="AB111" i="144"/>
  <c r="AC111" i="144"/>
  <c r="AD111" i="144"/>
  <c r="AE111" i="144"/>
  <c r="AF111" i="144"/>
  <c r="AG111" i="144"/>
  <c r="AH111" i="144"/>
  <c r="E112" i="144"/>
  <c r="F112" i="144"/>
  <c r="G112" i="144"/>
  <c r="H112" i="144"/>
  <c r="I112" i="144"/>
  <c r="J112" i="144"/>
  <c r="K112" i="144"/>
  <c r="L112" i="144"/>
  <c r="M112" i="144"/>
  <c r="N112" i="144"/>
  <c r="O112" i="144"/>
  <c r="P112" i="144"/>
  <c r="Q112" i="144"/>
  <c r="R112" i="144"/>
  <c r="S112" i="144"/>
  <c r="T112" i="144"/>
  <c r="U112" i="144"/>
  <c r="V112" i="144"/>
  <c r="W112" i="144"/>
  <c r="X112" i="144"/>
  <c r="Y112" i="144"/>
  <c r="Z112" i="144"/>
  <c r="AA112" i="144"/>
  <c r="AB112" i="144"/>
  <c r="AC112" i="144"/>
  <c r="AD112" i="144"/>
  <c r="AE112" i="144"/>
  <c r="AF112" i="144"/>
  <c r="AG112" i="144"/>
  <c r="AH112" i="144"/>
  <c r="E113" i="144"/>
  <c r="F113" i="144"/>
  <c r="G113" i="144"/>
  <c r="H113" i="144"/>
  <c r="I113" i="144"/>
  <c r="J113" i="144"/>
  <c r="K113" i="144"/>
  <c r="L113" i="144"/>
  <c r="M113" i="144"/>
  <c r="N113" i="144"/>
  <c r="O113" i="144"/>
  <c r="P113" i="144"/>
  <c r="Q113" i="144"/>
  <c r="R113" i="144"/>
  <c r="S113" i="144"/>
  <c r="T113" i="144"/>
  <c r="U113" i="144"/>
  <c r="V113" i="144"/>
  <c r="W113" i="144"/>
  <c r="X113" i="144"/>
  <c r="Y113" i="144"/>
  <c r="Z113" i="144"/>
  <c r="AA113" i="144"/>
  <c r="AB113" i="144"/>
  <c r="AC113" i="144"/>
  <c r="AD113" i="144"/>
  <c r="AE113" i="144"/>
  <c r="AF113" i="144"/>
  <c r="AG113" i="144"/>
  <c r="AH113" i="144"/>
  <c r="E114" i="144"/>
  <c r="F114" i="144"/>
  <c r="G114" i="144"/>
  <c r="H114" i="144"/>
  <c r="I114" i="144"/>
  <c r="J114" i="144"/>
  <c r="K114" i="144"/>
  <c r="L114" i="144"/>
  <c r="M114" i="144"/>
  <c r="N114" i="144"/>
  <c r="O114" i="144"/>
  <c r="P114" i="144"/>
  <c r="Q114" i="144"/>
  <c r="R114" i="144"/>
  <c r="S114" i="144"/>
  <c r="T114" i="144"/>
  <c r="U114" i="144"/>
  <c r="V114" i="144"/>
  <c r="W114" i="144"/>
  <c r="X114" i="144"/>
  <c r="Y114" i="144"/>
  <c r="Z114" i="144"/>
  <c r="AA114" i="144"/>
  <c r="AB114" i="144"/>
  <c r="AC114" i="144"/>
  <c r="AD114" i="144"/>
  <c r="AE114" i="144"/>
  <c r="AF114" i="144"/>
  <c r="AG114" i="144"/>
  <c r="AH114" i="144"/>
  <c r="E115" i="144"/>
  <c r="F115" i="144"/>
  <c r="G115" i="144"/>
  <c r="H115" i="144"/>
  <c r="I115" i="144"/>
  <c r="J115" i="144"/>
  <c r="K115" i="144"/>
  <c r="L115" i="144"/>
  <c r="M115" i="144"/>
  <c r="N115" i="144"/>
  <c r="O115" i="144"/>
  <c r="P115" i="144"/>
  <c r="Q115" i="144"/>
  <c r="R115" i="144"/>
  <c r="S115" i="144"/>
  <c r="T115" i="144"/>
  <c r="U115" i="144"/>
  <c r="V115" i="144"/>
  <c r="W115" i="144"/>
  <c r="X115" i="144"/>
  <c r="Y115" i="144"/>
  <c r="Z115" i="144"/>
  <c r="AA115" i="144"/>
  <c r="AB115" i="144"/>
  <c r="AC115" i="144"/>
  <c r="AD115" i="144"/>
  <c r="AE115" i="144"/>
  <c r="AF115" i="144"/>
  <c r="AG115" i="144"/>
  <c r="AH115" i="144"/>
  <c r="E116" i="144"/>
  <c r="F116" i="144"/>
  <c r="G116" i="144"/>
  <c r="H116" i="144"/>
  <c r="I116" i="144"/>
  <c r="J116" i="144"/>
  <c r="K116" i="144"/>
  <c r="L116" i="144"/>
  <c r="M116" i="144"/>
  <c r="N116" i="144"/>
  <c r="O116" i="144"/>
  <c r="P116" i="144"/>
  <c r="Q116" i="144"/>
  <c r="R116" i="144"/>
  <c r="S116" i="144"/>
  <c r="T116" i="144"/>
  <c r="U116" i="144"/>
  <c r="V116" i="144"/>
  <c r="W116" i="144"/>
  <c r="X116" i="144"/>
  <c r="Y116" i="144"/>
  <c r="Z116" i="144"/>
  <c r="AA116" i="144"/>
  <c r="AB116" i="144"/>
  <c r="AC116" i="144"/>
  <c r="AD116" i="144"/>
  <c r="AE116" i="144"/>
  <c r="AF116" i="144"/>
  <c r="AG116" i="144"/>
  <c r="AH116" i="144"/>
  <c r="E117" i="144"/>
  <c r="F117" i="144"/>
  <c r="G117" i="144"/>
  <c r="H117" i="144"/>
  <c r="I117" i="144"/>
  <c r="J117" i="144"/>
  <c r="K117" i="144"/>
  <c r="L117" i="144"/>
  <c r="M117" i="144"/>
  <c r="N117" i="144"/>
  <c r="O117" i="144"/>
  <c r="P117" i="144"/>
  <c r="Q117" i="144"/>
  <c r="R117" i="144"/>
  <c r="S117" i="144"/>
  <c r="T117" i="144"/>
  <c r="U117" i="144"/>
  <c r="V117" i="144"/>
  <c r="W117" i="144"/>
  <c r="X117" i="144"/>
  <c r="Y117" i="144"/>
  <c r="Z117" i="144"/>
  <c r="AA117" i="144"/>
  <c r="AB117" i="144"/>
  <c r="AC117" i="144"/>
  <c r="AD117" i="144"/>
  <c r="AE117" i="144"/>
  <c r="AF117" i="144"/>
  <c r="AG117" i="144"/>
  <c r="AH117" i="144"/>
  <c r="E118" i="144"/>
  <c r="F118" i="144"/>
  <c r="G118" i="144"/>
  <c r="H118" i="144"/>
  <c r="I118" i="144"/>
  <c r="J118" i="144"/>
  <c r="K118" i="144"/>
  <c r="L118" i="144"/>
  <c r="M118" i="144"/>
  <c r="N118" i="144"/>
  <c r="O118" i="144"/>
  <c r="P118" i="144"/>
  <c r="Q118" i="144"/>
  <c r="R118" i="144"/>
  <c r="S118" i="144"/>
  <c r="T118" i="144"/>
  <c r="U118" i="144"/>
  <c r="V118" i="144"/>
  <c r="W118" i="144"/>
  <c r="X118" i="144"/>
  <c r="Y118" i="144"/>
  <c r="Z118" i="144"/>
  <c r="AA118" i="144"/>
  <c r="AB118" i="144"/>
  <c r="AC118" i="144"/>
  <c r="AD118" i="144"/>
  <c r="AE118" i="144"/>
  <c r="AF118" i="144"/>
  <c r="AG118" i="144"/>
  <c r="AH118" i="144"/>
  <c r="D118" i="144"/>
  <c r="D117" i="144"/>
  <c r="D116" i="144"/>
  <c r="D115" i="144"/>
  <c r="D114" i="144"/>
  <c r="D113" i="144"/>
  <c r="D112" i="144"/>
  <c r="D111" i="144"/>
  <c r="E109" i="144"/>
  <c r="F109" i="144"/>
  <c r="G109" i="144"/>
  <c r="H109" i="144"/>
  <c r="I109" i="144"/>
  <c r="J109" i="144"/>
  <c r="K109" i="144"/>
  <c r="L109" i="144"/>
  <c r="M109" i="144"/>
  <c r="N109" i="144"/>
  <c r="O109" i="144"/>
  <c r="P109" i="144"/>
  <c r="Q109" i="144"/>
  <c r="R109" i="144"/>
  <c r="S109" i="144"/>
  <c r="T109" i="144"/>
  <c r="U109" i="144"/>
  <c r="V109" i="144"/>
  <c r="W109" i="144"/>
  <c r="X109" i="144"/>
  <c r="Y109" i="144"/>
  <c r="Z109" i="144"/>
  <c r="AA109" i="144"/>
  <c r="AB109" i="144"/>
  <c r="AC109" i="144"/>
  <c r="AD109" i="144"/>
  <c r="AE109" i="144"/>
  <c r="AF109" i="144"/>
  <c r="AG109" i="144"/>
  <c r="AH109" i="144"/>
  <c r="D109" i="144"/>
  <c r="E108" i="144"/>
  <c r="F108" i="144"/>
  <c r="G108" i="144"/>
  <c r="H108" i="144"/>
  <c r="I108" i="144"/>
  <c r="J108" i="144"/>
  <c r="K108" i="144"/>
  <c r="L108" i="144"/>
  <c r="M108" i="144"/>
  <c r="N108" i="144"/>
  <c r="O108" i="144"/>
  <c r="P108" i="144"/>
  <c r="Q108" i="144"/>
  <c r="R108" i="144"/>
  <c r="S108" i="144"/>
  <c r="T108" i="144"/>
  <c r="U108" i="144"/>
  <c r="V108" i="144"/>
  <c r="W108" i="144"/>
  <c r="X108" i="144"/>
  <c r="Y108" i="144"/>
  <c r="Z108" i="144"/>
  <c r="AA108" i="144"/>
  <c r="AB108" i="144"/>
  <c r="AC108" i="144"/>
  <c r="AD108" i="144"/>
  <c r="AE108" i="144"/>
  <c r="AF108" i="144"/>
  <c r="AG108" i="144"/>
  <c r="AH108" i="144"/>
  <c r="D108" i="144"/>
  <c r="E98" i="144"/>
  <c r="F98" i="144"/>
  <c r="G98" i="144"/>
  <c r="H98" i="144"/>
  <c r="I98" i="144"/>
  <c r="J98" i="144"/>
  <c r="K98" i="144"/>
  <c r="L98" i="144"/>
  <c r="M98" i="144"/>
  <c r="N98" i="144"/>
  <c r="O98" i="144"/>
  <c r="P98" i="144"/>
  <c r="Q98" i="144"/>
  <c r="R98" i="144"/>
  <c r="S98" i="144"/>
  <c r="T98" i="144"/>
  <c r="U98" i="144"/>
  <c r="V98" i="144"/>
  <c r="W98" i="144"/>
  <c r="X98" i="144"/>
  <c r="Y98" i="144"/>
  <c r="Z98" i="144"/>
  <c r="AA98" i="144"/>
  <c r="AB98" i="144"/>
  <c r="AC98" i="144"/>
  <c r="AD98" i="144"/>
  <c r="AE98" i="144"/>
  <c r="AF98" i="144"/>
  <c r="AG98" i="144"/>
  <c r="AH98" i="144"/>
  <c r="E99" i="144"/>
  <c r="F99" i="144"/>
  <c r="G99" i="144"/>
  <c r="H99" i="144"/>
  <c r="I99" i="144"/>
  <c r="J99" i="144"/>
  <c r="K99" i="144"/>
  <c r="L99" i="144"/>
  <c r="M99" i="144"/>
  <c r="N99" i="144"/>
  <c r="O99" i="144"/>
  <c r="P99" i="144"/>
  <c r="Q99" i="144"/>
  <c r="R99" i="144"/>
  <c r="S99" i="144"/>
  <c r="T99" i="144"/>
  <c r="U99" i="144"/>
  <c r="V99" i="144"/>
  <c r="W99" i="144"/>
  <c r="X99" i="144"/>
  <c r="Y99" i="144"/>
  <c r="Z99" i="144"/>
  <c r="AA99" i="144"/>
  <c r="AB99" i="144"/>
  <c r="AC99" i="144"/>
  <c r="AD99" i="144"/>
  <c r="AE99" i="144"/>
  <c r="AF99" i="144"/>
  <c r="AG99" i="144"/>
  <c r="AH99" i="144"/>
  <c r="E100" i="144"/>
  <c r="F100" i="144"/>
  <c r="G100" i="144"/>
  <c r="H100" i="144"/>
  <c r="I100" i="144"/>
  <c r="J100" i="144"/>
  <c r="K100" i="144"/>
  <c r="L100" i="144"/>
  <c r="M100" i="144"/>
  <c r="N100" i="144"/>
  <c r="O100" i="144"/>
  <c r="P100" i="144"/>
  <c r="Q100" i="144"/>
  <c r="R100" i="144"/>
  <c r="S100" i="144"/>
  <c r="T100" i="144"/>
  <c r="U100" i="144"/>
  <c r="V100" i="144"/>
  <c r="W100" i="144"/>
  <c r="X100" i="144"/>
  <c r="Y100" i="144"/>
  <c r="Z100" i="144"/>
  <c r="AA100" i="144"/>
  <c r="AB100" i="144"/>
  <c r="AC100" i="144"/>
  <c r="AD100" i="144"/>
  <c r="AE100" i="144"/>
  <c r="AF100" i="144"/>
  <c r="AG100" i="144"/>
  <c r="AH100" i="144"/>
  <c r="E101" i="144"/>
  <c r="F101" i="144"/>
  <c r="G101" i="144"/>
  <c r="H101" i="144"/>
  <c r="I101" i="144"/>
  <c r="J101" i="144"/>
  <c r="K101" i="144"/>
  <c r="L101" i="144"/>
  <c r="M101" i="144"/>
  <c r="N101" i="144"/>
  <c r="O101" i="144"/>
  <c r="P101" i="144"/>
  <c r="Q101" i="144"/>
  <c r="R101" i="144"/>
  <c r="S101" i="144"/>
  <c r="T101" i="144"/>
  <c r="U101" i="144"/>
  <c r="V101" i="144"/>
  <c r="W101" i="144"/>
  <c r="X101" i="144"/>
  <c r="Y101" i="144"/>
  <c r="Z101" i="144"/>
  <c r="AA101" i="144"/>
  <c r="AB101" i="144"/>
  <c r="AC101" i="144"/>
  <c r="AD101" i="144"/>
  <c r="AE101" i="144"/>
  <c r="AF101" i="144"/>
  <c r="AG101" i="144"/>
  <c r="AH101" i="144"/>
  <c r="E102" i="144"/>
  <c r="F102" i="144"/>
  <c r="G102" i="144"/>
  <c r="H102" i="144"/>
  <c r="I102" i="144"/>
  <c r="J102" i="144"/>
  <c r="K102" i="144"/>
  <c r="L102" i="144"/>
  <c r="M102" i="144"/>
  <c r="N102" i="144"/>
  <c r="O102" i="144"/>
  <c r="P102" i="144"/>
  <c r="Q102" i="144"/>
  <c r="R102" i="144"/>
  <c r="S102" i="144"/>
  <c r="T102" i="144"/>
  <c r="U102" i="144"/>
  <c r="V102" i="144"/>
  <c r="W102" i="144"/>
  <c r="X102" i="144"/>
  <c r="Y102" i="144"/>
  <c r="Z102" i="144"/>
  <c r="AA102" i="144"/>
  <c r="AB102" i="144"/>
  <c r="AC102" i="144"/>
  <c r="AD102" i="144"/>
  <c r="AE102" i="144"/>
  <c r="AF102" i="144"/>
  <c r="AG102" i="144"/>
  <c r="AH102" i="144"/>
  <c r="E103" i="144"/>
  <c r="F103" i="144"/>
  <c r="G103" i="144"/>
  <c r="H103" i="144"/>
  <c r="I103" i="144"/>
  <c r="J103" i="144"/>
  <c r="K103" i="144"/>
  <c r="L103" i="144"/>
  <c r="M103" i="144"/>
  <c r="N103" i="144"/>
  <c r="O103" i="144"/>
  <c r="P103" i="144"/>
  <c r="Q103" i="144"/>
  <c r="R103" i="144"/>
  <c r="S103" i="144"/>
  <c r="T103" i="144"/>
  <c r="U103" i="144"/>
  <c r="V103" i="144"/>
  <c r="W103" i="144"/>
  <c r="X103" i="144"/>
  <c r="Y103" i="144"/>
  <c r="Z103" i="144"/>
  <c r="AA103" i="144"/>
  <c r="AB103" i="144"/>
  <c r="AC103" i="144"/>
  <c r="AD103" i="144"/>
  <c r="AE103" i="144"/>
  <c r="AF103" i="144"/>
  <c r="AG103" i="144"/>
  <c r="AH103" i="144"/>
  <c r="E104" i="144"/>
  <c r="F104" i="144"/>
  <c r="G104" i="144"/>
  <c r="H104" i="144"/>
  <c r="I104" i="144"/>
  <c r="J104" i="144"/>
  <c r="K104" i="144"/>
  <c r="L104" i="144"/>
  <c r="M104" i="144"/>
  <c r="N104" i="144"/>
  <c r="O104" i="144"/>
  <c r="P104" i="144"/>
  <c r="Q104" i="144"/>
  <c r="R104" i="144"/>
  <c r="S104" i="144"/>
  <c r="T104" i="144"/>
  <c r="U104" i="144"/>
  <c r="V104" i="144"/>
  <c r="W104" i="144"/>
  <c r="X104" i="144"/>
  <c r="Y104" i="144"/>
  <c r="Z104" i="144"/>
  <c r="AA104" i="144"/>
  <c r="AB104" i="144"/>
  <c r="AC104" i="144"/>
  <c r="AD104" i="144"/>
  <c r="AE104" i="144"/>
  <c r="AF104" i="144"/>
  <c r="AG104" i="144"/>
  <c r="AH104" i="144"/>
  <c r="E105" i="144"/>
  <c r="F105" i="144"/>
  <c r="G105" i="144"/>
  <c r="H105" i="144"/>
  <c r="I105" i="144"/>
  <c r="J105" i="144"/>
  <c r="K105" i="144"/>
  <c r="L105" i="144"/>
  <c r="M105" i="144"/>
  <c r="N105" i="144"/>
  <c r="O105" i="144"/>
  <c r="P105" i="144"/>
  <c r="Q105" i="144"/>
  <c r="R105" i="144"/>
  <c r="S105" i="144"/>
  <c r="T105" i="144"/>
  <c r="U105" i="144"/>
  <c r="V105" i="144"/>
  <c r="W105" i="144"/>
  <c r="X105" i="144"/>
  <c r="Y105" i="144"/>
  <c r="Z105" i="144"/>
  <c r="AA105" i="144"/>
  <c r="AB105" i="144"/>
  <c r="AC105" i="144"/>
  <c r="AD105" i="144"/>
  <c r="AE105" i="144"/>
  <c r="AF105" i="144"/>
  <c r="AG105" i="144"/>
  <c r="AH105" i="144"/>
  <c r="E107" i="144"/>
  <c r="F107" i="144"/>
  <c r="G107" i="144"/>
  <c r="H107" i="144"/>
  <c r="I107" i="144"/>
  <c r="J107" i="144"/>
  <c r="K107" i="144"/>
  <c r="L107" i="144"/>
  <c r="M107" i="144"/>
  <c r="N107" i="144"/>
  <c r="O107" i="144"/>
  <c r="P107" i="144"/>
  <c r="Q107" i="144"/>
  <c r="R107" i="144"/>
  <c r="S107" i="144"/>
  <c r="T107" i="144"/>
  <c r="U107" i="144"/>
  <c r="V107" i="144"/>
  <c r="W107" i="144"/>
  <c r="X107" i="144"/>
  <c r="Y107" i="144"/>
  <c r="Z107" i="144"/>
  <c r="AA107" i="144"/>
  <c r="AB107" i="144"/>
  <c r="AC107" i="144"/>
  <c r="AD107" i="144"/>
  <c r="AE107" i="144"/>
  <c r="AF107" i="144"/>
  <c r="AG107" i="144"/>
  <c r="AH107" i="144"/>
  <c r="D107" i="144"/>
  <c r="D105" i="144"/>
  <c r="D104" i="144"/>
  <c r="D103" i="144"/>
  <c r="D102" i="144"/>
  <c r="D101" i="144"/>
  <c r="D100" i="144"/>
  <c r="D99" i="144"/>
  <c r="D98" i="144"/>
  <c r="E94" i="144"/>
  <c r="F94" i="144"/>
  <c r="G94" i="144"/>
  <c r="H94" i="144"/>
  <c r="I94" i="144"/>
  <c r="J94" i="144"/>
  <c r="K94" i="144"/>
  <c r="L94" i="144"/>
  <c r="M94" i="144"/>
  <c r="N94" i="144"/>
  <c r="O94" i="144"/>
  <c r="P94" i="144"/>
  <c r="Q94" i="144"/>
  <c r="R94" i="144"/>
  <c r="S94" i="144"/>
  <c r="T94" i="144"/>
  <c r="U94" i="144"/>
  <c r="V94" i="144"/>
  <c r="W94" i="144"/>
  <c r="X94" i="144"/>
  <c r="Y94" i="144"/>
  <c r="Z94" i="144"/>
  <c r="AA94" i="144"/>
  <c r="AB94" i="144"/>
  <c r="AC94" i="144"/>
  <c r="AD94" i="144"/>
  <c r="AE94" i="144"/>
  <c r="AF94" i="144"/>
  <c r="AG94" i="144"/>
  <c r="AH94" i="144"/>
  <c r="E95" i="144"/>
  <c r="F95" i="144"/>
  <c r="G95" i="144"/>
  <c r="H95" i="144"/>
  <c r="I95" i="144"/>
  <c r="J95" i="144"/>
  <c r="K95" i="144"/>
  <c r="L95" i="144"/>
  <c r="M95" i="144"/>
  <c r="N95" i="144"/>
  <c r="O95" i="144"/>
  <c r="P95" i="144"/>
  <c r="Q95" i="144"/>
  <c r="R95" i="144"/>
  <c r="S95" i="144"/>
  <c r="T95" i="144"/>
  <c r="U95" i="144"/>
  <c r="V95" i="144"/>
  <c r="W95" i="144"/>
  <c r="X95" i="144"/>
  <c r="Y95" i="144"/>
  <c r="Z95" i="144"/>
  <c r="AA95" i="144"/>
  <c r="AB95" i="144"/>
  <c r="AC95" i="144"/>
  <c r="AD95" i="144"/>
  <c r="AE95" i="144"/>
  <c r="AF95" i="144"/>
  <c r="AG95" i="144"/>
  <c r="AH95" i="144"/>
  <c r="E96" i="144"/>
  <c r="F96" i="144"/>
  <c r="G96" i="144"/>
  <c r="H96" i="144"/>
  <c r="I96" i="144"/>
  <c r="J96" i="144"/>
  <c r="K96" i="144"/>
  <c r="L96" i="144"/>
  <c r="M96" i="144"/>
  <c r="N96" i="144"/>
  <c r="O96" i="144"/>
  <c r="P96" i="144"/>
  <c r="Q96" i="144"/>
  <c r="R96" i="144"/>
  <c r="S96" i="144"/>
  <c r="T96" i="144"/>
  <c r="U96" i="144"/>
  <c r="V96" i="144"/>
  <c r="W96" i="144"/>
  <c r="X96" i="144"/>
  <c r="Y96" i="144"/>
  <c r="Z96" i="144"/>
  <c r="AA96" i="144"/>
  <c r="AB96" i="144"/>
  <c r="AC96" i="144"/>
  <c r="AD96" i="144"/>
  <c r="AE96" i="144"/>
  <c r="AF96" i="144"/>
  <c r="AG96" i="144"/>
  <c r="AH96" i="144"/>
  <c r="D96" i="144"/>
  <c r="D95" i="144"/>
  <c r="D94" i="144"/>
  <c r="E12" i="144"/>
  <c r="F12" i="144" s="1"/>
  <c r="G12" i="144" s="1"/>
  <c r="H12" i="144" s="1"/>
  <c r="I12" i="144" s="1"/>
  <c r="J12" i="144" s="1"/>
  <c r="K12" i="144" s="1"/>
  <c r="L12" i="144" s="1"/>
  <c r="M12" i="144" s="1"/>
  <c r="N12" i="144" s="1"/>
  <c r="O12" i="144" s="1"/>
  <c r="P12" i="144" s="1"/>
  <c r="Q12" i="144" s="1"/>
  <c r="R12" i="144" s="1"/>
  <c r="S12" i="144" s="1"/>
  <c r="T12" i="144" s="1"/>
  <c r="U12" i="144" s="1"/>
  <c r="V12" i="144" s="1"/>
  <c r="W12" i="144" s="1"/>
  <c r="X12" i="144" s="1"/>
  <c r="Y12" i="144" s="1"/>
  <c r="Z12" i="144" s="1"/>
  <c r="AA12" i="144" s="1"/>
  <c r="AB12" i="144" s="1"/>
  <c r="AC12" i="144" s="1"/>
  <c r="AD12" i="144" s="1"/>
  <c r="AE12" i="144" s="1"/>
  <c r="BA77" i="146" l="1"/>
  <c r="D97" i="144"/>
  <c r="D90" i="144"/>
  <c r="D89" i="144"/>
  <c r="D88" i="144"/>
  <c r="D87" i="144"/>
  <c r="D86" i="144"/>
  <c r="D85" i="144"/>
  <c r="E81" i="144"/>
  <c r="F81" i="144"/>
  <c r="G81" i="144"/>
  <c r="H81" i="144"/>
  <c r="I81" i="144"/>
  <c r="J81" i="144"/>
  <c r="K81" i="144"/>
  <c r="L81" i="144"/>
  <c r="M81" i="144"/>
  <c r="N81" i="144"/>
  <c r="O81" i="144"/>
  <c r="P81" i="144"/>
  <c r="Q81" i="144"/>
  <c r="R81" i="144"/>
  <c r="S81" i="144"/>
  <c r="T81" i="144"/>
  <c r="U81" i="144"/>
  <c r="V81" i="144"/>
  <c r="W81" i="144"/>
  <c r="X81" i="144"/>
  <c r="Y81" i="144"/>
  <c r="Z81" i="144"/>
  <c r="AA81" i="144"/>
  <c r="AB81" i="144"/>
  <c r="AC81" i="144"/>
  <c r="AD81" i="144"/>
  <c r="AE81" i="144"/>
  <c r="AF81" i="144"/>
  <c r="AG81" i="144"/>
  <c r="AH81" i="144"/>
  <c r="E82" i="144"/>
  <c r="F82" i="144"/>
  <c r="G82" i="144"/>
  <c r="H82" i="144"/>
  <c r="I82" i="144"/>
  <c r="J82" i="144"/>
  <c r="K82" i="144"/>
  <c r="L82" i="144"/>
  <c r="M82" i="144"/>
  <c r="N82" i="144"/>
  <c r="O82" i="144"/>
  <c r="P82" i="144"/>
  <c r="Q82" i="144"/>
  <c r="R82" i="144"/>
  <c r="S82" i="144"/>
  <c r="T82" i="144"/>
  <c r="U82" i="144"/>
  <c r="V82" i="144"/>
  <c r="W82" i="144"/>
  <c r="X82" i="144"/>
  <c r="Y82" i="144"/>
  <c r="Z82" i="144"/>
  <c r="AA82" i="144"/>
  <c r="AB82" i="144"/>
  <c r="AC82" i="144"/>
  <c r="AD82" i="144"/>
  <c r="AE82" i="144"/>
  <c r="AF82" i="144"/>
  <c r="AG82" i="144"/>
  <c r="AH82" i="144"/>
  <c r="E83" i="144"/>
  <c r="F83" i="144"/>
  <c r="G83" i="144"/>
  <c r="H83" i="144"/>
  <c r="I83" i="144"/>
  <c r="J83" i="144"/>
  <c r="K83" i="144"/>
  <c r="L83" i="144"/>
  <c r="M83" i="144"/>
  <c r="N83" i="144"/>
  <c r="O83" i="144"/>
  <c r="P83" i="144"/>
  <c r="Q83" i="144"/>
  <c r="R83" i="144"/>
  <c r="S83" i="144"/>
  <c r="T83" i="144"/>
  <c r="U83" i="144"/>
  <c r="V83" i="144"/>
  <c r="W83" i="144"/>
  <c r="X83" i="144"/>
  <c r="Y83" i="144"/>
  <c r="Z83" i="144"/>
  <c r="AA83" i="144"/>
  <c r="AB83" i="144"/>
  <c r="AC83" i="144"/>
  <c r="AD83" i="144"/>
  <c r="AE83" i="144"/>
  <c r="AF83" i="144"/>
  <c r="AG83" i="144"/>
  <c r="AH83" i="144"/>
  <c r="D83" i="144"/>
  <c r="D135" i="144" s="1"/>
  <c r="D82" i="144"/>
  <c r="D134" i="144" s="1"/>
  <c r="D81" i="144"/>
  <c r="D133" i="144" s="1"/>
  <c r="E86" i="131"/>
  <c r="F86" i="131"/>
  <c r="G86" i="131"/>
  <c r="H86" i="131"/>
  <c r="I86" i="131"/>
  <c r="J86" i="131"/>
  <c r="K86" i="131"/>
  <c r="L86" i="131"/>
  <c r="M86" i="131"/>
  <c r="N86" i="131"/>
  <c r="O86" i="131"/>
  <c r="P86" i="131"/>
  <c r="Q86" i="131"/>
  <c r="R86" i="131"/>
  <c r="S86" i="131"/>
  <c r="T86" i="131"/>
  <c r="U86" i="131"/>
  <c r="V86" i="131"/>
  <c r="W86" i="131"/>
  <c r="X86" i="131"/>
  <c r="Y86" i="131"/>
  <c r="Z86" i="131"/>
  <c r="AA86" i="131"/>
  <c r="AB86" i="131"/>
  <c r="AC86" i="131"/>
  <c r="AD86" i="131"/>
  <c r="AE86" i="131"/>
  <c r="AF86" i="131"/>
  <c r="AG86" i="131"/>
  <c r="AH86" i="131"/>
  <c r="D86" i="131"/>
  <c r="D126" i="131"/>
  <c r="D125" i="131"/>
  <c r="D124" i="131"/>
  <c r="E111" i="131"/>
  <c r="F111" i="131"/>
  <c r="G111" i="131"/>
  <c r="H111" i="131"/>
  <c r="I111" i="131"/>
  <c r="J111" i="131"/>
  <c r="K111" i="131"/>
  <c r="L111" i="131"/>
  <c r="M111" i="131"/>
  <c r="N111" i="131"/>
  <c r="O111" i="131"/>
  <c r="P111" i="131"/>
  <c r="Q111" i="131"/>
  <c r="R111" i="131"/>
  <c r="S111" i="131"/>
  <c r="T111" i="131"/>
  <c r="U111" i="131"/>
  <c r="V111" i="131"/>
  <c r="W111" i="131"/>
  <c r="X111" i="131"/>
  <c r="Y111" i="131"/>
  <c r="Z111" i="131"/>
  <c r="AA111" i="131"/>
  <c r="AB111" i="131"/>
  <c r="AC111" i="131"/>
  <c r="AD111" i="131"/>
  <c r="AE111" i="131"/>
  <c r="AF111" i="131"/>
  <c r="AG111" i="131"/>
  <c r="AH111" i="131"/>
  <c r="E112" i="131"/>
  <c r="F112" i="131"/>
  <c r="G112" i="131"/>
  <c r="H112" i="131"/>
  <c r="I112" i="131"/>
  <c r="J112" i="131"/>
  <c r="K112" i="131"/>
  <c r="L112" i="131"/>
  <c r="M112" i="131"/>
  <c r="N112" i="131"/>
  <c r="O112" i="131"/>
  <c r="P112" i="131"/>
  <c r="Q112" i="131"/>
  <c r="R112" i="131"/>
  <c r="S112" i="131"/>
  <c r="T112" i="131"/>
  <c r="U112" i="131"/>
  <c r="V112" i="131"/>
  <c r="W112" i="131"/>
  <c r="X112" i="131"/>
  <c r="Y112" i="131"/>
  <c r="Z112" i="131"/>
  <c r="AA112" i="131"/>
  <c r="AB112" i="131"/>
  <c r="AC112" i="131"/>
  <c r="AD112" i="131"/>
  <c r="AE112" i="131"/>
  <c r="AF112" i="131"/>
  <c r="AG112" i="131"/>
  <c r="AH112" i="131"/>
  <c r="E113" i="131"/>
  <c r="F113" i="131"/>
  <c r="G113" i="131"/>
  <c r="H113" i="131"/>
  <c r="I113" i="131"/>
  <c r="J113" i="131"/>
  <c r="K113" i="131"/>
  <c r="L113" i="131"/>
  <c r="M113" i="131"/>
  <c r="N113" i="131"/>
  <c r="O113" i="131"/>
  <c r="P113" i="131"/>
  <c r="Q113" i="131"/>
  <c r="R113" i="131"/>
  <c r="S113" i="131"/>
  <c r="T113" i="131"/>
  <c r="U113" i="131"/>
  <c r="V113" i="131"/>
  <c r="W113" i="131"/>
  <c r="X113" i="131"/>
  <c r="Y113" i="131"/>
  <c r="Z113" i="131"/>
  <c r="AA113" i="131"/>
  <c r="AB113" i="131"/>
  <c r="AC113" i="131"/>
  <c r="AD113" i="131"/>
  <c r="AE113" i="131"/>
  <c r="AF113" i="131"/>
  <c r="AG113" i="131"/>
  <c r="AH113" i="131"/>
  <c r="D113" i="131"/>
  <c r="D112" i="131"/>
  <c r="D111" i="131"/>
  <c r="E102" i="131"/>
  <c r="F102" i="131"/>
  <c r="G102" i="131"/>
  <c r="H102" i="131"/>
  <c r="I102" i="131"/>
  <c r="J102" i="131"/>
  <c r="K102" i="131"/>
  <c r="L102" i="131"/>
  <c r="M102" i="131"/>
  <c r="N102" i="131"/>
  <c r="O102" i="131"/>
  <c r="P102" i="131"/>
  <c r="Q102" i="131"/>
  <c r="R102" i="131"/>
  <c r="S102" i="131"/>
  <c r="T102" i="131"/>
  <c r="U102" i="131"/>
  <c r="V102" i="131"/>
  <c r="W102" i="131"/>
  <c r="X102" i="131"/>
  <c r="Y102" i="131"/>
  <c r="Z102" i="131"/>
  <c r="AA102" i="131"/>
  <c r="AB102" i="131"/>
  <c r="AC102" i="131"/>
  <c r="AD102" i="131"/>
  <c r="AE102" i="131"/>
  <c r="AF102" i="131"/>
  <c r="AG102" i="131"/>
  <c r="AH102" i="131"/>
  <c r="E103" i="131"/>
  <c r="F103" i="131"/>
  <c r="G103" i="131"/>
  <c r="H103" i="131"/>
  <c r="I103" i="131"/>
  <c r="J103" i="131"/>
  <c r="K103" i="131"/>
  <c r="L103" i="131"/>
  <c r="M103" i="131"/>
  <c r="N103" i="131"/>
  <c r="O103" i="131"/>
  <c r="P103" i="131"/>
  <c r="Q103" i="131"/>
  <c r="R103" i="131"/>
  <c r="S103" i="131"/>
  <c r="T103" i="131"/>
  <c r="U103" i="131"/>
  <c r="V103" i="131"/>
  <c r="W103" i="131"/>
  <c r="X103" i="131"/>
  <c r="Y103" i="131"/>
  <c r="Z103" i="131"/>
  <c r="AA103" i="131"/>
  <c r="AB103" i="131"/>
  <c r="AC103" i="131"/>
  <c r="AD103" i="131"/>
  <c r="AE103" i="131"/>
  <c r="AF103" i="131"/>
  <c r="AG103" i="131"/>
  <c r="AH103" i="131"/>
  <c r="E104" i="131"/>
  <c r="F104" i="131"/>
  <c r="G104" i="131"/>
  <c r="H104" i="131"/>
  <c r="I104" i="131"/>
  <c r="J104" i="131"/>
  <c r="K104" i="131"/>
  <c r="L104" i="131"/>
  <c r="M104" i="131"/>
  <c r="N104" i="131"/>
  <c r="O104" i="131"/>
  <c r="P104" i="131"/>
  <c r="Q104" i="131"/>
  <c r="R104" i="131"/>
  <c r="S104" i="131"/>
  <c r="T104" i="131"/>
  <c r="U104" i="131"/>
  <c r="V104" i="131"/>
  <c r="W104" i="131"/>
  <c r="X104" i="131"/>
  <c r="Y104" i="131"/>
  <c r="Z104" i="131"/>
  <c r="AA104" i="131"/>
  <c r="AB104" i="131"/>
  <c r="AC104" i="131"/>
  <c r="AD104" i="131"/>
  <c r="AE104" i="131"/>
  <c r="AF104" i="131"/>
  <c r="AG104" i="131"/>
  <c r="AH104" i="131"/>
  <c r="E105" i="131"/>
  <c r="F105" i="131"/>
  <c r="G105" i="131"/>
  <c r="H105" i="131"/>
  <c r="I105" i="131"/>
  <c r="J105" i="131"/>
  <c r="K105" i="131"/>
  <c r="L105" i="131"/>
  <c r="M105" i="131"/>
  <c r="N105" i="131"/>
  <c r="O105" i="131"/>
  <c r="P105" i="131"/>
  <c r="Q105" i="131"/>
  <c r="R105" i="131"/>
  <c r="S105" i="131"/>
  <c r="T105" i="131"/>
  <c r="U105" i="131"/>
  <c r="V105" i="131"/>
  <c r="W105" i="131"/>
  <c r="X105" i="131"/>
  <c r="Y105" i="131"/>
  <c r="Z105" i="131"/>
  <c r="AA105" i="131"/>
  <c r="AB105" i="131"/>
  <c r="AC105" i="131"/>
  <c r="AD105" i="131"/>
  <c r="AE105" i="131"/>
  <c r="AF105" i="131"/>
  <c r="AG105" i="131"/>
  <c r="AH105" i="131"/>
  <c r="E106" i="131"/>
  <c r="F106" i="131"/>
  <c r="G106" i="131"/>
  <c r="H106" i="131"/>
  <c r="I106" i="131"/>
  <c r="J106" i="131"/>
  <c r="K106" i="131"/>
  <c r="L106" i="131"/>
  <c r="M106" i="131"/>
  <c r="N106" i="131"/>
  <c r="O106" i="131"/>
  <c r="P106" i="131"/>
  <c r="Q106" i="131"/>
  <c r="R106" i="131"/>
  <c r="S106" i="131"/>
  <c r="T106" i="131"/>
  <c r="U106" i="131"/>
  <c r="V106" i="131"/>
  <c r="W106" i="131"/>
  <c r="X106" i="131"/>
  <c r="Y106" i="131"/>
  <c r="Z106" i="131"/>
  <c r="AA106" i="131"/>
  <c r="AB106" i="131"/>
  <c r="AC106" i="131"/>
  <c r="AD106" i="131"/>
  <c r="AE106" i="131"/>
  <c r="AF106" i="131"/>
  <c r="AG106" i="131"/>
  <c r="AH106" i="131"/>
  <c r="E107" i="131"/>
  <c r="F107" i="131"/>
  <c r="G107" i="131"/>
  <c r="H107" i="131"/>
  <c r="I107" i="131"/>
  <c r="J107" i="131"/>
  <c r="K107" i="131"/>
  <c r="L107" i="131"/>
  <c r="M107" i="131"/>
  <c r="N107" i="131"/>
  <c r="O107" i="131"/>
  <c r="P107" i="131"/>
  <c r="Q107" i="131"/>
  <c r="R107" i="131"/>
  <c r="S107" i="131"/>
  <c r="T107" i="131"/>
  <c r="U107" i="131"/>
  <c r="V107" i="131"/>
  <c r="W107" i="131"/>
  <c r="X107" i="131"/>
  <c r="Y107" i="131"/>
  <c r="Z107" i="131"/>
  <c r="AA107" i="131"/>
  <c r="AB107" i="131"/>
  <c r="AC107" i="131"/>
  <c r="AD107" i="131"/>
  <c r="AE107" i="131"/>
  <c r="AF107" i="131"/>
  <c r="AG107" i="131"/>
  <c r="AH107" i="131"/>
  <c r="E108" i="131"/>
  <c r="F108" i="131"/>
  <c r="G108" i="131"/>
  <c r="H108" i="131"/>
  <c r="I108" i="131"/>
  <c r="J108" i="131"/>
  <c r="K108" i="131"/>
  <c r="L108" i="131"/>
  <c r="M108" i="131"/>
  <c r="N108" i="131"/>
  <c r="O108" i="131"/>
  <c r="P108" i="131"/>
  <c r="Q108" i="131"/>
  <c r="R108" i="131"/>
  <c r="S108" i="131"/>
  <c r="T108" i="131"/>
  <c r="U108" i="131"/>
  <c r="V108" i="131"/>
  <c r="W108" i="131"/>
  <c r="X108" i="131"/>
  <c r="Y108" i="131"/>
  <c r="Z108" i="131"/>
  <c r="AA108" i="131"/>
  <c r="AB108" i="131"/>
  <c r="AC108" i="131"/>
  <c r="AD108" i="131"/>
  <c r="AE108" i="131"/>
  <c r="AF108" i="131"/>
  <c r="AG108" i="131"/>
  <c r="AH108" i="131"/>
  <c r="E109" i="131"/>
  <c r="F109" i="131"/>
  <c r="G109" i="131"/>
  <c r="H109" i="131"/>
  <c r="I109" i="131"/>
  <c r="J109" i="131"/>
  <c r="K109" i="131"/>
  <c r="L109" i="131"/>
  <c r="M109" i="131"/>
  <c r="N109" i="131"/>
  <c r="O109" i="131"/>
  <c r="P109" i="131"/>
  <c r="Q109" i="131"/>
  <c r="R109" i="131"/>
  <c r="S109" i="131"/>
  <c r="T109" i="131"/>
  <c r="U109" i="131"/>
  <c r="V109" i="131"/>
  <c r="W109" i="131"/>
  <c r="X109" i="131"/>
  <c r="Y109" i="131"/>
  <c r="Z109" i="131"/>
  <c r="AA109" i="131"/>
  <c r="AB109" i="131"/>
  <c r="AC109" i="131"/>
  <c r="AD109" i="131"/>
  <c r="AE109" i="131"/>
  <c r="AF109" i="131"/>
  <c r="AG109" i="131"/>
  <c r="AH109" i="131"/>
  <c r="E98" i="131"/>
  <c r="F98" i="131"/>
  <c r="G98" i="131"/>
  <c r="H98" i="131"/>
  <c r="I98" i="131"/>
  <c r="J98" i="131"/>
  <c r="K98" i="131"/>
  <c r="L98" i="131"/>
  <c r="M98" i="131"/>
  <c r="N98" i="131"/>
  <c r="O98" i="131"/>
  <c r="P98" i="131"/>
  <c r="Q98" i="131"/>
  <c r="R98" i="131"/>
  <c r="S98" i="131"/>
  <c r="T98" i="131"/>
  <c r="U98" i="131"/>
  <c r="V98" i="131"/>
  <c r="W98" i="131"/>
  <c r="X98" i="131"/>
  <c r="Y98" i="131"/>
  <c r="Z98" i="131"/>
  <c r="AA98" i="131"/>
  <c r="AB98" i="131"/>
  <c r="AC98" i="131"/>
  <c r="AD98" i="131"/>
  <c r="AE98" i="131"/>
  <c r="AF98" i="131"/>
  <c r="AG98" i="131"/>
  <c r="AH98" i="131"/>
  <c r="E99" i="131"/>
  <c r="F99" i="131"/>
  <c r="G99" i="131"/>
  <c r="H99" i="131"/>
  <c r="I99" i="131"/>
  <c r="J99" i="131"/>
  <c r="K99" i="131"/>
  <c r="L99" i="131"/>
  <c r="M99" i="131"/>
  <c r="N99" i="131"/>
  <c r="O99" i="131"/>
  <c r="P99" i="131"/>
  <c r="Q99" i="131"/>
  <c r="R99" i="131"/>
  <c r="S99" i="131"/>
  <c r="T99" i="131"/>
  <c r="U99" i="131"/>
  <c r="V99" i="131"/>
  <c r="W99" i="131"/>
  <c r="X99" i="131"/>
  <c r="Y99" i="131"/>
  <c r="Z99" i="131"/>
  <c r="AA99" i="131"/>
  <c r="AB99" i="131"/>
  <c r="AC99" i="131"/>
  <c r="AD99" i="131"/>
  <c r="AE99" i="131"/>
  <c r="AF99" i="131"/>
  <c r="AG99" i="131"/>
  <c r="AH99" i="131"/>
  <c r="E100" i="131"/>
  <c r="F100" i="131"/>
  <c r="G100" i="131"/>
  <c r="H100" i="131"/>
  <c r="I100" i="131"/>
  <c r="J100" i="131"/>
  <c r="K100" i="131"/>
  <c r="L100" i="131"/>
  <c r="M100" i="131"/>
  <c r="N100" i="131"/>
  <c r="O100" i="131"/>
  <c r="P100" i="131"/>
  <c r="Q100" i="131"/>
  <c r="R100" i="131"/>
  <c r="S100" i="131"/>
  <c r="T100" i="131"/>
  <c r="U100" i="131"/>
  <c r="V100" i="131"/>
  <c r="W100" i="131"/>
  <c r="X100" i="131"/>
  <c r="Y100" i="131"/>
  <c r="Z100" i="131"/>
  <c r="AA100" i="131"/>
  <c r="AB100" i="131"/>
  <c r="AC100" i="131"/>
  <c r="AD100" i="131"/>
  <c r="AE100" i="131"/>
  <c r="AF100" i="131"/>
  <c r="AG100" i="131"/>
  <c r="AH100" i="131"/>
  <c r="D100" i="131"/>
  <c r="D99" i="131"/>
  <c r="D98" i="131"/>
  <c r="E89" i="131"/>
  <c r="F89" i="131"/>
  <c r="G89" i="131"/>
  <c r="H89" i="131"/>
  <c r="I89" i="131"/>
  <c r="J89" i="131"/>
  <c r="K89" i="131"/>
  <c r="L89" i="131"/>
  <c r="M89" i="131"/>
  <c r="N89" i="131"/>
  <c r="O89" i="131"/>
  <c r="P89" i="131"/>
  <c r="Q89" i="131"/>
  <c r="R89" i="131"/>
  <c r="S89" i="131"/>
  <c r="T89" i="131"/>
  <c r="U89" i="131"/>
  <c r="V89" i="131"/>
  <c r="W89" i="131"/>
  <c r="X89" i="131"/>
  <c r="Y89" i="131"/>
  <c r="Z89" i="131"/>
  <c r="AA89" i="131"/>
  <c r="AB89" i="131"/>
  <c r="AC89" i="131"/>
  <c r="AD89" i="131"/>
  <c r="AE89" i="131"/>
  <c r="AF89" i="131"/>
  <c r="AG89" i="131"/>
  <c r="AH89" i="131"/>
  <c r="E90" i="131"/>
  <c r="F90" i="131"/>
  <c r="G90" i="131"/>
  <c r="H90" i="131"/>
  <c r="I90" i="131"/>
  <c r="J90" i="131"/>
  <c r="K90" i="131"/>
  <c r="L90" i="131"/>
  <c r="M90" i="131"/>
  <c r="N90" i="131"/>
  <c r="O90" i="131"/>
  <c r="P90" i="131"/>
  <c r="Q90" i="131"/>
  <c r="R90" i="131"/>
  <c r="S90" i="131"/>
  <c r="T90" i="131"/>
  <c r="U90" i="131"/>
  <c r="V90" i="131"/>
  <c r="W90" i="131"/>
  <c r="X90" i="131"/>
  <c r="Y90" i="131"/>
  <c r="Z90" i="131"/>
  <c r="AA90" i="131"/>
  <c r="AB90" i="131"/>
  <c r="AC90" i="131"/>
  <c r="AD90" i="131"/>
  <c r="AE90" i="131"/>
  <c r="AF90" i="131"/>
  <c r="AG90" i="131"/>
  <c r="AH90" i="131"/>
  <c r="E91" i="131"/>
  <c r="F91" i="131"/>
  <c r="G91" i="131"/>
  <c r="H91" i="131"/>
  <c r="I91" i="131"/>
  <c r="J91" i="131"/>
  <c r="K91" i="131"/>
  <c r="L91" i="131"/>
  <c r="M91" i="131"/>
  <c r="N91" i="131"/>
  <c r="O91" i="131"/>
  <c r="P91" i="131"/>
  <c r="Q91" i="131"/>
  <c r="R91" i="131"/>
  <c r="S91" i="131"/>
  <c r="T91" i="131"/>
  <c r="U91" i="131"/>
  <c r="V91" i="131"/>
  <c r="W91" i="131"/>
  <c r="X91" i="131"/>
  <c r="Y91" i="131"/>
  <c r="Z91" i="131"/>
  <c r="AA91" i="131"/>
  <c r="AB91" i="131"/>
  <c r="AC91" i="131"/>
  <c r="AD91" i="131"/>
  <c r="AE91" i="131"/>
  <c r="AF91" i="131"/>
  <c r="AG91" i="131"/>
  <c r="AH91" i="131"/>
  <c r="E92" i="131"/>
  <c r="F92" i="131"/>
  <c r="G92" i="131"/>
  <c r="H92" i="131"/>
  <c r="I92" i="131"/>
  <c r="J92" i="131"/>
  <c r="K92" i="131"/>
  <c r="L92" i="131"/>
  <c r="M92" i="131"/>
  <c r="N92" i="131"/>
  <c r="O92" i="131"/>
  <c r="P92" i="131"/>
  <c r="Q92" i="131"/>
  <c r="R92" i="131"/>
  <c r="S92" i="131"/>
  <c r="T92" i="131"/>
  <c r="U92" i="131"/>
  <c r="V92" i="131"/>
  <c r="W92" i="131"/>
  <c r="X92" i="131"/>
  <c r="Y92" i="131"/>
  <c r="Z92" i="131"/>
  <c r="AA92" i="131"/>
  <c r="AB92" i="131"/>
  <c r="AC92" i="131"/>
  <c r="AD92" i="131"/>
  <c r="AE92" i="131"/>
  <c r="AF92" i="131"/>
  <c r="AG92" i="131"/>
  <c r="AH92" i="131"/>
  <c r="E93" i="131"/>
  <c r="F93" i="131"/>
  <c r="G93" i="131"/>
  <c r="H93" i="131"/>
  <c r="I93" i="131"/>
  <c r="J93" i="131"/>
  <c r="K93" i="131"/>
  <c r="L93" i="131"/>
  <c r="M93" i="131"/>
  <c r="N93" i="131"/>
  <c r="O93" i="131"/>
  <c r="P93" i="131"/>
  <c r="Q93" i="131"/>
  <c r="R93" i="131"/>
  <c r="S93" i="131"/>
  <c r="T93" i="131"/>
  <c r="U93" i="131"/>
  <c r="V93" i="131"/>
  <c r="W93" i="131"/>
  <c r="X93" i="131"/>
  <c r="Y93" i="131"/>
  <c r="Z93" i="131"/>
  <c r="AA93" i="131"/>
  <c r="AB93" i="131"/>
  <c r="AC93" i="131"/>
  <c r="AD93" i="131"/>
  <c r="AE93" i="131"/>
  <c r="AF93" i="131"/>
  <c r="AG93" i="131"/>
  <c r="AH93" i="131"/>
  <c r="E94" i="131"/>
  <c r="F94" i="131"/>
  <c r="G94" i="131"/>
  <c r="H94" i="131"/>
  <c r="I94" i="131"/>
  <c r="J94" i="131"/>
  <c r="K94" i="131"/>
  <c r="L94" i="131"/>
  <c r="M94" i="131"/>
  <c r="N94" i="131"/>
  <c r="O94" i="131"/>
  <c r="P94" i="131"/>
  <c r="Q94" i="131"/>
  <c r="R94" i="131"/>
  <c r="S94" i="131"/>
  <c r="T94" i="131"/>
  <c r="U94" i="131"/>
  <c r="V94" i="131"/>
  <c r="W94" i="131"/>
  <c r="X94" i="131"/>
  <c r="Y94" i="131"/>
  <c r="Z94" i="131"/>
  <c r="AA94" i="131"/>
  <c r="AB94" i="131"/>
  <c r="AC94" i="131"/>
  <c r="AD94" i="131"/>
  <c r="AE94" i="131"/>
  <c r="AF94" i="131"/>
  <c r="AG94" i="131"/>
  <c r="AH94" i="131"/>
  <c r="E95" i="131"/>
  <c r="F95" i="131"/>
  <c r="G95" i="131"/>
  <c r="H95" i="131"/>
  <c r="I95" i="131"/>
  <c r="J95" i="131"/>
  <c r="K95" i="131"/>
  <c r="L95" i="131"/>
  <c r="M95" i="131"/>
  <c r="N95" i="131"/>
  <c r="O95" i="131"/>
  <c r="P95" i="131"/>
  <c r="Q95" i="131"/>
  <c r="R95" i="131"/>
  <c r="S95" i="131"/>
  <c r="T95" i="131"/>
  <c r="U95" i="131"/>
  <c r="V95" i="131"/>
  <c r="W95" i="131"/>
  <c r="X95" i="131"/>
  <c r="Y95" i="131"/>
  <c r="Z95" i="131"/>
  <c r="AA95" i="131"/>
  <c r="AB95" i="131"/>
  <c r="AC95" i="131"/>
  <c r="AD95" i="131"/>
  <c r="AE95" i="131"/>
  <c r="AF95" i="131"/>
  <c r="AG95" i="131"/>
  <c r="AH95" i="131"/>
  <c r="E96" i="131"/>
  <c r="F96" i="131"/>
  <c r="G96" i="131"/>
  <c r="H96" i="131"/>
  <c r="I96" i="131"/>
  <c r="J96" i="131"/>
  <c r="K96" i="131"/>
  <c r="L96" i="131"/>
  <c r="M96" i="131"/>
  <c r="N96" i="131"/>
  <c r="O96" i="131"/>
  <c r="P96" i="131"/>
  <c r="Q96" i="131"/>
  <c r="R96" i="131"/>
  <c r="S96" i="131"/>
  <c r="T96" i="131"/>
  <c r="U96" i="131"/>
  <c r="V96" i="131"/>
  <c r="W96" i="131"/>
  <c r="X96" i="131"/>
  <c r="Y96" i="131"/>
  <c r="Z96" i="131"/>
  <c r="AA96" i="131"/>
  <c r="AB96" i="131"/>
  <c r="AC96" i="131"/>
  <c r="AD96" i="131"/>
  <c r="AE96" i="131"/>
  <c r="AF96" i="131"/>
  <c r="AG96" i="131"/>
  <c r="AH96" i="131"/>
  <c r="D96" i="131"/>
  <c r="D95" i="131"/>
  <c r="D94" i="131"/>
  <c r="D93" i="131"/>
  <c r="D92" i="131"/>
  <c r="D91" i="131"/>
  <c r="D90" i="131"/>
  <c r="D89" i="131"/>
  <c r="E85" i="131"/>
  <c r="F85" i="131"/>
  <c r="G85" i="131"/>
  <c r="H85" i="131"/>
  <c r="I85" i="131"/>
  <c r="J85" i="131"/>
  <c r="K85" i="131"/>
  <c r="L85" i="131"/>
  <c r="M85" i="131"/>
  <c r="N85" i="131"/>
  <c r="O85" i="131"/>
  <c r="P85" i="131"/>
  <c r="Q85" i="131"/>
  <c r="R85" i="131"/>
  <c r="S85" i="131"/>
  <c r="T85" i="131"/>
  <c r="U85" i="131"/>
  <c r="V85" i="131"/>
  <c r="W85" i="131"/>
  <c r="X85" i="131"/>
  <c r="Y85" i="131"/>
  <c r="Z85" i="131"/>
  <c r="AA85" i="131"/>
  <c r="AB85" i="131"/>
  <c r="AC85" i="131"/>
  <c r="AD85" i="131"/>
  <c r="AE85" i="131"/>
  <c r="AF85" i="131"/>
  <c r="AG85" i="131"/>
  <c r="AH85" i="131"/>
  <c r="E87" i="131"/>
  <c r="F87" i="131"/>
  <c r="G87" i="131"/>
  <c r="H87" i="131"/>
  <c r="I87" i="131"/>
  <c r="J87" i="131"/>
  <c r="K87" i="131"/>
  <c r="L87" i="131"/>
  <c r="M87" i="131"/>
  <c r="N87" i="131"/>
  <c r="O87" i="131"/>
  <c r="P87" i="131"/>
  <c r="Q87" i="131"/>
  <c r="R87" i="131"/>
  <c r="S87" i="131"/>
  <c r="T87" i="131"/>
  <c r="U87" i="131"/>
  <c r="V87" i="131"/>
  <c r="W87" i="131"/>
  <c r="X87" i="131"/>
  <c r="Y87" i="131"/>
  <c r="Z87" i="131"/>
  <c r="AA87" i="131"/>
  <c r="AB87" i="131"/>
  <c r="AC87" i="131"/>
  <c r="AD87" i="131"/>
  <c r="AE87" i="131"/>
  <c r="AF87" i="131"/>
  <c r="AG87" i="131"/>
  <c r="AH87" i="131"/>
  <c r="D87" i="131"/>
  <c r="D85" i="131"/>
  <c r="CN59" i="144"/>
  <c r="CQ59" i="144"/>
  <c r="BY68" i="144" l="1"/>
  <c r="AI60" i="144"/>
  <c r="AJ60" i="144"/>
  <c r="AK60" i="144"/>
  <c r="AL60" i="144"/>
  <c r="AM60" i="144"/>
  <c r="AN60" i="144"/>
  <c r="AO60" i="144"/>
  <c r="AP60" i="144"/>
  <c r="AQ60" i="144"/>
  <c r="AR60" i="144"/>
  <c r="AS60" i="144"/>
  <c r="AT60" i="144"/>
  <c r="AU60" i="144"/>
  <c r="AV60" i="144"/>
  <c r="AW60" i="144"/>
  <c r="AX60" i="144"/>
  <c r="AY60" i="144"/>
  <c r="AZ60" i="144"/>
  <c r="BA60" i="144"/>
  <c r="BB60" i="144"/>
  <c r="BF60" i="144"/>
  <c r="BG60" i="144"/>
  <c r="BH60" i="144"/>
  <c r="BI60" i="144"/>
  <c r="BJ60" i="144"/>
  <c r="BK60" i="144"/>
  <c r="BL60" i="144"/>
  <c r="BM60" i="144"/>
  <c r="BN60" i="144"/>
  <c r="BF59" i="144"/>
  <c r="BG59" i="144"/>
  <c r="BH59" i="144"/>
  <c r="BI59" i="144"/>
  <c r="BJ59" i="144"/>
  <c r="BK59" i="144"/>
  <c r="BL59" i="144"/>
  <c r="BM59" i="144"/>
  <c r="BN59" i="144"/>
  <c r="E2" i="144"/>
  <c r="F2" i="144"/>
  <c r="G2" i="144"/>
  <c r="H2" i="144"/>
  <c r="I2" i="144"/>
  <c r="J2" i="144"/>
  <c r="K2" i="144"/>
  <c r="L2" i="144"/>
  <c r="M2" i="144"/>
  <c r="N2" i="144"/>
  <c r="O2" i="144"/>
  <c r="P2" i="144"/>
  <c r="Q2" i="144"/>
  <c r="R2" i="144"/>
  <c r="S2" i="144"/>
  <c r="T2" i="144"/>
  <c r="U2" i="144"/>
  <c r="V2" i="144"/>
  <c r="W2" i="144"/>
  <c r="X2" i="144"/>
  <c r="Y2" i="144"/>
  <c r="Z2" i="144"/>
  <c r="AA2" i="144"/>
  <c r="AB2" i="144"/>
  <c r="AC2" i="144"/>
  <c r="AD2" i="144"/>
  <c r="AE2" i="144"/>
  <c r="AF2" i="144"/>
  <c r="AG2" i="144"/>
  <c r="AH2" i="144"/>
  <c r="E3" i="144"/>
  <c r="F3" i="144"/>
  <c r="G3" i="144"/>
  <c r="H3" i="144"/>
  <c r="I3" i="144"/>
  <c r="J3" i="144"/>
  <c r="K3" i="144"/>
  <c r="L3" i="144"/>
  <c r="M3" i="144"/>
  <c r="N3" i="144"/>
  <c r="O3" i="144"/>
  <c r="P3" i="144"/>
  <c r="Q3" i="144"/>
  <c r="R3" i="144"/>
  <c r="S3" i="144"/>
  <c r="T3" i="144"/>
  <c r="U3" i="144"/>
  <c r="V3" i="144"/>
  <c r="W3" i="144"/>
  <c r="X3" i="144"/>
  <c r="Y3" i="144"/>
  <c r="Z3" i="144"/>
  <c r="AA3" i="144"/>
  <c r="AB3" i="144"/>
  <c r="AC3" i="144"/>
  <c r="AD3" i="144"/>
  <c r="AE3" i="144"/>
  <c r="AF3" i="144"/>
  <c r="AG3" i="144"/>
  <c r="AH3" i="144"/>
  <c r="E4" i="144"/>
  <c r="F4" i="144"/>
  <c r="G4" i="144"/>
  <c r="H4" i="144"/>
  <c r="I4" i="144"/>
  <c r="J4" i="144"/>
  <c r="K4" i="144"/>
  <c r="L4" i="144"/>
  <c r="M4" i="144"/>
  <c r="N4" i="144"/>
  <c r="O4" i="144"/>
  <c r="P4" i="144"/>
  <c r="Q4" i="144"/>
  <c r="R4" i="144"/>
  <c r="S4" i="144"/>
  <c r="T4" i="144"/>
  <c r="U4" i="144"/>
  <c r="V4" i="144"/>
  <c r="W4" i="144"/>
  <c r="X4" i="144"/>
  <c r="Y4" i="144"/>
  <c r="Z4" i="144"/>
  <c r="AA4" i="144"/>
  <c r="AB4" i="144"/>
  <c r="AC4" i="144"/>
  <c r="AD4" i="144"/>
  <c r="AE4" i="144"/>
  <c r="AF4" i="144"/>
  <c r="AG4" i="144"/>
  <c r="AH4" i="144"/>
  <c r="E6" i="144"/>
  <c r="F6" i="144"/>
  <c r="G6" i="144"/>
  <c r="H6" i="144"/>
  <c r="I6" i="144"/>
  <c r="J6" i="144"/>
  <c r="K6" i="144"/>
  <c r="L6" i="144"/>
  <c r="M6" i="144"/>
  <c r="N6" i="144"/>
  <c r="O6" i="144"/>
  <c r="P6" i="144"/>
  <c r="Q6" i="144"/>
  <c r="R6" i="144"/>
  <c r="S6" i="144"/>
  <c r="T6" i="144"/>
  <c r="U6" i="144"/>
  <c r="V6" i="144"/>
  <c r="W6" i="144"/>
  <c r="X6" i="144"/>
  <c r="Y6" i="144"/>
  <c r="Z6" i="144"/>
  <c r="AA6" i="144"/>
  <c r="AB6" i="144"/>
  <c r="AC6" i="144"/>
  <c r="AD6" i="144"/>
  <c r="AE6" i="144"/>
  <c r="AF6" i="144"/>
  <c r="AG6" i="144"/>
  <c r="AH6" i="144"/>
  <c r="E7" i="144"/>
  <c r="F7" i="144"/>
  <c r="G7" i="144"/>
  <c r="H7" i="144"/>
  <c r="I7" i="144"/>
  <c r="J7" i="144"/>
  <c r="K7" i="144"/>
  <c r="L7" i="144"/>
  <c r="M7" i="144"/>
  <c r="N7" i="144"/>
  <c r="O7" i="144"/>
  <c r="P7" i="144"/>
  <c r="Q7" i="144"/>
  <c r="R7" i="144"/>
  <c r="S7" i="144"/>
  <c r="T7" i="144"/>
  <c r="U7" i="144"/>
  <c r="V7" i="144"/>
  <c r="W7" i="144"/>
  <c r="X7" i="144"/>
  <c r="Y7" i="144"/>
  <c r="Z7" i="144"/>
  <c r="AA7" i="144"/>
  <c r="AB7" i="144"/>
  <c r="AC7" i="144"/>
  <c r="AD7" i="144"/>
  <c r="AE7" i="144"/>
  <c r="AF7" i="144"/>
  <c r="AG7" i="144"/>
  <c r="AH7" i="144"/>
  <c r="E8" i="144"/>
  <c r="F8" i="144"/>
  <c r="G8" i="144"/>
  <c r="H8" i="144"/>
  <c r="I8" i="144"/>
  <c r="J8" i="144"/>
  <c r="K8" i="144"/>
  <c r="L8" i="144"/>
  <c r="M8" i="144"/>
  <c r="N8" i="144"/>
  <c r="O8" i="144"/>
  <c r="P8" i="144"/>
  <c r="Q8" i="144"/>
  <c r="R8" i="144"/>
  <c r="S8" i="144"/>
  <c r="T8" i="144"/>
  <c r="U8" i="144"/>
  <c r="V8" i="144"/>
  <c r="W8" i="144"/>
  <c r="X8" i="144"/>
  <c r="Y8" i="144"/>
  <c r="Z8" i="144"/>
  <c r="AA8" i="144"/>
  <c r="AB8" i="144"/>
  <c r="AC8" i="144"/>
  <c r="AD8" i="144"/>
  <c r="AE8" i="144"/>
  <c r="AF8" i="144"/>
  <c r="AG8" i="144"/>
  <c r="AH8" i="144"/>
  <c r="D8" i="144"/>
  <c r="D7" i="144"/>
  <c r="D6" i="144"/>
  <c r="D4" i="144"/>
  <c r="D3" i="144"/>
  <c r="D2" i="144"/>
  <c r="AI45" i="144"/>
  <c r="AJ45" i="144"/>
  <c r="AK45" i="144"/>
  <c r="AL45" i="144"/>
  <c r="AM45" i="144"/>
  <c r="AN45" i="144"/>
  <c r="AO45" i="144"/>
  <c r="AP45" i="144"/>
  <c r="AQ45" i="144"/>
  <c r="AR45" i="144"/>
  <c r="AS45" i="144"/>
  <c r="AT45" i="144"/>
  <c r="AU45" i="144"/>
  <c r="AV45" i="144"/>
  <c r="AW45" i="144"/>
  <c r="AX45" i="144"/>
  <c r="AY45" i="144"/>
  <c r="AZ45" i="144"/>
  <c r="BA45" i="144"/>
  <c r="BB45" i="144"/>
  <c r="BF45" i="144"/>
  <c r="BG45" i="144"/>
  <c r="BH45" i="144"/>
  <c r="BI45" i="144"/>
  <c r="BJ45" i="144"/>
  <c r="BK45" i="144"/>
  <c r="BL45" i="144"/>
  <c r="BM45" i="144"/>
  <c r="BN45" i="144"/>
  <c r="AI46" i="144"/>
  <c r="AJ46" i="144"/>
  <c r="AK46" i="144"/>
  <c r="AL46" i="144"/>
  <c r="AM46" i="144"/>
  <c r="AN46" i="144"/>
  <c r="AO46" i="144"/>
  <c r="AP46" i="144"/>
  <c r="AQ46" i="144"/>
  <c r="AR46" i="144"/>
  <c r="AS46" i="144"/>
  <c r="AT46" i="144"/>
  <c r="AU46" i="144"/>
  <c r="AV46" i="144"/>
  <c r="AW46" i="144"/>
  <c r="AX46" i="144"/>
  <c r="AY46" i="144"/>
  <c r="AZ46" i="144"/>
  <c r="BA46" i="144"/>
  <c r="BB46" i="144"/>
  <c r="BF46" i="144"/>
  <c r="BG46" i="144"/>
  <c r="BH46" i="144"/>
  <c r="BI46" i="144"/>
  <c r="BJ46" i="144"/>
  <c r="BK46" i="144"/>
  <c r="BL46" i="144"/>
  <c r="BM46" i="144"/>
  <c r="BN46" i="144"/>
  <c r="BF44" i="144"/>
  <c r="BG44" i="144"/>
  <c r="BH44" i="144"/>
  <c r="BI44" i="144"/>
  <c r="BJ44" i="144"/>
  <c r="BK44" i="144"/>
  <c r="BL44" i="144"/>
  <c r="BM44" i="144"/>
  <c r="BN44" i="144"/>
  <c r="X123" i="144"/>
  <c r="L123" i="144"/>
  <c r="E119" i="144"/>
  <c r="F119" i="144" s="1"/>
  <c r="G119" i="144" s="1"/>
  <c r="H119" i="144" s="1"/>
  <c r="I119" i="144" s="1"/>
  <c r="J119" i="144" s="1"/>
  <c r="K119" i="144" s="1"/>
  <c r="L119" i="144" s="1"/>
  <c r="M119" i="144" s="1"/>
  <c r="N119" i="144" s="1"/>
  <c r="O119" i="144" s="1"/>
  <c r="P119" i="144" s="1"/>
  <c r="Q119" i="144" s="1"/>
  <c r="R119" i="144" s="1"/>
  <c r="S119" i="144" s="1"/>
  <c r="T119" i="144" s="1"/>
  <c r="U119" i="144" s="1"/>
  <c r="V119" i="144" s="1"/>
  <c r="W119" i="144" s="1"/>
  <c r="X119" i="144" s="1"/>
  <c r="Y119" i="144" s="1"/>
  <c r="Z119" i="144" s="1"/>
  <c r="AA119" i="144" s="1"/>
  <c r="AB119" i="144" s="1"/>
  <c r="AC119" i="144" s="1"/>
  <c r="AD119" i="144" s="1"/>
  <c r="AE119" i="144" s="1"/>
  <c r="AF119" i="144" s="1"/>
  <c r="AG119" i="144" s="1"/>
  <c r="AH119" i="144" s="1"/>
  <c r="E106" i="144"/>
  <c r="F106" i="144" s="1"/>
  <c r="G106" i="144" s="1"/>
  <c r="H106" i="144" s="1"/>
  <c r="I106" i="144" s="1"/>
  <c r="J106" i="144" s="1"/>
  <c r="K106" i="144" s="1"/>
  <c r="L106" i="144" s="1"/>
  <c r="M106" i="144" s="1"/>
  <c r="N106" i="144" s="1"/>
  <c r="O106" i="144" s="1"/>
  <c r="P106" i="144" s="1"/>
  <c r="Q106" i="144" s="1"/>
  <c r="R106" i="144" s="1"/>
  <c r="S106" i="144" s="1"/>
  <c r="T106" i="144" s="1"/>
  <c r="U106" i="144" s="1"/>
  <c r="V106" i="144" s="1"/>
  <c r="W106" i="144" s="1"/>
  <c r="X106" i="144" s="1"/>
  <c r="Y106" i="144" s="1"/>
  <c r="Z106" i="144" s="1"/>
  <c r="AA106" i="144" s="1"/>
  <c r="AB106" i="144" s="1"/>
  <c r="AC106" i="144" s="1"/>
  <c r="AD106" i="144" s="1"/>
  <c r="AE106" i="144" s="1"/>
  <c r="AF106" i="144" s="1"/>
  <c r="AG106" i="144" s="1"/>
  <c r="AH106" i="144" s="1"/>
  <c r="AI97" i="144"/>
  <c r="E93" i="144"/>
  <c r="F93" i="144" s="1"/>
  <c r="G93" i="144" s="1"/>
  <c r="H93" i="144" s="1"/>
  <c r="I93" i="144" s="1"/>
  <c r="J93" i="144" s="1"/>
  <c r="K93" i="144" s="1"/>
  <c r="L93" i="144" s="1"/>
  <c r="M93" i="144" s="1"/>
  <c r="N93" i="144" s="1"/>
  <c r="O93" i="144" s="1"/>
  <c r="P93" i="144" s="1"/>
  <c r="Q93" i="144" s="1"/>
  <c r="R93" i="144" s="1"/>
  <c r="S93" i="144" s="1"/>
  <c r="T93" i="144" s="1"/>
  <c r="U93" i="144" s="1"/>
  <c r="V93" i="144" s="1"/>
  <c r="W93" i="144" s="1"/>
  <c r="X93" i="144" s="1"/>
  <c r="Y93" i="144" s="1"/>
  <c r="Z93" i="144" s="1"/>
  <c r="AA93" i="144" s="1"/>
  <c r="AB93" i="144" s="1"/>
  <c r="AC93" i="144" s="1"/>
  <c r="AD93" i="144" s="1"/>
  <c r="AE93" i="144" s="1"/>
  <c r="AF93" i="144" s="1"/>
  <c r="AG93" i="144" s="1"/>
  <c r="AH93" i="144" s="1"/>
  <c r="AH92" i="144"/>
  <c r="AG92" i="144"/>
  <c r="AG144" i="144" s="1"/>
  <c r="AF92" i="144"/>
  <c r="AE92" i="144"/>
  <c r="AD92" i="144"/>
  <c r="AC92" i="144"/>
  <c r="AB92" i="144"/>
  <c r="AA92" i="144"/>
  <c r="Z92" i="144"/>
  <c r="Y92" i="144"/>
  <c r="X92" i="144"/>
  <c r="W92" i="144"/>
  <c r="V92" i="144"/>
  <c r="U92" i="144"/>
  <c r="T92" i="144"/>
  <c r="S92" i="144"/>
  <c r="R92" i="144"/>
  <c r="Q92" i="144"/>
  <c r="P92" i="144"/>
  <c r="O92" i="144"/>
  <c r="N92" i="144"/>
  <c r="M92" i="144"/>
  <c r="L92" i="144"/>
  <c r="K92" i="144"/>
  <c r="J92" i="144"/>
  <c r="I92" i="144"/>
  <c r="H92" i="144"/>
  <c r="G92" i="144"/>
  <c r="F92" i="144"/>
  <c r="E92" i="144"/>
  <c r="D92" i="144"/>
  <c r="AH91" i="144"/>
  <c r="AG91" i="144"/>
  <c r="AF91" i="144"/>
  <c r="AE91" i="144"/>
  <c r="AD91" i="144"/>
  <c r="AC91" i="144"/>
  <c r="AB91" i="144"/>
  <c r="AA91" i="144"/>
  <c r="Z91" i="144"/>
  <c r="Y91" i="144"/>
  <c r="X91" i="144"/>
  <c r="W91" i="144"/>
  <c r="V91" i="144"/>
  <c r="U91" i="144"/>
  <c r="T91" i="144"/>
  <c r="S91" i="144"/>
  <c r="R91" i="144"/>
  <c r="Q91" i="144"/>
  <c r="P91" i="144"/>
  <c r="O91" i="144"/>
  <c r="N91" i="144"/>
  <c r="M91" i="144"/>
  <c r="L91" i="144"/>
  <c r="K91" i="144"/>
  <c r="J91" i="144"/>
  <c r="I91" i="144"/>
  <c r="H91" i="144"/>
  <c r="G91" i="144"/>
  <c r="F91" i="144"/>
  <c r="E91" i="144"/>
  <c r="D91" i="144"/>
  <c r="AH90" i="144"/>
  <c r="AG90" i="144"/>
  <c r="AF90" i="144"/>
  <c r="AE90" i="144"/>
  <c r="AD90" i="144"/>
  <c r="AC90" i="144"/>
  <c r="AB90" i="144"/>
  <c r="AA90" i="144"/>
  <c r="Z90" i="144"/>
  <c r="Y90" i="144"/>
  <c r="X90" i="144"/>
  <c r="W90" i="144"/>
  <c r="V90" i="144"/>
  <c r="U90" i="144"/>
  <c r="T90" i="144"/>
  <c r="S90" i="144"/>
  <c r="R90" i="144"/>
  <c r="Q90" i="144"/>
  <c r="P90" i="144"/>
  <c r="O90" i="144"/>
  <c r="N90" i="144"/>
  <c r="M90" i="144"/>
  <c r="L90" i="144"/>
  <c r="K90" i="144"/>
  <c r="J90" i="144"/>
  <c r="I90" i="144"/>
  <c r="H90" i="144"/>
  <c r="G90" i="144"/>
  <c r="F90" i="144"/>
  <c r="E90" i="144"/>
  <c r="AH89" i="144"/>
  <c r="AG89" i="144"/>
  <c r="AF89" i="144"/>
  <c r="AE89" i="144"/>
  <c r="AD89" i="144"/>
  <c r="AD141" i="144" s="1"/>
  <c r="AC89" i="144"/>
  <c r="AB89" i="144"/>
  <c r="AA89" i="144"/>
  <c r="Z89" i="144"/>
  <c r="Y89" i="144"/>
  <c r="X89" i="144"/>
  <c r="W89" i="144"/>
  <c r="V89" i="144"/>
  <c r="U89" i="144"/>
  <c r="T89" i="144"/>
  <c r="S89" i="144"/>
  <c r="R89" i="144"/>
  <c r="R141" i="144" s="1"/>
  <c r="Q89" i="144"/>
  <c r="P89" i="144"/>
  <c r="O89" i="144"/>
  <c r="N89" i="144"/>
  <c r="M89" i="144"/>
  <c r="L89" i="144"/>
  <c r="K89" i="144"/>
  <c r="J89" i="144"/>
  <c r="I89" i="144"/>
  <c r="H89" i="144"/>
  <c r="G89" i="144"/>
  <c r="F89" i="144"/>
  <c r="F141" i="144" s="1"/>
  <c r="E89" i="144"/>
  <c r="AH88" i="144"/>
  <c r="AG88" i="144"/>
  <c r="AF88" i="144"/>
  <c r="AE88" i="144"/>
  <c r="AD88" i="144"/>
  <c r="AC88" i="144"/>
  <c r="AB88" i="144"/>
  <c r="AA88" i="144"/>
  <c r="Z88" i="144"/>
  <c r="Y88" i="144"/>
  <c r="X88" i="144"/>
  <c r="W88" i="144"/>
  <c r="V88" i="144"/>
  <c r="U88" i="144"/>
  <c r="T88" i="144"/>
  <c r="S88" i="144"/>
  <c r="R88" i="144"/>
  <c r="Q88" i="144"/>
  <c r="P88" i="144"/>
  <c r="O88" i="144"/>
  <c r="N88" i="144"/>
  <c r="M88" i="144"/>
  <c r="L88" i="144"/>
  <c r="K88" i="144"/>
  <c r="J88" i="144"/>
  <c r="I88" i="144"/>
  <c r="H88" i="144"/>
  <c r="G88" i="144"/>
  <c r="F88" i="144"/>
  <c r="E88" i="144"/>
  <c r="AH87" i="144"/>
  <c r="AG87" i="144"/>
  <c r="AF87" i="144"/>
  <c r="AF139" i="144" s="1"/>
  <c r="AE87" i="144"/>
  <c r="AD87" i="144"/>
  <c r="AC87" i="144"/>
  <c r="AB87" i="144"/>
  <c r="AA87" i="144"/>
  <c r="Z87" i="144"/>
  <c r="Y87" i="144"/>
  <c r="X87" i="144"/>
  <c r="W87" i="144"/>
  <c r="V87" i="144"/>
  <c r="U87" i="144"/>
  <c r="T87" i="144"/>
  <c r="S87" i="144"/>
  <c r="R87" i="144"/>
  <c r="Q87" i="144"/>
  <c r="P87" i="144"/>
  <c r="O87" i="144"/>
  <c r="N87" i="144"/>
  <c r="M87" i="144"/>
  <c r="L87" i="144"/>
  <c r="K87" i="144"/>
  <c r="J87" i="144"/>
  <c r="I87" i="144"/>
  <c r="H87" i="144"/>
  <c r="G87" i="144"/>
  <c r="F87" i="144"/>
  <c r="E87" i="144"/>
  <c r="AH86" i="144"/>
  <c r="AG86" i="144"/>
  <c r="AF86" i="144"/>
  <c r="AE86" i="144"/>
  <c r="AD86" i="144"/>
  <c r="AC86" i="144"/>
  <c r="AB86" i="144"/>
  <c r="AA86" i="144"/>
  <c r="Z86" i="144"/>
  <c r="Y86" i="144"/>
  <c r="X86" i="144"/>
  <c r="W86" i="144"/>
  <c r="V86" i="144"/>
  <c r="U86" i="144"/>
  <c r="T86" i="144"/>
  <c r="S86" i="144"/>
  <c r="R86" i="144"/>
  <c r="Q86" i="144"/>
  <c r="P86" i="144"/>
  <c r="O86" i="144"/>
  <c r="N86" i="144"/>
  <c r="M86" i="144"/>
  <c r="L86" i="144"/>
  <c r="K86" i="144"/>
  <c r="J86" i="144"/>
  <c r="I86" i="144"/>
  <c r="H86" i="144"/>
  <c r="G86" i="144"/>
  <c r="F86" i="144"/>
  <c r="E86" i="144"/>
  <c r="AH85" i="144"/>
  <c r="AH137" i="144" s="1"/>
  <c r="AG85" i="144"/>
  <c r="AF85" i="144"/>
  <c r="AE85" i="144"/>
  <c r="AD85" i="144"/>
  <c r="AC85" i="144"/>
  <c r="AB85" i="144"/>
  <c r="AA85" i="144"/>
  <c r="Z85" i="144"/>
  <c r="Y85" i="144"/>
  <c r="X85" i="144"/>
  <c r="W85" i="144"/>
  <c r="V85" i="144"/>
  <c r="U85" i="144"/>
  <c r="T85" i="144"/>
  <c r="S85" i="144"/>
  <c r="R85" i="144"/>
  <c r="Q85" i="144"/>
  <c r="P85" i="144"/>
  <c r="O85" i="144"/>
  <c r="N85" i="144"/>
  <c r="M85" i="144"/>
  <c r="L85" i="144"/>
  <c r="K85" i="144"/>
  <c r="J85" i="144"/>
  <c r="I85" i="144"/>
  <c r="H85" i="144"/>
  <c r="G85" i="144"/>
  <c r="F85" i="144"/>
  <c r="E85" i="144"/>
  <c r="E80" i="144"/>
  <c r="F80" i="144" s="1"/>
  <c r="G80" i="144" s="1"/>
  <c r="H80" i="144" s="1"/>
  <c r="I80" i="144" s="1"/>
  <c r="J80" i="144" s="1"/>
  <c r="K80" i="144" s="1"/>
  <c r="L80" i="144" s="1"/>
  <c r="M80" i="144" s="1"/>
  <c r="N80" i="144" s="1"/>
  <c r="O80" i="144" s="1"/>
  <c r="P80" i="144" s="1"/>
  <c r="Q80" i="144" s="1"/>
  <c r="R80" i="144" s="1"/>
  <c r="S80" i="144" s="1"/>
  <c r="T80" i="144" s="1"/>
  <c r="U80" i="144" s="1"/>
  <c r="V80" i="144" s="1"/>
  <c r="W80" i="144" s="1"/>
  <c r="X80" i="144" s="1"/>
  <c r="Y80" i="144" s="1"/>
  <c r="Z80" i="144" s="1"/>
  <c r="AA80" i="144" s="1"/>
  <c r="AB80" i="144" s="1"/>
  <c r="AC80" i="144" s="1"/>
  <c r="AD80" i="144" s="1"/>
  <c r="AE80" i="144" s="1"/>
  <c r="AF80" i="144" s="1"/>
  <c r="AG80" i="144" s="1"/>
  <c r="AH80" i="144" s="1"/>
  <c r="CL76" i="144"/>
  <c r="BZ75" i="144"/>
  <c r="BZ75" i="147" s="1"/>
  <c r="BZ75" i="150" s="1"/>
  <c r="BZ75" i="152" s="1"/>
  <c r="BB75" i="144"/>
  <c r="BA75" i="144"/>
  <c r="AZ75" i="144"/>
  <c r="AY75" i="144"/>
  <c r="AX75" i="144"/>
  <c r="AW75" i="144"/>
  <c r="AV75" i="144"/>
  <c r="AU75" i="144"/>
  <c r="AT75" i="144"/>
  <c r="AS75" i="144"/>
  <c r="AR75" i="144"/>
  <c r="AQ75" i="144"/>
  <c r="AP75" i="144"/>
  <c r="AO75" i="144"/>
  <c r="AN75" i="144"/>
  <c r="AM75" i="144"/>
  <c r="AL75" i="144"/>
  <c r="AK75" i="144"/>
  <c r="AJ75" i="144"/>
  <c r="AI75" i="144"/>
  <c r="BZ74" i="144"/>
  <c r="BZ74" i="147" s="1"/>
  <c r="BZ74" i="150" s="1"/>
  <c r="BZ74" i="152" s="1"/>
  <c r="BB74" i="144"/>
  <c r="BA74" i="144"/>
  <c r="AZ74" i="144"/>
  <c r="AY74" i="144"/>
  <c r="AX74" i="144"/>
  <c r="AW74" i="144"/>
  <c r="AV74" i="144"/>
  <c r="AU74" i="144"/>
  <c r="AT74" i="144"/>
  <c r="AS74" i="144"/>
  <c r="AR74" i="144"/>
  <c r="AQ74" i="144"/>
  <c r="AP74" i="144"/>
  <c r="AO74" i="144"/>
  <c r="AN74" i="144"/>
  <c r="AM74" i="144"/>
  <c r="AL74" i="144"/>
  <c r="AK74" i="144"/>
  <c r="AJ74" i="144"/>
  <c r="AI74" i="144"/>
  <c r="BZ73" i="144"/>
  <c r="BZ73" i="147" s="1"/>
  <c r="BZ73" i="150" s="1"/>
  <c r="BZ73" i="152" s="1"/>
  <c r="BX73" i="144"/>
  <c r="BV73" i="144"/>
  <c r="BB73" i="144"/>
  <c r="BA73" i="144"/>
  <c r="AZ73" i="144"/>
  <c r="AY73" i="144"/>
  <c r="AX73" i="144"/>
  <c r="AW73" i="144"/>
  <c r="AV73" i="144"/>
  <c r="AU73" i="144"/>
  <c r="AT73" i="144"/>
  <c r="AS73" i="144"/>
  <c r="AR73" i="144"/>
  <c r="AQ73" i="144"/>
  <c r="AP73" i="144"/>
  <c r="AO73" i="144"/>
  <c r="AN73" i="144"/>
  <c r="AM73" i="144"/>
  <c r="AL73" i="144"/>
  <c r="AK73" i="144"/>
  <c r="AJ73" i="144"/>
  <c r="AI73" i="144"/>
  <c r="BW72" i="144"/>
  <c r="BB72" i="144"/>
  <c r="BA72" i="144"/>
  <c r="AZ72" i="144"/>
  <c r="AY72" i="144"/>
  <c r="AX72" i="144"/>
  <c r="AW72" i="144"/>
  <c r="AV72" i="144"/>
  <c r="AU72" i="144"/>
  <c r="AT72" i="144"/>
  <c r="AS72" i="144"/>
  <c r="AR72" i="144"/>
  <c r="AQ72" i="144"/>
  <c r="AP72" i="144"/>
  <c r="AO72" i="144"/>
  <c r="AN72" i="144"/>
  <c r="AM72" i="144"/>
  <c r="AL72" i="144"/>
  <c r="AK72" i="144"/>
  <c r="AJ72" i="144"/>
  <c r="AI72" i="144"/>
  <c r="BB71" i="144"/>
  <c r="BA71" i="144"/>
  <c r="AZ71" i="144"/>
  <c r="AY71" i="144"/>
  <c r="AX71" i="144"/>
  <c r="AW71" i="144"/>
  <c r="AV71" i="144"/>
  <c r="AU71" i="144"/>
  <c r="AT71" i="144"/>
  <c r="AS71" i="144"/>
  <c r="AR71" i="144"/>
  <c r="AQ71" i="144"/>
  <c r="AP71" i="144"/>
  <c r="AO71" i="144"/>
  <c r="AN71" i="144"/>
  <c r="AM71" i="144"/>
  <c r="AL71" i="144"/>
  <c r="AK71" i="144"/>
  <c r="AJ71" i="144"/>
  <c r="AI71" i="144"/>
  <c r="BB70" i="144"/>
  <c r="BA70" i="144"/>
  <c r="AZ70" i="144"/>
  <c r="AY70" i="144"/>
  <c r="AX70" i="144"/>
  <c r="AW70" i="144"/>
  <c r="AV70" i="144"/>
  <c r="AU70" i="144"/>
  <c r="AT70" i="144"/>
  <c r="AS70" i="144"/>
  <c r="AR70" i="144"/>
  <c r="AQ70" i="144"/>
  <c r="AP70" i="144"/>
  <c r="AO70" i="144"/>
  <c r="AN70" i="144"/>
  <c r="AM70" i="144"/>
  <c r="AL70" i="144"/>
  <c r="AK70" i="144"/>
  <c r="AJ70" i="144"/>
  <c r="AI70" i="144"/>
  <c r="BV69" i="144"/>
  <c r="BB69" i="144"/>
  <c r="BA69" i="144"/>
  <c r="AZ69" i="144"/>
  <c r="AY69" i="144"/>
  <c r="AX69" i="144"/>
  <c r="AW69" i="144"/>
  <c r="AV69" i="144"/>
  <c r="AU69" i="144"/>
  <c r="AT69" i="144"/>
  <c r="AS69" i="144"/>
  <c r="AR69" i="144"/>
  <c r="AQ69" i="144"/>
  <c r="AP69" i="144"/>
  <c r="AO69" i="144"/>
  <c r="AN69" i="144"/>
  <c r="AM69" i="144"/>
  <c r="AL69" i="144"/>
  <c r="AK69" i="144"/>
  <c r="AJ69" i="144"/>
  <c r="AI69" i="144"/>
  <c r="BB68" i="144"/>
  <c r="BA68" i="144"/>
  <c r="AZ68" i="144"/>
  <c r="AY68" i="144"/>
  <c r="AX68" i="144"/>
  <c r="AW68" i="144"/>
  <c r="AV68" i="144"/>
  <c r="AU68" i="144"/>
  <c r="AT68" i="144"/>
  <c r="AS68" i="144"/>
  <c r="AR68" i="144"/>
  <c r="AQ68" i="144"/>
  <c r="AP68" i="144"/>
  <c r="AO68" i="144"/>
  <c r="AN68" i="144"/>
  <c r="AM68" i="144"/>
  <c r="AL68" i="144"/>
  <c r="AK68" i="144"/>
  <c r="AJ68" i="144"/>
  <c r="AI68" i="144"/>
  <c r="BN67" i="144"/>
  <c r="BM67" i="144"/>
  <c r="BL67" i="144"/>
  <c r="BK67" i="144"/>
  <c r="BJ67" i="144"/>
  <c r="BI67" i="144"/>
  <c r="BH67" i="144"/>
  <c r="BG67" i="144"/>
  <c r="BF67" i="144"/>
  <c r="BB67" i="144"/>
  <c r="BA67" i="144"/>
  <c r="AZ67" i="144"/>
  <c r="AY67" i="144"/>
  <c r="AX67" i="144"/>
  <c r="AW67" i="144"/>
  <c r="AV67" i="144"/>
  <c r="AU67" i="144"/>
  <c r="AT67" i="144"/>
  <c r="AS67" i="144"/>
  <c r="AR67" i="144"/>
  <c r="AQ67" i="144"/>
  <c r="AP67" i="144"/>
  <c r="AO67" i="144"/>
  <c r="AN67" i="144"/>
  <c r="AM67" i="144"/>
  <c r="AL67" i="144"/>
  <c r="AK67" i="144"/>
  <c r="AJ67" i="144"/>
  <c r="AI67" i="144"/>
  <c r="BN66" i="144"/>
  <c r="BM66" i="144"/>
  <c r="BL66" i="144"/>
  <c r="BK66" i="144"/>
  <c r="BJ66" i="144"/>
  <c r="BI66" i="144"/>
  <c r="BH66" i="144"/>
  <c r="BG66" i="144"/>
  <c r="BF66" i="144"/>
  <c r="BB66" i="144"/>
  <c r="BA66" i="144"/>
  <c r="AZ66" i="144"/>
  <c r="AY66" i="144"/>
  <c r="AX66" i="144"/>
  <c r="AW66" i="144"/>
  <c r="AV66" i="144"/>
  <c r="AU66" i="144"/>
  <c r="AT66" i="144"/>
  <c r="AS66" i="144"/>
  <c r="AR66" i="144"/>
  <c r="AQ66" i="144"/>
  <c r="AP66" i="144"/>
  <c r="AO66" i="144"/>
  <c r="AN66" i="144"/>
  <c r="AM66" i="144"/>
  <c r="AL66" i="144"/>
  <c r="AK66" i="144"/>
  <c r="AJ66" i="144"/>
  <c r="AI66" i="144"/>
  <c r="BN65" i="144"/>
  <c r="BM65" i="144"/>
  <c r="BL65" i="144"/>
  <c r="BK65" i="144"/>
  <c r="BJ65" i="144"/>
  <c r="BI65" i="144"/>
  <c r="BH65" i="144"/>
  <c r="BG65" i="144"/>
  <c r="BF65" i="144"/>
  <c r="BB65" i="144"/>
  <c r="BA65" i="144"/>
  <c r="AZ65" i="144"/>
  <c r="AY65" i="144"/>
  <c r="AX65" i="144"/>
  <c r="AW65" i="144"/>
  <c r="AV65" i="144"/>
  <c r="AU65" i="144"/>
  <c r="AT65" i="144"/>
  <c r="AS65" i="144"/>
  <c r="AR65" i="144"/>
  <c r="AQ65" i="144"/>
  <c r="AP65" i="144"/>
  <c r="AO65" i="144"/>
  <c r="AN65" i="144"/>
  <c r="AM65" i="144"/>
  <c r="AL65" i="144"/>
  <c r="AK65" i="144"/>
  <c r="AJ65" i="144"/>
  <c r="AI65" i="144"/>
  <c r="BN64" i="144"/>
  <c r="BM64" i="144"/>
  <c r="BL64" i="144"/>
  <c r="BK64" i="144"/>
  <c r="BJ64" i="144"/>
  <c r="BI64" i="144"/>
  <c r="BH64" i="144"/>
  <c r="BG64" i="144"/>
  <c r="BF64" i="144"/>
  <c r="BB64" i="144"/>
  <c r="BA64" i="144"/>
  <c r="AZ64" i="144"/>
  <c r="AY64" i="144"/>
  <c r="AX64" i="144"/>
  <c r="AW64" i="144"/>
  <c r="AV64" i="144"/>
  <c r="AU64" i="144"/>
  <c r="AT64" i="144"/>
  <c r="AS64" i="144"/>
  <c r="AR64" i="144"/>
  <c r="AQ64" i="144"/>
  <c r="AP64" i="144"/>
  <c r="AO64" i="144"/>
  <c r="AN64" i="144"/>
  <c r="AM64" i="144"/>
  <c r="AL64" i="144"/>
  <c r="AK64" i="144"/>
  <c r="AJ64" i="144"/>
  <c r="AI64" i="144"/>
  <c r="BN63" i="144"/>
  <c r="BM63" i="144"/>
  <c r="BL63" i="144"/>
  <c r="BK63" i="144"/>
  <c r="BJ63" i="144"/>
  <c r="BI63" i="144"/>
  <c r="BH63" i="144"/>
  <c r="BG63" i="144"/>
  <c r="BF63" i="144"/>
  <c r="BB63" i="144"/>
  <c r="BA63" i="144"/>
  <c r="AZ63" i="144"/>
  <c r="AY63" i="144"/>
  <c r="AX63" i="144"/>
  <c r="AW63" i="144"/>
  <c r="AV63" i="144"/>
  <c r="AU63" i="144"/>
  <c r="AT63" i="144"/>
  <c r="AS63" i="144"/>
  <c r="AR63" i="144"/>
  <c r="AQ63" i="144"/>
  <c r="AP63" i="144"/>
  <c r="AO63" i="144"/>
  <c r="AN63" i="144"/>
  <c r="AM63" i="144"/>
  <c r="AL63" i="144"/>
  <c r="AK63" i="144"/>
  <c r="AJ63" i="144"/>
  <c r="AI63" i="144"/>
  <c r="BN62" i="144"/>
  <c r="BM62" i="144"/>
  <c r="BL62" i="144"/>
  <c r="BK62" i="144"/>
  <c r="BJ62" i="144"/>
  <c r="BI62" i="144"/>
  <c r="BH62" i="144"/>
  <c r="BG62" i="144"/>
  <c r="BF62" i="144"/>
  <c r="BB62" i="144"/>
  <c r="BA62" i="144"/>
  <c r="AZ62" i="144"/>
  <c r="AY62" i="144"/>
  <c r="AX62" i="144"/>
  <c r="AW62" i="144"/>
  <c r="AV62" i="144"/>
  <c r="AU62" i="144"/>
  <c r="AT62" i="144"/>
  <c r="AS62" i="144"/>
  <c r="AR62" i="144"/>
  <c r="AQ62" i="144"/>
  <c r="AP62" i="144"/>
  <c r="AO62" i="144"/>
  <c r="AN62" i="144"/>
  <c r="AM62" i="144"/>
  <c r="AL62" i="144"/>
  <c r="AK62" i="144"/>
  <c r="AJ62" i="144"/>
  <c r="AI62" i="144"/>
  <c r="BN61" i="144"/>
  <c r="BM61" i="144"/>
  <c r="BL61" i="144"/>
  <c r="BK61" i="144"/>
  <c r="BJ61" i="144"/>
  <c r="BI61" i="144"/>
  <c r="BH61" i="144"/>
  <c r="BG61" i="144"/>
  <c r="BF61" i="144"/>
  <c r="BB61" i="144"/>
  <c r="BA61" i="144"/>
  <c r="AZ61" i="144"/>
  <c r="AY61" i="144"/>
  <c r="AX61" i="144"/>
  <c r="AW61" i="144"/>
  <c r="AV61" i="144"/>
  <c r="AU61" i="144"/>
  <c r="AT61" i="144"/>
  <c r="AS61" i="144"/>
  <c r="AR61" i="144"/>
  <c r="AQ61" i="144"/>
  <c r="AP61" i="144"/>
  <c r="AO61" i="144"/>
  <c r="AN61" i="144"/>
  <c r="AM61" i="144"/>
  <c r="AL61" i="144"/>
  <c r="AK61" i="144"/>
  <c r="AJ61" i="144"/>
  <c r="AI61" i="144"/>
  <c r="BB58" i="144"/>
  <c r="BA58" i="144"/>
  <c r="AZ58" i="144"/>
  <c r="AY58" i="144"/>
  <c r="AX58" i="144"/>
  <c r="AW58" i="144"/>
  <c r="AV58" i="144"/>
  <c r="AU58" i="144"/>
  <c r="AT58" i="144"/>
  <c r="AS58" i="144"/>
  <c r="AR58" i="144"/>
  <c r="AQ58" i="144"/>
  <c r="AP58" i="144"/>
  <c r="AO58" i="144"/>
  <c r="AN58" i="144"/>
  <c r="AM58" i="144"/>
  <c r="AL58" i="144"/>
  <c r="AK58" i="144"/>
  <c r="AJ58" i="144"/>
  <c r="AI58" i="144"/>
  <c r="BN57" i="144"/>
  <c r="BM57" i="144"/>
  <c r="BL57" i="144"/>
  <c r="BK57" i="144"/>
  <c r="BJ57" i="144"/>
  <c r="BI57" i="144"/>
  <c r="BH57" i="144"/>
  <c r="BG57" i="144"/>
  <c r="BF57" i="144"/>
  <c r="BB57" i="144"/>
  <c r="BA57" i="144"/>
  <c r="AZ57" i="144"/>
  <c r="AY57" i="144"/>
  <c r="AX57" i="144"/>
  <c r="AW57" i="144"/>
  <c r="AV57" i="144"/>
  <c r="AU57" i="144"/>
  <c r="AT57" i="144"/>
  <c r="AS57" i="144"/>
  <c r="AR57" i="144"/>
  <c r="AQ57" i="144"/>
  <c r="AP57" i="144"/>
  <c r="AO57" i="144"/>
  <c r="AN57" i="144"/>
  <c r="AM57" i="144"/>
  <c r="AL57" i="144"/>
  <c r="AK57" i="144"/>
  <c r="AJ57" i="144"/>
  <c r="AI57" i="144"/>
  <c r="BN56" i="144"/>
  <c r="BM56" i="144"/>
  <c r="BL56" i="144"/>
  <c r="BK56" i="144"/>
  <c r="BJ56" i="144"/>
  <c r="BI56" i="144"/>
  <c r="BH56" i="144"/>
  <c r="BG56" i="144"/>
  <c r="BF56" i="144"/>
  <c r="BB56" i="144"/>
  <c r="BA56" i="144"/>
  <c r="AZ56" i="144"/>
  <c r="AY56" i="144"/>
  <c r="AX56" i="144"/>
  <c r="AW56" i="144"/>
  <c r="AV56" i="144"/>
  <c r="AU56" i="144"/>
  <c r="AT56" i="144"/>
  <c r="AS56" i="144"/>
  <c r="AR56" i="144"/>
  <c r="AQ56" i="144"/>
  <c r="AP56" i="144"/>
  <c r="AO56" i="144"/>
  <c r="AN56" i="144"/>
  <c r="AM56" i="144"/>
  <c r="AL56" i="144"/>
  <c r="AK56" i="144"/>
  <c r="AJ56" i="144"/>
  <c r="AI56" i="144"/>
  <c r="BN55" i="144"/>
  <c r="BM55" i="144"/>
  <c r="BL55" i="144"/>
  <c r="BK55" i="144"/>
  <c r="BJ55" i="144"/>
  <c r="BI55" i="144"/>
  <c r="BH55" i="144"/>
  <c r="BG55" i="144"/>
  <c r="BF55" i="144"/>
  <c r="BB55" i="144"/>
  <c r="BA55" i="144"/>
  <c r="AZ55" i="144"/>
  <c r="AY55" i="144"/>
  <c r="AX55" i="144"/>
  <c r="AW55" i="144"/>
  <c r="AV55" i="144"/>
  <c r="AU55" i="144"/>
  <c r="AT55" i="144"/>
  <c r="AS55" i="144"/>
  <c r="AR55" i="144"/>
  <c r="AQ55" i="144"/>
  <c r="AP55" i="144"/>
  <c r="AO55" i="144"/>
  <c r="AN55" i="144"/>
  <c r="AM55" i="144"/>
  <c r="AL55" i="144"/>
  <c r="AK55" i="144"/>
  <c r="AJ55" i="144"/>
  <c r="AI55" i="144"/>
  <c r="BN54" i="144"/>
  <c r="BM54" i="144"/>
  <c r="BL54" i="144"/>
  <c r="BK54" i="144"/>
  <c r="BJ54" i="144"/>
  <c r="BI54" i="144"/>
  <c r="BH54" i="144"/>
  <c r="BG54" i="144"/>
  <c r="BF54" i="144"/>
  <c r="BB54" i="144"/>
  <c r="BA54" i="144"/>
  <c r="AZ54" i="144"/>
  <c r="AY54" i="144"/>
  <c r="AX54" i="144"/>
  <c r="AW54" i="144"/>
  <c r="AV54" i="144"/>
  <c r="AU54" i="144"/>
  <c r="AT54" i="144"/>
  <c r="AS54" i="144"/>
  <c r="AR54" i="144"/>
  <c r="AQ54" i="144"/>
  <c r="AP54" i="144"/>
  <c r="AO54" i="144"/>
  <c r="AN54" i="144"/>
  <c r="AM54" i="144"/>
  <c r="AL54" i="144"/>
  <c r="AK54" i="144"/>
  <c r="AJ54" i="144"/>
  <c r="AI54" i="144"/>
  <c r="BN53" i="144"/>
  <c r="BM53" i="144"/>
  <c r="BL53" i="144"/>
  <c r="BK53" i="144"/>
  <c r="BJ53" i="144"/>
  <c r="BI53" i="144"/>
  <c r="BH53" i="144"/>
  <c r="BG53" i="144"/>
  <c r="BF53" i="144"/>
  <c r="BB53" i="144"/>
  <c r="BA53" i="144"/>
  <c r="AZ53" i="144"/>
  <c r="AY53" i="144"/>
  <c r="AX53" i="144"/>
  <c r="AW53" i="144"/>
  <c r="AV53" i="144"/>
  <c r="AU53" i="144"/>
  <c r="AT53" i="144"/>
  <c r="AS53" i="144"/>
  <c r="AR53" i="144"/>
  <c r="AQ53" i="144"/>
  <c r="AP53" i="144"/>
  <c r="AO53" i="144"/>
  <c r="AN53" i="144"/>
  <c r="AM53" i="144"/>
  <c r="AL53" i="144"/>
  <c r="AK53" i="144"/>
  <c r="AJ53" i="144"/>
  <c r="AI53" i="144"/>
  <c r="BN52" i="144"/>
  <c r="BM52" i="144"/>
  <c r="BL52" i="144"/>
  <c r="BK52" i="144"/>
  <c r="BJ52" i="144"/>
  <c r="BI52" i="144"/>
  <c r="BH52" i="144"/>
  <c r="BG52" i="144"/>
  <c r="BF52" i="144"/>
  <c r="BB52" i="144"/>
  <c r="BA52" i="144"/>
  <c r="AZ52" i="144"/>
  <c r="AY52" i="144"/>
  <c r="AX52" i="144"/>
  <c r="AW52" i="144"/>
  <c r="AV52" i="144"/>
  <c r="AU52" i="144"/>
  <c r="AT52" i="144"/>
  <c r="AS52" i="144"/>
  <c r="AR52" i="144"/>
  <c r="AQ52" i="144"/>
  <c r="AP52" i="144"/>
  <c r="AO52" i="144"/>
  <c r="AN52" i="144"/>
  <c r="AM52" i="144"/>
  <c r="AL52" i="144"/>
  <c r="AK52" i="144"/>
  <c r="AJ52" i="144"/>
  <c r="AI52" i="144"/>
  <c r="BN51" i="144"/>
  <c r="BM51" i="144"/>
  <c r="BL51" i="144"/>
  <c r="BK51" i="144"/>
  <c r="BJ51" i="144"/>
  <c r="BI51" i="144"/>
  <c r="BH51" i="144"/>
  <c r="BG51" i="144"/>
  <c r="BF51" i="144"/>
  <c r="BB51" i="144"/>
  <c r="BA51" i="144"/>
  <c r="AZ51" i="144"/>
  <c r="AY51" i="144"/>
  <c r="AX51" i="144"/>
  <c r="AW51" i="144"/>
  <c r="AV51" i="144"/>
  <c r="AU51" i="144"/>
  <c r="AT51" i="144"/>
  <c r="AS51" i="144"/>
  <c r="AR51" i="144"/>
  <c r="AQ51" i="144"/>
  <c r="AP51" i="144"/>
  <c r="AO51" i="144"/>
  <c r="AN51" i="144"/>
  <c r="AM51" i="144"/>
  <c r="AL51" i="144"/>
  <c r="AK51" i="144"/>
  <c r="AJ51" i="144"/>
  <c r="AI51" i="144"/>
  <c r="BN50" i="144"/>
  <c r="BM50" i="144"/>
  <c r="BL50" i="144"/>
  <c r="BK50" i="144"/>
  <c r="BJ50" i="144"/>
  <c r="BI50" i="144"/>
  <c r="BH50" i="144"/>
  <c r="BG50" i="144"/>
  <c r="BF50" i="144"/>
  <c r="BB50" i="144"/>
  <c r="BA50" i="144"/>
  <c r="AZ50" i="144"/>
  <c r="AY50" i="144"/>
  <c r="AX50" i="144"/>
  <c r="AW50" i="144"/>
  <c r="AV50" i="144"/>
  <c r="AU50" i="144"/>
  <c r="AT50" i="144"/>
  <c r="AS50" i="144"/>
  <c r="AR50" i="144"/>
  <c r="AQ50" i="144"/>
  <c r="AP50" i="144"/>
  <c r="AO50" i="144"/>
  <c r="AN50" i="144"/>
  <c r="AM50" i="144"/>
  <c r="AL50" i="144"/>
  <c r="AK50" i="144"/>
  <c r="AJ50" i="144"/>
  <c r="AI50" i="144"/>
  <c r="BN49" i="144"/>
  <c r="BM49" i="144"/>
  <c r="BL49" i="144"/>
  <c r="BK49" i="144"/>
  <c r="BJ49" i="144"/>
  <c r="BI49" i="144"/>
  <c r="BH49" i="144"/>
  <c r="BG49" i="144"/>
  <c r="BF49" i="144"/>
  <c r="BB49" i="144"/>
  <c r="BA49" i="144"/>
  <c r="AZ49" i="144"/>
  <c r="AY49" i="144"/>
  <c r="AX49" i="144"/>
  <c r="AW49" i="144"/>
  <c r="AV49" i="144"/>
  <c r="AU49" i="144"/>
  <c r="AT49" i="144"/>
  <c r="AS49" i="144"/>
  <c r="AR49" i="144"/>
  <c r="AQ49" i="144"/>
  <c r="AP49" i="144"/>
  <c r="AO49" i="144"/>
  <c r="AN49" i="144"/>
  <c r="AM49" i="144"/>
  <c r="AL49" i="144"/>
  <c r="AK49" i="144"/>
  <c r="AJ49" i="144"/>
  <c r="AI49" i="144"/>
  <c r="BN48" i="144"/>
  <c r="BM48" i="144"/>
  <c r="BL48" i="144"/>
  <c r="BK48" i="144"/>
  <c r="BJ48" i="144"/>
  <c r="BI48" i="144"/>
  <c r="BH48" i="144"/>
  <c r="BG48" i="144"/>
  <c r="BF48" i="144"/>
  <c r="BB48" i="144"/>
  <c r="BA48" i="144"/>
  <c r="AZ48" i="144"/>
  <c r="AY48" i="144"/>
  <c r="AX48" i="144"/>
  <c r="AW48" i="144"/>
  <c r="AV48" i="144"/>
  <c r="AU48" i="144"/>
  <c r="AT48" i="144"/>
  <c r="AS48" i="144"/>
  <c r="AR48" i="144"/>
  <c r="AQ48" i="144"/>
  <c r="AP48" i="144"/>
  <c r="AO48" i="144"/>
  <c r="AN48" i="144"/>
  <c r="AM48" i="144"/>
  <c r="AL48" i="144"/>
  <c r="AK48" i="144"/>
  <c r="AJ48" i="144"/>
  <c r="AI48" i="144"/>
  <c r="BN47" i="144"/>
  <c r="BM47" i="144"/>
  <c r="BL47" i="144"/>
  <c r="BK47" i="144"/>
  <c r="BJ47" i="144"/>
  <c r="BI47" i="144"/>
  <c r="BH47" i="144"/>
  <c r="BG47" i="144"/>
  <c r="BF47" i="144"/>
  <c r="BB47" i="144"/>
  <c r="BA47" i="144"/>
  <c r="AZ47" i="144"/>
  <c r="AY47" i="144"/>
  <c r="AX47" i="144"/>
  <c r="AW47" i="144"/>
  <c r="AV47" i="144"/>
  <c r="AU47" i="144"/>
  <c r="AT47" i="144"/>
  <c r="AS47" i="144"/>
  <c r="AR47" i="144"/>
  <c r="AQ47" i="144"/>
  <c r="AP47" i="144"/>
  <c r="AO47" i="144"/>
  <c r="AN47" i="144"/>
  <c r="AM47" i="144"/>
  <c r="AL47" i="144"/>
  <c r="AK47" i="144"/>
  <c r="AJ47" i="144"/>
  <c r="AI47" i="144"/>
  <c r="BN43" i="144"/>
  <c r="BM43" i="144"/>
  <c r="BL43" i="144"/>
  <c r="BK43" i="144"/>
  <c r="BJ43" i="144"/>
  <c r="BI43" i="144"/>
  <c r="BH43" i="144"/>
  <c r="BG43" i="144"/>
  <c r="BF43" i="144"/>
  <c r="BB43" i="144"/>
  <c r="BA43" i="144"/>
  <c r="AY43" i="144"/>
  <c r="AX43" i="144"/>
  <c r="AW43" i="144"/>
  <c r="AV43" i="144"/>
  <c r="AU43" i="144"/>
  <c r="AT43" i="144"/>
  <c r="AS43" i="144"/>
  <c r="AR43" i="144"/>
  <c r="AQ43" i="144"/>
  <c r="AP43" i="144"/>
  <c r="AO43" i="144"/>
  <c r="AN43" i="144"/>
  <c r="AM43" i="144"/>
  <c r="AL43" i="144"/>
  <c r="AK43" i="144"/>
  <c r="AJ43" i="144"/>
  <c r="AI43" i="144"/>
  <c r="BN42" i="144"/>
  <c r="BM42" i="144"/>
  <c r="BL42" i="144"/>
  <c r="BK42" i="144"/>
  <c r="BJ42" i="144"/>
  <c r="BI42" i="144"/>
  <c r="BH42" i="144"/>
  <c r="BG42" i="144"/>
  <c r="BF42" i="144"/>
  <c r="BB42" i="144"/>
  <c r="BA42" i="144"/>
  <c r="AZ42" i="144"/>
  <c r="AY42" i="144"/>
  <c r="AX42" i="144"/>
  <c r="AW42" i="144"/>
  <c r="AV42" i="144"/>
  <c r="AU42" i="144"/>
  <c r="AT42" i="144"/>
  <c r="AS42" i="144"/>
  <c r="AR42" i="144"/>
  <c r="AQ42" i="144"/>
  <c r="AP42" i="144"/>
  <c r="AO42" i="144"/>
  <c r="AN42" i="144"/>
  <c r="AM42" i="144"/>
  <c r="AL42" i="144"/>
  <c r="AK42" i="144"/>
  <c r="AJ42" i="144"/>
  <c r="AI42" i="144"/>
  <c r="BN41" i="144"/>
  <c r="BM41" i="144"/>
  <c r="BL41" i="144"/>
  <c r="BK41" i="144"/>
  <c r="BJ41" i="144"/>
  <c r="BI41" i="144"/>
  <c r="BH41" i="144"/>
  <c r="BG41" i="144"/>
  <c r="BF41" i="144"/>
  <c r="BB41" i="144"/>
  <c r="BA41" i="144"/>
  <c r="AZ41" i="144"/>
  <c r="AY41" i="144"/>
  <c r="AX41" i="144"/>
  <c r="AW41" i="144"/>
  <c r="AV41" i="144"/>
  <c r="AU41" i="144"/>
  <c r="AT41" i="144"/>
  <c r="AS41" i="144"/>
  <c r="AR41" i="144"/>
  <c r="AQ41" i="144"/>
  <c r="AP41" i="144"/>
  <c r="AO41" i="144"/>
  <c r="AN41" i="144"/>
  <c r="AM41" i="144"/>
  <c r="AL41" i="144"/>
  <c r="AK41" i="144"/>
  <c r="AJ41" i="144"/>
  <c r="AI41" i="144"/>
  <c r="BN40" i="144"/>
  <c r="BM40" i="144"/>
  <c r="BL40" i="144"/>
  <c r="BK40" i="144"/>
  <c r="BJ40" i="144"/>
  <c r="BI40" i="144"/>
  <c r="BH40" i="144"/>
  <c r="BG40" i="144"/>
  <c r="BF40" i="144"/>
  <c r="BB40" i="144"/>
  <c r="BA40" i="144"/>
  <c r="AZ40" i="144"/>
  <c r="AY40" i="144"/>
  <c r="AX40" i="144"/>
  <c r="AW40" i="144"/>
  <c r="AV40" i="144"/>
  <c r="AU40" i="144"/>
  <c r="AT40" i="144"/>
  <c r="AS40" i="144"/>
  <c r="AR40" i="144"/>
  <c r="AQ40" i="144"/>
  <c r="AP40" i="144"/>
  <c r="AO40" i="144"/>
  <c r="AN40" i="144"/>
  <c r="AM40" i="144"/>
  <c r="AL40" i="144"/>
  <c r="AK40" i="144"/>
  <c r="AJ40" i="144"/>
  <c r="AI40" i="144"/>
  <c r="BN39" i="144"/>
  <c r="BM39" i="144"/>
  <c r="BL39" i="144"/>
  <c r="BK39" i="144"/>
  <c r="BJ39" i="144"/>
  <c r="BI39" i="144"/>
  <c r="BH39" i="144"/>
  <c r="BG39" i="144"/>
  <c r="BF39" i="144"/>
  <c r="BB39" i="144"/>
  <c r="BA39" i="144"/>
  <c r="AZ39" i="144"/>
  <c r="AY39" i="144"/>
  <c r="AX39" i="144"/>
  <c r="AW39" i="144"/>
  <c r="AV39" i="144"/>
  <c r="AU39" i="144"/>
  <c r="AT39" i="144"/>
  <c r="AS39" i="144"/>
  <c r="AR39" i="144"/>
  <c r="AQ39" i="144"/>
  <c r="AP39" i="144"/>
  <c r="AO39" i="144"/>
  <c r="AN39" i="144"/>
  <c r="AM39" i="144"/>
  <c r="AL39" i="144"/>
  <c r="AK39" i="144"/>
  <c r="AJ39" i="144"/>
  <c r="AI39" i="144"/>
  <c r="BN38" i="144"/>
  <c r="BM38" i="144"/>
  <c r="BL38" i="144"/>
  <c r="BK38" i="144"/>
  <c r="BJ38" i="144"/>
  <c r="BI38" i="144"/>
  <c r="BH38" i="144"/>
  <c r="BG38" i="144"/>
  <c r="BF38" i="144"/>
  <c r="BB38" i="144"/>
  <c r="BA38" i="144"/>
  <c r="AZ38" i="144"/>
  <c r="AY38" i="144"/>
  <c r="AX38" i="144"/>
  <c r="AW38" i="144"/>
  <c r="AV38" i="144"/>
  <c r="AU38" i="144"/>
  <c r="AT38" i="144"/>
  <c r="AS38" i="144"/>
  <c r="AR38" i="144"/>
  <c r="AQ38" i="144"/>
  <c r="AP38" i="144"/>
  <c r="AO38" i="144"/>
  <c r="AN38" i="144"/>
  <c r="AM38" i="144"/>
  <c r="AL38" i="144"/>
  <c r="AK38" i="144"/>
  <c r="AJ38" i="144"/>
  <c r="AI38" i="144"/>
  <c r="BN37" i="144"/>
  <c r="BM37" i="144"/>
  <c r="BL37" i="144"/>
  <c r="BK37" i="144"/>
  <c r="BJ37" i="144"/>
  <c r="BI37" i="144"/>
  <c r="BH37" i="144"/>
  <c r="BG37" i="144"/>
  <c r="BF37" i="144"/>
  <c r="BB37" i="144"/>
  <c r="BA37" i="144"/>
  <c r="AZ37" i="144"/>
  <c r="AY37" i="144"/>
  <c r="AX37" i="144"/>
  <c r="AW37" i="144"/>
  <c r="AV37" i="144"/>
  <c r="AU37" i="144"/>
  <c r="AT37" i="144"/>
  <c r="AS37" i="144"/>
  <c r="AR37" i="144"/>
  <c r="AQ37" i="144"/>
  <c r="AP37" i="144"/>
  <c r="AO37" i="144"/>
  <c r="AN37" i="144"/>
  <c r="AM37" i="144"/>
  <c r="AL37" i="144"/>
  <c r="AK37" i="144"/>
  <c r="AJ37" i="144"/>
  <c r="AI37" i="144"/>
  <c r="BN36" i="144"/>
  <c r="BM36" i="144"/>
  <c r="BL36" i="144"/>
  <c r="BK36" i="144"/>
  <c r="BJ36" i="144"/>
  <c r="BI36" i="144"/>
  <c r="BH36" i="144"/>
  <c r="BG36" i="144"/>
  <c r="BF36" i="144"/>
  <c r="BB36" i="144"/>
  <c r="BA36" i="144"/>
  <c r="AZ36" i="144"/>
  <c r="AY36" i="144"/>
  <c r="AX36" i="144"/>
  <c r="AW36" i="144"/>
  <c r="AV36" i="144"/>
  <c r="AU36" i="144"/>
  <c r="AT36" i="144"/>
  <c r="AS36" i="144"/>
  <c r="AR36" i="144"/>
  <c r="AQ36" i="144"/>
  <c r="AP36" i="144"/>
  <c r="AO36" i="144"/>
  <c r="AN36" i="144"/>
  <c r="AM36" i="144"/>
  <c r="AL36" i="144"/>
  <c r="AK36" i="144"/>
  <c r="AJ36" i="144"/>
  <c r="AI36" i="144"/>
  <c r="BN35" i="144"/>
  <c r="BM35" i="144"/>
  <c r="BL35" i="144"/>
  <c r="BK35" i="144"/>
  <c r="BJ35" i="144"/>
  <c r="BI35" i="144"/>
  <c r="BH35" i="144"/>
  <c r="BG35" i="144"/>
  <c r="BF35" i="144"/>
  <c r="BB35" i="144"/>
  <c r="BA35" i="144"/>
  <c r="AZ35" i="144"/>
  <c r="AY35" i="144"/>
  <c r="AX35" i="144"/>
  <c r="AW35" i="144"/>
  <c r="AV35" i="144"/>
  <c r="AU35" i="144"/>
  <c r="AT35" i="144"/>
  <c r="AS35" i="144"/>
  <c r="AR35" i="144"/>
  <c r="AQ35" i="144"/>
  <c r="AP35" i="144"/>
  <c r="AO35" i="144"/>
  <c r="AN35" i="144"/>
  <c r="AM35" i="144"/>
  <c r="AL35" i="144"/>
  <c r="AK35" i="144"/>
  <c r="AJ35" i="144"/>
  <c r="AI35" i="144"/>
  <c r="BN34" i="144"/>
  <c r="BM34" i="144"/>
  <c r="BL34" i="144"/>
  <c r="BK34" i="144"/>
  <c r="BJ34" i="144"/>
  <c r="BI34" i="144"/>
  <c r="BH34" i="144"/>
  <c r="BG34" i="144"/>
  <c r="BF34" i="144"/>
  <c r="BB34" i="144"/>
  <c r="BA34" i="144"/>
  <c r="AZ34" i="144"/>
  <c r="AY34" i="144"/>
  <c r="AX34" i="144"/>
  <c r="AW34" i="144"/>
  <c r="AV34" i="144"/>
  <c r="AU34" i="144"/>
  <c r="AT34" i="144"/>
  <c r="AS34" i="144"/>
  <c r="AR34" i="144"/>
  <c r="AQ34" i="144"/>
  <c r="AP34" i="144"/>
  <c r="AO34" i="144"/>
  <c r="AN34" i="144"/>
  <c r="AM34" i="144"/>
  <c r="AL34" i="144"/>
  <c r="AK34" i="144"/>
  <c r="AJ34" i="144"/>
  <c r="AI34" i="144"/>
  <c r="BN33" i="144"/>
  <c r="BM33" i="144"/>
  <c r="BL33" i="144"/>
  <c r="BK33" i="144"/>
  <c r="BJ33" i="144"/>
  <c r="BI33" i="144"/>
  <c r="BH33" i="144"/>
  <c r="BG33" i="144"/>
  <c r="BF33" i="144"/>
  <c r="BB33" i="144"/>
  <c r="BA33" i="144"/>
  <c r="AZ33" i="144"/>
  <c r="AY33" i="144"/>
  <c r="AX33" i="144"/>
  <c r="AW33" i="144"/>
  <c r="AV33" i="144"/>
  <c r="AU33" i="144"/>
  <c r="AT33" i="144"/>
  <c r="AS33" i="144"/>
  <c r="AR33" i="144"/>
  <c r="AQ33" i="144"/>
  <c r="AP33" i="144"/>
  <c r="AO33" i="144"/>
  <c r="AN33" i="144"/>
  <c r="AM33" i="144"/>
  <c r="AL33" i="144"/>
  <c r="AK33" i="144"/>
  <c r="AJ33" i="144"/>
  <c r="AI33" i="144"/>
  <c r="BN32" i="144"/>
  <c r="BM32" i="144"/>
  <c r="BL32" i="144"/>
  <c r="BK32" i="144"/>
  <c r="BJ32" i="144"/>
  <c r="BI32" i="144"/>
  <c r="BH32" i="144"/>
  <c r="BG32" i="144"/>
  <c r="BF32" i="144"/>
  <c r="BB32" i="144"/>
  <c r="BA32" i="144"/>
  <c r="AZ32" i="144"/>
  <c r="AY32" i="144"/>
  <c r="AX32" i="144"/>
  <c r="AW32" i="144"/>
  <c r="AV32" i="144"/>
  <c r="AU32" i="144"/>
  <c r="AT32" i="144"/>
  <c r="AS32" i="144"/>
  <c r="AR32" i="144"/>
  <c r="AQ32" i="144"/>
  <c r="AP32" i="144"/>
  <c r="AO32" i="144"/>
  <c r="AN32" i="144"/>
  <c r="AM32" i="144"/>
  <c r="AL32" i="144"/>
  <c r="AK32" i="144"/>
  <c r="AJ32" i="144"/>
  <c r="AI32" i="144"/>
  <c r="BM31" i="144"/>
  <c r="BL31" i="144"/>
  <c r="BK31" i="144"/>
  <c r="BJ31" i="144"/>
  <c r="BI31" i="144"/>
  <c r="BH31" i="144"/>
  <c r="BG31" i="144"/>
  <c r="BF31" i="144"/>
  <c r="BB31" i="144"/>
  <c r="BA31" i="144"/>
  <c r="AZ31" i="144"/>
  <c r="AY31" i="144"/>
  <c r="AX31" i="144"/>
  <c r="AW31" i="144"/>
  <c r="AV31" i="144"/>
  <c r="AU31" i="144"/>
  <c r="AT31" i="144"/>
  <c r="AS31" i="144"/>
  <c r="AR31" i="144"/>
  <c r="AQ31" i="144"/>
  <c r="AP31" i="144"/>
  <c r="AO31" i="144"/>
  <c r="AN31" i="144"/>
  <c r="AM31" i="144"/>
  <c r="AL31" i="144"/>
  <c r="AK31" i="144"/>
  <c r="AJ31" i="144"/>
  <c r="AI31" i="144"/>
  <c r="BN30" i="144"/>
  <c r="BM30" i="144"/>
  <c r="BL30" i="144"/>
  <c r="BK30" i="144"/>
  <c r="BJ30" i="144"/>
  <c r="BI30" i="144"/>
  <c r="BH30" i="144"/>
  <c r="BG30" i="144"/>
  <c r="BF30" i="144"/>
  <c r="BB30" i="144"/>
  <c r="BA30" i="144"/>
  <c r="AZ30" i="144"/>
  <c r="AY30" i="144"/>
  <c r="AX30" i="144"/>
  <c r="AW30" i="144"/>
  <c r="AV30" i="144"/>
  <c r="AU30" i="144"/>
  <c r="AT30" i="144"/>
  <c r="AS30" i="144"/>
  <c r="AR30" i="144"/>
  <c r="AQ30" i="144"/>
  <c r="AP30" i="144"/>
  <c r="AO30" i="144"/>
  <c r="AN30" i="144"/>
  <c r="AM30" i="144"/>
  <c r="AL30" i="144"/>
  <c r="AK30" i="144"/>
  <c r="AJ30" i="144"/>
  <c r="AI30" i="144"/>
  <c r="BN28" i="144"/>
  <c r="BZ28" i="144" s="1"/>
  <c r="BZ28" i="147" s="1"/>
  <c r="BZ28" i="150" s="1"/>
  <c r="BZ28" i="152" s="1"/>
  <c r="BM28" i="144"/>
  <c r="BL28" i="144"/>
  <c r="BK28" i="144"/>
  <c r="BJ28" i="144"/>
  <c r="BI28" i="144"/>
  <c r="BH28" i="144"/>
  <c r="BG28" i="144"/>
  <c r="BF28" i="144"/>
  <c r="BB28" i="144"/>
  <c r="BA28" i="144"/>
  <c r="AZ28" i="144"/>
  <c r="AY28" i="144"/>
  <c r="AX28" i="144"/>
  <c r="AW28" i="144"/>
  <c r="AV28" i="144"/>
  <c r="AU28" i="144"/>
  <c r="AT28" i="144"/>
  <c r="AS28" i="144"/>
  <c r="AR28" i="144"/>
  <c r="AQ28" i="144"/>
  <c r="AP28" i="144"/>
  <c r="AO28" i="144"/>
  <c r="AN28" i="144"/>
  <c r="AM28" i="144"/>
  <c r="AL28" i="144"/>
  <c r="AK28" i="144"/>
  <c r="AJ28" i="144"/>
  <c r="AI28" i="144"/>
  <c r="BN27" i="144"/>
  <c r="BZ27" i="144" s="1"/>
  <c r="BZ27" i="147" s="1"/>
  <c r="BZ27" i="150" s="1"/>
  <c r="BM27" i="144"/>
  <c r="BL27" i="144"/>
  <c r="BK27" i="144"/>
  <c r="BJ27" i="144"/>
  <c r="BI27" i="144"/>
  <c r="BH27" i="144"/>
  <c r="BG27" i="144"/>
  <c r="BF27" i="144"/>
  <c r="BB27" i="144"/>
  <c r="BA27" i="144"/>
  <c r="AZ27" i="144"/>
  <c r="AY27" i="144"/>
  <c r="AX27" i="144"/>
  <c r="AW27" i="144"/>
  <c r="AV27" i="144"/>
  <c r="AU27" i="144"/>
  <c r="AT27" i="144"/>
  <c r="AS27" i="144"/>
  <c r="AR27" i="144"/>
  <c r="AQ27" i="144"/>
  <c r="AP27" i="144"/>
  <c r="AO27" i="144"/>
  <c r="AN27" i="144"/>
  <c r="AM27" i="144"/>
  <c r="AL27" i="144"/>
  <c r="AK27" i="144"/>
  <c r="AJ27" i="144"/>
  <c r="AI27" i="144"/>
  <c r="BN26" i="144"/>
  <c r="BM26" i="144"/>
  <c r="BL26" i="144"/>
  <c r="BK26" i="144"/>
  <c r="BJ26" i="144"/>
  <c r="BI26" i="144"/>
  <c r="BH26" i="144"/>
  <c r="BG26" i="144"/>
  <c r="BF26" i="144"/>
  <c r="BB26" i="144"/>
  <c r="BA26" i="144"/>
  <c r="AZ26" i="144"/>
  <c r="AY26" i="144"/>
  <c r="AX26" i="144"/>
  <c r="AW26" i="144"/>
  <c r="AV26" i="144"/>
  <c r="AU26" i="144"/>
  <c r="AT26" i="144"/>
  <c r="AS26" i="144"/>
  <c r="AR26" i="144"/>
  <c r="AQ26" i="144"/>
  <c r="AP26" i="144"/>
  <c r="AO26" i="144"/>
  <c r="AN26" i="144"/>
  <c r="AM26" i="144"/>
  <c r="AL26" i="144"/>
  <c r="AK26" i="144"/>
  <c r="AJ26" i="144"/>
  <c r="AI26" i="144"/>
  <c r="BN25" i="144"/>
  <c r="BM25" i="144"/>
  <c r="BL25" i="144"/>
  <c r="BK25" i="144"/>
  <c r="BJ25" i="144"/>
  <c r="BI25" i="144"/>
  <c r="BH25" i="144"/>
  <c r="BG25" i="144"/>
  <c r="BF25" i="144"/>
  <c r="BB25" i="144"/>
  <c r="BA25" i="144"/>
  <c r="AZ25" i="144"/>
  <c r="AY25" i="144"/>
  <c r="AX25" i="144"/>
  <c r="AW25" i="144"/>
  <c r="AV25" i="144"/>
  <c r="AU25" i="144"/>
  <c r="AT25" i="144"/>
  <c r="AS25" i="144"/>
  <c r="AR25" i="144"/>
  <c r="AQ25" i="144"/>
  <c r="AP25" i="144"/>
  <c r="AO25" i="144"/>
  <c r="AN25" i="144"/>
  <c r="AM25" i="144"/>
  <c r="AL25" i="144"/>
  <c r="AK25" i="144"/>
  <c r="AJ25" i="144"/>
  <c r="AI25" i="144"/>
  <c r="BN24" i="144"/>
  <c r="BM24" i="144"/>
  <c r="BL24" i="144"/>
  <c r="BK24" i="144"/>
  <c r="BJ24" i="144"/>
  <c r="BI24" i="144"/>
  <c r="BH24" i="144"/>
  <c r="BG24" i="144"/>
  <c r="BF24" i="144"/>
  <c r="BB24" i="144"/>
  <c r="BA24" i="144"/>
  <c r="AZ24" i="144"/>
  <c r="AY24" i="144"/>
  <c r="AX24" i="144"/>
  <c r="AW24" i="144"/>
  <c r="AV24" i="144"/>
  <c r="AU24" i="144"/>
  <c r="AT24" i="144"/>
  <c r="AS24" i="144"/>
  <c r="AR24" i="144"/>
  <c r="AQ24" i="144"/>
  <c r="AP24" i="144"/>
  <c r="AO24" i="144"/>
  <c r="AN24" i="144"/>
  <c r="AM24" i="144"/>
  <c r="AL24" i="144"/>
  <c r="AK24" i="144"/>
  <c r="AJ24" i="144"/>
  <c r="AI24" i="144"/>
  <c r="BN23" i="144"/>
  <c r="BM23" i="144"/>
  <c r="BL23" i="144"/>
  <c r="BK23" i="144"/>
  <c r="BJ23" i="144"/>
  <c r="BI23" i="144"/>
  <c r="BH23" i="144"/>
  <c r="BG23" i="144"/>
  <c r="BF23" i="144"/>
  <c r="BB23" i="144"/>
  <c r="BA23" i="144"/>
  <c r="AZ23" i="144"/>
  <c r="AY23" i="144"/>
  <c r="AX23" i="144"/>
  <c r="AW23" i="144"/>
  <c r="AV23" i="144"/>
  <c r="AU23" i="144"/>
  <c r="AT23" i="144"/>
  <c r="AS23" i="144"/>
  <c r="AR23" i="144"/>
  <c r="AQ23" i="144"/>
  <c r="AP23" i="144"/>
  <c r="AO23" i="144"/>
  <c r="AN23" i="144"/>
  <c r="AM23" i="144"/>
  <c r="AL23" i="144"/>
  <c r="AK23" i="144"/>
  <c r="AJ23" i="144"/>
  <c r="AI23" i="144"/>
  <c r="BN22" i="144"/>
  <c r="BM22" i="144"/>
  <c r="BL22" i="144"/>
  <c r="BK22" i="144"/>
  <c r="BJ22" i="144"/>
  <c r="BI22" i="144"/>
  <c r="BH22" i="144"/>
  <c r="BG22" i="144"/>
  <c r="BF22" i="144"/>
  <c r="BB22" i="144"/>
  <c r="BA22" i="144"/>
  <c r="AZ22" i="144"/>
  <c r="AY22" i="144"/>
  <c r="AX22" i="144"/>
  <c r="AW22" i="144"/>
  <c r="AV22" i="144"/>
  <c r="AU22" i="144"/>
  <c r="AT22" i="144"/>
  <c r="AS22" i="144"/>
  <c r="AR22" i="144"/>
  <c r="AQ22" i="144"/>
  <c r="AP22" i="144"/>
  <c r="AO22" i="144"/>
  <c r="AN22" i="144"/>
  <c r="AM22" i="144"/>
  <c r="AL22" i="144"/>
  <c r="AK22" i="144"/>
  <c r="AJ22" i="144"/>
  <c r="AI22" i="144"/>
  <c r="BN21" i="144"/>
  <c r="BM21" i="144"/>
  <c r="BL21" i="144"/>
  <c r="BK21" i="144"/>
  <c r="BJ21" i="144"/>
  <c r="BI21" i="144"/>
  <c r="BH21" i="144"/>
  <c r="BG21" i="144"/>
  <c r="BF21" i="144"/>
  <c r="BB21" i="144"/>
  <c r="BA21" i="144"/>
  <c r="AZ21" i="144"/>
  <c r="AY21" i="144"/>
  <c r="AX21" i="144"/>
  <c r="AW21" i="144"/>
  <c r="AV21" i="144"/>
  <c r="AU21" i="144"/>
  <c r="AT21" i="144"/>
  <c r="AS21" i="144"/>
  <c r="AR21" i="144"/>
  <c r="AQ21" i="144"/>
  <c r="AP21" i="144"/>
  <c r="AO21" i="144"/>
  <c r="AN21" i="144"/>
  <c r="AM21" i="144"/>
  <c r="AL21" i="144"/>
  <c r="AK21" i="144"/>
  <c r="AJ21" i="144"/>
  <c r="AI21" i="144"/>
  <c r="BN20" i="144"/>
  <c r="BM20" i="144"/>
  <c r="BL20" i="144"/>
  <c r="BK20" i="144"/>
  <c r="BJ20" i="144"/>
  <c r="BI20" i="144"/>
  <c r="BH20" i="144"/>
  <c r="BG20" i="144"/>
  <c r="BF20" i="144"/>
  <c r="BB20" i="144"/>
  <c r="BA20" i="144"/>
  <c r="AZ20" i="144"/>
  <c r="AY20" i="144"/>
  <c r="AX20" i="144"/>
  <c r="AW20" i="144"/>
  <c r="AV20" i="144"/>
  <c r="AU20" i="144"/>
  <c r="AT20" i="144"/>
  <c r="AS20" i="144"/>
  <c r="AR20" i="144"/>
  <c r="AQ20" i="144"/>
  <c r="AP20" i="144"/>
  <c r="AO20" i="144"/>
  <c r="AN20" i="144"/>
  <c r="AM20" i="144"/>
  <c r="AL20" i="144"/>
  <c r="AK20" i="144"/>
  <c r="AJ20" i="144"/>
  <c r="AI20" i="144"/>
  <c r="BN19" i="144"/>
  <c r="BM19" i="144"/>
  <c r="BL19" i="144"/>
  <c r="BK19" i="144"/>
  <c r="BJ19" i="144"/>
  <c r="BI19" i="144"/>
  <c r="BH19" i="144"/>
  <c r="BG19" i="144"/>
  <c r="BF19" i="144"/>
  <c r="BB19" i="144"/>
  <c r="BA19" i="144"/>
  <c r="AZ19" i="144"/>
  <c r="AY19" i="144"/>
  <c r="AX19" i="144"/>
  <c r="AW19" i="144"/>
  <c r="AV19" i="144"/>
  <c r="AU19" i="144"/>
  <c r="AT19" i="144"/>
  <c r="AS19" i="144"/>
  <c r="AR19" i="144"/>
  <c r="AQ19" i="144"/>
  <c r="AP19" i="144"/>
  <c r="AO19" i="144"/>
  <c r="AN19" i="144"/>
  <c r="AM19" i="144"/>
  <c r="AL19" i="144"/>
  <c r="AK19" i="144"/>
  <c r="AJ19" i="144"/>
  <c r="AI19" i="144"/>
  <c r="BN18" i="144"/>
  <c r="BM18" i="144"/>
  <c r="BL18" i="144"/>
  <c r="BK18" i="144"/>
  <c r="BJ18" i="144"/>
  <c r="BI18" i="144"/>
  <c r="BH18" i="144"/>
  <c r="BG18" i="144"/>
  <c r="BF18" i="144"/>
  <c r="BB18" i="144"/>
  <c r="BA18" i="144"/>
  <c r="AZ18" i="144"/>
  <c r="AY18" i="144"/>
  <c r="AX18" i="144"/>
  <c r="AW18" i="144"/>
  <c r="AV18" i="144"/>
  <c r="AU18" i="144"/>
  <c r="AT18" i="144"/>
  <c r="AS18" i="144"/>
  <c r="AR18" i="144"/>
  <c r="AQ18" i="144"/>
  <c r="AP18" i="144"/>
  <c r="AO18" i="144"/>
  <c r="AN18" i="144"/>
  <c r="AM18" i="144"/>
  <c r="AL18" i="144"/>
  <c r="AK18" i="144"/>
  <c r="AJ18" i="144"/>
  <c r="AI18" i="144"/>
  <c r="BN17" i="144"/>
  <c r="BM17" i="144"/>
  <c r="BL17" i="144"/>
  <c r="BK17" i="144"/>
  <c r="BJ17" i="144"/>
  <c r="BI17" i="144"/>
  <c r="BH17" i="144"/>
  <c r="BG17" i="144"/>
  <c r="BF17" i="144"/>
  <c r="BB17" i="144"/>
  <c r="BA17" i="144"/>
  <c r="AZ17" i="144"/>
  <c r="AY17" i="144"/>
  <c r="AX17" i="144"/>
  <c r="AW17" i="144"/>
  <c r="AV17" i="144"/>
  <c r="AU17" i="144"/>
  <c r="AT17" i="144"/>
  <c r="AS17" i="144"/>
  <c r="AR17" i="144"/>
  <c r="AQ17" i="144"/>
  <c r="AP17" i="144"/>
  <c r="AO17" i="144"/>
  <c r="AN17" i="144"/>
  <c r="AM17" i="144"/>
  <c r="AL17" i="144"/>
  <c r="AK17" i="144"/>
  <c r="AJ17" i="144"/>
  <c r="AI17" i="144"/>
  <c r="BN16" i="144"/>
  <c r="BM16" i="144"/>
  <c r="BL16" i="144"/>
  <c r="BK16" i="144"/>
  <c r="BJ16" i="144"/>
  <c r="BI16" i="144"/>
  <c r="BH16" i="144"/>
  <c r="BG16" i="144"/>
  <c r="BF16" i="144"/>
  <c r="BB16" i="144"/>
  <c r="BA16" i="144"/>
  <c r="AZ16" i="144"/>
  <c r="AY16" i="144"/>
  <c r="AX16" i="144"/>
  <c r="AW16" i="144"/>
  <c r="AV16" i="144"/>
  <c r="AU16" i="144"/>
  <c r="AT16" i="144"/>
  <c r="AS16" i="144"/>
  <c r="AR16" i="144"/>
  <c r="AQ16" i="144"/>
  <c r="AP16" i="144"/>
  <c r="AO16" i="144"/>
  <c r="AN16" i="144"/>
  <c r="AM16" i="144"/>
  <c r="AL16" i="144"/>
  <c r="AK16" i="144"/>
  <c r="AJ16" i="144"/>
  <c r="AI16" i="144"/>
  <c r="BN15" i="144"/>
  <c r="BM15" i="144"/>
  <c r="BL15" i="144"/>
  <c r="BK15" i="144"/>
  <c r="BJ15" i="144"/>
  <c r="BI15" i="144"/>
  <c r="BH15" i="144"/>
  <c r="BG15" i="144"/>
  <c r="BF15" i="144"/>
  <c r="BB15" i="144"/>
  <c r="BA15" i="144"/>
  <c r="AZ15" i="144"/>
  <c r="AY15" i="144"/>
  <c r="AX15" i="144"/>
  <c r="AW15" i="144"/>
  <c r="AV15" i="144"/>
  <c r="AU15" i="144"/>
  <c r="AT15" i="144"/>
  <c r="AS15" i="144"/>
  <c r="AR15" i="144"/>
  <c r="AQ15" i="144"/>
  <c r="AP15" i="144"/>
  <c r="AO15" i="144"/>
  <c r="AN15" i="144"/>
  <c r="AM15" i="144"/>
  <c r="AL15" i="144"/>
  <c r="AK15" i="144"/>
  <c r="AJ15" i="144"/>
  <c r="AI15" i="144"/>
  <c r="BN14" i="144"/>
  <c r="BM14" i="144"/>
  <c r="BL14" i="144"/>
  <c r="BK14" i="144"/>
  <c r="BJ14" i="144"/>
  <c r="BI14" i="144"/>
  <c r="BH14" i="144"/>
  <c r="BG14" i="144"/>
  <c r="BF14" i="144"/>
  <c r="BB14" i="144"/>
  <c r="BA14" i="144"/>
  <c r="AZ14" i="144"/>
  <c r="AY14" i="144"/>
  <c r="AX14" i="144"/>
  <c r="AW14" i="144"/>
  <c r="AV14" i="144"/>
  <c r="AU14" i="144"/>
  <c r="AT14" i="144"/>
  <c r="AS14" i="144"/>
  <c r="AR14" i="144"/>
  <c r="AQ14" i="144"/>
  <c r="AP14" i="144"/>
  <c r="AO14" i="144"/>
  <c r="AN14" i="144"/>
  <c r="AM14" i="144"/>
  <c r="AL14" i="144"/>
  <c r="AK14" i="144"/>
  <c r="AJ14" i="144"/>
  <c r="AI14" i="144"/>
  <c r="BN13" i="144"/>
  <c r="BM13" i="144"/>
  <c r="BL13" i="144"/>
  <c r="BK13" i="144"/>
  <c r="BJ13" i="144"/>
  <c r="BI13" i="144"/>
  <c r="BH13" i="144"/>
  <c r="BG13" i="144"/>
  <c r="BF13" i="144"/>
  <c r="BB13" i="144"/>
  <c r="BA13" i="144"/>
  <c r="AZ13" i="144"/>
  <c r="AY13" i="144"/>
  <c r="AX13" i="144"/>
  <c r="AW13" i="144"/>
  <c r="AV13" i="144"/>
  <c r="AU13" i="144"/>
  <c r="AT13" i="144"/>
  <c r="AS13" i="144"/>
  <c r="AR13" i="144"/>
  <c r="AQ13" i="144"/>
  <c r="AP13" i="144"/>
  <c r="AO13" i="144"/>
  <c r="AN13" i="144"/>
  <c r="AM13" i="144"/>
  <c r="AL13" i="144"/>
  <c r="AK13" i="144"/>
  <c r="AJ13" i="144"/>
  <c r="AI13" i="144"/>
  <c r="CC10" i="144"/>
  <c r="BC9" i="144"/>
  <c r="BD11" i="144" s="1"/>
  <c r="BF6" i="144"/>
  <c r="BD6" i="144"/>
  <c r="BF2" i="144"/>
  <c r="BE2" i="144"/>
  <c r="BD2" i="144"/>
  <c r="E1" i="144"/>
  <c r="F1" i="144" s="1"/>
  <c r="G1" i="144" s="1"/>
  <c r="H1" i="144" s="1"/>
  <c r="I1" i="144" s="1"/>
  <c r="J1" i="144" s="1"/>
  <c r="K1" i="144" s="1"/>
  <c r="L1" i="144" s="1"/>
  <c r="M1" i="144" s="1"/>
  <c r="N1" i="144" s="1"/>
  <c r="O1" i="144" s="1"/>
  <c r="P1" i="144" s="1"/>
  <c r="Q1" i="144" s="1"/>
  <c r="R1" i="144" s="1"/>
  <c r="S1" i="144" s="1"/>
  <c r="T1" i="144" s="1"/>
  <c r="U1" i="144" s="1"/>
  <c r="V1" i="144" s="1"/>
  <c r="W1" i="144" s="1"/>
  <c r="X1" i="144" s="1"/>
  <c r="Y1" i="144" s="1"/>
  <c r="Z1" i="144" s="1"/>
  <c r="AA1" i="144" s="1"/>
  <c r="AB1" i="144" s="1"/>
  <c r="AC1" i="144" s="1"/>
  <c r="AD1" i="144" s="1"/>
  <c r="AE1" i="144" s="1"/>
  <c r="CJ39" i="144" l="1"/>
  <c r="CJ58" i="144"/>
  <c r="CJ69" i="144"/>
  <c r="AG5" i="144"/>
  <c r="AF9" i="144"/>
  <c r="BW60" i="144"/>
  <c r="CJ60" i="144"/>
  <c r="CJ52" i="144"/>
  <c r="CH65" i="144"/>
  <c r="CJ73" i="144"/>
  <c r="CJ22" i="144"/>
  <c r="CH37" i="144"/>
  <c r="CJ47" i="144"/>
  <c r="CH56" i="144"/>
  <c r="BE66" i="144"/>
  <c r="CG66" i="144" s="1"/>
  <c r="CJ66" i="144"/>
  <c r="BV60" i="144"/>
  <c r="CH31" i="144"/>
  <c r="CJ33" i="144"/>
  <c r="CJ41" i="144"/>
  <c r="CJ61" i="144"/>
  <c r="CH14" i="144"/>
  <c r="CJ38" i="144"/>
  <c r="CJ57" i="144"/>
  <c r="CH67" i="144"/>
  <c r="CH46" i="144"/>
  <c r="CH48" i="144"/>
  <c r="CH53" i="144"/>
  <c r="CJ21" i="144"/>
  <c r="CJ35" i="144"/>
  <c r="CH39" i="144"/>
  <c r="CJ43" i="144"/>
  <c r="CJ49" i="144"/>
  <c r="CJ54" i="144"/>
  <c r="CJ63" i="144"/>
  <c r="CJ68" i="144"/>
  <c r="CH42" i="144"/>
  <c r="CH62" i="144"/>
  <c r="CH22" i="144"/>
  <c r="CJ26" i="144"/>
  <c r="CH30" i="144"/>
  <c r="CJ32" i="144"/>
  <c r="CH36" i="144"/>
  <c r="CJ40" i="144"/>
  <c r="CH50" i="144"/>
  <c r="CJ51" i="144"/>
  <c r="CH55" i="144"/>
  <c r="CH64" i="144"/>
  <c r="CJ70" i="144"/>
  <c r="CJ72" i="144"/>
  <c r="CH45" i="144"/>
  <c r="AF5" i="144"/>
  <c r="CH20" i="144"/>
  <c r="BV20" i="144"/>
  <c r="CJ31" i="144"/>
  <c r="CH33" i="144"/>
  <c r="CJ37" i="144"/>
  <c r="CH41" i="144"/>
  <c r="CH47" i="144"/>
  <c r="CH52" i="144"/>
  <c r="CJ56" i="144"/>
  <c r="CH61" i="144"/>
  <c r="CJ65" i="144"/>
  <c r="CH66" i="144"/>
  <c r="CJ75" i="144"/>
  <c r="AH9" i="144"/>
  <c r="CJ18" i="144"/>
  <c r="CH34" i="144"/>
  <c r="CJ14" i="144"/>
  <c r="BV16" i="144"/>
  <c r="CH18" i="144"/>
  <c r="CJ20" i="144"/>
  <c r="CJ34" i="144"/>
  <c r="CH38" i="144"/>
  <c r="CJ42" i="144"/>
  <c r="CH43" i="144"/>
  <c r="CJ48" i="144"/>
  <c r="BW48" i="144"/>
  <c r="CJ53" i="144"/>
  <c r="CH57" i="144"/>
  <c r="CJ62" i="144"/>
  <c r="CJ67" i="144"/>
  <c r="CJ46" i="144"/>
  <c r="AG9" i="144"/>
  <c r="CH60" i="144"/>
  <c r="CH49" i="144"/>
  <c r="CH54" i="144"/>
  <c r="CH35" i="144"/>
  <c r="CH63" i="144"/>
  <c r="CJ30" i="144"/>
  <c r="CH32" i="144"/>
  <c r="CJ36" i="144"/>
  <c r="CH40" i="144"/>
  <c r="CJ50" i="144"/>
  <c r="CH51" i="144"/>
  <c r="CJ55" i="144"/>
  <c r="CJ64" i="144"/>
  <c r="CJ71" i="144"/>
  <c r="CJ74" i="144"/>
  <c r="BW45" i="144"/>
  <c r="CJ45" i="144"/>
  <c r="AH5" i="144"/>
  <c r="CJ28" i="144"/>
  <c r="CH28" i="144"/>
  <c r="CH26" i="144"/>
  <c r="CH24" i="144"/>
  <c r="CJ24" i="144"/>
  <c r="CJ27" i="144"/>
  <c r="CH27" i="144"/>
  <c r="CJ25" i="144"/>
  <c r="CH25" i="144"/>
  <c r="CH23" i="144"/>
  <c r="CJ23" i="144"/>
  <c r="CH21" i="144"/>
  <c r="CJ19" i="144"/>
  <c r="CH19" i="144"/>
  <c r="CJ17" i="144"/>
  <c r="CJ15" i="144"/>
  <c r="CH15" i="144"/>
  <c r="CH17" i="144"/>
  <c r="CJ16" i="144"/>
  <c r="CH16" i="144"/>
  <c r="CJ13" i="144"/>
  <c r="CH13" i="144"/>
  <c r="BE60" i="144"/>
  <c r="BX67" i="144"/>
  <c r="BV28" i="144"/>
  <c r="AE5" i="144"/>
  <c r="X9" i="144"/>
  <c r="Y5" i="144"/>
  <c r="BV72" i="144"/>
  <c r="BU72" i="144"/>
  <c r="BU45" i="144"/>
  <c r="BV45" i="144"/>
  <c r="BX45" i="144"/>
  <c r="BU67" i="144"/>
  <c r="BV67" i="144"/>
  <c r="BW57" i="144"/>
  <c r="BW67" i="144"/>
  <c r="BX72" i="144"/>
  <c r="BW69" i="144"/>
  <c r="BU69" i="144"/>
  <c r="BX69" i="144"/>
  <c r="BU73" i="144"/>
  <c r="BW73" i="144"/>
  <c r="BW46" i="144"/>
  <c r="U5" i="144"/>
  <c r="L5" i="144"/>
  <c r="L9" i="144"/>
  <c r="M9" i="144"/>
  <c r="M5" i="144"/>
  <c r="I5" i="144"/>
  <c r="S5" i="144"/>
  <c r="O5" i="144"/>
  <c r="BC50" i="144"/>
  <c r="G5" i="144"/>
  <c r="BX50" i="144"/>
  <c r="F5" i="144"/>
  <c r="BX22" i="144"/>
  <c r="AO44" i="144"/>
  <c r="BA44" i="144"/>
  <c r="F9" i="144"/>
  <c r="BC20" i="144"/>
  <c r="CF20" i="144" s="1"/>
  <c r="CQ20" i="144" s="1"/>
  <c r="BW16" i="144"/>
  <c r="BV33" i="144"/>
  <c r="BW35" i="144"/>
  <c r="BX37" i="144"/>
  <c r="BW28" i="144"/>
  <c r="BV36" i="144"/>
  <c r="BW38" i="144"/>
  <c r="BX40" i="144"/>
  <c r="BV49" i="144"/>
  <c r="BV58" i="144"/>
  <c r="BX46" i="144"/>
  <c r="AV29" i="144"/>
  <c r="AJ29" i="144"/>
  <c r="BV55" i="144"/>
  <c r="AP59" i="144"/>
  <c r="BA59" i="144"/>
  <c r="AM29" i="144"/>
  <c r="AY29" i="144"/>
  <c r="AR44" i="144"/>
  <c r="AT76" i="144"/>
  <c r="AY59" i="144"/>
  <c r="AM59" i="144"/>
  <c r="BB59" i="144"/>
  <c r="AO59" i="144"/>
  <c r="AX29" i="144"/>
  <c r="AN29" i="144"/>
  <c r="AZ29" i="144"/>
  <c r="BX16" i="144"/>
  <c r="AS44" i="144"/>
  <c r="BV53" i="144"/>
  <c r="BW55" i="144"/>
  <c r="BX57" i="144"/>
  <c r="CA57" i="144" s="1"/>
  <c r="CA57" i="147" s="1"/>
  <c r="CA57" i="150" s="1"/>
  <c r="CA57" i="152" s="1"/>
  <c r="BV61" i="144"/>
  <c r="BW63" i="144"/>
  <c r="BX65" i="144"/>
  <c r="AI76" i="144"/>
  <c r="AU76" i="144"/>
  <c r="AX59" i="144"/>
  <c r="AL59" i="144"/>
  <c r="N5" i="144"/>
  <c r="T5" i="144"/>
  <c r="H5" i="144"/>
  <c r="BB44" i="144"/>
  <c r="AO29" i="144"/>
  <c r="AT44" i="144"/>
  <c r="AJ76" i="144"/>
  <c r="AV76" i="144"/>
  <c r="AW59" i="144"/>
  <c r="AK59" i="144"/>
  <c r="AS76" i="144"/>
  <c r="AN59" i="144"/>
  <c r="BA29" i="144"/>
  <c r="AP29" i="144"/>
  <c r="BB29" i="144"/>
  <c r="BX23" i="144"/>
  <c r="AI44" i="144"/>
  <c r="AU44" i="144"/>
  <c r="AK76" i="144"/>
  <c r="AW76" i="144"/>
  <c r="AV59" i="144"/>
  <c r="AJ59" i="144"/>
  <c r="AQ29" i="144"/>
  <c r="AJ44" i="144"/>
  <c r="AV44" i="144"/>
  <c r="AL76" i="144"/>
  <c r="AX76" i="144"/>
  <c r="AU59" i="144"/>
  <c r="AI59" i="144"/>
  <c r="S9" i="144"/>
  <c r="G9" i="144"/>
  <c r="AK29" i="144"/>
  <c r="AP44" i="144"/>
  <c r="AZ59" i="144"/>
  <c r="AR29" i="144"/>
  <c r="BV39" i="144"/>
  <c r="BW41" i="144"/>
  <c r="AK44" i="144"/>
  <c r="AW44" i="144"/>
  <c r="BX53" i="144"/>
  <c r="BV66" i="144"/>
  <c r="AM76" i="144"/>
  <c r="AY76" i="144"/>
  <c r="AT59" i="144"/>
  <c r="AD9" i="144"/>
  <c r="R9" i="144"/>
  <c r="AN76" i="144"/>
  <c r="AZ76" i="144"/>
  <c r="AS59" i="144"/>
  <c r="X5" i="144"/>
  <c r="AW29" i="144"/>
  <c r="AR76" i="144"/>
  <c r="AL29" i="144"/>
  <c r="AL44" i="144"/>
  <c r="AX44" i="144"/>
  <c r="AT29" i="144"/>
  <c r="BU16" i="144"/>
  <c r="AM44" i="144"/>
  <c r="AY44" i="144"/>
  <c r="AO76" i="144"/>
  <c r="BA76" i="144"/>
  <c r="AR59" i="144"/>
  <c r="AS29" i="144"/>
  <c r="AI29" i="144"/>
  <c r="AU29" i="144"/>
  <c r="AN44" i="144"/>
  <c r="AZ44" i="144"/>
  <c r="AP76" i="144"/>
  <c r="BB76" i="144"/>
  <c r="AQ59" i="144"/>
  <c r="AQ44" i="144"/>
  <c r="BX43" i="144"/>
  <c r="CA43" i="144" s="1"/>
  <c r="CA43" i="147" s="1"/>
  <c r="CA43" i="150" s="1"/>
  <c r="AQ76" i="144"/>
  <c r="M140" i="144"/>
  <c r="Y140" i="144"/>
  <c r="H139" i="144"/>
  <c r="T139" i="144"/>
  <c r="O138" i="144"/>
  <c r="AA138" i="144"/>
  <c r="K142" i="144"/>
  <c r="W142" i="144"/>
  <c r="D143" i="144"/>
  <c r="P143" i="144"/>
  <c r="AB143" i="144"/>
  <c r="I144" i="144"/>
  <c r="U144" i="144"/>
  <c r="BC41" i="144"/>
  <c r="CF41" i="144" s="1"/>
  <c r="BC15" i="144"/>
  <c r="CF15" i="144" s="1"/>
  <c r="BC24" i="144"/>
  <c r="CF24" i="144" s="1"/>
  <c r="BC68" i="144"/>
  <c r="CF68" i="144" s="1"/>
  <c r="BV18" i="144"/>
  <c r="BU25" i="144"/>
  <c r="BV27" i="144"/>
  <c r="BC34" i="144"/>
  <c r="CF34" i="144" s="1"/>
  <c r="BC47" i="144"/>
  <c r="CF47" i="144" s="1"/>
  <c r="BC56" i="144"/>
  <c r="CF56" i="144" s="1"/>
  <c r="BV62" i="144"/>
  <c r="BC64" i="144"/>
  <c r="CF64" i="144" s="1"/>
  <c r="BW64" i="144"/>
  <c r="BC70" i="144"/>
  <c r="CF70" i="144" s="1"/>
  <c r="E5" i="144"/>
  <c r="W5" i="144"/>
  <c r="BU37" i="144"/>
  <c r="BC51" i="144"/>
  <c r="CF51" i="144" s="1"/>
  <c r="BE51" i="144"/>
  <c r="BC74" i="144"/>
  <c r="CF74" i="144" s="1"/>
  <c r="BC22" i="144"/>
  <c r="CF22" i="144" s="1"/>
  <c r="BC39" i="144"/>
  <c r="CF39" i="144" s="1"/>
  <c r="BU57" i="144"/>
  <c r="BU65" i="144"/>
  <c r="BC66" i="144"/>
  <c r="CF66" i="144" s="1"/>
  <c r="BC72" i="144"/>
  <c r="CF72" i="144" s="1"/>
  <c r="CA74" i="144"/>
  <c r="CA74" i="147" s="1"/>
  <c r="BC46" i="144"/>
  <c r="CF46" i="144" s="1"/>
  <c r="BU28" i="144"/>
  <c r="BU50" i="144"/>
  <c r="BE45" i="144"/>
  <c r="BU14" i="144"/>
  <c r="BC18" i="144"/>
  <c r="CF18" i="144" s="1"/>
  <c r="BW18" i="144"/>
  <c r="BU23" i="144"/>
  <c r="BV25" i="144"/>
  <c r="BC27" i="144"/>
  <c r="CF27" i="144" s="1"/>
  <c r="BW27" i="144"/>
  <c r="BC32" i="144"/>
  <c r="CF32" i="144" s="1"/>
  <c r="BX34" i="144"/>
  <c r="BU40" i="144"/>
  <c r="BV42" i="144"/>
  <c r="BX47" i="144"/>
  <c r="BV52" i="144"/>
  <c r="BC54" i="144"/>
  <c r="CF54" i="144" s="1"/>
  <c r="BW54" i="144"/>
  <c r="BX56" i="144"/>
  <c r="BC62" i="144"/>
  <c r="CF62" i="144" s="1"/>
  <c r="BC16" i="144"/>
  <c r="CF16" i="144" s="1"/>
  <c r="BC25" i="144"/>
  <c r="CF25" i="144" s="1"/>
  <c r="BU38" i="144"/>
  <c r="BV40" i="144"/>
  <c r="BC42" i="144"/>
  <c r="CF42" i="144" s="1"/>
  <c r="BW42" i="144"/>
  <c r="BC52" i="144"/>
  <c r="CF52" i="144" s="1"/>
  <c r="BX62" i="144"/>
  <c r="BC75" i="144"/>
  <c r="CF75" i="144" s="1"/>
  <c r="D9" i="144"/>
  <c r="BC35" i="144"/>
  <c r="CF35" i="144" s="1"/>
  <c r="BU53" i="144"/>
  <c r="BC57" i="144"/>
  <c r="CF57" i="144" s="1"/>
  <c r="BC65" i="144"/>
  <c r="CF65" i="144" s="1"/>
  <c r="BC71" i="144"/>
  <c r="CF71" i="144" s="1"/>
  <c r="BU46" i="144"/>
  <c r="Z9" i="144"/>
  <c r="N9" i="144"/>
  <c r="AD5" i="144"/>
  <c r="R5" i="144"/>
  <c r="BU19" i="144"/>
  <c r="BC14" i="144"/>
  <c r="CF14" i="144" s="1"/>
  <c r="BW14" i="144"/>
  <c r="BV21" i="144"/>
  <c r="BC23" i="144"/>
  <c r="CF23" i="144" s="1"/>
  <c r="BW23" i="144"/>
  <c r="BX25" i="144"/>
  <c r="BU36" i="144"/>
  <c r="BV38" i="144"/>
  <c r="BC40" i="144"/>
  <c r="CF40" i="144" s="1"/>
  <c r="BX42" i="144"/>
  <c r="BU49" i="144"/>
  <c r="BC67" i="144"/>
  <c r="CF67" i="144" s="1"/>
  <c r="BC73" i="144"/>
  <c r="CF73" i="144" s="1"/>
  <c r="CA75" i="144"/>
  <c r="BC19" i="144"/>
  <c r="CF19" i="144" s="1"/>
  <c r="BC33" i="144"/>
  <c r="CF33" i="144" s="1"/>
  <c r="BC55" i="144"/>
  <c r="CF55" i="144" s="1"/>
  <c r="BC63" i="144"/>
  <c r="CF63" i="144" s="1"/>
  <c r="BC69" i="144"/>
  <c r="CF69" i="144" s="1"/>
  <c r="BU43" i="144"/>
  <c r="BX14" i="144"/>
  <c r="BC21" i="144"/>
  <c r="CF21" i="144" s="1"/>
  <c r="BW21" i="144"/>
  <c r="BU34" i="144"/>
  <c r="BC38" i="144"/>
  <c r="CF38" i="144" s="1"/>
  <c r="BU47" i="144"/>
  <c r="BU56" i="144"/>
  <c r="J137" i="144"/>
  <c r="V137" i="144"/>
  <c r="W9" i="144"/>
  <c r="BC37" i="144"/>
  <c r="CF37" i="144" s="1"/>
  <c r="BC48" i="144"/>
  <c r="CF48" i="144" s="1"/>
  <c r="BC28" i="144"/>
  <c r="CF28" i="144" s="1"/>
  <c r="BV15" i="144"/>
  <c r="BC17" i="144"/>
  <c r="CF17" i="144" s="1"/>
  <c r="BW17" i="144"/>
  <c r="BX19" i="144"/>
  <c r="BU22" i="144"/>
  <c r="BV24" i="144"/>
  <c r="BC26" i="144"/>
  <c r="CF26" i="144" s="1"/>
  <c r="BW26" i="144"/>
  <c r="BX28" i="144"/>
  <c r="CA28" i="144" s="1"/>
  <c r="BC43" i="144"/>
  <c r="CF43" i="144" s="1"/>
  <c r="BV51" i="144"/>
  <c r="BC53" i="144"/>
  <c r="CF53" i="144" s="1"/>
  <c r="BC61" i="144"/>
  <c r="CF61" i="144" s="1"/>
  <c r="Z5" i="144"/>
  <c r="BU18" i="144"/>
  <c r="BX21" i="144"/>
  <c r="BU27" i="144"/>
  <c r="BC31" i="144"/>
  <c r="CF31" i="144" s="1"/>
  <c r="BU32" i="144"/>
  <c r="BV34" i="144"/>
  <c r="BC36" i="144"/>
  <c r="CF36" i="144" s="1"/>
  <c r="BW36" i="144"/>
  <c r="BX38" i="144"/>
  <c r="BV47" i="144"/>
  <c r="BC49" i="144"/>
  <c r="CF49" i="144" s="1"/>
  <c r="BW49" i="144"/>
  <c r="BC58" i="144"/>
  <c r="CF58" i="144" s="1"/>
  <c r="BU62" i="144"/>
  <c r="BV64" i="144"/>
  <c r="Y9" i="144"/>
  <c r="K5" i="144"/>
  <c r="K9" i="144"/>
  <c r="BW40" i="144"/>
  <c r="BU55" i="144"/>
  <c r="BV57" i="144"/>
  <c r="BW62" i="144"/>
  <c r="BX64" i="144"/>
  <c r="CA73" i="144"/>
  <c r="BV46" i="144"/>
  <c r="BW15" i="144"/>
  <c r="BX17" i="144"/>
  <c r="BV22" i="144"/>
  <c r="BW24" i="144"/>
  <c r="BX26" i="144"/>
  <c r="BW33" i="144"/>
  <c r="BX35" i="144"/>
  <c r="BU41" i="144"/>
  <c r="BV43" i="144"/>
  <c r="BX48" i="144"/>
  <c r="BW52" i="144"/>
  <c r="BX54" i="144"/>
  <c r="BU63" i="144"/>
  <c r="BV65" i="144"/>
  <c r="BW66" i="144"/>
  <c r="T9" i="144"/>
  <c r="H9" i="144"/>
  <c r="AE9" i="144"/>
  <c r="BX15" i="144"/>
  <c r="BW22" i="144"/>
  <c r="BX24" i="144"/>
  <c r="BX33" i="144"/>
  <c r="BU39" i="144"/>
  <c r="BV41" i="144"/>
  <c r="BW43" i="144"/>
  <c r="BU51" i="144"/>
  <c r="BX52" i="144"/>
  <c r="BU58" i="144"/>
  <c r="BU61" i="144"/>
  <c r="BV63" i="144"/>
  <c r="BW65" i="144"/>
  <c r="BX66" i="144"/>
  <c r="BX60" i="144"/>
  <c r="AC9" i="144"/>
  <c r="Q9" i="144"/>
  <c r="E9" i="144"/>
  <c r="AC5" i="144"/>
  <c r="Q5" i="144"/>
  <c r="BQ66" i="144"/>
  <c r="V9" i="144"/>
  <c r="J9" i="144"/>
  <c r="AB9" i="144"/>
  <c r="P9" i="144"/>
  <c r="V5" i="144"/>
  <c r="J5" i="144"/>
  <c r="AB5" i="144"/>
  <c r="P5" i="144"/>
  <c r="BV14" i="144"/>
  <c r="BX18" i="144"/>
  <c r="BU21" i="144"/>
  <c r="BV23" i="144"/>
  <c r="BW25" i="144"/>
  <c r="BX27" i="144"/>
  <c r="CA27" i="144" s="1"/>
  <c r="BW34" i="144"/>
  <c r="BX36" i="144"/>
  <c r="BU42" i="144"/>
  <c r="BW47" i="144"/>
  <c r="BX49" i="144"/>
  <c r="BW53" i="144"/>
  <c r="BX55" i="144"/>
  <c r="BU64" i="144"/>
  <c r="BC45" i="144"/>
  <c r="CF45" i="144" s="1"/>
  <c r="U9" i="144"/>
  <c r="I9" i="144"/>
  <c r="AA9" i="144"/>
  <c r="O9" i="144"/>
  <c r="AA5" i="144"/>
  <c r="BC60" i="144"/>
  <c r="CF60" i="144" s="1"/>
  <c r="BU17" i="144"/>
  <c r="BV19" i="144"/>
  <c r="BU26" i="144"/>
  <c r="BU35" i="144"/>
  <c r="BV37" i="144"/>
  <c r="BW39" i="144"/>
  <c r="BX41" i="144"/>
  <c r="BU48" i="144"/>
  <c r="BV50" i="144"/>
  <c r="BW51" i="144"/>
  <c r="BU54" i="144"/>
  <c r="BV56" i="144"/>
  <c r="BW58" i="144"/>
  <c r="BW61" i="144"/>
  <c r="BX63" i="144"/>
  <c r="D5" i="144"/>
  <c r="BU15" i="144"/>
  <c r="BV17" i="144"/>
  <c r="BW19" i="144"/>
  <c r="BU24" i="144"/>
  <c r="BV26" i="144"/>
  <c r="BU33" i="144"/>
  <c r="BV35" i="144"/>
  <c r="BW37" i="144"/>
  <c r="BX39" i="144"/>
  <c r="BV48" i="144"/>
  <c r="BW50" i="144"/>
  <c r="BX51" i="144"/>
  <c r="BU52" i="144"/>
  <c r="BV54" i="144"/>
  <c r="BW56" i="144"/>
  <c r="BX58" i="144"/>
  <c r="CA58" i="144" s="1"/>
  <c r="CA58" i="147" s="1"/>
  <c r="BX61" i="144"/>
  <c r="BU66" i="144"/>
  <c r="BU60" i="144"/>
  <c r="BE46" i="144"/>
  <c r="I84" i="144"/>
  <c r="U84" i="144"/>
  <c r="AG84" i="144"/>
  <c r="H97" i="144"/>
  <c r="D123" i="144"/>
  <c r="P123" i="144"/>
  <c r="AB123" i="144"/>
  <c r="G123" i="144"/>
  <c r="S123" i="144"/>
  <c r="AE123" i="144"/>
  <c r="M97" i="144"/>
  <c r="Y97" i="144"/>
  <c r="BX30" i="144"/>
  <c r="L84" i="144"/>
  <c r="X84" i="144"/>
  <c r="I110" i="144"/>
  <c r="U110" i="144"/>
  <c r="AG110" i="144"/>
  <c r="T97" i="144"/>
  <c r="AF97" i="144"/>
  <c r="E123" i="144"/>
  <c r="Q123" i="144"/>
  <c r="AC123" i="144"/>
  <c r="BW31" i="144"/>
  <c r="L110" i="144"/>
  <c r="X110" i="144"/>
  <c r="Y110" i="144"/>
  <c r="I137" i="144"/>
  <c r="U137" i="144"/>
  <c r="AG137" i="144"/>
  <c r="N138" i="144"/>
  <c r="Z138" i="144"/>
  <c r="G139" i="144"/>
  <c r="S139" i="144"/>
  <c r="AE139" i="144"/>
  <c r="L140" i="144"/>
  <c r="X140" i="144"/>
  <c r="E141" i="144"/>
  <c r="Q141" i="144"/>
  <c r="AC141" i="144"/>
  <c r="J142" i="144"/>
  <c r="V142" i="144"/>
  <c r="AH142" i="144"/>
  <c r="O143" i="144"/>
  <c r="AA143" i="144"/>
  <c r="H144" i="144"/>
  <c r="T144" i="144"/>
  <c r="AF144" i="144"/>
  <c r="M84" i="144"/>
  <c r="Y84" i="144"/>
  <c r="N84" i="144"/>
  <c r="BE19" i="144"/>
  <c r="Z135" i="144"/>
  <c r="G137" i="144"/>
  <c r="S137" i="144"/>
  <c r="AE137" i="144"/>
  <c r="L138" i="144"/>
  <c r="X138" i="144"/>
  <c r="E139" i="144"/>
  <c r="Q139" i="144"/>
  <c r="AC139" i="144"/>
  <c r="J140" i="144"/>
  <c r="V140" i="144"/>
  <c r="AH140" i="144"/>
  <c r="O141" i="144"/>
  <c r="AA141" i="144"/>
  <c r="H142" i="144"/>
  <c r="T142" i="144"/>
  <c r="AF142" i="144"/>
  <c r="M143" i="144"/>
  <c r="Y143" i="144"/>
  <c r="F144" i="144"/>
  <c r="R144" i="144"/>
  <c r="AD144" i="144"/>
  <c r="H137" i="144"/>
  <c r="T137" i="144"/>
  <c r="AF137" i="144"/>
  <c r="M138" i="144"/>
  <c r="Y138" i="144"/>
  <c r="F139" i="144"/>
  <c r="R139" i="144"/>
  <c r="AD139" i="144"/>
  <c r="K140" i="144"/>
  <c r="W140" i="144"/>
  <c r="D141" i="144"/>
  <c r="P141" i="144"/>
  <c r="AB141" i="144"/>
  <c r="I142" i="144"/>
  <c r="U142" i="144"/>
  <c r="AG142" i="144"/>
  <c r="N143" i="144"/>
  <c r="Z143" i="144"/>
  <c r="G144" i="144"/>
  <c r="S144" i="144"/>
  <c r="AE144" i="144"/>
  <c r="O123" i="144"/>
  <c r="AA123" i="144"/>
  <c r="BE21" i="144"/>
  <c r="AG8" i="86" s="1"/>
  <c r="BD31" i="144"/>
  <c r="BV32" i="144"/>
  <c r="F84" i="144"/>
  <c r="R84" i="144"/>
  <c r="AD84" i="144"/>
  <c r="I134" i="144"/>
  <c r="U134" i="144"/>
  <c r="AG134" i="144"/>
  <c r="N135" i="144"/>
  <c r="BC11" i="144"/>
  <c r="BW30" i="144"/>
  <c r="L134" i="144"/>
  <c r="X134" i="144"/>
  <c r="E135" i="144"/>
  <c r="Q135" i="144"/>
  <c r="AC135" i="144"/>
  <c r="K97" i="144"/>
  <c r="W97" i="144"/>
  <c r="M110" i="144"/>
  <c r="BU31" i="144"/>
  <c r="BW32" i="144"/>
  <c r="M134" i="144"/>
  <c r="Y134" i="144"/>
  <c r="F135" i="144"/>
  <c r="R135" i="144"/>
  <c r="AD135" i="144"/>
  <c r="K137" i="144"/>
  <c r="W137" i="144"/>
  <c r="D138" i="144"/>
  <c r="P138" i="144"/>
  <c r="AB138" i="144"/>
  <c r="I139" i="144"/>
  <c r="U139" i="144"/>
  <c r="AG139" i="144"/>
  <c r="N140" i="144"/>
  <c r="Z140" i="144"/>
  <c r="G141" i="144"/>
  <c r="S141" i="144"/>
  <c r="AE141" i="144"/>
  <c r="L142" i="144"/>
  <c r="X142" i="144"/>
  <c r="E143" i="144"/>
  <c r="Q143" i="144"/>
  <c r="AC143" i="144"/>
  <c r="J144" i="144"/>
  <c r="V144" i="144"/>
  <c r="AH144" i="144"/>
  <c r="L97" i="144"/>
  <c r="X97" i="144"/>
  <c r="N110" i="144"/>
  <c r="Z110" i="144"/>
  <c r="F123" i="144"/>
  <c r="R123" i="144"/>
  <c r="AD123" i="144"/>
  <c r="N134" i="144"/>
  <c r="Z134" i="144"/>
  <c r="G135" i="144"/>
  <c r="S135" i="144"/>
  <c r="AE135" i="144"/>
  <c r="O140" i="144"/>
  <c r="H141" i="144"/>
  <c r="BV31" i="144"/>
  <c r="BX32" i="144"/>
  <c r="J84" i="144"/>
  <c r="V84" i="144"/>
  <c r="AH84" i="144"/>
  <c r="N97" i="144"/>
  <c r="Z97" i="144"/>
  <c r="D110" i="144"/>
  <c r="P110" i="144"/>
  <c r="AB110" i="144"/>
  <c r="BE13" i="144"/>
  <c r="BE25" i="144"/>
  <c r="AG8" i="102" s="1"/>
  <c r="AI3" i="144"/>
  <c r="U135" i="144"/>
  <c r="J139" i="144"/>
  <c r="M142" i="144"/>
  <c r="W144" i="144"/>
  <c r="E134" i="144"/>
  <c r="Q134" i="144"/>
  <c r="AC134" i="144"/>
  <c r="J135" i="144"/>
  <c r="V135" i="144"/>
  <c r="AH135" i="144"/>
  <c r="M137" i="144"/>
  <c r="Y137" i="144"/>
  <c r="F138" i="144"/>
  <c r="R138" i="144"/>
  <c r="AD138" i="144"/>
  <c r="K139" i="144"/>
  <c r="W139" i="144"/>
  <c r="D140" i="144"/>
  <c r="P140" i="144"/>
  <c r="AB140" i="144"/>
  <c r="I141" i="144"/>
  <c r="U141" i="144"/>
  <c r="AG141" i="144"/>
  <c r="N142" i="144"/>
  <c r="Z142" i="144"/>
  <c r="G143" i="144"/>
  <c r="S143" i="144"/>
  <c r="AE143" i="144"/>
  <c r="L144" i="144"/>
  <c r="X144" i="144"/>
  <c r="I135" i="144"/>
  <c r="AC138" i="144"/>
  <c r="R143" i="144"/>
  <c r="AI2" i="144"/>
  <c r="AI4" i="144"/>
  <c r="BU20" i="144"/>
  <c r="F134" i="144"/>
  <c r="R134" i="144"/>
  <c r="AD134" i="144"/>
  <c r="K135" i="144"/>
  <c r="W135" i="144"/>
  <c r="N137" i="144"/>
  <c r="Z137" i="144"/>
  <c r="G138" i="144"/>
  <c r="S138" i="144"/>
  <c r="AE138" i="144"/>
  <c r="L139" i="144"/>
  <c r="X139" i="144"/>
  <c r="E140" i="144"/>
  <c r="Q140" i="144"/>
  <c r="AC140" i="144"/>
  <c r="J141" i="144"/>
  <c r="V141" i="144"/>
  <c r="AH141" i="144"/>
  <c r="O142" i="144"/>
  <c r="AA142" i="144"/>
  <c r="H143" i="144"/>
  <c r="T143" i="144"/>
  <c r="AF143" i="144"/>
  <c r="M144" i="144"/>
  <c r="Y144" i="144"/>
  <c r="N133" i="144"/>
  <c r="Z133" i="144"/>
  <c r="G134" i="144"/>
  <c r="S134" i="144"/>
  <c r="AE134" i="144"/>
  <c r="L135" i="144"/>
  <c r="X135" i="144"/>
  <c r="Z84" i="144"/>
  <c r="O137" i="144"/>
  <c r="AA137" i="144"/>
  <c r="H138" i="144"/>
  <c r="T138" i="144"/>
  <c r="AF138" i="144"/>
  <c r="M139" i="144"/>
  <c r="Y139" i="144"/>
  <c r="F140" i="144"/>
  <c r="R140" i="144"/>
  <c r="AD140" i="144"/>
  <c r="K141" i="144"/>
  <c r="W141" i="144"/>
  <c r="D142" i="144"/>
  <c r="P142" i="144"/>
  <c r="AB142" i="144"/>
  <c r="I143" i="144"/>
  <c r="U143" i="144"/>
  <c r="AG143" i="144"/>
  <c r="N144" i="144"/>
  <c r="Z144" i="144"/>
  <c r="P97" i="144"/>
  <c r="AB97" i="144"/>
  <c r="E110" i="144"/>
  <c r="Q110" i="144"/>
  <c r="AC110" i="144"/>
  <c r="H123" i="144"/>
  <c r="T123" i="144"/>
  <c r="AF123" i="144"/>
  <c r="L137" i="144"/>
  <c r="T141" i="144"/>
  <c r="O133" i="144"/>
  <c r="AA133" i="144"/>
  <c r="H134" i="144"/>
  <c r="T134" i="144"/>
  <c r="AF134" i="144"/>
  <c r="M135" i="144"/>
  <c r="Y135" i="144"/>
  <c r="D137" i="144"/>
  <c r="P137" i="144"/>
  <c r="AB137" i="144"/>
  <c r="I138" i="144"/>
  <c r="U138" i="144"/>
  <c r="AG138" i="144"/>
  <c r="N139" i="144"/>
  <c r="Z139" i="144"/>
  <c r="G140" i="144"/>
  <c r="S140" i="144"/>
  <c r="AE140" i="144"/>
  <c r="L141" i="144"/>
  <c r="X141" i="144"/>
  <c r="E142" i="144"/>
  <c r="Q142" i="144"/>
  <c r="AC142" i="144"/>
  <c r="J143" i="144"/>
  <c r="V143" i="144"/>
  <c r="AH143" i="144"/>
  <c r="O144" i="144"/>
  <c r="AA144" i="144"/>
  <c r="E97" i="144"/>
  <c r="Q97" i="144"/>
  <c r="AC97" i="144"/>
  <c r="F110" i="144"/>
  <c r="R110" i="144"/>
  <c r="AD110" i="144"/>
  <c r="I123" i="144"/>
  <c r="U123" i="144"/>
  <c r="AG123" i="144"/>
  <c r="X137" i="144"/>
  <c r="AF141" i="144"/>
  <c r="BE16" i="144"/>
  <c r="AG8" i="39" s="1"/>
  <c r="D84" i="144"/>
  <c r="P84" i="144"/>
  <c r="AB84" i="144"/>
  <c r="E137" i="144"/>
  <c r="Q137" i="144"/>
  <c r="AC137" i="144"/>
  <c r="J138" i="144"/>
  <c r="V138" i="144"/>
  <c r="AH138" i="144"/>
  <c r="O139" i="144"/>
  <c r="AA139" i="144"/>
  <c r="H140" i="144"/>
  <c r="T140" i="144"/>
  <c r="AF140" i="144"/>
  <c r="M141" i="144"/>
  <c r="Y141" i="144"/>
  <c r="F142" i="144"/>
  <c r="R142" i="144"/>
  <c r="AD142" i="144"/>
  <c r="K143" i="144"/>
  <c r="W143" i="144"/>
  <c r="D144" i="144"/>
  <c r="P144" i="144"/>
  <c r="AB144" i="144"/>
  <c r="F97" i="144"/>
  <c r="R97" i="144"/>
  <c r="AD97" i="144"/>
  <c r="G110" i="144"/>
  <c r="S110" i="144"/>
  <c r="AE110" i="144"/>
  <c r="J123" i="144"/>
  <c r="V123" i="144"/>
  <c r="AH123" i="144"/>
  <c r="AG135" i="144"/>
  <c r="V139" i="144"/>
  <c r="Y142" i="144"/>
  <c r="K144" i="144"/>
  <c r="BE20" i="144"/>
  <c r="AG8" i="42" s="1"/>
  <c r="BW20" i="144"/>
  <c r="E84" i="144"/>
  <c r="Q84" i="144"/>
  <c r="AC84" i="144"/>
  <c r="G97" i="144"/>
  <c r="S97" i="144"/>
  <c r="AE97" i="144"/>
  <c r="K123" i="144"/>
  <c r="W123" i="144"/>
  <c r="E138" i="144"/>
  <c r="BE15" i="144"/>
  <c r="AG8" i="38" s="1"/>
  <c r="BX31" i="144"/>
  <c r="K134" i="144"/>
  <c r="W134" i="144"/>
  <c r="P135" i="144"/>
  <c r="AB135" i="144"/>
  <c r="AB134" i="144"/>
  <c r="Q138" i="144"/>
  <c r="AA140" i="144"/>
  <c r="AD143" i="144"/>
  <c r="BX20" i="144"/>
  <c r="BE22" i="144"/>
  <c r="BV30" i="144"/>
  <c r="G84" i="144"/>
  <c r="S84" i="144"/>
  <c r="AE84" i="144"/>
  <c r="I97" i="144"/>
  <c r="U97" i="144"/>
  <c r="AG97" i="144"/>
  <c r="J110" i="144"/>
  <c r="V110" i="144"/>
  <c r="AH110" i="144"/>
  <c r="M123" i="144"/>
  <c r="Y123" i="144"/>
  <c r="P134" i="144"/>
  <c r="AH139" i="144"/>
  <c r="F143" i="144"/>
  <c r="BV13" i="144"/>
  <c r="BE26" i="144"/>
  <c r="AG8" i="103" s="1"/>
  <c r="H84" i="144"/>
  <c r="T84" i="144"/>
  <c r="AF84" i="144"/>
  <c r="K110" i="144"/>
  <c r="W110" i="144"/>
  <c r="CN12" i="144"/>
  <c r="BC13" i="144"/>
  <c r="CF13" i="144" s="1"/>
  <c r="BE23" i="144"/>
  <c r="AG8" i="59" s="1"/>
  <c r="BE32" i="144"/>
  <c r="BE34" i="144"/>
  <c r="BC30" i="144"/>
  <c r="CF30" i="144" s="1"/>
  <c r="BE35" i="144"/>
  <c r="BE40" i="144"/>
  <c r="BE18" i="144"/>
  <c r="AG8" i="44" s="1"/>
  <c r="BE49" i="144"/>
  <c r="BE28" i="144"/>
  <c r="BE39" i="144"/>
  <c r="BE71" i="144"/>
  <c r="BE75" i="144"/>
  <c r="BE67" i="144"/>
  <c r="BE65" i="144"/>
  <c r="BE56" i="144"/>
  <c r="BE57" i="144"/>
  <c r="BE53" i="144"/>
  <c r="BE41" i="144"/>
  <c r="BE37" i="144"/>
  <c r="BE33" i="144"/>
  <c r="BU13" i="144"/>
  <c r="BE17" i="144"/>
  <c r="AG8" i="56" s="1"/>
  <c r="BE38" i="144"/>
  <c r="BE42" i="144"/>
  <c r="BE24" i="144"/>
  <c r="AG8" i="61" s="1"/>
  <c r="BG29" i="144"/>
  <c r="BG76" i="144" s="1"/>
  <c r="BW13" i="144"/>
  <c r="BH29" i="144"/>
  <c r="BH76" i="144" s="1"/>
  <c r="BE47" i="144"/>
  <c r="BX13" i="144"/>
  <c r="BE27" i="144"/>
  <c r="BM29" i="144"/>
  <c r="BM76" i="144" s="1"/>
  <c r="BJ29" i="144"/>
  <c r="BJ76" i="144" s="1"/>
  <c r="BN29" i="144"/>
  <c r="BN76" i="144" s="1"/>
  <c r="BE30" i="144"/>
  <c r="BE43" i="144"/>
  <c r="BE14" i="144"/>
  <c r="AG8" i="80" s="1"/>
  <c r="BU30" i="144"/>
  <c r="BE36" i="144"/>
  <c r="BE48" i="144"/>
  <c r="BE50" i="144"/>
  <c r="BE62" i="144"/>
  <c r="BE52" i="144"/>
  <c r="BF29" i="144"/>
  <c r="BF76" i="144" s="1"/>
  <c r="BE61" i="144"/>
  <c r="BI29" i="144"/>
  <c r="BI76" i="144" s="1"/>
  <c r="BE54" i="144"/>
  <c r="BK29" i="144"/>
  <c r="BK76" i="144" s="1"/>
  <c r="BE58" i="144"/>
  <c r="BL29" i="144"/>
  <c r="BL76" i="144" s="1"/>
  <c r="BE55" i="144"/>
  <c r="BE63" i="144"/>
  <c r="BE72" i="144"/>
  <c r="J134" i="144"/>
  <c r="V134" i="144"/>
  <c r="AH134" i="144"/>
  <c r="O135" i="144"/>
  <c r="AA135" i="144"/>
  <c r="F137" i="144"/>
  <c r="R137" i="144"/>
  <c r="AD137" i="144"/>
  <c r="K138" i="144"/>
  <c r="W138" i="144"/>
  <c r="D139" i="144"/>
  <c r="P139" i="144"/>
  <c r="AB139" i="144"/>
  <c r="I140" i="144"/>
  <c r="U140" i="144"/>
  <c r="AG140" i="144"/>
  <c r="N141" i="144"/>
  <c r="Z141" i="144"/>
  <c r="G142" i="144"/>
  <c r="S142" i="144"/>
  <c r="AE142" i="144"/>
  <c r="L143" i="144"/>
  <c r="X143" i="144"/>
  <c r="E144" i="144"/>
  <c r="Q144" i="144"/>
  <c r="AC144" i="144"/>
  <c r="BE70" i="144"/>
  <c r="BE74" i="144"/>
  <c r="H110" i="144"/>
  <c r="T110" i="144"/>
  <c r="AF110" i="144"/>
  <c r="J97" i="144"/>
  <c r="V97" i="144"/>
  <c r="AH97" i="144"/>
  <c r="BE68" i="144"/>
  <c r="O134" i="144"/>
  <c r="AA134" i="144"/>
  <c r="H135" i="144"/>
  <c r="T135" i="144"/>
  <c r="AF135" i="144"/>
  <c r="P133" i="144"/>
  <c r="BE69" i="144"/>
  <c r="K84" i="144"/>
  <c r="K133" i="144"/>
  <c r="W84" i="144"/>
  <c r="W133" i="144"/>
  <c r="N123" i="144"/>
  <c r="Z123" i="144"/>
  <c r="AB133" i="144"/>
  <c r="BE64" i="144"/>
  <c r="BE73" i="144"/>
  <c r="BD66" i="144"/>
  <c r="O97" i="144"/>
  <c r="AA97" i="144"/>
  <c r="O110" i="144"/>
  <c r="AA110" i="144"/>
  <c r="O84" i="144"/>
  <c r="AA84" i="144"/>
  <c r="E133" i="144"/>
  <c r="Q133" i="144"/>
  <c r="AC133" i="144"/>
  <c r="F133" i="144"/>
  <c r="R133" i="144"/>
  <c r="AD133" i="144"/>
  <c r="G133" i="144"/>
  <c r="S133" i="144"/>
  <c r="AE133" i="144"/>
  <c r="H133" i="144"/>
  <c r="T133" i="144"/>
  <c r="AF133" i="144"/>
  <c r="I133" i="144"/>
  <c r="U133" i="144"/>
  <c r="AG133" i="144"/>
  <c r="J133" i="144"/>
  <c r="V133" i="144"/>
  <c r="AH133" i="144"/>
  <c r="L133" i="144"/>
  <c r="X133" i="144"/>
  <c r="M133" i="144"/>
  <c r="Y133" i="144"/>
  <c r="CA74" i="131"/>
  <c r="CA71" i="131"/>
  <c r="CK77" i="131"/>
  <c r="CL77" i="131" s="1"/>
  <c r="CK78" i="131"/>
  <c r="CL78" i="131" s="1"/>
  <c r="CK79" i="131"/>
  <c r="CL79" i="131" s="1"/>
  <c r="CK62" i="131"/>
  <c r="CL62" i="131" s="1"/>
  <c r="BZ71" i="131"/>
  <c r="BZ74" i="131"/>
  <c r="BZ62" i="131"/>
  <c r="BZ57" i="144" s="1"/>
  <c r="D56" i="11" l="1"/>
  <c r="BY48" i="144"/>
  <c r="CE66" i="144"/>
  <c r="CN66" i="144" s="1"/>
  <c r="AG8" i="69"/>
  <c r="CP20" i="144"/>
  <c r="AG8" i="82"/>
  <c r="CG62" i="144"/>
  <c r="CI62" i="144" s="1"/>
  <c r="CO62" i="144" s="1"/>
  <c r="CE62" i="144"/>
  <c r="CN62" i="144" s="1"/>
  <c r="D26" i="11"/>
  <c r="AG8" i="33"/>
  <c r="D6" i="11"/>
  <c r="CG30" i="144"/>
  <c r="CI30" i="144" s="1"/>
  <c r="CO30" i="144" s="1"/>
  <c r="CE30" i="144"/>
  <c r="CN30" i="144" s="1"/>
  <c r="AG8" i="31"/>
  <c r="CG37" i="144"/>
  <c r="CI37" i="144" s="1"/>
  <c r="CO37" i="144" s="1"/>
  <c r="CE37" i="144"/>
  <c r="D41" i="11"/>
  <c r="AG8" i="87"/>
  <c r="CG65" i="144"/>
  <c r="CI65" i="144" s="1"/>
  <c r="CO65" i="144" s="1"/>
  <c r="CE65" i="144"/>
  <c r="CN65" i="144" s="1"/>
  <c r="D29" i="11"/>
  <c r="AG8" i="45"/>
  <c r="CG22" i="144"/>
  <c r="CI22" i="144" s="1"/>
  <c r="CO22" i="144" s="1"/>
  <c r="CE22" i="144"/>
  <c r="CN22" i="144" s="1"/>
  <c r="D33" i="11"/>
  <c r="D45" i="11"/>
  <c r="AG8" i="104"/>
  <c r="CG41" i="144"/>
  <c r="CI41" i="144" s="1"/>
  <c r="CO41" i="144" s="1"/>
  <c r="CE41" i="144"/>
  <c r="CN41" i="144" s="1"/>
  <c r="D44" i="11"/>
  <c r="AG8" i="50"/>
  <c r="CG40" i="144"/>
  <c r="CI40" i="144" s="1"/>
  <c r="CO40" i="144" s="1"/>
  <c r="CE40" i="144"/>
  <c r="CN40" i="144" s="1"/>
  <c r="AG8" i="105"/>
  <c r="CG42" i="144"/>
  <c r="CI42" i="144" s="1"/>
  <c r="CO42" i="144" s="1"/>
  <c r="CE42" i="144"/>
  <c r="CN42" i="144" s="1"/>
  <c r="D46" i="11"/>
  <c r="D65" i="11"/>
  <c r="CE75" i="144"/>
  <c r="CN75" i="144" s="1"/>
  <c r="CG75" i="144"/>
  <c r="CI75" i="144" s="1"/>
  <c r="CO75" i="144" s="1"/>
  <c r="AG8" i="58"/>
  <c r="CE35" i="144"/>
  <c r="CN35" i="144" s="1"/>
  <c r="CG35" i="144"/>
  <c r="CI35" i="144" s="1"/>
  <c r="CO35" i="144" s="1"/>
  <c r="D19" i="11"/>
  <c r="D48" i="11"/>
  <c r="AG8" i="72"/>
  <c r="CG51" i="144"/>
  <c r="CI51" i="144" s="1"/>
  <c r="CO51" i="144" s="1"/>
  <c r="CE51" i="144"/>
  <c r="CN51" i="144" s="1"/>
  <c r="CH77" i="144"/>
  <c r="AG8" i="57"/>
  <c r="CE64" i="144"/>
  <c r="CN64" i="144" s="1"/>
  <c r="CG64" i="144"/>
  <c r="CI64" i="144" s="1"/>
  <c r="D28" i="11"/>
  <c r="AG8" i="90"/>
  <c r="CE70" i="144"/>
  <c r="CN70" i="144" s="1"/>
  <c r="CG70" i="144"/>
  <c r="CI70" i="144" s="1"/>
  <c r="CO70" i="144" s="1"/>
  <c r="D60" i="11"/>
  <c r="AG8" i="55"/>
  <c r="CE33" i="144"/>
  <c r="CN33" i="144" s="1"/>
  <c r="CG33" i="144"/>
  <c r="CI33" i="144" s="1"/>
  <c r="D17" i="11"/>
  <c r="AG8" i="40"/>
  <c r="CE49" i="144"/>
  <c r="CN49" i="144" s="1"/>
  <c r="CG49" i="144"/>
  <c r="CI49" i="144" s="1"/>
  <c r="CO49" i="144" s="1"/>
  <c r="D23" i="11"/>
  <c r="AG8" i="77"/>
  <c r="CE54" i="144"/>
  <c r="CN54" i="144" s="1"/>
  <c r="CG54" i="144"/>
  <c r="CI54" i="144" s="1"/>
  <c r="CO54" i="144" s="1"/>
  <c r="D51" i="11"/>
  <c r="AG8" i="65"/>
  <c r="CG48" i="144"/>
  <c r="CI48" i="144" s="1"/>
  <c r="CO48" i="144" s="1"/>
  <c r="CE48" i="144"/>
  <c r="CN48" i="144" s="1"/>
  <c r="D22" i="11"/>
  <c r="AG8" i="83"/>
  <c r="CG63" i="144"/>
  <c r="CI63" i="144" s="1"/>
  <c r="CO63" i="144" s="1"/>
  <c r="CE63" i="144"/>
  <c r="CN63" i="144" s="1"/>
  <c r="D27" i="11"/>
  <c r="AG8" i="81"/>
  <c r="CE61" i="144"/>
  <c r="CN61" i="144" s="1"/>
  <c r="CG61" i="144"/>
  <c r="CI61" i="144" s="1"/>
  <c r="CO61" i="144" s="1"/>
  <c r="D25" i="11"/>
  <c r="D40" i="11"/>
  <c r="AG8" i="60"/>
  <c r="CE36" i="144"/>
  <c r="CN36" i="144" s="1"/>
  <c r="CG36" i="144"/>
  <c r="CI36" i="144" s="1"/>
  <c r="CO36" i="144" s="1"/>
  <c r="AG8" i="91"/>
  <c r="CG38" i="144"/>
  <c r="CI38" i="144" s="1"/>
  <c r="CO38" i="144" s="1"/>
  <c r="CE38" i="144"/>
  <c r="CN38" i="144" s="1"/>
  <c r="D42" i="11"/>
  <c r="AG8" i="75"/>
  <c r="CG53" i="144"/>
  <c r="CI53" i="144" s="1"/>
  <c r="CE53" i="144"/>
  <c r="D50" i="11"/>
  <c r="D61" i="11"/>
  <c r="AG8" i="63"/>
  <c r="CG71" i="144"/>
  <c r="CI71" i="144" s="1"/>
  <c r="CO71" i="144" s="1"/>
  <c r="CE71" i="144"/>
  <c r="CN71" i="144" s="1"/>
  <c r="D7" i="11"/>
  <c r="AG8" i="64"/>
  <c r="CE45" i="144"/>
  <c r="CN45" i="144" s="1"/>
  <c r="CG45" i="144"/>
  <c r="CI45" i="144" s="1"/>
  <c r="CO45" i="144" s="1"/>
  <c r="CP50" i="144"/>
  <c r="CF50" i="144"/>
  <c r="CQ50" i="144" s="1"/>
  <c r="CI66" i="144"/>
  <c r="CO66" i="144" s="1"/>
  <c r="CE68" i="144"/>
  <c r="CN68" i="144" s="1"/>
  <c r="CG68" i="144"/>
  <c r="CI68" i="144" s="1"/>
  <c r="CO68" i="144" s="1"/>
  <c r="D58" i="11"/>
  <c r="CG43" i="144"/>
  <c r="CI43" i="144" s="1"/>
  <c r="CO43" i="144" s="1"/>
  <c r="CE43" i="144"/>
  <c r="CN43" i="144" s="1"/>
  <c r="D57" i="11"/>
  <c r="AG8" i="48"/>
  <c r="AG8" i="76"/>
  <c r="CG67" i="144"/>
  <c r="CI67" i="144" s="1"/>
  <c r="CO67" i="144" s="1"/>
  <c r="CE67" i="144"/>
  <c r="CN67" i="144" s="1"/>
  <c r="D8" i="11"/>
  <c r="AG8" i="79"/>
  <c r="CE60" i="144"/>
  <c r="CN60" i="144" s="1"/>
  <c r="CG60" i="144"/>
  <c r="CI60" i="144" s="1"/>
  <c r="CO60" i="144" s="1"/>
  <c r="D52" i="11"/>
  <c r="AG8" i="78"/>
  <c r="CG55" i="144"/>
  <c r="CI55" i="144" s="1"/>
  <c r="CO55" i="144" s="1"/>
  <c r="CE55" i="144"/>
  <c r="CN55" i="144" s="1"/>
  <c r="CE57" i="144"/>
  <c r="CN57" i="144" s="1"/>
  <c r="CG57" i="144"/>
  <c r="CI57" i="144" s="1"/>
  <c r="AG8" i="49"/>
  <c r="CE39" i="144"/>
  <c r="CN39" i="144" s="1"/>
  <c r="CG39" i="144"/>
  <c r="CI39" i="144" s="1"/>
  <c r="CO39" i="144" s="1"/>
  <c r="D43" i="11"/>
  <c r="AG8" i="43"/>
  <c r="CE34" i="144"/>
  <c r="CN34" i="144" s="1"/>
  <c r="CG34" i="144"/>
  <c r="CI34" i="144" s="1"/>
  <c r="CO34" i="144" s="1"/>
  <c r="D18" i="11"/>
  <c r="AG8" i="92"/>
  <c r="CG69" i="144"/>
  <c r="CI69" i="144" s="1"/>
  <c r="CO69" i="144" s="1"/>
  <c r="CE69" i="144"/>
  <c r="CN69" i="144" s="1"/>
  <c r="D59" i="11"/>
  <c r="AG8" i="108"/>
  <c r="CE72" i="144"/>
  <c r="CN72" i="144" s="1"/>
  <c r="CG72" i="144"/>
  <c r="CI72" i="144" s="1"/>
  <c r="CO72" i="144" s="1"/>
  <c r="D62" i="11"/>
  <c r="AG8" i="68"/>
  <c r="CG50" i="144"/>
  <c r="CI50" i="144" s="1"/>
  <c r="CO50" i="144" s="1"/>
  <c r="CE50" i="144"/>
  <c r="CN50" i="144" s="1"/>
  <c r="D24" i="11"/>
  <c r="AG8" i="35"/>
  <c r="CG73" i="144"/>
  <c r="CI73" i="144" s="1"/>
  <c r="CO73" i="144" s="1"/>
  <c r="CE73" i="144"/>
  <c r="CN73" i="144" s="1"/>
  <c r="D63" i="11"/>
  <c r="D64" i="11"/>
  <c r="CE74" i="144"/>
  <c r="CN74" i="144" s="1"/>
  <c r="CG74" i="144"/>
  <c r="CI74" i="144" s="1"/>
  <c r="CO74" i="144" s="1"/>
  <c r="AG8" i="73"/>
  <c r="CG52" i="144"/>
  <c r="CI52" i="144" s="1"/>
  <c r="CO52" i="144" s="1"/>
  <c r="CE52" i="144"/>
  <c r="CN52" i="144" s="1"/>
  <c r="D49" i="11"/>
  <c r="D21" i="11"/>
  <c r="AG8" i="53"/>
  <c r="CG47" i="144"/>
  <c r="CI47" i="144" s="1"/>
  <c r="CO47" i="144" s="1"/>
  <c r="CE47" i="144"/>
  <c r="CN47" i="144" s="1"/>
  <c r="D53" i="11"/>
  <c r="CG56" i="144"/>
  <c r="CI56" i="144" s="1"/>
  <c r="CO56" i="144" s="1"/>
  <c r="CE56" i="144"/>
  <c r="CN56" i="144" s="1"/>
  <c r="D16" i="11"/>
  <c r="AG8" i="54"/>
  <c r="CG32" i="144"/>
  <c r="CI32" i="144" s="1"/>
  <c r="CO32" i="144" s="1"/>
  <c r="CE32" i="144"/>
  <c r="CN32" i="144" s="1"/>
  <c r="D20" i="11"/>
  <c r="AG8" i="37"/>
  <c r="CG46" i="144"/>
  <c r="CI46" i="144" s="1"/>
  <c r="CO46" i="144" s="1"/>
  <c r="CE46" i="144"/>
  <c r="CN46" i="144" s="1"/>
  <c r="CA43" i="152"/>
  <c r="CB73" i="144"/>
  <c r="CA73" i="147"/>
  <c r="CG58" i="144"/>
  <c r="CI58" i="144" s="1"/>
  <c r="CO58" i="144" s="1"/>
  <c r="CE58" i="144"/>
  <c r="CN58" i="144" s="1"/>
  <c r="D55" i="11"/>
  <c r="CA58" i="150"/>
  <c r="CB74" i="147"/>
  <c r="CA74" i="150"/>
  <c r="CG24" i="144"/>
  <c r="CI24" i="144" s="1"/>
  <c r="CO24" i="144" s="1"/>
  <c r="CE24" i="144"/>
  <c r="CN24" i="144" s="1"/>
  <c r="D35" i="11"/>
  <c r="CG26" i="144"/>
  <c r="CI26" i="144" s="1"/>
  <c r="CO26" i="144" s="1"/>
  <c r="CE26" i="144"/>
  <c r="CN26" i="144" s="1"/>
  <c r="D37" i="11"/>
  <c r="CG28" i="144"/>
  <c r="CI28" i="144" s="1"/>
  <c r="CO28" i="144" s="1"/>
  <c r="CE28" i="144"/>
  <c r="CN28" i="144" s="1"/>
  <c r="D36" i="11"/>
  <c r="CG25" i="144"/>
  <c r="CI25" i="144" s="1"/>
  <c r="CO25" i="144" s="1"/>
  <c r="CE25" i="144"/>
  <c r="CN25" i="144" s="1"/>
  <c r="CE27" i="144"/>
  <c r="CN27" i="144" s="1"/>
  <c r="CG27" i="144"/>
  <c r="CI27" i="144" s="1"/>
  <c r="CO27" i="144" s="1"/>
  <c r="CG23" i="144"/>
  <c r="CI23" i="144" s="1"/>
  <c r="CO23" i="144" s="1"/>
  <c r="CE23" i="144"/>
  <c r="CN23" i="144" s="1"/>
  <c r="D34" i="11"/>
  <c r="CG21" i="144"/>
  <c r="CI21" i="144" s="1"/>
  <c r="CO21" i="144" s="1"/>
  <c r="CE21" i="144"/>
  <c r="CN21" i="144" s="1"/>
  <c r="D32" i="11"/>
  <c r="CE20" i="144"/>
  <c r="CN20" i="144" s="1"/>
  <c r="CG20" i="144"/>
  <c r="CI20" i="144" s="1"/>
  <c r="CO20" i="144" s="1"/>
  <c r="D31" i="11"/>
  <c r="D13" i="11"/>
  <c r="CG18" i="144"/>
  <c r="CI18" i="144" s="1"/>
  <c r="CO18" i="144" s="1"/>
  <c r="CE18" i="144"/>
  <c r="CN18" i="144" s="1"/>
  <c r="CG14" i="144"/>
  <c r="CI14" i="144" s="1"/>
  <c r="CO14" i="144" s="1"/>
  <c r="CE14" i="144"/>
  <c r="CN14" i="144" s="1"/>
  <c r="D5" i="11"/>
  <c r="BY16" i="144"/>
  <c r="D10" i="11"/>
  <c r="CG15" i="144"/>
  <c r="CI15" i="144" s="1"/>
  <c r="CO15" i="144" s="1"/>
  <c r="CE15" i="144"/>
  <c r="CN15" i="144" s="1"/>
  <c r="D11" i="11"/>
  <c r="CE16" i="144"/>
  <c r="CN16" i="144" s="1"/>
  <c r="CG16" i="144"/>
  <c r="CI16" i="144" s="1"/>
  <c r="CO16" i="144" s="1"/>
  <c r="D14" i="11"/>
  <c r="AG7" i="41"/>
  <c r="CG19" i="144"/>
  <c r="CI19" i="144" s="1"/>
  <c r="CO19" i="144" s="1"/>
  <c r="CE19" i="144"/>
  <c r="CN19" i="144" s="1"/>
  <c r="CG17" i="144"/>
  <c r="CI17" i="144" s="1"/>
  <c r="CO17" i="144" s="1"/>
  <c r="CE17" i="144"/>
  <c r="CN17" i="144" s="1"/>
  <c r="D12" i="11"/>
  <c r="D4" i="11"/>
  <c r="CE13" i="144"/>
  <c r="CN13" i="144" s="1"/>
  <c r="CG13" i="144"/>
  <c r="CI13" i="144" s="1"/>
  <c r="CO13" i="144" s="1"/>
  <c r="CB28" i="144"/>
  <c r="CA28" i="147"/>
  <c r="D39" i="11"/>
  <c r="D47" i="11"/>
  <c r="D54" i="11"/>
  <c r="CB57" i="144"/>
  <c r="BZ57" i="147"/>
  <c r="D38" i="11"/>
  <c r="CB27" i="144"/>
  <c r="CA27" i="147"/>
  <c r="CB75" i="144"/>
  <c r="CA75" i="147"/>
  <c r="BZ69" i="144"/>
  <c r="BZ69" i="147" s="1"/>
  <c r="BZ69" i="150" s="1"/>
  <c r="BZ69" i="152" s="1"/>
  <c r="BU77" i="144"/>
  <c r="AC136" i="144"/>
  <c r="BY27" i="144"/>
  <c r="CA69" i="144"/>
  <c r="CA69" i="147" s="1"/>
  <c r="CA69" i="150" s="1"/>
  <c r="BY50" i="144"/>
  <c r="AT77" i="144"/>
  <c r="AJ77" i="144"/>
  <c r="BY28" i="144"/>
  <c r="BA77" i="144"/>
  <c r="AS77" i="144"/>
  <c r="AK77" i="144"/>
  <c r="AL77" i="144"/>
  <c r="AM77" i="144"/>
  <c r="AO77" i="144"/>
  <c r="AP77" i="144"/>
  <c r="AW77" i="144"/>
  <c r="BB77" i="144"/>
  <c r="AY77" i="144"/>
  <c r="AV77" i="144"/>
  <c r="AR77" i="144"/>
  <c r="AQ77" i="144"/>
  <c r="AU77" i="144"/>
  <c r="AX77" i="144"/>
  <c r="AI77" i="144"/>
  <c r="BY62" i="144"/>
  <c r="BC44" i="144"/>
  <c r="CP13" i="144"/>
  <c r="BC29" i="144"/>
  <c r="BY74" i="144"/>
  <c r="BY46" i="144"/>
  <c r="BY25" i="144"/>
  <c r="BC76" i="144"/>
  <c r="AZ77" i="144"/>
  <c r="AN77" i="144"/>
  <c r="BC59" i="144"/>
  <c r="AE136" i="144"/>
  <c r="CO33" i="144"/>
  <c r="BY64" i="144"/>
  <c r="CQ68" i="144"/>
  <c r="CP68" i="144"/>
  <c r="CN37" i="144"/>
  <c r="CQ30" i="144"/>
  <c r="CP30" i="144"/>
  <c r="CQ71" i="144"/>
  <c r="CP71" i="144"/>
  <c r="CQ64" i="144"/>
  <c r="CP64" i="144"/>
  <c r="CP22" i="144"/>
  <c r="CQ22" i="144"/>
  <c r="CP34" i="144"/>
  <c r="CQ34" i="144"/>
  <c r="CP60" i="144"/>
  <c r="CQ60" i="144"/>
  <c r="BY67" i="144"/>
  <c r="CQ28" i="144"/>
  <c r="CP28" i="144"/>
  <c r="CQ65" i="144"/>
  <c r="CP65" i="144"/>
  <c r="CQ52" i="144"/>
  <c r="CP52" i="144"/>
  <c r="CP46" i="144"/>
  <c r="CQ46" i="144"/>
  <c r="CP73" i="144"/>
  <c r="CQ73" i="144"/>
  <c r="CQ75" i="144"/>
  <c r="CP75" i="144"/>
  <c r="CP25" i="144"/>
  <c r="CQ25" i="144"/>
  <c r="CQ62" i="144"/>
  <c r="CP62" i="144"/>
  <c r="CQ24" i="144"/>
  <c r="CP24" i="144"/>
  <c r="CQ58" i="144"/>
  <c r="CP58" i="144"/>
  <c r="CP26" i="144"/>
  <c r="CQ26" i="144"/>
  <c r="CO53" i="144"/>
  <c r="CN53" i="144"/>
  <c r="CQ19" i="144"/>
  <c r="CP19" i="144"/>
  <c r="CP67" i="144"/>
  <c r="CQ67" i="144"/>
  <c r="CP16" i="144"/>
  <c r="CQ16" i="144"/>
  <c r="CQ72" i="144"/>
  <c r="CP72" i="144"/>
  <c r="CQ15" i="144"/>
  <c r="CP15" i="144"/>
  <c r="CQ33" i="144"/>
  <c r="CP33" i="144"/>
  <c r="CO57" i="144"/>
  <c r="CP61" i="144"/>
  <c r="CQ61" i="144"/>
  <c r="CQ48" i="144"/>
  <c r="CP48" i="144"/>
  <c r="CP54" i="144"/>
  <c r="CQ54" i="144"/>
  <c r="CQ74" i="144"/>
  <c r="CP74" i="144"/>
  <c r="CQ56" i="144"/>
  <c r="CP56" i="144"/>
  <c r="CJ77" i="144"/>
  <c r="BY65" i="144"/>
  <c r="CP53" i="144"/>
  <c r="CQ53" i="144"/>
  <c r="CQ21" i="144"/>
  <c r="CP21" i="144"/>
  <c r="CP69" i="144"/>
  <c r="CQ69" i="144"/>
  <c r="CQ40" i="144"/>
  <c r="CP40" i="144"/>
  <c r="CQ35" i="144"/>
  <c r="CP35" i="144"/>
  <c r="CQ32" i="144"/>
  <c r="CP32" i="144"/>
  <c r="CQ66" i="144"/>
  <c r="CP66" i="144"/>
  <c r="CP39" i="144"/>
  <c r="CQ39" i="144"/>
  <c r="CQ36" i="144"/>
  <c r="CP36" i="144"/>
  <c r="CQ23" i="144"/>
  <c r="CP23" i="144"/>
  <c r="BY60" i="144"/>
  <c r="BY14" i="144"/>
  <c r="CQ42" i="144"/>
  <c r="CP42" i="144"/>
  <c r="CQ51" i="144"/>
  <c r="CP51" i="144"/>
  <c r="CP45" i="144"/>
  <c r="CQ45" i="144"/>
  <c r="CQ49" i="144"/>
  <c r="CP49" i="144"/>
  <c r="CP31" i="144"/>
  <c r="CQ31" i="144"/>
  <c r="CP38" i="144"/>
  <c r="CQ38" i="144"/>
  <c r="CQ63" i="144"/>
  <c r="CP63" i="144"/>
  <c r="CQ47" i="144"/>
  <c r="CP47" i="144"/>
  <c r="CQ37" i="144"/>
  <c r="CP37" i="144"/>
  <c r="CP55" i="144"/>
  <c r="CQ55" i="144"/>
  <c r="CQ27" i="144"/>
  <c r="CP27" i="144"/>
  <c r="CP70" i="144"/>
  <c r="CQ70" i="144"/>
  <c r="CQ57" i="144"/>
  <c r="CP57" i="144"/>
  <c r="CP18" i="144"/>
  <c r="CQ18" i="144"/>
  <c r="CO64" i="144"/>
  <c r="F136" i="144"/>
  <c r="BY75" i="144"/>
  <c r="CK75" i="144" s="1"/>
  <c r="CP43" i="144"/>
  <c r="CQ43" i="144"/>
  <c r="CP17" i="144"/>
  <c r="CQ17" i="144"/>
  <c r="CQ14" i="144"/>
  <c r="CP14" i="144"/>
  <c r="CQ41" i="144"/>
  <c r="CP41" i="144"/>
  <c r="D136" i="144"/>
  <c r="BY69" i="144"/>
  <c r="BY66" i="144"/>
  <c r="BY51" i="144"/>
  <c r="BY45" i="144"/>
  <c r="BY32" i="144"/>
  <c r="BY36" i="144"/>
  <c r="Y136" i="144"/>
  <c r="Z136" i="144"/>
  <c r="BY35" i="144"/>
  <c r="BY70" i="144"/>
  <c r="M136" i="144"/>
  <c r="Q136" i="144"/>
  <c r="CO12" i="144"/>
  <c r="N136" i="144"/>
  <c r="AI5" i="144"/>
  <c r="BY17" i="144"/>
  <c r="BY55" i="144"/>
  <c r="BY18" i="144"/>
  <c r="BY40" i="144"/>
  <c r="BY43" i="144"/>
  <c r="CK43" i="144" s="1"/>
  <c r="BY73" i="144"/>
  <c r="BY49" i="144"/>
  <c r="BY47" i="144"/>
  <c r="BY56" i="144"/>
  <c r="P136" i="144"/>
  <c r="BY33" i="144"/>
  <c r="BY23" i="144"/>
  <c r="BY22" i="144"/>
  <c r="BY72" i="144"/>
  <c r="BY42" i="144"/>
  <c r="BY19" i="144"/>
  <c r="BY21" i="144"/>
  <c r="L136" i="144"/>
  <c r="R136" i="144"/>
  <c r="AD136" i="144"/>
  <c r="BY58" i="144"/>
  <c r="CK58" i="144" s="1"/>
  <c r="AG136" i="144"/>
  <c r="BY38" i="144"/>
  <c r="BY61" i="144"/>
  <c r="X136" i="144"/>
  <c r="AB136" i="144"/>
  <c r="O136" i="144"/>
  <c r="BY41" i="144"/>
  <c r="BY54" i="144"/>
  <c r="AI9" i="144"/>
  <c r="BY20" i="144"/>
  <c r="J136" i="144"/>
  <c r="G136" i="144"/>
  <c r="BY31" i="144"/>
  <c r="BY24" i="144"/>
  <c r="BY52" i="144"/>
  <c r="U136" i="144"/>
  <c r="I136" i="144"/>
  <c r="K136" i="144"/>
  <c r="BY63" i="144"/>
  <c r="S136" i="144"/>
  <c r="BY15" i="144"/>
  <c r="T136" i="144"/>
  <c r="BY39" i="144"/>
  <c r="BY34" i="144"/>
  <c r="H136" i="144"/>
  <c r="E136" i="144"/>
  <c r="BY53" i="144"/>
  <c r="W136" i="144"/>
  <c r="AA136" i="144"/>
  <c r="BD49" i="144"/>
  <c r="BE31" i="144"/>
  <c r="BE78" i="144" s="1"/>
  <c r="BY13" i="144"/>
  <c r="AF136" i="144"/>
  <c r="BY37" i="144"/>
  <c r="BY30" i="144"/>
  <c r="BY26" i="144"/>
  <c r="BY57" i="144"/>
  <c r="AH136" i="144"/>
  <c r="V136" i="144"/>
  <c r="BD42" i="144"/>
  <c r="AI65" i="131"/>
  <c r="AJ65" i="131"/>
  <c r="AK65" i="131"/>
  <c r="AL65" i="131"/>
  <c r="AM65" i="131"/>
  <c r="AN65" i="131"/>
  <c r="AO65" i="131"/>
  <c r="AP65" i="131"/>
  <c r="AQ65" i="131"/>
  <c r="AR65" i="131"/>
  <c r="AS65" i="131"/>
  <c r="AT65" i="131"/>
  <c r="AU65" i="131"/>
  <c r="AV65" i="131"/>
  <c r="AW65" i="131"/>
  <c r="AX65" i="131"/>
  <c r="AY65" i="131"/>
  <c r="AZ65" i="131"/>
  <c r="BA65" i="131"/>
  <c r="BB65" i="131"/>
  <c r="AI66" i="131"/>
  <c r="AJ66" i="131"/>
  <c r="AK66" i="131"/>
  <c r="AL66" i="131"/>
  <c r="AM66" i="131"/>
  <c r="AN66" i="131"/>
  <c r="AO66" i="131"/>
  <c r="AP66" i="131"/>
  <c r="AQ66" i="131"/>
  <c r="AR66" i="131"/>
  <c r="AS66" i="131"/>
  <c r="AT66" i="131"/>
  <c r="AU66" i="131"/>
  <c r="AV66" i="131"/>
  <c r="AW66" i="131"/>
  <c r="AX66" i="131"/>
  <c r="AY66" i="131"/>
  <c r="AZ66" i="131"/>
  <c r="BA66" i="131"/>
  <c r="BB66" i="131"/>
  <c r="AI67" i="131"/>
  <c r="AJ67" i="131"/>
  <c r="AK67" i="131"/>
  <c r="AL67" i="131"/>
  <c r="AM67" i="131"/>
  <c r="AN67" i="131"/>
  <c r="AO67" i="131"/>
  <c r="AP67" i="131"/>
  <c r="AQ67" i="131"/>
  <c r="AR67" i="131"/>
  <c r="AS67" i="131"/>
  <c r="AT67" i="131"/>
  <c r="AU67" i="131"/>
  <c r="AV67" i="131"/>
  <c r="AW67" i="131"/>
  <c r="AX67" i="131"/>
  <c r="AY67" i="131"/>
  <c r="AZ67" i="131"/>
  <c r="BA67" i="131"/>
  <c r="BB67" i="131"/>
  <c r="AI68" i="131"/>
  <c r="AJ68" i="131"/>
  <c r="AK68" i="131"/>
  <c r="AL68" i="131"/>
  <c r="AM68" i="131"/>
  <c r="AN68" i="131"/>
  <c r="AO68" i="131"/>
  <c r="AP68" i="131"/>
  <c r="AQ68" i="131"/>
  <c r="AR68" i="131"/>
  <c r="AS68" i="131"/>
  <c r="AT68" i="131"/>
  <c r="AU68" i="131"/>
  <c r="AV68" i="131"/>
  <c r="AW68" i="131"/>
  <c r="AX68" i="131"/>
  <c r="AY68" i="131"/>
  <c r="AZ68" i="131"/>
  <c r="BA68" i="131"/>
  <c r="BB68" i="131"/>
  <c r="AI69" i="131"/>
  <c r="AJ69" i="131"/>
  <c r="AK69" i="131"/>
  <c r="AL69" i="131"/>
  <c r="AM69" i="131"/>
  <c r="AN69" i="131"/>
  <c r="AO69" i="131"/>
  <c r="AP69" i="131"/>
  <c r="AQ69" i="131"/>
  <c r="AR69" i="131"/>
  <c r="AS69" i="131"/>
  <c r="AT69" i="131"/>
  <c r="AU69" i="131"/>
  <c r="AV69" i="131"/>
  <c r="AW69" i="131"/>
  <c r="AX69" i="131"/>
  <c r="AY69" i="131"/>
  <c r="AZ69" i="131"/>
  <c r="BA69" i="131"/>
  <c r="BB69" i="131"/>
  <c r="AI70" i="131"/>
  <c r="AJ70" i="131"/>
  <c r="AK70" i="131"/>
  <c r="AL70" i="131"/>
  <c r="AM70" i="131"/>
  <c r="AN70" i="131"/>
  <c r="AO70" i="131"/>
  <c r="AP70" i="131"/>
  <c r="AQ70" i="131"/>
  <c r="AR70" i="131"/>
  <c r="AS70" i="131"/>
  <c r="AT70" i="131"/>
  <c r="AU70" i="131"/>
  <c r="AV70" i="131"/>
  <c r="AW70" i="131"/>
  <c r="AX70" i="131"/>
  <c r="AY70" i="131"/>
  <c r="AZ70" i="131"/>
  <c r="BA70" i="131"/>
  <c r="BB70" i="131"/>
  <c r="AI71" i="131"/>
  <c r="AJ71" i="131"/>
  <c r="AK71" i="131"/>
  <c r="AL71" i="131"/>
  <c r="AM71" i="131"/>
  <c r="AN71" i="131"/>
  <c r="AO71" i="131"/>
  <c r="AP71" i="131"/>
  <c r="AQ71" i="131"/>
  <c r="AR71" i="131"/>
  <c r="AS71" i="131"/>
  <c r="AT71" i="131"/>
  <c r="AU71" i="131"/>
  <c r="AV71" i="131"/>
  <c r="AW71" i="131"/>
  <c r="AX71" i="131"/>
  <c r="AY71" i="131"/>
  <c r="AZ71" i="131"/>
  <c r="BA71" i="131"/>
  <c r="BB71" i="131"/>
  <c r="AI72" i="131"/>
  <c r="AJ72" i="131"/>
  <c r="AK72" i="131"/>
  <c r="AL72" i="131"/>
  <c r="AM72" i="131"/>
  <c r="AN72" i="131"/>
  <c r="AO72" i="131"/>
  <c r="AP72" i="131"/>
  <c r="AQ72" i="131"/>
  <c r="AR72" i="131"/>
  <c r="AS72" i="131"/>
  <c r="AT72" i="131"/>
  <c r="AU72" i="131"/>
  <c r="AV72" i="131"/>
  <c r="AW72" i="131"/>
  <c r="AX72" i="131"/>
  <c r="AY72" i="131"/>
  <c r="AZ72" i="131"/>
  <c r="BA72" i="131"/>
  <c r="BB72" i="131"/>
  <c r="AI73" i="131"/>
  <c r="AJ73" i="131"/>
  <c r="AK73" i="131"/>
  <c r="AL73" i="131"/>
  <c r="AM73" i="131"/>
  <c r="AN73" i="131"/>
  <c r="AO73" i="131"/>
  <c r="AP73" i="131"/>
  <c r="AQ73" i="131"/>
  <c r="AR73" i="131"/>
  <c r="AS73" i="131"/>
  <c r="AT73" i="131"/>
  <c r="AU73" i="131"/>
  <c r="AV73" i="131"/>
  <c r="AW73" i="131"/>
  <c r="AX73" i="131"/>
  <c r="AY73" i="131"/>
  <c r="AZ73" i="131"/>
  <c r="BA73" i="131"/>
  <c r="BB73" i="131"/>
  <c r="AI74" i="131"/>
  <c r="AJ74" i="131"/>
  <c r="AK74" i="131"/>
  <c r="AL74" i="131"/>
  <c r="AM74" i="131"/>
  <c r="AN74" i="131"/>
  <c r="AO74" i="131"/>
  <c r="AP74" i="131"/>
  <c r="AQ74" i="131"/>
  <c r="AR74" i="131"/>
  <c r="AS74" i="131"/>
  <c r="AT74" i="131"/>
  <c r="AU74" i="131"/>
  <c r="AV74" i="131"/>
  <c r="AW74" i="131"/>
  <c r="AX74" i="131"/>
  <c r="AY74" i="131"/>
  <c r="AZ74" i="131"/>
  <c r="BA74" i="131"/>
  <c r="BB74" i="131"/>
  <c r="AI75" i="131"/>
  <c r="AJ75" i="131"/>
  <c r="AK75" i="131"/>
  <c r="AL75" i="131"/>
  <c r="AM75" i="131"/>
  <c r="AN75" i="131"/>
  <c r="AO75" i="131"/>
  <c r="AP75" i="131"/>
  <c r="AQ75" i="131"/>
  <c r="AR75" i="131"/>
  <c r="AS75" i="131"/>
  <c r="AT75" i="131"/>
  <c r="AU75" i="131"/>
  <c r="AV75" i="131"/>
  <c r="AW75" i="131"/>
  <c r="AX75" i="131"/>
  <c r="AY75" i="131"/>
  <c r="AZ75" i="131"/>
  <c r="BA75" i="131"/>
  <c r="BB75" i="131"/>
  <c r="AI76" i="131"/>
  <c r="AJ76" i="131"/>
  <c r="AK76" i="131"/>
  <c r="AL76" i="131"/>
  <c r="AM76" i="131"/>
  <c r="AN76" i="131"/>
  <c r="AO76" i="131"/>
  <c r="AP76" i="131"/>
  <c r="AQ76" i="131"/>
  <c r="AR76" i="131"/>
  <c r="AS76" i="131"/>
  <c r="AT76" i="131"/>
  <c r="AU76" i="131"/>
  <c r="AV76" i="131"/>
  <c r="AW76" i="131"/>
  <c r="AX76" i="131"/>
  <c r="AY76" i="131"/>
  <c r="AZ76" i="131"/>
  <c r="BA76" i="131"/>
  <c r="BB76" i="131"/>
  <c r="AI77" i="131"/>
  <c r="AJ77" i="131"/>
  <c r="AK77" i="131"/>
  <c r="AL77" i="131"/>
  <c r="AM77" i="131"/>
  <c r="AN77" i="131"/>
  <c r="AO77" i="131"/>
  <c r="AP77" i="131"/>
  <c r="AQ77" i="131"/>
  <c r="AR77" i="131"/>
  <c r="AS77" i="131"/>
  <c r="AT77" i="131"/>
  <c r="AU77" i="131"/>
  <c r="AV77" i="131"/>
  <c r="AW77" i="131"/>
  <c r="AX77" i="131"/>
  <c r="AY77" i="131"/>
  <c r="AZ77" i="131"/>
  <c r="BA77" i="131"/>
  <c r="BB77" i="131"/>
  <c r="AI78" i="131"/>
  <c r="AJ78" i="131"/>
  <c r="AK78" i="131"/>
  <c r="AL78" i="131"/>
  <c r="AM78" i="131"/>
  <c r="AN78" i="131"/>
  <c r="AO78" i="131"/>
  <c r="AP78" i="131"/>
  <c r="AQ78" i="131"/>
  <c r="AR78" i="131"/>
  <c r="AS78" i="131"/>
  <c r="AT78" i="131"/>
  <c r="AU78" i="131"/>
  <c r="AV78" i="131"/>
  <c r="AW78" i="131"/>
  <c r="AX78" i="131"/>
  <c r="AY78" i="131"/>
  <c r="AZ78" i="131"/>
  <c r="BA78" i="131"/>
  <c r="BB78" i="131"/>
  <c r="AI79" i="131"/>
  <c r="AJ79" i="131"/>
  <c r="AK79" i="131"/>
  <c r="AL79" i="131"/>
  <c r="AM79" i="131"/>
  <c r="AN79" i="131"/>
  <c r="AO79" i="131"/>
  <c r="AP79" i="131"/>
  <c r="AQ79" i="131"/>
  <c r="AR79" i="131"/>
  <c r="AS79" i="131"/>
  <c r="AT79" i="131"/>
  <c r="AU79" i="131"/>
  <c r="AV79" i="131"/>
  <c r="AW79" i="131"/>
  <c r="AX79" i="131"/>
  <c r="AY79" i="131"/>
  <c r="AZ79" i="131"/>
  <c r="BA79" i="131"/>
  <c r="BB79" i="131"/>
  <c r="AI48" i="131"/>
  <c r="AJ48" i="131"/>
  <c r="AK48" i="131"/>
  <c r="AL48" i="131"/>
  <c r="AM48" i="131"/>
  <c r="AN48" i="131"/>
  <c r="AO48" i="131"/>
  <c r="AP48" i="131"/>
  <c r="AQ48" i="131"/>
  <c r="AR48" i="131"/>
  <c r="AS48" i="131"/>
  <c r="AT48" i="131"/>
  <c r="AU48" i="131"/>
  <c r="AV48" i="131"/>
  <c r="AW48" i="131"/>
  <c r="AX48" i="131"/>
  <c r="AY48" i="131"/>
  <c r="AZ48" i="131"/>
  <c r="BA48" i="131"/>
  <c r="BB48" i="131"/>
  <c r="AI49" i="131"/>
  <c r="AJ49" i="131"/>
  <c r="AK49" i="131"/>
  <c r="AL49" i="131"/>
  <c r="AM49" i="131"/>
  <c r="AN49" i="131"/>
  <c r="AO49" i="131"/>
  <c r="AP49" i="131"/>
  <c r="AQ49" i="131"/>
  <c r="AR49" i="131"/>
  <c r="AS49" i="131"/>
  <c r="AT49" i="131"/>
  <c r="AU49" i="131"/>
  <c r="AV49" i="131"/>
  <c r="AW49" i="131"/>
  <c r="AX49" i="131"/>
  <c r="AY49" i="131"/>
  <c r="AZ49" i="131"/>
  <c r="BA49" i="131"/>
  <c r="BB49" i="131"/>
  <c r="AI50" i="131"/>
  <c r="AJ50" i="131"/>
  <c r="AK50" i="131"/>
  <c r="AL50" i="131"/>
  <c r="AM50" i="131"/>
  <c r="AN50" i="131"/>
  <c r="AO50" i="131"/>
  <c r="AP50" i="131"/>
  <c r="AQ50" i="131"/>
  <c r="AR50" i="131"/>
  <c r="AS50" i="131"/>
  <c r="AT50" i="131"/>
  <c r="AU50" i="131"/>
  <c r="AV50" i="131"/>
  <c r="AW50" i="131"/>
  <c r="AX50" i="131"/>
  <c r="AY50" i="131"/>
  <c r="AZ50" i="131"/>
  <c r="BA50" i="131"/>
  <c r="BB50" i="131"/>
  <c r="AI51" i="131"/>
  <c r="AJ51" i="131"/>
  <c r="AK51" i="131"/>
  <c r="AL51" i="131"/>
  <c r="AM51" i="131"/>
  <c r="AN51" i="131"/>
  <c r="AO51" i="131"/>
  <c r="AP51" i="131"/>
  <c r="AQ51" i="131"/>
  <c r="AR51" i="131"/>
  <c r="AS51" i="131"/>
  <c r="AT51" i="131"/>
  <c r="AU51" i="131"/>
  <c r="AV51" i="131"/>
  <c r="AW51" i="131"/>
  <c r="AX51" i="131"/>
  <c r="AY51" i="131"/>
  <c r="AZ51" i="131"/>
  <c r="BA51" i="131"/>
  <c r="BB51" i="131"/>
  <c r="AI52" i="131"/>
  <c r="AJ52" i="131"/>
  <c r="AK52" i="131"/>
  <c r="AL52" i="131"/>
  <c r="AM52" i="131"/>
  <c r="AN52" i="131"/>
  <c r="AO52" i="131"/>
  <c r="AP52" i="131"/>
  <c r="AQ52" i="131"/>
  <c r="AR52" i="131"/>
  <c r="AS52" i="131"/>
  <c r="AT52" i="131"/>
  <c r="AU52" i="131"/>
  <c r="AV52" i="131"/>
  <c r="AW52" i="131"/>
  <c r="AX52" i="131"/>
  <c r="AY52" i="131"/>
  <c r="AZ52" i="131"/>
  <c r="BA52" i="131"/>
  <c r="BB52" i="131"/>
  <c r="AI53" i="131"/>
  <c r="AJ53" i="131"/>
  <c r="AK53" i="131"/>
  <c r="AL53" i="131"/>
  <c r="AM53" i="131"/>
  <c r="AN53" i="131"/>
  <c r="AO53" i="131"/>
  <c r="AP53" i="131"/>
  <c r="AQ53" i="131"/>
  <c r="AR53" i="131"/>
  <c r="AS53" i="131"/>
  <c r="AT53" i="131"/>
  <c r="AU53" i="131"/>
  <c r="AV53" i="131"/>
  <c r="AW53" i="131"/>
  <c r="AX53" i="131"/>
  <c r="AY53" i="131"/>
  <c r="AZ53" i="131"/>
  <c r="BA53" i="131"/>
  <c r="BB53" i="131"/>
  <c r="AI54" i="131"/>
  <c r="AJ54" i="131"/>
  <c r="AK54" i="131"/>
  <c r="AL54" i="131"/>
  <c r="AM54" i="131"/>
  <c r="AN54" i="131"/>
  <c r="AO54" i="131"/>
  <c r="AP54" i="131"/>
  <c r="AQ54" i="131"/>
  <c r="AR54" i="131"/>
  <c r="AS54" i="131"/>
  <c r="AT54" i="131"/>
  <c r="AU54" i="131"/>
  <c r="AV54" i="131"/>
  <c r="AW54" i="131"/>
  <c r="AX54" i="131"/>
  <c r="AY54" i="131"/>
  <c r="AZ54" i="131"/>
  <c r="BA54" i="131"/>
  <c r="BB54" i="131"/>
  <c r="AI55" i="131"/>
  <c r="AJ55" i="131"/>
  <c r="AK55" i="131"/>
  <c r="AL55" i="131"/>
  <c r="AM55" i="131"/>
  <c r="AN55" i="131"/>
  <c r="AO55" i="131"/>
  <c r="AP55" i="131"/>
  <c r="AQ55" i="131"/>
  <c r="AR55" i="131"/>
  <c r="AS55" i="131"/>
  <c r="AT55" i="131"/>
  <c r="AU55" i="131"/>
  <c r="AV55" i="131"/>
  <c r="AW55" i="131"/>
  <c r="AX55" i="131"/>
  <c r="AY55" i="131"/>
  <c r="AZ55" i="131"/>
  <c r="BA55" i="131"/>
  <c r="BB55" i="131"/>
  <c r="AI56" i="131"/>
  <c r="AJ56" i="131"/>
  <c r="AK56" i="131"/>
  <c r="AL56" i="131"/>
  <c r="AM56" i="131"/>
  <c r="AN56" i="131"/>
  <c r="AO56" i="131"/>
  <c r="AP56" i="131"/>
  <c r="AQ56" i="131"/>
  <c r="AR56" i="131"/>
  <c r="AS56" i="131"/>
  <c r="AT56" i="131"/>
  <c r="AU56" i="131"/>
  <c r="AV56" i="131"/>
  <c r="AW56" i="131"/>
  <c r="AX56" i="131"/>
  <c r="AY56" i="131"/>
  <c r="AZ56" i="131"/>
  <c r="BA56" i="131"/>
  <c r="BB56" i="131"/>
  <c r="AI57" i="131"/>
  <c r="AJ57" i="131"/>
  <c r="AK57" i="131"/>
  <c r="AL57" i="131"/>
  <c r="AM57" i="131"/>
  <c r="AN57" i="131"/>
  <c r="AO57" i="131"/>
  <c r="AP57" i="131"/>
  <c r="AQ57" i="131"/>
  <c r="AR57" i="131"/>
  <c r="AS57" i="131"/>
  <c r="AT57" i="131"/>
  <c r="AU57" i="131"/>
  <c r="AV57" i="131"/>
  <c r="AW57" i="131"/>
  <c r="AX57" i="131"/>
  <c r="AY57" i="131"/>
  <c r="AZ57" i="131"/>
  <c r="BA57" i="131"/>
  <c r="BB57" i="131"/>
  <c r="AI58" i="131"/>
  <c r="AJ58" i="131"/>
  <c r="AK58" i="131"/>
  <c r="AL58" i="131"/>
  <c r="AM58" i="131"/>
  <c r="AN58" i="131"/>
  <c r="AO58" i="131"/>
  <c r="AP58" i="131"/>
  <c r="AQ58" i="131"/>
  <c r="AR58" i="131"/>
  <c r="AS58" i="131"/>
  <c r="AT58" i="131"/>
  <c r="AU58" i="131"/>
  <c r="AV58" i="131"/>
  <c r="AW58" i="131"/>
  <c r="AX58" i="131"/>
  <c r="AY58" i="131"/>
  <c r="AZ58" i="131"/>
  <c r="BA58" i="131"/>
  <c r="BB58" i="131"/>
  <c r="AI59" i="131"/>
  <c r="AJ59" i="131"/>
  <c r="AK59" i="131"/>
  <c r="AL59" i="131"/>
  <c r="AM59" i="131"/>
  <c r="AN59" i="131"/>
  <c r="AO59" i="131"/>
  <c r="AP59" i="131"/>
  <c r="AQ59" i="131"/>
  <c r="AR59" i="131"/>
  <c r="AS59" i="131"/>
  <c r="AT59" i="131"/>
  <c r="AU59" i="131"/>
  <c r="AV59" i="131"/>
  <c r="AW59" i="131"/>
  <c r="AX59" i="131"/>
  <c r="AY59" i="131"/>
  <c r="AZ59" i="131"/>
  <c r="BA59" i="131"/>
  <c r="BB59" i="131"/>
  <c r="AI60" i="131"/>
  <c r="AJ60" i="131"/>
  <c r="AK60" i="131"/>
  <c r="AL60" i="131"/>
  <c r="AM60" i="131"/>
  <c r="AN60" i="131"/>
  <c r="AO60" i="131"/>
  <c r="AP60" i="131"/>
  <c r="AQ60" i="131"/>
  <c r="AR60" i="131"/>
  <c r="AS60" i="131"/>
  <c r="AT60" i="131"/>
  <c r="AU60" i="131"/>
  <c r="AV60" i="131"/>
  <c r="AW60" i="131"/>
  <c r="AX60" i="131"/>
  <c r="AY60" i="131"/>
  <c r="AZ60" i="131"/>
  <c r="BA60" i="131"/>
  <c r="BB60" i="131"/>
  <c r="AI61" i="131"/>
  <c r="AJ61" i="131"/>
  <c r="AK61" i="131"/>
  <c r="AL61" i="131"/>
  <c r="AM61" i="131"/>
  <c r="AN61" i="131"/>
  <c r="AO61" i="131"/>
  <c r="AP61" i="131"/>
  <c r="AQ61" i="131"/>
  <c r="AR61" i="131"/>
  <c r="AS61" i="131"/>
  <c r="AT61" i="131"/>
  <c r="AU61" i="131"/>
  <c r="AV61" i="131"/>
  <c r="AW61" i="131"/>
  <c r="AX61" i="131"/>
  <c r="AY61" i="131"/>
  <c r="AZ61" i="131"/>
  <c r="BA61" i="131"/>
  <c r="BB61" i="131"/>
  <c r="AI62" i="131"/>
  <c r="AJ62" i="131"/>
  <c r="AK62" i="131"/>
  <c r="AL62" i="131"/>
  <c r="AM62" i="131"/>
  <c r="AN62" i="131"/>
  <c r="AO62" i="131"/>
  <c r="AP62" i="131"/>
  <c r="AQ62" i="131"/>
  <c r="AR62" i="131"/>
  <c r="AS62" i="131"/>
  <c r="AT62" i="131"/>
  <c r="AU62" i="131"/>
  <c r="AV62" i="131"/>
  <c r="AW62" i="131"/>
  <c r="AX62" i="131"/>
  <c r="AY62" i="131"/>
  <c r="AZ62" i="131"/>
  <c r="BA62" i="131"/>
  <c r="BB62" i="131"/>
  <c r="AI32" i="131"/>
  <c r="AJ32" i="131"/>
  <c r="AK32" i="131"/>
  <c r="AL32" i="131"/>
  <c r="AM32" i="131"/>
  <c r="AN32" i="131"/>
  <c r="AO32" i="131"/>
  <c r="AP32" i="131"/>
  <c r="AQ32" i="131"/>
  <c r="AR32" i="131"/>
  <c r="AS32" i="131"/>
  <c r="AT32" i="131"/>
  <c r="AU32" i="131"/>
  <c r="AV32" i="131"/>
  <c r="AW32" i="131"/>
  <c r="AX32" i="131"/>
  <c r="AY32" i="131"/>
  <c r="AZ32" i="131"/>
  <c r="BA32" i="131"/>
  <c r="BB32" i="131"/>
  <c r="AI33" i="131"/>
  <c r="AJ33" i="131"/>
  <c r="AK33" i="131"/>
  <c r="AL33" i="131"/>
  <c r="AM33" i="131"/>
  <c r="AN33" i="131"/>
  <c r="AO33" i="131"/>
  <c r="AP33" i="131"/>
  <c r="AQ33" i="131"/>
  <c r="AR33" i="131"/>
  <c r="AS33" i="131"/>
  <c r="AT33" i="131"/>
  <c r="AU33" i="131"/>
  <c r="AV33" i="131"/>
  <c r="AW33" i="131"/>
  <c r="AX33" i="131"/>
  <c r="AY33" i="131"/>
  <c r="AZ33" i="131"/>
  <c r="BA33" i="131"/>
  <c r="BB33" i="131"/>
  <c r="AI34" i="131"/>
  <c r="AJ34" i="131"/>
  <c r="AK34" i="131"/>
  <c r="AL34" i="131"/>
  <c r="AM34" i="131"/>
  <c r="AN34" i="131"/>
  <c r="AO34" i="131"/>
  <c r="AP34" i="131"/>
  <c r="AQ34" i="131"/>
  <c r="AR34" i="131"/>
  <c r="AS34" i="131"/>
  <c r="AT34" i="131"/>
  <c r="AU34" i="131"/>
  <c r="AV34" i="131"/>
  <c r="AW34" i="131"/>
  <c r="AX34" i="131"/>
  <c r="AY34" i="131"/>
  <c r="AZ34" i="131"/>
  <c r="BA34" i="131"/>
  <c r="BB34" i="131"/>
  <c r="AI35" i="131"/>
  <c r="AJ35" i="131"/>
  <c r="AK35" i="131"/>
  <c r="AL35" i="131"/>
  <c r="AM35" i="131"/>
  <c r="AN35" i="131"/>
  <c r="AO35" i="131"/>
  <c r="AP35" i="131"/>
  <c r="AQ35" i="131"/>
  <c r="AR35" i="131"/>
  <c r="AS35" i="131"/>
  <c r="AT35" i="131"/>
  <c r="AU35" i="131"/>
  <c r="AV35" i="131"/>
  <c r="AW35" i="131"/>
  <c r="AX35" i="131"/>
  <c r="AY35" i="131"/>
  <c r="AZ35" i="131"/>
  <c r="BA35" i="131"/>
  <c r="BB35" i="131"/>
  <c r="AI36" i="131"/>
  <c r="AJ36" i="131"/>
  <c r="AK36" i="131"/>
  <c r="AL36" i="131"/>
  <c r="AM36" i="131"/>
  <c r="AN36" i="131"/>
  <c r="AO36" i="131"/>
  <c r="AP36" i="131"/>
  <c r="AQ36" i="131"/>
  <c r="AR36" i="131"/>
  <c r="AS36" i="131"/>
  <c r="AT36" i="131"/>
  <c r="AU36" i="131"/>
  <c r="AV36" i="131"/>
  <c r="AW36" i="131"/>
  <c r="AX36" i="131"/>
  <c r="AY36" i="131"/>
  <c r="AZ36" i="131"/>
  <c r="BA36" i="131"/>
  <c r="BB36" i="131"/>
  <c r="AI37" i="131"/>
  <c r="AJ37" i="131"/>
  <c r="AK37" i="131"/>
  <c r="AL37" i="131"/>
  <c r="AM37" i="131"/>
  <c r="AN37" i="131"/>
  <c r="AO37" i="131"/>
  <c r="AP37" i="131"/>
  <c r="AQ37" i="131"/>
  <c r="AR37" i="131"/>
  <c r="AS37" i="131"/>
  <c r="AT37" i="131"/>
  <c r="AU37" i="131"/>
  <c r="AV37" i="131"/>
  <c r="AW37" i="131"/>
  <c r="AX37" i="131"/>
  <c r="AY37" i="131"/>
  <c r="AZ37" i="131"/>
  <c r="BA37" i="131"/>
  <c r="BB37" i="131"/>
  <c r="AI38" i="131"/>
  <c r="AJ38" i="131"/>
  <c r="AK38" i="131"/>
  <c r="AL38" i="131"/>
  <c r="AM38" i="131"/>
  <c r="AN38" i="131"/>
  <c r="AO38" i="131"/>
  <c r="AP38" i="131"/>
  <c r="AQ38" i="131"/>
  <c r="AR38" i="131"/>
  <c r="AS38" i="131"/>
  <c r="AT38" i="131"/>
  <c r="AU38" i="131"/>
  <c r="AV38" i="131"/>
  <c r="AW38" i="131"/>
  <c r="AX38" i="131"/>
  <c r="AY38" i="131"/>
  <c r="AZ38" i="131"/>
  <c r="BA38" i="131"/>
  <c r="BB38" i="131"/>
  <c r="AI39" i="131"/>
  <c r="AJ39" i="131"/>
  <c r="AK39" i="131"/>
  <c r="AL39" i="131"/>
  <c r="AM39" i="131"/>
  <c r="AN39" i="131"/>
  <c r="AO39" i="131"/>
  <c r="AP39" i="131"/>
  <c r="AQ39" i="131"/>
  <c r="AR39" i="131"/>
  <c r="AS39" i="131"/>
  <c r="AT39" i="131"/>
  <c r="AU39" i="131"/>
  <c r="AV39" i="131"/>
  <c r="AW39" i="131"/>
  <c r="AX39" i="131"/>
  <c r="AY39" i="131"/>
  <c r="AZ39" i="131"/>
  <c r="BA39" i="131"/>
  <c r="BB39" i="131"/>
  <c r="AI40" i="131"/>
  <c r="AJ40" i="131"/>
  <c r="AK40" i="131"/>
  <c r="AL40" i="131"/>
  <c r="AM40" i="131"/>
  <c r="AN40" i="131"/>
  <c r="AO40" i="131"/>
  <c r="AP40" i="131"/>
  <c r="AQ40" i="131"/>
  <c r="AR40" i="131"/>
  <c r="AS40" i="131"/>
  <c r="AT40" i="131"/>
  <c r="AU40" i="131"/>
  <c r="AV40" i="131"/>
  <c r="AW40" i="131"/>
  <c r="AX40" i="131"/>
  <c r="AY40" i="131"/>
  <c r="AZ40" i="131"/>
  <c r="BA40" i="131"/>
  <c r="BB40" i="131"/>
  <c r="AI41" i="131"/>
  <c r="AJ41" i="131"/>
  <c r="AK41" i="131"/>
  <c r="AL41" i="131"/>
  <c r="AM41" i="131"/>
  <c r="AN41" i="131"/>
  <c r="AO41" i="131"/>
  <c r="AP41" i="131"/>
  <c r="AQ41" i="131"/>
  <c r="AR41" i="131"/>
  <c r="AS41" i="131"/>
  <c r="AT41" i="131"/>
  <c r="AU41" i="131"/>
  <c r="AV41" i="131"/>
  <c r="AW41" i="131"/>
  <c r="AX41" i="131"/>
  <c r="AY41" i="131"/>
  <c r="AZ41" i="131"/>
  <c r="BA41" i="131"/>
  <c r="BB41" i="131"/>
  <c r="AI42" i="131"/>
  <c r="AJ42" i="131"/>
  <c r="AK42" i="131"/>
  <c r="AL42" i="131"/>
  <c r="AM42" i="131"/>
  <c r="AN42" i="131"/>
  <c r="AO42" i="131"/>
  <c r="AP42" i="131"/>
  <c r="AQ42" i="131"/>
  <c r="AR42" i="131"/>
  <c r="AS42" i="131"/>
  <c r="AT42" i="131"/>
  <c r="AU42" i="131"/>
  <c r="AV42" i="131"/>
  <c r="AW42" i="131"/>
  <c r="AX42" i="131"/>
  <c r="AY42" i="131"/>
  <c r="AZ42" i="131"/>
  <c r="BA42" i="131"/>
  <c r="BB42" i="131"/>
  <c r="AI43" i="131"/>
  <c r="AJ43" i="131"/>
  <c r="AK43" i="131"/>
  <c r="AL43" i="131"/>
  <c r="AM43" i="131"/>
  <c r="AN43" i="131"/>
  <c r="AO43" i="131"/>
  <c r="AP43" i="131"/>
  <c r="AQ43" i="131"/>
  <c r="AR43" i="131"/>
  <c r="AS43" i="131"/>
  <c r="AT43" i="131"/>
  <c r="AU43" i="131"/>
  <c r="AV43" i="131"/>
  <c r="AW43" i="131"/>
  <c r="AX43" i="131"/>
  <c r="AY43" i="131"/>
  <c r="AZ43" i="131"/>
  <c r="BA43" i="131"/>
  <c r="BB43" i="131"/>
  <c r="AI44" i="131"/>
  <c r="AJ44" i="131"/>
  <c r="AK44" i="131"/>
  <c r="AL44" i="131"/>
  <c r="AM44" i="131"/>
  <c r="AN44" i="131"/>
  <c r="AO44" i="131"/>
  <c r="AP44" i="131"/>
  <c r="AQ44" i="131"/>
  <c r="AR44" i="131"/>
  <c r="AS44" i="131"/>
  <c r="AT44" i="131"/>
  <c r="AU44" i="131"/>
  <c r="AV44" i="131"/>
  <c r="AW44" i="131"/>
  <c r="AX44" i="131"/>
  <c r="AY44" i="131"/>
  <c r="AZ44" i="131"/>
  <c r="BA44" i="131"/>
  <c r="BB44" i="131"/>
  <c r="AI45" i="131"/>
  <c r="AJ45" i="131"/>
  <c r="AK45" i="131"/>
  <c r="AL45" i="131"/>
  <c r="AM45" i="131"/>
  <c r="AN45" i="131"/>
  <c r="AO45" i="131"/>
  <c r="AP45" i="131"/>
  <c r="AQ45" i="131"/>
  <c r="AR45" i="131"/>
  <c r="AS45" i="131"/>
  <c r="AT45" i="131"/>
  <c r="AU45" i="131"/>
  <c r="AV45" i="131"/>
  <c r="AW45" i="131"/>
  <c r="AX45" i="131"/>
  <c r="AY45" i="131"/>
  <c r="AZ45" i="131"/>
  <c r="BA45" i="131"/>
  <c r="BB45" i="131"/>
  <c r="AI15" i="131"/>
  <c r="AJ15" i="131"/>
  <c r="AK15" i="131"/>
  <c r="AL15" i="131"/>
  <c r="AM15" i="131"/>
  <c r="AN15" i="131"/>
  <c r="AO15" i="131"/>
  <c r="AP15" i="131"/>
  <c r="AQ15" i="131"/>
  <c r="AR15" i="131"/>
  <c r="AS15" i="131"/>
  <c r="AT15" i="131"/>
  <c r="AU15" i="131"/>
  <c r="AV15" i="131"/>
  <c r="AW15" i="131"/>
  <c r="AX15" i="131"/>
  <c r="AY15" i="131"/>
  <c r="AZ15" i="131"/>
  <c r="BA15" i="131"/>
  <c r="BB15" i="131"/>
  <c r="AI16" i="131"/>
  <c r="AJ16" i="131"/>
  <c r="AK16" i="131"/>
  <c r="AL16" i="131"/>
  <c r="AM16" i="131"/>
  <c r="AN16" i="131"/>
  <c r="AO16" i="131"/>
  <c r="AP16" i="131"/>
  <c r="AQ16" i="131"/>
  <c r="AR16" i="131"/>
  <c r="AS16" i="131"/>
  <c r="AT16" i="131"/>
  <c r="AU16" i="131"/>
  <c r="AV16" i="131"/>
  <c r="AW16" i="131"/>
  <c r="AX16" i="131"/>
  <c r="AY16" i="131"/>
  <c r="AZ16" i="131"/>
  <c r="BA16" i="131"/>
  <c r="BB16" i="131"/>
  <c r="AI17" i="131"/>
  <c r="AJ17" i="131"/>
  <c r="AK17" i="131"/>
  <c r="AL17" i="131"/>
  <c r="AM17" i="131"/>
  <c r="AN17" i="131"/>
  <c r="AO17" i="131"/>
  <c r="AP17" i="131"/>
  <c r="AQ17" i="131"/>
  <c r="AR17" i="131"/>
  <c r="AS17" i="131"/>
  <c r="AT17" i="131"/>
  <c r="AU17" i="131"/>
  <c r="AV17" i="131"/>
  <c r="AW17" i="131"/>
  <c r="AX17" i="131"/>
  <c r="AY17" i="131"/>
  <c r="AZ17" i="131"/>
  <c r="BA17" i="131"/>
  <c r="BB17" i="131"/>
  <c r="AI18" i="131"/>
  <c r="AJ18" i="131"/>
  <c r="AK18" i="131"/>
  <c r="AL18" i="131"/>
  <c r="AM18" i="131"/>
  <c r="AN18" i="131"/>
  <c r="AO18" i="131"/>
  <c r="AP18" i="131"/>
  <c r="AQ18" i="131"/>
  <c r="AR18" i="131"/>
  <c r="AS18" i="131"/>
  <c r="AT18" i="131"/>
  <c r="AU18" i="131"/>
  <c r="AV18" i="131"/>
  <c r="AW18" i="131"/>
  <c r="AX18" i="131"/>
  <c r="AY18" i="131"/>
  <c r="AZ18" i="131"/>
  <c r="BA18" i="131"/>
  <c r="BB18" i="131"/>
  <c r="AI19" i="131"/>
  <c r="AJ19" i="131"/>
  <c r="AK19" i="131"/>
  <c r="AL19" i="131"/>
  <c r="AM19" i="131"/>
  <c r="AN19" i="131"/>
  <c r="AO19" i="131"/>
  <c r="AP19" i="131"/>
  <c r="AQ19" i="131"/>
  <c r="AR19" i="131"/>
  <c r="AS19" i="131"/>
  <c r="AT19" i="131"/>
  <c r="AU19" i="131"/>
  <c r="AV19" i="131"/>
  <c r="AW19" i="131"/>
  <c r="AX19" i="131"/>
  <c r="AY19" i="131"/>
  <c r="AZ19" i="131"/>
  <c r="BA19" i="131"/>
  <c r="BB19" i="131"/>
  <c r="AI20" i="131"/>
  <c r="AJ20" i="131"/>
  <c r="AK20" i="131"/>
  <c r="AL20" i="131"/>
  <c r="AM20" i="131"/>
  <c r="AN20" i="131"/>
  <c r="AO20" i="131"/>
  <c r="AP20" i="131"/>
  <c r="AQ20" i="131"/>
  <c r="AR20" i="131"/>
  <c r="AS20" i="131"/>
  <c r="AT20" i="131"/>
  <c r="AU20" i="131"/>
  <c r="AV20" i="131"/>
  <c r="AW20" i="131"/>
  <c r="AX20" i="131"/>
  <c r="AY20" i="131"/>
  <c r="AZ20" i="131"/>
  <c r="BA20" i="131"/>
  <c r="BB20" i="131"/>
  <c r="AI21" i="131"/>
  <c r="AJ21" i="131"/>
  <c r="AK21" i="131"/>
  <c r="AL21" i="131"/>
  <c r="AM21" i="131"/>
  <c r="AN21" i="131"/>
  <c r="AO21" i="131"/>
  <c r="AP21" i="131"/>
  <c r="AQ21" i="131"/>
  <c r="AR21" i="131"/>
  <c r="AS21" i="131"/>
  <c r="AT21" i="131"/>
  <c r="AU21" i="131"/>
  <c r="AV21" i="131"/>
  <c r="AW21" i="131"/>
  <c r="AX21" i="131"/>
  <c r="AY21" i="131"/>
  <c r="AZ21" i="131"/>
  <c r="BA21" i="131"/>
  <c r="BB21" i="131"/>
  <c r="AI22" i="131"/>
  <c r="AJ22" i="131"/>
  <c r="AK22" i="131"/>
  <c r="AL22" i="131"/>
  <c r="AM22" i="131"/>
  <c r="AN22" i="131"/>
  <c r="AO22" i="131"/>
  <c r="AP22" i="131"/>
  <c r="AQ22" i="131"/>
  <c r="AR22" i="131"/>
  <c r="AS22" i="131"/>
  <c r="AT22" i="131"/>
  <c r="AU22" i="131"/>
  <c r="AV22" i="131"/>
  <c r="AW22" i="131"/>
  <c r="AX22" i="131"/>
  <c r="AY22" i="131"/>
  <c r="AZ22" i="131"/>
  <c r="BA22" i="131"/>
  <c r="BB22" i="131"/>
  <c r="AI23" i="131"/>
  <c r="AJ23" i="131"/>
  <c r="AK23" i="131"/>
  <c r="AL23" i="131"/>
  <c r="AM23" i="131"/>
  <c r="AN23" i="131"/>
  <c r="AO23" i="131"/>
  <c r="AP23" i="131"/>
  <c r="AQ23" i="131"/>
  <c r="AR23" i="131"/>
  <c r="AS23" i="131"/>
  <c r="AT23" i="131"/>
  <c r="AU23" i="131"/>
  <c r="AV23" i="131"/>
  <c r="AW23" i="131"/>
  <c r="AX23" i="131"/>
  <c r="AY23" i="131"/>
  <c r="AZ23" i="131"/>
  <c r="BA23" i="131"/>
  <c r="BB23" i="131"/>
  <c r="AI24" i="131"/>
  <c r="AJ24" i="131"/>
  <c r="AK24" i="131"/>
  <c r="AL24" i="131"/>
  <c r="AM24" i="131"/>
  <c r="AN24" i="131"/>
  <c r="AO24" i="131"/>
  <c r="AP24" i="131"/>
  <c r="AQ24" i="131"/>
  <c r="AR24" i="131"/>
  <c r="AS24" i="131"/>
  <c r="AT24" i="131"/>
  <c r="AU24" i="131"/>
  <c r="AV24" i="131"/>
  <c r="AW24" i="131"/>
  <c r="AX24" i="131"/>
  <c r="AY24" i="131"/>
  <c r="AZ24" i="131"/>
  <c r="BA24" i="131"/>
  <c r="BB24" i="131"/>
  <c r="AI25" i="131"/>
  <c r="AJ25" i="131"/>
  <c r="AK25" i="131"/>
  <c r="AL25" i="131"/>
  <c r="AM25" i="131"/>
  <c r="AN25" i="131"/>
  <c r="AO25" i="131"/>
  <c r="AP25" i="131"/>
  <c r="AQ25" i="131"/>
  <c r="AR25" i="131"/>
  <c r="AS25" i="131"/>
  <c r="AT25" i="131"/>
  <c r="AU25" i="131"/>
  <c r="AV25" i="131"/>
  <c r="AW25" i="131"/>
  <c r="AX25" i="131"/>
  <c r="AY25" i="131"/>
  <c r="AZ25" i="131"/>
  <c r="BA25" i="131"/>
  <c r="BB25" i="131"/>
  <c r="AI26" i="131"/>
  <c r="AJ26" i="131"/>
  <c r="AK26" i="131"/>
  <c r="AL26" i="131"/>
  <c r="AM26" i="131"/>
  <c r="AN26" i="131"/>
  <c r="AO26" i="131"/>
  <c r="AP26" i="131"/>
  <c r="AQ26" i="131"/>
  <c r="AR26" i="131"/>
  <c r="AS26" i="131"/>
  <c r="AT26" i="131"/>
  <c r="AU26" i="131"/>
  <c r="AV26" i="131"/>
  <c r="AW26" i="131"/>
  <c r="AX26" i="131"/>
  <c r="AY26" i="131"/>
  <c r="AZ26" i="131"/>
  <c r="BA26" i="131"/>
  <c r="BB26" i="131"/>
  <c r="AI27" i="131"/>
  <c r="AJ27" i="131"/>
  <c r="AK27" i="131"/>
  <c r="AL27" i="131"/>
  <c r="AM27" i="131"/>
  <c r="AN27" i="131"/>
  <c r="AO27" i="131"/>
  <c r="AP27" i="131"/>
  <c r="AQ27" i="131"/>
  <c r="AR27" i="131"/>
  <c r="AS27" i="131"/>
  <c r="AT27" i="131"/>
  <c r="AU27" i="131"/>
  <c r="AV27" i="131"/>
  <c r="AW27" i="131"/>
  <c r="AX27" i="131"/>
  <c r="AY27" i="131"/>
  <c r="AZ27" i="131"/>
  <c r="BA27" i="131"/>
  <c r="BB27" i="131"/>
  <c r="AI28" i="131"/>
  <c r="AJ28" i="131"/>
  <c r="AK28" i="131"/>
  <c r="AL28" i="131"/>
  <c r="AM28" i="131"/>
  <c r="AN28" i="131"/>
  <c r="AO28" i="131"/>
  <c r="AP28" i="131"/>
  <c r="AQ28" i="131"/>
  <c r="AR28" i="131"/>
  <c r="AS28" i="131"/>
  <c r="AT28" i="131"/>
  <c r="AU28" i="131"/>
  <c r="AV28" i="131"/>
  <c r="AW28" i="131"/>
  <c r="AX28" i="131"/>
  <c r="AY28" i="131"/>
  <c r="AZ28" i="131"/>
  <c r="BA28" i="131"/>
  <c r="BB28" i="131"/>
  <c r="AI29" i="131"/>
  <c r="AJ29" i="131"/>
  <c r="AK29" i="131"/>
  <c r="AL29" i="131"/>
  <c r="AM29" i="131"/>
  <c r="AN29" i="131"/>
  <c r="AO29" i="131"/>
  <c r="AP29" i="131"/>
  <c r="AQ29" i="131"/>
  <c r="AR29" i="131"/>
  <c r="AS29" i="131"/>
  <c r="AT29" i="131"/>
  <c r="AU29" i="131"/>
  <c r="AV29" i="131"/>
  <c r="AW29" i="131"/>
  <c r="AX29" i="131"/>
  <c r="AY29" i="131"/>
  <c r="AZ29" i="131"/>
  <c r="BA29" i="131"/>
  <c r="BB29" i="131"/>
  <c r="AI13" i="131"/>
  <c r="AJ13" i="131"/>
  <c r="AK13" i="131"/>
  <c r="AL13" i="131"/>
  <c r="AM13" i="131"/>
  <c r="AN13" i="131"/>
  <c r="AO13" i="131"/>
  <c r="AP13" i="131"/>
  <c r="AQ13" i="131"/>
  <c r="AR13" i="131"/>
  <c r="AS13" i="131"/>
  <c r="AT13" i="131"/>
  <c r="AU13" i="131"/>
  <c r="AV13" i="131"/>
  <c r="AW13" i="131"/>
  <c r="AX13" i="131"/>
  <c r="AY13" i="131"/>
  <c r="AZ13" i="131"/>
  <c r="BA13" i="131"/>
  <c r="BB13" i="131"/>
  <c r="AJ14" i="131"/>
  <c r="AK14" i="131"/>
  <c r="AL14" i="131"/>
  <c r="AM14" i="131"/>
  <c r="AN14" i="131"/>
  <c r="AO14" i="131"/>
  <c r="AP14" i="131"/>
  <c r="AQ14" i="131"/>
  <c r="AR14" i="131"/>
  <c r="AS14" i="131"/>
  <c r="AT14" i="131"/>
  <c r="AU14" i="131"/>
  <c r="AV14" i="131"/>
  <c r="AW14" i="131"/>
  <c r="AX14" i="131"/>
  <c r="AY14" i="131"/>
  <c r="AZ14" i="131"/>
  <c r="BA14" i="131"/>
  <c r="BB14" i="131"/>
  <c r="D15" i="11" l="1"/>
  <c r="AG8" i="52"/>
  <c r="CG31" i="144"/>
  <c r="CI31" i="144" s="1"/>
  <c r="CO31" i="144" s="1"/>
  <c r="CE31" i="144"/>
  <c r="CN31" i="144" s="1"/>
  <c r="CB69" i="147"/>
  <c r="CJ77" i="131"/>
  <c r="CJ75" i="131"/>
  <c r="CJ73" i="131"/>
  <c r="CJ32" i="131"/>
  <c r="CJ62" i="131"/>
  <c r="CJ79" i="131"/>
  <c r="CJ71" i="131"/>
  <c r="CB73" i="147"/>
  <c r="CA73" i="150"/>
  <c r="CA69" i="152"/>
  <c r="CB69" i="152" s="1"/>
  <c r="U20" i="92" s="1"/>
  <c r="CB69" i="150"/>
  <c r="CO66" i="146"/>
  <c r="CN66" i="146"/>
  <c r="CJ61" i="131"/>
  <c r="CJ78" i="131"/>
  <c r="CJ76" i="131"/>
  <c r="CJ74" i="131"/>
  <c r="CB69" i="144"/>
  <c r="CA58" i="152"/>
  <c r="CA74" i="152"/>
  <c r="CB74" i="152" s="1"/>
  <c r="CB74" i="150"/>
  <c r="CB57" i="147"/>
  <c r="BZ57" i="150"/>
  <c r="CB28" i="147"/>
  <c r="CA28" i="150"/>
  <c r="CB27" i="147"/>
  <c r="CA27" i="150"/>
  <c r="CB75" i="147"/>
  <c r="CA75" i="150"/>
  <c r="CN76" i="146"/>
  <c r="CK75" i="147"/>
  <c r="CL75" i="147" s="1"/>
  <c r="CL43" i="144"/>
  <c r="CK43" i="147"/>
  <c r="CN43" i="146"/>
  <c r="CL58" i="144"/>
  <c r="CO58" i="146" s="1"/>
  <c r="CK58" i="147"/>
  <c r="CL58" i="147" s="1"/>
  <c r="CN58" i="146"/>
  <c r="CK74" i="144"/>
  <c r="CK73" i="144"/>
  <c r="BC19" i="131"/>
  <c r="BC59" i="131"/>
  <c r="BC49" i="131"/>
  <c r="BC70" i="131"/>
  <c r="BC74" i="131"/>
  <c r="CF74" i="131" s="1"/>
  <c r="BC71" i="131"/>
  <c r="CF71" i="131" s="1"/>
  <c r="BC51" i="131"/>
  <c r="BC75" i="131"/>
  <c r="CF75" i="131" s="1"/>
  <c r="BC66" i="131"/>
  <c r="BC73" i="131"/>
  <c r="BC76" i="131"/>
  <c r="CF76" i="131" s="1"/>
  <c r="BC36" i="131"/>
  <c r="BC15" i="131"/>
  <c r="BC52" i="131"/>
  <c r="BC60" i="131"/>
  <c r="BC16" i="131"/>
  <c r="BC34" i="131"/>
  <c r="BC43" i="131"/>
  <c r="BC44" i="131"/>
  <c r="BC41" i="131"/>
  <c r="BC48" i="131"/>
  <c r="BV77" i="144"/>
  <c r="BC77" i="144"/>
  <c r="BC78" i="144"/>
  <c r="BE77" i="144"/>
  <c r="BC61" i="131"/>
  <c r="BC62" i="131"/>
  <c r="CF62" i="131" s="1"/>
  <c r="BC29" i="131"/>
  <c r="BC53" i="131"/>
  <c r="BC54" i="131"/>
  <c r="BC32" i="131"/>
  <c r="BC42" i="131"/>
  <c r="BC35" i="131"/>
  <c r="BC26" i="131"/>
  <c r="BC24" i="131"/>
  <c r="BC21" i="131"/>
  <c r="BC17" i="131"/>
  <c r="AT30" i="131"/>
  <c r="BC57" i="131"/>
  <c r="BC22" i="131"/>
  <c r="BC23" i="131"/>
  <c r="BC18" i="131"/>
  <c r="BC72" i="131"/>
  <c r="BC65" i="131"/>
  <c r="BC67" i="131"/>
  <c r="BC33" i="131"/>
  <c r="BB30" i="131"/>
  <c r="BC56" i="131"/>
  <c r="BC40" i="131"/>
  <c r="AM30" i="131"/>
  <c r="AU30" i="131"/>
  <c r="AR30" i="131"/>
  <c r="AV30" i="131"/>
  <c r="AS30" i="131"/>
  <c r="BA30" i="131"/>
  <c r="AJ30" i="131"/>
  <c r="AQ30" i="131"/>
  <c r="AP30" i="131"/>
  <c r="AO30" i="131"/>
  <c r="AN30" i="131"/>
  <c r="AY30" i="131"/>
  <c r="BC68" i="131"/>
  <c r="BC50" i="131"/>
  <c r="BC37" i="131"/>
  <c r="BC55" i="131"/>
  <c r="AZ30" i="131"/>
  <c r="BC27" i="131"/>
  <c r="AX30" i="131"/>
  <c r="AL30" i="131"/>
  <c r="AW30" i="131"/>
  <c r="AK30" i="131"/>
  <c r="BC69" i="131"/>
  <c r="BC38" i="131"/>
  <c r="BC58" i="131"/>
  <c r="BC28" i="131"/>
  <c r="BC79" i="131"/>
  <c r="CF79" i="131" s="1"/>
  <c r="BC78" i="131"/>
  <c r="CF78" i="131" s="1"/>
  <c r="BC77" i="131"/>
  <c r="CF77" i="131" s="1"/>
  <c r="BX77" i="144"/>
  <c r="BC45" i="131"/>
  <c r="CQ13" i="144"/>
  <c r="CF77" i="144"/>
  <c r="BW77" i="144"/>
  <c r="BC39" i="131"/>
  <c r="BC25" i="131"/>
  <c r="BC20" i="131"/>
  <c r="BD76" i="144"/>
  <c r="CB73" i="150" l="1"/>
  <c r="CA73" i="152"/>
  <c r="CB73" i="152" s="1"/>
  <c r="CL43" i="147"/>
  <c r="CK43" i="150"/>
  <c r="CN74" i="146"/>
  <c r="CK73" i="147"/>
  <c r="CB27" i="150"/>
  <c r="CA27" i="152"/>
  <c r="CB27" i="152" s="1"/>
  <c r="CB75" i="150"/>
  <c r="CA75" i="152"/>
  <c r="CB75" i="152" s="1"/>
  <c r="CB57" i="150"/>
  <c r="BZ57" i="152"/>
  <c r="CB57" i="152" s="1"/>
  <c r="CB28" i="150"/>
  <c r="CA28" i="152"/>
  <c r="CB28" i="152" s="1"/>
  <c r="CK58" i="150"/>
  <c r="CK75" i="150"/>
  <c r="CO43" i="146"/>
  <c r="CN75" i="146"/>
  <c r="CK74" i="147"/>
  <c r="CL74" i="147" s="1"/>
  <c r="CL73" i="144"/>
  <c r="CO74" i="146" s="1"/>
  <c r="CL74" i="144"/>
  <c r="CI77" i="144"/>
  <c r="CE77" i="144"/>
  <c r="BY77" i="144"/>
  <c r="CG77" i="144"/>
  <c r="D67" i="121"/>
  <c r="E67" i="121" s="1"/>
  <c r="F67" i="121" s="1"/>
  <c r="G67" i="121" s="1"/>
  <c r="H67" i="121" s="1"/>
  <c r="I67" i="121" s="1"/>
  <c r="J67" i="121" s="1"/>
  <c r="K67" i="121" s="1"/>
  <c r="L67" i="121" s="1"/>
  <c r="M67" i="121" s="1"/>
  <c r="N67" i="121" s="1"/>
  <c r="O67" i="121" s="1"/>
  <c r="P67" i="121" s="1"/>
  <c r="Q67" i="121" s="1"/>
  <c r="R67" i="121" s="1"/>
  <c r="S67" i="121" s="1"/>
  <c r="T67" i="121" s="1"/>
  <c r="U67" i="121" s="1"/>
  <c r="V67" i="121" s="1"/>
  <c r="W67" i="121" s="1"/>
  <c r="X67" i="121" s="1"/>
  <c r="Y67" i="121" s="1"/>
  <c r="Z67" i="121" s="1"/>
  <c r="AA67" i="121" s="1"/>
  <c r="AB67" i="121" s="1"/>
  <c r="AC67" i="121" s="1"/>
  <c r="AD67" i="121" s="1"/>
  <c r="AE67" i="121" s="1"/>
  <c r="AF67" i="121" s="1"/>
  <c r="AG67" i="121" s="1"/>
  <c r="D50" i="121"/>
  <c r="E50" i="121" s="1"/>
  <c r="F50" i="121" s="1"/>
  <c r="G50" i="121" s="1"/>
  <c r="H50" i="121" s="1"/>
  <c r="I50" i="121" s="1"/>
  <c r="J50" i="121" s="1"/>
  <c r="K50" i="121" s="1"/>
  <c r="L50" i="121" s="1"/>
  <c r="M50" i="121" s="1"/>
  <c r="N50" i="121" s="1"/>
  <c r="O50" i="121" s="1"/>
  <c r="P50" i="121" s="1"/>
  <c r="Q50" i="121" s="1"/>
  <c r="R50" i="121" s="1"/>
  <c r="S50" i="121" s="1"/>
  <c r="T50" i="121" s="1"/>
  <c r="U50" i="121" s="1"/>
  <c r="V50" i="121" s="1"/>
  <c r="W50" i="121" s="1"/>
  <c r="X50" i="121" s="1"/>
  <c r="Y50" i="121" s="1"/>
  <c r="Z50" i="121" s="1"/>
  <c r="AA50" i="121" s="1"/>
  <c r="AB50" i="121" s="1"/>
  <c r="AC50" i="121" s="1"/>
  <c r="AD50" i="121" s="1"/>
  <c r="AE50" i="121" s="1"/>
  <c r="AF50" i="121" s="1"/>
  <c r="AG50" i="121" s="1"/>
  <c r="D33" i="121"/>
  <c r="E33" i="121" s="1"/>
  <c r="F33" i="121" s="1"/>
  <c r="G33" i="121" s="1"/>
  <c r="H33" i="121" s="1"/>
  <c r="I33" i="121" s="1"/>
  <c r="J33" i="121" s="1"/>
  <c r="K33" i="121" s="1"/>
  <c r="L33" i="121" s="1"/>
  <c r="M33" i="121" s="1"/>
  <c r="N33" i="121" s="1"/>
  <c r="O33" i="121" s="1"/>
  <c r="P33" i="121" s="1"/>
  <c r="Q33" i="121" s="1"/>
  <c r="R33" i="121" s="1"/>
  <c r="S33" i="121" s="1"/>
  <c r="T33" i="121" s="1"/>
  <c r="U33" i="121" s="1"/>
  <c r="V33" i="121" s="1"/>
  <c r="W33" i="121" s="1"/>
  <c r="X33" i="121" s="1"/>
  <c r="Y33" i="121" s="1"/>
  <c r="Z33" i="121" s="1"/>
  <c r="AA33" i="121" s="1"/>
  <c r="AB33" i="121" s="1"/>
  <c r="AC33" i="121" s="1"/>
  <c r="AD33" i="121" s="1"/>
  <c r="AE33" i="121" s="1"/>
  <c r="AF33" i="121" s="1"/>
  <c r="AG33" i="121" s="1"/>
  <c r="D15" i="121"/>
  <c r="E15" i="121" s="1"/>
  <c r="F15" i="121" s="1"/>
  <c r="G15" i="121" s="1"/>
  <c r="H15" i="121" s="1"/>
  <c r="I15" i="121" s="1"/>
  <c r="J15" i="121" s="1"/>
  <c r="K15" i="121" s="1"/>
  <c r="L15" i="121" s="1"/>
  <c r="M15" i="121" s="1"/>
  <c r="N15" i="121" s="1"/>
  <c r="O15" i="121" s="1"/>
  <c r="P15" i="121" s="1"/>
  <c r="Q15" i="121" s="1"/>
  <c r="R15" i="121" s="1"/>
  <c r="S15" i="121" s="1"/>
  <c r="T15" i="121" s="1"/>
  <c r="U15" i="121" s="1"/>
  <c r="V15" i="121" s="1"/>
  <c r="W15" i="121" s="1"/>
  <c r="X15" i="121" s="1"/>
  <c r="Y15" i="121" s="1"/>
  <c r="Z15" i="121" s="1"/>
  <c r="AA15" i="121" s="1"/>
  <c r="AB15" i="121" s="1"/>
  <c r="AC15" i="121" s="1"/>
  <c r="AD15" i="121" s="1"/>
  <c r="AE15" i="121" s="1"/>
  <c r="AF15" i="121" s="1"/>
  <c r="AG15" i="121" s="1"/>
  <c r="AF69" i="121"/>
  <c r="AG69" i="121"/>
  <c r="AF70" i="121"/>
  <c r="AG70" i="121"/>
  <c r="AF71" i="121"/>
  <c r="AG71" i="121"/>
  <c r="AF72" i="121"/>
  <c r="AG72" i="121"/>
  <c r="AF74" i="121"/>
  <c r="AG74" i="121"/>
  <c r="AF75" i="121"/>
  <c r="AG75" i="121"/>
  <c r="AF76" i="121"/>
  <c r="AG76" i="121"/>
  <c r="AF77" i="121"/>
  <c r="AG77" i="121"/>
  <c r="AF78" i="121"/>
  <c r="AG78" i="121"/>
  <c r="AF79" i="121"/>
  <c r="AG79" i="121"/>
  <c r="AF80" i="121"/>
  <c r="AG80" i="121"/>
  <c r="AG68" i="121"/>
  <c r="AF52" i="121"/>
  <c r="AG52" i="121"/>
  <c r="AF53" i="121"/>
  <c r="AG53" i="121"/>
  <c r="AF54" i="121"/>
  <c r="AG54" i="121"/>
  <c r="AF55" i="121"/>
  <c r="AG55" i="121"/>
  <c r="AF56" i="121"/>
  <c r="AG56" i="121"/>
  <c r="AF57" i="121"/>
  <c r="AG57" i="121"/>
  <c r="AF58" i="121"/>
  <c r="AG58" i="121"/>
  <c r="AF59" i="121"/>
  <c r="AG59" i="121"/>
  <c r="AF60" i="121"/>
  <c r="AG60" i="121"/>
  <c r="AF61" i="121"/>
  <c r="AG61" i="121"/>
  <c r="AF62" i="121"/>
  <c r="AG62" i="121"/>
  <c r="AF63" i="121"/>
  <c r="AG63" i="121"/>
  <c r="AF64" i="121"/>
  <c r="AG64" i="121"/>
  <c r="AG51" i="121"/>
  <c r="AF35" i="121"/>
  <c r="AG35" i="121"/>
  <c r="AF36" i="121"/>
  <c r="AG36" i="121"/>
  <c r="AF37" i="121"/>
  <c r="AG37" i="121"/>
  <c r="AF38" i="121"/>
  <c r="AG38" i="121"/>
  <c r="AF39" i="121"/>
  <c r="AG39" i="121"/>
  <c r="AF40" i="121"/>
  <c r="AG40" i="121"/>
  <c r="AF41" i="121"/>
  <c r="AG41" i="121"/>
  <c r="AF42" i="121"/>
  <c r="AG42" i="121"/>
  <c r="AF43" i="121"/>
  <c r="AG43" i="121"/>
  <c r="AF44" i="121"/>
  <c r="AG44" i="121"/>
  <c r="AF45" i="121"/>
  <c r="AG45" i="121"/>
  <c r="AF46" i="121"/>
  <c r="AG46" i="121"/>
  <c r="AF47" i="121"/>
  <c r="AG47" i="121"/>
  <c r="AG34" i="121"/>
  <c r="C17" i="121"/>
  <c r="D17" i="121"/>
  <c r="E17" i="121"/>
  <c r="F17" i="121"/>
  <c r="G17" i="121"/>
  <c r="H17" i="121"/>
  <c r="I17" i="121"/>
  <c r="J17" i="121"/>
  <c r="K17" i="121"/>
  <c r="L17" i="121"/>
  <c r="M17" i="121"/>
  <c r="N17" i="121"/>
  <c r="O17" i="121"/>
  <c r="P17" i="121"/>
  <c r="Q17" i="121"/>
  <c r="R17" i="121"/>
  <c r="S17" i="121"/>
  <c r="T17" i="121"/>
  <c r="U17" i="121"/>
  <c r="V17" i="121"/>
  <c r="W17" i="121"/>
  <c r="X17" i="121"/>
  <c r="Y17" i="121"/>
  <c r="Z17" i="121"/>
  <c r="AA17" i="121"/>
  <c r="AB17" i="121"/>
  <c r="AC17" i="121"/>
  <c r="AD17" i="121"/>
  <c r="AE17" i="121"/>
  <c r="AF17" i="121"/>
  <c r="AG17" i="121"/>
  <c r="C18" i="121"/>
  <c r="D18" i="121"/>
  <c r="E18" i="121"/>
  <c r="F18" i="121"/>
  <c r="G18" i="121"/>
  <c r="H18" i="121"/>
  <c r="I18" i="121"/>
  <c r="J18" i="121"/>
  <c r="K18" i="121"/>
  <c r="L18" i="121"/>
  <c r="M18" i="121"/>
  <c r="N18" i="121"/>
  <c r="O18" i="121"/>
  <c r="P18" i="121"/>
  <c r="Q18" i="121"/>
  <c r="R18" i="121"/>
  <c r="S18" i="121"/>
  <c r="T18" i="121"/>
  <c r="U18" i="121"/>
  <c r="V18" i="121"/>
  <c r="W18" i="121"/>
  <c r="X18" i="121"/>
  <c r="Y18" i="121"/>
  <c r="Z18" i="121"/>
  <c r="AA18" i="121"/>
  <c r="AB18" i="121"/>
  <c r="AC18" i="121"/>
  <c r="AD18" i="121"/>
  <c r="AE18" i="121"/>
  <c r="AF18" i="121"/>
  <c r="AG18" i="121"/>
  <c r="C19" i="121"/>
  <c r="D19" i="121"/>
  <c r="E19" i="121"/>
  <c r="F19" i="121"/>
  <c r="G19" i="121"/>
  <c r="H19" i="121"/>
  <c r="I19" i="121"/>
  <c r="J19" i="121"/>
  <c r="K19" i="121"/>
  <c r="L19" i="121"/>
  <c r="M19" i="121"/>
  <c r="N19" i="121"/>
  <c r="O19" i="121"/>
  <c r="P19" i="121"/>
  <c r="Q19" i="121"/>
  <c r="R19" i="121"/>
  <c r="S19" i="121"/>
  <c r="T19" i="121"/>
  <c r="U19" i="121"/>
  <c r="V19" i="121"/>
  <c r="W19" i="121"/>
  <c r="X19" i="121"/>
  <c r="Y19" i="121"/>
  <c r="Z19" i="121"/>
  <c r="AA19" i="121"/>
  <c r="AB19" i="121"/>
  <c r="AC19" i="121"/>
  <c r="AD19" i="121"/>
  <c r="AE19" i="121"/>
  <c r="AF19" i="121"/>
  <c r="AG19" i="121"/>
  <c r="C20" i="121"/>
  <c r="D20" i="121"/>
  <c r="E20" i="121"/>
  <c r="F20" i="121"/>
  <c r="G20" i="121"/>
  <c r="H20" i="121"/>
  <c r="I20" i="121"/>
  <c r="J20" i="121"/>
  <c r="K20" i="121"/>
  <c r="L20" i="121"/>
  <c r="M20" i="121"/>
  <c r="N20" i="121"/>
  <c r="O20" i="121"/>
  <c r="P20" i="121"/>
  <c r="Q20" i="121"/>
  <c r="R20" i="121"/>
  <c r="S20" i="121"/>
  <c r="T20" i="121"/>
  <c r="U20" i="121"/>
  <c r="V20" i="121"/>
  <c r="W20" i="121"/>
  <c r="X20" i="121"/>
  <c r="Y20" i="121"/>
  <c r="Z20" i="121"/>
  <c r="AA20" i="121"/>
  <c r="AB20" i="121"/>
  <c r="AC20" i="121"/>
  <c r="AD20" i="121"/>
  <c r="AE20" i="121"/>
  <c r="AF20" i="121"/>
  <c r="AG20" i="121"/>
  <c r="C21" i="121"/>
  <c r="D21" i="121"/>
  <c r="E21" i="121"/>
  <c r="F21" i="121"/>
  <c r="G21" i="121"/>
  <c r="H21" i="121"/>
  <c r="I21" i="121"/>
  <c r="J21" i="121"/>
  <c r="K21" i="121"/>
  <c r="L21" i="121"/>
  <c r="M21" i="121"/>
  <c r="N21" i="121"/>
  <c r="O21" i="121"/>
  <c r="P21" i="121"/>
  <c r="Q21" i="121"/>
  <c r="R21" i="121"/>
  <c r="S21" i="121"/>
  <c r="T21" i="121"/>
  <c r="U21" i="121"/>
  <c r="V21" i="121"/>
  <c r="W21" i="121"/>
  <c r="X21" i="121"/>
  <c r="Y21" i="121"/>
  <c r="Z21" i="121"/>
  <c r="AA21" i="121"/>
  <c r="AB21" i="121"/>
  <c r="AC21" i="121"/>
  <c r="AD21" i="121"/>
  <c r="AE21" i="121"/>
  <c r="AF21" i="121"/>
  <c r="AG21" i="121"/>
  <c r="C22" i="121"/>
  <c r="D22" i="121"/>
  <c r="E22" i="121"/>
  <c r="F22" i="121"/>
  <c r="G22" i="121"/>
  <c r="H22" i="121"/>
  <c r="I22" i="121"/>
  <c r="J22" i="121"/>
  <c r="K22" i="121"/>
  <c r="L22" i="121"/>
  <c r="M22" i="121"/>
  <c r="N22" i="121"/>
  <c r="O22" i="121"/>
  <c r="P22" i="121"/>
  <c r="Q22" i="121"/>
  <c r="R22" i="121"/>
  <c r="S22" i="121"/>
  <c r="T22" i="121"/>
  <c r="U22" i="121"/>
  <c r="V22" i="121"/>
  <c r="W22" i="121"/>
  <c r="X22" i="121"/>
  <c r="Y22" i="121"/>
  <c r="Z22" i="121"/>
  <c r="AA22" i="121"/>
  <c r="AB22" i="121"/>
  <c r="AC22" i="121"/>
  <c r="AD22" i="121"/>
  <c r="AE22" i="121"/>
  <c r="AF22" i="121"/>
  <c r="AG22" i="121"/>
  <c r="C23" i="121"/>
  <c r="D23" i="121"/>
  <c r="E23" i="121"/>
  <c r="F23" i="121"/>
  <c r="G23" i="121"/>
  <c r="H23" i="121"/>
  <c r="I23" i="121"/>
  <c r="J23" i="121"/>
  <c r="K23" i="121"/>
  <c r="L23" i="121"/>
  <c r="M23" i="121"/>
  <c r="N23" i="121"/>
  <c r="O23" i="121"/>
  <c r="P23" i="121"/>
  <c r="Q23" i="121"/>
  <c r="R23" i="121"/>
  <c r="S23" i="121"/>
  <c r="T23" i="121"/>
  <c r="U23" i="121"/>
  <c r="V23" i="121"/>
  <c r="W23" i="121"/>
  <c r="X23" i="121"/>
  <c r="Y23" i="121"/>
  <c r="Z23" i="121"/>
  <c r="AA23" i="121"/>
  <c r="AB23" i="121"/>
  <c r="AC23" i="121"/>
  <c r="AD23" i="121"/>
  <c r="AE23" i="121"/>
  <c r="AF23" i="121"/>
  <c r="AG23" i="121"/>
  <c r="C24" i="121"/>
  <c r="D24" i="121"/>
  <c r="E24" i="121"/>
  <c r="F24" i="121"/>
  <c r="G24" i="121"/>
  <c r="H24" i="121"/>
  <c r="I24" i="121"/>
  <c r="J24" i="121"/>
  <c r="K24" i="121"/>
  <c r="L24" i="121"/>
  <c r="M24" i="121"/>
  <c r="N24" i="121"/>
  <c r="O24" i="121"/>
  <c r="P24" i="121"/>
  <c r="Q24" i="121"/>
  <c r="R24" i="121"/>
  <c r="S24" i="121"/>
  <c r="T24" i="121"/>
  <c r="U24" i="121"/>
  <c r="V24" i="121"/>
  <c r="W24" i="121"/>
  <c r="X24" i="121"/>
  <c r="Y24" i="121"/>
  <c r="Z24" i="121"/>
  <c r="AA24" i="121"/>
  <c r="AB24" i="121"/>
  <c r="AC24" i="121"/>
  <c r="AD24" i="121"/>
  <c r="AE24" i="121"/>
  <c r="AF24" i="121"/>
  <c r="AG24" i="121"/>
  <c r="C25" i="121"/>
  <c r="D25" i="121"/>
  <c r="E25" i="121"/>
  <c r="F25" i="121"/>
  <c r="G25" i="121"/>
  <c r="H25" i="121"/>
  <c r="I25" i="121"/>
  <c r="J25" i="121"/>
  <c r="K25" i="121"/>
  <c r="L25" i="121"/>
  <c r="M25" i="121"/>
  <c r="N25" i="121"/>
  <c r="O25" i="121"/>
  <c r="P25" i="121"/>
  <c r="Q25" i="121"/>
  <c r="R25" i="121"/>
  <c r="S25" i="121"/>
  <c r="T25" i="121"/>
  <c r="U25" i="121"/>
  <c r="V25" i="121"/>
  <c r="W25" i="121"/>
  <c r="X25" i="121"/>
  <c r="Y25" i="121"/>
  <c r="Z25" i="121"/>
  <c r="AA25" i="121"/>
  <c r="AB25" i="121"/>
  <c r="AC25" i="121"/>
  <c r="AD25" i="121"/>
  <c r="AE25" i="121"/>
  <c r="AF25" i="121"/>
  <c r="AG25" i="121"/>
  <c r="C26" i="121"/>
  <c r="D26" i="121"/>
  <c r="E26" i="121"/>
  <c r="F26" i="121"/>
  <c r="G26" i="121"/>
  <c r="H26" i="121"/>
  <c r="I26" i="121"/>
  <c r="J26" i="121"/>
  <c r="K26" i="121"/>
  <c r="L26" i="121"/>
  <c r="M26" i="121"/>
  <c r="N26" i="121"/>
  <c r="O26" i="121"/>
  <c r="P26" i="121"/>
  <c r="Q26" i="121"/>
  <c r="R26" i="121"/>
  <c r="S26" i="121"/>
  <c r="T26" i="121"/>
  <c r="U26" i="121"/>
  <c r="V26" i="121"/>
  <c r="W26" i="121"/>
  <c r="X26" i="121"/>
  <c r="Y26" i="121"/>
  <c r="Z26" i="121"/>
  <c r="AA26" i="121"/>
  <c r="AB26" i="121"/>
  <c r="AC26" i="121"/>
  <c r="AD26" i="121"/>
  <c r="AE26" i="121"/>
  <c r="AF26" i="121"/>
  <c r="AG26" i="121"/>
  <c r="C27" i="121"/>
  <c r="D27" i="121"/>
  <c r="E27" i="121"/>
  <c r="F27" i="121"/>
  <c r="G27" i="121"/>
  <c r="H27" i="121"/>
  <c r="I27" i="121"/>
  <c r="J27" i="121"/>
  <c r="K27" i="121"/>
  <c r="L27" i="121"/>
  <c r="M27" i="121"/>
  <c r="N27" i="121"/>
  <c r="O27" i="121"/>
  <c r="P27" i="121"/>
  <c r="Q27" i="121"/>
  <c r="R27" i="121"/>
  <c r="S27" i="121"/>
  <c r="T27" i="121"/>
  <c r="U27" i="121"/>
  <c r="V27" i="121"/>
  <c r="W27" i="121"/>
  <c r="X27" i="121"/>
  <c r="Y27" i="121"/>
  <c r="Z27" i="121"/>
  <c r="AA27" i="121"/>
  <c r="AB27" i="121"/>
  <c r="AC27" i="121"/>
  <c r="AD27" i="121"/>
  <c r="AE27" i="121"/>
  <c r="AF27" i="121"/>
  <c r="AG27" i="121"/>
  <c r="C28" i="121"/>
  <c r="D28" i="121"/>
  <c r="E28" i="121"/>
  <c r="F28" i="121"/>
  <c r="G28" i="121"/>
  <c r="H28" i="121"/>
  <c r="I28" i="121"/>
  <c r="J28" i="121"/>
  <c r="K28" i="121"/>
  <c r="L28" i="121"/>
  <c r="M28" i="121"/>
  <c r="N28" i="121"/>
  <c r="O28" i="121"/>
  <c r="P28" i="121"/>
  <c r="Q28" i="121"/>
  <c r="R28" i="121"/>
  <c r="S28" i="121"/>
  <c r="T28" i="121"/>
  <c r="U28" i="121"/>
  <c r="V28" i="121"/>
  <c r="W28" i="121"/>
  <c r="X28" i="121"/>
  <c r="Y28" i="121"/>
  <c r="Z28" i="121"/>
  <c r="AA28" i="121"/>
  <c r="AB28" i="121"/>
  <c r="AC28" i="121"/>
  <c r="AD28" i="121"/>
  <c r="AE28" i="121"/>
  <c r="AF28" i="121"/>
  <c r="AG28" i="121"/>
  <c r="C29" i="121"/>
  <c r="D29" i="121"/>
  <c r="E29" i="121"/>
  <c r="F29" i="121"/>
  <c r="G29" i="121"/>
  <c r="H29" i="121"/>
  <c r="I29" i="121"/>
  <c r="J29" i="121"/>
  <c r="K29" i="121"/>
  <c r="L29" i="121"/>
  <c r="M29" i="121"/>
  <c r="N29" i="121"/>
  <c r="O29" i="121"/>
  <c r="P29" i="121"/>
  <c r="Q29" i="121"/>
  <c r="R29" i="121"/>
  <c r="S29" i="121"/>
  <c r="T29" i="121"/>
  <c r="U29" i="121"/>
  <c r="V29" i="121"/>
  <c r="W29" i="121"/>
  <c r="X29" i="121"/>
  <c r="Y29" i="121"/>
  <c r="Z29" i="121"/>
  <c r="AA29" i="121"/>
  <c r="AB29" i="121"/>
  <c r="AC29" i="121"/>
  <c r="AD29" i="121"/>
  <c r="AE29" i="121"/>
  <c r="AF29" i="121"/>
  <c r="AG29" i="121"/>
  <c r="C30" i="121"/>
  <c r="D30" i="121"/>
  <c r="E30" i="121"/>
  <c r="F30" i="121"/>
  <c r="G30" i="121"/>
  <c r="H30" i="121"/>
  <c r="I30" i="121"/>
  <c r="J30" i="121"/>
  <c r="K30" i="121"/>
  <c r="L30" i="121"/>
  <c r="M30" i="121"/>
  <c r="N30" i="121"/>
  <c r="O30" i="121"/>
  <c r="P30" i="121"/>
  <c r="Q30" i="121"/>
  <c r="R30" i="121"/>
  <c r="S30" i="121"/>
  <c r="T30" i="121"/>
  <c r="U30" i="121"/>
  <c r="V30" i="121"/>
  <c r="W30" i="121"/>
  <c r="X30" i="121"/>
  <c r="Y30" i="121"/>
  <c r="Z30" i="121"/>
  <c r="AA30" i="121"/>
  <c r="AB30" i="121"/>
  <c r="AC30" i="121"/>
  <c r="AD30" i="121"/>
  <c r="AE30" i="121"/>
  <c r="AF30" i="121"/>
  <c r="AG30" i="121"/>
  <c r="C34" i="121"/>
  <c r="D34" i="121"/>
  <c r="E34" i="121"/>
  <c r="F34" i="121"/>
  <c r="G34" i="121"/>
  <c r="H34" i="121"/>
  <c r="I34" i="121"/>
  <c r="J34" i="121"/>
  <c r="K34" i="121"/>
  <c r="L34" i="121"/>
  <c r="M34" i="121"/>
  <c r="N34" i="121"/>
  <c r="O34" i="121"/>
  <c r="P34" i="121"/>
  <c r="Q34" i="121"/>
  <c r="R34" i="121"/>
  <c r="S34" i="121"/>
  <c r="T34" i="121"/>
  <c r="U34" i="121"/>
  <c r="V34" i="121"/>
  <c r="W34" i="121"/>
  <c r="X34" i="121"/>
  <c r="Y34" i="121"/>
  <c r="Z34" i="121"/>
  <c r="AA34" i="121"/>
  <c r="AB34" i="121"/>
  <c r="AC34" i="121"/>
  <c r="AD34" i="121"/>
  <c r="AE34" i="121"/>
  <c r="AF34" i="121"/>
  <c r="C35" i="121"/>
  <c r="D35" i="121"/>
  <c r="E35" i="121"/>
  <c r="F35" i="121"/>
  <c r="G35" i="121"/>
  <c r="H35" i="121"/>
  <c r="I35" i="121"/>
  <c r="J35" i="121"/>
  <c r="K35" i="121"/>
  <c r="L35" i="121"/>
  <c r="M35" i="121"/>
  <c r="N35" i="121"/>
  <c r="O35" i="121"/>
  <c r="P35" i="121"/>
  <c r="Q35" i="121"/>
  <c r="R35" i="121"/>
  <c r="S35" i="121"/>
  <c r="T35" i="121"/>
  <c r="U35" i="121"/>
  <c r="V35" i="121"/>
  <c r="W35" i="121"/>
  <c r="X35" i="121"/>
  <c r="Y35" i="121"/>
  <c r="Z35" i="121"/>
  <c r="AA35" i="121"/>
  <c r="AB35" i="121"/>
  <c r="AC35" i="121"/>
  <c r="AD35" i="121"/>
  <c r="AE35" i="121"/>
  <c r="C36" i="121"/>
  <c r="D36" i="121"/>
  <c r="E36" i="121"/>
  <c r="F36" i="121"/>
  <c r="G36" i="121"/>
  <c r="H36" i="121"/>
  <c r="I36" i="121"/>
  <c r="J36" i="121"/>
  <c r="K36" i="121"/>
  <c r="L36" i="121"/>
  <c r="M36" i="121"/>
  <c r="N36" i="121"/>
  <c r="O36" i="121"/>
  <c r="P36" i="121"/>
  <c r="Q36" i="121"/>
  <c r="R36" i="121"/>
  <c r="S36" i="121"/>
  <c r="T36" i="121"/>
  <c r="U36" i="121"/>
  <c r="V36" i="121"/>
  <c r="W36" i="121"/>
  <c r="X36" i="121"/>
  <c r="Y36" i="121"/>
  <c r="Z36" i="121"/>
  <c r="AA36" i="121"/>
  <c r="AB36" i="121"/>
  <c r="AC36" i="121"/>
  <c r="AD36" i="121"/>
  <c r="AE36" i="121"/>
  <c r="C37" i="121"/>
  <c r="D37" i="121"/>
  <c r="E37" i="121"/>
  <c r="F37" i="121"/>
  <c r="G37" i="121"/>
  <c r="H37" i="121"/>
  <c r="I37" i="121"/>
  <c r="J37" i="121"/>
  <c r="K37" i="121"/>
  <c r="L37" i="121"/>
  <c r="M37" i="121"/>
  <c r="N37" i="121"/>
  <c r="O37" i="121"/>
  <c r="P37" i="121"/>
  <c r="Q37" i="121"/>
  <c r="R37" i="121"/>
  <c r="S37" i="121"/>
  <c r="T37" i="121"/>
  <c r="U37" i="121"/>
  <c r="V37" i="121"/>
  <c r="W37" i="121"/>
  <c r="X37" i="121"/>
  <c r="Y37" i="121"/>
  <c r="Z37" i="121"/>
  <c r="AA37" i="121"/>
  <c r="AB37" i="121"/>
  <c r="AC37" i="121"/>
  <c r="AD37" i="121"/>
  <c r="AE37" i="121"/>
  <c r="C38" i="121"/>
  <c r="D38" i="121"/>
  <c r="E38" i="121"/>
  <c r="F38" i="121"/>
  <c r="G38" i="121"/>
  <c r="H38" i="121"/>
  <c r="I38" i="121"/>
  <c r="J38" i="121"/>
  <c r="K38" i="121"/>
  <c r="L38" i="121"/>
  <c r="M38" i="121"/>
  <c r="N38" i="121"/>
  <c r="O38" i="121"/>
  <c r="P38" i="121"/>
  <c r="Q38" i="121"/>
  <c r="R38" i="121"/>
  <c r="S38" i="121"/>
  <c r="T38" i="121"/>
  <c r="U38" i="121"/>
  <c r="V38" i="121"/>
  <c r="W38" i="121"/>
  <c r="X38" i="121"/>
  <c r="Y38" i="121"/>
  <c r="Z38" i="121"/>
  <c r="AA38" i="121"/>
  <c r="AB38" i="121"/>
  <c r="AC38" i="121"/>
  <c r="AD38" i="121"/>
  <c r="AE38" i="121"/>
  <c r="C39" i="121"/>
  <c r="D39" i="121"/>
  <c r="E39" i="121"/>
  <c r="F39" i="121"/>
  <c r="G39" i="121"/>
  <c r="H39" i="121"/>
  <c r="I39" i="121"/>
  <c r="J39" i="121"/>
  <c r="K39" i="121"/>
  <c r="L39" i="121"/>
  <c r="M39" i="121"/>
  <c r="N39" i="121"/>
  <c r="O39" i="121"/>
  <c r="P39" i="121"/>
  <c r="Q39" i="121"/>
  <c r="R39" i="121"/>
  <c r="S39" i="121"/>
  <c r="T39" i="121"/>
  <c r="U39" i="121"/>
  <c r="V39" i="121"/>
  <c r="W39" i="121"/>
  <c r="X39" i="121"/>
  <c r="Y39" i="121"/>
  <c r="Z39" i="121"/>
  <c r="AA39" i="121"/>
  <c r="AB39" i="121"/>
  <c r="AC39" i="121"/>
  <c r="AD39" i="121"/>
  <c r="AE39" i="121"/>
  <c r="C40" i="121"/>
  <c r="D40" i="121"/>
  <c r="E40" i="121"/>
  <c r="F40" i="121"/>
  <c r="G40" i="121"/>
  <c r="H40" i="121"/>
  <c r="I40" i="121"/>
  <c r="J40" i="121"/>
  <c r="K40" i="121"/>
  <c r="L40" i="121"/>
  <c r="M40" i="121"/>
  <c r="N40" i="121"/>
  <c r="O40" i="121"/>
  <c r="P40" i="121"/>
  <c r="Q40" i="121"/>
  <c r="R40" i="121"/>
  <c r="S40" i="121"/>
  <c r="T40" i="121"/>
  <c r="U40" i="121"/>
  <c r="V40" i="121"/>
  <c r="W40" i="121"/>
  <c r="X40" i="121"/>
  <c r="Y40" i="121"/>
  <c r="Z40" i="121"/>
  <c r="AA40" i="121"/>
  <c r="AB40" i="121"/>
  <c r="AC40" i="121"/>
  <c r="AD40" i="121"/>
  <c r="AE40" i="121"/>
  <c r="C41" i="121"/>
  <c r="D41" i="121"/>
  <c r="E41" i="121"/>
  <c r="F41" i="121"/>
  <c r="G41" i="121"/>
  <c r="H41" i="121"/>
  <c r="I41" i="121"/>
  <c r="J41" i="121"/>
  <c r="K41" i="121"/>
  <c r="L41" i="121"/>
  <c r="M41" i="121"/>
  <c r="N41" i="121"/>
  <c r="O41" i="121"/>
  <c r="P41" i="121"/>
  <c r="Q41" i="121"/>
  <c r="R41" i="121"/>
  <c r="S41" i="121"/>
  <c r="T41" i="121"/>
  <c r="U41" i="121"/>
  <c r="V41" i="121"/>
  <c r="W41" i="121"/>
  <c r="X41" i="121"/>
  <c r="Y41" i="121"/>
  <c r="Z41" i="121"/>
  <c r="AA41" i="121"/>
  <c r="AB41" i="121"/>
  <c r="AC41" i="121"/>
  <c r="AD41" i="121"/>
  <c r="AE41" i="121"/>
  <c r="C42" i="121"/>
  <c r="D42" i="121"/>
  <c r="E42" i="121"/>
  <c r="F42" i="121"/>
  <c r="G42" i="121"/>
  <c r="H42" i="121"/>
  <c r="I42" i="121"/>
  <c r="J42" i="121"/>
  <c r="K42" i="121"/>
  <c r="L42" i="121"/>
  <c r="M42" i="121"/>
  <c r="N42" i="121"/>
  <c r="O42" i="121"/>
  <c r="P42" i="121"/>
  <c r="Q42" i="121"/>
  <c r="R42" i="121"/>
  <c r="S42" i="121"/>
  <c r="T42" i="121"/>
  <c r="U42" i="121"/>
  <c r="V42" i="121"/>
  <c r="W42" i="121"/>
  <c r="X42" i="121"/>
  <c r="Y42" i="121"/>
  <c r="Z42" i="121"/>
  <c r="AA42" i="121"/>
  <c r="AB42" i="121"/>
  <c r="AC42" i="121"/>
  <c r="AD42" i="121"/>
  <c r="AE42" i="121"/>
  <c r="C43" i="121"/>
  <c r="D43" i="121"/>
  <c r="E43" i="121"/>
  <c r="F43" i="121"/>
  <c r="G43" i="121"/>
  <c r="H43" i="121"/>
  <c r="I43" i="121"/>
  <c r="J43" i="121"/>
  <c r="K43" i="121"/>
  <c r="L43" i="121"/>
  <c r="M43" i="121"/>
  <c r="N43" i="121"/>
  <c r="O43" i="121"/>
  <c r="P43" i="121"/>
  <c r="Q43" i="121"/>
  <c r="R43" i="121"/>
  <c r="S43" i="121"/>
  <c r="T43" i="121"/>
  <c r="U43" i="121"/>
  <c r="V43" i="121"/>
  <c r="W43" i="121"/>
  <c r="X43" i="121"/>
  <c r="Y43" i="121"/>
  <c r="Z43" i="121"/>
  <c r="AA43" i="121"/>
  <c r="AB43" i="121"/>
  <c r="AC43" i="121"/>
  <c r="AD43" i="121"/>
  <c r="AE43" i="121"/>
  <c r="C44" i="121"/>
  <c r="D44" i="121"/>
  <c r="E44" i="121"/>
  <c r="F44" i="121"/>
  <c r="G44" i="121"/>
  <c r="H44" i="121"/>
  <c r="I44" i="121"/>
  <c r="J44" i="121"/>
  <c r="K44" i="121"/>
  <c r="L44" i="121"/>
  <c r="M44" i="121"/>
  <c r="N44" i="121"/>
  <c r="O44" i="121"/>
  <c r="P44" i="121"/>
  <c r="Q44" i="121"/>
  <c r="R44" i="121"/>
  <c r="S44" i="121"/>
  <c r="T44" i="121"/>
  <c r="U44" i="121"/>
  <c r="V44" i="121"/>
  <c r="W44" i="121"/>
  <c r="X44" i="121"/>
  <c r="Y44" i="121"/>
  <c r="Z44" i="121"/>
  <c r="AA44" i="121"/>
  <c r="AB44" i="121"/>
  <c r="AC44" i="121"/>
  <c r="AD44" i="121"/>
  <c r="AE44" i="121"/>
  <c r="C45" i="121"/>
  <c r="D45" i="121"/>
  <c r="E45" i="121"/>
  <c r="F45" i="121"/>
  <c r="G45" i="121"/>
  <c r="H45" i="121"/>
  <c r="I45" i="121"/>
  <c r="J45" i="121"/>
  <c r="K45" i="121"/>
  <c r="L45" i="121"/>
  <c r="M45" i="121"/>
  <c r="N45" i="121"/>
  <c r="O45" i="121"/>
  <c r="P45" i="121"/>
  <c r="Q45" i="121"/>
  <c r="R45" i="121"/>
  <c r="S45" i="121"/>
  <c r="T45" i="121"/>
  <c r="U45" i="121"/>
  <c r="V45" i="121"/>
  <c r="W45" i="121"/>
  <c r="X45" i="121"/>
  <c r="Y45" i="121"/>
  <c r="Z45" i="121"/>
  <c r="AA45" i="121"/>
  <c r="AB45" i="121"/>
  <c r="AC45" i="121"/>
  <c r="AD45" i="121"/>
  <c r="AE45" i="121"/>
  <c r="C46" i="121"/>
  <c r="D46" i="121"/>
  <c r="E46" i="121"/>
  <c r="F46" i="121"/>
  <c r="G46" i="121"/>
  <c r="H46" i="121"/>
  <c r="I46" i="121"/>
  <c r="J46" i="121"/>
  <c r="K46" i="121"/>
  <c r="L46" i="121"/>
  <c r="M46" i="121"/>
  <c r="N46" i="121"/>
  <c r="O46" i="121"/>
  <c r="P46" i="121"/>
  <c r="Q46" i="121"/>
  <c r="R46" i="121"/>
  <c r="S46" i="121"/>
  <c r="T46" i="121"/>
  <c r="U46" i="121"/>
  <c r="V46" i="121"/>
  <c r="W46" i="121"/>
  <c r="X46" i="121"/>
  <c r="Y46" i="121"/>
  <c r="Z46" i="121"/>
  <c r="AA46" i="121"/>
  <c r="AB46" i="121"/>
  <c r="AC46" i="121"/>
  <c r="AD46" i="121"/>
  <c r="AE46" i="121"/>
  <c r="C47" i="121"/>
  <c r="D47" i="121"/>
  <c r="E47" i="121"/>
  <c r="F47" i="121"/>
  <c r="G47" i="121"/>
  <c r="H47" i="121"/>
  <c r="I47" i="121"/>
  <c r="J47" i="121"/>
  <c r="K47" i="121"/>
  <c r="L47" i="121"/>
  <c r="M47" i="121"/>
  <c r="N47" i="121"/>
  <c r="O47" i="121"/>
  <c r="P47" i="121"/>
  <c r="Q47" i="121"/>
  <c r="R47" i="121"/>
  <c r="S47" i="121"/>
  <c r="T47" i="121"/>
  <c r="U47" i="121"/>
  <c r="V47" i="121"/>
  <c r="W47" i="121"/>
  <c r="X47" i="121"/>
  <c r="Y47" i="121"/>
  <c r="Z47" i="121"/>
  <c r="AA47" i="121"/>
  <c r="AB47" i="121"/>
  <c r="AC47" i="121"/>
  <c r="AD47" i="121"/>
  <c r="AE47" i="121"/>
  <c r="C51" i="121"/>
  <c r="D51" i="121"/>
  <c r="E51" i="121"/>
  <c r="F51" i="121"/>
  <c r="G51" i="121"/>
  <c r="H51" i="121"/>
  <c r="I51" i="121"/>
  <c r="J51" i="121"/>
  <c r="K51" i="121"/>
  <c r="L51" i="121"/>
  <c r="M51" i="121"/>
  <c r="N51" i="121"/>
  <c r="O51" i="121"/>
  <c r="P51" i="121"/>
  <c r="Q51" i="121"/>
  <c r="R51" i="121"/>
  <c r="S51" i="121"/>
  <c r="T51" i="121"/>
  <c r="U51" i="121"/>
  <c r="V51" i="121"/>
  <c r="W51" i="121"/>
  <c r="X51" i="121"/>
  <c r="Y51" i="121"/>
  <c r="Z51" i="121"/>
  <c r="AA51" i="121"/>
  <c r="AB51" i="121"/>
  <c r="AC51" i="121"/>
  <c r="AD51" i="121"/>
  <c r="AE51" i="121"/>
  <c r="AF51" i="121"/>
  <c r="C52" i="121"/>
  <c r="D52" i="121"/>
  <c r="E52" i="121"/>
  <c r="F52" i="121"/>
  <c r="G52" i="121"/>
  <c r="H52" i="121"/>
  <c r="I52" i="121"/>
  <c r="J52" i="121"/>
  <c r="K52" i="121"/>
  <c r="L52" i="121"/>
  <c r="M52" i="121"/>
  <c r="N52" i="121"/>
  <c r="O52" i="121"/>
  <c r="P52" i="121"/>
  <c r="Q52" i="121"/>
  <c r="R52" i="121"/>
  <c r="S52" i="121"/>
  <c r="T52" i="121"/>
  <c r="U52" i="121"/>
  <c r="V52" i="121"/>
  <c r="W52" i="121"/>
  <c r="X52" i="121"/>
  <c r="Y52" i="121"/>
  <c r="Z52" i="121"/>
  <c r="AA52" i="121"/>
  <c r="AB52" i="121"/>
  <c r="AC52" i="121"/>
  <c r="AD52" i="121"/>
  <c r="AE52" i="121"/>
  <c r="C53" i="121"/>
  <c r="D53" i="121"/>
  <c r="E53" i="121"/>
  <c r="F53" i="121"/>
  <c r="G53" i="121"/>
  <c r="H53" i="121"/>
  <c r="I53" i="121"/>
  <c r="J53" i="121"/>
  <c r="K53" i="121"/>
  <c r="L53" i="121"/>
  <c r="M53" i="121"/>
  <c r="N53" i="121"/>
  <c r="O53" i="121"/>
  <c r="P53" i="121"/>
  <c r="Q53" i="121"/>
  <c r="R53" i="121"/>
  <c r="S53" i="121"/>
  <c r="T53" i="121"/>
  <c r="U53" i="121"/>
  <c r="V53" i="121"/>
  <c r="W53" i="121"/>
  <c r="X53" i="121"/>
  <c r="Y53" i="121"/>
  <c r="Z53" i="121"/>
  <c r="AA53" i="121"/>
  <c r="AB53" i="121"/>
  <c r="AC53" i="121"/>
  <c r="AD53" i="121"/>
  <c r="AE53" i="121"/>
  <c r="C54" i="121"/>
  <c r="D54" i="121"/>
  <c r="E54" i="121"/>
  <c r="F54" i="121"/>
  <c r="G54" i="121"/>
  <c r="H54" i="121"/>
  <c r="I54" i="121"/>
  <c r="J54" i="121"/>
  <c r="K54" i="121"/>
  <c r="L54" i="121"/>
  <c r="M54" i="121"/>
  <c r="N54" i="121"/>
  <c r="O54" i="121"/>
  <c r="P54" i="121"/>
  <c r="Q54" i="121"/>
  <c r="R54" i="121"/>
  <c r="S54" i="121"/>
  <c r="T54" i="121"/>
  <c r="U54" i="121"/>
  <c r="V54" i="121"/>
  <c r="W54" i="121"/>
  <c r="X54" i="121"/>
  <c r="Y54" i="121"/>
  <c r="Z54" i="121"/>
  <c r="AA54" i="121"/>
  <c r="AB54" i="121"/>
  <c r="AC54" i="121"/>
  <c r="AD54" i="121"/>
  <c r="AE54" i="121"/>
  <c r="C55" i="121"/>
  <c r="D55" i="121"/>
  <c r="E55" i="121"/>
  <c r="F55" i="121"/>
  <c r="G55" i="121"/>
  <c r="H55" i="121"/>
  <c r="I55" i="121"/>
  <c r="J55" i="121"/>
  <c r="K55" i="121"/>
  <c r="L55" i="121"/>
  <c r="M55" i="121"/>
  <c r="N55" i="121"/>
  <c r="O55" i="121"/>
  <c r="P55" i="121"/>
  <c r="Q55" i="121"/>
  <c r="R55" i="121"/>
  <c r="S55" i="121"/>
  <c r="T55" i="121"/>
  <c r="U55" i="121"/>
  <c r="V55" i="121"/>
  <c r="W55" i="121"/>
  <c r="X55" i="121"/>
  <c r="Y55" i="121"/>
  <c r="Z55" i="121"/>
  <c r="AA55" i="121"/>
  <c r="AB55" i="121"/>
  <c r="AC55" i="121"/>
  <c r="AD55" i="121"/>
  <c r="AE55" i="121"/>
  <c r="C56" i="121"/>
  <c r="D56" i="121"/>
  <c r="E56" i="121"/>
  <c r="F56" i="121"/>
  <c r="G56" i="121"/>
  <c r="H56" i="121"/>
  <c r="I56" i="121"/>
  <c r="J56" i="121"/>
  <c r="K56" i="121"/>
  <c r="L56" i="121"/>
  <c r="M56" i="121"/>
  <c r="N56" i="121"/>
  <c r="O56" i="121"/>
  <c r="P56" i="121"/>
  <c r="Q56" i="121"/>
  <c r="R56" i="121"/>
  <c r="S56" i="121"/>
  <c r="T56" i="121"/>
  <c r="U56" i="121"/>
  <c r="V56" i="121"/>
  <c r="W56" i="121"/>
  <c r="X56" i="121"/>
  <c r="Y56" i="121"/>
  <c r="Z56" i="121"/>
  <c r="AA56" i="121"/>
  <c r="AB56" i="121"/>
  <c r="AC56" i="121"/>
  <c r="AD56" i="121"/>
  <c r="AE56" i="121"/>
  <c r="C57" i="121"/>
  <c r="D57" i="121"/>
  <c r="E57" i="121"/>
  <c r="F57" i="121"/>
  <c r="G57" i="121"/>
  <c r="H57" i="121"/>
  <c r="I57" i="121"/>
  <c r="J57" i="121"/>
  <c r="K57" i="121"/>
  <c r="L57" i="121"/>
  <c r="M57" i="121"/>
  <c r="N57" i="121"/>
  <c r="O57" i="121"/>
  <c r="P57" i="121"/>
  <c r="Q57" i="121"/>
  <c r="R57" i="121"/>
  <c r="S57" i="121"/>
  <c r="T57" i="121"/>
  <c r="U57" i="121"/>
  <c r="V57" i="121"/>
  <c r="W57" i="121"/>
  <c r="X57" i="121"/>
  <c r="Y57" i="121"/>
  <c r="Z57" i="121"/>
  <c r="AA57" i="121"/>
  <c r="AB57" i="121"/>
  <c r="AC57" i="121"/>
  <c r="AD57" i="121"/>
  <c r="AE57" i="121"/>
  <c r="C58" i="121"/>
  <c r="D58" i="121"/>
  <c r="E58" i="121"/>
  <c r="F58" i="121"/>
  <c r="G58" i="121"/>
  <c r="H58" i="121"/>
  <c r="I58" i="121"/>
  <c r="J58" i="121"/>
  <c r="K58" i="121"/>
  <c r="L58" i="121"/>
  <c r="M58" i="121"/>
  <c r="N58" i="121"/>
  <c r="O58" i="121"/>
  <c r="P58" i="121"/>
  <c r="Q58" i="121"/>
  <c r="R58" i="121"/>
  <c r="S58" i="121"/>
  <c r="T58" i="121"/>
  <c r="U58" i="121"/>
  <c r="V58" i="121"/>
  <c r="W58" i="121"/>
  <c r="X58" i="121"/>
  <c r="Y58" i="121"/>
  <c r="Z58" i="121"/>
  <c r="AA58" i="121"/>
  <c r="AB58" i="121"/>
  <c r="AC58" i="121"/>
  <c r="AD58" i="121"/>
  <c r="AE58" i="121"/>
  <c r="C59" i="121"/>
  <c r="D59" i="121"/>
  <c r="E59" i="121"/>
  <c r="F59" i="121"/>
  <c r="G59" i="121"/>
  <c r="H59" i="121"/>
  <c r="I59" i="121"/>
  <c r="J59" i="121"/>
  <c r="K59" i="121"/>
  <c r="L59" i="121"/>
  <c r="M59" i="121"/>
  <c r="N59" i="121"/>
  <c r="O59" i="121"/>
  <c r="P59" i="121"/>
  <c r="Q59" i="121"/>
  <c r="R59" i="121"/>
  <c r="S59" i="121"/>
  <c r="T59" i="121"/>
  <c r="U59" i="121"/>
  <c r="V59" i="121"/>
  <c r="W59" i="121"/>
  <c r="X59" i="121"/>
  <c r="Y59" i="121"/>
  <c r="Z59" i="121"/>
  <c r="AA59" i="121"/>
  <c r="AB59" i="121"/>
  <c r="AC59" i="121"/>
  <c r="AD59" i="121"/>
  <c r="AE59" i="121"/>
  <c r="C60" i="121"/>
  <c r="D60" i="121"/>
  <c r="E60" i="121"/>
  <c r="F60" i="121"/>
  <c r="G60" i="121"/>
  <c r="H60" i="121"/>
  <c r="I60" i="121"/>
  <c r="J60" i="121"/>
  <c r="K60" i="121"/>
  <c r="L60" i="121"/>
  <c r="M60" i="121"/>
  <c r="N60" i="121"/>
  <c r="O60" i="121"/>
  <c r="P60" i="121"/>
  <c r="Q60" i="121"/>
  <c r="R60" i="121"/>
  <c r="S60" i="121"/>
  <c r="T60" i="121"/>
  <c r="U60" i="121"/>
  <c r="V60" i="121"/>
  <c r="W60" i="121"/>
  <c r="X60" i="121"/>
  <c r="Y60" i="121"/>
  <c r="Z60" i="121"/>
  <c r="AA60" i="121"/>
  <c r="AB60" i="121"/>
  <c r="AC60" i="121"/>
  <c r="AD60" i="121"/>
  <c r="AE60" i="121"/>
  <c r="C61" i="121"/>
  <c r="D61" i="121"/>
  <c r="E61" i="121"/>
  <c r="F61" i="121"/>
  <c r="G61" i="121"/>
  <c r="H61" i="121"/>
  <c r="I61" i="121"/>
  <c r="J61" i="121"/>
  <c r="K61" i="121"/>
  <c r="L61" i="121"/>
  <c r="M61" i="121"/>
  <c r="N61" i="121"/>
  <c r="O61" i="121"/>
  <c r="P61" i="121"/>
  <c r="Q61" i="121"/>
  <c r="R61" i="121"/>
  <c r="S61" i="121"/>
  <c r="T61" i="121"/>
  <c r="U61" i="121"/>
  <c r="V61" i="121"/>
  <c r="W61" i="121"/>
  <c r="X61" i="121"/>
  <c r="Y61" i="121"/>
  <c r="Z61" i="121"/>
  <c r="AA61" i="121"/>
  <c r="AB61" i="121"/>
  <c r="AC61" i="121"/>
  <c r="AD61" i="121"/>
  <c r="AE61" i="121"/>
  <c r="C62" i="121"/>
  <c r="D62" i="121"/>
  <c r="E62" i="121"/>
  <c r="F62" i="121"/>
  <c r="G62" i="121"/>
  <c r="H62" i="121"/>
  <c r="I62" i="121"/>
  <c r="J62" i="121"/>
  <c r="K62" i="121"/>
  <c r="L62" i="121"/>
  <c r="M62" i="121"/>
  <c r="N62" i="121"/>
  <c r="O62" i="121"/>
  <c r="P62" i="121"/>
  <c r="Q62" i="121"/>
  <c r="R62" i="121"/>
  <c r="S62" i="121"/>
  <c r="T62" i="121"/>
  <c r="U62" i="121"/>
  <c r="V62" i="121"/>
  <c r="W62" i="121"/>
  <c r="X62" i="121"/>
  <c r="Y62" i="121"/>
  <c r="Z62" i="121"/>
  <c r="AA62" i="121"/>
  <c r="AB62" i="121"/>
  <c r="AC62" i="121"/>
  <c r="AD62" i="121"/>
  <c r="AE62" i="121"/>
  <c r="C63" i="121"/>
  <c r="D63" i="121"/>
  <c r="E63" i="121"/>
  <c r="F63" i="121"/>
  <c r="G63" i="121"/>
  <c r="H63" i="121"/>
  <c r="I63" i="121"/>
  <c r="J63" i="121"/>
  <c r="K63" i="121"/>
  <c r="L63" i="121"/>
  <c r="M63" i="121"/>
  <c r="N63" i="121"/>
  <c r="O63" i="121"/>
  <c r="P63" i="121"/>
  <c r="Q63" i="121"/>
  <c r="R63" i="121"/>
  <c r="S63" i="121"/>
  <c r="T63" i="121"/>
  <c r="U63" i="121"/>
  <c r="V63" i="121"/>
  <c r="W63" i="121"/>
  <c r="X63" i="121"/>
  <c r="Y63" i="121"/>
  <c r="Z63" i="121"/>
  <c r="AA63" i="121"/>
  <c r="AB63" i="121"/>
  <c r="AC63" i="121"/>
  <c r="AD63" i="121"/>
  <c r="AE63" i="121"/>
  <c r="C64" i="121"/>
  <c r="D64" i="121"/>
  <c r="E64" i="121"/>
  <c r="F64" i="121"/>
  <c r="G64" i="121"/>
  <c r="H64" i="121"/>
  <c r="I64" i="121"/>
  <c r="J64" i="121"/>
  <c r="K64" i="121"/>
  <c r="L64" i="121"/>
  <c r="M64" i="121"/>
  <c r="N64" i="121"/>
  <c r="O64" i="121"/>
  <c r="P64" i="121"/>
  <c r="Q64" i="121"/>
  <c r="R64" i="121"/>
  <c r="S64" i="121"/>
  <c r="T64" i="121"/>
  <c r="U64" i="121"/>
  <c r="V64" i="121"/>
  <c r="W64" i="121"/>
  <c r="X64" i="121"/>
  <c r="Y64" i="121"/>
  <c r="Z64" i="121"/>
  <c r="AA64" i="121"/>
  <c r="AB64" i="121"/>
  <c r="AC64" i="121"/>
  <c r="AD64" i="121"/>
  <c r="AE64" i="121"/>
  <c r="C68" i="121"/>
  <c r="D68" i="121"/>
  <c r="E68" i="121"/>
  <c r="F68" i="121"/>
  <c r="G68" i="121"/>
  <c r="H68" i="121"/>
  <c r="I68" i="121"/>
  <c r="J68" i="121"/>
  <c r="K68" i="121"/>
  <c r="L68" i="121"/>
  <c r="M68" i="121"/>
  <c r="N68" i="121"/>
  <c r="O68" i="121"/>
  <c r="P68" i="121"/>
  <c r="Q68" i="121"/>
  <c r="R68" i="121"/>
  <c r="S68" i="121"/>
  <c r="T68" i="121"/>
  <c r="U68" i="121"/>
  <c r="V68" i="121"/>
  <c r="W68" i="121"/>
  <c r="X68" i="121"/>
  <c r="Y68" i="121"/>
  <c r="Z68" i="121"/>
  <c r="AA68" i="121"/>
  <c r="AB68" i="121"/>
  <c r="AC68" i="121"/>
  <c r="AD68" i="121"/>
  <c r="AE68" i="121"/>
  <c r="AF68" i="121"/>
  <c r="C69" i="121"/>
  <c r="D69" i="121"/>
  <c r="E69" i="121"/>
  <c r="F69" i="121"/>
  <c r="G69" i="121"/>
  <c r="H69" i="121"/>
  <c r="I69" i="121"/>
  <c r="J69" i="121"/>
  <c r="K69" i="121"/>
  <c r="L69" i="121"/>
  <c r="M69" i="121"/>
  <c r="N69" i="121"/>
  <c r="O69" i="121"/>
  <c r="P69" i="121"/>
  <c r="Q69" i="121"/>
  <c r="R69" i="121"/>
  <c r="S69" i="121"/>
  <c r="T69" i="121"/>
  <c r="U69" i="121"/>
  <c r="V69" i="121"/>
  <c r="W69" i="121"/>
  <c r="X69" i="121"/>
  <c r="Y69" i="121"/>
  <c r="Z69" i="121"/>
  <c r="AA69" i="121"/>
  <c r="AB69" i="121"/>
  <c r="AC69" i="121"/>
  <c r="AD69" i="121"/>
  <c r="AE69" i="121"/>
  <c r="C70" i="121"/>
  <c r="D70" i="121"/>
  <c r="E70" i="121"/>
  <c r="F70" i="121"/>
  <c r="G70" i="121"/>
  <c r="H70" i="121"/>
  <c r="I70" i="121"/>
  <c r="J70" i="121"/>
  <c r="K70" i="121"/>
  <c r="L70" i="121"/>
  <c r="M70" i="121"/>
  <c r="N70" i="121"/>
  <c r="O70" i="121"/>
  <c r="P70" i="121"/>
  <c r="Q70" i="121"/>
  <c r="R70" i="121"/>
  <c r="S70" i="121"/>
  <c r="T70" i="121"/>
  <c r="U70" i="121"/>
  <c r="V70" i="121"/>
  <c r="W70" i="121"/>
  <c r="X70" i="121"/>
  <c r="Y70" i="121"/>
  <c r="Z70" i="121"/>
  <c r="AA70" i="121"/>
  <c r="AB70" i="121"/>
  <c r="AC70" i="121"/>
  <c r="AD70" i="121"/>
  <c r="AE70" i="121"/>
  <c r="C71" i="121"/>
  <c r="D71" i="121"/>
  <c r="E71" i="121"/>
  <c r="F71" i="121"/>
  <c r="G71" i="121"/>
  <c r="H71" i="121"/>
  <c r="I71" i="121"/>
  <c r="J71" i="121"/>
  <c r="K71" i="121"/>
  <c r="L71" i="121"/>
  <c r="M71" i="121"/>
  <c r="N71" i="121"/>
  <c r="O71" i="121"/>
  <c r="P71" i="121"/>
  <c r="Q71" i="121"/>
  <c r="R71" i="121"/>
  <c r="S71" i="121"/>
  <c r="T71" i="121"/>
  <c r="U71" i="121"/>
  <c r="V71" i="121"/>
  <c r="W71" i="121"/>
  <c r="X71" i="121"/>
  <c r="Y71" i="121"/>
  <c r="Z71" i="121"/>
  <c r="AA71" i="121"/>
  <c r="AB71" i="121"/>
  <c r="AC71" i="121"/>
  <c r="AD71" i="121"/>
  <c r="AE71" i="121"/>
  <c r="C72" i="121"/>
  <c r="D72" i="121"/>
  <c r="E72" i="121"/>
  <c r="F72" i="121"/>
  <c r="G72" i="121"/>
  <c r="H72" i="121"/>
  <c r="I72" i="121"/>
  <c r="J72" i="121"/>
  <c r="K72" i="121"/>
  <c r="L72" i="121"/>
  <c r="M72" i="121"/>
  <c r="N72" i="121"/>
  <c r="O72" i="121"/>
  <c r="P72" i="121"/>
  <c r="Q72" i="121"/>
  <c r="R72" i="121"/>
  <c r="S72" i="121"/>
  <c r="T72" i="121"/>
  <c r="U72" i="121"/>
  <c r="V72" i="121"/>
  <c r="W72" i="121"/>
  <c r="X72" i="121"/>
  <c r="Y72" i="121"/>
  <c r="Z72" i="121"/>
  <c r="AA72" i="121"/>
  <c r="AB72" i="121"/>
  <c r="AC72" i="121"/>
  <c r="AD72" i="121"/>
  <c r="AE72" i="121"/>
  <c r="C74" i="121"/>
  <c r="D74" i="121"/>
  <c r="E74" i="121"/>
  <c r="F74" i="121"/>
  <c r="G74" i="121"/>
  <c r="H74" i="121"/>
  <c r="I74" i="121"/>
  <c r="J74" i="121"/>
  <c r="K74" i="121"/>
  <c r="L74" i="121"/>
  <c r="M74" i="121"/>
  <c r="N74" i="121"/>
  <c r="O74" i="121"/>
  <c r="P74" i="121"/>
  <c r="Q74" i="121"/>
  <c r="R74" i="121"/>
  <c r="S74" i="121"/>
  <c r="T74" i="121"/>
  <c r="U74" i="121"/>
  <c r="V74" i="121"/>
  <c r="W74" i="121"/>
  <c r="X74" i="121"/>
  <c r="Y74" i="121"/>
  <c r="Z74" i="121"/>
  <c r="AA74" i="121"/>
  <c r="AB74" i="121"/>
  <c r="AC74" i="121"/>
  <c r="AD74" i="121"/>
  <c r="AE74" i="121"/>
  <c r="C75" i="121"/>
  <c r="D75" i="121"/>
  <c r="E75" i="121"/>
  <c r="F75" i="121"/>
  <c r="G75" i="121"/>
  <c r="H75" i="121"/>
  <c r="I75" i="121"/>
  <c r="J75" i="121"/>
  <c r="K75" i="121"/>
  <c r="L75" i="121"/>
  <c r="M75" i="121"/>
  <c r="N75" i="121"/>
  <c r="O75" i="121"/>
  <c r="P75" i="121"/>
  <c r="Q75" i="121"/>
  <c r="R75" i="121"/>
  <c r="S75" i="121"/>
  <c r="T75" i="121"/>
  <c r="U75" i="121"/>
  <c r="V75" i="121"/>
  <c r="W75" i="121"/>
  <c r="X75" i="121"/>
  <c r="Y75" i="121"/>
  <c r="Z75" i="121"/>
  <c r="AA75" i="121"/>
  <c r="AB75" i="121"/>
  <c r="AC75" i="121"/>
  <c r="AD75" i="121"/>
  <c r="AE75" i="121"/>
  <c r="C76" i="121"/>
  <c r="D76" i="121"/>
  <c r="E76" i="121"/>
  <c r="F76" i="121"/>
  <c r="G76" i="121"/>
  <c r="H76" i="121"/>
  <c r="I76" i="121"/>
  <c r="J76" i="121"/>
  <c r="K76" i="121"/>
  <c r="L76" i="121"/>
  <c r="M76" i="121"/>
  <c r="N76" i="121"/>
  <c r="O76" i="121"/>
  <c r="P76" i="121"/>
  <c r="Q76" i="121"/>
  <c r="R76" i="121"/>
  <c r="S76" i="121"/>
  <c r="T76" i="121"/>
  <c r="U76" i="121"/>
  <c r="V76" i="121"/>
  <c r="W76" i="121"/>
  <c r="X76" i="121"/>
  <c r="Y76" i="121"/>
  <c r="Z76" i="121"/>
  <c r="AA76" i="121"/>
  <c r="AB76" i="121"/>
  <c r="AC76" i="121"/>
  <c r="AD76" i="121"/>
  <c r="AE76" i="121"/>
  <c r="C77" i="121"/>
  <c r="D77" i="121"/>
  <c r="E77" i="121"/>
  <c r="F77" i="121"/>
  <c r="G77" i="121"/>
  <c r="H77" i="121"/>
  <c r="I77" i="121"/>
  <c r="J77" i="121"/>
  <c r="K77" i="121"/>
  <c r="L77" i="121"/>
  <c r="M77" i="121"/>
  <c r="N77" i="121"/>
  <c r="O77" i="121"/>
  <c r="P77" i="121"/>
  <c r="Q77" i="121"/>
  <c r="R77" i="121"/>
  <c r="S77" i="121"/>
  <c r="T77" i="121"/>
  <c r="U77" i="121"/>
  <c r="V77" i="121"/>
  <c r="W77" i="121"/>
  <c r="X77" i="121"/>
  <c r="Y77" i="121"/>
  <c r="Z77" i="121"/>
  <c r="AA77" i="121"/>
  <c r="AB77" i="121"/>
  <c r="AC77" i="121"/>
  <c r="AD77" i="121"/>
  <c r="AE77" i="121"/>
  <c r="C78" i="121"/>
  <c r="D78" i="121"/>
  <c r="E78" i="121"/>
  <c r="F78" i="121"/>
  <c r="G78" i="121"/>
  <c r="H78" i="121"/>
  <c r="I78" i="121"/>
  <c r="J78" i="121"/>
  <c r="K78" i="121"/>
  <c r="L78" i="121"/>
  <c r="M78" i="121"/>
  <c r="N78" i="121"/>
  <c r="O78" i="121"/>
  <c r="P78" i="121"/>
  <c r="Q78" i="121"/>
  <c r="R78" i="121"/>
  <c r="S78" i="121"/>
  <c r="T78" i="121"/>
  <c r="U78" i="121"/>
  <c r="V78" i="121"/>
  <c r="W78" i="121"/>
  <c r="X78" i="121"/>
  <c r="Y78" i="121"/>
  <c r="Z78" i="121"/>
  <c r="AA78" i="121"/>
  <c r="AB78" i="121"/>
  <c r="AC78" i="121"/>
  <c r="AD78" i="121"/>
  <c r="AE78" i="121"/>
  <c r="C79" i="121"/>
  <c r="D79" i="121"/>
  <c r="E79" i="121"/>
  <c r="F79" i="121"/>
  <c r="G79" i="121"/>
  <c r="H79" i="121"/>
  <c r="I79" i="121"/>
  <c r="J79" i="121"/>
  <c r="K79" i="121"/>
  <c r="L79" i="121"/>
  <c r="M79" i="121"/>
  <c r="N79" i="121"/>
  <c r="O79" i="121"/>
  <c r="P79" i="121"/>
  <c r="Q79" i="121"/>
  <c r="R79" i="121"/>
  <c r="S79" i="121"/>
  <c r="T79" i="121"/>
  <c r="U79" i="121"/>
  <c r="V79" i="121"/>
  <c r="W79" i="121"/>
  <c r="X79" i="121"/>
  <c r="Y79" i="121"/>
  <c r="Z79" i="121"/>
  <c r="AA79" i="121"/>
  <c r="AB79" i="121"/>
  <c r="AC79" i="121"/>
  <c r="AD79" i="121"/>
  <c r="AE79" i="121"/>
  <c r="C80" i="121"/>
  <c r="D80" i="121"/>
  <c r="E80" i="121"/>
  <c r="F80" i="121"/>
  <c r="G80" i="121"/>
  <c r="H80" i="121"/>
  <c r="I80" i="121"/>
  <c r="J80" i="121"/>
  <c r="K80" i="121"/>
  <c r="L80" i="121"/>
  <c r="M80" i="121"/>
  <c r="N80" i="121"/>
  <c r="O80" i="121"/>
  <c r="P80" i="121"/>
  <c r="Q80" i="121"/>
  <c r="R80" i="121"/>
  <c r="S80" i="121"/>
  <c r="T80" i="121"/>
  <c r="U80" i="121"/>
  <c r="V80" i="121"/>
  <c r="W80" i="121"/>
  <c r="X80" i="121"/>
  <c r="Y80" i="121"/>
  <c r="Z80" i="121"/>
  <c r="AA80" i="121"/>
  <c r="AB80" i="121"/>
  <c r="AC80" i="121"/>
  <c r="AD80" i="121"/>
  <c r="AE80" i="121"/>
  <c r="D16" i="121"/>
  <c r="E16" i="121"/>
  <c r="F16" i="121"/>
  <c r="G16" i="121"/>
  <c r="H16" i="121"/>
  <c r="I16" i="121"/>
  <c r="J16" i="121"/>
  <c r="K16" i="121"/>
  <c r="L16" i="121"/>
  <c r="M16" i="121"/>
  <c r="N16" i="121"/>
  <c r="O16" i="121"/>
  <c r="P16" i="121"/>
  <c r="Q16" i="121"/>
  <c r="R16" i="121"/>
  <c r="S16" i="121"/>
  <c r="T16" i="121"/>
  <c r="U16" i="121"/>
  <c r="V16" i="121"/>
  <c r="W16" i="121"/>
  <c r="X16" i="121"/>
  <c r="Y16" i="121"/>
  <c r="Z16" i="121"/>
  <c r="AA16" i="121"/>
  <c r="AB16" i="121"/>
  <c r="AC16" i="121"/>
  <c r="AD16" i="121"/>
  <c r="AE16" i="121"/>
  <c r="AF16" i="121"/>
  <c r="AG16" i="121"/>
  <c r="C16" i="121"/>
  <c r="CL58" i="150" l="1"/>
  <c r="K55" i="11" s="1"/>
  <c r="CK58" i="152"/>
  <c r="CL58" i="152" s="1"/>
  <c r="CL43" i="150"/>
  <c r="K47" i="11" s="1"/>
  <c r="CK43" i="152"/>
  <c r="CL43" i="152" s="1"/>
  <c r="CL75" i="150"/>
  <c r="K65" i="11" s="1"/>
  <c r="CK75" i="152"/>
  <c r="CL75" i="152" s="1"/>
  <c r="CL73" i="147"/>
  <c r="CK73" i="150"/>
  <c r="CK73" i="152" s="1"/>
  <c r="CL73" i="152" s="1"/>
  <c r="CK74" i="150"/>
  <c r="CO75" i="146"/>
  <c r="D4" i="131"/>
  <c r="E2" i="131"/>
  <c r="F2" i="131"/>
  <c r="G2" i="131"/>
  <c r="H2" i="131"/>
  <c r="I2" i="131"/>
  <c r="J2" i="131"/>
  <c r="K2" i="131"/>
  <c r="L2" i="131"/>
  <c r="M2" i="131"/>
  <c r="N2" i="131"/>
  <c r="O2" i="131"/>
  <c r="P2" i="131"/>
  <c r="Q2" i="131"/>
  <c r="R2" i="131"/>
  <c r="S2" i="131"/>
  <c r="T2" i="131"/>
  <c r="U2" i="131"/>
  <c r="V2" i="131"/>
  <c r="W2" i="131"/>
  <c r="X2" i="131"/>
  <c r="Y2" i="131"/>
  <c r="Z2" i="131"/>
  <c r="AA2" i="131"/>
  <c r="AB2" i="131"/>
  <c r="AC2" i="131"/>
  <c r="AD2" i="131"/>
  <c r="AE2" i="131"/>
  <c r="AF2" i="131"/>
  <c r="AG2" i="131"/>
  <c r="AH2" i="131"/>
  <c r="D2" i="131"/>
  <c r="D6" i="131"/>
  <c r="BF13" i="131"/>
  <c r="BG13" i="131"/>
  <c r="BH13" i="131"/>
  <c r="BI13" i="131"/>
  <c r="BJ13" i="131"/>
  <c r="BK13" i="131"/>
  <c r="BL13" i="131"/>
  <c r="BM13" i="131"/>
  <c r="BN13" i="131"/>
  <c r="E63" i="131"/>
  <c r="F63" i="131" s="1"/>
  <c r="G63" i="131" s="1"/>
  <c r="H63" i="131" s="1"/>
  <c r="I63" i="131" s="1"/>
  <c r="J63" i="131" s="1"/>
  <c r="K63" i="131" s="1"/>
  <c r="L63" i="131" s="1"/>
  <c r="M63" i="131" s="1"/>
  <c r="N63" i="131" s="1"/>
  <c r="O63" i="131" s="1"/>
  <c r="P63" i="131" s="1"/>
  <c r="Q63" i="131" s="1"/>
  <c r="R63" i="131" s="1"/>
  <c r="S63" i="131" s="1"/>
  <c r="T63" i="131" s="1"/>
  <c r="U63" i="131" s="1"/>
  <c r="V63" i="131" s="1"/>
  <c r="W63" i="131" s="1"/>
  <c r="X63" i="131" s="1"/>
  <c r="Y63" i="131" s="1"/>
  <c r="Z63" i="131" s="1"/>
  <c r="AA63" i="131" s="1"/>
  <c r="AB63" i="131" s="1"/>
  <c r="AC63" i="131" s="1"/>
  <c r="AD63" i="131" s="1"/>
  <c r="AE63" i="131" s="1"/>
  <c r="AF63" i="131" s="1"/>
  <c r="AG63" i="131" s="1"/>
  <c r="AH63" i="131" s="1"/>
  <c r="E46" i="131"/>
  <c r="F46" i="131" s="1"/>
  <c r="G46" i="131" s="1"/>
  <c r="H46" i="131" s="1"/>
  <c r="I46" i="131" s="1"/>
  <c r="J46" i="131" s="1"/>
  <c r="K46" i="131" s="1"/>
  <c r="L46" i="131" s="1"/>
  <c r="M46" i="131" s="1"/>
  <c r="N46" i="131" s="1"/>
  <c r="O46" i="131" s="1"/>
  <c r="P46" i="131" s="1"/>
  <c r="Q46" i="131" s="1"/>
  <c r="R46" i="131" s="1"/>
  <c r="S46" i="131" s="1"/>
  <c r="T46" i="131" s="1"/>
  <c r="U46" i="131" s="1"/>
  <c r="V46" i="131" s="1"/>
  <c r="W46" i="131" s="1"/>
  <c r="X46" i="131" s="1"/>
  <c r="Y46" i="131" s="1"/>
  <c r="Z46" i="131" s="1"/>
  <c r="AA46" i="131" s="1"/>
  <c r="AB46" i="131" s="1"/>
  <c r="AC46" i="131" s="1"/>
  <c r="AD46" i="131" s="1"/>
  <c r="AE46" i="131" s="1"/>
  <c r="AF46" i="131" s="1"/>
  <c r="AG46" i="131" s="1"/>
  <c r="AH46" i="131" s="1"/>
  <c r="E30" i="131"/>
  <c r="F30" i="131" s="1"/>
  <c r="G30" i="131" s="1"/>
  <c r="H30" i="131" s="1"/>
  <c r="I30" i="131" s="1"/>
  <c r="J30" i="131" s="1"/>
  <c r="K30" i="131" s="1"/>
  <c r="L30" i="131" s="1"/>
  <c r="M30" i="131" s="1"/>
  <c r="N30" i="131" s="1"/>
  <c r="O30" i="131" s="1"/>
  <c r="P30" i="131" s="1"/>
  <c r="Q30" i="131" s="1"/>
  <c r="R30" i="131" s="1"/>
  <c r="S30" i="131" s="1"/>
  <c r="T30" i="131" s="1"/>
  <c r="U30" i="131" s="1"/>
  <c r="V30" i="131" s="1"/>
  <c r="W30" i="131" s="1"/>
  <c r="X30" i="131" s="1"/>
  <c r="Y30" i="131" s="1"/>
  <c r="Z30" i="131" s="1"/>
  <c r="AA30" i="131" s="1"/>
  <c r="AB30" i="131" s="1"/>
  <c r="AC30" i="131" s="1"/>
  <c r="AD30" i="131" s="1"/>
  <c r="AE30" i="131" s="1"/>
  <c r="AF30" i="131" s="1"/>
  <c r="AG30" i="131" s="1"/>
  <c r="AH30" i="131" s="1"/>
  <c r="E12" i="131"/>
  <c r="F12" i="131" s="1"/>
  <c r="G12" i="131" s="1"/>
  <c r="H12" i="131" s="1"/>
  <c r="I12" i="131" s="1"/>
  <c r="J12" i="131" s="1"/>
  <c r="K12" i="131" s="1"/>
  <c r="L12" i="131" s="1"/>
  <c r="M12" i="131" s="1"/>
  <c r="N12" i="131" s="1"/>
  <c r="O12" i="131" s="1"/>
  <c r="P12" i="131" s="1"/>
  <c r="Q12" i="131" s="1"/>
  <c r="R12" i="131" s="1"/>
  <c r="S12" i="131" s="1"/>
  <c r="T12" i="131" s="1"/>
  <c r="U12" i="131" s="1"/>
  <c r="V12" i="131" s="1"/>
  <c r="W12" i="131" s="1"/>
  <c r="X12" i="131" s="1"/>
  <c r="Y12" i="131" s="1"/>
  <c r="Z12" i="131" s="1"/>
  <c r="AA12" i="131" s="1"/>
  <c r="AB12" i="131" s="1"/>
  <c r="AC12" i="131" s="1"/>
  <c r="AD12" i="131" s="1"/>
  <c r="AE12" i="131" s="1"/>
  <c r="AF12" i="131" s="1"/>
  <c r="AG12" i="131" s="1"/>
  <c r="AH12" i="131" s="1"/>
  <c r="CL74" i="150" l="1"/>
  <c r="K64" i="11" s="1"/>
  <c r="CK74" i="152"/>
  <c r="CL74" i="152" s="1"/>
  <c r="CL73" i="150"/>
  <c r="K63" i="11" s="1"/>
  <c r="BX13" i="131"/>
  <c r="CA13" i="131" s="1"/>
  <c r="BZ13" i="131"/>
  <c r="BU13" i="131"/>
  <c r="BW13" i="131"/>
  <c r="BV13" i="131"/>
  <c r="CB71" i="131"/>
  <c r="CB74" i="131"/>
  <c r="BC13" i="131"/>
  <c r="CJ13" i="131"/>
  <c r="CH13" i="131"/>
  <c r="AG36" i="52"/>
  <c r="C37" i="52"/>
  <c r="D37" i="52"/>
  <c r="E37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Z37" i="52"/>
  <c r="AA37" i="52"/>
  <c r="AB37" i="52"/>
  <c r="AC37" i="52"/>
  <c r="AD37" i="52"/>
  <c r="AE37" i="52"/>
  <c r="AF37" i="52"/>
  <c r="B37" i="52"/>
  <c r="C39" i="52"/>
  <c r="D39" i="52"/>
  <c r="E39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AE39" i="52"/>
  <c r="AF39" i="52"/>
  <c r="B39" i="52"/>
  <c r="AG39" i="52"/>
  <c r="AG31" i="52"/>
  <c r="C38" i="52"/>
  <c r="D38" i="52"/>
  <c r="E38" i="52"/>
  <c r="F38" i="52"/>
  <c r="G38" i="52"/>
  <c r="H38" i="52"/>
  <c r="I38" i="52"/>
  <c r="J38" i="52"/>
  <c r="K38" i="52"/>
  <c r="L38" i="52"/>
  <c r="M38" i="52"/>
  <c r="N38" i="52"/>
  <c r="O38" i="52"/>
  <c r="P38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AE38" i="52"/>
  <c r="AF38" i="52"/>
  <c r="C40" i="52"/>
  <c r="D40" i="52"/>
  <c r="E40" i="52"/>
  <c r="F40" i="52"/>
  <c r="G40" i="52"/>
  <c r="H40" i="52"/>
  <c r="I40" i="52"/>
  <c r="J40" i="52"/>
  <c r="K40" i="52"/>
  <c r="L40" i="52"/>
  <c r="M40" i="52"/>
  <c r="N40" i="52"/>
  <c r="O40" i="52"/>
  <c r="P40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AE40" i="52"/>
  <c r="AF40" i="52"/>
  <c r="B38" i="52"/>
  <c r="B36" i="52"/>
  <c r="C39" i="50"/>
  <c r="D39" i="50"/>
  <c r="E39" i="50"/>
  <c r="F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S39" i="50"/>
  <c r="T39" i="50"/>
  <c r="U39" i="50"/>
  <c r="V39" i="50"/>
  <c r="W39" i="50"/>
  <c r="X39" i="50"/>
  <c r="Y39" i="50"/>
  <c r="Z39" i="50"/>
  <c r="AA39" i="50"/>
  <c r="AB39" i="50"/>
  <c r="AC39" i="50"/>
  <c r="AD39" i="50"/>
  <c r="AE39" i="50"/>
  <c r="AF39" i="50"/>
  <c r="C41" i="50"/>
  <c r="D41" i="50"/>
  <c r="E41" i="50"/>
  <c r="F41" i="50"/>
  <c r="G41" i="50"/>
  <c r="H41" i="50"/>
  <c r="I41" i="50"/>
  <c r="J41" i="50"/>
  <c r="K41" i="50"/>
  <c r="L41" i="50"/>
  <c r="M41" i="50"/>
  <c r="N41" i="50"/>
  <c r="O41" i="50"/>
  <c r="P41" i="50"/>
  <c r="Q41" i="50"/>
  <c r="R41" i="50"/>
  <c r="S41" i="50"/>
  <c r="T41" i="50"/>
  <c r="U41" i="50"/>
  <c r="V41" i="50"/>
  <c r="W41" i="50"/>
  <c r="X41" i="50"/>
  <c r="Y41" i="50"/>
  <c r="Z41" i="50"/>
  <c r="AA41" i="50"/>
  <c r="AB41" i="50"/>
  <c r="AC41" i="50"/>
  <c r="AD41" i="50"/>
  <c r="AE41" i="50"/>
  <c r="AF41" i="50"/>
  <c r="B41" i="50"/>
  <c r="B39" i="50"/>
  <c r="B37" i="50"/>
  <c r="AG37" i="50"/>
  <c r="AG40" i="50"/>
  <c r="AG32" i="50"/>
  <c r="CB13" i="131" l="1"/>
  <c r="CA13" i="144"/>
  <c r="CA13" i="147" s="1"/>
  <c r="BZ13" i="144"/>
  <c r="BZ13" i="147" s="1"/>
  <c r="BZ13" i="150" s="1"/>
  <c r="BZ13" i="152" s="1"/>
  <c r="CF13" i="131"/>
  <c r="CQ13" i="131" s="1"/>
  <c r="BY13" i="131"/>
  <c r="CK13" i="131" s="1"/>
  <c r="CP13" i="131"/>
  <c r="AG37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AC37" i="37"/>
  <c r="AD37" i="37"/>
  <c r="AE37" i="37"/>
  <c r="AF37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B39" i="37"/>
  <c r="B37" i="37"/>
  <c r="B35" i="37"/>
  <c r="AG39" i="37"/>
  <c r="AG31" i="37"/>
  <c r="AG40" i="37"/>
  <c r="AG36" i="37"/>
  <c r="C6" i="143"/>
  <c r="D6" i="143"/>
  <c r="E6" i="143"/>
  <c r="F6" i="143"/>
  <c r="G6" i="143"/>
  <c r="H6" i="143"/>
  <c r="I6" i="143"/>
  <c r="J6" i="143"/>
  <c r="K6" i="143"/>
  <c r="L6" i="143"/>
  <c r="M6" i="143"/>
  <c r="N6" i="143"/>
  <c r="O6" i="143"/>
  <c r="P6" i="143"/>
  <c r="Q6" i="143"/>
  <c r="R6" i="143"/>
  <c r="S6" i="143"/>
  <c r="T6" i="143"/>
  <c r="U6" i="143"/>
  <c r="V6" i="143"/>
  <c r="W6" i="143"/>
  <c r="X6" i="143"/>
  <c r="Y6" i="143"/>
  <c r="Z6" i="143"/>
  <c r="AA6" i="143"/>
  <c r="AB6" i="143"/>
  <c r="AC6" i="143"/>
  <c r="AD6" i="143"/>
  <c r="AE6" i="143"/>
  <c r="AF6" i="143"/>
  <c r="C8" i="143"/>
  <c r="D8" i="143"/>
  <c r="E8" i="143"/>
  <c r="F8" i="143"/>
  <c r="G8" i="143"/>
  <c r="H8" i="143"/>
  <c r="I8" i="143"/>
  <c r="J8" i="143"/>
  <c r="K8" i="143"/>
  <c r="L8" i="143"/>
  <c r="M8" i="143"/>
  <c r="N8" i="143"/>
  <c r="O8" i="143"/>
  <c r="P8" i="143"/>
  <c r="Q8" i="143"/>
  <c r="R8" i="143"/>
  <c r="S8" i="143"/>
  <c r="T8" i="143"/>
  <c r="U8" i="143"/>
  <c r="V8" i="143"/>
  <c r="W8" i="143"/>
  <c r="X8" i="143"/>
  <c r="Y8" i="143"/>
  <c r="Z8" i="143"/>
  <c r="AA8" i="143"/>
  <c r="AB8" i="143"/>
  <c r="AC8" i="143"/>
  <c r="AD8" i="143"/>
  <c r="AE8" i="143"/>
  <c r="AF8" i="143"/>
  <c r="C10" i="143"/>
  <c r="D10" i="143"/>
  <c r="E10" i="143"/>
  <c r="F10" i="143"/>
  <c r="G10" i="143"/>
  <c r="H10" i="143"/>
  <c r="I10" i="143"/>
  <c r="J10" i="143"/>
  <c r="K10" i="143"/>
  <c r="L10" i="143"/>
  <c r="M10" i="143"/>
  <c r="N10" i="143"/>
  <c r="O10" i="143"/>
  <c r="P10" i="143"/>
  <c r="Q10" i="143"/>
  <c r="R10" i="143"/>
  <c r="S10" i="143"/>
  <c r="T10" i="143"/>
  <c r="U10" i="143"/>
  <c r="V10" i="143"/>
  <c r="W10" i="143"/>
  <c r="X10" i="143"/>
  <c r="Y10" i="143"/>
  <c r="Z10" i="143"/>
  <c r="AA10" i="143"/>
  <c r="AB10" i="143"/>
  <c r="AC10" i="143"/>
  <c r="AD10" i="143"/>
  <c r="AE10" i="143"/>
  <c r="AF10" i="143"/>
  <c r="C12" i="143"/>
  <c r="D12" i="143"/>
  <c r="E12" i="143"/>
  <c r="F12" i="143"/>
  <c r="G12" i="143"/>
  <c r="H12" i="143"/>
  <c r="I12" i="143"/>
  <c r="J12" i="143"/>
  <c r="K12" i="143"/>
  <c r="L12" i="143"/>
  <c r="M12" i="143"/>
  <c r="N12" i="143"/>
  <c r="O12" i="143"/>
  <c r="P12" i="143"/>
  <c r="Q12" i="143"/>
  <c r="R12" i="143"/>
  <c r="S12" i="143"/>
  <c r="T12" i="143"/>
  <c r="U12" i="143"/>
  <c r="V12" i="143"/>
  <c r="W12" i="143"/>
  <c r="X12" i="143"/>
  <c r="Y12" i="143"/>
  <c r="Z12" i="143"/>
  <c r="AA12" i="143"/>
  <c r="AB12" i="143"/>
  <c r="AC12" i="143"/>
  <c r="AD12" i="143"/>
  <c r="AE12" i="143"/>
  <c r="AF12" i="143"/>
  <c r="C14" i="143"/>
  <c r="D14" i="143"/>
  <c r="E14" i="143"/>
  <c r="F14" i="143"/>
  <c r="G14" i="143"/>
  <c r="H14" i="143"/>
  <c r="I14" i="143"/>
  <c r="J14" i="143"/>
  <c r="K14" i="143"/>
  <c r="L14" i="143"/>
  <c r="M14" i="143"/>
  <c r="N14" i="143"/>
  <c r="O14" i="143"/>
  <c r="P14" i="143"/>
  <c r="Q14" i="143"/>
  <c r="R14" i="143"/>
  <c r="S14" i="143"/>
  <c r="T14" i="143"/>
  <c r="U14" i="143"/>
  <c r="V14" i="143"/>
  <c r="W14" i="143"/>
  <c r="X14" i="143"/>
  <c r="Y14" i="143"/>
  <c r="Z14" i="143"/>
  <c r="AA14" i="143"/>
  <c r="AB14" i="143"/>
  <c r="AC14" i="143"/>
  <c r="AD14" i="143"/>
  <c r="AE14" i="143"/>
  <c r="AF14" i="143"/>
  <c r="C16" i="143"/>
  <c r="D16" i="143"/>
  <c r="E16" i="143"/>
  <c r="F16" i="143"/>
  <c r="G16" i="143"/>
  <c r="H16" i="143"/>
  <c r="I16" i="143"/>
  <c r="J16" i="143"/>
  <c r="K16" i="143"/>
  <c r="L16" i="143"/>
  <c r="M16" i="143"/>
  <c r="N16" i="143"/>
  <c r="O16" i="143"/>
  <c r="P16" i="143"/>
  <c r="Q16" i="143"/>
  <c r="R16" i="143"/>
  <c r="S16" i="143"/>
  <c r="T16" i="143"/>
  <c r="U16" i="143"/>
  <c r="V16" i="143"/>
  <c r="W16" i="143"/>
  <c r="X16" i="143"/>
  <c r="Y16" i="143"/>
  <c r="Z16" i="143"/>
  <c r="AA16" i="143"/>
  <c r="AB16" i="143"/>
  <c r="AC16" i="143"/>
  <c r="AD16" i="143"/>
  <c r="AE16" i="143"/>
  <c r="AF16" i="143"/>
  <c r="B16" i="143"/>
  <c r="B14" i="143"/>
  <c r="B12" i="143"/>
  <c r="B10" i="143"/>
  <c r="B8" i="143"/>
  <c r="B6" i="143"/>
  <c r="C6" i="142"/>
  <c r="D6" i="142"/>
  <c r="E6" i="142"/>
  <c r="F6" i="142"/>
  <c r="G6" i="142"/>
  <c r="H6" i="142"/>
  <c r="I6" i="142"/>
  <c r="J6" i="142"/>
  <c r="K6" i="142"/>
  <c r="L6" i="142"/>
  <c r="M6" i="142"/>
  <c r="N6" i="142"/>
  <c r="O6" i="142"/>
  <c r="P6" i="142"/>
  <c r="Q6" i="142"/>
  <c r="R6" i="142"/>
  <c r="S6" i="142"/>
  <c r="T6" i="142"/>
  <c r="U6" i="142"/>
  <c r="V6" i="142"/>
  <c r="W6" i="142"/>
  <c r="X6" i="142"/>
  <c r="Y6" i="142"/>
  <c r="Z6" i="142"/>
  <c r="AA6" i="142"/>
  <c r="AB6" i="142"/>
  <c r="AC6" i="142"/>
  <c r="AD6" i="142"/>
  <c r="AE6" i="142"/>
  <c r="AF6" i="142"/>
  <c r="C8" i="142"/>
  <c r="D8" i="142"/>
  <c r="E8" i="142"/>
  <c r="F8" i="142"/>
  <c r="G8" i="142"/>
  <c r="H8" i="142"/>
  <c r="I8" i="142"/>
  <c r="J8" i="142"/>
  <c r="K8" i="142"/>
  <c r="L8" i="142"/>
  <c r="M8" i="142"/>
  <c r="N8" i="142"/>
  <c r="O8" i="142"/>
  <c r="P8" i="142"/>
  <c r="Q8" i="142"/>
  <c r="R8" i="142"/>
  <c r="S8" i="142"/>
  <c r="T8" i="142"/>
  <c r="U8" i="142"/>
  <c r="V8" i="142"/>
  <c r="W8" i="142"/>
  <c r="X8" i="142"/>
  <c r="Y8" i="142"/>
  <c r="Z8" i="142"/>
  <c r="AA8" i="142"/>
  <c r="AB8" i="142"/>
  <c r="AC8" i="142"/>
  <c r="AD8" i="142"/>
  <c r="AE8" i="142"/>
  <c r="AF8" i="142"/>
  <c r="C10" i="142"/>
  <c r="D10" i="142"/>
  <c r="E10" i="142"/>
  <c r="F10" i="142"/>
  <c r="G10" i="142"/>
  <c r="H10" i="142"/>
  <c r="I10" i="142"/>
  <c r="J10" i="142"/>
  <c r="K10" i="142"/>
  <c r="L10" i="142"/>
  <c r="M10" i="142"/>
  <c r="N10" i="142"/>
  <c r="O10" i="142"/>
  <c r="P10" i="142"/>
  <c r="Q10" i="142"/>
  <c r="R10" i="142"/>
  <c r="S10" i="142"/>
  <c r="T10" i="142"/>
  <c r="U10" i="142"/>
  <c r="V10" i="142"/>
  <c r="W10" i="142"/>
  <c r="X10" i="142"/>
  <c r="Y10" i="142"/>
  <c r="Z10" i="142"/>
  <c r="AA10" i="142"/>
  <c r="AB10" i="142"/>
  <c r="AC10" i="142"/>
  <c r="AD10" i="142"/>
  <c r="AE10" i="142"/>
  <c r="AF10" i="142"/>
  <c r="C12" i="142"/>
  <c r="D12" i="142"/>
  <c r="E12" i="142"/>
  <c r="F12" i="142"/>
  <c r="G12" i="142"/>
  <c r="H12" i="142"/>
  <c r="I12" i="142"/>
  <c r="J12" i="142"/>
  <c r="K12" i="142"/>
  <c r="L12" i="142"/>
  <c r="M12" i="142"/>
  <c r="N12" i="142"/>
  <c r="O12" i="142"/>
  <c r="P12" i="142"/>
  <c r="Q12" i="142"/>
  <c r="R12" i="142"/>
  <c r="S12" i="142"/>
  <c r="T12" i="142"/>
  <c r="U12" i="142"/>
  <c r="V12" i="142"/>
  <c r="W12" i="142"/>
  <c r="X12" i="142"/>
  <c r="Y12" i="142"/>
  <c r="Z12" i="142"/>
  <c r="AA12" i="142"/>
  <c r="AB12" i="142"/>
  <c r="AC12" i="142"/>
  <c r="AD12" i="142"/>
  <c r="AE12" i="142"/>
  <c r="AF12" i="142"/>
  <c r="C14" i="142"/>
  <c r="D14" i="142"/>
  <c r="E14" i="142"/>
  <c r="F14" i="142"/>
  <c r="G14" i="142"/>
  <c r="H14" i="142"/>
  <c r="I14" i="142"/>
  <c r="J14" i="142"/>
  <c r="K14" i="142"/>
  <c r="L14" i="142"/>
  <c r="M14" i="142"/>
  <c r="N14" i="142"/>
  <c r="O14" i="142"/>
  <c r="P14" i="142"/>
  <c r="Q14" i="142"/>
  <c r="R14" i="142"/>
  <c r="S14" i="142"/>
  <c r="T14" i="142"/>
  <c r="U14" i="142"/>
  <c r="V14" i="142"/>
  <c r="W14" i="142"/>
  <c r="X14" i="142"/>
  <c r="Y14" i="142"/>
  <c r="Z14" i="142"/>
  <c r="AA14" i="142"/>
  <c r="AB14" i="142"/>
  <c r="AC14" i="142"/>
  <c r="AD14" i="142"/>
  <c r="AE14" i="142"/>
  <c r="AF14" i="142"/>
  <c r="C16" i="142"/>
  <c r="D16" i="142"/>
  <c r="E16" i="142"/>
  <c r="F16" i="142"/>
  <c r="G16" i="142"/>
  <c r="H16" i="142"/>
  <c r="I16" i="142"/>
  <c r="J16" i="142"/>
  <c r="K16" i="142"/>
  <c r="L16" i="142"/>
  <c r="M16" i="142"/>
  <c r="N16" i="142"/>
  <c r="O16" i="142"/>
  <c r="P16" i="142"/>
  <c r="Q16" i="142"/>
  <c r="R16" i="142"/>
  <c r="S16" i="142"/>
  <c r="T16" i="142"/>
  <c r="U16" i="142"/>
  <c r="V16" i="142"/>
  <c r="W16" i="142"/>
  <c r="X16" i="142"/>
  <c r="Y16" i="142"/>
  <c r="Z16" i="142"/>
  <c r="AA16" i="142"/>
  <c r="AB16" i="142"/>
  <c r="AC16" i="142"/>
  <c r="AD16" i="142"/>
  <c r="AE16" i="142"/>
  <c r="AF16" i="142"/>
  <c r="B16" i="142"/>
  <c r="B14" i="142"/>
  <c r="B12" i="142"/>
  <c r="B10" i="142"/>
  <c r="B8" i="142"/>
  <c r="B6" i="142"/>
  <c r="C6" i="141"/>
  <c r="D6" i="141"/>
  <c r="E6" i="141"/>
  <c r="F6" i="141"/>
  <c r="G6" i="141"/>
  <c r="H6" i="141"/>
  <c r="I6" i="141"/>
  <c r="J6" i="141"/>
  <c r="K6" i="141"/>
  <c r="L6" i="141"/>
  <c r="M6" i="141"/>
  <c r="N6" i="141"/>
  <c r="O6" i="141"/>
  <c r="P6" i="141"/>
  <c r="Q6" i="141"/>
  <c r="R6" i="141"/>
  <c r="S6" i="141"/>
  <c r="T6" i="141"/>
  <c r="U6" i="141"/>
  <c r="V6" i="141"/>
  <c r="W6" i="141"/>
  <c r="X6" i="141"/>
  <c r="Y6" i="141"/>
  <c r="Z6" i="141"/>
  <c r="AA6" i="141"/>
  <c r="AB6" i="141"/>
  <c r="AC6" i="141"/>
  <c r="AD6" i="141"/>
  <c r="AE6" i="141"/>
  <c r="AF6" i="141"/>
  <c r="C8" i="141"/>
  <c r="D8" i="141"/>
  <c r="E8" i="141"/>
  <c r="F8" i="141"/>
  <c r="G8" i="141"/>
  <c r="H8" i="141"/>
  <c r="I8" i="141"/>
  <c r="J8" i="141"/>
  <c r="K8" i="141"/>
  <c r="L8" i="141"/>
  <c r="M8" i="141"/>
  <c r="N8" i="141"/>
  <c r="O8" i="141"/>
  <c r="P8" i="141"/>
  <c r="Q8" i="141"/>
  <c r="R8" i="141"/>
  <c r="S8" i="141"/>
  <c r="T8" i="141"/>
  <c r="U8" i="141"/>
  <c r="V8" i="141"/>
  <c r="W8" i="141"/>
  <c r="X8" i="141"/>
  <c r="Y8" i="141"/>
  <c r="Z8" i="141"/>
  <c r="AA8" i="141"/>
  <c r="AB8" i="141"/>
  <c r="AC8" i="141"/>
  <c r="AD8" i="141"/>
  <c r="AE8" i="141"/>
  <c r="AF8" i="141"/>
  <c r="C10" i="141"/>
  <c r="D10" i="141"/>
  <c r="E10" i="141"/>
  <c r="F10" i="141"/>
  <c r="G10" i="141"/>
  <c r="H10" i="141"/>
  <c r="I10" i="141"/>
  <c r="J10" i="141"/>
  <c r="K10" i="141"/>
  <c r="L10" i="141"/>
  <c r="M10" i="141"/>
  <c r="N10" i="141"/>
  <c r="O10" i="141"/>
  <c r="P10" i="141"/>
  <c r="Q10" i="141"/>
  <c r="R10" i="141"/>
  <c r="S10" i="141"/>
  <c r="T10" i="141"/>
  <c r="U10" i="141"/>
  <c r="V10" i="141"/>
  <c r="W10" i="141"/>
  <c r="X10" i="141"/>
  <c r="Y10" i="141"/>
  <c r="Z10" i="141"/>
  <c r="AA10" i="141"/>
  <c r="AB10" i="141"/>
  <c r="AC10" i="141"/>
  <c r="AD10" i="141"/>
  <c r="AE10" i="141"/>
  <c r="AF10" i="141"/>
  <c r="C12" i="141"/>
  <c r="D12" i="141"/>
  <c r="E12" i="141"/>
  <c r="F12" i="141"/>
  <c r="G12" i="141"/>
  <c r="H12" i="141"/>
  <c r="I12" i="141"/>
  <c r="J12" i="141"/>
  <c r="K12" i="141"/>
  <c r="L12" i="141"/>
  <c r="M12" i="141"/>
  <c r="N12" i="141"/>
  <c r="O12" i="141"/>
  <c r="P12" i="141"/>
  <c r="Q12" i="141"/>
  <c r="R12" i="141"/>
  <c r="S12" i="141"/>
  <c r="T12" i="141"/>
  <c r="U12" i="141"/>
  <c r="V12" i="141"/>
  <c r="W12" i="141"/>
  <c r="X12" i="141"/>
  <c r="Y12" i="141"/>
  <c r="Z12" i="141"/>
  <c r="AA12" i="141"/>
  <c r="AB12" i="141"/>
  <c r="AC12" i="141"/>
  <c r="AD12" i="141"/>
  <c r="AE12" i="141"/>
  <c r="AF12" i="141"/>
  <c r="C14" i="141"/>
  <c r="D14" i="141"/>
  <c r="E14" i="141"/>
  <c r="F14" i="141"/>
  <c r="G14" i="141"/>
  <c r="H14" i="141"/>
  <c r="I14" i="141"/>
  <c r="J14" i="141"/>
  <c r="K14" i="141"/>
  <c r="L14" i="141"/>
  <c r="M14" i="141"/>
  <c r="N14" i="141"/>
  <c r="O14" i="141"/>
  <c r="P14" i="141"/>
  <c r="Q14" i="141"/>
  <c r="R14" i="141"/>
  <c r="S14" i="141"/>
  <c r="T14" i="141"/>
  <c r="U14" i="141"/>
  <c r="V14" i="141"/>
  <c r="W14" i="141"/>
  <c r="X14" i="141"/>
  <c r="Y14" i="141"/>
  <c r="Z14" i="141"/>
  <c r="AA14" i="141"/>
  <c r="AB14" i="141"/>
  <c r="AC14" i="141"/>
  <c r="AD14" i="141"/>
  <c r="AE14" i="141"/>
  <c r="AF14" i="141"/>
  <c r="C16" i="141"/>
  <c r="D16" i="141"/>
  <c r="E16" i="141"/>
  <c r="F16" i="141"/>
  <c r="G16" i="141"/>
  <c r="H16" i="141"/>
  <c r="I16" i="141"/>
  <c r="J16" i="141"/>
  <c r="K16" i="141"/>
  <c r="L16" i="141"/>
  <c r="M16" i="141"/>
  <c r="N16" i="141"/>
  <c r="O16" i="141"/>
  <c r="P16" i="141"/>
  <c r="Q16" i="141"/>
  <c r="R16" i="141"/>
  <c r="S16" i="141"/>
  <c r="T16" i="141"/>
  <c r="U16" i="141"/>
  <c r="V16" i="141"/>
  <c r="W16" i="141"/>
  <c r="X16" i="141"/>
  <c r="Y16" i="141"/>
  <c r="Z16" i="141"/>
  <c r="AA16" i="141"/>
  <c r="AB16" i="141"/>
  <c r="AC16" i="141"/>
  <c r="AD16" i="141"/>
  <c r="AE16" i="141"/>
  <c r="AF16" i="141"/>
  <c r="B16" i="141"/>
  <c r="B14" i="141"/>
  <c r="B12" i="141"/>
  <c r="B10" i="141"/>
  <c r="B8" i="141"/>
  <c r="B6" i="141"/>
  <c r="C6" i="138"/>
  <c r="D6" i="138"/>
  <c r="E6" i="138"/>
  <c r="F6" i="138"/>
  <c r="G6" i="138"/>
  <c r="H6" i="138"/>
  <c r="I6" i="138"/>
  <c r="J6" i="138"/>
  <c r="K6" i="138"/>
  <c r="L6" i="138"/>
  <c r="M6" i="138"/>
  <c r="N6" i="138"/>
  <c r="O6" i="138"/>
  <c r="P6" i="138"/>
  <c r="Q6" i="138"/>
  <c r="R6" i="138"/>
  <c r="S6" i="138"/>
  <c r="T6" i="138"/>
  <c r="U6" i="138"/>
  <c r="V6" i="138"/>
  <c r="W6" i="138"/>
  <c r="X6" i="138"/>
  <c r="Y6" i="138"/>
  <c r="Z6" i="138"/>
  <c r="AA6" i="138"/>
  <c r="AB6" i="138"/>
  <c r="AC6" i="138"/>
  <c r="AD6" i="138"/>
  <c r="AE6" i="138"/>
  <c r="AF6" i="138"/>
  <c r="C8" i="138"/>
  <c r="D8" i="138"/>
  <c r="E8" i="138"/>
  <c r="F8" i="138"/>
  <c r="G8" i="138"/>
  <c r="H8" i="138"/>
  <c r="I8" i="138"/>
  <c r="J8" i="138"/>
  <c r="K8" i="138"/>
  <c r="L8" i="138"/>
  <c r="M8" i="138"/>
  <c r="N8" i="138"/>
  <c r="O8" i="138"/>
  <c r="P8" i="138"/>
  <c r="Q8" i="138"/>
  <c r="R8" i="138"/>
  <c r="S8" i="138"/>
  <c r="T8" i="138"/>
  <c r="U8" i="138"/>
  <c r="V8" i="138"/>
  <c r="W8" i="138"/>
  <c r="X8" i="138"/>
  <c r="Y8" i="138"/>
  <c r="Z8" i="138"/>
  <c r="AA8" i="138"/>
  <c r="AB8" i="138"/>
  <c r="AC8" i="138"/>
  <c r="AD8" i="138"/>
  <c r="AE8" i="138"/>
  <c r="AF8" i="138"/>
  <c r="C10" i="138"/>
  <c r="D10" i="138"/>
  <c r="E10" i="138"/>
  <c r="F10" i="138"/>
  <c r="G10" i="138"/>
  <c r="H10" i="138"/>
  <c r="I10" i="138"/>
  <c r="J10" i="138"/>
  <c r="K10" i="138"/>
  <c r="L10" i="138"/>
  <c r="M10" i="138"/>
  <c r="N10" i="138"/>
  <c r="O10" i="138"/>
  <c r="P10" i="138"/>
  <c r="Q10" i="138"/>
  <c r="R10" i="138"/>
  <c r="S10" i="138"/>
  <c r="T10" i="138"/>
  <c r="U10" i="138"/>
  <c r="V10" i="138"/>
  <c r="W10" i="138"/>
  <c r="X10" i="138"/>
  <c r="Y10" i="138"/>
  <c r="Z10" i="138"/>
  <c r="AA10" i="138"/>
  <c r="AB10" i="138"/>
  <c r="AC10" i="138"/>
  <c r="AD10" i="138"/>
  <c r="AE10" i="138"/>
  <c r="AF10" i="138"/>
  <c r="C12" i="138"/>
  <c r="D12" i="138"/>
  <c r="E12" i="138"/>
  <c r="F12" i="138"/>
  <c r="G12" i="138"/>
  <c r="H12" i="138"/>
  <c r="I12" i="138"/>
  <c r="J12" i="138"/>
  <c r="K12" i="138"/>
  <c r="L12" i="138"/>
  <c r="M12" i="138"/>
  <c r="N12" i="138"/>
  <c r="O12" i="138"/>
  <c r="P12" i="138"/>
  <c r="Q12" i="138"/>
  <c r="R12" i="138"/>
  <c r="S12" i="138"/>
  <c r="T12" i="138"/>
  <c r="U12" i="138"/>
  <c r="V12" i="138"/>
  <c r="W12" i="138"/>
  <c r="X12" i="138"/>
  <c r="Y12" i="138"/>
  <c r="Z12" i="138"/>
  <c r="AA12" i="138"/>
  <c r="AB12" i="138"/>
  <c r="AC12" i="138"/>
  <c r="AD12" i="138"/>
  <c r="AE12" i="138"/>
  <c r="AF12" i="138"/>
  <c r="C14" i="138"/>
  <c r="D14" i="138"/>
  <c r="E14" i="138"/>
  <c r="F14" i="138"/>
  <c r="G14" i="138"/>
  <c r="H14" i="138"/>
  <c r="I14" i="138"/>
  <c r="J14" i="138"/>
  <c r="K14" i="138"/>
  <c r="L14" i="138"/>
  <c r="M14" i="138"/>
  <c r="N14" i="138"/>
  <c r="O14" i="138"/>
  <c r="P14" i="138"/>
  <c r="Q14" i="138"/>
  <c r="R14" i="138"/>
  <c r="S14" i="138"/>
  <c r="T14" i="138"/>
  <c r="U14" i="138"/>
  <c r="V14" i="138"/>
  <c r="W14" i="138"/>
  <c r="X14" i="138"/>
  <c r="Y14" i="138"/>
  <c r="Z14" i="138"/>
  <c r="AA14" i="138"/>
  <c r="AB14" i="138"/>
  <c r="AC14" i="138"/>
  <c r="AD14" i="138"/>
  <c r="AE14" i="138"/>
  <c r="AF14" i="138"/>
  <c r="C16" i="138"/>
  <c r="D16" i="138"/>
  <c r="E16" i="138"/>
  <c r="F16" i="138"/>
  <c r="G16" i="138"/>
  <c r="H16" i="138"/>
  <c r="I16" i="138"/>
  <c r="J16" i="138"/>
  <c r="K16" i="138"/>
  <c r="L16" i="138"/>
  <c r="M16" i="138"/>
  <c r="N16" i="138"/>
  <c r="O16" i="138"/>
  <c r="P16" i="138"/>
  <c r="Q16" i="138"/>
  <c r="R16" i="138"/>
  <c r="S16" i="138"/>
  <c r="T16" i="138"/>
  <c r="U16" i="138"/>
  <c r="V16" i="138"/>
  <c r="W16" i="138"/>
  <c r="X16" i="138"/>
  <c r="Y16" i="138"/>
  <c r="Z16" i="138"/>
  <c r="AA16" i="138"/>
  <c r="AB16" i="138"/>
  <c r="AC16" i="138"/>
  <c r="AD16" i="138"/>
  <c r="AE16" i="138"/>
  <c r="AF16" i="138"/>
  <c r="B16" i="138"/>
  <c r="B14" i="138"/>
  <c r="B12" i="138"/>
  <c r="B10" i="138"/>
  <c r="B8" i="138"/>
  <c r="B6" i="138"/>
  <c r="AG15" i="143"/>
  <c r="AG13" i="143"/>
  <c r="AG11" i="143"/>
  <c r="AG9" i="143"/>
  <c r="AG7" i="143"/>
  <c r="AG5" i="143"/>
  <c r="AG3" i="143" s="1"/>
  <c r="AG15" i="142"/>
  <c r="AG13" i="142"/>
  <c r="AG11" i="142"/>
  <c r="AG9" i="142"/>
  <c r="AG7" i="142"/>
  <c r="AG5" i="142"/>
  <c r="AG3" i="142" s="1"/>
  <c r="AG15" i="141"/>
  <c r="AG13" i="141"/>
  <c r="AG11" i="141"/>
  <c r="AG9" i="141"/>
  <c r="AG7" i="141"/>
  <c r="AG5" i="141"/>
  <c r="AG13" i="138"/>
  <c r="AG9" i="138"/>
  <c r="AG15" i="138"/>
  <c r="AG11" i="138"/>
  <c r="AG7" i="138"/>
  <c r="AG5" i="138"/>
  <c r="AG3" i="138" s="1"/>
  <c r="C31" i="143"/>
  <c r="D31" i="143"/>
  <c r="E31" i="143"/>
  <c r="F31" i="143"/>
  <c r="G31" i="143"/>
  <c r="H31" i="143"/>
  <c r="I31" i="143"/>
  <c r="J31" i="143"/>
  <c r="K31" i="143"/>
  <c r="L31" i="143"/>
  <c r="M31" i="143"/>
  <c r="N31" i="143"/>
  <c r="O31" i="143"/>
  <c r="P31" i="143"/>
  <c r="Q31" i="143"/>
  <c r="R31" i="143"/>
  <c r="S31" i="143"/>
  <c r="T31" i="143"/>
  <c r="U31" i="143"/>
  <c r="V31" i="143"/>
  <c r="W31" i="143"/>
  <c r="X31" i="143"/>
  <c r="Y31" i="143"/>
  <c r="Z31" i="143"/>
  <c r="AA31" i="143"/>
  <c r="AB31" i="143"/>
  <c r="AC31" i="143"/>
  <c r="AD31" i="143"/>
  <c r="AE31" i="143"/>
  <c r="AF31" i="143"/>
  <c r="C33" i="143"/>
  <c r="D33" i="143"/>
  <c r="E33" i="143"/>
  <c r="F33" i="143"/>
  <c r="G33" i="143"/>
  <c r="H33" i="143"/>
  <c r="I33" i="143"/>
  <c r="J33" i="143"/>
  <c r="K33" i="143"/>
  <c r="L33" i="143"/>
  <c r="M33" i="143"/>
  <c r="N33" i="143"/>
  <c r="O33" i="143"/>
  <c r="P33" i="143"/>
  <c r="Q33" i="143"/>
  <c r="R33" i="143"/>
  <c r="S33" i="143"/>
  <c r="T33" i="143"/>
  <c r="U33" i="143"/>
  <c r="V33" i="143"/>
  <c r="W33" i="143"/>
  <c r="X33" i="143"/>
  <c r="Y33" i="143"/>
  <c r="Z33" i="143"/>
  <c r="AA33" i="143"/>
  <c r="AB33" i="143"/>
  <c r="AC33" i="143"/>
  <c r="AD33" i="143"/>
  <c r="AE33" i="143"/>
  <c r="AF33" i="143"/>
  <c r="C35" i="143"/>
  <c r="D35" i="143"/>
  <c r="E35" i="143"/>
  <c r="F35" i="143"/>
  <c r="G35" i="143"/>
  <c r="H35" i="143"/>
  <c r="I35" i="143"/>
  <c r="J35" i="143"/>
  <c r="K35" i="143"/>
  <c r="L35" i="143"/>
  <c r="M35" i="143"/>
  <c r="N35" i="143"/>
  <c r="O35" i="143"/>
  <c r="P35" i="143"/>
  <c r="Q35" i="143"/>
  <c r="R35" i="143"/>
  <c r="S35" i="143"/>
  <c r="T35" i="143"/>
  <c r="U35" i="143"/>
  <c r="V35" i="143"/>
  <c r="W35" i="143"/>
  <c r="X35" i="143"/>
  <c r="Y35" i="143"/>
  <c r="Z35" i="143"/>
  <c r="AA35" i="143"/>
  <c r="AB35" i="143"/>
  <c r="AC35" i="143"/>
  <c r="AD35" i="143"/>
  <c r="AE35" i="143"/>
  <c r="AF35" i="143"/>
  <c r="C37" i="143"/>
  <c r="D37" i="143"/>
  <c r="E37" i="143"/>
  <c r="F37" i="143"/>
  <c r="G37" i="143"/>
  <c r="H37" i="143"/>
  <c r="I37" i="143"/>
  <c r="J37" i="143"/>
  <c r="K37" i="143"/>
  <c r="L37" i="143"/>
  <c r="M37" i="143"/>
  <c r="N37" i="143"/>
  <c r="O37" i="143"/>
  <c r="P37" i="143"/>
  <c r="Q37" i="143"/>
  <c r="R37" i="143"/>
  <c r="S37" i="143"/>
  <c r="T37" i="143"/>
  <c r="U37" i="143"/>
  <c r="V37" i="143"/>
  <c r="W37" i="143"/>
  <c r="X37" i="143"/>
  <c r="Y37" i="143"/>
  <c r="Z37" i="143"/>
  <c r="AA37" i="143"/>
  <c r="AB37" i="143"/>
  <c r="AC37" i="143"/>
  <c r="AD37" i="143"/>
  <c r="AE37" i="143"/>
  <c r="AF37" i="143"/>
  <c r="C39" i="143"/>
  <c r="D39" i="143"/>
  <c r="E39" i="143"/>
  <c r="F39" i="143"/>
  <c r="G39" i="143"/>
  <c r="H39" i="143"/>
  <c r="I39" i="143"/>
  <c r="J39" i="143"/>
  <c r="K39" i="143"/>
  <c r="L39" i="143"/>
  <c r="M39" i="143"/>
  <c r="N39" i="143"/>
  <c r="O39" i="143"/>
  <c r="P39" i="143"/>
  <c r="Q39" i="143"/>
  <c r="R39" i="143"/>
  <c r="S39" i="143"/>
  <c r="T39" i="143"/>
  <c r="U39" i="143"/>
  <c r="V39" i="143"/>
  <c r="W39" i="143"/>
  <c r="X39" i="143"/>
  <c r="Y39" i="143"/>
  <c r="Z39" i="143"/>
  <c r="AA39" i="143"/>
  <c r="AB39" i="143"/>
  <c r="AC39" i="143"/>
  <c r="AD39" i="143"/>
  <c r="AE39" i="143"/>
  <c r="AF39" i="143"/>
  <c r="C41" i="143"/>
  <c r="D41" i="143"/>
  <c r="E41" i="143"/>
  <c r="F41" i="143"/>
  <c r="G41" i="143"/>
  <c r="H41" i="143"/>
  <c r="I41" i="143"/>
  <c r="J41" i="143"/>
  <c r="K41" i="143"/>
  <c r="L41" i="143"/>
  <c r="M41" i="143"/>
  <c r="N41" i="143"/>
  <c r="O41" i="143"/>
  <c r="P41" i="143"/>
  <c r="Q41" i="143"/>
  <c r="R41" i="143"/>
  <c r="S41" i="143"/>
  <c r="T41" i="143"/>
  <c r="U41" i="143"/>
  <c r="V41" i="143"/>
  <c r="W41" i="143"/>
  <c r="X41" i="143"/>
  <c r="Y41" i="143"/>
  <c r="Z41" i="143"/>
  <c r="AA41" i="143"/>
  <c r="AB41" i="143"/>
  <c r="AC41" i="143"/>
  <c r="AD41" i="143"/>
  <c r="AE41" i="143"/>
  <c r="AF41" i="143"/>
  <c r="B41" i="143"/>
  <c r="B39" i="143"/>
  <c r="B37" i="143"/>
  <c r="B35" i="143"/>
  <c r="B33" i="143"/>
  <c r="B31" i="143"/>
  <c r="C31" i="142"/>
  <c r="D31" i="142"/>
  <c r="E31" i="142"/>
  <c r="F31" i="142"/>
  <c r="G31" i="142"/>
  <c r="H31" i="142"/>
  <c r="I31" i="142"/>
  <c r="J31" i="142"/>
  <c r="K31" i="142"/>
  <c r="L31" i="142"/>
  <c r="M31" i="142"/>
  <c r="N31" i="142"/>
  <c r="O31" i="142"/>
  <c r="P31" i="142"/>
  <c r="Q31" i="142"/>
  <c r="R31" i="142"/>
  <c r="S31" i="142"/>
  <c r="T31" i="142"/>
  <c r="U31" i="142"/>
  <c r="V31" i="142"/>
  <c r="W31" i="142"/>
  <c r="X31" i="142"/>
  <c r="Y31" i="142"/>
  <c r="Z31" i="142"/>
  <c r="AA31" i="142"/>
  <c r="AB31" i="142"/>
  <c r="AC31" i="142"/>
  <c r="AD31" i="142"/>
  <c r="AE31" i="142"/>
  <c r="AF31" i="142"/>
  <c r="C33" i="142"/>
  <c r="D33" i="142"/>
  <c r="E33" i="142"/>
  <c r="F33" i="142"/>
  <c r="G33" i="142"/>
  <c r="H33" i="142"/>
  <c r="I33" i="142"/>
  <c r="J33" i="142"/>
  <c r="K33" i="142"/>
  <c r="L33" i="142"/>
  <c r="M33" i="142"/>
  <c r="N33" i="142"/>
  <c r="O33" i="142"/>
  <c r="P33" i="142"/>
  <c r="Q33" i="142"/>
  <c r="R33" i="142"/>
  <c r="S33" i="142"/>
  <c r="T33" i="142"/>
  <c r="U33" i="142"/>
  <c r="V33" i="142"/>
  <c r="W33" i="142"/>
  <c r="X33" i="142"/>
  <c r="Y33" i="142"/>
  <c r="Z33" i="142"/>
  <c r="AA33" i="142"/>
  <c r="AB33" i="142"/>
  <c r="AC33" i="142"/>
  <c r="AD33" i="142"/>
  <c r="AE33" i="142"/>
  <c r="AF33" i="142"/>
  <c r="C35" i="142"/>
  <c r="D35" i="142"/>
  <c r="E35" i="142"/>
  <c r="F35" i="142"/>
  <c r="G35" i="142"/>
  <c r="H35" i="142"/>
  <c r="I35" i="142"/>
  <c r="J35" i="142"/>
  <c r="K35" i="142"/>
  <c r="L35" i="142"/>
  <c r="M35" i="142"/>
  <c r="N35" i="142"/>
  <c r="O35" i="142"/>
  <c r="P35" i="142"/>
  <c r="Q35" i="142"/>
  <c r="R35" i="142"/>
  <c r="S35" i="142"/>
  <c r="T35" i="142"/>
  <c r="U35" i="142"/>
  <c r="V35" i="142"/>
  <c r="W35" i="142"/>
  <c r="X35" i="142"/>
  <c r="Y35" i="142"/>
  <c r="Z35" i="142"/>
  <c r="AA35" i="142"/>
  <c r="AB35" i="142"/>
  <c r="AC35" i="142"/>
  <c r="AD35" i="142"/>
  <c r="AE35" i="142"/>
  <c r="AF35" i="142"/>
  <c r="C37" i="142"/>
  <c r="D37" i="142"/>
  <c r="E37" i="142"/>
  <c r="F37" i="142"/>
  <c r="G37" i="142"/>
  <c r="H37" i="142"/>
  <c r="I37" i="142"/>
  <c r="J37" i="142"/>
  <c r="K37" i="142"/>
  <c r="L37" i="142"/>
  <c r="M37" i="142"/>
  <c r="N37" i="142"/>
  <c r="O37" i="142"/>
  <c r="P37" i="142"/>
  <c r="Q37" i="142"/>
  <c r="R37" i="142"/>
  <c r="S37" i="142"/>
  <c r="T37" i="142"/>
  <c r="U37" i="142"/>
  <c r="V37" i="142"/>
  <c r="W37" i="142"/>
  <c r="X37" i="142"/>
  <c r="Y37" i="142"/>
  <c r="Z37" i="142"/>
  <c r="AA37" i="142"/>
  <c r="AB37" i="142"/>
  <c r="AC37" i="142"/>
  <c r="AD37" i="142"/>
  <c r="AE37" i="142"/>
  <c r="AF37" i="142"/>
  <c r="C39" i="142"/>
  <c r="D39" i="142"/>
  <c r="E39" i="142"/>
  <c r="F39" i="142"/>
  <c r="G39" i="142"/>
  <c r="H39" i="142"/>
  <c r="I39" i="142"/>
  <c r="J39" i="142"/>
  <c r="K39" i="142"/>
  <c r="L39" i="142"/>
  <c r="M39" i="142"/>
  <c r="N39" i="142"/>
  <c r="O39" i="142"/>
  <c r="P39" i="142"/>
  <c r="Q39" i="142"/>
  <c r="R39" i="142"/>
  <c r="S39" i="142"/>
  <c r="T39" i="142"/>
  <c r="U39" i="142"/>
  <c r="V39" i="142"/>
  <c r="W39" i="142"/>
  <c r="X39" i="142"/>
  <c r="Y39" i="142"/>
  <c r="Z39" i="142"/>
  <c r="AA39" i="142"/>
  <c r="AB39" i="142"/>
  <c r="AC39" i="142"/>
  <c r="AD39" i="142"/>
  <c r="AE39" i="142"/>
  <c r="AF39" i="142"/>
  <c r="C41" i="142"/>
  <c r="D41" i="142"/>
  <c r="E41" i="142"/>
  <c r="F41" i="142"/>
  <c r="G41" i="142"/>
  <c r="H41" i="142"/>
  <c r="I41" i="142"/>
  <c r="J41" i="142"/>
  <c r="K41" i="142"/>
  <c r="L41" i="142"/>
  <c r="M41" i="142"/>
  <c r="N41" i="142"/>
  <c r="O41" i="142"/>
  <c r="P41" i="142"/>
  <c r="Q41" i="142"/>
  <c r="R41" i="142"/>
  <c r="S41" i="142"/>
  <c r="T41" i="142"/>
  <c r="U41" i="142"/>
  <c r="V41" i="142"/>
  <c r="W41" i="142"/>
  <c r="X41" i="142"/>
  <c r="Y41" i="142"/>
  <c r="Z41" i="142"/>
  <c r="AA41" i="142"/>
  <c r="AB41" i="142"/>
  <c r="AC41" i="142"/>
  <c r="AD41" i="142"/>
  <c r="AE41" i="142"/>
  <c r="AF41" i="142"/>
  <c r="B41" i="142"/>
  <c r="B39" i="142"/>
  <c r="B37" i="142"/>
  <c r="B35" i="142"/>
  <c r="B33" i="142"/>
  <c r="B31" i="142"/>
  <c r="C31" i="141"/>
  <c r="D31" i="141"/>
  <c r="E31" i="141"/>
  <c r="F31" i="141"/>
  <c r="G31" i="141"/>
  <c r="H31" i="141"/>
  <c r="I31" i="141"/>
  <c r="J31" i="141"/>
  <c r="K31" i="141"/>
  <c r="L31" i="141"/>
  <c r="M31" i="141"/>
  <c r="N31" i="141"/>
  <c r="O31" i="141"/>
  <c r="P31" i="141"/>
  <c r="Q31" i="141"/>
  <c r="R31" i="141"/>
  <c r="S31" i="141"/>
  <c r="T31" i="141"/>
  <c r="U31" i="141"/>
  <c r="V31" i="141"/>
  <c r="W31" i="141"/>
  <c r="X31" i="141"/>
  <c r="Y31" i="141"/>
  <c r="Z31" i="141"/>
  <c r="AA31" i="141"/>
  <c r="AB31" i="141"/>
  <c r="AC31" i="141"/>
  <c r="AD31" i="141"/>
  <c r="AE31" i="141"/>
  <c r="AF31" i="141"/>
  <c r="C33" i="141"/>
  <c r="D33" i="141"/>
  <c r="E33" i="141"/>
  <c r="F33" i="141"/>
  <c r="G33" i="141"/>
  <c r="H33" i="141"/>
  <c r="I33" i="141"/>
  <c r="J33" i="141"/>
  <c r="K33" i="141"/>
  <c r="L33" i="141"/>
  <c r="M33" i="141"/>
  <c r="N33" i="141"/>
  <c r="O33" i="141"/>
  <c r="P33" i="141"/>
  <c r="Q33" i="141"/>
  <c r="R33" i="141"/>
  <c r="S33" i="141"/>
  <c r="T33" i="141"/>
  <c r="U33" i="141"/>
  <c r="V33" i="141"/>
  <c r="W33" i="141"/>
  <c r="X33" i="141"/>
  <c r="Y33" i="141"/>
  <c r="Z33" i="141"/>
  <c r="AA33" i="141"/>
  <c r="AB33" i="141"/>
  <c r="AC33" i="141"/>
  <c r="AD33" i="141"/>
  <c r="AE33" i="141"/>
  <c r="AF33" i="141"/>
  <c r="C35" i="141"/>
  <c r="D35" i="141"/>
  <c r="E35" i="141"/>
  <c r="F35" i="141"/>
  <c r="G35" i="141"/>
  <c r="H35" i="141"/>
  <c r="I35" i="141"/>
  <c r="J35" i="141"/>
  <c r="K35" i="141"/>
  <c r="L35" i="141"/>
  <c r="M35" i="141"/>
  <c r="N35" i="141"/>
  <c r="O35" i="141"/>
  <c r="P35" i="141"/>
  <c r="Q35" i="141"/>
  <c r="R35" i="141"/>
  <c r="S35" i="141"/>
  <c r="T35" i="141"/>
  <c r="U35" i="141"/>
  <c r="V35" i="141"/>
  <c r="W35" i="141"/>
  <c r="X35" i="141"/>
  <c r="Y35" i="141"/>
  <c r="Z35" i="141"/>
  <c r="AA35" i="141"/>
  <c r="AB35" i="141"/>
  <c r="AC35" i="141"/>
  <c r="AD35" i="141"/>
  <c r="AE35" i="141"/>
  <c r="AF35" i="141"/>
  <c r="C37" i="141"/>
  <c r="D37" i="141"/>
  <c r="E37" i="141"/>
  <c r="F37" i="141"/>
  <c r="G37" i="141"/>
  <c r="H37" i="141"/>
  <c r="I37" i="141"/>
  <c r="J37" i="141"/>
  <c r="K37" i="141"/>
  <c r="L37" i="141"/>
  <c r="M37" i="141"/>
  <c r="N37" i="141"/>
  <c r="O37" i="141"/>
  <c r="P37" i="141"/>
  <c r="Q37" i="141"/>
  <c r="R37" i="141"/>
  <c r="S37" i="141"/>
  <c r="T37" i="141"/>
  <c r="U37" i="141"/>
  <c r="V37" i="141"/>
  <c r="W37" i="141"/>
  <c r="X37" i="141"/>
  <c r="Y37" i="141"/>
  <c r="Z37" i="141"/>
  <c r="AA37" i="141"/>
  <c r="AB37" i="141"/>
  <c r="AC37" i="141"/>
  <c r="AD37" i="141"/>
  <c r="AE37" i="141"/>
  <c r="AF37" i="141"/>
  <c r="C39" i="141"/>
  <c r="D39" i="141"/>
  <c r="E39" i="141"/>
  <c r="F39" i="141"/>
  <c r="G39" i="141"/>
  <c r="H39" i="141"/>
  <c r="I39" i="141"/>
  <c r="J39" i="141"/>
  <c r="K39" i="141"/>
  <c r="L39" i="141"/>
  <c r="M39" i="141"/>
  <c r="N39" i="141"/>
  <c r="O39" i="141"/>
  <c r="P39" i="141"/>
  <c r="Q39" i="141"/>
  <c r="R39" i="141"/>
  <c r="S39" i="141"/>
  <c r="T39" i="141"/>
  <c r="U39" i="141"/>
  <c r="V39" i="141"/>
  <c r="W39" i="141"/>
  <c r="X39" i="141"/>
  <c r="Y39" i="141"/>
  <c r="Z39" i="141"/>
  <c r="AA39" i="141"/>
  <c r="AB39" i="141"/>
  <c r="AC39" i="141"/>
  <c r="AD39" i="141"/>
  <c r="AE39" i="141"/>
  <c r="AF39" i="141"/>
  <c r="C41" i="141"/>
  <c r="D41" i="141"/>
  <c r="E41" i="141"/>
  <c r="F41" i="141"/>
  <c r="G41" i="141"/>
  <c r="H41" i="141"/>
  <c r="I41" i="141"/>
  <c r="J41" i="141"/>
  <c r="K41" i="141"/>
  <c r="L41" i="141"/>
  <c r="M41" i="141"/>
  <c r="N41" i="141"/>
  <c r="O41" i="141"/>
  <c r="P41" i="141"/>
  <c r="Q41" i="141"/>
  <c r="R41" i="141"/>
  <c r="S41" i="141"/>
  <c r="T41" i="141"/>
  <c r="U41" i="141"/>
  <c r="V41" i="141"/>
  <c r="W41" i="141"/>
  <c r="X41" i="141"/>
  <c r="Y41" i="141"/>
  <c r="Z41" i="141"/>
  <c r="AA41" i="141"/>
  <c r="AB41" i="141"/>
  <c r="AC41" i="141"/>
  <c r="AD41" i="141"/>
  <c r="AE41" i="141"/>
  <c r="AF41" i="141"/>
  <c r="B41" i="141"/>
  <c r="B39" i="141"/>
  <c r="B37" i="141"/>
  <c r="B35" i="141"/>
  <c r="B33" i="141"/>
  <c r="B31" i="141"/>
  <c r="AG40" i="143"/>
  <c r="AG38" i="143"/>
  <c r="AG36" i="143"/>
  <c r="AG34" i="143"/>
  <c r="AG32" i="143"/>
  <c r="AG30" i="143"/>
  <c r="AG28" i="143"/>
  <c r="AG40" i="142"/>
  <c r="AG38" i="142"/>
  <c r="AG36" i="142"/>
  <c r="AG34" i="142"/>
  <c r="AG32" i="142"/>
  <c r="AG28" i="142" s="1"/>
  <c r="AG30" i="142"/>
  <c r="AG40" i="141"/>
  <c r="AG38" i="141"/>
  <c r="AG36" i="141"/>
  <c r="AG34" i="141"/>
  <c r="AG32" i="141"/>
  <c r="AG30" i="141"/>
  <c r="AG28" i="141"/>
  <c r="AG3" i="141"/>
  <c r="C41" i="138"/>
  <c r="D41" i="138"/>
  <c r="E41" i="138"/>
  <c r="F41" i="138"/>
  <c r="G41" i="138"/>
  <c r="H41" i="138"/>
  <c r="I41" i="138"/>
  <c r="J41" i="138"/>
  <c r="K41" i="138"/>
  <c r="L41" i="138"/>
  <c r="M41" i="138"/>
  <c r="N41" i="138"/>
  <c r="O41" i="138"/>
  <c r="P41" i="138"/>
  <c r="Q41" i="138"/>
  <c r="R41" i="138"/>
  <c r="S41" i="138"/>
  <c r="T41" i="138"/>
  <c r="U41" i="138"/>
  <c r="V41" i="138"/>
  <c r="W41" i="138"/>
  <c r="X41" i="138"/>
  <c r="Y41" i="138"/>
  <c r="Z41" i="138"/>
  <c r="AA41" i="138"/>
  <c r="AB41" i="138"/>
  <c r="AC41" i="138"/>
  <c r="AD41" i="138"/>
  <c r="AE41" i="138"/>
  <c r="AF41" i="138"/>
  <c r="B41" i="138"/>
  <c r="C39" i="138"/>
  <c r="D39" i="138"/>
  <c r="E39" i="138"/>
  <c r="F39" i="138"/>
  <c r="G39" i="138"/>
  <c r="H39" i="138"/>
  <c r="I39" i="138"/>
  <c r="J39" i="138"/>
  <c r="K39" i="138"/>
  <c r="L39" i="138"/>
  <c r="M39" i="138"/>
  <c r="N39" i="138"/>
  <c r="O39" i="138"/>
  <c r="P39" i="138"/>
  <c r="Q39" i="138"/>
  <c r="R39" i="138"/>
  <c r="S39" i="138"/>
  <c r="T39" i="138"/>
  <c r="U39" i="138"/>
  <c r="V39" i="138"/>
  <c r="W39" i="138"/>
  <c r="X39" i="138"/>
  <c r="Y39" i="138"/>
  <c r="Z39" i="138"/>
  <c r="AA39" i="138"/>
  <c r="AB39" i="138"/>
  <c r="AC39" i="138"/>
  <c r="AD39" i="138"/>
  <c r="AE39" i="138"/>
  <c r="AF39" i="138"/>
  <c r="B39" i="138"/>
  <c r="B37" i="138"/>
  <c r="C37" i="138"/>
  <c r="D37" i="138"/>
  <c r="E37" i="138"/>
  <c r="F37" i="138"/>
  <c r="G37" i="138"/>
  <c r="H37" i="138"/>
  <c r="I37" i="138"/>
  <c r="J37" i="138"/>
  <c r="K37" i="138"/>
  <c r="L37" i="138"/>
  <c r="M37" i="138"/>
  <c r="N37" i="138"/>
  <c r="O37" i="138"/>
  <c r="P37" i="138"/>
  <c r="Q37" i="138"/>
  <c r="R37" i="138"/>
  <c r="S37" i="138"/>
  <c r="T37" i="138"/>
  <c r="U37" i="138"/>
  <c r="V37" i="138"/>
  <c r="W37" i="138"/>
  <c r="X37" i="138"/>
  <c r="Y37" i="138"/>
  <c r="Z37" i="138"/>
  <c r="AA37" i="138"/>
  <c r="AB37" i="138"/>
  <c r="AC37" i="138"/>
  <c r="AD37" i="138"/>
  <c r="AE37" i="138"/>
  <c r="AF37" i="138"/>
  <c r="C35" i="138"/>
  <c r="D35" i="138"/>
  <c r="E35" i="138"/>
  <c r="F35" i="138"/>
  <c r="G35" i="138"/>
  <c r="H35" i="138"/>
  <c r="I35" i="138"/>
  <c r="J35" i="138"/>
  <c r="K35" i="138"/>
  <c r="L35" i="138"/>
  <c r="M35" i="138"/>
  <c r="N35" i="138"/>
  <c r="O35" i="138"/>
  <c r="P35" i="138"/>
  <c r="Q35" i="138"/>
  <c r="R35" i="138"/>
  <c r="S35" i="138"/>
  <c r="T35" i="138"/>
  <c r="U35" i="138"/>
  <c r="V35" i="138"/>
  <c r="W35" i="138"/>
  <c r="X35" i="138"/>
  <c r="Y35" i="138"/>
  <c r="Z35" i="138"/>
  <c r="AA35" i="138"/>
  <c r="AB35" i="138"/>
  <c r="AC35" i="138"/>
  <c r="AD35" i="138"/>
  <c r="AE35" i="138"/>
  <c r="AF35" i="138"/>
  <c r="B35" i="138"/>
  <c r="C33" i="138"/>
  <c r="D33" i="138"/>
  <c r="E33" i="138"/>
  <c r="F33" i="138"/>
  <c r="G33" i="138"/>
  <c r="H33" i="138"/>
  <c r="I33" i="138"/>
  <c r="J33" i="138"/>
  <c r="K33" i="138"/>
  <c r="L33" i="138"/>
  <c r="M33" i="138"/>
  <c r="N33" i="138"/>
  <c r="O33" i="138"/>
  <c r="P33" i="138"/>
  <c r="Q33" i="138"/>
  <c r="R33" i="138"/>
  <c r="S33" i="138"/>
  <c r="T33" i="138"/>
  <c r="U33" i="138"/>
  <c r="V33" i="138"/>
  <c r="W33" i="138"/>
  <c r="X33" i="138"/>
  <c r="Y33" i="138"/>
  <c r="Z33" i="138"/>
  <c r="AA33" i="138"/>
  <c r="AB33" i="138"/>
  <c r="AC33" i="138"/>
  <c r="AD33" i="138"/>
  <c r="AE33" i="138"/>
  <c r="AF33" i="138"/>
  <c r="B33" i="138"/>
  <c r="C31" i="138"/>
  <c r="D31" i="138"/>
  <c r="E31" i="138"/>
  <c r="F31" i="138"/>
  <c r="G31" i="138"/>
  <c r="H31" i="138"/>
  <c r="I31" i="138"/>
  <c r="J31" i="138"/>
  <c r="K31" i="138"/>
  <c r="L31" i="138"/>
  <c r="M31" i="138"/>
  <c r="N31" i="138"/>
  <c r="O31" i="138"/>
  <c r="P31" i="138"/>
  <c r="Q31" i="138"/>
  <c r="R31" i="138"/>
  <c r="S31" i="138"/>
  <c r="T31" i="138"/>
  <c r="U31" i="138"/>
  <c r="V31" i="138"/>
  <c r="W31" i="138"/>
  <c r="X31" i="138"/>
  <c r="Y31" i="138"/>
  <c r="Z31" i="138"/>
  <c r="AA31" i="138"/>
  <c r="AB31" i="138"/>
  <c r="AC31" i="138"/>
  <c r="AD31" i="138"/>
  <c r="AE31" i="138"/>
  <c r="AF31" i="138"/>
  <c r="B31" i="138"/>
  <c r="AG40" i="138"/>
  <c r="AG32" i="138"/>
  <c r="AG38" i="138"/>
  <c r="AG34" i="138"/>
  <c r="AG36" i="138"/>
  <c r="AG28" i="138"/>
  <c r="AG30" i="138"/>
  <c r="CB13" i="144" l="1"/>
  <c r="CB13" i="147"/>
  <c r="CA13" i="150"/>
  <c r="CL13" i="131"/>
  <c r="CK13" i="144"/>
  <c r="CK13" i="147" s="1"/>
  <c r="CL13" i="147" s="1"/>
  <c r="L46" i="141"/>
  <c r="D46" i="141"/>
  <c r="L46" i="138"/>
  <c r="L46" i="143"/>
  <c r="D20" i="141"/>
  <c r="L23" i="138"/>
  <c r="L22" i="141"/>
  <c r="L23" i="141"/>
  <c r="L20" i="141"/>
  <c r="L21" i="141"/>
  <c r="L24" i="141"/>
  <c r="D22" i="141"/>
  <c r="D21" i="141"/>
  <c r="L22" i="138"/>
  <c r="L23" i="143"/>
  <c r="L20" i="142"/>
  <c r="L48" i="142"/>
  <c r="D46" i="138"/>
  <c r="L24" i="143"/>
  <c r="L22" i="143"/>
  <c r="D20" i="143"/>
  <c r="L20" i="143"/>
  <c r="D21" i="143"/>
  <c r="L21" i="143"/>
  <c r="D22" i="143"/>
  <c r="D21" i="142"/>
  <c r="L22" i="142"/>
  <c r="L23" i="142"/>
  <c r="L24" i="142"/>
  <c r="L21" i="142"/>
  <c r="D22" i="142"/>
  <c r="D20" i="142"/>
  <c r="L45" i="142"/>
  <c r="D46" i="143"/>
  <c r="D47" i="143"/>
  <c r="L47" i="143"/>
  <c r="L48" i="143"/>
  <c r="D45" i="143"/>
  <c r="L45" i="143"/>
  <c r="L49" i="143"/>
  <c r="L49" i="142"/>
  <c r="D46" i="142"/>
  <c r="L46" i="142"/>
  <c r="D47" i="142"/>
  <c r="D45" i="142"/>
  <c r="L47" i="142"/>
  <c r="D47" i="141"/>
  <c r="L47" i="141"/>
  <c r="L48" i="141"/>
  <c r="D45" i="141"/>
  <c r="L45" i="141"/>
  <c r="L49" i="141"/>
  <c r="D20" i="138"/>
  <c r="D47" i="138"/>
  <c r="L20" i="138"/>
  <c r="L47" i="138"/>
  <c r="L24" i="138"/>
  <c r="D21" i="138"/>
  <c r="L21" i="138"/>
  <c r="D22" i="138"/>
  <c r="L48" i="138"/>
  <c r="D45" i="138"/>
  <c r="L45" i="138"/>
  <c r="L49" i="138"/>
  <c r="S12" i="137"/>
  <c r="T12" i="137" s="1"/>
  <c r="U12" i="137" s="1"/>
  <c r="V12" i="137" s="1"/>
  <c r="W12" i="137" s="1"/>
  <c r="X12" i="137" s="1"/>
  <c r="Y12" i="137" s="1"/>
  <c r="Z12" i="137" s="1"/>
  <c r="AA12" i="137" s="1"/>
  <c r="AB12" i="137" s="1"/>
  <c r="AC12" i="137" s="1"/>
  <c r="AD12" i="137" s="1"/>
  <c r="AE12" i="137" s="1"/>
  <c r="AF12" i="137" s="1"/>
  <c r="AG12" i="137" s="1"/>
  <c r="AG37" i="52"/>
  <c r="AG38" i="50"/>
  <c r="AG37" i="49"/>
  <c r="AG37" i="48"/>
  <c r="AG38" i="45"/>
  <c r="AG37" i="44"/>
  <c r="AG37" i="43"/>
  <c r="AG37" i="42"/>
  <c r="AG37" i="40"/>
  <c r="AG37" i="39"/>
  <c r="AG37" i="38"/>
  <c r="AG38" i="35"/>
  <c r="AG38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AD38" i="33"/>
  <c r="AE38" i="33"/>
  <c r="AF38" i="33"/>
  <c r="B38" i="33"/>
  <c r="B36" i="33"/>
  <c r="G68" i="122"/>
  <c r="F68" i="122"/>
  <c r="F59" i="122"/>
  <c r="F57" i="122"/>
  <c r="F49" i="122"/>
  <c r="F48" i="122"/>
  <c r="F39" i="122"/>
  <c r="F38" i="122"/>
  <c r="F30" i="122"/>
  <c r="F29" i="122"/>
  <c r="F25" i="122"/>
  <c r="F24" i="122"/>
  <c r="F19" i="122"/>
  <c r="F15" i="122"/>
  <c r="F14" i="122"/>
  <c r="F9" i="122"/>
  <c r="F7" i="122"/>
  <c r="F6" i="122"/>
  <c r="F5" i="122"/>
  <c r="F4" i="122"/>
  <c r="G2" i="122"/>
  <c r="E2" i="122"/>
  <c r="E68" i="122"/>
  <c r="AG32" i="76"/>
  <c r="AG31" i="102"/>
  <c r="AG37" i="86"/>
  <c r="AG35" i="86"/>
  <c r="AG33" i="86"/>
  <c r="AG31" i="86"/>
  <c r="CB13" i="150" l="1"/>
  <c r="U20" i="35" s="1"/>
  <c r="CA13" i="152"/>
  <c r="CB13" i="152" s="1"/>
  <c r="CK13" i="150"/>
  <c r="CL13" i="144"/>
  <c r="CN13" i="146"/>
  <c r="D23" i="141"/>
  <c r="D23" i="143"/>
  <c r="D23" i="142"/>
  <c r="D48" i="143"/>
  <c r="D48" i="142"/>
  <c r="D48" i="141"/>
  <c r="D48" i="138"/>
  <c r="D23" i="138"/>
  <c r="CL13" i="150" l="1"/>
  <c r="K4" i="11" s="1"/>
  <c r="CK13" i="152"/>
  <c r="CO13" i="146"/>
  <c r="AG29" i="42"/>
  <c r="CL13" i="152" l="1"/>
  <c r="U45" i="56"/>
  <c r="U44" i="55"/>
  <c r="U45" i="54"/>
  <c r="U44" i="53"/>
  <c r="U44" i="52"/>
  <c r="U45" i="50"/>
  <c r="U44" i="49"/>
  <c r="U44" i="48"/>
  <c r="U44" i="44"/>
  <c r="U44" i="43"/>
  <c r="U44" i="42"/>
  <c r="U44" i="40"/>
  <c r="U44" i="39"/>
  <c r="U44" i="37"/>
  <c r="U45" i="35"/>
  <c r="U45" i="33"/>
  <c r="U45" i="60"/>
  <c r="U45" i="61"/>
  <c r="U44" i="63"/>
  <c r="U44" i="64"/>
  <c r="U45" i="65"/>
  <c r="U45" i="68"/>
  <c r="U45" i="72"/>
  <c r="U44" i="73"/>
  <c r="U45" i="75"/>
  <c r="U45" i="76"/>
  <c r="U45" i="77"/>
  <c r="U45" i="78"/>
  <c r="U45" i="79"/>
  <c r="U45" i="80"/>
  <c r="U45" i="81"/>
  <c r="U45" i="82"/>
  <c r="U45" i="83"/>
  <c r="U45" i="86"/>
  <c r="U45" i="87"/>
  <c r="U45" i="90"/>
  <c r="U45" i="91"/>
  <c r="U45" i="92"/>
  <c r="U44" i="102"/>
  <c r="U44" i="103"/>
  <c r="U45" i="104"/>
  <c r="U44" i="105"/>
  <c r="U45" i="108"/>
  <c r="CF13" i="137" l="1"/>
  <c r="CE13" i="137"/>
  <c r="CD13" i="137"/>
  <c r="CC13" i="137"/>
  <c r="CB13" i="137"/>
  <c r="CA13" i="137"/>
  <c r="BZ13" i="137"/>
  <c r="BV13" i="137"/>
  <c r="BW13" i="137" s="1"/>
  <c r="BT13" i="137"/>
  <c r="BS13" i="137"/>
  <c r="BR13" i="137"/>
  <c r="BP13" i="137"/>
  <c r="BO13" i="137"/>
  <c r="BN13" i="137"/>
  <c r="BM13" i="137"/>
  <c r="BL13" i="137"/>
  <c r="BK13" i="137"/>
  <c r="BJ13" i="137"/>
  <c r="BF13" i="137"/>
  <c r="BG13" i="137" s="1"/>
  <c r="AZ13" i="137"/>
  <c r="AY13" i="137"/>
  <c r="AX13" i="137"/>
  <c r="AW13" i="137"/>
  <c r="AV13" i="137"/>
  <c r="AU13" i="137"/>
  <c r="AT13" i="137"/>
  <c r="AS13" i="137"/>
  <c r="AR13" i="137"/>
  <c r="AQ13" i="137"/>
  <c r="AP13" i="137"/>
  <c r="AO13" i="137"/>
  <c r="AN13" i="137"/>
  <c r="AM13" i="137"/>
  <c r="AL13" i="137"/>
  <c r="AK13" i="137"/>
  <c r="AJ13" i="137"/>
  <c r="AI13" i="137"/>
  <c r="BA9" i="137"/>
  <c r="BA11" i="137" s="1"/>
  <c r="AH8" i="137"/>
  <c r="AG8" i="137"/>
  <c r="AF8" i="137"/>
  <c r="AE8" i="137"/>
  <c r="AD8" i="137"/>
  <c r="AC8" i="137"/>
  <c r="AB8" i="137"/>
  <c r="AA8" i="137"/>
  <c r="Z8" i="137"/>
  <c r="Y8" i="137"/>
  <c r="X8" i="137"/>
  <c r="W8" i="137"/>
  <c r="V8" i="137"/>
  <c r="U8" i="137"/>
  <c r="T8" i="137"/>
  <c r="S8" i="137"/>
  <c r="AH7" i="137"/>
  <c r="AG7" i="137"/>
  <c r="AF7" i="137"/>
  <c r="AE7" i="137"/>
  <c r="AD7" i="137"/>
  <c r="AC7" i="137"/>
  <c r="AB7" i="137"/>
  <c r="AA7" i="137"/>
  <c r="Z7" i="137"/>
  <c r="Y7" i="137"/>
  <c r="X7" i="137"/>
  <c r="W7" i="137"/>
  <c r="V7" i="137"/>
  <c r="U7" i="137"/>
  <c r="T7" i="137"/>
  <c r="S7" i="137"/>
  <c r="BB6" i="137"/>
  <c r="AH6" i="137"/>
  <c r="AG6" i="137"/>
  <c r="AF6" i="137"/>
  <c r="AE6" i="137"/>
  <c r="AD6" i="137"/>
  <c r="AC6" i="137"/>
  <c r="AB6" i="137"/>
  <c r="AA6" i="137"/>
  <c r="Z6" i="137"/>
  <c r="Y6" i="137"/>
  <c r="X6" i="137"/>
  <c r="W6" i="137"/>
  <c r="V6" i="137"/>
  <c r="U6" i="137"/>
  <c r="T6" i="137"/>
  <c r="S6" i="137"/>
  <c r="AH4" i="137"/>
  <c r="AG4" i="137"/>
  <c r="AF4" i="137"/>
  <c r="AE4" i="137"/>
  <c r="AD4" i="137"/>
  <c r="AC4" i="137"/>
  <c r="AB4" i="137"/>
  <c r="AA4" i="137"/>
  <c r="Z4" i="137"/>
  <c r="Y4" i="137"/>
  <c r="X4" i="137"/>
  <c r="W4" i="137"/>
  <c r="V4" i="137"/>
  <c r="U4" i="137"/>
  <c r="T4" i="137"/>
  <c r="S4" i="137"/>
  <c r="AH3" i="137"/>
  <c r="AG3" i="137"/>
  <c r="AF3" i="137"/>
  <c r="AE3" i="137"/>
  <c r="AD3" i="137"/>
  <c r="AC3" i="137"/>
  <c r="AB3" i="137"/>
  <c r="AA3" i="137"/>
  <c r="Z3" i="137"/>
  <c r="Y3" i="137"/>
  <c r="X3" i="137"/>
  <c r="W3" i="137"/>
  <c r="V3" i="137"/>
  <c r="U3" i="137"/>
  <c r="T3" i="137"/>
  <c r="S3" i="137"/>
  <c r="BB2" i="137"/>
  <c r="AH2" i="137"/>
  <c r="AG2" i="137"/>
  <c r="AF2" i="137"/>
  <c r="AE2" i="137"/>
  <c r="AD2" i="137"/>
  <c r="AC2" i="137"/>
  <c r="AB2" i="137"/>
  <c r="AA2" i="137"/>
  <c r="Z2" i="137"/>
  <c r="Y2" i="137"/>
  <c r="X2" i="137"/>
  <c r="W2" i="137"/>
  <c r="V2" i="137"/>
  <c r="U2" i="137"/>
  <c r="T2" i="137"/>
  <c r="S2" i="137"/>
  <c r="AC9" i="137" l="1"/>
  <c r="AB5" i="137"/>
  <c r="AD5" i="137"/>
  <c r="AD9" i="137"/>
  <c r="BC17" i="137"/>
  <c r="BC72" i="137"/>
  <c r="BC59" i="137"/>
  <c r="BC38" i="137"/>
  <c r="BC75" i="137"/>
  <c r="BC63" i="137"/>
  <c r="BC50" i="137"/>
  <c r="BC53" i="137"/>
  <c r="BC51" i="137"/>
  <c r="BC24" i="137"/>
  <c r="BC73" i="137"/>
  <c r="BC21" i="137"/>
  <c r="BC61" i="137"/>
  <c r="BC47" i="137"/>
  <c r="BC25" i="137"/>
  <c r="BC20" i="137"/>
  <c r="BC27" i="137"/>
  <c r="BC34" i="137"/>
  <c r="BC60" i="137"/>
  <c r="BC26" i="137"/>
  <c r="BC22" i="137"/>
  <c r="BC16" i="137"/>
  <c r="BC68" i="137"/>
  <c r="BC54" i="137"/>
  <c r="BC58" i="137"/>
  <c r="BC71" i="137"/>
  <c r="BC35" i="137"/>
  <c r="BC76" i="137"/>
  <c r="BC57" i="137"/>
  <c r="BC18" i="137"/>
  <c r="BC69" i="137"/>
  <c r="BC67" i="137"/>
  <c r="BC23" i="137"/>
  <c r="BC52" i="137"/>
  <c r="BC65" i="137"/>
  <c r="BC19" i="137"/>
  <c r="BC56" i="137"/>
  <c r="BC74" i="137"/>
  <c r="BC55" i="137"/>
  <c r="BC14" i="137"/>
  <c r="BC66" i="137"/>
  <c r="BC49" i="137"/>
  <c r="BC43" i="137"/>
  <c r="BC29" i="137"/>
  <c r="BC15" i="137"/>
  <c r="BC77" i="137"/>
  <c r="BC28" i="137"/>
  <c r="BC42" i="137"/>
  <c r="BC40" i="137"/>
  <c r="BC41" i="137"/>
  <c r="BC37" i="137"/>
  <c r="BC36" i="137"/>
  <c r="BC78" i="137"/>
  <c r="BC70" i="137"/>
  <c r="BC48" i="137"/>
  <c r="BC33" i="137"/>
  <c r="BC31" i="137"/>
  <c r="BC45" i="137"/>
  <c r="BC44" i="137"/>
  <c r="BC39" i="137"/>
  <c r="BC64" i="137"/>
  <c r="BC46" i="137"/>
  <c r="BC30" i="137"/>
  <c r="BC62" i="137"/>
  <c r="BC32" i="137"/>
  <c r="V9" i="137"/>
  <c r="X9" i="137"/>
  <c r="W9" i="137"/>
  <c r="AF5" i="137"/>
  <c r="BQ13" i="137"/>
  <c r="T5" i="137"/>
  <c r="Y5" i="137"/>
  <c r="AA9" i="137"/>
  <c r="BC13" i="137"/>
  <c r="AH9" i="137"/>
  <c r="S5" i="137"/>
  <c r="BX13" i="137"/>
  <c r="BY13" i="137" s="1"/>
  <c r="X5" i="137"/>
  <c r="S9" i="137"/>
  <c r="AE9" i="137"/>
  <c r="BA13" i="137"/>
  <c r="AE5" i="137"/>
  <c r="Z5" i="137"/>
  <c r="Y9" i="137"/>
  <c r="AA5" i="137"/>
  <c r="Z9" i="137"/>
  <c r="AC5" i="137"/>
  <c r="W5" i="137"/>
  <c r="U5" i="137"/>
  <c r="AG5" i="137"/>
  <c r="T9" i="137"/>
  <c r="AF9" i="137"/>
  <c r="V5" i="137"/>
  <c r="AH5" i="137"/>
  <c r="U9" i="137"/>
  <c r="AG9" i="137"/>
  <c r="AB9" i="137"/>
  <c r="BB11" i="137"/>
  <c r="BH13" i="137"/>
  <c r="BI13" i="137" s="1"/>
  <c r="BU13" i="137"/>
  <c r="CG13" i="137"/>
  <c r="CK13" i="137" l="1"/>
  <c r="BA79" i="137"/>
  <c r="AG36" i="35" l="1"/>
  <c r="AG33" i="39"/>
  <c r="AG29" i="37"/>
  <c r="AG33" i="37"/>
  <c r="AG41" i="141" l="1"/>
  <c r="AG41" i="138"/>
  <c r="AG41" i="50"/>
  <c r="AG41" i="142"/>
  <c r="AG36" i="108"/>
  <c r="AG32" i="108"/>
  <c r="AG37" i="108"/>
  <c r="AG35" i="108"/>
  <c r="AG33" i="108"/>
  <c r="AG31" i="108"/>
  <c r="C31" i="108"/>
  <c r="D31" i="108"/>
  <c r="E31" i="108"/>
  <c r="F31" i="108"/>
  <c r="G31" i="108"/>
  <c r="H31" i="108"/>
  <c r="I31" i="108"/>
  <c r="J31" i="108"/>
  <c r="K31" i="108"/>
  <c r="L31" i="108"/>
  <c r="M31" i="108"/>
  <c r="N31" i="108"/>
  <c r="O31" i="108"/>
  <c r="P31" i="108"/>
  <c r="Q31" i="108"/>
  <c r="R31" i="108"/>
  <c r="S31" i="108"/>
  <c r="T31" i="108"/>
  <c r="U31" i="108"/>
  <c r="V31" i="108"/>
  <c r="W31" i="108"/>
  <c r="X31" i="108"/>
  <c r="Y31" i="108"/>
  <c r="Z31" i="108"/>
  <c r="AA31" i="108"/>
  <c r="AB31" i="108"/>
  <c r="AC31" i="108"/>
  <c r="AD31" i="108"/>
  <c r="AE31" i="108"/>
  <c r="AF31" i="108"/>
  <c r="C33" i="108"/>
  <c r="D33" i="108"/>
  <c r="E33" i="108"/>
  <c r="F33" i="108"/>
  <c r="G33" i="108"/>
  <c r="H33" i="108"/>
  <c r="I33" i="108"/>
  <c r="J33" i="108"/>
  <c r="K33" i="108"/>
  <c r="L33" i="108"/>
  <c r="M33" i="108"/>
  <c r="N33" i="108"/>
  <c r="O33" i="108"/>
  <c r="P33" i="108"/>
  <c r="Q33" i="108"/>
  <c r="R33" i="108"/>
  <c r="S33" i="108"/>
  <c r="T33" i="108"/>
  <c r="U33" i="108"/>
  <c r="V33" i="108"/>
  <c r="W33" i="108"/>
  <c r="X33" i="108"/>
  <c r="Y33" i="108"/>
  <c r="Z33" i="108"/>
  <c r="AA33" i="108"/>
  <c r="AB33" i="108"/>
  <c r="AC33" i="108"/>
  <c r="AD33" i="108"/>
  <c r="AE33" i="108"/>
  <c r="AF33" i="108"/>
  <c r="C35" i="108"/>
  <c r="D35" i="108"/>
  <c r="E35" i="108"/>
  <c r="F35" i="108"/>
  <c r="G35" i="108"/>
  <c r="H35" i="108"/>
  <c r="I35" i="108"/>
  <c r="J35" i="108"/>
  <c r="K35" i="108"/>
  <c r="L35" i="108"/>
  <c r="M35" i="108"/>
  <c r="N35" i="108"/>
  <c r="O35" i="108"/>
  <c r="P35" i="108"/>
  <c r="Q35" i="108"/>
  <c r="R35" i="108"/>
  <c r="S35" i="108"/>
  <c r="T35" i="108"/>
  <c r="U35" i="108"/>
  <c r="V35" i="108"/>
  <c r="W35" i="108"/>
  <c r="X35" i="108"/>
  <c r="Y35" i="108"/>
  <c r="Z35" i="108"/>
  <c r="AA35" i="108"/>
  <c r="AB35" i="108"/>
  <c r="AC35" i="108"/>
  <c r="AD35" i="108"/>
  <c r="AE35" i="108"/>
  <c r="AF35" i="108"/>
  <c r="C37" i="108"/>
  <c r="D37" i="108"/>
  <c r="E37" i="108"/>
  <c r="F37" i="108"/>
  <c r="G37" i="108"/>
  <c r="H37" i="108"/>
  <c r="I37" i="108"/>
  <c r="J37" i="108"/>
  <c r="K37" i="108"/>
  <c r="L37" i="108"/>
  <c r="M37" i="108"/>
  <c r="N37" i="108"/>
  <c r="O37" i="108"/>
  <c r="P37" i="108"/>
  <c r="Q37" i="108"/>
  <c r="R37" i="108"/>
  <c r="S37" i="108"/>
  <c r="T37" i="108"/>
  <c r="U37" i="108"/>
  <c r="V37" i="108"/>
  <c r="W37" i="108"/>
  <c r="X37" i="108"/>
  <c r="Y37" i="108"/>
  <c r="Z37" i="108"/>
  <c r="AA37" i="108"/>
  <c r="AB37" i="108"/>
  <c r="AC37" i="108"/>
  <c r="AD37" i="108"/>
  <c r="AE37" i="108"/>
  <c r="AF37" i="108"/>
  <c r="B37" i="108"/>
  <c r="B35" i="108"/>
  <c r="B33" i="108"/>
  <c r="B31" i="108"/>
  <c r="AG36" i="105"/>
  <c r="AG34" i="105"/>
  <c r="AG32" i="105"/>
  <c r="AG30" i="105"/>
  <c r="C30" i="105"/>
  <c r="D30" i="105"/>
  <c r="E30" i="105"/>
  <c r="F30" i="105"/>
  <c r="G30" i="105"/>
  <c r="H30" i="105"/>
  <c r="I30" i="105"/>
  <c r="J30" i="105"/>
  <c r="K30" i="105"/>
  <c r="L30" i="105"/>
  <c r="M30" i="105"/>
  <c r="N30" i="105"/>
  <c r="O30" i="105"/>
  <c r="P30" i="105"/>
  <c r="Q30" i="105"/>
  <c r="R30" i="105"/>
  <c r="S30" i="105"/>
  <c r="T30" i="105"/>
  <c r="U30" i="105"/>
  <c r="V30" i="105"/>
  <c r="W30" i="105"/>
  <c r="X30" i="105"/>
  <c r="Y30" i="105"/>
  <c r="Z30" i="105"/>
  <c r="AA30" i="105"/>
  <c r="AB30" i="105"/>
  <c r="AC30" i="105"/>
  <c r="AD30" i="105"/>
  <c r="AE30" i="105"/>
  <c r="AF30" i="105"/>
  <c r="C32" i="105"/>
  <c r="D32" i="105"/>
  <c r="E32" i="105"/>
  <c r="F32" i="105"/>
  <c r="G32" i="105"/>
  <c r="H32" i="105"/>
  <c r="I32" i="105"/>
  <c r="J32" i="105"/>
  <c r="K32" i="105"/>
  <c r="L32" i="105"/>
  <c r="M32" i="105"/>
  <c r="N32" i="105"/>
  <c r="O32" i="105"/>
  <c r="P32" i="105"/>
  <c r="Q32" i="105"/>
  <c r="R32" i="105"/>
  <c r="S32" i="105"/>
  <c r="T32" i="105"/>
  <c r="U32" i="105"/>
  <c r="V32" i="105"/>
  <c r="W32" i="105"/>
  <c r="X32" i="105"/>
  <c r="Y32" i="105"/>
  <c r="Z32" i="105"/>
  <c r="AA32" i="105"/>
  <c r="AB32" i="105"/>
  <c r="AC32" i="105"/>
  <c r="AD32" i="105"/>
  <c r="AE32" i="105"/>
  <c r="AF32" i="105"/>
  <c r="C34" i="105"/>
  <c r="D34" i="105"/>
  <c r="E34" i="105"/>
  <c r="F34" i="105"/>
  <c r="G34" i="105"/>
  <c r="H34" i="105"/>
  <c r="I34" i="105"/>
  <c r="J34" i="105"/>
  <c r="K34" i="105"/>
  <c r="L34" i="105"/>
  <c r="M34" i="105"/>
  <c r="N34" i="105"/>
  <c r="O34" i="105"/>
  <c r="P34" i="105"/>
  <c r="Q34" i="105"/>
  <c r="R34" i="105"/>
  <c r="S34" i="105"/>
  <c r="T34" i="105"/>
  <c r="U34" i="105"/>
  <c r="V34" i="105"/>
  <c r="W34" i="105"/>
  <c r="X34" i="105"/>
  <c r="Y34" i="105"/>
  <c r="Z34" i="105"/>
  <c r="AA34" i="105"/>
  <c r="AB34" i="105"/>
  <c r="AC34" i="105"/>
  <c r="AD34" i="105"/>
  <c r="AE34" i="105"/>
  <c r="AF34" i="105"/>
  <c r="C36" i="105"/>
  <c r="D36" i="105"/>
  <c r="E36" i="105"/>
  <c r="F36" i="105"/>
  <c r="G36" i="105"/>
  <c r="H36" i="105"/>
  <c r="I36" i="105"/>
  <c r="J36" i="105"/>
  <c r="K36" i="105"/>
  <c r="L36" i="105"/>
  <c r="M36" i="105"/>
  <c r="N36" i="105"/>
  <c r="O36" i="105"/>
  <c r="P36" i="105"/>
  <c r="Q36" i="105"/>
  <c r="R36" i="105"/>
  <c r="S36" i="105"/>
  <c r="T36" i="105"/>
  <c r="U36" i="105"/>
  <c r="V36" i="105"/>
  <c r="W36" i="105"/>
  <c r="X36" i="105"/>
  <c r="Y36" i="105"/>
  <c r="Z36" i="105"/>
  <c r="AA36" i="105"/>
  <c r="AB36" i="105"/>
  <c r="AC36" i="105"/>
  <c r="AD36" i="105"/>
  <c r="AE36" i="105"/>
  <c r="AF36" i="105"/>
  <c r="B36" i="105"/>
  <c r="B34" i="105"/>
  <c r="B32" i="105"/>
  <c r="B30" i="105"/>
  <c r="AG37" i="104"/>
  <c r="AG35" i="104"/>
  <c r="AG33" i="104"/>
  <c r="AG31" i="104"/>
  <c r="C31" i="104"/>
  <c r="D31" i="104"/>
  <c r="E31" i="104"/>
  <c r="F31" i="104"/>
  <c r="G31" i="104"/>
  <c r="H31" i="104"/>
  <c r="I31" i="104"/>
  <c r="J31" i="104"/>
  <c r="K31" i="104"/>
  <c r="L31" i="104"/>
  <c r="M31" i="104"/>
  <c r="N31" i="104"/>
  <c r="O31" i="104"/>
  <c r="P31" i="104"/>
  <c r="Q31" i="104"/>
  <c r="R31" i="104"/>
  <c r="S31" i="104"/>
  <c r="T31" i="104"/>
  <c r="U31" i="104"/>
  <c r="V31" i="104"/>
  <c r="W31" i="104"/>
  <c r="X31" i="104"/>
  <c r="Y31" i="104"/>
  <c r="Z31" i="104"/>
  <c r="AA31" i="104"/>
  <c r="AB31" i="104"/>
  <c r="AC31" i="104"/>
  <c r="AD31" i="104"/>
  <c r="AE31" i="104"/>
  <c r="AF31" i="104"/>
  <c r="C33" i="104"/>
  <c r="D33" i="104"/>
  <c r="E33" i="104"/>
  <c r="F33" i="104"/>
  <c r="G33" i="104"/>
  <c r="H33" i="104"/>
  <c r="I33" i="104"/>
  <c r="J33" i="104"/>
  <c r="K33" i="104"/>
  <c r="L33" i="104"/>
  <c r="M33" i="104"/>
  <c r="N33" i="104"/>
  <c r="O33" i="104"/>
  <c r="P33" i="104"/>
  <c r="Q33" i="104"/>
  <c r="R33" i="104"/>
  <c r="S33" i="104"/>
  <c r="T33" i="104"/>
  <c r="U33" i="104"/>
  <c r="V33" i="104"/>
  <c r="W33" i="104"/>
  <c r="X33" i="104"/>
  <c r="Y33" i="104"/>
  <c r="Z33" i="104"/>
  <c r="AA33" i="104"/>
  <c r="AB33" i="104"/>
  <c r="AC33" i="104"/>
  <c r="AD33" i="104"/>
  <c r="AE33" i="104"/>
  <c r="AF33" i="104"/>
  <c r="C35" i="104"/>
  <c r="D35" i="104"/>
  <c r="E35" i="104"/>
  <c r="F35" i="104"/>
  <c r="G35" i="104"/>
  <c r="H35" i="104"/>
  <c r="I35" i="104"/>
  <c r="J35" i="104"/>
  <c r="K35" i="104"/>
  <c r="L35" i="104"/>
  <c r="M35" i="104"/>
  <c r="N35" i="104"/>
  <c r="O35" i="104"/>
  <c r="P35" i="104"/>
  <c r="Q35" i="104"/>
  <c r="R35" i="104"/>
  <c r="S35" i="104"/>
  <c r="T35" i="104"/>
  <c r="U35" i="104"/>
  <c r="V35" i="104"/>
  <c r="W35" i="104"/>
  <c r="X35" i="104"/>
  <c r="Y35" i="104"/>
  <c r="Z35" i="104"/>
  <c r="AA35" i="104"/>
  <c r="AB35" i="104"/>
  <c r="AC35" i="104"/>
  <c r="AD35" i="104"/>
  <c r="AE35" i="104"/>
  <c r="AF35" i="104"/>
  <c r="C37" i="104"/>
  <c r="D37" i="104"/>
  <c r="E37" i="104"/>
  <c r="F37" i="104"/>
  <c r="G37" i="104"/>
  <c r="H37" i="104"/>
  <c r="I37" i="104"/>
  <c r="J37" i="104"/>
  <c r="K37" i="104"/>
  <c r="L37" i="104"/>
  <c r="M37" i="104"/>
  <c r="N37" i="104"/>
  <c r="O37" i="104"/>
  <c r="P37" i="104"/>
  <c r="Q37" i="104"/>
  <c r="R37" i="104"/>
  <c r="S37" i="104"/>
  <c r="T37" i="104"/>
  <c r="U37" i="104"/>
  <c r="V37" i="104"/>
  <c r="W37" i="104"/>
  <c r="X37" i="104"/>
  <c r="Y37" i="104"/>
  <c r="Z37" i="104"/>
  <c r="AA37" i="104"/>
  <c r="AB37" i="104"/>
  <c r="AC37" i="104"/>
  <c r="AD37" i="104"/>
  <c r="AE37" i="104"/>
  <c r="AF37" i="104"/>
  <c r="B37" i="104"/>
  <c r="B35" i="104"/>
  <c r="B33" i="104"/>
  <c r="B31" i="104"/>
  <c r="AG36" i="103"/>
  <c r="AG34" i="103"/>
  <c r="AG32" i="103"/>
  <c r="AG30" i="103"/>
  <c r="C30" i="103"/>
  <c r="D30" i="103"/>
  <c r="E30" i="103"/>
  <c r="F30" i="103"/>
  <c r="G30" i="103"/>
  <c r="H30" i="103"/>
  <c r="I30" i="103"/>
  <c r="J30" i="103"/>
  <c r="K30" i="103"/>
  <c r="L30" i="103"/>
  <c r="M30" i="103"/>
  <c r="N30" i="103"/>
  <c r="O30" i="103"/>
  <c r="P30" i="103"/>
  <c r="Q30" i="103"/>
  <c r="R30" i="103"/>
  <c r="S30" i="103"/>
  <c r="T30" i="103"/>
  <c r="U30" i="103"/>
  <c r="V30" i="103"/>
  <c r="W30" i="103"/>
  <c r="X30" i="103"/>
  <c r="Y30" i="103"/>
  <c r="Z30" i="103"/>
  <c r="AA30" i="103"/>
  <c r="AB30" i="103"/>
  <c r="AC30" i="103"/>
  <c r="AD30" i="103"/>
  <c r="AE30" i="103"/>
  <c r="AF30" i="103"/>
  <c r="C32" i="103"/>
  <c r="D32" i="103"/>
  <c r="E32" i="103"/>
  <c r="F32" i="103"/>
  <c r="G32" i="103"/>
  <c r="H32" i="103"/>
  <c r="I32" i="103"/>
  <c r="J32" i="103"/>
  <c r="K32" i="103"/>
  <c r="L32" i="103"/>
  <c r="M32" i="103"/>
  <c r="N32" i="103"/>
  <c r="O32" i="103"/>
  <c r="P32" i="103"/>
  <c r="Q32" i="103"/>
  <c r="R32" i="103"/>
  <c r="S32" i="103"/>
  <c r="T32" i="103"/>
  <c r="U32" i="103"/>
  <c r="V32" i="103"/>
  <c r="W32" i="103"/>
  <c r="X32" i="103"/>
  <c r="Y32" i="103"/>
  <c r="Z32" i="103"/>
  <c r="AA32" i="103"/>
  <c r="AB32" i="103"/>
  <c r="AC32" i="103"/>
  <c r="AD32" i="103"/>
  <c r="AE32" i="103"/>
  <c r="AF32" i="103"/>
  <c r="C34" i="103"/>
  <c r="D34" i="103"/>
  <c r="E34" i="103"/>
  <c r="F34" i="103"/>
  <c r="G34" i="103"/>
  <c r="H34" i="103"/>
  <c r="I34" i="103"/>
  <c r="J34" i="103"/>
  <c r="K34" i="103"/>
  <c r="L34" i="103"/>
  <c r="M34" i="103"/>
  <c r="N34" i="103"/>
  <c r="O34" i="103"/>
  <c r="P34" i="103"/>
  <c r="Q34" i="103"/>
  <c r="R34" i="103"/>
  <c r="S34" i="103"/>
  <c r="T34" i="103"/>
  <c r="U34" i="103"/>
  <c r="V34" i="103"/>
  <c r="W34" i="103"/>
  <c r="X34" i="103"/>
  <c r="Y34" i="103"/>
  <c r="Z34" i="103"/>
  <c r="AA34" i="103"/>
  <c r="AB34" i="103"/>
  <c r="AC34" i="103"/>
  <c r="AD34" i="103"/>
  <c r="AE34" i="103"/>
  <c r="AF34" i="103"/>
  <c r="C36" i="103"/>
  <c r="D36" i="103"/>
  <c r="E36" i="103"/>
  <c r="F36" i="103"/>
  <c r="G36" i="103"/>
  <c r="H36" i="103"/>
  <c r="I36" i="103"/>
  <c r="J36" i="103"/>
  <c r="K36" i="103"/>
  <c r="L36" i="103"/>
  <c r="M36" i="103"/>
  <c r="N36" i="103"/>
  <c r="O36" i="103"/>
  <c r="P36" i="103"/>
  <c r="Q36" i="103"/>
  <c r="R36" i="103"/>
  <c r="S36" i="103"/>
  <c r="T36" i="103"/>
  <c r="U36" i="103"/>
  <c r="V36" i="103"/>
  <c r="W36" i="103"/>
  <c r="X36" i="103"/>
  <c r="Y36" i="103"/>
  <c r="Z36" i="103"/>
  <c r="AA36" i="103"/>
  <c r="AB36" i="103"/>
  <c r="AC36" i="103"/>
  <c r="AD36" i="103"/>
  <c r="AE36" i="103"/>
  <c r="AF36" i="103"/>
  <c r="B36" i="103"/>
  <c r="B34" i="103"/>
  <c r="B32" i="103"/>
  <c r="B30" i="103"/>
  <c r="AG36" i="102"/>
  <c r="AG34" i="102"/>
  <c r="AG32" i="102"/>
  <c r="AG30" i="102"/>
  <c r="C30" i="102"/>
  <c r="D30" i="102"/>
  <c r="E30" i="102"/>
  <c r="F30" i="102"/>
  <c r="G30" i="102"/>
  <c r="H30" i="102"/>
  <c r="I30" i="102"/>
  <c r="J30" i="102"/>
  <c r="K30" i="102"/>
  <c r="L30" i="102"/>
  <c r="M30" i="102"/>
  <c r="N30" i="102"/>
  <c r="O30" i="102"/>
  <c r="P30" i="102"/>
  <c r="Q30" i="102"/>
  <c r="R30" i="102"/>
  <c r="S30" i="102"/>
  <c r="T30" i="102"/>
  <c r="U30" i="102"/>
  <c r="V30" i="102"/>
  <c r="W30" i="102"/>
  <c r="X30" i="102"/>
  <c r="Y30" i="102"/>
  <c r="Z30" i="102"/>
  <c r="AA30" i="102"/>
  <c r="AB30" i="102"/>
  <c r="AC30" i="102"/>
  <c r="AD30" i="102"/>
  <c r="AE30" i="102"/>
  <c r="AF30" i="102"/>
  <c r="C32" i="102"/>
  <c r="D32" i="102"/>
  <c r="E32" i="102"/>
  <c r="F32" i="102"/>
  <c r="G32" i="102"/>
  <c r="H32" i="102"/>
  <c r="I32" i="102"/>
  <c r="J32" i="102"/>
  <c r="K32" i="102"/>
  <c r="L32" i="102"/>
  <c r="M32" i="102"/>
  <c r="N32" i="102"/>
  <c r="O32" i="102"/>
  <c r="P32" i="102"/>
  <c r="Q32" i="102"/>
  <c r="R32" i="102"/>
  <c r="S32" i="102"/>
  <c r="T32" i="102"/>
  <c r="U32" i="102"/>
  <c r="V32" i="102"/>
  <c r="W32" i="102"/>
  <c r="X32" i="102"/>
  <c r="Y32" i="102"/>
  <c r="Z32" i="102"/>
  <c r="AA32" i="102"/>
  <c r="AB32" i="102"/>
  <c r="AC32" i="102"/>
  <c r="AD32" i="102"/>
  <c r="AE32" i="102"/>
  <c r="AF32" i="102"/>
  <c r="C34" i="102"/>
  <c r="D34" i="102"/>
  <c r="E34" i="102"/>
  <c r="F34" i="102"/>
  <c r="G34" i="102"/>
  <c r="H34" i="102"/>
  <c r="I34" i="102"/>
  <c r="J34" i="102"/>
  <c r="K34" i="102"/>
  <c r="L34" i="102"/>
  <c r="M34" i="102"/>
  <c r="N34" i="102"/>
  <c r="O34" i="102"/>
  <c r="P34" i="102"/>
  <c r="Q34" i="102"/>
  <c r="R34" i="102"/>
  <c r="S34" i="102"/>
  <c r="T34" i="102"/>
  <c r="U34" i="102"/>
  <c r="V34" i="102"/>
  <c r="W34" i="102"/>
  <c r="X34" i="102"/>
  <c r="Y34" i="102"/>
  <c r="Z34" i="102"/>
  <c r="AA34" i="102"/>
  <c r="AB34" i="102"/>
  <c r="AC34" i="102"/>
  <c r="AD34" i="102"/>
  <c r="AE34" i="102"/>
  <c r="AF34" i="102"/>
  <c r="C36" i="102"/>
  <c r="D36" i="102"/>
  <c r="E36" i="102"/>
  <c r="F36" i="102"/>
  <c r="G36" i="102"/>
  <c r="H36" i="102"/>
  <c r="I36" i="102"/>
  <c r="J36" i="102"/>
  <c r="K36" i="102"/>
  <c r="L36" i="102"/>
  <c r="M36" i="102"/>
  <c r="N36" i="102"/>
  <c r="O36" i="102"/>
  <c r="P36" i="102"/>
  <c r="Q36" i="102"/>
  <c r="R36" i="102"/>
  <c r="S36" i="102"/>
  <c r="T36" i="102"/>
  <c r="U36" i="102"/>
  <c r="V36" i="102"/>
  <c r="W36" i="102"/>
  <c r="X36" i="102"/>
  <c r="Y36" i="102"/>
  <c r="Z36" i="102"/>
  <c r="AA36" i="102"/>
  <c r="AB36" i="102"/>
  <c r="AC36" i="102"/>
  <c r="AD36" i="102"/>
  <c r="AE36" i="102"/>
  <c r="AF36" i="102"/>
  <c r="B36" i="102"/>
  <c r="B34" i="102"/>
  <c r="B32" i="102"/>
  <c r="B30" i="102"/>
  <c r="AG37" i="92"/>
  <c r="AG35" i="92"/>
  <c r="AG33" i="92"/>
  <c r="AG31" i="92"/>
  <c r="C31" i="92"/>
  <c r="D31" i="92"/>
  <c r="E31" i="92"/>
  <c r="F31" i="92"/>
  <c r="G31" i="92"/>
  <c r="H31" i="92"/>
  <c r="I31" i="92"/>
  <c r="J31" i="92"/>
  <c r="K31" i="92"/>
  <c r="L31" i="92"/>
  <c r="M31" i="92"/>
  <c r="N31" i="92"/>
  <c r="O31" i="92"/>
  <c r="P31" i="92"/>
  <c r="Q31" i="92"/>
  <c r="R31" i="92"/>
  <c r="S31" i="92"/>
  <c r="T31" i="92"/>
  <c r="U31" i="92"/>
  <c r="V31" i="92"/>
  <c r="W31" i="92"/>
  <c r="X31" i="92"/>
  <c r="Y31" i="92"/>
  <c r="Z31" i="92"/>
  <c r="AA31" i="92"/>
  <c r="AB31" i="92"/>
  <c r="AC31" i="92"/>
  <c r="AD31" i="92"/>
  <c r="AE31" i="92"/>
  <c r="AF31" i="92"/>
  <c r="C33" i="92"/>
  <c r="D33" i="92"/>
  <c r="E33" i="92"/>
  <c r="F33" i="92"/>
  <c r="G33" i="92"/>
  <c r="H33" i="92"/>
  <c r="I33" i="92"/>
  <c r="J33" i="92"/>
  <c r="K33" i="92"/>
  <c r="L33" i="92"/>
  <c r="M33" i="92"/>
  <c r="N33" i="92"/>
  <c r="O33" i="92"/>
  <c r="P33" i="92"/>
  <c r="Q33" i="92"/>
  <c r="R33" i="92"/>
  <c r="S33" i="92"/>
  <c r="T33" i="92"/>
  <c r="U33" i="92"/>
  <c r="V33" i="92"/>
  <c r="W33" i="92"/>
  <c r="X33" i="92"/>
  <c r="Y33" i="92"/>
  <c r="Z33" i="92"/>
  <c r="AA33" i="92"/>
  <c r="AB33" i="92"/>
  <c r="AC33" i="92"/>
  <c r="AD33" i="92"/>
  <c r="AE33" i="92"/>
  <c r="AF33" i="92"/>
  <c r="C35" i="92"/>
  <c r="D35" i="92"/>
  <c r="E35" i="92"/>
  <c r="F35" i="92"/>
  <c r="G35" i="92"/>
  <c r="H35" i="92"/>
  <c r="I35" i="92"/>
  <c r="J35" i="92"/>
  <c r="K35" i="92"/>
  <c r="L35" i="92"/>
  <c r="M35" i="92"/>
  <c r="N35" i="92"/>
  <c r="O35" i="92"/>
  <c r="P35" i="92"/>
  <c r="Q35" i="92"/>
  <c r="R35" i="92"/>
  <c r="S35" i="92"/>
  <c r="T35" i="92"/>
  <c r="U35" i="92"/>
  <c r="V35" i="92"/>
  <c r="W35" i="92"/>
  <c r="X35" i="92"/>
  <c r="Y35" i="92"/>
  <c r="Z35" i="92"/>
  <c r="AA35" i="92"/>
  <c r="AB35" i="92"/>
  <c r="AC35" i="92"/>
  <c r="AD35" i="92"/>
  <c r="AE35" i="92"/>
  <c r="AF35" i="92"/>
  <c r="C37" i="92"/>
  <c r="D37" i="92"/>
  <c r="E37" i="92"/>
  <c r="F37" i="92"/>
  <c r="G37" i="92"/>
  <c r="H37" i="92"/>
  <c r="I37" i="92"/>
  <c r="J37" i="92"/>
  <c r="K37" i="92"/>
  <c r="L37" i="92"/>
  <c r="M37" i="92"/>
  <c r="N37" i="92"/>
  <c r="O37" i="92"/>
  <c r="P37" i="92"/>
  <c r="Q37" i="92"/>
  <c r="R37" i="92"/>
  <c r="S37" i="92"/>
  <c r="T37" i="92"/>
  <c r="U37" i="92"/>
  <c r="V37" i="92"/>
  <c r="W37" i="92"/>
  <c r="X37" i="92"/>
  <c r="Y37" i="92"/>
  <c r="Z37" i="92"/>
  <c r="AA37" i="92"/>
  <c r="AB37" i="92"/>
  <c r="AC37" i="92"/>
  <c r="AD37" i="92"/>
  <c r="AE37" i="92"/>
  <c r="AF37" i="92"/>
  <c r="B37" i="92"/>
  <c r="B35" i="92"/>
  <c r="B33" i="92"/>
  <c r="B31" i="92"/>
  <c r="AG37" i="91"/>
  <c r="AG35" i="91"/>
  <c r="AG33" i="91"/>
  <c r="AG31" i="91"/>
  <c r="C31" i="91"/>
  <c r="D31" i="91"/>
  <c r="E31" i="91"/>
  <c r="F31" i="91"/>
  <c r="G31" i="91"/>
  <c r="H31" i="91"/>
  <c r="I31" i="91"/>
  <c r="J31" i="91"/>
  <c r="K31" i="91"/>
  <c r="L31" i="91"/>
  <c r="M31" i="91"/>
  <c r="N31" i="91"/>
  <c r="O31" i="91"/>
  <c r="P31" i="91"/>
  <c r="Q31" i="91"/>
  <c r="R31" i="91"/>
  <c r="S31" i="91"/>
  <c r="T31" i="91"/>
  <c r="U31" i="91"/>
  <c r="V31" i="91"/>
  <c r="W31" i="91"/>
  <c r="X31" i="91"/>
  <c r="Y31" i="91"/>
  <c r="Z31" i="91"/>
  <c r="AA31" i="91"/>
  <c r="AB31" i="91"/>
  <c r="AC31" i="91"/>
  <c r="AD31" i="91"/>
  <c r="AE31" i="91"/>
  <c r="AF31" i="91"/>
  <c r="C33" i="91"/>
  <c r="D33" i="91"/>
  <c r="E33" i="91"/>
  <c r="F33" i="91"/>
  <c r="G33" i="91"/>
  <c r="H33" i="91"/>
  <c r="I33" i="91"/>
  <c r="J33" i="91"/>
  <c r="K33" i="91"/>
  <c r="L33" i="91"/>
  <c r="M33" i="91"/>
  <c r="N33" i="91"/>
  <c r="O33" i="91"/>
  <c r="P33" i="91"/>
  <c r="Q33" i="91"/>
  <c r="R33" i="91"/>
  <c r="S33" i="91"/>
  <c r="T33" i="91"/>
  <c r="U33" i="91"/>
  <c r="V33" i="91"/>
  <c r="W33" i="91"/>
  <c r="X33" i="91"/>
  <c r="Y33" i="91"/>
  <c r="Z33" i="91"/>
  <c r="AA33" i="91"/>
  <c r="AB33" i="91"/>
  <c r="AC33" i="91"/>
  <c r="AD33" i="91"/>
  <c r="AE33" i="91"/>
  <c r="AF33" i="91"/>
  <c r="C35" i="91"/>
  <c r="D35" i="91"/>
  <c r="E35" i="91"/>
  <c r="F35" i="91"/>
  <c r="G35" i="91"/>
  <c r="H35" i="91"/>
  <c r="I35" i="91"/>
  <c r="J35" i="91"/>
  <c r="K35" i="91"/>
  <c r="L35" i="91"/>
  <c r="M35" i="91"/>
  <c r="N35" i="91"/>
  <c r="O35" i="91"/>
  <c r="P35" i="91"/>
  <c r="Q35" i="91"/>
  <c r="R35" i="91"/>
  <c r="S35" i="91"/>
  <c r="T35" i="91"/>
  <c r="U35" i="91"/>
  <c r="V35" i="91"/>
  <c r="W35" i="91"/>
  <c r="X35" i="91"/>
  <c r="Y35" i="91"/>
  <c r="Z35" i="91"/>
  <c r="AA35" i="91"/>
  <c r="AB35" i="91"/>
  <c r="AC35" i="91"/>
  <c r="AD35" i="91"/>
  <c r="AE35" i="91"/>
  <c r="AF35" i="91"/>
  <c r="C37" i="91"/>
  <c r="D37" i="91"/>
  <c r="E37" i="91"/>
  <c r="F37" i="91"/>
  <c r="G37" i="91"/>
  <c r="H37" i="91"/>
  <c r="I37" i="91"/>
  <c r="J37" i="91"/>
  <c r="K37" i="91"/>
  <c r="L37" i="91"/>
  <c r="M37" i="91"/>
  <c r="N37" i="91"/>
  <c r="O37" i="91"/>
  <c r="P37" i="91"/>
  <c r="Q37" i="91"/>
  <c r="R37" i="91"/>
  <c r="S37" i="91"/>
  <c r="T37" i="91"/>
  <c r="U37" i="91"/>
  <c r="V37" i="91"/>
  <c r="W37" i="91"/>
  <c r="X37" i="91"/>
  <c r="Y37" i="91"/>
  <c r="Z37" i="91"/>
  <c r="AA37" i="91"/>
  <c r="AB37" i="91"/>
  <c r="AC37" i="91"/>
  <c r="AD37" i="91"/>
  <c r="AE37" i="91"/>
  <c r="AF37" i="91"/>
  <c r="B39" i="91"/>
  <c r="B37" i="91"/>
  <c r="B35" i="91"/>
  <c r="B33" i="91"/>
  <c r="B31" i="91"/>
  <c r="AG36" i="90"/>
  <c r="AG37" i="90"/>
  <c r="AG35" i="90"/>
  <c r="AG33" i="90"/>
  <c r="AG31" i="90"/>
  <c r="C31" i="90"/>
  <c r="D31" i="90"/>
  <c r="E31" i="90"/>
  <c r="F31" i="90"/>
  <c r="G31" i="90"/>
  <c r="H31" i="90"/>
  <c r="I31" i="90"/>
  <c r="J31" i="90"/>
  <c r="K31" i="90"/>
  <c r="L31" i="90"/>
  <c r="M31" i="90"/>
  <c r="N31" i="90"/>
  <c r="O31" i="90"/>
  <c r="P31" i="90"/>
  <c r="Q31" i="90"/>
  <c r="R31" i="90"/>
  <c r="S31" i="90"/>
  <c r="T31" i="90"/>
  <c r="U31" i="90"/>
  <c r="V31" i="90"/>
  <c r="W31" i="90"/>
  <c r="X31" i="90"/>
  <c r="Y31" i="90"/>
  <c r="Z31" i="90"/>
  <c r="AA31" i="90"/>
  <c r="AB31" i="90"/>
  <c r="AC31" i="90"/>
  <c r="AD31" i="90"/>
  <c r="AE31" i="90"/>
  <c r="AF31" i="90"/>
  <c r="C33" i="90"/>
  <c r="D33" i="90"/>
  <c r="E33" i="90"/>
  <c r="F33" i="90"/>
  <c r="G33" i="90"/>
  <c r="H33" i="90"/>
  <c r="I33" i="90"/>
  <c r="J33" i="90"/>
  <c r="K33" i="90"/>
  <c r="L33" i="90"/>
  <c r="M33" i="90"/>
  <c r="N33" i="90"/>
  <c r="O33" i="90"/>
  <c r="P33" i="90"/>
  <c r="Q33" i="90"/>
  <c r="R33" i="90"/>
  <c r="S33" i="90"/>
  <c r="T33" i="90"/>
  <c r="U33" i="90"/>
  <c r="V33" i="90"/>
  <c r="W33" i="90"/>
  <c r="X33" i="90"/>
  <c r="Y33" i="90"/>
  <c r="Z33" i="90"/>
  <c r="AA33" i="90"/>
  <c r="AB33" i="90"/>
  <c r="AC33" i="90"/>
  <c r="AD33" i="90"/>
  <c r="AE33" i="90"/>
  <c r="AF33" i="90"/>
  <c r="C35" i="90"/>
  <c r="D35" i="90"/>
  <c r="E35" i="90"/>
  <c r="F35" i="90"/>
  <c r="G35" i="90"/>
  <c r="H35" i="90"/>
  <c r="I35" i="90"/>
  <c r="J35" i="90"/>
  <c r="K35" i="90"/>
  <c r="L35" i="90"/>
  <c r="M35" i="90"/>
  <c r="N35" i="90"/>
  <c r="O35" i="90"/>
  <c r="P35" i="90"/>
  <c r="Q35" i="90"/>
  <c r="R35" i="90"/>
  <c r="S35" i="90"/>
  <c r="T35" i="90"/>
  <c r="U35" i="90"/>
  <c r="V35" i="90"/>
  <c r="W35" i="90"/>
  <c r="X35" i="90"/>
  <c r="Y35" i="90"/>
  <c r="Z35" i="90"/>
  <c r="AA35" i="90"/>
  <c r="AB35" i="90"/>
  <c r="AC35" i="90"/>
  <c r="AD35" i="90"/>
  <c r="AE35" i="90"/>
  <c r="AF35" i="90"/>
  <c r="C37" i="90"/>
  <c r="D37" i="90"/>
  <c r="E37" i="90"/>
  <c r="F37" i="90"/>
  <c r="G37" i="90"/>
  <c r="H37" i="90"/>
  <c r="I37" i="90"/>
  <c r="J37" i="90"/>
  <c r="K37" i="90"/>
  <c r="L37" i="90"/>
  <c r="M37" i="90"/>
  <c r="N37" i="90"/>
  <c r="O37" i="90"/>
  <c r="P37" i="90"/>
  <c r="Q37" i="90"/>
  <c r="R37" i="90"/>
  <c r="S37" i="90"/>
  <c r="T37" i="90"/>
  <c r="U37" i="90"/>
  <c r="V37" i="90"/>
  <c r="W37" i="90"/>
  <c r="X37" i="90"/>
  <c r="Y37" i="90"/>
  <c r="Z37" i="90"/>
  <c r="AA37" i="90"/>
  <c r="AB37" i="90"/>
  <c r="AC37" i="90"/>
  <c r="AD37" i="90"/>
  <c r="AE37" i="90"/>
  <c r="AF37" i="90"/>
  <c r="B37" i="90"/>
  <c r="B35" i="90"/>
  <c r="B33" i="90"/>
  <c r="B31" i="90"/>
  <c r="AG32" i="87"/>
  <c r="AG37" i="87"/>
  <c r="AG35" i="87"/>
  <c r="AG33" i="87"/>
  <c r="AG31" i="87"/>
  <c r="C30" i="87"/>
  <c r="D30" i="87"/>
  <c r="E30" i="87"/>
  <c r="F30" i="87"/>
  <c r="G30" i="87"/>
  <c r="H30" i="87"/>
  <c r="I30" i="87"/>
  <c r="J30" i="87"/>
  <c r="K30" i="87"/>
  <c r="L30" i="87"/>
  <c r="M30" i="87"/>
  <c r="N30" i="87"/>
  <c r="O30" i="87"/>
  <c r="P30" i="87"/>
  <c r="Q30" i="87"/>
  <c r="R30" i="87"/>
  <c r="S30" i="87"/>
  <c r="T30" i="87"/>
  <c r="U30" i="87"/>
  <c r="V30" i="87"/>
  <c r="W30" i="87"/>
  <c r="X30" i="87"/>
  <c r="Y30" i="87"/>
  <c r="Z30" i="87"/>
  <c r="AA30" i="87"/>
  <c r="AB30" i="87"/>
  <c r="AC30" i="87"/>
  <c r="AD30" i="87"/>
  <c r="AE30" i="87"/>
  <c r="AF30" i="87"/>
  <c r="C31" i="87"/>
  <c r="D31" i="87"/>
  <c r="E31" i="87"/>
  <c r="F31" i="87"/>
  <c r="G31" i="87"/>
  <c r="H31" i="87"/>
  <c r="I31" i="87"/>
  <c r="J31" i="87"/>
  <c r="K31" i="87"/>
  <c r="L31" i="87"/>
  <c r="M31" i="87"/>
  <c r="N31" i="87"/>
  <c r="O31" i="87"/>
  <c r="P31" i="87"/>
  <c r="Q31" i="87"/>
  <c r="R31" i="87"/>
  <c r="S31" i="87"/>
  <c r="T31" i="87"/>
  <c r="U31" i="87"/>
  <c r="V31" i="87"/>
  <c r="W31" i="87"/>
  <c r="X31" i="87"/>
  <c r="Y31" i="87"/>
  <c r="Z31" i="87"/>
  <c r="AA31" i="87"/>
  <c r="AB31" i="87"/>
  <c r="AC31" i="87"/>
  <c r="AD31" i="87"/>
  <c r="AE31" i="87"/>
  <c r="AF31" i="87"/>
  <c r="C32" i="87"/>
  <c r="D32" i="87"/>
  <c r="E32" i="87"/>
  <c r="F32" i="87"/>
  <c r="G32" i="87"/>
  <c r="H32" i="87"/>
  <c r="I32" i="87"/>
  <c r="J32" i="87"/>
  <c r="K32" i="87"/>
  <c r="L32" i="87"/>
  <c r="M32" i="87"/>
  <c r="N32" i="87"/>
  <c r="O32" i="87"/>
  <c r="P32" i="87"/>
  <c r="Q32" i="87"/>
  <c r="R32" i="87"/>
  <c r="S32" i="87"/>
  <c r="T32" i="87"/>
  <c r="U32" i="87"/>
  <c r="V32" i="87"/>
  <c r="W32" i="87"/>
  <c r="X32" i="87"/>
  <c r="Y32" i="87"/>
  <c r="Z32" i="87"/>
  <c r="AA32" i="87"/>
  <c r="AB32" i="87"/>
  <c r="AC32" i="87"/>
  <c r="AD32" i="87"/>
  <c r="AE32" i="87"/>
  <c r="AF32" i="87"/>
  <c r="C33" i="87"/>
  <c r="D33" i="87"/>
  <c r="E33" i="87"/>
  <c r="F33" i="87"/>
  <c r="G33" i="87"/>
  <c r="H33" i="87"/>
  <c r="I33" i="87"/>
  <c r="J33" i="87"/>
  <c r="K33" i="87"/>
  <c r="L33" i="87"/>
  <c r="M33" i="87"/>
  <c r="N33" i="87"/>
  <c r="O33" i="87"/>
  <c r="P33" i="87"/>
  <c r="Q33" i="87"/>
  <c r="R33" i="87"/>
  <c r="S33" i="87"/>
  <c r="T33" i="87"/>
  <c r="U33" i="87"/>
  <c r="V33" i="87"/>
  <c r="W33" i="87"/>
  <c r="X33" i="87"/>
  <c r="Y33" i="87"/>
  <c r="Z33" i="87"/>
  <c r="AA33" i="87"/>
  <c r="AB33" i="87"/>
  <c r="AC33" i="87"/>
  <c r="AD33" i="87"/>
  <c r="AE33" i="87"/>
  <c r="AF33" i="87"/>
  <c r="C34" i="87"/>
  <c r="D34" i="87"/>
  <c r="E34" i="87"/>
  <c r="F34" i="87"/>
  <c r="G34" i="87"/>
  <c r="H34" i="87"/>
  <c r="I34" i="87"/>
  <c r="J34" i="87"/>
  <c r="K34" i="87"/>
  <c r="L34" i="87"/>
  <c r="M34" i="87"/>
  <c r="N34" i="87"/>
  <c r="O34" i="87"/>
  <c r="P34" i="87"/>
  <c r="Q34" i="87"/>
  <c r="R34" i="87"/>
  <c r="S34" i="87"/>
  <c r="T34" i="87"/>
  <c r="U34" i="87"/>
  <c r="V34" i="87"/>
  <c r="W34" i="87"/>
  <c r="X34" i="87"/>
  <c r="Y34" i="87"/>
  <c r="Z34" i="87"/>
  <c r="AA34" i="87"/>
  <c r="AB34" i="87"/>
  <c r="AC34" i="87"/>
  <c r="AD34" i="87"/>
  <c r="AE34" i="87"/>
  <c r="AF34" i="87"/>
  <c r="C35" i="87"/>
  <c r="D35" i="87"/>
  <c r="E35" i="87"/>
  <c r="F35" i="87"/>
  <c r="G35" i="87"/>
  <c r="H35" i="87"/>
  <c r="I35" i="87"/>
  <c r="J35" i="87"/>
  <c r="K35" i="87"/>
  <c r="L35" i="87"/>
  <c r="M35" i="87"/>
  <c r="N35" i="87"/>
  <c r="O35" i="87"/>
  <c r="P35" i="87"/>
  <c r="Q35" i="87"/>
  <c r="R35" i="87"/>
  <c r="S35" i="87"/>
  <c r="T35" i="87"/>
  <c r="U35" i="87"/>
  <c r="V35" i="87"/>
  <c r="W35" i="87"/>
  <c r="X35" i="87"/>
  <c r="Y35" i="87"/>
  <c r="Z35" i="87"/>
  <c r="AA35" i="87"/>
  <c r="AB35" i="87"/>
  <c r="AC35" i="87"/>
  <c r="AD35" i="87"/>
  <c r="AE35" i="87"/>
  <c r="AF35" i="87"/>
  <c r="C36" i="87"/>
  <c r="D36" i="87"/>
  <c r="E36" i="87"/>
  <c r="F36" i="87"/>
  <c r="G36" i="87"/>
  <c r="H36" i="87"/>
  <c r="I36" i="87"/>
  <c r="J36" i="87"/>
  <c r="K36" i="87"/>
  <c r="L36" i="87"/>
  <c r="M36" i="87"/>
  <c r="N36" i="87"/>
  <c r="O36" i="87"/>
  <c r="P36" i="87"/>
  <c r="Q36" i="87"/>
  <c r="R36" i="87"/>
  <c r="S36" i="87"/>
  <c r="T36" i="87"/>
  <c r="U36" i="87"/>
  <c r="V36" i="87"/>
  <c r="W36" i="87"/>
  <c r="X36" i="87"/>
  <c r="Y36" i="87"/>
  <c r="Z36" i="87"/>
  <c r="AA36" i="87"/>
  <c r="AB36" i="87"/>
  <c r="AC36" i="87"/>
  <c r="AD36" i="87"/>
  <c r="AE36" i="87"/>
  <c r="AF36" i="87"/>
  <c r="C37" i="87"/>
  <c r="D37" i="87"/>
  <c r="E37" i="87"/>
  <c r="F37" i="87"/>
  <c r="G37" i="87"/>
  <c r="H37" i="87"/>
  <c r="I37" i="87"/>
  <c r="J37" i="87"/>
  <c r="K37" i="87"/>
  <c r="L37" i="87"/>
  <c r="M37" i="87"/>
  <c r="N37" i="87"/>
  <c r="O37" i="87"/>
  <c r="P37" i="87"/>
  <c r="Q37" i="87"/>
  <c r="R37" i="87"/>
  <c r="S37" i="87"/>
  <c r="T37" i="87"/>
  <c r="U37" i="87"/>
  <c r="V37" i="87"/>
  <c r="W37" i="87"/>
  <c r="X37" i="87"/>
  <c r="Y37" i="87"/>
  <c r="Z37" i="87"/>
  <c r="AA37" i="87"/>
  <c r="AB37" i="87"/>
  <c r="AC37" i="87"/>
  <c r="AD37" i="87"/>
  <c r="AE37" i="87"/>
  <c r="AF37" i="87"/>
  <c r="B37" i="87"/>
  <c r="B35" i="87"/>
  <c r="B33" i="87"/>
  <c r="B31" i="87"/>
  <c r="B36" i="87"/>
  <c r="B34" i="87"/>
  <c r="B32" i="87"/>
  <c r="B30" i="87"/>
  <c r="AG36" i="86"/>
  <c r="AG34" i="86"/>
  <c r="C31" i="86"/>
  <c r="D31" i="86"/>
  <c r="E31" i="86"/>
  <c r="F31" i="86"/>
  <c r="G31" i="86"/>
  <c r="H31" i="86"/>
  <c r="I31" i="86"/>
  <c r="J31" i="86"/>
  <c r="K31" i="86"/>
  <c r="L31" i="86"/>
  <c r="M31" i="86"/>
  <c r="N31" i="86"/>
  <c r="O31" i="86"/>
  <c r="P31" i="86"/>
  <c r="Q31" i="86"/>
  <c r="R31" i="86"/>
  <c r="S31" i="86"/>
  <c r="T31" i="86"/>
  <c r="U31" i="86"/>
  <c r="V31" i="86"/>
  <c r="W31" i="86"/>
  <c r="X31" i="86"/>
  <c r="Y31" i="86"/>
  <c r="Z31" i="86"/>
  <c r="AA31" i="86"/>
  <c r="AB31" i="86"/>
  <c r="AC31" i="86"/>
  <c r="AD31" i="86"/>
  <c r="AE31" i="86"/>
  <c r="AF31" i="86"/>
  <c r="C33" i="86"/>
  <c r="D33" i="86"/>
  <c r="E33" i="86"/>
  <c r="F33" i="86"/>
  <c r="G33" i="86"/>
  <c r="H33" i="86"/>
  <c r="I33" i="86"/>
  <c r="J33" i="86"/>
  <c r="K33" i="86"/>
  <c r="L33" i="86"/>
  <c r="M33" i="86"/>
  <c r="N33" i="86"/>
  <c r="O33" i="86"/>
  <c r="P33" i="86"/>
  <c r="Q33" i="86"/>
  <c r="R33" i="86"/>
  <c r="S33" i="86"/>
  <c r="T33" i="86"/>
  <c r="U33" i="86"/>
  <c r="V33" i="86"/>
  <c r="W33" i="86"/>
  <c r="X33" i="86"/>
  <c r="Y33" i="86"/>
  <c r="Z33" i="86"/>
  <c r="AA33" i="86"/>
  <c r="AB33" i="86"/>
  <c r="AC33" i="86"/>
  <c r="AD33" i="86"/>
  <c r="AE33" i="86"/>
  <c r="AF33" i="86"/>
  <c r="C35" i="86"/>
  <c r="D35" i="86"/>
  <c r="E35" i="86"/>
  <c r="F35" i="86"/>
  <c r="G35" i="86"/>
  <c r="H35" i="86"/>
  <c r="I35" i="86"/>
  <c r="J35" i="86"/>
  <c r="K35" i="86"/>
  <c r="L35" i="86"/>
  <c r="M35" i="86"/>
  <c r="N35" i="86"/>
  <c r="O35" i="86"/>
  <c r="P35" i="86"/>
  <c r="Q35" i="86"/>
  <c r="R35" i="86"/>
  <c r="S35" i="86"/>
  <c r="T35" i="86"/>
  <c r="U35" i="86"/>
  <c r="V35" i="86"/>
  <c r="W35" i="86"/>
  <c r="X35" i="86"/>
  <c r="Y35" i="86"/>
  <c r="Z35" i="86"/>
  <c r="AA35" i="86"/>
  <c r="AB35" i="86"/>
  <c r="AC35" i="86"/>
  <c r="AD35" i="86"/>
  <c r="AE35" i="86"/>
  <c r="AF35" i="86"/>
  <c r="C37" i="86"/>
  <c r="D37" i="86"/>
  <c r="E37" i="86"/>
  <c r="F37" i="86"/>
  <c r="G37" i="86"/>
  <c r="H37" i="86"/>
  <c r="I37" i="86"/>
  <c r="J37" i="86"/>
  <c r="K37" i="86"/>
  <c r="L37" i="86"/>
  <c r="M37" i="86"/>
  <c r="N37" i="86"/>
  <c r="O37" i="86"/>
  <c r="P37" i="86"/>
  <c r="Q37" i="86"/>
  <c r="R37" i="86"/>
  <c r="S37" i="86"/>
  <c r="T37" i="86"/>
  <c r="U37" i="86"/>
  <c r="V37" i="86"/>
  <c r="W37" i="86"/>
  <c r="X37" i="86"/>
  <c r="Y37" i="86"/>
  <c r="Z37" i="86"/>
  <c r="AA37" i="86"/>
  <c r="AB37" i="86"/>
  <c r="AC37" i="86"/>
  <c r="AD37" i="86"/>
  <c r="AE37" i="86"/>
  <c r="AF37" i="86"/>
  <c r="B37" i="86"/>
  <c r="B35" i="86"/>
  <c r="B33" i="86"/>
  <c r="B31" i="86"/>
  <c r="AG36" i="83"/>
  <c r="AG37" i="83"/>
  <c r="AG35" i="83"/>
  <c r="AG33" i="83"/>
  <c r="AG31" i="83"/>
  <c r="C30" i="83"/>
  <c r="D30" i="83"/>
  <c r="E30" i="83"/>
  <c r="F30" i="83"/>
  <c r="G30" i="83"/>
  <c r="H30" i="83"/>
  <c r="I30" i="83"/>
  <c r="J30" i="83"/>
  <c r="K30" i="83"/>
  <c r="L30" i="83"/>
  <c r="M30" i="83"/>
  <c r="N30" i="83"/>
  <c r="O30" i="83"/>
  <c r="P30" i="83"/>
  <c r="Q30" i="83"/>
  <c r="R30" i="83"/>
  <c r="S30" i="83"/>
  <c r="T30" i="83"/>
  <c r="U30" i="83"/>
  <c r="V30" i="83"/>
  <c r="W30" i="83"/>
  <c r="X30" i="83"/>
  <c r="Y30" i="83"/>
  <c r="Z30" i="83"/>
  <c r="AA30" i="83"/>
  <c r="AB30" i="83"/>
  <c r="AC30" i="83"/>
  <c r="AD30" i="83"/>
  <c r="AE30" i="83"/>
  <c r="AF30" i="83"/>
  <c r="C32" i="83"/>
  <c r="D32" i="83"/>
  <c r="E32" i="83"/>
  <c r="F32" i="83"/>
  <c r="G32" i="83"/>
  <c r="H32" i="83"/>
  <c r="I32" i="83"/>
  <c r="J32" i="83"/>
  <c r="K32" i="83"/>
  <c r="L32" i="83"/>
  <c r="M32" i="83"/>
  <c r="N32" i="83"/>
  <c r="O32" i="83"/>
  <c r="P32" i="83"/>
  <c r="Q32" i="83"/>
  <c r="R32" i="83"/>
  <c r="S32" i="83"/>
  <c r="T32" i="83"/>
  <c r="U32" i="83"/>
  <c r="V32" i="83"/>
  <c r="W32" i="83"/>
  <c r="X32" i="83"/>
  <c r="Y32" i="83"/>
  <c r="Z32" i="83"/>
  <c r="AA32" i="83"/>
  <c r="AB32" i="83"/>
  <c r="AC32" i="83"/>
  <c r="AD32" i="83"/>
  <c r="AE32" i="83"/>
  <c r="AF32" i="83"/>
  <c r="C34" i="83"/>
  <c r="D34" i="83"/>
  <c r="E34" i="83"/>
  <c r="F34" i="83"/>
  <c r="G34" i="83"/>
  <c r="H34" i="83"/>
  <c r="I34" i="83"/>
  <c r="J34" i="83"/>
  <c r="K34" i="83"/>
  <c r="L34" i="83"/>
  <c r="M34" i="83"/>
  <c r="N34" i="83"/>
  <c r="O34" i="83"/>
  <c r="P34" i="83"/>
  <c r="Q34" i="83"/>
  <c r="R34" i="83"/>
  <c r="S34" i="83"/>
  <c r="T34" i="83"/>
  <c r="U34" i="83"/>
  <c r="V34" i="83"/>
  <c r="W34" i="83"/>
  <c r="X34" i="83"/>
  <c r="Y34" i="83"/>
  <c r="Z34" i="83"/>
  <c r="AA34" i="83"/>
  <c r="AB34" i="83"/>
  <c r="AC34" i="83"/>
  <c r="AD34" i="83"/>
  <c r="AE34" i="83"/>
  <c r="AF34" i="83"/>
  <c r="C36" i="83"/>
  <c r="D36" i="83"/>
  <c r="E36" i="83"/>
  <c r="F36" i="83"/>
  <c r="G36" i="83"/>
  <c r="H36" i="83"/>
  <c r="I36" i="83"/>
  <c r="J36" i="83"/>
  <c r="K36" i="83"/>
  <c r="L36" i="83"/>
  <c r="M36" i="83"/>
  <c r="N36" i="83"/>
  <c r="O36" i="83"/>
  <c r="P36" i="83"/>
  <c r="Q36" i="83"/>
  <c r="R36" i="83"/>
  <c r="S36" i="83"/>
  <c r="T36" i="83"/>
  <c r="U36" i="83"/>
  <c r="V36" i="83"/>
  <c r="W36" i="83"/>
  <c r="X36" i="83"/>
  <c r="Y36" i="83"/>
  <c r="Z36" i="83"/>
  <c r="AA36" i="83"/>
  <c r="AB36" i="83"/>
  <c r="AC36" i="83"/>
  <c r="AD36" i="83"/>
  <c r="AE36" i="83"/>
  <c r="AF36" i="83"/>
  <c r="B36" i="83"/>
  <c r="B34" i="83"/>
  <c r="B32" i="83"/>
  <c r="B30" i="83"/>
  <c r="AG37" i="82"/>
  <c r="AG35" i="82"/>
  <c r="AG33" i="82"/>
  <c r="AG31" i="82"/>
  <c r="C30" i="82"/>
  <c r="D30" i="82"/>
  <c r="E30" i="82"/>
  <c r="F30" i="82"/>
  <c r="G30" i="82"/>
  <c r="H30" i="82"/>
  <c r="I30" i="82"/>
  <c r="J30" i="82"/>
  <c r="K30" i="82"/>
  <c r="L30" i="82"/>
  <c r="M30" i="82"/>
  <c r="N30" i="82"/>
  <c r="O30" i="82"/>
  <c r="P30" i="82"/>
  <c r="Q30" i="82"/>
  <c r="R30" i="82"/>
  <c r="S30" i="82"/>
  <c r="T30" i="82"/>
  <c r="U30" i="82"/>
  <c r="V30" i="82"/>
  <c r="W30" i="82"/>
  <c r="X30" i="82"/>
  <c r="Y30" i="82"/>
  <c r="Z30" i="82"/>
  <c r="AA30" i="82"/>
  <c r="AB30" i="82"/>
  <c r="AC30" i="82"/>
  <c r="AD30" i="82"/>
  <c r="AE30" i="82"/>
  <c r="AF30" i="82"/>
  <c r="C32" i="82"/>
  <c r="D32" i="82"/>
  <c r="E32" i="82"/>
  <c r="F32" i="82"/>
  <c r="G32" i="82"/>
  <c r="H32" i="82"/>
  <c r="I32" i="82"/>
  <c r="J32" i="82"/>
  <c r="K32" i="82"/>
  <c r="L32" i="82"/>
  <c r="M32" i="82"/>
  <c r="N32" i="82"/>
  <c r="O32" i="82"/>
  <c r="P32" i="82"/>
  <c r="Q32" i="82"/>
  <c r="R32" i="82"/>
  <c r="S32" i="82"/>
  <c r="T32" i="82"/>
  <c r="U32" i="82"/>
  <c r="V32" i="82"/>
  <c r="W32" i="82"/>
  <c r="X32" i="82"/>
  <c r="Y32" i="82"/>
  <c r="Z32" i="82"/>
  <c r="AA32" i="82"/>
  <c r="AB32" i="82"/>
  <c r="AC32" i="82"/>
  <c r="AD32" i="82"/>
  <c r="AE32" i="82"/>
  <c r="AF32" i="82"/>
  <c r="C34" i="82"/>
  <c r="D34" i="82"/>
  <c r="E34" i="82"/>
  <c r="F34" i="82"/>
  <c r="G34" i="82"/>
  <c r="H34" i="82"/>
  <c r="I34" i="82"/>
  <c r="J34" i="82"/>
  <c r="K34" i="82"/>
  <c r="L34" i="82"/>
  <c r="M34" i="82"/>
  <c r="N34" i="82"/>
  <c r="O34" i="82"/>
  <c r="P34" i="82"/>
  <c r="Q34" i="82"/>
  <c r="R34" i="82"/>
  <c r="S34" i="82"/>
  <c r="T34" i="82"/>
  <c r="U34" i="82"/>
  <c r="V34" i="82"/>
  <c r="W34" i="82"/>
  <c r="X34" i="82"/>
  <c r="Y34" i="82"/>
  <c r="Z34" i="82"/>
  <c r="AA34" i="82"/>
  <c r="AB34" i="82"/>
  <c r="AC34" i="82"/>
  <c r="AD34" i="82"/>
  <c r="AE34" i="82"/>
  <c r="AF34" i="82"/>
  <c r="C36" i="82"/>
  <c r="D36" i="82"/>
  <c r="E36" i="82"/>
  <c r="F36" i="82"/>
  <c r="G36" i="82"/>
  <c r="H36" i="82"/>
  <c r="I36" i="82"/>
  <c r="J36" i="82"/>
  <c r="K36" i="82"/>
  <c r="L36" i="82"/>
  <c r="M36" i="82"/>
  <c r="N36" i="82"/>
  <c r="O36" i="82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AC36" i="82"/>
  <c r="AD36" i="82"/>
  <c r="AE36" i="82"/>
  <c r="AF36" i="82"/>
  <c r="B36" i="82"/>
  <c r="B34" i="82"/>
  <c r="B32" i="82"/>
  <c r="B30" i="82"/>
  <c r="AG34" i="81"/>
  <c r="AG30" i="81"/>
  <c r="AG37" i="81"/>
  <c r="AG35" i="81"/>
  <c r="AG33" i="81"/>
  <c r="AG31" i="81"/>
  <c r="F30" i="81"/>
  <c r="C30" i="81"/>
  <c r="D30" i="81"/>
  <c r="E30" i="81"/>
  <c r="G30" i="81"/>
  <c r="H30" i="81"/>
  <c r="I30" i="81"/>
  <c r="J30" i="81"/>
  <c r="K30" i="81"/>
  <c r="L30" i="81"/>
  <c r="M30" i="81"/>
  <c r="N30" i="81"/>
  <c r="O30" i="81"/>
  <c r="P30" i="81"/>
  <c r="Q30" i="81"/>
  <c r="R30" i="81"/>
  <c r="S30" i="81"/>
  <c r="T30" i="81"/>
  <c r="U30" i="81"/>
  <c r="V30" i="81"/>
  <c r="W30" i="81"/>
  <c r="X30" i="81"/>
  <c r="Y30" i="81"/>
  <c r="Z30" i="81"/>
  <c r="AA30" i="81"/>
  <c r="AB30" i="81"/>
  <c r="AC30" i="81"/>
  <c r="AD30" i="81"/>
  <c r="AE30" i="81"/>
  <c r="AF30" i="81"/>
  <c r="C32" i="81"/>
  <c r="D32" i="81"/>
  <c r="E32" i="81"/>
  <c r="F32" i="81"/>
  <c r="G32" i="81"/>
  <c r="H32" i="81"/>
  <c r="I32" i="81"/>
  <c r="J32" i="81"/>
  <c r="K32" i="81"/>
  <c r="L32" i="81"/>
  <c r="M32" i="81"/>
  <c r="N32" i="81"/>
  <c r="O32" i="81"/>
  <c r="P32" i="81"/>
  <c r="Q32" i="81"/>
  <c r="R32" i="81"/>
  <c r="S32" i="81"/>
  <c r="T32" i="81"/>
  <c r="U32" i="81"/>
  <c r="V32" i="81"/>
  <c r="W32" i="81"/>
  <c r="X32" i="81"/>
  <c r="Y32" i="81"/>
  <c r="Z32" i="81"/>
  <c r="AA32" i="81"/>
  <c r="AB32" i="81"/>
  <c r="AC32" i="81"/>
  <c r="AD32" i="81"/>
  <c r="AE32" i="81"/>
  <c r="AF32" i="81"/>
  <c r="C34" i="81"/>
  <c r="D34" i="81"/>
  <c r="E34" i="81"/>
  <c r="F34" i="81"/>
  <c r="G34" i="81"/>
  <c r="H34" i="81"/>
  <c r="I34" i="81"/>
  <c r="J34" i="81"/>
  <c r="K34" i="81"/>
  <c r="L34" i="81"/>
  <c r="M34" i="81"/>
  <c r="N34" i="81"/>
  <c r="O34" i="81"/>
  <c r="P34" i="81"/>
  <c r="Q34" i="81"/>
  <c r="R34" i="81"/>
  <c r="S34" i="81"/>
  <c r="T34" i="81"/>
  <c r="U34" i="81"/>
  <c r="V34" i="81"/>
  <c r="W34" i="81"/>
  <c r="X34" i="81"/>
  <c r="Y34" i="81"/>
  <c r="Z34" i="81"/>
  <c r="AA34" i="81"/>
  <c r="AB34" i="81"/>
  <c r="AC34" i="81"/>
  <c r="AD34" i="81"/>
  <c r="AE34" i="81"/>
  <c r="AF34" i="81"/>
  <c r="C36" i="81"/>
  <c r="D36" i="81"/>
  <c r="E36" i="81"/>
  <c r="F36" i="81"/>
  <c r="G36" i="81"/>
  <c r="H36" i="81"/>
  <c r="I36" i="81"/>
  <c r="J36" i="81"/>
  <c r="K36" i="81"/>
  <c r="L36" i="81"/>
  <c r="M36" i="81"/>
  <c r="N36" i="81"/>
  <c r="O36" i="81"/>
  <c r="P36" i="81"/>
  <c r="Q36" i="81"/>
  <c r="R36" i="81"/>
  <c r="S36" i="81"/>
  <c r="T36" i="81"/>
  <c r="U36" i="81"/>
  <c r="V36" i="81"/>
  <c r="W36" i="81"/>
  <c r="X36" i="81"/>
  <c r="Y36" i="81"/>
  <c r="Z36" i="81"/>
  <c r="AA36" i="81"/>
  <c r="AB36" i="81"/>
  <c r="AC36" i="81"/>
  <c r="AD36" i="81"/>
  <c r="AE36" i="81"/>
  <c r="AF36" i="81"/>
  <c r="B36" i="81"/>
  <c r="B34" i="81"/>
  <c r="B32" i="81"/>
  <c r="B30" i="81"/>
  <c r="AG34" i="80"/>
  <c r="AG37" i="80"/>
  <c r="AG35" i="80"/>
  <c r="AG33" i="80"/>
  <c r="AG31" i="80"/>
  <c r="C30" i="80"/>
  <c r="D30" i="80"/>
  <c r="E30" i="80"/>
  <c r="F30" i="80"/>
  <c r="G30" i="80"/>
  <c r="H30" i="80"/>
  <c r="I30" i="80"/>
  <c r="J30" i="80"/>
  <c r="K30" i="80"/>
  <c r="L30" i="80"/>
  <c r="M30" i="80"/>
  <c r="N30" i="80"/>
  <c r="O30" i="80"/>
  <c r="P30" i="80"/>
  <c r="Q30" i="80"/>
  <c r="R30" i="80"/>
  <c r="S30" i="80"/>
  <c r="T30" i="80"/>
  <c r="U30" i="80"/>
  <c r="V30" i="80"/>
  <c r="W30" i="80"/>
  <c r="X30" i="80"/>
  <c r="Y30" i="80"/>
  <c r="Z30" i="80"/>
  <c r="AA30" i="80"/>
  <c r="AB30" i="80"/>
  <c r="AC30" i="80"/>
  <c r="AD30" i="80"/>
  <c r="AE30" i="80"/>
  <c r="AF30" i="80"/>
  <c r="C31" i="80"/>
  <c r="D31" i="80"/>
  <c r="E31" i="80"/>
  <c r="F31" i="80"/>
  <c r="G31" i="80"/>
  <c r="H31" i="80"/>
  <c r="I31" i="80"/>
  <c r="J31" i="80"/>
  <c r="K31" i="80"/>
  <c r="L31" i="80"/>
  <c r="M31" i="80"/>
  <c r="N31" i="80"/>
  <c r="O31" i="80"/>
  <c r="P31" i="80"/>
  <c r="Q31" i="80"/>
  <c r="R31" i="80"/>
  <c r="S31" i="80"/>
  <c r="T31" i="80"/>
  <c r="U31" i="80"/>
  <c r="V31" i="80"/>
  <c r="W31" i="80"/>
  <c r="X31" i="80"/>
  <c r="Y31" i="80"/>
  <c r="Z31" i="80"/>
  <c r="AA31" i="80"/>
  <c r="AB31" i="80"/>
  <c r="AC31" i="80"/>
  <c r="AD31" i="80"/>
  <c r="AE31" i="80"/>
  <c r="AF31" i="80"/>
  <c r="C32" i="80"/>
  <c r="D32" i="80"/>
  <c r="E32" i="80"/>
  <c r="F32" i="80"/>
  <c r="G32" i="80"/>
  <c r="H32" i="80"/>
  <c r="I32" i="80"/>
  <c r="J32" i="80"/>
  <c r="K32" i="80"/>
  <c r="L32" i="80"/>
  <c r="M32" i="80"/>
  <c r="N32" i="80"/>
  <c r="O32" i="80"/>
  <c r="P32" i="80"/>
  <c r="Q32" i="80"/>
  <c r="R32" i="80"/>
  <c r="S32" i="80"/>
  <c r="T32" i="80"/>
  <c r="U32" i="80"/>
  <c r="V32" i="80"/>
  <c r="W32" i="80"/>
  <c r="X32" i="80"/>
  <c r="Y32" i="80"/>
  <c r="Z32" i="80"/>
  <c r="AA32" i="80"/>
  <c r="AB32" i="80"/>
  <c r="AC32" i="80"/>
  <c r="AD32" i="80"/>
  <c r="AE32" i="80"/>
  <c r="AF32" i="80"/>
  <c r="C33" i="80"/>
  <c r="D33" i="80"/>
  <c r="E33" i="80"/>
  <c r="F33" i="80"/>
  <c r="G33" i="80"/>
  <c r="H33" i="80"/>
  <c r="I33" i="80"/>
  <c r="J33" i="80"/>
  <c r="K33" i="80"/>
  <c r="L33" i="80"/>
  <c r="M33" i="80"/>
  <c r="N33" i="80"/>
  <c r="O33" i="80"/>
  <c r="P33" i="80"/>
  <c r="Q33" i="80"/>
  <c r="R33" i="80"/>
  <c r="S33" i="80"/>
  <c r="T33" i="80"/>
  <c r="U33" i="80"/>
  <c r="V33" i="80"/>
  <c r="W33" i="80"/>
  <c r="X33" i="80"/>
  <c r="Y33" i="80"/>
  <c r="Z33" i="80"/>
  <c r="AA33" i="80"/>
  <c r="AB33" i="80"/>
  <c r="AC33" i="80"/>
  <c r="AD33" i="80"/>
  <c r="AE33" i="80"/>
  <c r="AF33" i="80"/>
  <c r="C34" i="80"/>
  <c r="D34" i="80"/>
  <c r="E34" i="80"/>
  <c r="F34" i="80"/>
  <c r="G34" i="80"/>
  <c r="H34" i="80"/>
  <c r="I34" i="80"/>
  <c r="J34" i="80"/>
  <c r="K34" i="80"/>
  <c r="L34" i="80"/>
  <c r="M34" i="80"/>
  <c r="N34" i="80"/>
  <c r="O34" i="80"/>
  <c r="P34" i="80"/>
  <c r="Q34" i="80"/>
  <c r="R34" i="80"/>
  <c r="S34" i="80"/>
  <c r="T34" i="80"/>
  <c r="U34" i="80"/>
  <c r="V34" i="80"/>
  <c r="W34" i="80"/>
  <c r="X34" i="80"/>
  <c r="Y34" i="80"/>
  <c r="Z34" i="80"/>
  <c r="AA34" i="80"/>
  <c r="AB34" i="80"/>
  <c r="AC34" i="80"/>
  <c r="AD34" i="80"/>
  <c r="AE34" i="80"/>
  <c r="AF34" i="80"/>
  <c r="C35" i="80"/>
  <c r="D35" i="80"/>
  <c r="E35" i="80"/>
  <c r="F35" i="80"/>
  <c r="G35" i="80"/>
  <c r="H35" i="80"/>
  <c r="I35" i="80"/>
  <c r="J35" i="80"/>
  <c r="K35" i="80"/>
  <c r="L35" i="80"/>
  <c r="M35" i="80"/>
  <c r="N35" i="80"/>
  <c r="O35" i="80"/>
  <c r="P35" i="80"/>
  <c r="Q35" i="80"/>
  <c r="R35" i="80"/>
  <c r="S35" i="80"/>
  <c r="T35" i="80"/>
  <c r="U35" i="80"/>
  <c r="V35" i="80"/>
  <c r="W35" i="80"/>
  <c r="X35" i="80"/>
  <c r="Y35" i="80"/>
  <c r="Z35" i="80"/>
  <c r="AA35" i="80"/>
  <c r="AB35" i="80"/>
  <c r="AC35" i="80"/>
  <c r="AD35" i="80"/>
  <c r="AE35" i="80"/>
  <c r="AF35" i="80"/>
  <c r="C36" i="80"/>
  <c r="D36" i="80"/>
  <c r="E36" i="80"/>
  <c r="F36" i="80"/>
  <c r="G36" i="80"/>
  <c r="H36" i="80"/>
  <c r="I36" i="80"/>
  <c r="J36" i="80"/>
  <c r="K36" i="80"/>
  <c r="L36" i="80"/>
  <c r="M36" i="80"/>
  <c r="N36" i="80"/>
  <c r="O36" i="80"/>
  <c r="P36" i="80"/>
  <c r="Q36" i="80"/>
  <c r="R36" i="80"/>
  <c r="S36" i="80"/>
  <c r="T36" i="80"/>
  <c r="U36" i="80"/>
  <c r="V36" i="80"/>
  <c r="W36" i="80"/>
  <c r="X36" i="80"/>
  <c r="Y36" i="80"/>
  <c r="Z36" i="80"/>
  <c r="AA36" i="80"/>
  <c r="AB36" i="80"/>
  <c r="AC36" i="80"/>
  <c r="AD36" i="80"/>
  <c r="AE36" i="80"/>
  <c r="AF36" i="80"/>
  <c r="C37" i="80"/>
  <c r="D37" i="80"/>
  <c r="E37" i="80"/>
  <c r="F37" i="80"/>
  <c r="G37" i="80"/>
  <c r="H37" i="80"/>
  <c r="I37" i="80"/>
  <c r="J37" i="80"/>
  <c r="K37" i="80"/>
  <c r="L37" i="80"/>
  <c r="M37" i="80"/>
  <c r="N37" i="80"/>
  <c r="O37" i="80"/>
  <c r="P37" i="80"/>
  <c r="Q37" i="80"/>
  <c r="R37" i="80"/>
  <c r="S37" i="80"/>
  <c r="T37" i="80"/>
  <c r="U37" i="80"/>
  <c r="V37" i="80"/>
  <c r="W37" i="80"/>
  <c r="X37" i="80"/>
  <c r="Y37" i="80"/>
  <c r="Z37" i="80"/>
  <c r="AA37" i="80"/>
  <c r="AB37" i="80"/>
  <c r="AC37" i="80"/>
  <c r="AD37" i="80"/>
  <c r="AE37" i="80"/>
  <c r="AF37" i="80"/>
  <c r="B37" i="80"/>
  <c r="B36" i="80"/>
  <c r="B35" i="80"/>
  <c r="B34" i="80"/>
  <c r="B33" i="80"/>
  <c r="B32" i="80"/>
  <c r="B31" i="80"/>
  <c r="B30" i="80"/>
  <c r="AG37" i="79"/>
  <c r="AG35" i="79"/>
  <c r="AG33" i="79"/>
  <c r="AG31" i="79"/>
  <c r="C30" i="79"/>
  <c r="D30" i="79"/>
  <c r="E30" i="79"/>
  <c r="F30" i="79"/>
  <c r="G30" i="79"/>
  <c r="H30" i="79"/>
  <c r="I30" i="79"/>
  <c r="J30" i="79"/>
  <c r="K30" i="79"/>
  <c r="L30" i="79"/>
  <c r="M30" i="79"/>
  <c r="N30" i="79"/>
  <c r="O30" i="79"/>
  <c r="P30" i="79"/>
  <c r="Q30" i="79"/>
  <c r="R30" i="79"/>
  <c r="S30" i="79"/>
  <c r="T30" i="79"/>
  <c r="U30" i="79"/>
  <c r="V30" i="79"/>
  <c r="W30" i="79"/>
  <c r="X30" i="79"/>
  <c r="Y30" i="79"/>
  <c r="Z30" i="79"/>
  <c r="AA30" i="79"/>
  <c r="AB30" i="79"/>
  <c r="AC30" i="79"/>
  <c r="AD30" i="79"/>
  <c r="AE30" i="79"/>
  <c r="AF30" i="79"/>
  <c r="C32" i="79"/>
  <c r="D32" i="79"/>
  <c r="E32" i="79"/>
  <c r="F32" i="79"/>
  <c r="G32" i="79"/>
  <c r="H32" i="79"/>
  <c r="I32" i="79"/>
  <c r="J32" i="79"/>
  <c r="K32" i="79"/>
  <c r="L32" i="79"/>
  <c r="M32" i="79"/>
  <c r="N32" i="79"/>
  <c r="O32" i="79"/>
  <c r="P32" i="79"/>
  <c r="Q32" i="79"/>
  <c r="R32" i="79"/>
  <c r="S32" i="79"/>
  <c r="T32" i="79"/>
  <c r="U32" i="79"/>
  <c r="V32" i="79"/>
  <c r="W32" i="79"/>
  <c r="X32" i="79"/>
  <c r="Y32" i="79"/>
  <c r="Z32" i="79"/>
  <c r="AA32" i="79"/>
  <c r="AB32" i="79"/>
  <c r="AC32" i="79"/>
  <c r="AD32" i="79"/>
  <c r="AE32" i="79"/>
  <c r="AF32" i="79"/>
  <c r="C34" i="79"/>
  <c r="D34" i="79"/>
  <c r="E34" i="79"/>
  <c r="F34" i="79"/>
  <c r="G34" i="79"/>
  <c r="H34" i="79"/>
  <c r="I34" i="79"/>
  <c r="J34" i="79"/>
  <c r="K34" i="79"/>
  <c r="L34" i="79"/>
  <c r="M34" i="79"/>
  <c r="N34" i="79"/>
  <c r="O34" i="79"/>
  <c r="P34" i="79"/>
  <c r="Q34" i="79"/>
  <c r="R34" i="79"/>
  <c r="S34" i="79"/>
  <c r="T34" i="79"/>
  <c r="U34" i="79"/>
  <c r="V34" i="79"/>
  <c r="W34" i="79"/>
  <c r="X34" i="79"/>
  <c r="Y34" i="79"/>
  <c r="Z34" i="79"/>
  <c r="AA34" i="79"/>
  <c r="AB34" i="79"/>
  <c r="AC34" i="79"/>
  <c r="AD34" i="79"/>
  <c r="AE34" i="79"/>
  <c r="AF34" i="79"/>
  <c r="C36" i="79"/>
  <c r="D36" i="79"/>
  <c r="E36" i="79"/>
  <c r="F36" i="79"/>
  <c r="G36" i="79"/>
  <c r="H36" i="79"/>
  <c r="I36" i="79"/>
  <c r="J36" i="79"/>
  <c r="K36" i="79"/>
  <c r="L36" i="79"/>
  <c r="M36" i="79"/>
  <c r="N36" i="79"/>
  <c r="O36" i="79"/>
  <c r="P36" i="79"/>
  <c r="Q36" i="79"/>
  <c r="R36" i="79"/>
  <c r="S36" i="79"/>
  <c r="T36" i="79"/>
  <c r="U36" i="79"/>
  <c r="V36" i="79"/>
  <c r="W36" i="79"/>
  <c r="X36" i="79"/>
  <c r="Y36" i="79"/>
  <c r="Z36" i="79"/>
  <c r="AA36" i="79"/>
  <c r="AB36" i="79"/>
  <c r="AC36" i="79"/>
  <c r="AD36" i="79"/>
  <c r="AE36" i="79"/>
  <c r="AF36" i="79"/>
  <c r="B36" i="79"/>
  <c r="B34" i="79"/>
  <c r="B32" i="79"/>
  <c r="B30" i="79"/>
  <c r="AG36" i="78"/>
  <c r="AG34" i="78"/>
  <c r="AG30" i="78"/>
  <c r="AG37" i="78"/>
  <c r="AG35" i="78"/>
  <c r="AG33" i="78"/>
  <c r="AG31" i="78"/>
  <c r="C37" i="78"/>
  <c r="D37" i="78"/>
  <c r="E37" i="78"/>
  <c r="F37" i="78"/>
  <c r="G37" i="78"/>
  <c r="H37" i="78"/>
  <c r="I37" i="78"/>
  <c r="J37" i="78"/>
  <c r="K37" i="78"/>
  <c r="L37" i="78"/>
  <c r="M37" i="78"/>
  <c r="N37" i="78"/>
  <c r="O37" i="78"/>
  <c r="P37" i="78"/>
  <c r="Q37" i="78"/>
  <c r="R37" i="78"/>
  <c r="S37" i="78"/>
  <c r="T37" i="78"/>
  <c r="U37" i="78"/>
  <c r="V37" i="78"/>
  <c r="W37" i="78"/>
  <c r="X37" i="78"/>
  <c r="Y37" i="78"/>
  <c r="Z37" i="78"/>
  <c r="AA37" i="78"/>
  <c r="AB37" i="78"/>
  <c r="AC37" i="78"/>
  <c r="AD37" i="78"/>
  <c r="AE37" i="78"/>
  <c r="AF37" i="78"/>
  <c r="C35" i="78"/>
  <c r="D35" i="78"/>
  <c r="E35" i="78"/>
  <c r="F35" i="78"/>
  <c r="G35" i="78"/>
  <c r="H35" i="78"/>
  <c r="I35" i="78"/>
  <c r="J35" i="78"/>
  <c r="K35" i="78"/>
  <c r="L35" i="78"/>
  <c r="M35" i="78"/>
  <c r="N35" i="78"/>
  <c r="O35" i="78"/>
  <c r="P35" i="78"/>
  <c r="Q35" i="78"/>
  <c r="R35" i="78"/>
  <c r="S35" i="78"/>
  <c r="T35" i="78"/>
  <c r="U35" i="78"/>
  <c r="V35" i="78"/>
  <c r="W35" i="78"/>
  <c r="X35" i="78"/>
  <c r="Y35" i="78"/>
  <c r="Z35" i="78"/>
  <c r="AA35" i="78"/>
  <c r="AB35" i="78"/>
  <c r="AC35" i="78"/>
  <c r="AD35" i="78"/>
  <c r="AE35" i="78"/>
  <c r="AF35" i="78"/>
  <c r="C33" i="78"/>
  <c r="D33" i="78"/>
  <c r="E33" i="78"/>
  <c r="F33" i="78"/>
  <c r="G33" i="78"/>
  <c r="H33" i="78"/>
  <c r="I33" i="78"/>
  <c r="J33" i="78"/>
  <c r="K33" i="78"/>
  <c r="L33" i="78"/>
  <c r="M33" i="78"/>
  <c r="N33" i="78"/>
  <c r="O33" i="78"/>
  <c r="P33" i="78"/>
  <c r="Q33" i="78"/>
  <c r="R33" i="78"/>
  <c r="S33" i="78"/>
  <c r="T33" i="78"/>
  <c r="U33" i="78"/>
  <c r="V33" i="78"/>
  <c r="W33" i="78"/>
  <c r="X33" i="78"/>
  <c r="Y33" i="78"/>
  <c r="Z33" i="78"/>
  <c r="AA33" i="78"/>
  <c r="AB33" i="78"/>
  <c r="AC33" i="78"/>
  <c r="AD33" i="78"/>
  <c r="AE33" i="78"/>
  <c r="AF33" i="78"/>
  <c r="C31" i="78"/>
  <c r="D31" i="78"/>
  <c r="E31" i="78"/>
  <c r="F31" i="78"/>
  <c r="G31" i="78"/>
  <c r="H31" i="78"/>
  <c r="I31" i="78"/>
  <c r="J31" i="78"/>
  <c r="K31" i="78"/>
  <c r="L31" i="78"/>
  <c r="M31" i="78"/>
  <c r="N31" i="78"/>
  <c r="O31" i="78"/>
  <c r="P31" i="78"/>
  <c r="Q31" i="78"/>
  <c r="R31" i="78"/>
  <c r="S31" i="78"/>
  <c r="T31" i="78"/>
  <c r="U31" i="78"/>
  <c r="V31" i="78"/>
  <c r="W31" i="78"/>
  <c r="X31" i="78"/>
  <c r="Y31" i="78"/>
  <c r="Z31" i="78"/>
  <c r="AA31" i="78"/>
  <c r="AB31" i="78"/>
  <c r="AC31" i="78"/>
  <c r="AD31" i="78"/>
  <c r="AE31" i="78"/>
  <c r="AF31" i="78"/>
  <c r="B37" i="78"/>
  <c r="B35" i="78"/>
  <c r="B33" i="78"/>
  <c r="B31" i="78"/>
  <c r="AG34" i="77"/>
  <c r="AG37" i="77"/>
  <c r="AG35" i="77"/>
  <c r="AG33" i="77"/>
  <c r="AG31" i="77"/>
  <c r="C37" i="77"/>
  <c r="D37" i="77"/>
  <c r="E37" i="77"/>
  <c r="F37" i="77"/>
  <c r="G37" i="77"/>
  <c r="H37" i="77"/>
  <c r="I37" i="77"/>
  <c r="J37" i="77"/>
  <c r="K37" i="77"/>
  <c r="L37" i="77"/>
  <c r="M37" i="77"/>
  <c r="N37" i="77"/>
  <c r="O37" i="77"/>
  <c r="P37" i="77"/>
  <c r="Q37" i="77"/>
  <c r="R37" i="77"/>
  <c r="S37" i="77"/>
  <c r="T37" i="77"/>
  <c r="U37" i="77"/>
  <c r="V37" i="77"/>
  <c r="W37" i="77"/>
  <c r="X37" i="77"/>
  <c r="Y37" i="77"/>
  <c r="Z37" i="77"/>
  <c r="AA37" i="77"/>
  <c r="AB37" i="77"/>
  <c r="AC37" i="77"/>
  <c r="AD37" i="77"/>
  <c r="AE37" i="77"/>
  <c r="AF37" i="77"/>
  <c r="C35" i="77"/>
  <c r="D35" i="77"/>
  <c r="E35" i="77"/>
  <c r="F35" i="77"/>
  <c r="G35" i="77"/>
  <c r="H35" i="77"/>
  <c r="I35" i="77"/>
  <c r="J35" i="77"/>
  <c r="K35" i="77"/>
  <c r="L35" i="77"/>
  <c r="M35" i="77"/>
  <c r="N35" i="77"/>
  <c r="O35" i="77"/>
  <c r="P35" i="77"/>
  <c r="Q35" i="77"/>
  <c r="R35" i="77"/>
  <c r="S35" i="77"/>
  <c r="T35" i="77"/>
  <c r="U35" i="77"/>
  <c r="V35" i="77"/>
  <c r="W35" i="77"/>
  <c r="X35" i="77"/>
  <c r="Y35" i="77"/>
  <c r="Z35" i="77"/>
  <c r="AA35" i="77"/>
  <c r="AB35" i="77"/>
  <c r="AC35" i="77"/>
  <c r="AD35" i="77"/>
  <c r="AE35" i="77"/>
  <c r="AF35" i="77"/>
  <c r="C33" i="77"/>
  <c r="D33" i="77"/>
  <c r="E33" i="77"/>
  <c r="F33" i="77"/>
  <c r="G33" i="77"/>
  <c r="H33" i="77"/>
  <c r="I33" i="77"/>
  <c r="J33" i="77"/>
  <c r="K33" i="77"/>
  <c r="L33" i="77"/>
  <c r="M33" i="77"/>
  <c r="N33" i="77"/>
  <c r="O33" i="77"/>
  <c r="P33" i="77"/>
  <c r="Q33" i="77"/>
  <c r="R33" i="77"/>
  <c r="S33" i="77"/>
  <c r="T33" i="77"/>
  <c r="U33" i="77"/>
  <c r="V33" i="77"/>
  <c r="W33" i="77"/>
  <c r="X33" i="77"/>
  <c r="Y33" i="77"/>
  <c r="Z33" i="77"/>
  <c r="AA33" i="77"/>
  <c r="AB33" i="77"/>
  <c r="AC33" i="77"/>
  <c r="AD33" i="77"/>
  <c r="AE33" i="77"/>
  <c r="AF33" i="77"/>
  <c r="C31" i="77"/>
  <c r="D31" i="77"/>
  <c r="E31" i="77"/>
  <c r="F31" i="77"/>
  <c r="G31" i="77"/>
  <c r="H31" i="77"/>
  <c r="I31" i="77"/>
  <c r="J31" i="77"/>
  <c r="K31" i="77"/>
  <c r="L31" i="77"/>
  <c r="M31" i="77"/>
  <c r="N31" i="77"/>
  <c r="O31" i="77"/>
  <c r="P31" i="77"/>
  <c r="Q31" i="77"/>
  <c r="R31" i="77"/>
  <c r="S31" i="77"/>
  <c r="T31" i="77"/>
  <c r="U31" i="77"/>
  <c r="V31" i="77"/>
  <c r="W31" i="77"/>
  <c r="X31" i="77"/>
  <c r="Y31" i="77"/>
  <c r="Z31" i="77"/>
  <c r="AA31" i="77"/>
  <c r="AB31" i="77"/>
  <c r="AC31" i="77"/>
  <c r="AD31" i="77"/>
  <c r="AE31" i="77"/>
  <c r="AF31" i="77"/>
  <c r="B37" i="77"/>
  <c r="B35" i="77"/>
  <c r="B33" i="77"/>
  <c r="B31" i="77"/>
  <c r="AG37" i="76"/>
  <c r="AG35" i="76"/>
  <c r="AG33" i="76"/>
  <c r="AG31" i="76"/>
  <c r="C37" i="76"/>
  <c r="D37" i="76"/>
  <c r="E37" i="76"/>
  <c r="F37" i="76"/>
  <c r="G37" i="76"/>
  <c r="H37" i="76"/>
  <c r="I37" i="76"/>
  <c r="J37" i="76"/>
  <c r="K37" i="76"/>
  <c r="L37" i="76"/>
  <c r="M37" i="76"/>
  <c r="N37" i="76"/>
  <c r="O37" i="76"/>
  <c r="P37" i="76"/>
  <c r="Q37" i="76"/>
  <c r="R37" i="76"/>
  <c r="S37" i="76"/>
  <c r="T37" i="76"/>
  <c r="U37" i="76"/>
  <c r="V37" i="76"/>
  <c r="W37" i="76"/>
  <c r="X37" i="76"/>
  <c r="Y37" i="76"/>
  <c r="Z37" i="76"/>
  <c r="AA37" i="76"/>
  <c r="AB37" i="76"/>
  <c r="AC37" i="76"/>
  <c r="AD37" i="76"/>
  <c r="AE37" i="76"/>
  <c r="AF37" i="76"/>
  <c r="C35" i="76"/>
  <c r="D35" i="76"/>
  <c r="E35" i="76"/>
  <c r="F35" i="76"/>
  <c r="G35" i="76"/>
  <c r="H35" i="76"/>
  <c r="I35" i="76"/>
  <c r="J35" i="76"/>
  <c r="K35" i="76"/>
  <c r="L35" i="76"/>
  <c r="M35" i="76"/>
  <c r="N35" i="76"/>
  <c r="O35" i="76"/>
  <c r="P35" i="76"/>
  <c r="Q35" i="76"/>
  <c r="R35" i="76"/>
  <c r="S35" i="76"/>
  <c r="T35" i="76"/>
  <c r="U35" i="76"/>
  <c r="V35" i="76"/>
  <c r="W35" i="76"/>
  <c r="X35" i="76"/>
  <c r="Y35" i="76"/>
  <c r="Z35" i="76"/>
  <c r="AA35" i="76"/>
  <c r="AB35" i="76"/>
  <c r="AC35" i="76"/>
  <c r="AD35" i="76"/>
  <c r="AE35" i="76"/>
  <c r="AF35" i="76"/>
  <c r="C33" i="76"/>
  <c r="D33" i="76"/>
  <c r="E33" i="76"/>
  <c r="F33" i="76"/>
  <c r="G33" i="76"/>
  <c r="H33" i="76"/>
  <c r="I33" i="76"/>
  <c r="J33" i="76"/>
  <c r="K33" i="76"/>
  <c r="L33" i="76"/>
  <c r="M33" i="76"/>
  <c r="N33" i="76"/>
  <c r="O33" i="76"/>
  <c r="P33" i="76"/>
  <c r="Q33" i="76"/>
  <c r="R33" i="76"/>
  <c r="S33" i="76"/>
  <c r="T33" i="76"/>
  <c r="U33" i="76"/>
  <c r="V33" i="76"/>
  <c r="W33" i="76"/>
  <c r="X33" i="76"/>
  <c r="Y33" i="76"/>
  <c r="Z33" i="76"/>
  <c r="AA33" i="76"/>
  <c r="AB33" i="76"/>
  <c r="AC33" i="76"/>
  <c r="AD33" i="76"/>
  <c r="AE33" i="76"/>
  <c r="AF33" i="76"/>
  <c r="C31" i="76"/>
  <c r="D31" i="76"/>
  <c r="E31" i="76"/>
  <c r="F31" i="76"/>
  <c r="G31" i="76"/>
  <c r="H31" i="76"/>
  <c r="I31" i="76"/>
  <c r="J31" i="76"/>
  <c r="K31" i="76"/>
  <c r="L31" i="76"/>
  <c r="M31" i="76"/>
  <c r="N31" i="76"/>
  <c r="O31" i="76"/>
  <c r="P31" i="76"/>
  <c r="Q31" i="76"/>
  <c r="R31" i="76"/>
  <c r="S31" i="76"/>
  <c r="T31" i="76"/>
  <c r="U31" i="76"/>
  <c r="V31" i="76"/>
  <c r="W31" i="76"/>
  <c r="X31" i="76"/>
  <c r="Y31" i="76"/>
  <c r="Z31" i="76"/>
  <c r="AA31" i="76"/>
  <c r="AB31" i="76"/>
  <c r="AC31" i="76"/>
  <c r="AD31" i="76"/>
  <c r="AE31" i="76"/>
  <c r="AF31" i="76"/>
  <c r="B37" i="76"/>
  <c r="B35" i="76"/>
  <c r="B33" i="76"/>
  <c r="B31" i="76"/>
  <c r="AG37" i="75"/>
  <c r="AG35" i="75"/>
  <c r="AG33" i="75"/>
  <c r="AG31" i="75"/>
  <c r="C37" i="75"/>
  <c r="D37" i="75"/>
  <c r="E37" i="75"/>
  <c r="F37" i="75"/>
  <c r="G37" i="75"/>
  <c r="H37" i="75"/>
  <c r="I37" i="75"/>
  <c r="J37" i="75"/>
  <c r="K37" i="75"/>
  <c r="L37" i="75"/>
  <c r="M37" i="75"/>
  <c r="N37" i="75"/>
  <c r="O37" i="75"/>
  <c r="P37" i="75"/>
  <c r="Q37" i="75"/>
  <c r="R37" i="75"/>
  <c r="S37" i="75"/>
  <c r="T37" i="75"/>
  <c r="U37" i="75"/>
  <c r="V37" i="75"/>
  <c r="W37" i="75"/>
  <c r="X37" i="75"/>
  <c r="Y37" i="75"/>
  <c r="Z37" i="75"/>
  <c r="AA37" i="75"/>
  <c r="AB37" i="75"/>
  <c r="AC37" i="75"/>
  <c r="AD37" i="75"/>
  <c r="AE37" i="75"/>
  <c r="AF37" i="75"/>
  <c r="C35" i="75"/>
  <c r="D35" i="75"/>
  <c r="E35" i="75"/>
  <c r="F35" i="75"/>
  <c r="G35" i="75"/>
  <c r="H35" i="75"/>
  <c r="I35" i="75"/>
  <c r="J35" i="75"/>
  <c r="K35" i="75"/>
  <c r="L35" i="75"/>
  <c r="M35" i="75"/>
  <c r="N35" i="75"/>
  <c r="O35" i="75"/>
  <c r="P35" i="75"/>
  <c r="Q35" i="75"/>
  <c r="R35" i="75"/>
  <c r="S35" i="75"/>
  <c r="T35" i="75"/>
  <c r="U35" i="75"/>
  <c r="V35" i="75"/>
  <c r="W35" i="75"/>
  <c r="X35" i="75"/>
  <c r="Y35" i="75"/>
  <c r="Z35" i="75"/>
  <c r="AA35" i="75"/>
  <c r="AB35" i="75"/>
  <c r="AC35" i="75"/>
  <c r="AD35" i="75"/>
  <c r="AE35" i="75"/>
  <c r="AF35" i="75"/>
  <c r="C33" i="75"/>
  <c r="D33" i="75"/>
  <c r="E33" i="75"/>
  <c r="F33" i="75"/>
  <c r="G33" i="75"/>
  <c r="H33" i="75"/>
  <c r="I33" i="75"/>
  <c r="J33" i="75"/>
  <c r="K33" i="75"/>
  <c r="L33" i="75"/>
  <c r="M33" i="75"/>
  <c r="N33" i="75"/>
  <c r="O33" i="75"/>
  <c r="P33" i="75"/>
  <c r="Q33" i="75"/>
  <c r="R33" i="75"/>
  <c r="S33" i="75"/>
  <c r="T33" i="75"/>
  <c r="U33" i="75"/>
  <c r="V33" i="75"/>
  <c r="W33" i="75"/>
  <c r="X33" i="75"/>
  <c r="Y33" i="75"/>
  <c r="Z33" i="75"/>
  <c r="AA33" i="75"/>
  <c r="AB33" i="75"/>
  <c r="AC33" i="75"/>
  <c r="AD33" i="75"/>
  <c r="AE33" i="75"/>
  <c r="AF33" i="75"/>
  <c r="C31" i="75"/>
  <c r="D31" i="75"/>
  <c r="E31" i="75"/>
  <c r="F31" i="75"/>
  <c r="G31" i="75"/>
  <c r="H31" i="75"/>
  <c r="I31" i="75"/>
  <c r="J31" i="75"/>
  <c r="K31" i="75"/>
  <c r="L31" i="75"/>
  <c r="M31" i="75"/>
  <c r="N31" i="75"/>
  <c r="O31" i="75"/>
  <c r="P31" i="75"/>
  <c r="Q31" i="75"/>
  <c r="R31" i="75"/>
  <c r="S31" i="75"/>
  <c r="T31" i="75"/>
  <c r="U31" i="75"/>
  <c r="V31" i="75"/>
  <c r="W31" i="75"/>
  <c r="X31" i="75"/>
  <c r="Y31" i="75"/>
  <c r="Z31" i="75"/>
  <c r="AA31" i="75"/>
  <c r="AB31" i="75"/>
  <c r="AC31" i="75"/>
  <c r="AD31" i="75"/>
  <c r="AE31" i="75"/>
  <c r="AF31" i="75"/>
  <c r="B37" i="75"/>
  <c r="B35" i="75"/>
  <c r="B33" i="75"/>
  <c r="B31" i="75"/>
  <c r="AG36" i="73"/>
  <c r="AG34" i="73"/>
  <c r="AG32" i="73"/>
  <c r="AG30" i="73"/>
  <c r="C36" i="73"/>
  <c r="D36" i="73"/>
  <c r="E36" i="73"/>
  <c r="F36" i="73"/>
  <c r="G36" i="73"/>
  <c r="H36" i="73"/>
  <c r="I36" i="73"/>
  <c r="J36" i="73"/>
  <c r="K36" i="73"/>
  <c r="L36" i="73"/>
  <c r="M36" i="73"/>
  <c r="N36" i="73"/>
  <c r="O36" i="73"/>
  <c r="P36" i="73"/>
  <c r="Q36" i="73"/>
  <c r="R36" i="73"/>
  <c r="S36" i="73"/>
  <c r="T36" i="73"/>
  <c r="U36" i="73"/>
  <c r="V36" i="73"/>
  <c r="W36" i="73"/>
  <c r="X36" i="73"/>
  <c r="Y36" i="73"/>
  <c r="Z36" i="73"/>
  <c r="AA36" i="73"/>
  <c r="AB36" i="73"/>
  <c r="AC36" i="73"/>
  <c r="AD36" i="73"/>
  <c r="AE36" i="73"/>
  <c r="AF36" i="73"/>
  <c r="C34" i="73"/>
  <c r="D34" i="73"/>
  <c r="E34" i="73"/>
  <c r="F34" i="73"/>
  <c r="G34" i="73"/>
  <c r="H34" i="73"/>
  <c r="I34" i="73"/>
  <c r="J34" i="73"/>
  <c r="K34" i="73"/>
  <c r="L34" i="73"/>
  <c r="M34" i="73"/>
  <c r="N34" i="73"/>
  <c r="O34" i="73"/>
  <c r="P34" i="73"/>
  <c r="Q34" i="73"/>
  <c r="R34" i="73"/>
  <c r="S34" i="73"/>
  <c r="T34" i="73"/>
  <c r="U34" i="73"/>
  <c r="V34" i="73"/>
  <c r="W34" i="73"/>
  <c r="X34" i="73"/>
  <c r="Y34" i="73"/>
  <c r="Z34" i="73"/>
  <c r="AA34" i="73"/>
  <c r="AB34" i="73"/>
  <c r="AC34" i="73"/>
  <c r="AD34" i="73"/>
  <c r="AE34" i="73"/>
  <c r="AF34" i="73"/>
  <c r="C32" i="73"/>
  <c r="D32" i="73"/>
  <c r="E32" i="73"/>
  <c r="F32" i="73"/>
  <c r="G32" i="73"/>
  <c r="H32" i="73"/>
  <c r="I32" i="73"/>
  <c r="J32" i="73"/>
  <c r="K32" i="73"/>
  <c r="L32" i="73"/>
  <c r="M32" i="73"/>
  <c r="N32" i="73"/>
  <c r="O32" i="73"/>
  <c r="P32" i="73"/>
  <c r="Q32" i="73"/>
  <c r="R32" i="73"/>
  <c r="S32" i="73"/>
  <c r="T32" i="73"/>
  <c r="U32" i="73"/>
  <c r="V32" i="73"/>
  <c r="W32" i="73"/>
  <c r="X32" i="73"/>
  <c r="Y32" i="73"/>
  <c r="Z32" i="73"/>
  <c r="AA32" i="73"/>
  <c r="AB32" i="73"/>
  <c r="AC32" i="73"/>
  <c r="AD32" i="73"/>
  <c r="AE32" i="73"/>
  <c r="AF32" i="73"/>
  <c r="C30" i="73"/>
  <c r="D30" i="73"/>
  <c r="E30" i="73"/>
  <c r="F30" i="73"/>
  <c r="G30" i="73"/>
  <c r="H30" i="73"/>
  <c r="I30" i="73"/>
  <c r="J30" i="73"/>
  <c r="K30" i="73"/>
  <c r="L30" i="73"/>
  <c r="M30" i="73"/>
  <c r="N30" i="73"/>
  <c r="O30" i="73"/>
  <c r="P30" i="73"/>
  <c r="Q30" i="73"/>
  <c r="R30" i="73"/>
  <c r="S30" i="73"/>
  <c r="T30" i="73"/>
  <c r="U30" i="73"/>
  <c r="V30" i="73"/>
  <c r="W30" i="73"/>
  <c r="X30" i="73"/>
  <c r="Y30" i="73"/>
  <c r="Z30" i="73"/>
  <c r="AA30" i="73"/>
  <c r="AB30" i="73"/>
  <c r="AC30" i="73"/>
  <c r="AD30" i="73"/>
  <c r="AE30" i="73"/>
  <c r="AF30" i="73"/>
  <c r="B36" i="73"/>
  <c r="B34" i="73"/>
  <c r="B32" i="73"/>
  <c r="B30" i="73"/>
  <c r="AG36" i="72"/>
  <c r="AG34" i="72"/>
  <c r="AG37" i="72"/>
  <c r="AG35" i="72"/>
  <c r="AG33" i="72"/>
  <c r="AG31" i="72"/>
  <c r="C37" i="72"/>
  <c r="D37" i="72"/>
  <c r="E37" i="72"/>
  <c r="F37" i="72"/>
  <c r="G37" i="72"/>
  <c r="H37" i="72"/>
  <c r="I37" i="72"/>
  <c r="J37" i="72"/>
  <c r="K37" i="72"/>
  <c r="L37" i="72"/>
  <c r="M37" i="72"/>
  <c r="N37" i="72"/>
  <c r="O37" i="72"/>
  <c r="P37" i="72"/>
  <c r="Q37" i="72"/>
  <c r="R37" i="72"/>
  <c r="S37" i="72"/>
  <c r="T37" i="72"/>
  <c r="U37" i="72"/>
  <c r="V37" i="72"/>
  <c r="W37" i="72"/>
  <c r="X37" i="72"/>
  <c r="Y37" i="72"/>
  <c r="Z37" i="72"/>
  <c r="AA37" i="72"/>
  <c r="AB37" i="72"/>
  <c r="AC37" i="72"/>
  <c r="AD37" i="72"/>
  <c r="AE37" i="72"/>
  <c r="AF37" i="72"/>
  <c r="C35" i="72"/>
  <c r="D35" i="72"/>
  <c r="E35" i="72"/>
  <c r="F35" i="72"/>
  <c r="G35" i="72"/>
  <c r="H35" i="72"/>
  <c r="I35" i="72"/>
  <c r="J35" i="72"/>
  <c r="K35" i="72"/>
  <c r="L35" i="72"/>
  <c r="M35" i="72"/>
  <c r="N35" i="72"/>
  <c r="O35" i="72"/>
  <c r="P35" i="72"/>
  <c r="Q35" i="72"/>
  <c r="R35" i="72"/>
  <c r="S35" i="72"/>
  <c r="T35" i="72"/>
  <c r="U35" i="72"/>
  <c r="V35" i="72"/>
  <c r="W35" i="72"/>
  <c r="X35" i="72"/>
  <c r="Y35" i="72"/>
  <c r="Z35" i="72"/>
  <c r="AA35" i="72"/>
  <c r="AB35" i="72"/>
  <c r="AC35" i="72"/>
  <c r="AD35" i="72"/>
  <c r="AE35" i="72"/>
  <c r="AF35" i="72"/>
  <c r="C33" i="72"/>
  <c r="D33" i="72"/>
  <c r="E33" i="72"/>
  <c r="F33" i="72"/>
  <c r="G33" i="72"/>
  <c r="H33" i="72"/>
  <c r="I33" i="72"/>
  <c r="J33" i="72"/>
  <c r="K33" i="72"/>
  <c r="L33" i="72"/>
  <c r="M33" i="72"/>
  <c r="N33" i="72"/>
  <c r="O33" i="72"/>
  <c r="P33" i="72"/>
  <c r="Q33" i="72"/>
  <c r="R33" i="72"/>
  <c r="S33" i="72"/>
  <c r="T33" i="72"/>
  <c r="U33" i="72"/>
  <c r="V33" i="72"/>
  <c r="W33" i="72"/>
  <c r="X33" i="72"/>
  <c r="Y33" i="72"/>
  <c r="Z33" i="72"/>
  <c r="AA33" i="72"/>
  <c r="AB33" i="72"/>
  <c r="AC33" i="72"/>
  <c r="AD33" i="72"/>
  <c r="AE33" i="72"/>
  <c r="AF33" i="72"/>
  <c r="C31" i="72"/>
  <c r="D31" i="72"/>
  <c r="E31" i="72"/>
  <c r="F31" i="72"/>
  <c r="G31" i="72"/>
  <c r="H31" i="72"/>
  <c r="I31" i="72"/>
  <c r="J31" i="72"/>
  <c r="K31" i="72"/>
  <c r="L31" i="72"/>
  <c r="M31" i="72"/>
  <c r="N31" i="72"/>
  <c r="O31" i="72"/>
  <c r="P31" i="72"/>
  <c r="Q31" i="72"/>
  <c r="R31" i="72"/>
  <c r="S31" i="72"/>
  <c r="T31" i="72"/>
  <c r="U31" i="72"/>
  <c r="V31" i="72"/>
  <c r="W31" i="72"/>
  <c r="X31" i="72"/>
  <c r="Y31" i="72"/>
  <c r="Z31" i="72"/>
  <c r="AA31" i="72"/>
  <c r="AB31" i="72"/>
  <c r="AC31" i="72"/>
  <c r="AD31" i="72"/>
  <c r="AE31" i="72"/>
  <c r="AF31" i="72"/>
  <c r="B37" i="72"/>
  <c r="B35" i="72"/>
  <c r="B33" i="72"/>
  <c r="B31" i="72"/>
  <c r="AG36" i="68"/>
  <c r="AG37" i="68"/>
  <c r="AG35" i="68"/>
  <c r="AG33" i="68"/>
  <c r="AG31" i="68"/>
  <c r="C36" i="68"/>
  <c r="D36" i="68"/>
  <c r="E36" i="68"/>
  <c r="F36" i="68"/>
  <c r="G36" i="68"/>
  <c r="H36" i="68"/>
  <c r="I36" i="68"/>
  <c r="J36" i="68"/>
  <c r="K36" i="68"/>
  <c r="L36" i="68"/>
  <c r="M36" i="68"/>
  <c r="N36" i="68"/>
  <c r="O36" i="68"/>
  <c r="P36" i="68"/>
  <c r="Q36" i="68"/>
  <c r="R36" i="68"/>
  <c r="S36" i="68"/>
  <c r="T36" i="68"/>
  <c r="U36" i="68"/>
  <c r="V36" i="68"/>
  <c r="W36" i="68"/>
  <c r="X36" i="68"/>
  <c r="Y36" i="68"/>
  <c r="Z36" i="68"/>
  <c r="AA36" i="68"/>
  <c r="AB36" i="68"/>
  <c r="AC36" i="68"/>
  <c r="AD36" i="68"/>
  <c r="AE36" i="68"/>
  <c r="AF36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32" i="68"/>
  <c r="D32" i="68"/>
  <c r="E32" i="68"/>
  <c r="F32" i="68"/>
  <c r="G32" i="68"/>
  <c r="H32" i="68"/>
  <c r="I32" i="68"/>
  <c r="J32" i="68"/>
  <c r="K32" i="68"/>
  <c r="L32" i="68"/>
  <c r="M32" i="68"/>
  <c r="N32" i="68"/>
  <c r="O32" i="68"/>
  <c r="P32" i="68"/>
  <c r="Q32" i="68"/>
  <c r="R32" i="68"/>
  <c r="S32" i="68"/>
  <c r="T32" i="68"/>
  <c r="U32" i="68"/>
  <c r="V32" i="68"/>
  <c r="W32" i="68"/>
  <c r="X32" i="68"/>
  <c r="Y32" i="68"/>
  <c r="Z32" i="68"/>
  <c r="AA32" i="68"/>
  <c r="AB32" i="68"/>
  <c r="AC32" i="68"/>
  <c r="AD32" i="68"/>
  <c r="AE32" i="68"/>
  <c r="AF32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B36" i="68"/>
  <c r="B34" i="68"/>
  <c r="B32" i="68"/>
  <c r="B30" i="68"/>
  <c r="AG32" i="65"/>
  <c r="AG37" i="65"/>
  <c r="AG35" i="65"/>
  <c r="AG33" i="65"/>
  <c r="AG31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O36" i="65"/>
  <c r="P36" i="65"/>
  <c r="Q36" i="65"/>
  <c r="R36" i="65"/>
  <c r="S36" i="65"/>
  <c r="T36" i="65"/>
  <c r="U36" i="65"/>
  <c r="V36" i="65"/>
  <c r="W36" i="65"/>
  <c r="X36" i="65"/>
  <c r="Y36" i="65"/>
  <c r="Z36" i="65"/>
  <c r="AA36" i="65"/>
  <c r="AB36" i="65"/>
  <c r="AC36" i="65"/>
  <c r="AD36" i="65"/>
  <c r="AE36" i="65"/>
  <c r="AF36" i="65"/>
  <c r="C34" i="65"/>
  <c r="D34" i="65"/>
  <c r="E34" i="65"/>
  <c r="F34" i="65"/>
  <c r="G34" i="65"/>
  <c r="H34" i="65"/>
  <c r="I34" i="65"/>
  <c r="J34" i="65"/>
  <c r="K34" i="65"/>
  <c r="L34" i="65"/>
  <c r="M34" i="65"/>
  <c r="N34" i="65"/>
  <c r="O34" i="65"/>
  <c r="P34" i="65"/>
  <c r="Q34" i="65"/>
  <c r="R34" i="65"/>
  <c r="S34" i="65"/>
  <c r="T34" i="65"/>
  <c r="U34" i="65"/>
  <c r="V34" i="65"/>
  <c r="W34" i="65"/>
  <c r="X34" i="65"/>
  <c r="Y34" i="65"/>
  <c r="Z34" i="65"/>
  <c r="AA34" i="65"/>
  <c r="AB34" i="65"/>
  <c r="AC34" i="65"/>
  <c r="AD34" i="65"/>
  <c r="AE34" i="65"/>
  <c r="AF34" i="65"/>
  <c r="C32" i="65"/>
  <c r="D32" i="65"/>
  <c r="E32" i="65"/>
  <c r="F32" i="65"/>
  <c r="G32" i="65"/>
  <c r="H32" i="65"/>
  <c r="I32" i="65"/>
  <c r="J32" i="65"/>
  <c r="K32" i="65"/>
  <c r="L32" i="65"/>
  <c r="M32" i="65"/>
  <c r="N32" i="65"/>
  <c r="O32" i="65"/>
  <c r="P32" i="65"/>
  <c r="Q32" i="65"/>
  <c r="R32" i="65"/>
  <c r="S32" i="65"/>
  <c r="T32" i="65"/>
  <c r="U32" i="65"/>
  <c r="V32" i="65"/>
  <c r="W32" i="65"/>
  <c r="X32" i="65"/>
  <c r="Y32" i="65"/>
  <c r="Z32" i="65"/>
  <c r="AA32" i="65"/>
  <c r="AB32" i="65"/>
  <c r="AC32" i="65"/>
  <c r="AD32" i="65"/>
  <c r="AE32" i="65"/>
  <c r="AF32" i="65"/>
  <c r="C30" i="65"/>
  <c r="D30" i="65"/>
  <c r="E30" i="65"/>
  <c r="F30" i="65"/>
  <c r="G30" i="65"/>
  <c r="H30" i="65"/>
  <c r="I30" i="65"/>
  <c r="J30" i="65"/>
  <c r="K30" i="65"/>
  <c r="L30" i="65"/>
  <c r="M30" i="65"/>
  <c r="N30" i="65"/>
  <c r="O30" i="65"/>
  <c r="P30" i="65"/>
  <c r="Q30" i="65"/>
  <c r="R30" i="65"/>
  <c r="S30" i="65"/>
  <c r="T30" i="65"/>
  <c r="U30" i="65"/>
  <c r="V30" i="65"/>
  <c r="W30" i="65"/>
  <c r="X30" i="65"/>
  <c r="Y30" i="65"/>
  <c r="Z30" i="65"/>
  <c r="AA30" i="65"/>
  <c r="AB30" i="65"/>
  <c r="AC30" i="65"/>
  <c r="AD30" i="65"/>
  <c r="AE30" i="65"/>
  <c r="AF30" i="65"/>
  <c r="B36" i="65"/>
  <c r="B34" i="65"/>
  <c r="B32" i="65"/>
  <c r="B30" i="65"/>
  <c r="AG31" i="64"/>
  <c r="AG29" i="64"/>
  <c r="AG36" i="64"/>
  <c r="AG34" i="64"/>
  <c r="AG32" i="64"/>
  <c r="AG30" i="64"/>
  <c r="C37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AE37" i="64"/>
  <c r="AF37" i="64"/>
  <c r="C35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V35" i="64"/>
  <c r="W35" i="64"/>
  <c r="X35" i="64"/>
  <c r="Y35" i="64"/>
  <c r="Z35" i="64"/>
  <c r="AA35" i="64"/>
  <c r="AB35" i="64"/>
  <c r="AC35" i="64"/>
  <c r="AD35" i="64"/>
  <c r="AE35" i="64"/>
  <c r="AF35" i="64"/>
  <c r="C33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B33" i="64"/>
  <c r="AC33" i="64"/>
  <c r="AD33" i="64"/>
  <c r="AE33" i="64"/>
  <c r="AF33" i="64"/>
  <c r="C31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AD31" i="64"/>
  <c r="AE31" i="64"/>
  <c r="AF31" i="64"/>
  <c r="C29" i="64"/>
  <c r="D29" i="64"/>
  <c r="E29" i="64"/>
  <c r="F29" i="64"/>
  <c r="G29" i="64"/>
  <c r="H29" i="64"/>
  <c r="I29" i="64"/>
  <c r="J29" i="64"/>
  <c r="K29" i="64"/>
  <c r="L29" i="64"/>
  <c r="M29" i="64"/>
  <c r="N29" i="64"/>
  <c r="O29" i="64"/>
  <c r="P29" i="64"/>
  <c r="Q29" i="64"/>
  <c r="R29" i="64"/>
  <c r="S29" i="64"/>
  <c r="T29" i="64"/>
  <c r="U29" i="64"/>
  <c r="V29" i="64"/>
  <c r="W29" i="64"/>
  <c r="X29" i="64"/>
  <c r="Y29" i="64"/>
  <c r="Z29" i="64"/>
  <c r="AA29" i="64"/>
  <c r="AB29" i="64"/>
  <c r="AC29" i="64"/>
  <c r="AD29" i="64"/>
  <c r="AE29" i="64"/>
  <c r="AF29" i="64"/>
  <c r="B37" i="64"/>
  <c r="B35" i="64"/>
  <c r="B33" i="64"/>
  <c r="B31" i="64"/>
  <c r="B29" i="64"/>
  <c r="AG36" i="63"/>
  <c r="AG34" i="63"/>
  <c r="AG32" i="63"/>
  <c r="AG30" i="63"/>
  <c r="C36" i="63"/>
  <c r="D36" i="63"/>
  <c r="E36" i="63"/>
  <c r="F36" i="63"/>
  <c r="G36" i="63"/>
  <c r="H36" i="63"/>
  <c r="I36" i="63"/>
  <c r="J36" i="63"/>
  <c r="K36" i="63"/>
  <c r="L36" i="63"/>
  <c r="M36" i="63"/>
  <c r="N36" i="63"/>
  <c r="O36" i="63"/>
  <c r="P36" i="63"/>
  <c r="Q36" i="63"/>
  <c r="R36" i="63"/>
  <c r="S36" i="63"/>
  <c r="T36" i="63"/>
  <c r="U36" i="63"/>
  <c r="V36" i="63"/>
  <c r="W36" i="63"/>
  <c r="X36" i="63"/>
  <c r="Y36" i="63"/>
  <c r="Z36" i="63"/>
  <c r="AA36" i="63"/>
  <c r="AB36" i="63"/>
  <c r="AC36" i="63"/>
  <c r="AD36" i="63"/>
  <c r="AE36" i="63"/>
  <c r="AF36" i="63"/>
  <c r="C34" i="63"/>
  <c r="D34" i="63"/>
  <c r="E34" i="63"/>
  <c r="F34" i="63"/>
  <c r="G34" i="63"/>
  <c r="H34" i="63"/>
  <c r="I34" i="63"/>
  <c r="J34" i="63"/>
  <c r="K34" i="63"/>
  <c r="L34" i="63"/>
  <c r="M34" i="63"/>
  <c r="N34" i="63"/>
  <c r="O34" i="63"/>
  <c r="P34" i="63"/>
  <c r="Q34" i="63"/>
  <c r="R34" i="63"/>
  <c r="S34" i="63"/>
  <c r="T34" i="63"/>
  <c r="U34" i="63"/>
  <c r="V34" i="63"/>
  <c r="W34" i="63"/>
  <c r="X34" i="63"/>
  <c r="Y34" i="63"/>
  <c r="Z34" i="63"/>
  <c r="AA34" i="63"/>
  <c r="AB34" i="63"/>
  <c r="AC34" i="63"/>
  <c r="AD34" i="63"/>
  <c r="AE34" i="63"/>
  <c r="AF34" i="63"/>
  <c r="C32" i="63"/>
  <c r="D32" i="63"/>
  <c r="E32" i="63"/>
  <c r="F32" i="63"/>
  <c r="G32" i="63"/>
  <c r="H32" i="63"/>
  <c r="I32" i="63"/>
  <c r="J32" i="63"/>
  <c r="K32" i="63"/>
  <c r="L32" i="63"/>
  <c r="M32" i="63"/>
  <c r="N32" i="63"/>
  <c r="O32" i="63"/>
  <c r="P32" i="63"/>
  <c r="Q32" i="63"/>
  <c r="R32" i="63"/>
  <c r="S32" i="63"/>
  <c r="T32" i="63"/>
  <c r="U32" i="63"/>
  <c r="V32" i="63"/>
  <c r="W32" i="63"/>
  <c r="X32" i="63"/>
  <c r="Y32" i="63"/>
  <c r="Z32" i="63"/>
  <c r="AA32" i="63"/>
  <c r="AB32" i="63"/>
  <c r="AC32" i="63"/>
  <c r="AD32" i="63"/>
  <c r="AE32" i="63"/>
  <c r="AF32" i="63"/>
  <c r="B36" i="63"/>
  <c r="B34" i="63"/>
  <c r="B32" i="63"/>
  <c r="C30" i="63"/>
  <c r="D30" i="63"/>
  <c r="E30" i="63"/>
  <c r="F30" i="63"/>
  <c r="G30" i="63"/>
  <c r="H30" i="63"/>
  <c r="I30" i="63"/>
  <c r="J30" i="63"/>
  <c r="K30" i="63"/>
  <c r="L30" i="63"/>
  <c r="M30" i="63"/>
  <c r="N30" i="63"/>
  <c r="O30" i="63"/>
  <c r="P30" i="63"/>
  <c r="Q30" i="63"/>
  <c r="R30" i="63"/>
  <c r="S30" i="63"/>
  <c r="T30" i="63"/>
  <c r="U30" i="63"/>
  <c r="V30" i="63"/>
  <c r="W30" i="63"/>
  <c r="X30" i="63"/>
  <c r="Y30" i="63"/>
  <c r="Z30" i="63"/>
  <c r="AA30" i="63"/>
  <c r="AB30" i="63"/>
  <c r="AC30" i="63"/>
  <c r="AD30" i="63"/>
  <c r="AE30" i="63"/>
  <c r="AF30" i="63"/>
  <c r="B30" i="63"/>
  <c r="AG37" i="61"/>
  <c r="AG35" i="61"/>
  <c r="AG33" i="61"/>
  <c r="AG31" i="61"/>
  <c r="C37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W37" i="61"/>
  <c r="X37" i="61"/>
  <c r="Y37" i="61"/>
  <c r="Z37" i="61"/>
  <c r="AA37" i="61"/>
  <c r="AB37" i="61"/>
  <c r="AC37" i="61"/>
  <c r="AD37" i="61"/>
  <c r="AE37" i="61"/>
  <c r="AF37" i="61"/>
  <c r="C35" i="61"/>
  <c r="D35" i="61"/>
  <c r="E35" i="61"/>
  <c r="F35" i="61"/>
  <c r="G35" i="61"/>
  <c r="H35" i="61"/>
  <c r="I35" i="61"/>
  <c r="J35" i="61"/>
  <c r="K35" i="61"/>
  <c r="L35" i="61"/>
  <c r="M35" i="61"/>
  <c r="N35" i="61"/>
  <c r="O35" i="61"/>
  <c r="P35" i="61"/>
  <c r="Q35" i="61"/>
  <c r="R35" i="61"/>
  <c r="S35" i="61"/>
  <c r="T35" i="61"/>
  <c r="U35" i="61"/>
  <c r="V35" i="61"/>
  <c r="W35" i="61"/>
  <c r="X35" i="61"/>
  <c r="Y35" i="61"/>
  <c r="Z35" i="61"/>
  <c r="AA35" i="61"/>
  <c r="AB35" i="61"/>
  <c r="AC35" i="61"/>
  <c r="AD35" i="61"/>
  <c r="AE35" i="61"/>
  <c r="AF35" i="61"/>
  <c r="C33" i="61"/>
  <c r="D33" i="61"/>
  <c r="E33" i="61"/>
  <c r="F33" i="61"/>
  <c r="G33" i="61"/>
  <c r="H33" i="61"/>
  <c r="I33" i="61"/>
  <c r="J33" i="61"/>
  <c r="K33" i="61"/>
  <c r="L33" i="61"/>
  <c r="M33" i="61"/>
  <c r="N33" i="61"/>
  <c r="O33" i="61"/>
  <c r="P33" i="61"/>
  <c r="Q33" i="61"/>
  <c r="R33" i="61"/>
  <c r="S33" i="61"/>
  <c r="T33" i="61"/>
  <c r="U33" i="61"/>
  <c r="V33" i="61"/>
  <c r="W33" i="61"/>
  <c r="X33" i="61"/>
  <c r="Y33" i="61"/>
  <c r="Z33" i="61"/>
  <c r="AA33" i="61"/>
  <c r="AB33" i="61"/>
  <c r="AC33" i="61"/>
  <c r="AD33" i="61"/>
  <c r="AE33" i="61"/>
  <c r="AF33" i="61"/>
  <c r="C31" i="61"/>
  <c r="D31" i="61"/>
  <c r="E31" i="61"/>
  <c r="F31" i="61"/>
  <c r="G31" i="61"/>
  <c r="H31" i="61"/>
  <c r="I31" i="61"/>
  <c r="J31" i="61"/>
  <c r="K31" i="61"/>
  <c r="L31" i="61"/>
  <c r="M31" i="61"/>
  <c r="N31" i="61"/>
  <c r="O31" i="61"/>
  <c r="P31" i="61"/>
  <c r="Q31" i="61"/>
  <c r="R31" i="61"/>
  <c r="S31" i="61"/>
  <c r="T31" i="61"/>
  <c r="U31" i="61"/>
  <c r="V31" i="61"/>
  <c r="W31" i="61"/>
  <c r="X31" i="61"/>
  <c r="Y31" i="61"/>
  <c r="Z31" i="61"/>
  <c r="AA31" i="61"/>
  <c r="AB31" i="61"/>
  <c r="AC31" i="61"/>
  <c r="AD31" i="61"/>
  <c r="AE31" i="61"/>
  <c r="AF31" i="61"/>
  <c r="B37" i="61"/>
  <c r="B35" i="61"/>
  <c r="B33" i="61"/>
  <c r="B31" i="61"/>
  <c r="AG36" i="31"/>
  <c r="AG30" i="31"/>
  <c r="AG35" i="31"/>
  <c r="AG33" i="31"/>
  <c r="AG31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7" i="31"/>
  <c r="B35" i="31"/>
  <c r="B33" i="31"/>
  <c r="B31" i="31"/>
  <c r="AG37" i="60"/>
  <c r="AG35" i="60"/>
  <c r="AG33" i="60"/>
  <c r="AG31" i="60"/>
  <c r="C37" i="60"/>
  <c r="D37" i="60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C35" i="60"/>
  <c r="D35" i="60"/>
  <c r="E35" i="60"/>
  <c r="F35" i="60"/>
  <c r="G35" i="60"/>
  <c r="H35" i="60"/>
  <c r="I35" i="60"/>
  <c r="J35" i="60"/>
  <c r="K35" i="60"/>
  <c r="L35" i="60"/>
  <c r="M35" i="60"/>
  <c r="N35" i="60"/>
  <c r="O35" i="60"/>
  <c r="P35" i="60"/>
  <c r="Q35" i="60"/>
  <c r="R35" i="60"/>
  <c r="S35" i="60"/>
  <c r="T35" i="60"/>
  <c r="U35" i="60"/>
  <c r="V35" i="60"/>
  <c r="W35" i="60"/>
  <c r="X35" i="60"/>
  <c r="Y35" i="60"/>
  <c r="Z35" i="60"/>
  <c r="AA35" i="60"/>
  <c r="AB35" i="60"/>
  <c r="AC35" i="60"/>
  <c r="AD35" i="60"/>
  <c r="AE35" i="60"/>
  <c r="AF35" i="60"/>
  <c r="C33" i="60"/>
  <c r="D33" i="60"/>
  <c r="E33" i="60"/>
  <c r="F33" i="60"/>
  <c r="G33" i="60"/>
  <c r="H33" i="60"/>
  <c r="I33" i="60"/>
  <c r="J33" i="60"/>
  <c r="K33" i="60"/>
  <c r="L33" i="60"/>
  <c r="M33" i="60"/>
  <c r="N33" i="60"/>
  <c r="O33" i="60"/>
  <c r="P33" i="60"/>
  <c r="Q33" i="60"/>
  <c r="R33" i="60"/>
  <c r="S33" i="60"/>
  <c r="T33" i="60"/>
  <c r="U33" i="60"/>
  <c r="V33" i="60"/>
  <c r="W33" i="60"/>
  <c r="X33" i="60"/>
  <c r="Y33" i="60"/>
  <c r="Z33" i="60"/>
  <c r="AA33" i="60"/>
  <c r="AB33" i="60"/>
  <c r="AC33" i="60"/>
  <c r="AD33" i="60"/>
  <c r="AE33" i="60"/>
  <c r="AF33" i="60"/>
  <c r="C31" i="60"/>
  <c r="D31" i="60"/>
  <c r="E31" i="60"/>
  <c r="F31" i="60"/>
  <c r="G31" i="60"/>
  <c r="H31" i="60"/>
  <c r="I31" i="60"/>
  <c r="J31" i="60"/>
  <c r="K31" i="60"/>
  <c r="L31" i="60"/>
  <c r="M31" i="60"/>
  <c r="N31" i="60"/>
  <c r="O31" i="60"/>
  <c r="P31" i="60"/>
  <c r="Q31" i="60"/>
  <c r="R31" i="60"/>
  <c r="S31" i="60"/>
  <c r="T31" i="60"/>
  <c r="U31" i="60"/>
  <c r="V31" i="60"/>
  <c r="W31" i="60"/>
  <c r="X31" i="60"/>
  <c r="Y31" i="60"/>
  <c r="Z31" i="60"/>
  <c r="AA31" i="60"/>
  <c r="AB31" i="60"/>
  <c r="AC31" i="60"/>
  <c r="AD31" i="60"/>
  <c r="AE31" i="60"/>
  <c r="AF31" i="60"/>
  <c r="B37" i="60"/>
  <c r="B35" i="60"/>
  <c r="B33" i="60"/>
  <c r="B31" i="60"/>
  <c r="AG41" i="143" l="1"/>
  <c r="AG37" i="59"/>
  <c r="AG35" i="59"/>
  <c r="AG33" i="59"/>
  <c r="AG31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P37" i="59"/>
  <c r="Q37" i="59"/>
  <c r="R37" i="59"/>
  <c r="S37" i="59"/>
  <c r="T37" i="59"/>
  <c r="U37" i="59"/>
  <c r="V37" i="59"/>
  <c r="W37" i="59"/>
  <c r="X37" i="59"/>
  <c r="Y37" i="59"/>
  <c r="Z37" i="59"/>
  <c r="AA37" i="59"/>
  <c r="AB37" i="59"/>
  <c r="AC37" i="59"/>
  <c r="AD37" i="59"/>
  <c r="AE37" i="59"/>
  <c r="AF37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P35" i="59"/>
  <c r="Q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P31" i="59"/>
  <c r="Q31" i="59"/>
  <c r="R31" i="59"/>
  <c r="S31" i="59"/>
  <c r="T31" i="59"/>
  <c r="U31" i="59"/>
  <c r="V31" i="59"/>
  <c r="W31" i="59"/>
  <c r="X31" i="59"/>
  <c r="Y31" i="59"/>
  <c r="Z31" i="59"/>
  <c r="AA31" i="59"/>
  <c r="AB31" i="59"/>
  <c r="AC31" i="59"/>
  <c r="AD31" i="59"/>
  <c r="AE31" i="59"/>
  <c r="AF31" i="59"/>
  <c r="B37" i="59"/>
  <c r="B35" i="59"/>
  <c r="B33" i="59"/>
  <c r="B31" i="59"/>
  <c r="AG36" i="58"/>
  <c r="AG32" i="58"/>
  <c r="AG35" i="58"/>
  <c r="AG33" i="58"/>
  <c r="AG31" i="58"/>
  <c r="C36" i="58"/>
  <c r="D36" i="58"/>
  <c r="E36" i="58"/>
  <c r="F36" i="58"/>
  <c r="G36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V36" i="58"/>
  <c r="W36" i="58"/>
  <c r="X36" i="58"/>
  <c r="Y36" i="58"/>
  <c r="Z36" i="58"/>
  <c r="AA36" i="58"/>
  <c r="AB36" i="58"/>
  <c r="AC36" i="58"/>
  <c r="AD36" i="58"/>
  <c r="AE36" i="58"/>
  <c r="AF36" i="58"/>
  <c r="C37" i="58"/>
  <c r="D37" i="58"/>
  <c r="E37" i="58"/>
  <c r="F37" i="58"/>
  <c r="G37" i="58"/>
  <c r="H37" i="58"/>
  <c r="I37" i="58"/>
  <c r="J37" i="58"/>
  <c r="K37" i="58"/>
  <c r="L37" i="58"/>
  <c r="M37" i="58"/>
  <c r="N37" i="58"/>
  <c r="O37" i="58"/>
  <c r="P37" i="58"/>
  <c r="Q37" i="58"/>
  <c r="R37" i="58"/>
  <c r="S37" i="58"/>
  <c r="T37" i="58"/>
  <c r="U37" i="58"/>
  <c r="V37" i="58"/>
  <c r="W37" i="58"/>
  <c r="X37" i="58"/>
  <c r="Y37" i="58"/>
  <c r="Z37" i="58"/>
  <c r="AA37" i="58"/>
  <c r="AB37" i="58"/>
  <c r="AC37" i="58"/>
  <c r="AD37" i="58"/>
  <c r="AE37" i="58"/>
  <c r="AF37" i="58"/>
  <c r="C34" i="58"/>
  <c r="D34" i="58"/>
  <c r="E34" i="58"/>
  <c r="F34" i="58"/>
  <c r="G34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V34" i="58"/>
  <c r="W34" i="58"/>
  <c r="X34" i="58"/>
  <c r="Y34" i="58"/>
  <c r="Z34" i="58"/>
  <c r="AA34" i="58"/>
  <c r="AB34" i="58"/>
  <c r="AC34" i="58"/>
  <c r="AD34" i="58"/>
  <c r="AE34" i="58"/>
  <c r="AF34" i="58"/>
  <c r="C35" i="58"/>
  <c r="D35" i="58"/>
  <c r="E35" i="58"/>
  <c r="F35" i="58"/>
  <c r="G35" i="58"/>
  <c r="H35" i="58"/>
  <c r="I35" i="58"/>
  <c r="J35" i="58"/>
  <c r="K35" i="58"/>
  <c r="L35" i="58"/>
  <c r="M35" i="58"/>
  <c r="N35" i="58"/>
  <c r="O35" i="58"/>
  <c r="P35" i="58"/>
  <c r="Q35" i="58"/>
  <c r="R35" i="58"/>
  <c r="S35" i="58"/>
  <c r="T35" i="58"/>
  <c r="U35" i="58"/>
  <c r="V35" i="58"/>
  <c r="W35" i="58"/>
  <c r="X35" i="58"/>
  <c r="Y35" i="58"/>
  <c r="Z35" i="58"/>
  <c r="AA35" i="58"/>
  <c r="AB35" i="58"/>
  <c r="AC35" i="58"/>
  <c r="AD35" i="58"/>
  <c r="AE35" i="58"/>
  <c r="AF35" i="58"/>
  <c r="C32" i="58"/>
  <c r="D32" i="58"/>
  <c r="E32" i="58"/>
  <c r="F32" i="58"/>
  <c r="G32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V32" i="58"/>
  <c r="W32" i="58"/>
  <c r="X32" i="58"/>
  <c r="Y32" i="58"/>
  <c r="Z32" i="58"/>
  <c r="AA32" i="58"/>
  <c r="AB32" i="58"/>
  <c r="AC32" i="58"/>
  <c r="AD32" i="58"/>
  <c r="AE32" i="58"/>
  <c r="AF32" i="58"/>
  <c r="C33" i="58"/>
  <c r="D33" i="58"/>
  <c r="E33" i="58"/>
  <c r="F33" i="58"/>
  <c r="G33" i="58"/>
  <c r="H33" i="58"/>
  <c r="I33" i="58"/>
  <c r="J33" i="58"/>
  <c r="K33" i="58"/>
  <c r="L33" i="58"/>
  <c r="M33" i="58"/>
  <c r="N33" i="58"/>
  <c r="O33" i="58"/>
  <c r="P33" i="58"/>
  <c r="Q33" i="58"/>
  <c r="R33" i="58"/>
  <c r="S33" i="58"/>
  <c r="T33" i="58"/>
  <c r="U33" i="58"/>
  <c r="V33" i="58"/>
  <c r="W33" i="58"/>
  <c r="X33" i="58"/>
  <c r="Y33" i="58"/>
  <c r="Z33" i="58"/>
  <c r="AA33" i="58"/>
  <c r="AB33" i="58"/>
  <c r="AC33" i="58"/>
  <c r="AD33" i="58"/>
  <c r="AE33" i="58"/>
  <c r="AF33" i="58"/>
  <c r="B37" i="58"/>
  <c r="B36" i="58"/>
  <c r="B35" i="58"/>
  <c r="B34" i="58"/>
  <c r="B33" i="58"/>
  <c r="B32" i="58"/>
  <c r="C30" i="58"/>
  <c r="D30" i="58"/>
  <c r="E30" i="58"/>
  <c r="F30" i="58"/>
  <c r="G30" i="58"/>
  <c r="H30" i="58"/>
  <c r="I30" i="58"/>
  <c r="J30" i="58"/>
  <c r="K30" i="58"/>
  <c r="L30" i="58"/>
  <c r="M30" i="58"/>
  <c r="N30" i="58"/>
  <c r="O30" i="58"/>
  <c r="P30" i="58"/>
  <c r="Q30" i="58"/>
  <c r="R30" i="58"/>
  <c r="S30" i="58"/>
  <c r="T30" i="58"/>
  <c r="U30" i="58"/>
  <c r="V30" i="58"/>
  <c r="W30" i="58"/>
  <c r="X30" i="58"/>
  <c r="Y30" i="58"/>
  <c r="Z30" i="58"/>
  <c r="AA30" i="58"/>
  <c r="AB30" i="58"/>
  <c r="AC30" i="58"/>
  <c r="AD30" i="58"/>
  <c r="AE30" i="58"/>
  <c r="AF30" i="58"/>
  <c r="C31" i="58"/>
  <c r="D31" i="58"/>
  <c r="E31" i="58"/>
  <c r="F31" i="58"/>
  <c r="G31" i="58"/>
  <c r="H31" i="58"/>
  <c r="I31" i="58"/>
  <c r="J31" i="58"/>
  <c r="K31" i="58"/>
  <c r="L31" i="58"/>
  <c r="M31" i="58"/>
  <c r="N31" i="58"/>
  <c r="O31" i="58"/>
  <c r="P31" i="58"/>
  <c r="Q31" i="58"/>
  <c r="R31" i="58"/>
  <c r="S31" i="58"/>
  <c r="T31" i="58"/>
  <c r="U31" i="58"/>
  <c r="V31" i="58"/>
  <c r="W31" i="58"/>
  <c r="X31" i="58"/>
  <c r="Y31" i="58"/>
  <c r="Z31" i="58"/>
  <c r="AA31" i="58"/>
  <c r="AB31" i="58"/>
  <c r="AC31" i="58"/>
  <c r="AD31" i="58"/>
  <c r="AE31" i="58"/>
  <c r="AF31" i="58"/>
  <c r="B31" i="58"/>
  <c r="B30" i="58"/>
  <c r="AG37" i="57"/>
  <c r="AG35" i="57"/>
  <c r="AG33" i="57"/>
  <c r="AG31" i="57"/>
  <c r="C36" i="57"/>
  <c r="D36" i="57"/>
  <c r="E36" i="57"/>
  <c r="F36" i="57"/>
  <c r="G36" i="57"/>
  <c r="H36" i="57"/>
  <c r="I36" i="57"/>
  <c r="J36" i="57"/>
  <c r="K36" i="57"/>
  <c r="L36" i="57"/>
  <c r="M36" i="57"/>
  <c r="N36" i="57"/>
  <c r="O36" i="57"/>
  <c r="P36" i="57"/>
  <c r="Q36" i="57"/>
  <c r="R36" i="57"/>
  <c r="S36" i="57"/>
  <c r="T36" i="57"/>
  <c r="U36" i="57"/>
  <c r="V36" i="57"/>
  <c r="W36" i="57"/>
  <c r="X36" i="57"/>
  <c r="Y36" i="57"/>
  <c r="Z36" i="57"/>
  <c r="AA36" i="57"/>
  <c r="AB36" i="57"/>
  <c r="AC36" i="57"/>
  <c r="AD36" i="57"/>
  <c r="AE36" i="57"/>
  <c r="AF36" i="57"/>
  <c r="C34" i="57"/>
  <c r="D34" i="57"/>
  <c r="E34" i="57"/>
  <c r="F34" i="57"/>
  <c r="G34" i="57"/>
  <c r="H34" i="57"/>
  <c r="I34" i="57"/>
  <c r="J34" i="57"/>
  <c r="K34" i="57"/>
  <c r="L34" i="57"/>
  <c r="M34" i="57"/>
  <c r="N34" i="57"/>
  <c r="O34" i="57"/>
  <c r="P34" i="57"/>
  <c r="Q34" i="57"/>
  <c r="R34" i="57"/>
  <c r="S34" i="57"/>
  <c r="T34" i="57"/>
  <c r="U34" i="57"/>
  <c r="V34" i="57"/>
  <c r="W34" i="57"/>
  <c r="X34" i="57"/>
  <c r="Y34" i="57"/>
  <c r="Z34" i="57"/>
  <c r="AA34" i="57"/>
  <c r="AB34" i="57"/>
  <c r="AC34" i="57"/>
  <c r="AD34" i="57"/>
  <c r="AE34" i="57"/>
  <c r="AF34" i="57"/>
  <c r="C32" i="57"/>
  <c r="D32" i="57"/>
  <c r="E32" i="57"/>
  <c r="F32" i="57"/>
  <c r="G32" i="57"/>
  <c r="H32" i="57"/>
  <c r="I32" i="57"/>
  <c r="J32" i="57"/>
  <c r="K32" i="57"/>
  <c r="L32" i="57"/>
  <c r="M32" i="57"/>
  <c r="N32" i="57"/>
  <c r="O32" i="57"/>
  <c r="P32" i="57"/>
  <c r="Q32" i="57"/>
  <c r="R32" i="57"/>
  <c r="S32" i="57"/>
  <c r="T32" i="57"/>
  <c r="U32" i="57"/>
  <c r="V32" i="57"/>
  <c r="W32" i="57"/>
  <c r="X32" i="57"/>
  <c r="Y32" i="57"/>
  <c r="Z32" i="57"/>
  <c r="AA32" i="57"/>
  <c r="AB32" i="57"/>
  <c r="AC32" i="57"/>
  <c r="AD32" i="57"/>
  <c r="AE32" i="57"/>
  <c r="AF32" i="57"/>
  <c r="C30" i="57"/>
  <c r="D30" i="57"/>
  <c r="E30" i="57"/>
  <c r="F30" i="57"/>
  <c r="G30" i="57"/>
  <c r="H30" i="57"/>
  <c r="I30" i="57"/>
  <c r="J30" i="57"/>
  <c r="K30" i="57"/>
  <c r="L30" i="57"/>
  <c r="M30" i="57"/>
  <c r="N30" i="57"/>
  <c r="O30" i="57"/>
  <c r="P30" i="57"/>
  <c r="Q30" i="57"/>
  <c r="R30" i="57"/>
  <c r="S30" i="57"/>
  <c r="T30" i="57"/>
  <c r="U30" i="57"/>
  <c r="V30" i="57"/>
  <c r="W30" i="57"/>
  <c r="X30" i="57"/>
  <c r="Y30" i="57"/>
  <c r="Z30" i="57"/>
  <c r="AA30" i="57"/>
  <c r="AB30" i="57"/>
  <c r="AC30" i="57"/>
  <c r="AD30" i="57"/>
  <c r="AE30" i="57"/>
  <c r="AF30" i="57"/>
  <c r="B36" i="57"/>
  <c r="B34" i="57"/>
  <c r="B32" i="57"/>
  <c r="B30" i="57"/>
  <c r="AG36" i="56"/>
  <c r="AG37" i="56"/>
  <c r="AG32" i="56"/>
  <c r="AG30" i="56"/>
  <c r="AG35" i="56"/>
  <c r="AG33" i="56"/>
  <c r="AG31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X36" i="56"/>
  <c r="Y36" i="56"/>
  <c r="Z36" i="56"/>
  <c r="AA36" i="56"/>
  <c r="AB36" i="56"/>
  <c r="AC36" i="56"/>
  <c r="AD36" i="56"/>
  <c r="AE36" i="56"/>
  <c r="AF36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B36" i="56"/>
  <c r="B34" i="56"/>
  <c r="B32" i="56"/>
  <c r="B30" i="56"/>
  <c r="AG36" i="55"/>
  <c r="AG34" i="55"/>
  <c r="AG32" i="55"/>
  <c r="AG30" i="55"/>
  <c r="AG33" i="55"/>
  <c r="C35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C33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C31" i="55"/>
  <c r="D31" i="55"/>
  <c r="E31" i="55"/>
  <c r="F31" i="55"/>
  <c r="G31" i="55"/>
  <c r="H31" i="55"/>
  <c r="I31" i="55"/>
  <c r="J31" i="55"/>
  <c r="K31" i="55"/>
  <c r="L31" i="55"/>
  <c r="M31" i="55"/>
  <c r="N31" i="55"/>
  <c r="O31" i="55"/>
  <c r="P31" i="55"/>
  <c r="Q31" i="55"/>
  <c r="R31" i="55"/>
  <c r="S31" i="55"/>
  <c r="T31" i="55"/>
  <c r="U31" i="55"/>
  <c r="V31" i="55"/>
  <c r="W31" i="55"/>
  <c r="X31" i="55"/>
  <c r="Y31" i="55"/>
  <c r="Z31" i="55"/>
  <c r="AA31" i="55"/>
  <c r="AB31" i="55"/>
  <c r="AC31" i="55"/>
  <c r="AD31" i="55"/>
  <c r="AE31" i="55"/>
  <c r="AF31" i="55"/>
  <c r="C29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B35" i="55"/>
  <c r="B33" i="55"/>
  <c r="B31" i="55"/>
  <c r="B29" i="55"/>
  <c r="AG30" i="54"/>
  <c r="AG36" i="54"/>
  <c r="AG37" i="54"/>
  <c r="AG35" i="54"/>
  <c r="AG33" i="54"/>
  <c r="AG31" i="54"/>
  <c r="C36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C34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C32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C30" i="54"/>
  <c r="D30" i="54"/>
  <c r="E30" i="54"/>
  <c r="F30" i="54"/>
  <c r="G30" i="54"/>
  <c r="H30" i="54"/>
  <c r="I30" i="54"/>
  <c r="J30" i="54"/>
  <c r="K30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AC30" i="54"/>
  <c r="AD30" i="54"/>
  <c r="AE30" i="54"/>
  <c r="AF30" i="54"/>
  <c r="B38" i="54"/>
  <c r="B36" i="54"/>
  <c r="B34" i="54"/>
  <c r="B32" i="54"/>
  <c r="B30" i="54"/>
  <c r="AG36" i="53"/>
  <c r="AG34" i="53"/>
  <c r="AG32" i="53"/>
  <c r="AG30" i="53"/>
  <c r="B37" i="53"/>
  <c r="C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T35" i="53"/>
  <c r="U35" i="53"/>
  <c r="V35" i="53"/>
  <c r="W35" i="53"/>
  <c r="X35" i="53"/>
  <c r="Y35" i="53"/>
  <c r="Z35" i="53"/>
  <c r="AA35" i="53"/>
  <c r="AB35" i="53"/>
  <c r="AC35" i="53"/>
  <c r="AD35" i="53"/>
  <c r="AE35" i="53"/>
  <c r="AF35" i="53"/>
  <c r="B35" i="53"/>
  <c r="C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T33" i="53"/>
  <c r="U33" i="53"/>
  <c r="V33" i="53"/>
  <c r="W33" i="53"/>
  <c r="X33" i="53"/>
  <c r="Y33" i="53"/>
  <c r="Z33" i="53"/>
  <c r="AA33" i="53"/>
  <c r="AB33" i="53"/>
  <c r="AC33" i="53"/>
  <c r="AD33" i="53"/>
  <c r="AE33" i="53"/>
  <c r="AF33" i="53"/>
  <c r="B33" i="53"/>
  <c r="C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T31" i="53"/>
  <c r="U31" i="53"/>
  <c r="V31" i="53"/>
  <c r="W31" i="53"/>
  <c r="X31" i="53"/>
  <c r="Y31" i="53"/>
  <c r="Z31" i="53"/>
  <c r="AA31" i="53"/>
  <c r="AB31" i="53"/>
  <c r="AC31" i="53"/>
  <c r="AD31" i="53"/>
  <c r="AE31" i="53"/>
  <c r="AF31" i="53"/>
  <c r="B31" i="53"/>
  <c r="C29" i="53"/>
  <c r="D29" i="53"/>
  <c r="E29" i="53"/>
  <c r="F29" i="53"/>
  <c r="G29" i="53"/>
  <c r="H29" i="53"/>
  <c r="I29" i="53"/>
  <c r="J29" i="53"/>
  <c r="K29" i="53"/>
  <c r="L29" i="53"/>
  <c r="M29" i="53"/>
  <c r="N29" i="53"/>
  <c r="O29" i="53"/>
  <c r="P29" i="53"/>
  <c r="Q29" i="53"/>
  <c r="R29" i="53"/>
  <c r="S29" i="53"/>
  <c r="T29" i="53"/>
  <c r="U29" i="53"/>
  <c r="V29" i="53"/>
  <c r="W29" i="53"/>
  <c r="X29" i="53"/>
  <c r="Y29" i="53"/>
  <c r="Z29" i="53"/>
  <c r="AA29" i="53"/>
  <c r="AB29" i="53"/>
  <c r="AC29" i="53"/>
  <c r="AD29" i="53"/>
  <c r="AE29" i="53"/>
  <c r="AF29" i="53"/>
  <c r="B29" i="53"/>
  <c r="AG34" i="52"/>
  <c r="AG32" i="52"/>
  <c r="AG30" i="52"/>
  <c r="C35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P35" i="52"/>
  <c r="Q35" i="52"/>
  <c r="R35" i="52"/>
  <c r="S35" i="52"/>
  <c r="T35" i="52"/>
  <c r="U35" i="52"/>
  <c r="V35" i="52"/>
  <c r="W35" i="52"/>
  <c r="X35" i="52"/>
  <c r="Y35" i="52"/>
  <c r="Z35" i="52"/>
  <c r="AA35" i="52"/>
  <c r="AB35" i="52"/>
  <c r="AC35" i="52"/>
  <c r="AD35" i="52"/>
  <c r="AE35" i="52"/>
  <c r="AF35" i="52"/>
  <c r="C36" i="52"/>
  <c r="D36" i="52"/>
  <c r="E36" i="52"/>
  <c r="F36" i="52"/>
  <c r="G36" i="52"/>
  <c r="H36" i="52"/>
  <c r="I36" i="52"/>
  <c r="J36" i="52"/>
  <c r="K36" i="52"/>
  <c r="L36" i="52"/>
  <c r="M36" i="52"/>
  <c r="N36" i="52"/>
  <c r="O36" i="52"/>
  <c r="P36" i="52"/>
  <c r="Q36" i="52"/>
  <c r="R36" i="52"/>
  <c r="S36" i="52"/>
  <c r="T36" i="52"/>
  <c r="U36" i="52"/>
  <c r="V36" i="52"/>
  <c r="W36" i="52"/>
  <c r="X36" i="52"/>
  <c r="Y36" i="52"/>
  <c r="Z36" i="52"/>
  <c r="AA36" i="52"/>
  <c r="AB36" i="52"/>
  <c r="AC36" i="52"/>
  <c r="AD36" i="52"/>
  <c r="AE36" i="52"/>
  <c r="AF36" i="52"/>
  <c r="C33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Z33" i="52"/>
  <c r="AA33" i="52"/>
  <c r="AB33" i="52"/>
  <c r="AC33" i="52"/>
  <c r="AD33" i="52"/>
  <c r="AE33" i="52"/>
  <c r="AF33" i="52"/>
  <c r="C34" i="52"/>
  <c r="D34" i="52"/>
  <c r="E34" i="52"/>
  <c r="F34" i="52"/>
  <c r="G34" i="52"/>
  <c r="H34" i="52"/>
  <c r="I34" i="52"/>
  <c r="J34" i="52"/>
  <c r="K34" i="52"/>
  <c r="L34" i="52"/>
  <c r="M34" i="52"/>
  <c r="N34" i="52"/>
  <c r="O34" i="52"/>
  <c r="P34" i="52"/>
  <c r="Q34" i="52"/>
  <c r="R34" i="52"/>
  <c r="S34" i="52"/>
  <c r="T34" i="52"/>
  <c r="U34" i="52"/>
  <c r="V34" i="52"/>
  <c r="W34" i="52"/>
  <c r="X34" i="52"/>
  <c r="Y34" i="52"/>
  <c r="Z34" i="52"/>
  <c r="AA34" i="52"/>
  <c r="AB34" i="52"/>
  <c r="AC34" i="52"/>
  <c r="AD34" i="52"/>
  <c r="AE34" i="52"/>
  <c r="AF34" i="52"/>
  <c r="C31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AE31" i="52"/>
  <c r="AF31" i="52"/>
  <c r="C32" i="52"/>
  <c r="D32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Z32" i="52"/>
  <c r="AA32" i="52"/>
  <c r="AB32" i="52"/>
  <c r="AC32" i="52"/>
  <c r="AD32" i="52"/>
  <c r="AE32" i="52"/>
  <c r="AF32" i="52"/>
  <c r="C29" i="52"/>
  <c r="D29" i="52"/>
  <c r="E29" i="52"/>
  <c r="F29" i="52"/>
  <c r="G29" i="52"/>
  <c r="H29" i="52"/>
  <c r="I29" i="52"/>
  <c r="J29" i="52"/>
  <c r="K29" i="52"/>
  <c r="L29" i="52"/>
  <c r="M29" i="52"/>
  <c r="N29" i="52"/>
  <c r="O29" i="52"/>
  <c r="P29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AE29" i="52"/>
  <c r="AF29" i="52"/>
  <c r="C30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AD30" i="52"/>
  <c r="AE30" i="52"/>
  <c r="AF30" i="52"/>
  <c r="B35" i="52"/>
  <c r="B34" i="52"/>
  <c r="B33" i="52"/>
  <c r="B32" i="52"/>
  <c r="B31" i="52"/>
  <c r="B30" i="52"/>
  <c r="B29" i="52"/>
  <c r="AG35" i="50"/>
  <c r="AG33" i="50"/>
  <c r="AG31" i="50"/>
  <c r="C37" i="50"/>
  <c r="D37" i="50"/>
  <c r="E37" i="50"/>
  <c r="F37" i="50"/>
  <c r="G37" i="50"/>
  <c r="H37" i="50"/>
  <c r="I37" i="50"/>
  <c r="J37" i="50"/>
  <c r="K37" i="50"/>
  <c r="L37" i="50"/>
  <c r="M37" i="50"/>
  <c r="N37" i="50"/>
  <c r="O37" i="50"/>
  <c r="P37" i="50"/>
  <c r="Q37" i="50"/>
  <c r="R37" i="50"/>
  <c r="S37" i="50"/>
  <c r="T37" i="50"/>
  <c r="U37" i="50"/>
  <c r="V37" i="50"/>
  <c r="W37" i="50"/>
  <c r="X37" i="50"/>
  <c r="Y37" i="50"/>
  <c r="Z37" i="50"/>
  <c r="AA37" i="50"/>
  <c r="AB37" i="50"/>
  <c r="AC37" i="50"/>
  <c r="AD37" i="50"/>
  <c r="AE37" i="50"/>
  <c r="AF37" i="50"/>
  <c r="C35" i="50"/>
  <c r="D35" i="50"/>
  <c r="E35" i="50"/>
  <c r="F35" i="50"/>
  <c r="G35" i="50"/>
  <c r="H35" i="50"/>
  <c r="I35" i="50"/>
  <c r="J35" i="50"/>
  <c r="K35" i="50"/>
  <c r="L35" i="50"/>
  <c r="M35" i="50"/>
  <c r="N35" i="50"/>
  <c r="O35" i="50"/>
  <c r="P35" i="50"/>
  <c r="Q35" i="50"/>
  <c r="R35" i="50"/>
  <c r="S35" i="50"/>
  <c r="T35" i="50"/>
  <c r="U35" i="50"/>
  <c r="V35" i="50"/>
  <c r="W35" i="50"/>
  <c r="X35" i="50"/>
  <c r="Y35" i="50"/>
  <c r="Z35" i="50"/>
  <c r="AA35" i="50"/>
  <c r="AB35" i="50"/>
  <c r="AC35" i="50"/>
  <c r="AD35" i="50"/>
  <c r="AE35" i="50"/>
  <c r="AF35" i="50"/>
  <c r="C33" i="50"/>
  <c r="D33" i="50"/>
  <c r="E33" i="50"/>
  <c r="F33" i="50"/>
  <c r="G33" i="50"/>
  <c r="H33" i="50"/>
  <c r="I33" i="50"/>
  <c r="J33" i="50"/>
  <c r="K33" i="50"/>
  <c r="L33" i="50"/>
  <c r="M33" i="50"/>
  <c r="N33" i="50"/>
  <c r="O33" i="50"/>
  <c r="P33" i="50"/>
  <c r="Q33" i="50"/>
  <c r="R33" i="50"/>
  <c r="S33" i="50"/>
  <c r="T33" i="50"/>
  <c r="U33" i="50"/>
  <c r="V33" i="50"/>
  <c r="W33" i="50"/>
  <c r="X33" i="50"/>
  <c r="Y33" i="50"/>
  <c r="Z33" i="50"/>
  <c r="AA33" i="50"/>
  <c r="AB33" i="50"/>
  <c r="AC33" i="50"/>
  <c r="AD33" i="50"/>
  <c r="AE33" i="50"/>
  <c r="AF33" i="50"/>
  <c r="C31" i="50"/>
  <c r="D31" i="50"/>
  <c r="E31" i="50"/>
  <c r="F31" i="50"/>
  <c r="G31" i="50"/>
  <c r="H31" i="50"/>
  <c r="I31" i="50"/>
  <c r="J31" i="50"/>
  <c r="K31" i="50"/>
  <c r="L31" i="50"/>
  <c r="M31" i="50"/>
  <c r="N31" i="50"/>
  <c r="O31" i="50"/>
  <c r="P31" i="50"/>
  <c r="Q31" i="50"/>
  <c r="R31" i="50"/>
  <c r="S31" i="50"/>
  <c r="T31" i="50"/>
  <c r="U31" i="50"/>
  <c r="V31" i="50"/>
  <c r="W31" i="50"/>
  <c r="X31" i="50"/>
  <c r="Y31" i="50"/>
  <c r="Z31" i="50"/>
  <c r="AA31" i="50"/>
  <c r="AB31" i="50"/>
  <c r="AC31" i="50"/>
  <c r="AD31" i="50"/>
  <c r="AE31" i="50"/>
  <c r="AF31" i="50"/>
  <c r="B35" i="50"/>
  <c r="B33" i="50"/>
  <c r="B31" i="50"/>
  <c r="AG35" i="49"/>
  <c r="AG29" i="49"/>
  <c r="AG27" i="49" s="1"/>
  <c r="AG36" i="49"/>
  <c r="AG34" i="49"/>
  <c r="AG32" i="49"/>
  <c r="AG30" i="49"/>
  <c r="C36" i="49"/>
  <c r="D36" i="49"/>
  <c r="E36" i="49"/>
  <c r="F36" i="49"/>
  <c r="G36" i="49"/>
  <c r="H36" i="49"/>
  <c r="I36" i="49"/>
  <c r="J36" i="49"/>
  <c r="K36" i="49"/>
  <c r="L36" i="49"/>
  <c r="M36" i="49"/>
  <c r="N36" i="49"/>
  <c r="O36" i="49"/>
  <c r="P36" i="49"/>
  <c r="Q36" i="49"/>
  <c r="R36" i="49"/>
  <c r="S36" i="49"/>
  <c r="T36" i="49"/>
  <c r="U36" i="49"/>
  <c r="V36" i="49"/>
  <c r="W36" i="49"/>
  <c r="X36" i="49"/>
  <c r="Y36" i="49"/>
  <c r="Z36" i="49"/>
  <c r="AA36" i="49"/>
  <c r="AB36" i="49"/>
  <c r="AC36" i="49"/>
  <c r="AD36" i="49"/>
  <c r="AE36" i="49"/>
  <c r="AF36" i="49"/>
  <c r="B36" i="49"/>
  <c r="C34" i="49"/>
  <c r="D34" i="49"/>
  <c r="E34" i="49"/>
  <c r="F34" i="49"/>
  <c r="G34" i="49"/>
  <c r="H34" i="49"/>
  <c r="I34" i="49"/>
  <c r="J34" i="49"/>
  <c r="K34" i="49"/>
  <c r="L34" i="49"/>
  <c r="M34" i="49"/>
  <c r="N34" i="49"/>
  <c r="O34" i="49"/>
  <c r="P34" i="49"/>
  <c r="Q34" i="49"/>
  <c r="R34" i="49"/>
  <c r="S34" i="49"/>
  <c r="T34" i="49"/>
  <c r="U34" i="49"/>
  <c r="V34" i="49"/>
  <c r="W34" i="49"/>
  <c r="X34" i="49"/>
  <c r="Y34" i="49"/>
  <c r="Z34" i="49"/>
  <c r="AA34" i="49"/>
  <c r="AB34" i="49"/>
  <c r="AC34" i="49"/>
  <c r="AD34" i="49"/>
  <c r="AE34" i="49"/>
  <c r="AF34" i="49"/>
  <c r="B34" i="49"/>
  <c r="C32" i="49"/>
  <c r="D32" i="49"/>
  <c r="E32" i="49"/>
  <c r="F32" i="49"/>
  <c r="G32" i="49"/>
  <c r="H32" i="49"/>
  <c r="I32" i="49"/>
  <c r="J32" i="49"/>
  <c r="K32" i="49"/>
  <c r="L32" i="49"/>
  <c r="M32" i="49"/>
  <c r="N32" i="49"/>
  <c r="O32" i="49"/>
  <c r="P32" i="49"/>
  <c r="Q32" i="49"/>
  <c r="R32" i="49"/>
  <c r="S32" i="49"/>
  <c r="T32" i="49"/>
  <c r="U32" i="49"/>
  <c r="V32" i="49"/>
  <c r="W32" i="49"/>
  <c r="X32" i="49"/>
  <c r="Y32" i="49"/>
  <c r="Z32" i="49"/>
  <c r="AA32" i="49"/>
  <c r="AB32" i="49"/>
  <c r="AC32" i="49"/>
  <c r="AD32" i="49"/>
  <c r="AE32" i="49"/>
  <c r="AF32" i="49"/>
  <c r="C30" i="49"/>
  <c r="D30" i="49"/>
  <c r="E30" i="49"/>
  <c r="F30" i="49"/>
  <c r="G30" i="49"/>
  <c r="H30" i="49"/>
  <c r="I30" i="49"/>
  <c r="J30" i="49"/>
  <c r="K30" i="49"/>
  <c r="L30" i="49"/>
  <c r="M30" i="49"/>
  <c r="N30" i="49"/>
  <c r="O30" i="49"/>
  <c r="P30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AE30" i="49"/>
  <c r="AF30" i="49"/>
  <c r="B32" i="49"/>
  <c r="B30" i="49"/>
  <c r="AG28" i="108"/>
  <c r="AG34" i="108"/>
  <c r="L46" i="108"/>
  <c r="D46" i="108"/>
  <c r="AG30" i="108"/>
  <c r="L46" i="105"/>
  <c r="AG35" i="105"/>
  <c r="AG33" i="105"/>
  <c r="AG31" i="105"/>
  <c r="AG41" i="105"/>
  <c r="L45" i="105"/>
  <c r="D45" i="105"/>
  <c r="AG29" i="105"/>
  <c r="L47" i="104"/>
  <c r="AG36" i="104"/>
  <c r="AG34" i="104"/>
  <c r="AG32" i="104"/>
  <c r="AG42" i="104"/>
  <c r="L46" i="104"/>
  <c r="D46" i="104"/>
  <c r="AG30" i="104"/>
  <c r="AG28" i="104" s="1"/>
  <c r="AG35" i="103"/>
  <c r="L45" i="103"/>
  <c r="AG33" i="103"/>
  <c r="AG31" i="103"/>
  <c r="D46" i="103"/>
  <c r="D45" i="103"/>
  <c r="AG29" i="103"/>
  <c r="AG27" i="103" s="1"/>
  <c r="AG35" i="102"/>
  <c r="L45" i="102"/>
  <c r="AG33" i="102"/>
  <c r="D46" i="102"/>
  <c r="D45" i="102"/>
  <c r="AG29" i="102"/>
  <c r="AG36" i="92"/>
  <c r="AG34" i="92"/>
  <c r="AG32" i="92"/>
  <c r="L47" i="92"/>
  <c r="L46" i="92"/>
  <c r="D46" i="92"/>
  <c r="AG30" i="92"/>
  <c r="AG28" i="92" s="1"/>
  <c r="AG36" i="91"/>
  <c r="AG34" i="91"/>
  <c r="AG32" i="91"/>
  <c r="L47" i="91"/>
  <c r="D46" i="91"/>
  <c r="AG30" i="91"/>
  <c r="AG28" i="91" s="1"/>
  <c r="L46" i="90"/>
  <c r="AG28" i="90"/>
  <c r="AG34" i="90"/>
  <c r="AG32" i="90"/>
  <c r="L47" i="90"/>
  <c r="D46" i="90"/>
  <c r="AG30" i="90"/>
  <c r="L47" i="86"/>
  <c r="AG28" i="86"/>
  <c r="AG32" i="86"/>
  <c r="AG42" i="86"/>
  <c r="D46" i="86"/>
  <c r="L49" i="86"/>
  <c r="AG30" i="86"/>
  <c r="L46" i="78"/>
  <c r="AG32" i="78"/>
  <c r="D46" i="78"/>
  <c r="AG28" i="78"/>
  <c r="AG36" i="77"/>
  <c r="AG32" i="77"/>
  <c r="L46" i="77"/>
  <c r="D46" i="77"/>
  <c r="AG30" i="77"/>
  <c r="AG28" i="77" s="1"/>
  <c r="L46" i="76"/>
  <c r="AG36" i="76"/>
  <c r="AG28" i="76" s="1"/>
  <c r="AG34" i="76"/>
  <c r="D46" i="76"/>
  <c r="AG30" i="76"/>
  <c r="L46" i="75"/>
  <c r="AG36" i="75"/>
  <c r="AG28" i="75" s="1"/>
  <c r="AG34" i="75"/>
  <c r="AG32" i="75"/>
  <c r="D46" i="75"/>
  <c r="AG30" i="75"/>
  <c r="AG35" i="73"/>
  <c r="AG33" i="73"/>
  <c r="L45" i="73"/>
  <c r="AG31" i="73"/>
  <c r="D45" i="73"/>
  <c r="AG29" i="73"/>
  <c r="AG27" i="73" s="1"/>
  <c r="L46" i="72"/>
  <c r="AG28" i="72"/>
  <c r="AG32" i="72"/>
  <c r="D46" i="72"/>
  <c r="AG30" i="72"/>
  <c r="AG35" i="63"/>
  <c r="AG27" i="63" s="1"/>
  <c r="AG33" i="63"/>
  <c r="AG31" i="63"/>
  <c r="L45" i="63"/>
  <c r="D45" i="63"/>
  <c r="AG29" i="63"/>
  <c r="AG36" i="61"/>
  <c r="AG28" i="61" s="1"/>
  <c r="AG34" i="61"/>
  <c r="L46" i="61"/>
  <c r="AG32" i="61"/>
  <c r="L47" i="61"/>
  <c r="D46" i="61"/>
  <c r="AG30" i="61"/>
  <c r="L46" i="31"/>
  <c r="AG28" i="31"/>
  <c r="AG34" i="31"/>
  <c r="AG32" i="31"/>
  <c r="D46" i="31"/>
  <c r="AG36" i="60"/>
  <c r="AG34" i="60"/>
  <c r="AG28" i="60" s="1"/>
  <c r="L46" i="60"/>
  <c r="AG32" i="60"/>
  <c r="D46" i="60"/>
  <c r="AG30" i="60"/>
  <c r="AG36" i="59"/>
  <c r="AG34" i="59"/>
  <c r="AG28" i="59" s="1"/>
  <c r="AG32" i="59"/>
  <c r="AG30" i="59"/>
  <c r="AG36" i="50"/>
  <c r="AG28" i="50" s="1"/>
  <c r="AG34" i="50"/>
  <c r="AG30" i="50"/>
  <c r="AG33" i="49"/>
  <c r="AG31" i="49"/>
  <c r="AG35" i="48"/>
  <c r="AG36" i="48"/>
  <c r="AG33" i="48"/>
  <c r="AG29" i="48"/>
  <c r="AG27" i="48" s="1"/>
  <c r="AG34" i="48"/>
  <c r="AG32" i="48"/>
  <c r="AG30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V30" i="48"/>
  <c r="W30" i="48"/>
  <c r="X30" i="48"/>
  <c r="Y30" i="48"/>
  <c r="Z30" i="48"/>
  <c r="AA30" i="48"/>
  <c r="AB30" i="48"/>
  <c r="AC30" i="48"/>
  <c r="AD30" i="48"/>
  <c r="AE30" i="48"/>
  <c r="AF30" i="48"/>
  <c r="B36" i="48"/>
  <c r="B34" i="48"/>
  <c r="B32" i="48"/>
  <c r="B30" i="48"/>
  <c r="AG34" i="45"/>
  <c r="AG37" i="45"/>
  <c r="B37" i="45"/>
  <c r="AG36" i="44"/>
  <c r="AG34" i="44"/>
  <c r="AG32" i="44"/>
  <c r="AG30" i="44"/>
  <c r="C35" i="44"/>
  <c r="D35" i="44"/>
  <c r="E35" i="44"/>
  <c r="F35" i="44"/>
  <c r="G35" i="44"/>
  <c r="H35" i="44"/>
  <c r="I35" i="44"/>
  <c r="J35" i="44"/>
  <c r="K35" i="44"/>
  <c r="L35" i="44"/>
  <c r="M35" i="44"/>
  <c r="N35" i="44"/>
  <c r="O35" i="44"/>
  <c r="P35" i="44"/>
  <c r="Q35" i="44"/>
  <c r="R35" i="44"/>
  <c r="S35" i="44"/>
  <c r="T35" i="44"/>
  <c r="U35" i="44"/>
  <c r="V35" i="44"/>
  <c r="W35" i="44"/>
  <c r="X35" i="44"/>
  <c r="Y35" i="44"/>
  <c r="Z35" i="44"/>
  <c r="AA35" i="44"/>
  <c r="AB35" i="44"/>
  <c r="AC35" i="44"/>
  <c r="AD35" i="44"/>
  <c r="AE35" i="44"/>
  <c r="AF35" i="44"/>
  <c r="C33" i="44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U33" i="44"/>
  <c r="V33" i="44"/>
  <c r="W33" i="44"/>
  <c r="X33" i="44"/>
  <c r="Y33" i="44"/>
  <c r="Z33" i="44"/>
  <c r="AA33" i="44"/>
  <c r="AB33" i="44"/>
  <c r="AC33" i="44"/>
  <c r="AD33" i="44"/>
  <c r="AE33" i="44"/>
  <c r="AF33" i="44"/>
  <c r="C31" i="44"/>
  <c r="D31" i="44"/>
  <c r="E31" i="44"/>
  <c r="F31" i="44"/>
  <c r="G31" i="44"/>
  <c r="H31" i="44"/>
  <c r="I31" i="44"/>
  <c r="J31" i="44"/>
  <c r="K31" i="44"/>
  <c r="L31" i="44"/>
  <c r="M31" i="44"/>
  <c r="N31" i="44"/>
  <c r="O31" i="44"/>
  <c r="P31" i="44"/>
  <c r="Q31" i="44"/>
  <c r="R31" i="44"/>
  <c r="S31" i="44"/>
  <c r="T31" i="44"/>
  <c r="U31" i="44"/>
  <c r="V31" i="44"/>
  <c r="W31" i="44"/>
  <c r="X31" i="44"/>
  <c r="Y31" i="44"/>
  <c r="Z31" i="44"/>
  <c r="AA31" i="44"/>
  <c r="AB31" i="44"/>
  <c r="AC31" i="44"/>
  <c r="AD31" i="44"/>
  <c r="AE31" i="44"/>
  <c r="AF31" i="44"/>
  <c r="C29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AF29" i="44"/>
  <c r="B35" i="44"/>
  <c r="B33" i="44"/>
  <c r="B31" i="44"/>
  <c r="B29" i="44"/>
  <c r="AG29" i="43"/>
  <c r="AG36" i="43"/>
  <c r="AG34" i="43"/>
  <c r="AG32" i="43"/>
  <c r="AG30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Z35" i="43"/>
  <c r="AA35" i="43"/>
  <c r="AB35" i="43"/>
  <c r="AC35" i="43"/>
  <c r="AD35" i="43"/>
  <c r="AE35" i="43"/>
  <c r="AF35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Z33" i="43"/>
  <c r="AA33" i="43"/>
  <c r="AB33" i="43"/>
  <c r="AC33" i="43"/>
  <c r="AD33" i="43"/>
  <c r="AE33" i="43"/>
  <c r="AF33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Z31" i="43"/>
  <c r="AA31" i="43"/>
  <c r="AB31" i="43"/>
  <c r="AC31" i="43"/>
  <c r="AD31" i="43"/>
  <c r="AE31" i="43"/>
  <c r="AF31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Z29" i="43"/>
  <c r="AA29" i="43"/>
  <c r="AB29" i="43"/>
  <c r="AC29" i="43"/>
  <c r="AD29" i="43"/>
  <c r="AE29" i="43"/>
  <c r="AF29" i="43"/>
  <c r="B35" i="43"/>
  <c r="B33" i="43"/>
  <c r="B31" i="43"/>
  <c r="B29" i="43"/>
  <c r="AG36" i="42"/>
  <c r="C36" i="42"/>
  <c r="D36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T36" i="42"/>
  <c r="U36" i="42"/>
  <c r="V36" i="42"/>
  <c r="W36" i="42"/>
  <c r="X36" i="42"/>
  <c r="Y36" i="42"/>
  <c r="Z36" i="42"/>
  <c r="AA36" i="42"/>
  <c r="AB36" i="42"/>
  <c r="AC36" i="42"/>
  <c r="AD36" i="42"/>
  <c r="AE36" i="42"/>
  <c r="AF36" i="42"/>
  <c r="B36" i="42"/>
  <c r="AG34" i="42"/>
  <c r="AG32" i="42"/>
  <c r="C34" i="42"/>
  <c r="D34" i="42"/>
  <c r="E34" i="42"/>
  <c r="F34" i="42"/>
  <c r="G34" i="42"/>
  <c r="H34" i="42"/>
  <c r="I34" i="42"/>
  <c r="J34" i="42"/>
  <c r="K34" i="42"/>
  <c r="L34" i="42"/>
  <c r="M34" i="42"/>
  <c r="N34" i="42"/>
  <c r="O34" i="42"/>
  <c r="P34" i="42"/>
  <c r="Q34" i="42"/>
  <c r="R34" i="42"/>
  <c r="S34" i="42"/>
  <c r="T34" i="42"/>
  <c r="U34" i="42"/>
  <c r="V34" i="42"/>
  <c r="W34" i="42"/>
  <c r="X34" i="42"/>
  <c r="Y34" i="42"/>
  <c r="Z34" i="42"/>
  <c r="AA34" i="42"/>
  <c r="AB34" i="42"/>
  <c r="AC34" i="42"/>
  <c r="AD34" i="42"/>
  <c r="AE34" i="42"/>
  <c r="AF34" i="42"/>
  <c r="B34" i="42"/>
  <c r="C32" i="42"/>
  <c r="D32" i="42"/>
  <c r="E32" i="42"/>
  <c r="F32" i="42"/>
  <c r="G32" i="42"/>
  <c r="H32" i="42"/>
  <c r="I32" i="42"/>
  <c r="J32" i="42"/>
  <c r="K32" i="42"/>
  <c r="L32" i="42"/>
  <c r="M32" i="42"/>
  <c r="N32" i="42"/>
  <c r="O32" i="42"/>
  <c r="P32" i="42"/>
  <c r="Q32" i="42"/>
  <c r="R32" i="42"/>
  <c r="S32" i="42"/>
  <c r="T32" i="42"/>
  <c r="U32" i="42"/>
  <c r="V32" i="42"/>
  <c r="W32" i="42"/>
  <c r="X32" i="42"/>
  <c r="Y32" i="42"/>
  <c r="Z32" i="42"/>
  <c r="AA32" i="42"/>
  <c r="AB32" i="42"/>
  <c r="AC32" i="42"/>
  <c r="AD32" i="42"/>
  <c r="AE32" i="42"/>
  <c r="AF32" i="42"/>
  <c r="B32" i="42"/>
  <c r="AG30" i="42"/>
  <c r="C30" i="42"/>
  <c r="D30" i="42"/>
  <c r="E30" i="42"/>
  <c r="F30" i="42"/>
  <c r="G30" i="42"/>
  <c r="H30" i="42"/>
  <c r="I30" i="42"/>
  <c r="J30" i="42"/>
  <c r="K30" i="42"/>
  <c r="L30" i="42"/>
  <c r="M30" i="42"/>
  <c r="N30" i="42"/>
  <c r="O30" i="42"/>
  <c r="P30" i="42"/>
  <c r="Q30" i="42"/>
  <c r="R30" i="42"/>
  <c r="S30" i="42"/>
  <c r="T30" i="42"/>
  <c r="U30" i="42"/>
  <c r="V30" i="42"/>
  <c r="W30" i="42"/>
  <c r="X30" i="42"/>
  <c r="Y30" i="42"/>
  <c r="Z30" i="42"/>
  <c r="AA30" i="42"/>
  <c r="AB30" i="42"/>
  <c r="AC30" i="42"/>
  <c r="AD30" i="42"/>
  <c r="AE30" i="42"/>
  <c r="AF30" i="42"/>
  <c r="B30" i="42"/>
  <c r="AG31" i="40"/>
  <c r="AG36" i="40"/>
  <c r="AG34" i="40"/>
  <c r="AG32" i="40"/>
  <c r="AG30" i="40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X35" i="40"/>
  <c r="Y35" i="40"/>
  <c r="Z35" i="40"/>
  <c r="AA35" i="40"/>
  <c r="AB35" i="40"/>
  <c r="AC35" i="40"/>
  <c r="AD35" i="40"/>
  <c r="AE35" i="40"/>
  <c r="AF35" i="40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X33" i="40"/>
  <c r="Y33" i="40"/>
  <c r="Z33" i="40"/>
  <c r="AA33" i="40"/>
  <c r="AB33" i="40"/>
  <c r="AC33" i="40"/>
  <c r="AD33" i="40"/>
  <c r="AE33" i="40"/>
  <c r="AF33" i="40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X31" i="40"/>
  <c r="Y31" i="40"/>
  <c r="Z31" i="40"/>
  <c r="AA31" i="40"/>
  <c r="AB31" i="40"/>
  <c r="AC31" i="40"/>
  <c r="AD31" i="40"/>
  <c r="AE31" i="40"/>
  <c r="AF31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AA29" i="40"/>
  <c r="AB29" i="40"/>
  <c r="AC29" i="40"/>
  <c r="AD29" i="40"/>
  <c r="AE29" i="40"/>
  <c r="AF29" i="40"/>
  <c r="B35" i="40"/>
  <c r="B33" i="40"/>
  <c r="B31" i="40"/>
  <c r="B29" i="40"/>
  <c r="AG36" i="87"/>
  <c r="AG34" i="87"/>
  <c r="AG30" i="87"/>
  <c r="L46" i="87"/>
  <c r="D46" i="87"/>
  <c r="AG34" i="83"/>
  <c r="AG32" i="83"/>
  <c r="AG30" i="83"/>
  <c r="L47" i="83"/>
  <c r="D46" i="83"/>
  <c r="L47" i="82"/>
  <c r="AG36" i="82"/>
  <c r="AG34" i="82"/>
  <c r="AG32" i="82"/>
  <c r="AG30" i="82"/>
  <c r="L46" i="82"/>
  <c r="D46" i="82"/>
  <c r="AG36" i="81"/>
  <c r="AG32" i="81"/>
  <c r="L46" i="81"/>
  <c r="D46" i="81"/>
  <c r="L46" i="80"/>
  <c r="AG36" i="80"/>
  <c r="AG32" i="80"/>
  <c r="AG42" i="80"/>
  <c r="AG30" i="80"/>
  <c r="D46" i="80"/>
  <c r="AG36" i="79"/>
  <c r="AG34" i="79"/>
  <c r="AG32" i="79"/>
  <c r="L46" i="79"/>
  <c r="AG30" i="79"/>
  <c r="L47" i="79"/>
  <c r="D46" i="79"/>
  <c r="L46" i="68"/>
  <c r="AG34" i="68"/>
  <c r="AG32" i="68"/>
  <c r="AG30" i="68"/>
  <c r="D46" i="68"/>
  <c r="L46" i="65"/>
  <c r="AG36" i="65"/>
  <c r="AG34" i="65"/>
  <c r="AG42" i="65"/>
  <c r="AG30" i="65"/>
  <c r="AG28" i="65" s="1"/>
  <c r="D46" i="65"/>
  <c r="L45" i="64"/>
  <c r="AG35" i="64"/>
  <c r="AG33" i="64"/>
  <c r="AG41" i="64"/>
  <c r="D45" i="64"/>
  <c r="AG34" i="58"/>
  <c r="AG30" i="58"/>
  <c r="AG36" i="57"/>
  <c r="AG34" i="57"/>
  <c r="AG32" i="57"/>
  <c r="AG30" i="57"/>
  <c r="AG34" i="56"/>
  <c r="AG35" i="55"/>
  <c r="AG31" i="55"/>
  <c r="AG29" i="55"/>
  <c r="AG34" i="54"/>
  <c r="AG32" i="54"/>
  <c r="AG28" i="54" s="1"/>
  <c r="AG35" i="53"/>
  <c r="AG33" i="53"/>
  <c r="AG31" i="53"/>
  <c r="AG29" i="53"/>
  <c r="AG35" i="52"/>
  <c r="AG33" i="52"/>
  <c r="AG29" i="52"/>
  <c r="AG31" i="48"/>
  <c r="AG35" i="44"/>
  <c r="AG33" i="44"/>
  <c r="AG31" i="44"/>
  <c r="AG29" i="44"/>
  <c r="AG35" i="43"/>
  <c r="AG33" i="43"/>
  <c r="AG31" i="43"/>
  <c r="AG35" i="42"/>
  <c r="AG33" i="42"/>
  <c r="AG31" i="42"/>
  <c r="AG27" i="42"/>
  <c r="AG35" i="40"/>
  <c r="AG33" i="40"/>
  <c r="AG29" i="40"/>
  <c r="AG36" i="39"/>
  <c r="AG34" i="39"/>
  <c r="AG32" i="39"/>
  <c r="AG30" i="39"/>
  <c r="AF37" i="39"/>
  <c r="C35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V35" i="39"/>
  <c r="W35" i="39"/>
  <c r="X35" i="39"/>
  <c r="Y35" i="39"/>
  <c r="Z35" i="39"/>
  <c r="AA35" i="39"/>
  <c r="AB35" i="39"/>
  <c r="AC35" i="39"/>
  <c r="AD35" i="39"/>
  <c r="AE35" i="39"/>
  <c r="AF35" i="39"/>
  <c r="C33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V33" i="39"/>
  <c r="W33" i="39"/>
  <c r="X33" i="39"/>
  <c r="Y33" i="39"/>
  <c r="Z33" i="39"/>
  <c r="AA33" i="39"/>
  <c r="AB33" i="39"/>
  <c r="AC33" i="39"/>
  <c r="AD33" i="39"/>
  <c r="AE33" i="39"/>
  <c r="AF33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V31" i="39"/>
  <c r="W31" i="39"/>
  <c r="X31" i="39"/>
  <c r="Y31" i="39"/>
  <c r="Z31" i="39"/>
  <c r="AA31" i="39"/>
  <c r="AB31" i="39"/>
  <c r="AC31" i="39"/>
  <c r="AD31" i="39"/>
  <c r="AE31" i="39"/>
  <c r="AF31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V29" i="39"/>
  <c r="W29" i="39"/>
  <c r="X29" i="39"/>
  <c r="Y29" i="39"/>
  <c r="Z29" i="39"/>
  <c r="AA29" i="39"/>
  <c r="AB29" i="39"/>
  <c r="AC29" i="39"/>
  <c r="AD29" i="39"/>
  <c r="AE29" i="39"/>
  <c r="AF29" i="39"/>
  <c r="B35" i="39"/>
  <c r="B33" i="39"/>
  <c r="B31" i="39"/>
  <c r="B29" i="39"/>
  <c r="AG35" i="39"/>
  <c r="AG31" i="39"/>
  <c r="AG29" i="39"/>
  <c r="AG31" i="38"/>
  <c r="AG29" i="38"/>
  <c r="AG36" i="38"/>
  <c r="AG34" i="38"/>
  <c r="AG32" i="38"/>
  <c r="AG30" i="38"/>
  <c r="C35" i="38"/>
  <c r="D35" i="38"/>
  <c r="E35" i="38"/>
  <c r="F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T35" i="38"/>
  <c r="U35" i="38"/>
  <c r="V35" i="38"/>
  <c r="W35" i="38"/>
  <c r="X35" i="38"/>
  <c r="Y35" i="38"/>
  <c r="Z35" i="38"/>
  <c r="AA35" i="38"/>
  <c r="AB35" i="38"/>
  <c r="AC35" i="38"/>
  <c r="AD35" i="38"/>
  <c r="AE35" i="38"/>
  <c r="AF35" i="38"/>
  <c r="C33" i="38"/>
  <c r="D33" i="38"/>
  <c r="E33" i="38"/>
  <c r="F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T33" i="38"/>
  <c r="U33" i="38"/>
  <c r="V33" i="38"/>
  <c r="W33" i="38"/>
  <c r="X33" i="38"/>
  <c r="Y33" i="38"/>
  <c r="Z33" i="38"/>
  <c r="AA33" i="38"/>
  <c r="AB33" i="38"/>
  <c r="AC33" i="38"/>
  <c r="AD33" i="38"/>
  <c r="AE33" i="38"/>
  <c r="AF33" i="38"/>
  <c r="C31" i="38"/>
  <c r="D31" i="38"/>
  <c r="E31" i="38"/>
  <c r="F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T31" i="38"/>
  <c r="U31" i="38"/>
  <c r="V31" i="38"/>
  <c r="W31" i="38"/>
  <c r="X31" i="38"/>
  <c r="Y31" i="38"/>
  <c r="Z31" i="38"/>
  <c r="AA31" i="38"/>
  <c r="AB31" i="38"/>
  <c r="AC31" i="38"/>
  <c r="AD31" i="38"/>
  <c r="AE31" i="38"/>
  <c r="AF31" i="38"/>
  <c r="C29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Z29" i="38"/>
  <c r="AA29" i="38"/>
  <c r="AB29" i="38"/>
  <c r="AC29" i="38"/>
  <c r="AD29" i="38"/>
  <c r="AE29" i="38"/>
  <c r="AF29" i="38"/>
  <c r="B35" i="38"/>
  <c r="B33" i="38"/>
  <c r="B31" i="38"/>
  <c r="B29" i="38"/>
  <c r="AG35" i="38"/>
  <c r="AG33" i="38"/>
  <c r="AG34" i="37"/>
  <c r="AG32" i="37"/>
  <c r="AG30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AC35" i="37"/>
  <c r="AD35" i="37"/>
  <c r="AE35" i="37"/>
  <c r="AF35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AC33" i="37"/>
  <c r="AD33" i="37"/>
  <c r="AE33" i="37"/>
  <c r="AF33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AC31" i="37"/>
  <c r="AD31" i="37"/>
  <c r="AE31" i="37"/>
  <c r="AF31" i="37"/>
  <c r="B33" i="37"/>
  <c r="B31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AC29" i="37"/>
  <c r="AD29" i="37"/>
  <c r="AE29" i="37"/>
  <c r="AF29" i="37"/>
  <c r="B29" i="37"/>
  <c r="AG35" i="37"/>
  <c r="AG27" i="37" s="1"/>
  <c r="AG35" i="35"/>
  <c r="AG33" i="35"/>
  <c r="AG31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AD36" i="35"/>
  <c r="AE36" i="35"/>
  <c r="AF36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AD34" i="35"/>
  <c r="AE34" i="35"/>
  <c r="AF34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AD32" i="35"/>
  <c r="AE32" i="35"/>
  <c r="AF32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AD30" i="35"/>
  <c r="AE30" i="35"/>
  <c r="AF30" i="35"/>
  <c r="B36" i="35"/>
  <c r="B34" i="35"/>
  <c r="B32" i="35"/>
  <c r="B30" i="35"/>
  <c r="AG34" i="35"/>
  <c r="AG32" i="35"/>
  <c r="AG28" i="35" s="1"/>
  <c r="AG30" i="35"/>
  <c r="AE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F36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B34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B32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B30" i="33"/>
  <c r="AG28" i="33"/>
  <c r="AG28" i="45"/>
  <c r="AG35" i="45"/>
  <c r="AG33" i="45"/>
  <c r="AG31" i="45"/>
  <c r="C37" i="45"/>
  <c r="D37" i="45"/>
  <c r="E37" i="45"/>
  <c r="F37" i="45"/>
  <c r="G37" i="45"/>
  <c r="H37" i="45"/>
  <c r="I37" i="45"/>
  <c r="J37" i="45"/>
  <c r="K37" i="45"/>
  <c r="L37" i="45"/>
  <c r="M37" i="45"/>
  <c r="N37" i="45"/>
  <c r="O37" i="45"/>
  <c r="P37" i="45"/>
  <c r="Q37" i="45"/>
  <c r="R37" i="45"/>
  <c r="S37" i="45"/>
  <c r="T37" i="45"/>
  <c r="U37" i="45"/>
  <c r="V37" i="45"/>
  <c r="W37" i="45"/>
  <c r="X37" i="45"/>
  <c r="Y37" i="45"/>
  <c r="Z37" i="45"/>
  <c r="AA37" i="45"/>
  <c r="AB37" i="45"/>
  <c r="AC37" i="45"/>
  <c r="AD37" i="45"/>
  <c r="AE37" i="45"/>
  <c r="AF37" i="45"/>
  <c r="C35" i="45"/>
  <c r="D35" i="45"/>
  <c r="E35" i="45"/>
  <c r="F35" i="45"/>
  <c r="G35" i="45"/>
  <c r="H35" i="45"/>
  <c r="I35" i="45"/>
  <c r="J35" i="45"/>
  <c r="K35" i="45"/>
  <c r="L35" i="45"/>
  <c r="M35" i="45"/>
  <c r="N35" i="45"/>
  <c r="O35" i="45"/>
  <c r="P35" i="45"/>
  <c r="Q35" i="45"/>
  <c r="R35" i="45"/>
  <c r="S35" i="45"/>
  <c r="T35" i="45"/>
  <c r="U35" i="45"/>
  <c r="V35" i="45"/>
  <c r="W35" i="45"/>
  <c r="X35" i="45"/>
  <c r="Y35" i="45"/>
  <c r="Z35" i="45"/>
  <c r="AA35" i="45"/>
  <c r="AB35" i="45"/>
  <c r="AC35" i="45"/>
  <c r="AD35" i="45"/>
  <c r="AE35" i="45"/>
  <c r="AF35" i="45"/>
  <c r="B35" i="45"/>
  <c r="C33" i="45"/>
  <c r="D33" i="45"/>
  <c r="E33" i="45"/>
  <c r="F33" i="45"/>
  <c r="G33" i="45"/>
  <c r="H33" i="45"/>
  <c r="I33" i="45"/>
  <c r="J33" i="45"/>
  <c r="K33" i="45"/>
  <c r="L33" i="45"/>
  <c r="M33" i="45"/>
  <c r="N33" i="45"/>
  <c r="O33" i="45"/>
  <c r="P33" i="45"/>
  <c r="Q33" i="45"/>
  <c r="R33" i="45"/>
  <c r="S33" i="45"/>
  <c r="T33" i="45"/>
  <c r="U33" i="45"/>
  <c r="V33" i="45"/>
  <c r="W33" i="45"/>
  <c r="X33" i="45"/>
  <c r="Y33" i="45"/>
  <c r="Z33" i="45"/>
  <c r="AA33" i="45"/>
  <c r="AB33" i="45"/>
  <c r="AC33" i="45"/>
  <c r="AD33" i="45"/>
  <c r="AE33" i="45"/>
  <c r="AF33" i="45"/>
  <c r="B33" i="45"/>
  <c r="C31" i="45"/>
  <c r="D31" i="45"/>
  <c r="E31" i="45"/>
  <c r="F31" i="45"/>
  <c r="G31" i="45"/>
  <c r="H31" i="45"/>
  <c r="I31" i="45"/>
  <c r="J31" i="45"/>
  <c r="K31" i="45"/>
  <c r="L31" i="45"/>
  <c r="M31" i="45"/>
  <c r="N31" i="45"/>
  <c r="O31" i="45"/>
  <c r="P31" i="45"/>
  <c r="Q31" i="45"/>
  <c r="R31" i="45"/>
  <c r="S31" i="45"/>
  <c r="T31" i="45"/>
  <c r="U31" i="45"/>
  <c r="V31" i="45"/>
  <c r="W31" i="45"/>
  <c r="X31" i="45"/>
  <c r="Y31" i="45"/>
  <c r="Z31" i="45"/>
  <c r="AA31" i="45"/>
  <c r="AB31" i="45"/>
  <c r="AC31" i="45"/>
  <c r="AD31" i="45"/>
  <c r="AE31" i="45"/>
  <c r="AF31" i="45"/>
  <c r="B31" i="45"/>
  <c r="AG36" i="45"/>
  <c r="AG32" i="45"/>
  <c r="AG30" i="45"/>
  <c r="AG27" i="64" l="1"/>
  <c r="AG28" i="58"/>
  <c r="AG28" i="56"/>
  <c r="AG27" i="52"/>
  <c r="AG28" i="81"/>
  <c r="AG28" i="87"/>
  <c r="AG27" i="38"/>
  <c r="AG27" i="43"/>
  <c r="AG28" i="68"/>
  <c r="AG28" i="83"/>
  <c r="AG27" i="44"/>
  <c r="AG28" i="57"/>
  <c r="AG42" i="59"/>
  <c r="AG43" i="59" s="1"/>
  <c r="U47" i="59" s="1"/>
  <c r="Y47" i="59" s="1"/>
  <c r="AA47" i="59" s="1"/>
  <c r="AG27" i="39"/>
  <c r="AG41" i="38"/>
  <c r="AG27" i="55"/>
  <c r="AG28" i="80"/>
  <c r="AG28" i="82"/>
  <c r="L45" i="45"/>
  <c r="L46" i="45"/>
  <c r="AG40" i="52"/>
  <c r="AG28" i="79"/>
  <c r="AG27" i="40"/>
  <c r="AG27" i="102"/>
  <c r="AG27" i="105"/>
  <c r="AG27" i="53"/>
  <c r="AG43" i="86"/>
  <c r="U47" i="86" s="1"/>
  <c r="Y47" i="86" s="1"/>
  <c r="AA47" i="86" s="1"/>
  <c r="AG42" i="64"/>
  <c r="U46" i="64" s="1"/>
  <c r="Y47" i="64" s="1"/>
  <c r="AA47" i="64" s="1"/>
  <c r="D46" i="59"/>
  <c r="L46" i="59"/>
  <c r="L47" i="58"/>
  <c r="D46" i="58"/>
  <c r="L47" i="57"/>
  <c r="D46" i="57"/>
  <c r="L46" i="56"/>
  <c r="D46" i="56"/>
  <c r="L45" i="55"/>
  <c r="D45" i="55"/>
  <c r="D46" i="54"/>
  <c r="L46" i="54"/>
  <c r="D45" i="53"/>
  <c r="L45" i="53"/>
  <c r="D46" i="52"/>
  <c r="D45" i="52"/>
  <c r="D46" i="50"/>
  <c r="L46" i="50"/>
  <c r="D45" i="49"/>
  <c r="L45" i="49"/>
  <c r="D47" i="108"/>
  <c r="L47" i="108"/>
  <c r="L48" i="108"/>
  <c r="D45" i="108"/>
  <c r="L45" i="108"/>
  <c r="L49" i="108"/>
  <c r="AG42" i="105"/>
  <c r="U46" i="105" s="1"/>
  <c r="D46" i="105"/>
  <c r="L47" i="105"/>
  <c r="D44" i="105"/>
  <c r="L44" i="105"/>
  <c r="L48" i="105"/>
  <c r="AG43" i="104"/>
  <c r="U47" i="104" s="1"/>
  <c r="D47" i="104"/>
  <c r="L48" i="104"/>
  <c r="D45" i="104"/>
  <c r="L45" i="104"/>
  <c r="L49" i="104"/>
  <c r="L46" i="103"/>
  <c r="L47" i="103"/>
  <c r="D44" i="103"/>
  <c r="D47" i="103" s="1"/>
  <c r="L44" i="103"/>
  <c r="L48" i="103"/>
  <c r="L46" i="102"/>
  <c r="L47" i="102"/>
  <c r="D44" i="102"/>
  <c r="D47" i="102" s="1"/>
  <c r="L44" i="102"/>
  <c r="L48" i="102"/>
  <c r="D47" i="92"/>
  <c r="L48" i="92"/>
  <c r="D45" i="92"/>
  <c r="L45" i="92"/>
  <c r="L49" i="92"/>
  <c r="L46" i="91"/>
  <c r="D47" i="91"/>
  <c r="L48" i="91"/>
  <c r="D45" i="91"/>
  <c r="L45" i="91"/>
  <c r="L49" i="91"/>
  <c r="D47" i="90"/>
  <c r="L48" i="90"/>
  <c r="D45" i="90"/>
  <c r="L45" i="90"/>
  <c r="L49" i="90"/>
  <c r="L46" i="86"/>
  <c r="D47" i="86"/>
  <c r="L48" i="86"/>
  <c r="D45" i="86"/>
  <c r="L45" i="86"/>
  <c r="D47" i="78"/>
  <c r="L47" i="78"/>
  <c r="L48" i="78"/>
  <c r="D45" i="78"/>
  <c r="L45" i="78"/>
  <c r="L49" i="78"/>
  <c r="D47" i="77"/>
  <c r="L47" i="77"/>
  <c r="L48" i="77"/>
  <c r="D45" i="77"/>
  <c r="L45" i="77"/>
  <c r="L49" i="77"/>
  <c r="D47" i="76"/>
  <c r="L47" i="76"/>
  <c r="L48" i="76"/>
  <c r="D45" i="76"/>
  <c r="L45" i="76"/>
  <c r="L49" i="76"/>
  <c r="D47" i="75"/>
  <c r="L47" i="75"/>
  <c r="L48" i="75"/>
  <c r="D45" i="75"/>
  <c r="L45" i="75"/>
  <c r="L49" i="75"/>
  <c r="D46" i="73"/>
  <c r="L46" i="73"/>
  <c r="L47" i="73"/>
  <c r="D44" i="73"/>
  <c r="L44" i="73"/>
  <c r="L48" i="73"/>
  <c r="D47" i="72"/>
  <c r="L47" i="72"/>
  <c r="L48" i="72"/>
  <c r="D45" i="72"/>
  <c r="L45" i="72"/>
  <c r="L49" i="72"/>
  <c r="D46" i="63"/>
  <c r="L46" i="63"/>
  <c r="L47" i="63"/>
  <c r="D44" i="63"/>
  <c r="L44" i="63"/>
  <c r="L48" i="63"/>
  <c r="D47" i="61"/>
  <c r="L48" i="61"/>
  <c r="D45" i="61"/>
  <c r="L45" i="61"/>
  <c r="L49" i="61"/>
  <c r="D47" i="31"/>
  <c r="L47" i="31"/>
  <c r="L48" i="31"/>
  <c r="D45" i="31"/>
  <c r="L45" i="31"/>
  <c r="L49" i="31"/>
  <c r="D47" i="60"/>
  <c r="L47" i="60"/>
  <c r="L48" i="60"/>
  <c r="D45" i="60"/>
  <c r="L45" i="60"/>
  <c r="L49" i="60"/>
  <c r="D47" i="59"/>
  <c r="L47" i="59"/>
  <c r="L48" i="59"/>
  <c r="D45" i="59"/>
  <c r="L45" i="59"/>
  <c r="L49" i="59"/>
  <c r="D47" i="50"/>
  <c r="L47" i="50"/>
  <c r="L48" i="50"/>
  <c r="D45" i="50"/>
  <c r="L45" i="50"/>
  <c r="L49" i="50"/>
  <c r="D46" i="49"/>
  <c r="L46" i="49"/>
  <c r="L47" i="49"/>
  <c r="D44" i="49"/>
  <c r="L44" i="49"/>
  <c r="L48" i="49"/>
  <c r="L45" i="48"/>
  <c r="D45" i="48"/>
  <c r="D45" i="45"/>
  <c r="L45" i="44"/>
  <c r="D45" i="44"/>
  <c r="L45" i="43"/>
  <c r="D45" i="43"/>
  <c r="L45" i="42"/>
  <c r="D45" i="42"/>
  <c r="L45" i="40"/>
  <c r="D45" i="40"/>
  <c r="D47" i="87"/>
  <c r="L47" i="87"/>
  <c r="L48" i="87"/>
  <c r="D45" i="87"/>
  <c r="L45" i="87"/>
  <c r="L49" i="87"/>
  <c r="L46" i="83"/>
  <c r="D47" i="83"/>
  <c r="L48" i="83"/>
  <c r="D45" i="83"/>
  <c r="L45" i="83"/>
  <c r="L49" i="83"/>
  <c r="D47" i="82"/>
  <c r="L48" i="82"/>
  <c r="D45" i="82"/>
  <c r="L45" i="82"/>
  <c r="L49" i="82"/>
  <c r="D47" i="81"/>
  <c r="L47" i="81"/>
  <c r="L48" i="81"/>
  <c r="D45" i="81"/>
  <c r="L45" i="81"/>
  <c r="L49" i="81"/>
  <c r="AG43" i="80"/>
  <c r="U47" i="80" s="1"/>
  <c r="D47" i="80"/>
  <c r="L47" i="80"/>
  <c r="L48" i="80"/>
  <c r="D45" i="80"/>
  <c r="L45" i="80"/>
  <c r="L49" i="80"/>
  <c r="D47" i="79"/>
  <c r="L48" i="79"/>
  <c r="D45" i="79"/>
  <c r="L45" i="79"/>
  <c r="L49" i="79"/>
  <c r="D47" i="68"/>
  <c r="L47" i="68"/>
  <c r="L48" i="68"/>
  <c r="D45" i="68"/>
  <c r="L45" i="68"/>
  <c r="L49" i="68"/>
  <c r="AG43" i="65"/>
  <c r="U47" i="65" s="1"/>
  <c r="D47" i="65"/>
  <c r="L47" i="65"/>
  <c r="L48" i="65"/>
  <c r="D45" i="65"/>
  <c r="L45" i="65"/>
  <c r="L49" i="65"/>
  <c r="D46" i="64"/>
  <c r="L46" i="64"/>
  <c r="L47" i="64"/>
  <c r="D44" i="64"/>
  <c r="L44" i="64"/>
  <c r="L48" i="64"/>
  <c r="L46" i="58"/>
  <c r="D47" i="58"/>
  <c r="L48" i="58"/>
  <c r="D45" i="58"/>
  <c r="L45" i="58"/>
  <c r="L49" i="58"/>
  <c r="L46" i="57"/>
  <c r="D47" i="57"/>
  <c r="L48" i="57"/>
  <c r="D45" i="57"/>
  <c r="L45" i="57"/>
  <c r="L49" i="57"/>
  <c r="D47" i="56"/>
  <c r="L47" i="56"/>
  <c r="L48" i="56"/>
  <c r="D45" i="56"/>
  <c r="L45" i="56"/>
  <c r="L49" i="56"/>
  <c r="D46" i="55"/>
  <c r="L46" i="55"/>
  <c r="L47" i="55"/>
  <c r="D44" i="55"/>
  <c r="L44" i="55"/>
  <c r="L48" i="55"/>
  <c r="D47" i="54"/>
  <c r="L47" i="54"/>
  <c r="L48" i="54"/>
  <c r="D45" i="54"/>
  <c r="L45" i="54"/>
  <c r="L49" i="54"/>
  <c r="D46" i="53"/>
  <c r="L46" i="53"/>
  <c r="L47" i="53"/>
  <c r="D44" i="53"/>
  <c r="L44" i="53"/>
  <c r="L48" i="53"/>
  <c r="L45" i="52"/>
  <c r="L46" i="52"/>
  <c r="L47" i="52"/>
  <c r="D44" i="52"/>
  <c r="L44" i="52"/>
  <c r="L48" i="52"/>
  <c r="D46" i="48"/>
  <c r="L46" i="48"/>
  <c r="L47" i="48"/>
  <c r="D44" i="48"/>
  <c r="L44" i="48"/>
  <c r="L48" i="48"/>
  <c r="D46" i="44"/>
  <c r="L46" i="44"/>
  <c r="L47" i="44"/>
  <c r="D44" i="44"/>
  <c r="L44" i="44"/>
  <c r="L48" i="44"/>
  <c r="D46" i="43"/>
  <c r="L46" i="43"/>
  <c r="L47" i="43"/>
  <c r="D44" i="43"/>
  <c r="L44" i="43"/>
  <c r="L48" i="43"/>
  <c r="D46" i="42"/>
  <c r="L46" i="42"/>
  <c r="L47" i="42"/>
  <c r="D44" i="42"/>
  <c r="L44" i="42"/>
  <c r="L48" i="42"/>
  <c r="D46" i="40"/>
  <c r="L46" i="40"/>
  <c r="L47" i="40"/>
  <c r="D44" i="40"/>
  <c r="L44" i="40"/>
  <c r="L48" i="40"/>
  <c r="L47" i="39"/>
  <c r="D44" i="39"/>
  <c r="L44" i="39"/>
  <c r="L48" i="39"/>
  <c r="D45" i="39"/>
  <c r="L45" i="39"/>
  <c r="D46" i="39"/>
  <c r="L46" i="39"/>
  <c r="AG42" i="38"/>
  <c r="U46" i="38" s="1"/>
  <c r="Y46" i="38" s="1"/>
  <c r="AA46" i="38" s="1"/>
  <c r="D45" i="38"/>
  <c r="L45" i="38"/>
  <c r="D46" i="38"/>
  <c r="L46" i="38"/>
  <c r="L47" i="38"/>
  <c r="D44" i="38"/>
  <c r="L44" i="38"/>
  <c r="L48" i="38"/>
  <c r="D45" i="37"/>
  <c r="L45" i="37"/>
  <c r="D46" i="37"/>
  <c r="L46" i="37"/>
  <c r="L47" i="37"/>
  <c r="D44" i="37"/>
  <c r="L44" i="37"/>
  <c r="L48" i="37"/>
  <c r="D46" i="35"/>
  <c r="L47" i="35"/>
  <c r="L46" i="35"/>
  <c r="D47" i="35"/>
  <c r="L48" i="35"/>
  <c r="D45" i="35"/>
  <c r="L45" i="35"/>
  <c r="L49" i="35"/>
  <c r="L46" i="33"/>
  <c r="D46" i="33"/>
  <c r="D47" i="33"/>
  <c r="L47" i="33"/>
  <c r="L48" i="33"/>
  <c r="D45" i="33"/>
  <c r="L45" i="33"/>
  <c r="L49" i="33"/>
  <c r="L48" i="45"/>
  <c r="L49" i="45"/>
  <c r="D46" i="45"/>
  <c r="D47" i="45"/>
  <c r="L47" i="45"/>
  <c r="Y46" i="64" l="1"/>
  <c r="AA46" i="64" s="1"/>
  <c r="Y48" i="64" s="1"/>
  <c r="Y47" i="38"/>
  <c r="AA47" i="38" s="1"/>
  <c r="Y48" i="38" s="1"/>
  <c r="D47" i="105"/>
  <c r="D48" i="92"/>
  <c r="D48" i="91"/>
  <c r="D48" i="90"/>
  <c r="D48" i="86"/>
  <c r="D48" i="82"/>
  <c r="D48" i="80"/>
  <c r="D48" i="77"/>
  <c r="D48" i="76"/>
  <c r="D48" i="72"/>
  <c r="D48" i="61"/>
  <c r="D48" i="60"/>
  <c r="D48" i="59"/>
  <c r="D48" i="58"/>
  <c r="D48" i="56"/>
  <c r="D48" i="54"/>
  <c r="D47" i="52"/>
  <c r="D48" i="50"/>
  <c r="D48" i="108"/>
  <c r="Y46" i="105"/>
  <c r="AA46" i="105" s="1"/>
  <c r="D48" i="104"/>
  <c r="Y47" i="104"/>
  <c r="AA47" i="104" s="1"/>
  <c r="Y48" i="86"/>
  <c r="AA48" i="86" s="1"/>
  <c r="Y49" i="86" s="1"/>
  <c r="D48" i="78"/>
  <c r="D48" i="75"/>
  <c r="D47" i="73"/>
  <c r="D47" i="63"/>
  <c r="D48" i="31"/>
  <c r="Y48" i="59"/>
  <c r="AA48" i="59" s="1"/>
  <c r="Y49" i="59" s="1"/>
  <c r="D47" i="49"/>
  <c r="D47" i="48"/>
  <c r="D47" i="44"/>
  <c r="D47" i="42"/>
  <c r="D47" i="40"/>
  <c r="D48" i="87"/>
  <c r="D48" i="83"/>
  <c r="D48" i="81"/>
  <c r="Y48" i="80"/>
  <c r="AA48" i="80" s="1"/>
  <c r="Y47" i="80"/>
  <c r="AA47" i="80" s="1"/>
  <c r="D48" i="79"/>
  <c r="D48" i="68"/>
  <c r="D48" i="65"/>
  <c r="Y48" i="65"/>
  <c r="AA48" i="65" s="1"/>
  <c r="Y47" i="65"/>
  <c r="AA47" i="65" s="1"/>
  <c r="D47" i="64"/>
  <c r="D48" i="57"/>
  <c r="D47" i="55"/>
  <c r="D47" i="53"/>
  <c r="D47" i="43"/>
  <c r="D47" i="39"/>
  <c r="D47" i="38"/>
  <c r="D47" i="37"/>
  <c r="D48" i="35"/>
  <c r="D48" i="33"/>
  <c r="D48" i="45"/>
  <c r="Y49" i="80" l="1"/>
  <c r="Y47" i="105"/>
  <c r="AA47" i="105" s="1"/>
  <c r="Y48" i="105" s="1"/>
  <c r="Y48" i="104"/>
  <c r="AA48" i="104" s="1"/>
  <c r="Y49" i="104" s="1"/>
  <c r="Y49" i="65"/>
  <c r="CK71" i="131"/>
  <c r="CL71" i="131" s="1"/>
  <c r="CL80" i="131"/>
  <c r="CQ79" i="131"/>
  <c r="CC10" i="131"/>
  <c r="CK74" i="131" l="1"/>
  <c r="AH135" i="131"/>
  <c r="AG135" i="131"/>
  <c r="AF135" i="131"/>
  <c r="AE135" i="131"/>
  <c r="AD135" i="131"/>
  <c r="AC135" i="131"/>
  <c r="AB135" i="131"/>
  <c r="AA135" i="131"/>
  <c r="Z135" i="131"/>
  <c r="Y135" i="131"/>
  <c r="X135" i="131"/>
  <c r="W135" i="131"/>
  <c r="V135" i="131"/>
  <c r="U135" i="131"/>
  <c r="T135" i="131"/>
  <c r="S135" i="131"/>
  <c r="R135" i="131"/>
  <c r="Q135" i="131"/>
  <c r="P135" i="131"/>
  <c r="O135" i="131"/>
  <c r="N135" i="131"/>
  <c r="M135" i="131"/>
  <c r="L135" i="131"/>
  <c r="K135" i="131"/>
  <c r="J135" i="131"/>
  <c r="I135" i="131"/>
  <c r="H135" i="131"/>
  <c r="G135" i="131"/>
  <c r="F135" i="131"/>
  <c r="E135" i="131"/>
  <c r="D135" i="131"/>
  <c r="AH134" i="131"/>
  <c r="AG134" i="131"/>
  <c r="AF134" i="131"/>
  <c r="AE134" i="131"/>
  <c r="AD134" i="131"/>
  <c r="AC134" i="131"/>
  <c r="AB134" i="131"/>
  <c r="AA134" i="131"/>
  <c r="Z134" i="131"/>
  <c r="Y134" i="131"/>
  <c r="X134" i="131"/>
  <c r="W134" i="131"/>
  <c r="V134" i="131"/>
  <c r="U134" i="131"/>
  <c r="T134" i="131"/>
  <c r="S134" i="131"/>
  <c r="R134" i="131"/>
  <c r="Q134" i="131"/>
  <c r="P134" i="131"/>
  <c r="O134" i="131"/>
  <c r="N134" i="131"/>
  <c r="M134" i="131"/>
  <c r="L134" i="131"/>
  <c r="K134" i="131"/>
  <c r="J134" i="131"/>
  <c r="I134" i="131"/>
  <c r="H134" i="131"/>
  <c r="G134" i="131"/>
  <c r="F134" i="131"/>
  <c r="E134" i="131"/>
  <c r="D134" i="131"/>
  <c r="AH133" i="131"/>
  <c r="AG133" i="131"/>
  <c r="AF133" i="131"/>
  <c r="AE133" i="131"/>
  <c r="AD133" i="131"/>
  <c r="AC133" i="131"/>
  <c r="AB133" i="131"/>
  <c r="AA133" i="131"/>
  <c r="Z133" i="131"/>
  <c r="Y133" i="131"/>
  <c r="X133" i="131"/>
  <c r="W133" i="131"/>
  <c r="V133" i="131"/>
  <c r="U133" i="131"/>
  <c r="T133" i="131"/>
  <c r="S133" i="131"/>
  <c r="R133" i="131"/>
  <c r="Q133" i="131"/>
  <c r="P133" i="131"/>
  <c r="O133" i="131"/>
  <c r="N133" i="131"/>
  <c r="M133" i="131"/>
  <c r="L133" i="131"/>
  <c r="K133" i="131"/>
  <c r="J133" i="131"/>
  <c r="I133" i="131"/>
  <c r="H133" i="131"/>
  <c r="G133" i="131"/>
  <c r="F133" i="131"/>
  <c r="E133" i="131"/>
  <c r="D133" i="131"/>
  <c r="AH132" i="131"/>
  <c r="AG132" i="131"/>
  <c r="AF132" i="131"/>
  <c r="AE132" i="131"/>
  <c r="AD132" i="131"/>
  <c r="AC132" i="131"/>
  <c r="AB132" i="131"/>
  <c r="AA132" i="131"/>
  <c r="Z132" i="131"/>
  <c r="Y132" i="131"/>
  <c r="X132" i="131"/>
  <c r="W132" i="131"/>
  <c r="V132" i="131"/>
  <c r="U132" i="131"/>
  <c r="T132" i="131"/>
  <c r="S132" i="131"/>
  <c r="R132" i="131"/>
  <c r="Q132" i="131"/>
  <c r="P132" i="131"/>
  <c r="O132" i="131"/>
  <c r="N132" i="131"/>
  <c r="M132" i="131"/>
  <c r="L132" i="131"/>
  <c r="K132" i="131"/>
  <c r="J132" i="131"/>
  <c r="I132" i="131"/>
  <c r="H132" i="131"/>
  <c r="G132" i="131"/>
  <c r="F132" i="131"/>
  <c r="E132" i="131"/>
  <c r="D132" i="131"/>
  <c r="AH131" i="131"/>
  <c r="AG131" i="131"/>
  <c r="AF131" i="131"/>
  <c r="AE131" i="131"/>
  <c r="AD131" i="131"/>
  <c r="AC131" i="131"/>
  <c r="AB131" i="131"/>
  <c r="AA131" i="131"/>
  <c r="Z131" i="131"/>
  <c r="Y131" i="131"/>
  <c r="X131" i="131"/>
  <c r="W131" i="131"/>
  <c r="V131" i="131"/>
  <c r="U131" i="131"/>
  <c r="T131" i="131"/>
  <c r="S131" i="131"/>
  <c r="R131" i="131"/>
  <c r="Q131" i="131"/>
  <c r="P131" i="131"/>
  <c r="O131" i="131"/>
  <c r="N131" i="131"/>
  <c r="M131" i="131"/>
  <c r="L131" i="131"/>
  <c r="K131" i="131"/>
  <c r="J131" i="131"/>
  <c r="I131" i="131"/>
  <c r="H131" i="131"/>
  <c r="G131" i="131"/>
  <c r="F131" i="131"/>
  <c r="E131" i="131"/>
  <c r="D131" i="131"/>
  <c r="AH130" i="131"/>
  <c r="AG130" i="131"/>
  <c r="AF130" i="131"/>
  <c r="AE130" i="131"/>
  <c r="AD130" i="131"/>
  <c r="AC130" i="131"/>
  <c r="AB130" i="131"/>
  <c r="AA130" i="131"/>
  <c r="Z130" i="131"/>
  <c r="Y130" i="131"/>
  <c r="X130" i="131"/>
  <c r="W130" i="131"/>
  <c r="V130" i="131"/>
  <c r="U130" i="131"/>
  <c r="T130" i="131"/>
  <c r="S130" i="131"/>
  <c r="R130" i="131"/>
  <c r="Q130" i="131"/>
  <c r="P130" i="131"/>
  <c r="O130" i="131"/>
  <c r="N130" i="131"/>
  <c r="M130" i="131"/>
  <c r="L130" i="131"/>
  <c r="K130" i="131"/>
  <c r="J130" i="131"/>
  <c r="I130" i="131"/>
  <c r="H130" i="131"/>
  <c r="G130" i="131"/>
  <c r="F130" i="131"/>
  <c r="E130" i="131"/>
  <c r="D130" i="131"/>
  <c r="AH129" i="131"/>
  <c r="AG129" i="131"/>
  <c r="AF129" i="131"/>
  <c r="AE129" i="131"/>
  <c r="AD129" i="131"/>
  <c r="AC129" i="131"/>
  <c r="AB129" i="131"/>
  <c r="AA129" i="131"/>
  <c r="Z129" i="131"/>
  <c r="Y129" i="131"/>
  <c r="X129" i="131"/>
  <c r="W129" i="131"/>
  <c r="V129" i="131"/>
  <c r="U129" i="131"/>
  <c r="T129" i="131"/>
  <c r="S129" i="131"/>
  <c r="R129" i="131"/>
  <c r="Q129" i="131"/>
  <c r="P129" i="131"/>
  <c r="O129" i="131"/>
  <c r="N129" i="131"/>
  <c r="M129" i="131"/>
  <c r="L129" i="131"/>
  <c r="K129" i="131"/>
  <c r="J129" i="131"/>
  <c r="I129" i="131"/>
  <c r="H129" i="131"/>
  <c r="G129" i="131"/>
  <c r="F129" i="131"/>
  <c r="E129" i="131"/>
  <c r="D129" i="131"/>
  <c r="AH128" i="131"/>
  <c r="AG128" i="131"/>
  <c r="AF128" i="131"/>
  <c r="AE128" i="131"/>
  <c r="AD128" i="131"/>
  <c r="AC128" i="131"/>
  <c r="AB128" i="131"/>
  <c r="AA128" i="131"/>
  <c r="Z128" i="131"/>
  <c r="Y128" i="131"/>
  <c r="X128" i="131"/>
  <c r="W128" i="131"/>
  <c r="V128" i="131"/>
  <c r="U128" i="131"/>
  <c r="T128" i="131"/>
  <c r="S128" i="131"/>
  <c r="R128" i="131"/>
  <c r="Q128" i="131"/>
  <c r="P128" i="131"/>
  <c r="O128" i="131"/>
  <c r="N128" i="131"/>
  <c r="M128" i="131"/>
  <c r="L128" i="131"/>
  <c r="K128" i="131"/>
  <c r="J128" i="131"/>
  <c r="I128" i="131"/>
  <c r="H128" i="131"/>
  <c r="G128" i="131"/>
  <c r="F128" i="131"/>
  <c r="E128" i="131"/>
  <c r="D128" i="131"/>
  <c r="AH126" i="131"/>
  <c r="AG126" i="131"/>
  <c r="AF126" i="131"/>
  <c r="AE126" i="131"/>
  <c r="AD126" i="131"/>
  <c r="AC126" i="131"/>
  <c r="AB126" i="131"/>
  <c r="AA126" i="131"/>
  <c r="Z126" i="131"/>
  <c r="Y126" i="131"/>
  <c r="X126" i="131"/>
  <c r="W126" i="131"/>
  <c r="V126" i="131"/>
  <c r="U126" i="131"/>
  <c r="T126" i="131"/>
  <c r="S126" i="131"/>
  <c r="R126" i="131"/>
  <c r="Q126" i="131"/>
  <c r="P126" i="131"/>
  <c r="O126" i="131"/>
  <c r="N126" i="131"/>
  <c r="M126" i="131"/>
  <c r="L126" i="131"/>
  <c r="K126" i="131"/>
  <c r="J126" i="131"/>
  <c r="I126" i="131"/>
  <c r="H126" i="131"/>
  <c r="G126" i="131"/>
  <c r="F126" i="131"/>
  <c r="E126" i="131"/>
  <c r="AH125" i="131"/>
  <c r="AG125" i="131"/>
  <c r="AF125" i="131"/>
  <c r="AE125" i="131"/>
  <c r="AD125" i="131"/>
  <c r="AC125" i="131"/>
  <c r="AB125" i="131"/>
  <c r="AA125" i="131"/>
  <c r="Z125" i="131"/>
  <c r="Y125" i="131"/>
  <c r="X125" i="131"/>
  <c r="W125" i="131"/>
  <c r="V125" i="131"/>
  <c r="U125" i="131"/>
  <c r="T125" i="131"/>
  <c r="S125" i="131"/>
  <c r="R125" i="131"/>
  <c r="Q125" i="131"/>
  <c r="P125" i="131"/>
  <c r="O125" i="131"/>
  <c r="N125" i="131"/>
  <c r="M125" i="131"/>
  <c r="L125" i="131"/>
  <c r="K125" i="131"/>
  <c r="J125" i="131"/>
  <c r="I125" i="131"/>
  <c r="H125" i="131"/>
  <c r="G125" i="131"/>
  <c r="F125" i="131"/>
  <c r="E125" i="131"/>
  <c r="AH124" i="131"/>
  <c r="AG124" i="131"/>
  <c r="AF124" i="131"/>
  <c r="AE124" i="131"/>
  <c r="AD124" i="131"/>
  <c r="AC124" i="131"/>
  <c r="AB124" i="131"/>
  <c r="AA124" i="131"/>
  <c r="Z124" i="131"/>
  <c r="Y124" i="131"/>
  <c r="X124" i="131"/>
  <c r="W124" i="131"/>
  <c r="V124" i="131"/>
  <c r="U124" i="131"/>
  <c r="T124" i="131"/>
  <c r="S124" i="131"/>
  <c r="R124" i="131"/>
  <c r="Q124" i="131"/>
  <c r="P124" i="131"/>
  <c r="O124" i="131"/>
  <c r="N124" i="131"/>
  <c r="M124" i="131"/>
  <c r="L124" i="131"/>
  <c r="K124" i="131"/>
  <c r="J124" i="131"/>
  <c r="I124" i="131"/>
  <c r="H124" i="131"/>
  <c r="G124" i="131"/>
  <c r="F124" i="131"/>
  <c r="E124" i="131"/>
  <c r="E123" i="131"/>
  <c r="F123" i="131" s="1"/>
  <c r="G123" i="131" s="1"/>
  <c r="H123" i="131" s="1"/>
  <c r="I123" i="131" s="1"/>
  <c r="J123" i="131" s="1"/>
  <c r="K123" i="131" s="1"/>
  <c r="L123" i="131" s="1"/>
  <c r="M123" i="131" s="1"/>
  <c r="N123" i="131" s="1"/>
  <c r="O123" i="131" s="1"/>
  <c r="P123" i="131" s="1"/>
  <c r="Q123" i="131" s="1"/>
  <c r="R123" i="131" s="1"/>
  <c r="S123" i="131" s="1"/>
  <c r="T123" i="131" s="1"/>
  <c r="U123" i="131" s="1"/>
  <c r="V123" i="131" s="1"/>
  <c r="W123" i="131" s="1"/>
  <c r="X123" i="131" s="1"/>
  <c r="Y123" i="131" s="1"/>
  <c r="Z123" i="131" s="1"/>
  <c r="AA123" i="131" s="1"/>
  <c r="AB123" i="131" s="1"/>
  <c r="AC123" i="131" s="1"/>
  <c r="AD123" i="131" s="1"/>
  <c r="AE123" i="131" s="1"/>
  <c r="AF123" i="131" s="1"/>
  <c r="AG123" i="131" s="1"/>
  <c r="AH123" i="131" s="1"/>
  <c r="AH122" i="131"/>
  <c r="AG122" i="131"/>
  <c r="AF122" i="131"/>
  <c r="AE122" i="131"/>
  <c r="AD122" i="131"/>
  <c r="AC122" i="131"/>
  <c r="AB122" i="131"/>
  <c r="AA122" i="131"/>
  <c r="Z122" i="131"/>
  <c r="Y122" i="131"/>
  <c r="X122" i="131"/>
  <c r="W122" i="131"/>
  <c r="V122" i="131"/>
  <c r="U122" i="131"/>
  <c r="T122" i="131"/>
  <c r="S122" i="131"/>
  <c r="R122" i="131"/>
  <c r="Q122" i="131"/>
  <c r="P122" i="131"/>
  <c r="O122" i="131"/>
  <c r="N122" i="131"/>
  <c r="M122" i="131"/>
  <c r="L122" i="131"/>
  <c r="K122" i="131"/>
  <c r="J122" i="131"/>
  <c r="I122" i="131"/>
  <c r="H122" i="131"/>
  <c r="G122" i="131"/>
  <c r="F122" i="131"/>
  <c r="E122" i="131"/>
  <c r="D122" i="131"/>
  <c r="AH121" i="131"/>
  <c r="AG121" i="131"/>
  <c r="AF121" i="131"/>
  <c r="AE121" i="131"/>
  <c r="AD121" i="131"/>
  <c r="AC121" i="131"/>
  <c r="AB121" i="131"/>
  <c r="AA121" i="131"/>
  <c r="Z121" i="131"/>
  <c r="Y121" i="131"/>
  <c r="X121" i="131"/>
  <c r="W121" i="131"/>
  <c r="V121" i="131"/>
  <c r="U121" i="131"/>
  <c r="T121" i="131"/>
  <c r="S121" i="131"/>
  <c r="R121" i="131"/>
  <c r="Q121" i="131"/>
  <c r="P121" i="131"/>
  <c r="O121" i="131"/>
  <c r="N121" i="131"/>
  <c r="M121" i="131"/>
  <c r="L121" i="131"/>
  <c r="K121" i="131"/>
  <c r="J121" i="131"/>
  <c r="I121" i="131"/>
  <c r="H121" i="131"/>
  <c r="G121" i="131"/>
  <c r="F121" i="131"/>
  <c r="E121" i="131"/>
  <c r="D121" i="131"/>
  <c r="AH120" i="131"/>
  <c r="AG120" i="131"/>
  <c r="AF120" i="131"/>
  <c r="AE120" i="131"/>
  <c r="AD120" i="131"/>
  <c r="AC120" i="131"/>
  <c r="AB120" i="131"/>
  <c r="AA120" i="131"/>
  <c r="Z120" i="131"/>
  <c r="Y120" i="131"/>
  <c r="X120" i="131"/>
  <c r="W120" i="131"/>
  <c r="V120" i="131"/>
  <c r="U120" i="131"/>
  <c r="T120" i="131"/>
  <c r="S120" i="131"/>
  <c r="R120" i="131"/>
  <c r="Q120" i="131"/>
  <c r="P120" i="131"/>
  <c r="O120" i="131"/>
  <c r="N120" i="131"/>
  <c r="M120" i="131"/>
  <c r="L120" i="131"/>
  <c r="K120" i="131"/>
  <c r="J120" i="131"/>
  <c r="I120" i="131"/>
  <c r="H120" i="131"/>
  <c r="G120" i="131"/>
  <c r="F120" i="131"/>
  <c r="E120" i="131"/>
  <c r="D120" i="131"/>
  <c r="AH119" i="131"/>
  <c r="AG119" i="131"/>
  <c r="AF119" i="131"/>
  <c r="AE119" i="131"/>
  <c r="AD119" i="131"/>
  <c r="AC119" i="131"/>
  <c r="AB119" i="131"/>
  <c r="AA119" i="131"/>
  <c r="Z119" i="131"/>
  <c r="Y119" i="131"/>
  <c r="X119" i="131"/>
  <c r="W119" i="131"/>
  <c r="V119" i="131"/>
  <c r="U119" i="131"/>
  <c r="T119" i="131"/>
  <c r="S119" i="131"/>
  <c r="R119" i="131"/>
  <c r="Q119" i="131"/>
  <c r="P119" i="131"/>
  <c r="O119" i="131"/>
  <c r="N119" i="131"/>
  <c r="M119" i="131"/>
  <c r="L119" i="131"/>
  <c r="K119" i="131"/>
  <c r="J119" i="131"/>
  <c r="I119" i="131"/>
  <c r="H119" i="131"/>
  <c r="G119" i="131"/>
  <c r="F119" i="131"/>
  <c r="E119" i="131"/>
  <c r="D119" i="131"/>
  <c r="AH118" i="131"/>
  <c r="AG118" i="131"/>
  <c r="AF118" i="131"/>
  <c r="AE118" i="131"/>
  <c r="AD118" i="131"/>
  <c r="AC118" i="131"/>
  <c r="AB118" i="131"/>
  <c r="AA118" i="131"/>
  <c r="Z118" i="131"/>
  <c r="Y118" i="131"/>
  <c r="X118" i="131"/>
  <c r="W118" i="131"/>
  <c r="V118" i="131"/>
  <c r="U118" i="131"/>
  <c r="T118" i="131"/>
  <c r="S118" i="131"/>
  <c r="R118" i="131"/>
  <c r="Q118" i="131"/>
  <c r="P118" i="131"/>
  <c r="O118" i="131"/>
  <c r="N118" i="131"/>
  <c r="M118" i="131"/>
  <c r="L118" i="131"/>
  <c r="K118" i="131"/>
  <c r="J118" i="131"/>
  <c r="I118" i="131"/>
  <c r="H118" i="131"/>
  <c r="G118" i="131"/>
  <c r="F118" i="131"/>
  <c r="E118" i="131"/>
  <c r="D118" i="131"/>
  <c r="AH117" i="131"/>
  <c r="AG117" i="131"/>
  <c r="AF117" i="131"/>
  <c r="AE117" i="131"/>
  <c r="AD117" i="131"/>
  <c r="AC117" i="131"/>
  <c r="AB117" i="131"/>
  <c r="AA117" i="131"/>
  <c r="Z117" i="131"/>
  <c r="Y117" i="131"/>
  <c r="X117" i="131"/>
  <c r="W117" i="131"/>
  <c r="V117" i="131"/>
  <c r="U117" i="131"/>
  <c r="T117" i="131"/>
  <c r="S117" i="131"/>
  <c r="R117" i="131"/>
  <c r="Q117" i="131"/>
  <c r="P117" i="131"/>
  <c r="O117" i="131"/>
  <c r="N117" i="131"/>
  <c r="M117" i="131"/>
  <c r="L117" i="131"/>
  <c r="K117" i="131"/>
  <c r="J117" i="131"/>
  <c r="I117" i="131"/>
  <c r="H117" i="131"/>
  <c r="G117" i="131"/>
  <c r="F117" i="131"/>
  <c r="E117" i="131"/>
  <c r="D117" i="131"/>
  <c r="AH116" i="131"/>
  <c r="AG116" i="131"/>
  <c r="AF116" i="131"/>
  <c r="AE116" i="131"/>
  <c r="AD116" i="131"/>
  <c r="AC116" i="131"/>
  <c r="AB116" i="131"/>
  <c r="AA116" i="131"/>
  <c r="Z116" i="131"/>
  <c r="Y116" i="131"/>
  <c r="X116" i="131"/>
  <c r="W116" i="131"/>
  <c r="V116" i="131"/>
  <c r="U116" i="131"/>
  <c r="T116" i="131"/>
  <c r="S116" i="131"/>
  <c r="R116" i="131"/>
  <c r="Q116" i="131"/>
  <c r="P116" i="131"/>
  <c r="O116" i="131"/>
  <c r="N116" i="131"/>
  <c r="M116" i="131"/>
  <c r="L116" i="131"/>
  <c r="K116" i="131"/>
  <c r="J116" i="131"/>
  <c r="I116" i="131"/>
  <c r="H116" i="131"/>
  <c r="G116" i="131"/>
  <c r="F116" i="131"/>
  <c r="E116" i="131"/>
  <c r="D116" i="131"/>
  <c r="AH115" i="131"/>
  <c r="AG115" i="131"/>
  <c r="AF115" i="131"/>
  <c r="AE115" i="131"/>
  <c r="AD115" i="131"/>
  <c r="AC115" i="131"/>
  <c r="AB115" i="131"/>
  <c r="AA115" i="131"/>
  <c r="Z115" i="131"/>
  <c r="Y115" i="131"/>
  <c r="X115" i="131"/>
  <c r="W115" i="131"/>
  <c r="V115" i="131"/>
  <c r="U115" i="131"/>
  <c r="T115" i="131"/>
  <c r="S115" i="131"/>
  <c r="R115" i="131"/>
  <c r="Q115" i="131"/>
  <c r="P115" i="131"/>
  <c r="O115" i="131"/>
  <c r="N115" i="131"/>
  <c r="M115" i="131"/>
  <c r="L115" i="131"/>
  <c r="K115" i="131"/>
  <c r="J115" i="131"/>
  <c r="I115" i="131"/>
  <c r="H115" i="131"/>
  <c r="G115" i="131"/>
  <c r="F115" i="131"/>
  <c r="E115" i="131"/>
  <c r="D115" i="131"/>
  <c r="E110" i="131"/>
  <c r="F110" i="131" s="1"/>
  <c r="G110" i="131" s="1"/>
  <c r="H110" i="131" s="1"/>
  <c r="I110" i="131" s="1"/>
  <c r="J110" i="131" s="1"/>
  <c r="K110" i="131" s="1"/>
  <c r="L110" i="131" s="1"/>
  <c r="M110" i="131" s="1"/>
  <c r="N110" i="131" s="1"/>
  <c r="O110" i="131" s="1"/>
  <c r="P110" i="131" s="1"/>
  <c r="Q110" i="131" s="1"/>
  <c r="R110" i="131" s="1"/>
  <c r="S110" i="131" s="1"/>
  <c r="T110" i="131" s="1"/>
  <c r="U110" i="131" s="1"/>
  <c r="V110" i="131" s="1"/>
  <c r="W110" i="131" s="1"/>
  <c r="X110" i="131" s="1"/>
  <c r="Y110" i="131" s="1"/>
  <c r="Z110" i="131" s="1"/>
  <c r="AA110" i="131" s="1"/>
  <c r="AB110" i="131" s="1"/>
  <c r="AC110" i="131" s="1"/>
  <c r="AD110" i="131" s="1"/>
  <c r="AE110" i="131" s="1"/>
  <c r="AF110" i="131" s="1"/>
  <c r="AG110" i="131" s="1"/>
  <c r="AH110" i="131" s="1"/>
  <c r="D109" i="131"/>
  <c r="D108" i="131"/>
  <c r="D107" i="131"/>
  <c r="D106" i="131"/>
  <c r="D105" i="131"/>
  <c r="D104" i="131"/>
  <c r="D103" i="131"/>
  <c r="D102" i="131"/>
  <c r="AI101" i="131"/>
  <c r="E97" i="131"/>
  <c r="F97" i="131" s="1"/>
  <c r="G97" i="131" s="1"/>
  <c r="H97" i="131" s="1"/>
  <c r="I97" i="131" s="1"/>
  <c r="J97" i="131" s="1"/>
  <c r="K97" i="131" s="1"/>
  <c r="L97" i="131" s="1"/>
  <c r="M97" i="131" s="1"/>
  <c r="N97" i="131" s="1"/>
  <c r="O97" i="131" s="1"/>
  <c r="P97" i="131" s="1"/>
  <c r="Q97" i="131" s="1"/>
  <c r="R97" i="131" s="1"/>
  <c r="S97" i="131" s="1"/>
  <c r="T97" i="131" s="1"/>
  <c r="U97" i="131" s="1"/>
  <c r="V97" i="131" s="1"/>
  <c r="W97" i="131" s="1"/>
  <c r="X97" i="131" s="1"/>
  <c r="Y97" i="131" s="1"/>
  <c r="Z97" i="131" s="1"/>
  <c r="AA97" i="131" s="1"/>
  <c r="AB97" i="131" s="1"/>
  <c r="AC97" i="131" s="1"/>
  <c r="AD97" i="131" s="1"/>
  <c r="AE97" i="131" s="1"/>
  <c r="AF97" i="131" s="1"/>
  <c r="AG97" i="131" s="1"/>
  <c r="AH97" i="131" s="1"/>
  <c r="E84" i="131"/>
  <c r="F84" i="131" s="1"/>
  <c r="G84" i="131" s="1"/>
  <c r="H84" i="131" s="1"/>
  <c r="I84" i="131" s="1"/>
  <c r="J84" i="131" s="1"/>
  <c r="K84" i="131" s="1"/>
  <c r="L84" i="131" s="1"/>
  <c r="M84" i="131" s="1"/>
  <c r="N84" i="131" s="1"/>
  <c r="O84" i="131" s="1"/>
  <c r="P84" i="131" s="1"/>
  <c r="Q84" i="131" s="1"/>
  <c r="R84" i="131" s="1"/>
  <c r="S84" i="131" s="1"/>
  <c r="T84" i="131" s="1"/>
  <c r="U84" i="131" s="1"/>
  <c r="V84" i="131" s="1"/>
  <c r="W84" i="131" s="1"/>
  <c r="X84" i="131" s="1"/>
  <c r="Y84" i="131" s="1"/>
  <c r="Z84" i="131" s="1"/>
  <c r="AA84" i="131" s="1"/>
  <c r="AB84" i="131" s="1"/>
  <c r="AC84" i="131" s="1"/>
  <c r="AD84" i="131" s="1"/>
  <c r="AE84" i="131" s="1"/>
  <c r="AF84" i="131" s="1"/>
  <c r="AG84" i="131" s="1"/>
  <c r="AH84" i="131" s="1"/>
  <c r="BZ76" i="131"/>
  <c r="BN72" i="131"/>
  <c r="CJ72" i="131" s="1"/>
  <c r="BM72" i="131"/>
  <c r="BL72" i="131"/>
  <c r="BK72" i="131"/>
  <c r="BJ72" i="131"/>
  <c r="BI72" i="131"/>
  <c r="BH72" i="131"/>
  <c r="BG72" i="131"/>
  <c r="BF72" i="131"/>
  <c r="BN70" i="131"/>
  <c r="BM70" i="131"/>
  <c r="BL70" i="131"/>
  <c r="BK70" i="131"/>
  <c r="BJ70" i="131"/>
  <c r="BI70" i="131"/>
  <c r="BH70" i="131"/>
  <c r="BG70" i="131"/>
  <c r="BF70" i="131"/>
  <c r="BN69" i="131"/>
  <c r="CJ69" i="131" s="1"/>
  <c r="BM69" i="131"/>
  <c r="BL69" i="131"/>
  <c r="BK69" i="131"/>
  <c r="BJ69" i="131"/>
  <c r="BI69" i="131"/>
  <c r="BH69" i="131"/>
  <c r="BG69" i="131"/>
  <c r="BF69" i="131"/>
  <c r="BN68" i="131"/>
  <c r="CJ68" i="131" s="1"/>
  <c r="BM68" i="131"/>
  <c r="BL68" i="131"/>
  <c r="BK68" i="131"/>
  <c r="BJ68" i="131"/>
  <c r="BI68" i="131"/>
  <c r="BH68" i="131"/>
  <c r="BG68" i="131"/>
  <c r="BF68" i="131"/>
  <c r="BN67" i="131"/>
  <c r="BM67" i="131"/>
  <c r="BL67" i="131"/>
  <c r="BK67" i="131"/>
  <c r="BJ67" i="131"/>
  <c r="BI67" i="131"/>
  <c r="BH67" i="131"/>
  <c r="BG67" i="131"/>
  <c r="BF67" i="131"/>
  <c r="BN66" i="131"/>
  <c r="CJ66" i="131" s="1"/>
  <c r="BM66" i="131"/>
  <c r="BL66" i="131"/>
  <c r="BK66" i="131"/>
  <c r="BJ66" i="131"/>
  <c r="BI66" i="131"/>
  <c r="BH66" i="131"/>
  <c r="BG66" i="131"/>
  <c r="BF66" i="131"/>
  <c r="BN65" i="131"/>
  <c r="CJ65" i="131" s="1"/>
  <c r="BM65" i="131"/>
  <c r="BL65" i="131"/>
  <c r="BK65" i="131"/>
  <c r="BJ65" i="131"/>
  <c r="BI65" i="131"/>
  <c r="BH65" i="131"/>
  <c r="BG65" i="131"/>
  <c r="BF65" i="131"/>
  <c r="BN64" i="131"/>
  <c r="BZ64" i="131" s="1"/>
  <c r="BZ60" i="144" s="1"/>
  <c r="BZ60" i="147" s="1"/>
  <c r="BZ60" i="150" s="1"/>
  <c r="BZ60" i="152" s="1"/>
  <c r="BM64" i="131"/>
  <c r="BL64" i="131"/>
  <c r="BK64" i="131"/>
  <c r="BJ64" i="131"/>
  <c r="BI64" i="131"/>
  <c r="BH64" i="131"/>
  <c r="BG64" i="131"/>
  <c r="BF64" i="131"/>
  <c r="BB64" i="131"/>
  <c r="BB80" i="131" s="1"/>
  <c r="BA64" i="131"/>
  <c r="BA80" i="131" s="1"/>
  <c r="AZ64" i="131"/>
  <c r="AZ80" i="131" s="1"/>
  <c r="AY64" i="131"/>
  <c r="AY80" i="131" s="1"/>
  <c r="AX64" i="131"/>
  <c r="AX80" i="131" s="1"/>
  <c r="AW64" i="131"/>
  <c r="AW80" i="131" s="1"/>
  <c r="AV64" i="131"/>
  <c r="AV80" i="131" s="1"/>
  <c r="AU64" i="131"/>
  <c r="AU80" i="131" s="1"/>
  <c r="AT64" i="131"/>
  <c r="AT80" i="131" s="1"/>
  <c r="AS64" i="131"/>
  <c r="AS80" i="131" s="1"/>
  <c r="AR64" i="131"/>
  <c r="AR80" i="131" s="1"/>
  <c r="AQ64" i="131"/>
  <c r="AP64" i="131"/>
  <c r="AP80" i="131" s="1"/>
  <c r="AO64" i="131"/>
  <c r="AO80" i="131" s="1"/>
  <c r="AN64" i="131"/>
  <c r="AN80" i="131" s="1"/>
  <c r="AM64" i="131"/>
  <c r="AM80" i="131" s="1"/>
  <c r="AL64" i="131"/>
  <c r="AL80" i="131" s="1"/>
  <c r="AK64" i="131"/>
  <c r="AK80" i="131" s="1"/>
  <c r="AJ64" i="131"/>
  <c r="AJ80" i="131" s="1"/>
  <c r="AI64" i="131"/>
  <c r="BN63" i="131"/>
  <c r="BM63" i="131"/>
  <c r="BL63" i="131"/>
  <c r="BK63" i="131"/>
  <c r="BJ63" i="131"/>
  <c r="BI63" i="131"/>
  <c r="BH63" i="131"/>
  <c r="BG63" i="131"/>
  <c r="BF63" i="131"/>
  <c r="BZ61" i="131"/>
  <c r="BN60" i="131"/>
  <c r="BM60" i="131"/>
  <c r="BL60" i="131"/>
  <c r="BK60" i="131"/>
  <c r="BJ60" i="131"/>
  <c r="BI60" i="131"/>
  <c r="BH60" i="131"/>
  <c r="BG60" i="131"/>
  <c r="BF60" i="131"/>
  <c r="BN59" i="131"/>
  <c r="BM59" i="131"/>
  <c r="BL59" i="131"/>
  <c r="BK59" i="131"/>
  <c r="BJ59" i="131"/>
  <c r="BI59" i="131"/>
  <c r="BH59" i="131"/>
  <c r="BG59" i="131"/>
  <c r="BF59" i="131"/>
  <c r="BN58" i="131"/>
  <c r="BM58" i="131"/>
  <c r="BL58" i="131"/>
  <c r="BK58" i="131"/>
  <c r="BJ58" i="131"/>
  <c r="BI58" i="131"/>
  <c r="BH58" i="131"/>
  <c r="BG58" i="131"/>
  <c r="BF58" i="131"/>
  <c r="BN57" i="131"/>
  <c r="BM57" i="131"/>
  <c r="BL57" i="131"/>
  <c r="BK57" i="131"/>
  <c r="BJ57" i="131"/>
  <c r="BI57" i="131"/>
  <c r="BH57" i="131"/>
  <c r="BG57" i="131"/>
  <c r="BF57" i="131"/>
  <c r="BN56" i="131"/>
  <c r="BM56" i="131"/>
  <c r="BL56" i="131"/>
  <c r="BK56" i="131"/>
  <c r="BJ56" i="131"/>
  <c r="BI56" i="131"/>
  <c r="BH56" i="131"/>
  <c r="BG56" i="131"/>
  <c r="BF56" i="131"/>
  <c r="BN55" i="131"/>
  <c r="BM55" i="131"/>
  <c r="BL55" i="131"/>
  <c r="BK55" i="131"/>
  <c r="BJ55" i="131"/>
  <c r="BI55" i="131"/>
  <c r="BH55" i="131"/>
  <c r="BG55" i="131"/>
  <c r="BF55" i="131"/>
  <c r="BN54" i="131"/>
  <c r="BM54" i="131"/>
  <c r="BL54" i="131"/>
  <c r="BK54" i="131"/>
  <c r="BJ54" i="131"/>
  <c r="BI54" i="131"/>
  <c r="BH54" i="131"/>
  <c r="BG54" i="131"/>
  <c r="BF54" i="131"/>
  <c r="BN53" i="131"/>
  <c r="CJ53" i="131" s="1"/>
  <c r="BM53" i="131"/>
  <c r="BL53" i="131"/>
  <c r="BK53" i="131"/>
  <c r="BJ53" i="131"/>
  <c r="BI53" i="131"/>
  <c r="BH53" i="131"/>
  <c r="BG53" i="131"/>
  <c r="BF53" i="131"/>
  <c r="BN52" i="131"/>
  <c r="BM52" i="131"/>
  <c r="BL52" i="131"/>
  <c r="BK52" i="131"/>
  <c r="BJ52" i="131"/>
  <c r="BI52" i="131"/>
  <c r="BH52" i="131"/>
  <c r="BG52" i="131"/>
  <c r="BF52" i="131"/>
  <c r="BN51" i="131"/>
  <c r="BM51" i="131"/>
  <c r="BL51" i="131"/>
  <c r="BK51" i="131"/>
  <c r="BJ51" i="131"/>
  <c r="BI51" i="131"/>
  <c r="BH51" i="131"/>
  <c r="BG51" i="131"/>
  <c r="BF51" i="131"/>
  <c r="BN50" i="131"/>
  <c r="BM50" i="131"/>
  <c r="BL50" i="131"/>
  <c r="BK50" i="131"/>
  <c r="BJ50" i="131"/>
  <c r="BI50" i="131"/>
  <c r="BH50" i="131"/>
  <c r="BG50" i="131"/>
  <c r="BF50" i="131"/>
  <c r="BN49" i="131"/>
  <c r="BM49" i="131"/>
  <c r="BL49" i="131"/>
  <c r="BK49" i="131"/>
  <c r="BJ49" i="131"/>
  <c r="BI49" i="131"/>
  <c r="BH49" i="131"/>
  <c r="BG49" i="131"/>
  <c r="BF49" i="131"/>
  <c r="BN48" i="131"/>
  <c r="BM48" i="131"/>
  <c r="BL48" i="131"/>
  <c r="BK48" i="131"/>
  <c r="BJ48" i="131"/>
  <c r="BI48" i="131"/>
  <c r="BH48" i="131"/>
  <c r="BG48" i="131"/>
  <c r="BF48" i="131"/>
  <c r="BN47" i="131"/>
  <c r="BZ47" i="131" s="1"/>
  <c r="BM47" i="131"/>
  <c r="BL47" i="131"/>
  <c r="BK47" i="131"/>
  <c r="BJ47" i="131"/>
  <c r="BI47" i="131"/>
  <c r="BH47" i="131"/>
  <c r="BG47" i="131"/>
  <c r="BF47" i="131"/>
  <c r="BB47" i="131"/>
  <c r="BB63" i="131" s="1"/>
  <c r="BA47" i="131"/>
  <c r="BA63" i="131" s="1"/>
  <c r="AZ47" i="131"/>
  <c r="AZ63" i="131" s="1"/>
  <c r="AY47" i="131"/>
  <c r="AY63" i="131" s="1"/>
  <c r="AX47" i="131"/>
  <c r="AX63" i="131" s="1"/>
  <c r="AW47" i="131"/>
  <c r="AW63" i="131" s="1"/>
  <c r="AV47" i="131"/>
  <c r="AV63" i="131" s="1"/>
  <c r="AU47" i="131"/>
  <c r="AU63" i="131" s="1"/>
  <c r="AT47" i="131"/>
  <c r="AT63" i="131" s="1"/>
  <c r="AS47" i="131"/>
  <c r="AS63" i="131" s="1"/>
  <c r="AR47" i="131"/>
  <c r="AR63" i="131" s="1"/>
  <c r="AQ47" i="131"/>
  <c r="AP47" i="131"/>
  <c r="AP63" i="131" s="1"/>
  <c r="AO47" i="131"/>
  <c r="AO63" i="131" s="1"/>
  <c r="AN47" i="131"/>
  <c r="AN63" i="131" s="1"/>
  <c r="AM47" i="131"/>
  <c r="AM63" i="131" s="1"/>
  <c r="AL47" i="131"/>
  <c r="AL63" i="131" s="1"/>
  <c r="AK47" i="131"/>
  <c r="AK63" i="131" s="1"/>
  <c r="AJ47" i="131"/>
  <c r="AJ63" i="131" s="1"/>
  <c r="AI47" i="131"/>
  <c r="AI63" i="131" s="1"/>
  <c r="BN46" i="131"/>
  <c r="BM46" i="131"/>
  <c r="BL46" i="131"/>
  <c r="BK46" i="131"/>
  <c r="BJ46" i="131"/>
  <c r="BI46" i="131"/>
  <c r="BH46" i="131"/>
  <c r="BG46" i="131"/>
  <c r="BF46" i="131"/>
  <c r="BN45" i="131"/>
  <c r="BM45" i="131"/>
  <c r="BL45" i="131"/>
  <c r="BK45" i="131"/>
  <c r="BJ45" i="131"/>
  <c r="BI45" i="131"/>
  <c r="BH45" i="131"/>
  <c r="BG45" i="131"/>
  <c r="BF45" i="131"/>
  <c r="BN44" i="131"/>
  <c r="BM44" i="131"/>
  <c r="BL44" i="131"/>
  <c r="BK44" i="131"/>
  <c r="BJ44" i="131"/>
  <c r="BI44" i="131"/>
  <c r="BH44" i="131"/>
  <c r="BG44" i="131"/>
  <c r="BF44" i="131"/>
  <c r="BN43" i="131"/>
  <c r="BM43" i="131"/>
  <c r="BL43" i="131"/>
  <c r="BK43" i="131"/>
  <c r="BJ43" i="131"/>
  <c r="BI43" i="131"/>
  <c r="BH43" i="131"/>
  <c r="BG43" i="131"/>
  <c r="BF43" i="131"/>
  <c r="BN42" i="131"/>
  <c r="BM42" i="131"/>
  <c r="BL42" i="131"/>
  <c r="BK42" i="131"/>
  <c r="BJ42" i="131"/>
  <c r="BI42" i="131"/>
  <c r="BH42" i="131"/>
  <c r="BG42" i="131"/>
  <c r="BF42" i="131"/>
  <c r="BN41" i="131"/>
  <c r="BM41" i="131"/>
  <c r="BL41" i="131"/>
  <c r="BK41" i="131"/>
  <c r="BJ41" i="131"/>
  <c r="BI41" i="131"/>
  <c r="BH41" i="131"/>
  <c r="BG41" i="131"/>
  <c r="BF41" i="131"/>
  <c r="BN40" i="131"/>
  <c r="BM40" i="131"/>
  <c r="BL40" i="131"/>
  <c r="BK40" i="131"/>
  <c r="BJ40" i="131"/>
  <c r="BI40" i="131"/>
  <c r="BH40" i="131"/>
  <c r="BG40" i="131"/>
  <c r="BF40" i="131"/>
  <c r="BN39" i="131"/>
  <c r="BM39" i="131"/>
  <c r="BL39" i="131"/>
  <c r="BK39" i="131"/>
  <c r="BJ39" i="131"/>
  <c r="BI39" i="131"/>
  <c r="BH39" i="131"/>
  <c r="BG39" i="131"/>
  <c r="BF39" i="131"/>
  <c r="BN38" i="131"/>
  <c r="BM38" i="131"/>
  <c r="BL38" i="131"/>
  <c r="BK38" i="131"/>
  <c r="BJ38" i="131"/>
  <c r="BI38" i="131"/>
  <c r="BH38" i="131"/>
  <c r="BG38" i="131"/>
  <c r="BF38" i="131"/>
  <c r="BN37" i="131"/>
  <c r="CJ37" i="131" s="1"/>
  <c r="BM37" i="131"/>
  <c r="BL37" i="131"/>
  <c r="BK37" i="131"/>
  <c r="BJ37" i="131"/>
  <c r="BI37" i="131"/>
  <c r="BH37" i="131"/>
  <c r="BG37" i="131"/>
  <c r="BF37" i="131"/>
  <c r="BN36" i="131"/>
  <c r="BM36" i="131"/>
  <c r="BL36" i="131"/>
  <c r="BK36" i="131"/>
  <c r="BJ36" i="131"/>
  <c r="BI36" i="131"/>
  <c r="BH36" i="131"/>
  <c r="BG36" i="131"/>
  <c r="BF36" i="131"/>
  <c r="BN35" i="131"/>
  <c r="CJ35" i="131" s="1"/>
  <c r="BM35" i="131"/>
  <c r="BL35" i="131"/>
  <c r="BK35" i="131"/>
  <c r="BJ35" i="131"/>
  <c r="BI35" i="131"/>
  <c r="BH35" i="131"/>
  <c r="BG35" i="131"/>
  <c r="BF35" i="131"/>
  <c r="BN34" i="131"/>
  <c r="BM34" i="131"/>
  <c r="BL34" i="131"/>
  <c r="BK34" i="131"/>
  <c r="BJ34" i="131"/>
  <c r="BI34" i="131"/>
  <c r="BH34" i="131"/>
  <c r="BG34" i="131"/>
  <c r="BF34" i="131"/>
  <c r="BN33" i="131"/>
  <c r="BM33" i="131"/>
  <c r="BL33" i="131"/>
  <c r="BK33" i="131"/>
  <c r="BJ33" i="131"/>
  <c r="BI33" i="131"/>
  <c r="BH33" i="131"/>
  <c r="BG33" i="131"/>
  <c r="BF33" i="131"/>
  <c r="BZ32" i="131"/>
  <c r="BZ31" i="144" s="1"/>
  <c r="BZ31" i="147" s="1"/>
  <c r="BZ31" i="150" s="1"/>
  <c r="BZ31" i="152" s="1"/>
  <c r="BM32" i="131"/>
  <c r="BL32" i="131"/>
  <c r="BK32" i="131"/>
  <c r="BJ32" i="131"/>
  <c r="BI32" i="131"/>
  <c r="BH32" i="131"/>
  <c r="BG32" i="131"/>
  <c r="BF32" i="131"/>
  <c r="BN31" i="131"/>
  <c r="BZ31" i="131" s="1"/>
  <c r="BZ30" i="144" s="1"/>
  <c r="BZ30" i="147" s="1"/>
  <c r="BZ30" i="150" s="1"/>
  <c r="BZ30" i="152" s="1"/>
  <c r="BM31" i="131"/>
  <c r="BL31" i="131"/>
  <c r="BK31" i="131"/>
  <c r="BJ31" i="131"/>
  <c r="BI31" i="131"/>
  <c r="BH31" i="131"/>
  <c r="BG31" i="131"/>
  <c r="BF31" i="131"/>
  <c r="BB31" i="131"/>
  <c r="BB46" i="131" s="1"/>
  <c r="BA31" i="131"/>
  <c r="BA46" i="131" s="1"/>
  <c r="AZ31" i="131"/>
  <c r="AZ46" i="131" s="1"/>
  <c r="AY31" i="131"/>
  <c r="AY46" i="131" s="1"/>
  <c r="AX31" i="131"/>
  <c r="AX46" i="131" s="1"/>
  <c r="AW31" i="131"/>
  <c r="AW46" i="131" s="1"/>
  <c r="AV31" i="131"/>
  <c r="AV46" i="131" s="1"/>
  <c r="AU31" i="131"/>
  <c r="AU46" i="131" s="1"/>
  <c r="AT31" i="131"/>
  <c r="AT46" i="131" s="1"/>
  <c r="AS31" i="131"/>
  <c r="AS46" i="131" s="1"/>
  <c r="AR31" i="131"/>
  <c r="AR46" i="131" s="1"/>
  <c r="AQ31" i="131"/>
  <c r="AP31" i="131"/>
  <c r="AP46" i="131" s="1"/>
  <c r="AO31" i="131"/>
  <c r="AO46" i="131" s="1"/>
  <c r="AN31" i="131"/>
  <c r="AN46" i="131" s="1"/>
  <c r="AM31" i="131"/>
  <c r="AM46" i="131" s="1"/>
  <c r="AL31" i="131"/>
  <c r="AL46" i="131" s="1"/>
  <c r="AK31" i="131"/>
  <c r="AK46" i="131" s="1"/>
  <c r="AJ31" i="131"/>
  <c r="AJ46" i="131" s="1"/>
  <c r="AI31" i="131"/>
  <c r="AI46" i="131" s="1"/>
  <c r="BN30" i="131"/>
  <c r="BM30" i="131"/>
  <c r="BL30" i="131"/>
  <c r="BK30" i="131"/>
  <c r="BJ30" i="131"/>
  <c r="BI30" i="131"/>
  <c r="BH30" i="131"/>
  <c r="BG30" i="131"/>
  <c r="BF30" i="131"/>
  <c r="BN29" i="131"/>
  <c r="CJ29" i="131" s="1"/>
  <c r="BM29" i="131"/>
  <c r="BL29" i="131"/>
  <c r="BK29" i="131"/>
  <c r="BJ29" i="131"/>
  <c r="BI29" i="131"/>
  <c r="BH29" i="131"/>
  <c r="BG29" i="131"/>
  <c r="BF29" i="131"/>
  <c r="BN28" i="131"/>
  <c r="CJ28" i="131" s="1"/>
  <c r="BM28" i="131"/>
  <c r="BL28" i="131"/>
  <c r="BK28" i="131"/>
  <c r="BJ28" i="131"/>
  <c r="BI28" i="131"/>
  <c r="BH28" i="131"/>
  <c r="BG28" i="131"/>
  <c r="BF28" i="131"/>
  <c r="BN27" i="131"/>
  <c r="CJ27" i="131" s="1"/>
  <c r="BM27" i="131"/>
  <c r="BL27" i="131"/>
  <c r="BK27" i="131"/>
  <c r="BJ27" i="131"/>
  <c r="BI27" i="131"/>
  <c r="BH27" i="131"/>
  <c r="BG27" i="131"/>
  <c r="BF27" i="131"/>
  <c r="BN26" i="131"/>
  <c r="BM26" i="131"/>
  <c r="BL26" i="131"/>
  <c r="BK26" i="131"/>
  <c r="BJ26" i="131"/>
  <c r="BI26" i="131"/>
  <c r="BH26" i="131"/>
  <c r="BG26" i="131"/>
  <c r="BF26" i="131"/>
  <c r="BN25" i="131"/>
  <c r="BM25" i="131"/>
  <c r="BL25" i="131"/>
  <c r="BK25" i="131"/>
  <c r="BJ25" i="131"/>
  <c r="BI25" i="131"/>
  <c r="BH25" i="131"/>
  <c r="BG25" i="131"/>
  <c r="BF25" i="131"/>
  <c r="BN24" i="131"/>
  <c r="BM24" i="131"/>
  <c r="BL24" i="131"/>
  <c r="BK24" i="131"/>
  <c r="BJ24" i="131"/>
  <c r="BI24" i="131"/>
  <c r="BH24" i="131"/>
  <c r="BG24" i="131"/>
  <c r="BF24" i="131"/>
  <c r="BN23" i="131"/>
  <c r="CJ23" i="131" s="1"/>
  <c r="BM23" i="131"/>
  <c r="BL23" i="131"/>
  <c r="BK23" i="131"/>
  <c r="BJ23" i="131"/>
  <c r="BI23" i="131"/>
  <c r="BH23" i="131"/>
  <c r="BG23" i="131"/>
  <c r="BF23" i="131"/>
  <c r="BN22" i="131"/>
  <c r="BM22" i="131"/>
  <c r="BL22" i="131"/>
  <c r="BK22" i="131"/>
  <c r="BJ22" i="131"/>
  <c r="BI22" i="131"/>
  <c r="BH22" i="131"/>
  <c r="BG22" i="131"/>
  <c r="BF22" i="131"/>
  <c r="BN21" i="131"/>
  <c r="BM21" i="131"/>
  <c r="BL21" i="131"/>
  <c r="BK21" i="131"/>
  <c r="BJ21" i="131"/>
  <c r="BI21" i="131"/>
  <c r="BH21" i="131"/>
  <c r="BG21" i="131"/>
  <c r="BF21" i="131"/>
  <c r="BN20" i="131"/>
  <c r="BM20" i="131"/>
  <c r="BL20" i="131"/>
  <c r="BK20" i="131"/>
  <c r="BJ20" i="131"/>
  <c r="BI20" i="131"/>
  <c r="BH20" i="131"/>
  <c r="BG20" i="131"/>
  <c r="BF20" i="131"/>
  <c r="BN19" i="131"/>
  <c r="CJ19" i="131" s="1"/>
  <c r="BM19" i="131"/>
  <c r="BL19" i="131"/>
  <c r="BK19" i="131"/>
  <c r="BJ19" i="131"/>
  <c r="BI19" i="131"/>
  <c r="BH19" i="131"/>
  <c r="BG19" i="131"/>
  <c r="BF19" i="131"/>
  <c r="BN18" i="131"/>
  <c r="BM18" i="131"/>
  <c r="BL18" i="131"/>
  <c r="BK18" i="131"/>
  <c r="BJ18" i="131"/>
  <c r="BI18" i="131"/>
  <c r="BH18" i="131"/>
  <c r="BG18" i="131"/>
  <c r="BF18" i="131"/>
  <c r="BN17" i="131"/>
  <c r="BM17" i="131"/>
  <c r="BL17" i="131"/>
  <c r="BK17" i="131"/>
  <c r="BJ17" i="131"/>
  <c r="BI17" i="131"/>
  <c r="BH17" i="131"/>
  <c r="BG17" i="131"/>
  <c r="BF17" i="131"/>
  <c r="BN16" i="131"/>
  <c r="BM16" i="131"/>
  <c r="BL16" i="131"/>
  <c r="BK16" i="131"/>
  <c r="BJ16" i="131"/>
  <c r="BI16" i="131"/>
  <c r="BH16" i="131"/>
  <c r="BG16" i="131"/>
  <c r="BF16" i="131"/>
  <c r="BN15" i="131"/>
  <c r="BM15" i="131"/>
  <c r="BL15" i="131"/>
  <c r="BK15" i="131"/>
  <c r="BJ15" i="131"/>
  <c r="BI15" i="131"/>
  <c r="BH15" i="131"/>
  <c r="BG15" i="131"/>
  <c r="BF15" i="131"/>
  <c r="BN14" i="131"/>
  <c r="BM14" i="131"/>
  <c r="BL14" i="131"/>
  <c r="BK14" i="131"/>
  <c r="BJ14" i="131"/>
  <c r="BI14" i="131"/>
  <c r="BH14" i="131"/>
  <c r="BG14" i="131"/>
  <c r="BF14" i="131"/>
  <c r="AI14" i="131"/>
  <c r="BC9" i="131"/>
  <c r="BD11" i="131" s="1"/>
  <c r="AH8" i="131"/>
  <c r="AG8" i="131"/>
  <c r="AF8" i="131"/>
  <c r="AE8" i="131"/>
  <c r="AD8" i="131"/>
  <c r="AC8" i="131"/>
  <c r="AB8" i="131"/>
  <c r="AA8" i="131"/>
  <c r="Z8" i="131"/>
  <c r="Y8" i="131"/>
  <c r="X8" i="131"/>
  <c r="W8" i="131"/>
  <c r="V8" i="131"/>
  <c r="U8" i="131"/>
  <c r="T8" i="131"/>
  <c r="S8" i="131"/>
  <c r="R8" i="131"/>
  <c r="Q8" i="131"/>
  <c r="P8" i="131"/>
  <c r="O8" i="131"/>
  <c r="N8" i="131"/>
  <c r="M8" i="131"/>
  <c r="L8" i="131"/>
  <c r="K8" i="131"/>
  <c r="J8" i="131"/>
  <c r="I8" i="131"/>
  <c r="H8" i="131"/>
  <c r="G8" i="131"/>
  <c r="F8" i="131"/>
  <c r="E8" i="131"/>
  <c r="D8" i="131"/>
  <c r="AH7" i="131"/>
  <c r="AG7" i="131"/>
  <c r="AF7" i="131"/>
  <c r="AE7" i="131"/>
  <c r="AD7" i="131"/>
  <c r="AC7" i="131"/>
  <c r="AB7" i="131"/>
  <c r="AA7" i="131"/>
  <c r="Z7" i="131"/>
  <c r="Y7" i="131"/>
  <c r="X7" i="131"/>
  <c r="W7" i="131"/>
  <c r="V7" i="131"/>
  <c r="U7" i="131"/>
  <c r="T7" i="131"/>
  <c r="S7" i="131"/>
  <c r="R7" i="131"/>
  <c r="Q7" i="131"/>
  <c r="P7" i="131"/>
  <c r="O7" i="131"/>
  <c r="N7" i="131"/>
  <c r="M7" i="131"/>
  <c r="L7" i="131"/>
  <c r="K7" i="131"/>
  <c r="J7" i="131"/>
  <c r="I7" i="131"/>
  <c r="H7" i="131"/>
  <c r="G7" i="131"/>
  <c r="F7" i="131"/>
  <c r="E7" i="131"/>
  <c r="D7" i="131"/>
  <c r="BF6" i="131"/>
  <c r="BD6" i="131"/>
  <c r="AH6" i="131"/>
  <c r="AG6" i="131"/>
  <c r="AF6" i="131"/>
  <c r="AE6" i="131"/>
  <c r="AD6" i="131"/>
  <c r="AC6" i="131"/>
  <c r="AB6" i="131"/>
  <c r="AA6" i="131"/>
  <c r="Z6" i="131"/>
  <c r="Y6" i="131"/>
  <c r="X6" i="131"/>
  <c r="W6" i="131"/>
  <c r="V6" i="131"/>
  <c r="U6" i="131"/>
  <c r="T6" i="131"/>
  <c r="S6" i="131"/>
  <c r="R6" i="131"/>
  <c r="Q6" i="131"/>
  <c r="P6" i="131"/>
  <c r="O6" i="131"/>
  <c r="N6" i="131"/>
  <c r="M6" i="131"/>
  <c r="L6" i="131"/>
  <c r="K6" i="131"/>
  <c r="J6" i="131"/>
  <c r="I6" i="131"/>
  <c r="H6" i="131"/>
  <c r="G6" i="131"/>
  <c r="F6" i="131"/>
  <c r="E6" i="131"/>
  <c r="AH4" i="131"/>
  <c r="AG4" i="131"/>
  <c r="AF4" i="131"/>
  <c r="AE4" i="131"/>
  <c r="AD4" i="131"/>
  <c r="AC4" i="131"/>
  <c r="AB4" i="131"/>
  <c r="AA4" i="131"/>
  <c r="Z4" i="131"/>
  <c r="Y4" i="131"/>
  <c r="X4" i="131"/>
  <c r="W4" i="131"/>
  <c r="V4" i="131"/>
  <c r="U4" i="131"/>
  <c r="T4" i="131"/>
  <c r="S4" i="131"/>
  <c r="R4" i="131"/>
  <c r="Q4" i="131"/>
  <c r="P4" i="131"/>
  <c r="O4" i="131"/>
  <c r="N4" i="131"/>
  <c r="M4" i="131"/>
  <c r="L4" i="131"/>
  <c r="K4" i="131"/>
  <c r="J4" i="131"/>
  <c r="I4" i="131"/>
  <c r="H4" i="131"/>
  <c r="G4" i="131"/>
  <c r="F4" i="131"/>
  <c r="E4" i="131"/>
  <c r="AH3" i="131"/>
  <c r="AG3" i="131"/>
  <c r="AF3" i="131"/>
  <c r="AE3" i="131"/>
  <c r="AD3" i="131"/>
  <c r="AC3" i="131"/>
  <c r="AB3" i="131"/>
  <c r="AA3" i="131"/>
  <c r="Z3" i="131"/>
  <c r="Y3" i="131"/>
  <c r="X3" i="131"/>
  <c r="W3" i="131"/>
  <c r="V3" i="131"/>
  <c r="U3" i="131"/>
  <c r="T3" i="131"/>
  <c r="S3" i="131"/>
  <c r="R3" i="131"/>
  <c r="Q3" i="131"/>
  <c r="P3" i="131"/>
  <c r="O3" i="131"/>
  <c r="N3" i="131"/>
  <c r="M3" i="131"/>
  <c r="L3" i="131"/>
  <c r="K3" i="131"/>
  <c r="J3" i="131"/>
  <c r="I3" i="131"/>
  <c r="H3" i="131"/>
  <c r="G3" i="131"/>
  <c r="F3" i="131"/>
  <c r="E3" i="131"/>
  <c r="D3" i="131"/>
  <c r="BF2" i="131"/>
  <c r="BE2" i="131"/>
  <c r="BD2" i="131"/>
  <c r="E1" i="131"/>
  <c r="F1" i="131" s="1"/>
  <c r="G1" i="131" s="1"/>
  <c r="H1" i="131" s="1"/>
  <c r="I1" i="131" s="1"/>
  <c r="J1" i="131" s="1"/>
  <c r="K1" i="131" s="1"/>
  <c r="L1" i="131" s="1"/>
  <c r="M1" i="131" s="1"/>
  <c r="N1" i="131" s="1"/>
  <c r="O1" i="131" s="1"/>
  <c r="P1" i="131" s="1"/>
  <c r="Q1" i="131" s="1"/>
  <c r="R1" i="131" s="1"/>
  <c r="S1" i="131" s="1"/>
  <c r="T1" i="131" s="1"/>
  <c r="U1" i="131" s="1"/>
  <c r="V1" i="131" s="1"/>
  <c r="BW72" i="131" l="1"/>
  <c r="BX16" i="131"/>
  <c r="CA16" i="131" s="1"/>
  <c r="CA49" i="144" s="1"/>
  <c r="CA49" i="147" s="1"/>
  <c r="CA49" i="150" s="1"/>
  <c r="CH52" i="131"/>
  <c r="CH58" i="131"/>
  <c r="CH16" i="131"/>
  <c r="CH22" i="131"/>
  <c r="CH34" i="131"/>
  <c r="CH42" i="131"/>
  <c r="BX72" i="131"/>
  <c r="CA72" i="131" s="1"/>
  <c r="CA67" i="144" s="1"/>
  <c r="CA67" i="147" s="1"/>
  <c r="CA67" i="150" s="1"/>
  <c r="CA67" i="152" s="1"/>
  <c r="BW16" i="131"/>
  <c r="BE51" i="131"/>
  <c r="BE71" i="131"/>
  <c r="CH15" i="131"/>
  <c r="BZ15" i="131"/>
  <c r="BZ16" i="144" s="1"/>
  <c r="BZ16" i="147" s="1"/>
  <c r="BZ16" i="150" s="1"/>
  <c r="BZ16" i="152" s="1"/>
  <c r="CJ15" i="131"/>
  <c r="CH21" i="131"/>
  <c r="BZ21" i="131"/>
  <c r="BZ21" i="144" s="1"/>
  <c r="BZ21" i="147" s="1"/>
  <c r="BZ21" i="150" s="1"/>
  <c r="BZ21" i="152" s="1"/>
  <c r="CJ21" i="131"/>
  <c r="CH29" i="131"/>
  <c r="CH33" i="131"/>
  <c r="BZ33" i="131"/>
  <c r="BZ63" i="144" s="1"/>
  <c r="BZ63" i="147" s="1"/>
  <c r="BZ63" i="150" s="1"/>
  <c r="BZ63" i="152" s="1"/>
  <c r="CJ33" i="131"/>
  <c r="CH41" i="131"/>
  <c r="BZ41" i="131"/>
  <c r="BZ40" i="144" s="1"/>
  <c r="BZ40" i="147" s="1"/>
  <c r="BZ40" i="150" s="1"/>
  <c r="BZ40" i="152" s="1"/>
  <c r="CJ41" i="131"/>
  <c r="AQ63" i="131"/>
  <c r="CJ47" i="131"/>
  <c r="CH51" i="131"/>
  <c r="BZ51" i="131"/>
  <c r="CJ51" i="131"/>
  <c r="CH57" i="131"/>
  <c r="BZ57" i="131"/>
  <c r="BZ54" i="144" s="1"/>
  <c r="BZ54" i="147" s="1"/>
  <c r="BZ54" i="150" s="1"/>
  <c r="BZ54" i="152" s="1"/>
  <c r="CJ57" i="131"/>
  <c r="BV72" i="131"/>
  <c r="CH17" i="131"/>
  <c r="BZ17" i="131"/>
  <c r="BZ17" i="144" s="1"/>
  <c r="BZ17" i="147" s="1"/>
  <c r="BZ17" i="150" s="1"/>
  <c r="BZ17" i="152" s="1"/>
  <c r="CJ17" i="131"/>
  <c r="CH23" i="131"/>
  <c r="AQ46" i="131"/>
  <c r="CJ31" i="131"/>
  <c r="CH35" i="131"/>
  <c r="CH43" i="131"/>
  <c r="BZ43" i="131"/>
  <c r="BZ41" i="144" s="1"/>
  <c r="BZ41" i="147" s="1"/>
  <c r="BZ41" i="150" s="1"/>
  <c r="BZ41" i="152" s="1"/>
  <c r="CJ43" i="131"/>
  <c r="CH53" i="131"/>
  <c r="CH59" i="131"/>
  <c r="BZ59" i="131"/>
  <c r="CJ59" i="131"/>
  <c r="CH69" i="131"/>
  <c r="BZ52" i="131"/>
  <c r="BZ50" i="144" s="1"/>
  <c r="BZ50" i="147" s="1"/>
  <c r="BZ50" i="150" s="1"/>
  <c r="BZ50" i="152" s="1"/>
  <c r="CJ52" i="131"/>
  <c r="BW14" i="131"/>
  <c r="CH18" i="131"/>
  <c r="BZ18" i="131"/>
  <c r="BZ18" i="144" s="1"/>
  <c r="BZ18" i="147" s="1"/>
  <c r="BZ18" i="150" s="1"/>
  <c r="BZ18" i="152" s="1"/>
  <c r="CJ18" i="131"/>
  <c r="BU24" i="131"/>
  <c r="CH24" i="131"/>
  <c r="BZ24" i="131"/>
  <c r="BZ39" i="144" s="1"/>
  <c r="BZ39" i="147" s="1"/>
  <c r="BZ39" i="150" s="1"/>
  <c r="BZ39" i="152" s="1"/>
  <c r="CJ24" i="131"/>
  <c r="CH36" i="131"/>
  <c r="BZ36" i="131"/>
  <c r="BZ34" i="144" s="1"/>
  <c r="BZ34" i="147" s="1"/>
  <c r="BZ34" i="150" s="1"/>
  <c r="BZ34" i="152" s="1"/>
  <c r="CJ36" i="131"/>
  <c r="CH44" i="131"/>
  <c r="BZ44" i="131"/>
  <c r="BZ42" i="144" s="1"/>
  <c r="BZ42" i="147" s="1"/>
  <c r="BZ42" i="150" s="1"/>
  <c r="BZ42" i="152" s="1"/>
  <c r="CJ44" i="131"/>
  <c r="CH60" i="131"/>
  <c r="BZ60" i="131"/>
  <c r="BZ56" i="144" s="1"/>
  <c r="BZ56" i="147" s="1"/>
  <c r="CJ60" i="131"/>
  <c r="CH64" i="131"/>
  <c r="BZ16" i="131"/>
  <c r="BZ49" i="144" s="1"/>
  <c r="BZ49" i="147" s="1"/>
  <c r="BZ49" i="150" s="1"/>
  <c r="BZ49" i="152" s="1"/>
  <c r="CJ16" i="131"/>
  <c r="BZ22" i="131"/>
  <c r="BZ22" i="144" s="1"/>
  <c r="BZ22" i="147" s="1"/>
  <c r="BZ22" i="150" s="1"/>
  <c r="BZ22" i="152" s="1"/>
  <c r="CJ22" i="131"/>
  <c r="CH19" i="131"/>
  <c r="CH25" i="131"/>
  <c r="BZ25" i="131"/>
  <c r="BZ24" i="144" s="1"/>
  <c r="BZ24" i="147" s="1"/>
  <c r="BZ24" i="150" s="1"/>
  <c r="BZ24" i="152" s="1"/>
  <c r="CJ25" i="131"/>
  <c r="CH37" i="131"/>
  <c r="CH45" i="131"/>
  <c r="BZ45" i="131"/>
  <c r="CJ45" i="131"/>
  <c r="CH47" i="131"/>
  <c r="CH65" i="131"/>
  <c r="BZ34" i="131"/>
  <c r="BZ32" i="144" s="1"/>
  <c r="BZ32" i="147" s="1"/>
  <c r="BZ32" i="150" s="1"/>
  <c r="BZ32" i="152" s="1"/>
  <c r="CJ34" i="131"/>
  <c r="BZ58" i="131"/>
  <c r="BZ55" i="144" s="1"/>
  <c r="BZ55" i="147" s="1"/>
  <c r="BZ55" i="150" s="1"/>
  <c r="BZ55" i="152" s="1"/>
  <c r="CJ58" i="131"/>
  <c r="CH26" i="131"/>
  <c r="BZ26" i="131"/>
  <c r="BZ25" i="144" s="1"/>
  <c r="BZ25" i="147" s="1"/>
  <c r="BZ25" i="150" s="1"/>
  <c r="BZ25" i="152" s="1"/>
  <c r="CJ26" i="131"/>
  <c r="CH38" i="131"/>
  <c r="BZ38" i="131"/>
  <c r="BZ36" i="144" s="1"/>
  <c r="BZ36" i="147" s="1"/>
  <c r="BZ36" i="150" s="1"/>
  <c r="BZ36" i="152" s="1"/>
  <c r="CJ38" i="131"/>
  <c r="CH48" i="131"/>
  <c r="BZ48" i="131"/>
  <c r="BZ46" i="144" s="1"/>
  <c r="BZ46" i="147" s="1"/>
  <c r="BZ46" i="150" s="1"/>
  <c r="BZ46" i="152" s="1"/>
  <c r="CJ48" i="131"/>
  <c r="CH54" i="131"/>
  <c r="BZ54" i="131"/>
  <c r="BZ51" i="144" s="1"/>
  <c r="BZ51" i="147" s="1"/>
  <c r="BZ51" i="150" s="1"/>
  <c r="BZ51" i="152" s="1"/>
  <c r="CJ54" i="131"/>
  <c r="CH66" i="131"/>
  <c r="CH70" i="131"/>
  <c r="BZ70" i="131"/>
  <c r="BZ66" i="144" s="1"/>
  <c r="BZ66" i="147" s="1"/>
  <c r="BZ66" i="150" s="1"/>
  <c r="BZ66" i="152" s="1"/>
  <c r="CJ70" i="131"/>
  <c r="BZ42" i="131"/>
  <c r="BZ71" i="144" s="1"/>
  <c r="BZ71" i="147" s="1"/>
  <c r="BZ71" i="150" s="1"/>
  <c r="BZ71" i="152" s="1"/>
  <c r="CJ42" i="131"/>
  <c r="BZ19" i="131"/>
  <c r="CH27" i="131"/>
  <c r="CH31" i="131"/>
  <c r="CH39" i="131"/>
  <c r="BZ39" i="131"/>
  <c r="CJ39" i="131"/>
  <c r="CH49" i="131"/>
  <c r="BZ49" i="131"/>
  <c r="BZ47" i="144" s="1"/>
  <c r="BZ47" i="147" s="1"/>
  <c r="BZ47" i="150" s="1"/>
  <c r="BZ47" i="152" s="1"/>
  <c r="CJ49" i="131"/>
  <c r="CH55" i="131"/>
  <c r="BZ55" i="131"/>
  <c r="BZ52" i="144" s="1"/>
  <c r="BZ52" i="147" s="1"/>
  <c r="BZ52" i="150" s="1"/>
  <c r="BZ52" i="152" s="1"/>
  <c r="CJ55" i="131"/>
  <c r="CH67" i="131"/>
  <c r="BZ67" i="131"/>
  <c r="BZ62" i="144" s="1"/>
  <c r="BZ62" i="147" s="1"/>
  <c r="CJ67" i="131"/>
  <c r="CH72" i="131"/>
  <c r="BU72" i="131"/>
  <c r="BY72" i="131" s="1"/>
  <c r="CK72" i="131" s="1"/>
  <c r="CH14" i="131"/>
  <c r="BZ14" i="131"/>
  <c r="BZ15" i="144" s="1"/>
  <c r="BZ15" i="147" s="1"/>
  <c r="BZ15" i="150" s="1"/>
  <c r="BZ15" i="152" s="1"/>
  <c r="CJ14" i="131"/>
  <c r="BU20" i="131"/>
  <c r="CH20" i="131"/>
  <c r="BZ20" i="131"/>
  <c r="BZ20" i="144" s="1"/>
  <c r="BZ20" i="147" s="1"/>
  <c r="BZ20" i="150" s="1"/>
  <c r="BZ20" i="152" s="1"/>
  <c r="CJ20" i="131"/>
  <c r="CH28" i="131"/>
  <c r="CH32" i="131"/>
  <c r="CH40" i="131"/>
  <c r="BZ40" i="131"/>
  <c r="BZ38" i="144" s="1"/>
  <c r="BZ38" i="147" s="1"/>
  <c r="BZ38" i="150" s="1"/>
  <c r="BZ38" i="152" s="1"/>
  <c r="CJ40" i="131"/>
  <c r="CH50" i="131"/>
  <c r="BZ50" i="131"/>
  <c r="BZ48" i="144" s="1"/>
  <c r="BZ48" i="147" s="1"/>
  <c r="BZ48" i="150" s="1"/>
  <c r="BZ48" i="152" s="1"/>
  <c r="CJ50" i="131"/>
  <c r="CH56" i="131"/>
  <c r="BZ56" i="131"/>
  <c r="BZ53" i="144" s="1"/>
  <c r="BZ53" i="147" s="1"/>
  <c r="BZ53" i="150" s="1"/>
  <c r="BZ53" i="152" s="1"/>
  <c r="CJ56" i="131"/>
  <c r="AI80" i="131"/>
  <c r="BE64" i="131"/>
  <c r="AQ80" i="131"/>
  <c r="CJ64" i="131"/>
  <c r="CH68" i="131"/>
  <c r="CF68" i="131"/>
  <c r="CQ68" i="131" s="1"/>
  <c r="BZ72" i="144"/>
  <c r="BZ72" i="147" s="1"/>
  <c r="BZ72" i="150" s="1"/>
  <c r="BZ72" i="152" s="1"/>
  <c r="CK69" i="144"/>
  <c r="CK69" i="147" s="1"/>
  <c r="BU15" i="131"/>
  <c r="BU21" i="131"/>
  <c r="BU25" i="131"/>
  <c r="BV25" i="131"/>
  <c r="BZ43" i="144"/>
  <c r="BW21" i="131"/>
  <c r="BE70" i="131"/>
  <c r="BE62" i="131"/>
  <c r="BR71" i="131"/>
  <c r="CO71" i="131" s="1"/>
  <c r="BE74" i="131"/>
  <c r="BE13" i="131"/>
  <c r="BO13" i="131" s="1"/>
  <c r="BX21" i="131"/>
  <c r="CA21" i="131" s="1"/>
  <c r="CA21" i="144" s="1"/>
  <c r="BU23" i="131"/>
  <c r="BX25" i="131"/>
  <c r="CA25" i="131" s="1"/>
  <c r="BZ53" i="131"/>
  <c r="BE67" i="131"/>
  <c r="CL74" i="131"/>
  <c r="BX15" i="131"/>
  <c r="CA15" i="131" s="1"/>
  <c r="CA16" i="144" s="1"/>
  <c r="BV15" i="131"/>
  <c r="BW15" i="131"/>
  <c r="BZ75" i="131"/>
  <c r="BE75" i="131"/>
  <c r="G62" i="122" s="1"/>
  <c r="BZ73" i="131"/>
  <c r="BE73" i="131"/>
  <c r="AR81" i="131"/>
  <c r="AS81" i="131"/>
  <c r="AT81" i="131"/>
  <c r="AU81" i="131"/>
  <c r="AJ81" i="131"/>
  <c r="AV81" i="131"/>
  <c r="AK81" i="131"/>
  <c r="AW81" i="131"/>
  <c r="AL81" i="131"/>
  <c r="AX81" i="131"/>
  <c r="AM81" i="131"/>
  <c r="AY81" i="131"/>
  <c r="AN81" i="131"/>
  <c r="AZ81" i="131"/>
  <c r="AO81" i="131"/>
  <c r="BA81" i="131"/>
  <c r="AP81" i="131"/>
  <c r="BB81" i="131"/>
  <c r="BU17" i="131"/>
  <c r="BZ58" i="144"/>
  <c r="BV16" i="131"/>
  <c r="BV65" i="131"/>
  <c r="BC14" i="131"/>
  <c r="BC30" i="131" s="1"/>
  <c r="AI30" i="131"/>
  <c r="BZ35" i="131"/>
  <c r="BZ33" i="144" s="1"/>
  <c r="BZ33" i="147" s="1"/>
  <c r="BZ33" i="150" s="1"/>
  <c r="BZ33" i="152" s="1"/>
  <c r="BX24" i="131"/>
  <c r="CA24" i="131" s="1"/>
  <c r="BV24" i="131"/>
  <c r="BW24" i="131"/>
  <c r="BV21" i="131"/>
  <c r="BU22" i="131"/>
  <c r="BW23" i="131"/>
  <c r="BZ23" i="131"/>
  <c r="BZ23" i="144" s="1"/>
  <c r="BZ23" i="147" s="1"/>
  <c r="BZ23" i="150" s="1"/>
  <c r="BZ23" i="152" s="1"/>
  <c r="BV23" i="131"/>
  <c r="BZ37" i="131"/>
  <c r="BZ27" i="131"/>
  <c r="BZ26" i="144" s="1"/>
  <c r="BZ26" i="147" s="1"/>
  <c r="BZ26" i="150" s="1"/>
  <c r="BZ26" i="152" s="1"/>
  <c r="BZ45" i="144"/>
  <c r="BZ45" i="147" s="1"/>
  <c r="BZ45" i="150" s="1"/>
  <c r="BZ45" i="152" s="1"/>
  <c r="BU14" i="131"/>
  <c r="BX14" i="131"/>
  <c r="CA14" i="131" s="1"/>
  <c r="BW25" i="131"/>
  <c r="BW20" i="131"/>
  <c r="BV20" i="131"/>
  <c r="BX20" i="131"/>
  <c r="BZ68" i="131"/>
  <c r="BZ64" i="144" s="1"/>
  <c r="BE68" i="131"/>
  <c r="BU18" i="131"/>
  <c r="BV18" i="131"/>
  <c r="BX26" i="131"/>
  <c r="CA26" i="131" s="1"/>
  <c r="BX17" i="131"/>
  <c r="CA17" i="131" s="1"/>
  <c r="BV17" i="131"/>
  <c r="BV14" i="131"/>
  <c r="BU27" i="131"/>
  <c r="BV27" i="131"/>
  <c r="BX27" i="131"/>
  <c r="BW27" i="131"/>
  <c r="BU65" i="131"/>
  <c r="BW17" i="131"/>
  <c r="BZ72" i="131"/>
  <c r="BE72" i="131"/>
  <c r="BZ69" i="131"/>
  <c r="BZ65" i="144" s="1"/>
  <c r="BZ65" i="147" s="1"/>
  <c r="BZ65" i="150" s="1"/>
  <c r="BZ65" i="152" s="1"/>
  <c r="BW26" i="131"/>
  <c r="BU26" i="131"/>
  <c r="BV26" i="131"/>
  <c r="BX23" i="131"/>
  <c r="CA23" i="131" s="1"/>
  <c r="BW22" i="131"/>
  <c r="BX22" i="131"/>
  <c r="CA22" i="131" s="1"/>
  <c r="BV22" i="131"/>
  <c r="BX65" i="131"/>
  <c r="CA65" i="131" s="1"/>
  <c r="BZ65" i="131"/>
  <c r="BZ14" i="144" s="1"/>
  <c r="BZ14" i="147" s="1"/>
  <c r="BZ14" i="150" s="1"/>
  <c r="BZ14" i="152" s="1"/>
  <c r="BE65" i="131"/>
  <c r="BW65" i="131"/>
  <c r="BZ66" i="131"/>
  <c r="BZ61" i="144" s="1"/>
  <c r="BZ61" i="147" s="1"/>
  <c r="BZ61" i="150" s="1"/>
  <c r="BZ61" i="152" s="1"/>
  <c r="BE66" i="131"/>
  <c r="BW19" i="131"/>
  <c r="BV19" i="131"/>
  <c r="BX19" i="131"/>
  <c r="BU19" i="131"/>
  <c r="BW18" i="131"/>
  <c r="BX18" i="131"/>
  <c r="BU16" i="131"/>
  <c r="BW75" i="131"/>
  <c r="W5" i="131"/>
  <c r="BV55" i="131"/>
  <c r="BU40" i="131"/>
  <c r="BU51" i="131"/>
  <c r="BV66" i="131"/>
  <c r="BW68" i="131"/>
  <c r="BU33" i="131"/>
  <c r="BW37" i="131"/>
  <c r="AD5" i="131"/>
  <c r="BX37" i="131"/>
  <c r="CA37" i="131" s="1"/>
  <c r="CA35" i="144" s="1"/>
  <c r="CA35" i="147" s="1"/>
  <c r="CA35" i="150" s="1"/>
  <c r="Y5" i="131"/>
  <c r="BU39" i="131"/>
  <c r="BV75" i="131"/>
  <c r="AB5" i="131"/>
  <c r="Z5" i="131"/>
  <c r="AF5" i="131"/>
  <c r="BV51" i="131"/>
  <c r="U5" i="131"/>
  <c r="AG5" i="131"/>
  <c r="AE5" i="131"/>
  <c r="BW40" i="131"/>
  <c r="BV34" i="131"/>
  <c r="BW54" i="131"/>
  <c r="W1" i="131"/>
  <c r="X1" i="131" s="1"/>
  <c r="Y1" i="131" s="1"/>
  <c r="Z1" i="131" s="1"/>
  <c r="AA1" i="131" s="1"/>
  <c r="AB1" i="131" s="1"/>
  <c r="AC1" i="131" s="1"/>
  <c r="AD1" i="131" s="1"/>
  <c r="AE1" i="131" s="1"/>
  <c r="AF1" i="131" s="1"/>
  <c r="AG1" i="131" s="1"/>
  <c r="AH1" i="131" s="1"/>
  <c r="BV68" i="131"/>
  <c r="V5" i="131"/>
  <c r="BE40" i="131"/>
  <c r="AH5" i="131"/>
  <c r="X5" i="131"/>
  <c r="BX68" i="131"/>
  <c r="CA68" i="131" s="1"/>
  <c r="CA64" i="144" s="1"/>
  <c r="CA64" i="147" s="1"/>
  <c r="CA64" i="150" s="1"/>
  <c r="AH143" i="131"/>
  <c r="AA5" i="131"/>
  <c r="T5" i="131"/>
  <c r="AC5" i="131"/>
  <c r="BW70" i="131"/>
  <c r="BU54" i="131"/>
  <c r="BU68" i="131"/>
  <c r="BV64" i="131"/>
  <c r="BX66" i="131"/>
  <c r="CA66" i="131" s="1"/>
  <c r="CA61" i="144" s="1"/>
  <c r="CA61" i="147" s="1"/>
  <c r="CA61" i="150" s="1"/>
  <c r="BV70" i="131"/>
  <c r="BW67" i="131"/>
  <c r="BX70" i="131"/>
  <c r="CA70" i="131" s="1"/>
  <c r="BW66" i="131"/>
  <c r="BU70" i="131"/>
  <c r="BX50" i="131"/>
  <c r="CA50" i="131" s="1"/>
  <c r="CA48" i="144" s="1"/>
  <c r="BU50" i="131"/>
  <c r="BV52" i="131"/>
  <c r="BV50" i="131"/>
  <c r="BE52" i="131"/>
  <c r="BE50" i="131"/>
  <c r="BW50" i="131"/>
  <c r="BE60" i="131"/>
  <c r="CG60" i="131" s="1"/>
  <c r="BW45" i="131"/>
  <c r="BW31" i="131"/>
  <c r="BU37" i="131"/>
  <c r="BX40" i="131"/>
  <c r="CA40" i="131" s="1"/>
  <c r="CA38" i="144" s="1"/>
  <c r="BV37" i="131"/>
  <c r="BV39" i="131"/>
  <c r="M138" i="131"/>
  <c r="BE37" i="131"/>
  <c r="BD32" i="131"/>
  <c r="BE39" i="131"/>
  <c r="BW39" i="131"/>
  <c r="BE44" i="131"/>
  <c r="BX39" i="131"/>
  <c r="BU31" i="131"/>
  <c r="BV40" i="131"/>
  <c r="BE24" i="131"/>
  <c r="BE23" i="131"/>
  <c r="BE26" i="131"/>
  <c r="AH88" i="131"/>
  <c r="BE79" i="131"/>
  <c r="BE29" i="131"/>
  <c r="BV69" i="131"/>
  <c r="BD69" i="131"/>
  <c r="BU34" i="131"/>
  <c r="BU42" i="131"/>
  <c r="BX32" i="131"/>
  <c r="CA32" i="131" s="1"/>
  <c r="CA31" i="144" s="1"/>
  <c r="BW64" i="131"/>
  <c r="BV35" i="131"/>
  <c r="BW32" i="131"/>
  <c r="AD138" i="131"/>
  <c r="AD141" i="131"/>
  <c r="AG144" i="131"/>
  <c r="Z145" i="131"/>
  <c r="Y138" i="131"/>
  <c r="BX33" i="131"/>
  <c r="CA33" i="131" s="1"/>
  <c r="CA63" i="144" s="1"/>
  <c r="U144" i="131"/>
  <c r="AC148" i="131"/>
  <c r="BU32" i="131"/>
  <c r="BV32" i="131"/>
  <c r="S146" i="131"/>
  <c r="BV58" i="131"/>
  <c r="BW57" i="131"/>
  <c r="R138" i="131"/>
  <c r="BX53" i="131"/>
  <c r="CA53" i="131" s="1"/>
  <c r="BV31" i="131"/>
  <c r="BX57" i="131"/>
  <c r="CA57" i="131" s="1"/>
  <c r="CA54" i="144" s="1"/>
  <c r="BU57" i="131"/>
  <c r="BU38" i="131"/>
  <c r="BX38" i="131"/>
  <c r="CA38" i="131" s="1"/>
  <c r="CA36" i="144" s="1"/>
  <c r="BX55" i="131"/>
  <c r="BV42" i="131"/>
  <c r="BE42" i="131"/>
  <c r="BW42" i="131"/>
  <c r="BX42" i="131"/>
  <c r="CA42" i="131" s="1"/>
  <c r="CA71" i="144" s="1"/>
  <c r="BW35" i="131"/>
  <c r="BV33" i="131"/>
  <c r="BW33" i="131"/>
  <c r="BX69" i="131"/>
  <c r="CA69" i="131" s="1"/>
  <c r="CA65" i="144" s="1"/>
  <c r="CA65" i="147" s="1"/>
  <c r="BU69" i="131"/>
  <c r="BW69" i="131"/>
  <c r="I144" i="131"/>
  <c r="BE21" i="131"/>
  <c r="BW51" i="131"/>
  <c r="BX51" i="131"/>
  <c r="CA51" i="131" s="1"/>
  <c r="BU49" i="131"/>
  <c r="BX49" i="131"/>
  <c r="CA49" i="131" s="1"/>
  <c r="CA47" i="144" s="1"/>
  <c r="BV49" i="131"/>
  <c r="BE49" i="131"/>
  <c r="BW49" i="131"/>
  <c r="BW52" i="131"/>
  <c r="BX52" i="131"/>
  <c r="CA52" i="131" s="1"/>
  <c r="CA50" i="144" s="1"/>
  <c r="BU52" i="131"/>
  <c r="K142" i="131"/>
  <c r="AE146" i="131"/>
  <c r="AB143" i="131"/>
  <c r="X147" i="131"/>
  <c r="W101" i="131"/>
  <c r="AH142" i="131"/>
  <c r="BV48" i="131"/>
  <c r="BX48" i="131"/>
  <c r="CA48" i="131" s="1"/>
  <c r="CA46" i="144" s="1"/>
  <c r="BX31" i="131"/>
  <c r="CA31" i="131" s="1"/>
  <c r="CA30" i="144" s="1"/>
  <c r="BE22" i="131"/>
  <c r="BE76" i="131"/>
  <c r="BW76" i="131"/>
  <c r="BU66" i="131"/>
  <c r="F138" i="131"/>
  <c r="BX64" i="131"/>
  <c r="CA64" i="131" s="1"/>
  <c r="CA60" i="144" s="1"/>
  <c r="BE78" i="131"/>
  <c r="BE57" i="131"/>
  <c r="BV57" i="131"/>
  <c r="BX54" i="131"/>
  <c r="CA54" i="131" s="1"/>
  <c r="CA51" i="144" s="1"/>
  <c r="BE18" i="131"/>
  <c r="BV54" i="131"/>
  <c r="BE54" i="131"/>
  <c r="BU56" i="131"/>
  <c r="BE20" i="131"/>
  <c r="BE16" i="131"/>
  <c r="BE33" i="131"/>
  <c r="D143" i="131"/>
  <c r="BU64" i="131"/>
  <c r="BE28" i="131"/>
  <c r="BX76" i="131"/>
  <c r="BU76" i="131"/>
  <c r="BV76" i="131"/>
  <c r="BU48" i="131"/>
  <c r="BE31" i="131"/>
  <c r="N145" i="131"/>
  <c r="L147" i="131"/>
  <c r="G146" i="131"/>
  <c r="BE17" i="131"/>
  <c r="BE48" i="131"/>
  <c r="BW48" i="131"/>
  <c r="BU61" i="131"/>
  <c r="BV61" i="131"/>
  <c r="BE61" i="131"/>
  <c r="BW61" i="131"/>
  <c r="BX61" i="131"/>
  <c r="BU43" i="131"/>
  <c r="BW43" i="131"/>
  <c r="BX43" i="131"/>
  <c r="CA43" i="131" s="1"/>
  <c r="CA41" i="144" s="1"/>
  <c r="BV43" i="131"/>
  <c r="BE43" i="131"/>
  <c r="BE15" i="131"/>
  <c r="Q148" i="131"/>
  <c r="BX67" i="131"/>
  <c r="CA67" i="131" s="1"/>
  <c r="CA62" i="144" s="1"/>
  <c r="BU67" i="131"/>
  <c r="BV67" i="131"/>
  <c r="BE25" i="131"/>
  <c r="BE58" i="131"/>
  <c r="BW58" i="131"/>
  <c r="BX58" i="131"/>
  <c r="CA58" i="131" s="1"/>
  <c r="CA55" i="144" s="1"/>
  <c r="BU58" i="131"/>
  <c r="BU47" i="131"/>
  <c r="BV47" i="131"/>
  <c r="BE47" i="131"/>
  <c r="BW47" i="131"/>
  <c r="BX47" i="131"/>
  <c r="BX36" i="131"/>
  <c r="CA36" i="131" s="1"/>
  <c r="CA34" i="144" s="1"/>
  <c r="BV36" i="131"/>
  <c r="BE36" i="131"/>
  <c r="BW36" i="131"/>
  <c r="BU36" i="131"/>
  <c r="BU59" i="131"/>
  <c r="BV59" i="131"/>
  <c r="BE59" i="131"/>
  <c r="BW59" i="131"/>
  <c r="BX59" i="131"/>
  <c r="CA59" i="131" s="1"/>
  <c r="BV45" i="131"/>
  <c r="BE45" i="131"/>
  <c r="BX45" i="131"/>
  <c r="BV56" i="131"/>
  <c r="BE56" i="131"/>
  <c r="BW56" i="131"/>
  <c r="BX56" i="131"/>
  <c r="CA56" i="131" s="1"/>
  <c r="CA53" i="144" s="1"/>
  <c r="BU55" i="131"/>
  <c r="BE55" i="131"/>
  <c r="BW55" i="131"/>
  <c r="BE34" i="131"/>
  <c r="BW34" i="131"/>
  <c r="BX34" i="131"/>
  <c r="CA34" i="131" s="1"/>
  <c r="CA32" i="144" s="1"/>
  <c r="BV38" i="131"/>
  <c r="BE38" i="131"/>
  <c r="BW38" i="131"/>
  <c r="BE27" i="131"/>
  <c r="BD19" i="131"/>
  <c r="BE14" i="131"/>
  <c r="G4" i="122"/>
  <c r="BE77" i="131"/>
  <c r="BX35" i="131"/>
  <c r="BU35" i="131"/>
  <c r="BE35" i="131"/>
  <c r="K101" i="131"/>
  <c r="BW41" i="131"/>
  <c r="BX41" i="131"/>
  <c r="CA41" i="131" s="1"/>
  <c r="CA40" i="144" s="1"/>
  <c r="BV41" i="131"/>
  <c r="BE41" i="131"/>
  <c r="R141" i="131"/>
  <c r="BU41" i="131"/>
  <c r="BV53" i="131"/>
  <c r="BD53" i="131"/>
  <c r="BW53" i="131"/>
  <c r="AA138" i="131"/>
  <c r="BU53" i="131"/>
  <c r="BX75" i="131"/>
  <c r="BU75" i="131"/>
  <c r="BV60" i="131"/>
  <c r="BX60" i="131"/>
  <c r="CA60" i="131" s="1"/>
  <c r="CA56" i="144" s="1"/>
  <c r="BU60" i="131"/>
  <c r="BW60" i="131"/>
  <c r="E148" i="131"/>
  <c r="F141" i="131"/>
  <c r="BU44" i="131"/>
  <c r="BV44" i="131"/>
  <c r="BW44" i="131"/>
  <c r="BX44" i="131"/>
  <c r="CA44" i="131" s="1"/>
  <c r="CA42" i="144" s="1"/>
  <c r="AH127" i="131"/>
  <c r="F139" i="131"/>
  <c r="AD139" i="131"/>
  <c r="K141" i="131"/>
  <c r="W141" i="131"/>
  <c r="D142" i="131"/>
  <c r="AB142" i="131"/>
  <c r="I143" i="131"/>
  <c r="U143" i="131"/>
  <c r="AG143" i="131"/>
  <c r="N144" i="131"/>
  <c r="Z144" i="131"/>
  <c r="S145" i="131"/>
  <c r="L146" i="131"/>
  <c r="E147" i="131"/>
  <c r="Q147" i="131"/>
  <c r="AC147" i="131"/>
  <c r="J148" i="131"/>
  <c r="V148" i="131"/>
  <c r="AH148" i="131"/>
  <c r="AD145" i="131"/>
  <c r="K146" i="131"/>
  <c r="W146" i="131"/>
  <c r="D147" i="131"/>
  <c r="P147" i="131"/>
  <c r="AB147" i="131"/>
  <c r="I148" i="131"/>
  <c r="U148" i="131"/>
  <c r="AG148" i="131"/>
  <c r="T139" i="131"/>
  <c r="CN12" i="131"/>
  <c r="BO12" i="131"/>
  <c r="BO12" i="144" s="1"/>
  <c r="BO12" i="147" s="1"/>
  <c r="BO12" i="150" s="1"/>
  <c r="BO12" i="152" s="1"/>
  <c r="O114" i="131"/>
  <c r="AA114" i="131"/>
  <c r="T127" i="131"/>
  <c r="M141" i="131"/>
  <c r="Y141" i="131"/>
  <c r="F142" i="131"/>
  <c r="R142" i="131"/>
  <c r="AD142" i="131"/>
  <c r="K143" i="131"/>
  <c r="D144" i="131"/>
  <c r="AB144" i="131"/>
  <c r="I145" i="131"/>
  <c r="U145" i="131"/>
  <c r="AG145" i="131"/>
  <c r="N146" i="131"/>
  <c r="Z146" i="131"/>
  <c r="G147" i="131"/>
  <c r="S147" i="131"/>
  <c r="L148" i="131"/>
  <c r="X148" i="131"/>
  <c r="O141" i="131"/>
  <c r="AA141" i="131"/>
  <c r="T142" i="131"/>
  <c r="M143" i="131"/>
  <c r="Y143" i="131"/>
  <c r="F144" i="131"/>
  <c r="R144" i="131"/>
  <c r="AD144" i="131"/>
  <c r="K145" i="131"/>
  <c r="D146" i="131"/>
  <c r="AB146" i="131"/>
  <c r="I147" i="131"/>
  <c r="U147" i="131"/>
  <c r="AG147" i="131"/>
  <c r="N148" i="131"/>
  <c r="Z148" i="131"/>
  <c r="V114" i="131"/>
  <c r="AH144" i="131"/>
  <c r="Y142" i="131"/>
  <c r="F143" i="131"/>
  <c r="R143" i="131"/>
  <c r="AD143" i="131"/>
  <c r="K144" i="131"/>
  <c r="D145" i="131"/>
  <c r="AB145" i="131"/>
  <c r="I146" i="131"/>
  <c r="U146" i="131"/>
  <c r="AG146" i="131"/>
  <c r="N147" i="131"/>
  <c r="Z147" i="131"/>
  <c r="S148" i="131"/>
  <c r="AH101" i="131"/>
  <c r="X146" i="131"/>
  <c r="W144" i="131"/>
  <c r="W143" i="131"/>
  <c r="W145" i="131"/>
  <c r="W142" i="131"/>
  <c r="P145" i="131"/>
  <c r="G148" i="131"/>
  <c r="G145" i="131"/>
  <c r="H139" i="131"/>
  <c r="H142" i="131"/>
  <c r="H127" i="131"/>
  <c r="AE145" i="131"/>
  <c r="AF127" i="131"/>
  <c r="AF139" i="131"/>
  <c r="R114" i="131"/>
  <c r="AD114" i="131"/>
  <c r="F9" i="131"/>
  <c r="R9" i="131"/>
  <c r="AD9" i="131"/>
  <c r="J88" i="131"/>
  <c r="J127" i="131"/>
  <c r="V127" i="131"/>
  <c r="I5" i="131"/>
  <c r="AA9" i="131"/>
  <c r="G9" i="131"/>
  <c r="S9" i="131"/>
  <c r="J137" i="131"/>
  <c r="V137" i="131"/>
  <c r="O138" i="131"/>
  <c r="I9" i="131"/>
  <c r="U9" i="131"/>
  <c r="AG9" i="131"/>
  <c r="K9" i="131"/>
  <c r="W9" i="131"/>
  <c r="S138" i="131"/>
  <c r="L139" i="131"/>
  <c r="X139" i="131"/>
  <c r="AC146" i="131"/>
  <c r="J147" i="131"/>
  <c r="V147" i="131"/>
  <c r="O148" i="131"/>
  <c r="AA148" i="131"/>
  <c r="I114" i="131"/>
  <c r="U114" i="131"/>
  <c r="AG114" i="131"/>
  <c r="D137" i="131"/>
  <c r="P137" i="131"/>
  <c r="AB137" i="131"/>
  <c r="I138" i="131"/>
  <c r="U138" i="131"/>
  <c r="AG138" i="131"/>
  <c r="N139" i="131"/>
  <c r="Z139" i="131"/>
  <c r="M5" i="131"/>
  <c r="N9" i="131"/>
  <c r="Z9" i="131"/>
  <c r="O9" i="131"/>
  <c r="AB9" i="131"/>
  <c r="H5" i="131"/>
  <c r="D9" i="131"/>
  <c r="D101" i="131"/>
  <c r="E144" i="131"/>
  <c r="AC144" i="131"/>
  <c r="Y148" i="131"/>
  <c r="O101" i="131"/>
  <c r="AA101" i="131"/>
  <c r="AB101" i="131"/>
  <c r="J5" i="131"/>
  <c r="H138" i="131"/>
  <c r="T138" i="131"/>
  <c r="M139" i="131"/>
  <c r="Y139" i="131"/>
  <c r="J114" i="131"/>
  <c r="K114" i="131"/>
  <c r="W114" i="131"/>
  <c r="J138" i="131"/>
  <c r="V138" i="131"/>
  <c r="O139" i="131"/>
  <c r="AA139" i="131"/>
  <c r="AD88" i="131"/>
  <c r="M114" i="131"/>
  <c r="Y114" i="131"/>
  <c r="J101" i="131"/>
  <c r="V101" i="131"/>
  <c r="D5" i="131"/>
  <c r="I88" i="131"/>
  <c r="U88" i="131"/>
  <c r="AG88" i="131"/>
  <c r="D114" i="131"/>
  <c r="P114" i="131"/>
  <c r="AB114" i="131"/>
  <c r="I127" i="131"/>
  <c r="U127" i="131"/>
  <c r="AG127" i="131"/>
  <c r="BC11" i="131"/>
  <c r="L141" i="131"/>
  <c r="X141" i="131"/>
  <c r="E142" i="131"/>
  <c r="Q142" i="131"/>
  <c r="AC142" i="131"/>
  <c r="J143" i="131"/>
  <c r="V143" i="131"/>
  <c r="O144" i="131"/>
  <c r="AA144" i="131"/>
  <c r="H145" i="131"/>
  <c r="T145" i="131"/>
  <c r="AF145" i="131"/>
  <c r="M146" i="131"/>
  <c r="Y146" i="131"/>
  <c r="F147" i="131"/>
  <c r="R147" i="131"/>
  <c r="AD147" i="131"/>
  <c r="K148" i="131"/>
  <c r="W148" i="131"/>
  <c r="P144" i="131"/>
  <c r="P88" i="131"/>
  <c r="P146" i="131"/>
  <c r="P143" i="131"/>
  <c r="P101" i="131"/>
  <c r="P5" i="131"/>
  <c r="P9" i="131"/>
  <c r="P142" i="131"/>
  <c r="AE138" i="131"/>
  <c r="AE9" i="131"/>
  <c r="AE147" i="131"/>
  <c r="AE148" i="131"/>
  <c r="AF142" i="131"/>
  <c r="AF138" i="131"/>
  <c r="AH147" i="131"/>
  <c r="AH138" i="131"/>
  <c r="AH114" i="131"/>
  <c r="AH146" i="131"/>
  <c r="AH137" i="131"/>
  <c r="AH145" i="131"/>
  <c r="I101" i="131"/>
  <c r="U101" i="131"/>
  <c r="AG101" i="131"/>
  <c r="G127" i="131"/>
  <c r="S127" i="131"/>
  <c r="AE127" i="131"/>
  <c r="D88" i="131"/>
  <c r="I141" i="131"/>
  <c r="U141" i="131"/>
  <c r="AG141" i="131"/>
  <c r="N142" i="131"/>
  <c r="Z142" i="131"/>
  <c r="G143" i="131"/>
  <c r="S143" i="131"/>
  <c r="AE143" i="131"/>
  <c r="L144" i="131"/>
  <c r="X144" i="131"/>
  <c r="E145" i="131"/>
  <c r="Q145" i="131"/>
  <c r="AC145" i="131"/>
  <c r="J146" i="131"/>
  <c r="V146" i="131"/>
  <c r="O147" i="131"/>
  <c r="AA147" i="131"/>
  <c r="H148" i="131"/>
  <c r="T148" i="131"/>
  <c r="AF148" i="131"/>
  <c r="H114" i="131"/>
  <c r="T114" i="131"/>
  <c r="AF114" i="131"/>
  <c r="M127" i="131"/>
  <c r="Y127" i="131"/>
  <c r="K5" i="131"/>
  <c r="H9" i="131"/>
  <c r="T9" i="131"/>
  <c r="AF9" i="131"/>
  <c r="L5" i="131"/>
  <c r="V88" i="131"/>
  <c r="M101" i="131"/>
  <c r="Y101" i="131"/>
  <c r="BN80" i="131"/>
  <c r="AC88" i="131"/>
  <c r="AB88" i="131"/>
  <c r="L114" i="131"/>
  <c r="X114" i="131"/>
  <c r="E114" i="131"/>
  <c r="Q114" i="131"/>
  <c r="AC114" i="131"/>
  <c r="L127" i="131"/>
  <c r="X127" i="131"/>
  <c r="O5" i="131"/>
  <c r="L9" i="131"/>
  <c r="X9" i="131"/>
  <c r="N114" i="131"/>
  <c r="Z114" i="131"/>
  <c r="N127" i="131"/>
  <c r="Z127" i="131"/>
  <c r="M9" i="131"/>
  <c r="Y9" i="131"/>
  <c r="O127" i="131"/>
  <c r="AA127" i="131"/>
  <c r="E141" i="131"/>
  <c r="Q141" i="131"/>
  <c r="AC141" i="131"/>
  <c r="J142" i="131"/>
  <c r="V142" i="131"/>
  <c r="O143" i="131"/>
  <c r="AA143" i="131"/>
  <c r="H144" i="131"/>
  <c r="T144" i="131"/>
  <c r="AF144" i="131"/>
  <c r="M145" i="131"/>
  <c r="Y145" i="131"/>
  <c r="F146" i="131"/>
  <c r="R146" i="131"/>
  <c r="AD146" i="131"/>
  <c r="K147" i="131"/>
  <c r="W147" i="131"/>
  <c r="D148" i="131"/>
  <c r="P148" i="131"/>
  <c r="AB148" i="131"/>
  <c r="N141" i="131"/>
  <c r="Z141" i="131"/>
  <c r="G142" i="131"/>
  <c r="S142" i="131"/>
  <c r="AE142" i="131"/>
  <c r="L143" i="131"/>
  <c r="X143" i="131"/>
  <c r="Q144" i="131"/>
  <c r="J145" i="131"/>
  <c r="V145" i="131"/>
  <c r="O146" i="131"/>
  <c r="AA146" i="131"/>
  <c r="H147" i="131"/>
  <c r="T147" i="131"/>
  <c r="AF147" i="131"/>
  <c r="M148" i="131"/>
  <c r="Q5" i="131"/>
  <c r="BC47" i="131"/>
  <c r="BC63" i="131" s="1"/>
  <c r="G101" i="131"/>
  <c r="S101" i="131"/>
  <c r="AE101" i="131"/>
  <c r="L101" i="131"/>
  <c r="X101" i="131"/>
  <c r="E101" i="131"/>
  <c r="Q101" i="131"/>
  <c r="AC101" i="131"/>
  <c r="E127" i="131"/>
  <c r="Q127" i="131"/>
  <c r="AC127" i="131"/>
  <c r="E5" i="131"/>
  <c r="G5" i="131"/>
  <c r="S5" i="131"/>
  <c r="K137" i="131"/>
  <c r="W137" i="131"/>
  <c r="D138" i="131"/>
  <c r="P138" i="131"/>
  <c r="AB138" i="131"/>
  <c r="I139" i="131"/>
  <c r="U139" i="131"/>
  <c r="AG139" i="131"/>
  <c r="G141" i="131"/>
  <c r="S141" i="131"/>
  <c r="AE141" i="131"/>
  <c r="L142" i="131"/>
  <c r="X142" i="131"/>
  <c r="E143" i="131"/>
  <c r="Q143" i="131"/>
  <c r="AC143" i="131"/>
  <c r="J144" i="131"/>
  <c r="V144" i="131"/>
  <c r="O145" i="131"/>
  <c r="AA145" i="131"/>
  <c r="H146" i="131"/>
  <c r="T146" i="131"/>
  <c r="AF146" i="131"/>
  <c r="M147" i="131"/>
  <c r="Y147" i="131"/>
  <c r="F148" i="131"/>
  <c r="R148" i="131"/>
  <c r="AD148" i="131"/>
  <c r="H101" i="131"/>
  <c r="T101" i="131"/>
  <c r="AF101" i="131"/>
  <c r="F114" i="131"/>
  <c r="D139" i="131"/>
  <c r="P139" i="131"/>
  <c r="AB139" i="131"/>
  <c r="N5" i="131"/>
  <c r="AI3" i="131"/>
  <c r="F5" i="131"/>
  <c r="R5" i="131"/>
  <c r="E9" i="131"/>
  <c r="Q9" i="131"/>
  <c r="AC9" i="131"/>
  <c r="AI4" i="131"/>
  <c r="J9" i="131"/>
  <c r="V9" i="131"/>
  <c r="AH9" i="131"/>
  <c r="AI2" i="131"/>
  <c r="BL80" i="131"/>
  <c r="BM80" i="131"/>
  <c r="BC31" i="131"/>
  <c r="BC46" i="131" s="1"/>
  <c r="BF80" i="131"/>
  <c r="BG80" i="131"/>
  <c r="BJ80" i="131"/>
  <c r="BK80" i="131"/>
  <c r="H88" i="131"/>
  <c r="H137" i="131"/>
  <c r="T88" i="131"/>
  <c r="T137" i="131"/>
  <c r="AF88" i="131"/>
  <c r="AF137" i="131"/>
  <c r="R139" i="131"/>
  <c r="R88" i="131"/>
  <c r="F127" i="131"/>
  <c r="F137" i="131"/>
  <c r="R127" i="131"/>
  <c r="R137" i="131"/>
  <c r="AD127" i="131"/>
  <c r="AD137" i="131"/>
  <c r="K127" i="131"/>
  <c r="K138" i="131"/>
  <c r="W127" i="131"/>
  <c r="W138" i="131"/>
  <c r="BC64" i="131"/>
  <c r="BC80" i="131" s="1"/>
  <c r="CP68" i="131"/>
  <c r="G88" i="131"/>
  <c r="G137" i="131"/>
  <c r="S88" i="131"/>
  <c r="S137" i="131"/>
  <c r="AE88" i="131"/>
  <c r="AE137" i="131"/>
  <c r="L138" i="131"/>
  <c r="X138" i="131"/>
  <c r="E139" i="131"/>
  <c r="Q139" i="131"/>
  <c r="AC139" i="131"/>
  <c r="N138" i="131"/>
  <c r="Z138" i="131"/>
  <c r="G139" i="131"/>
  <c r="S139" i="131"/>
  <c r="AE139" i="131"/>
  <c r="D141" i="131"/>
  <c r="P141" i="131"/>
  <c r="AB141" i="131"/>
  <c r="I142" i="131"/>
  <c r="U142" i="131"/>
  <c r="AG142" i="131"/>
  <c r="N143" i="131"/>
  <c r="Z143" i="131"/>
  <c r="G144" i="131"/>
  <c r="S144" i="131"/>
  <c r="AE144" i="131"/>
  <c r="L145" i="131"/>
  <c r="X145" i="131"/>
  <c r="E146" i="131"/>
  <c r="Q146" i="131"/>
  <c r="L88" i="131"/>
  <c r="X88" i="131"/>
  <c r="E138" i="131"/>
  <c r="Q138" i="131"/>
  <c r="AC138" i="131"/>
  <c r="J139" i="131"/>
  <c r="V139" i="131"/>
  <c r="AH139" i="131"/>
  <c r="M88" i="131"/>
  <c r="M137" i="131"/>
  <c r="Y88" i="131"/>
  <c r="Y137" i="131"/>
  <c r="K139" i="131"/>
  <c r="K88" i="131"/>
  <c r="W139" i="131"/>
  <c r="W88" i="131"/>
  <c r="N101" i="131"/>
  <c r="Z101" i="131"/>
  <c r="N137" i="131"/>
  <c r="Z137" i="131"/>
  <c r="G138" i="131"/>
  <c r="F88" i="131"/>
  <c r="H141" i="131"/>
  <c r="T141" i="131"/>
  <c r="AF141" i="131"/>
  <c r="M142" i="131"/>
  <c r="O137" i="131"/>
  <c r="O88" i="131"/>
  <c r="AA137" i="131"/>
  <c r="AA88" i="131"/>
  <c r="G114" i="131"/>
  <c r="S114" i="131"/>
  <c r="AE114" i="131"/>
  <c r="J141" i="131"/>
  <c r="V141" i="131"/>
  <c r="AH141" i="131"/>
  <c r="O142" i="131"/>
  <c r="AA142" i="131"/>
  <c r="H143" i="131"/>
  <c r="T143" i="131"/>
  <c r="AF143" i="131"/>
  <c r="M144" i="131"/>
  <c r="Y144" i="131"/>
  <c r="F145" i="131"/>
  <c r="R145" i="131"/>
  <c r="D127" i="131"/>
  <c r="P127" i="131"/>
  <c r="AB127" i="131"/>
  <c r="E88" i="131"/>
  <c r="Q88" i="131"/>
  <c r="F101" i="131"/>
  <c r="R101" i="131"/>
  <c r="AD101" i="131"/>
  <c r="N88" i="131"/>
  <c r="Z88" i="131"/>
  <c r="E137" i="131"/>
  <c r="Q137" i="131"/>
  <c r="AC137" i="131"/>
  <c r="I137" i="131"/>
  <c r="U137" i="131"/>
  <c r="AG137" i="131"/>
  <c r="CP79" i="131"/>
  <c r="L137" i="131"/>
  <c r="X137" i="131"/>
  <c r="BZ19" i="144" l="1"/>
  <c r="BZ19" i="147" s="1"/>
  <c r="BZ19" i="150" s="1"/>
  <c r="BZ19" i="152" s="1"/>
  <c r="CI60" i="131"/>
  <c r="BY75" i="131"/>
  <c r="AQ81" i="131"/>
  <c r="AI81" i="131"/>
  <c r="BC82" i="131" s="1"/>
  <c r="BY15" i="131"/>
  <c r="CK15" i="131" s="1"/>
  <c r="CK16" i="144" s="1"/>
  <c r="CN70" i="146"/>
  <c r="CL69" i="144"/>
  <c r="CO70" i="146" s="1"/>
  <c r="G46" i="122"/>
  <c r="AG6" i="73"/>
  <c r="AG17" i="73" s="1"/>
  <c r="CG55" i="131"/>
  <c r="CI55" i="131" s="1"/>
  <c r="CG29" i="131"/>
  <c r="CI29" i="131" s="1"/>
  <c r="BO29" i="131"/>
  <c r="G40" i="122"/>
  <c r="AG6" i="91"/>
  <c r="AG17" i="91" s="1"/>
  <c r="CG40" i="131"/>
  <c r="CI40" i="131" s="1"/>
  <c r="CG28" i="131"/>
  <c r="CI28" i="131" s="1"/>
  <c r="BO28" i="131"/>
  <c r="BO65" i="131"/>
  <c r="C5" i="11" s="1"/>
  <c r="AG6" i="80"/>
  <c r="AG17" i="80" s="1"/>
  <c r="CG65" i="131"/>
  <c r="CI65" i="131" s="1"/>
  <c r="BO68" i="131"/>
  <c r="BP68" i="131" s="1"/>
  <c r="BQ68" i="131" s="1"/>
  <c r="AG6" i="57"/>
  <c r="AG17" i="57" s="1"/>
  <c r="CG68" i="131"/>
  <c r="CI68" i="131" s="1"/>
  <c r="CE68" i="131"/>
  <c r="CN68" i="131" s="1"/>
  <c r="CH81" i="131"/>
  <c r="CB53" i="144"/>
  <c r="CA53" i="147"/>
  <c r="AG6" i="83"/>
  <c r="AG17" i="83" s="1"/>
  <c r="CG33" i="131"/>
  <c r="CI33" i="131" s="1"/>
  <c r="AG6" i="65"/>
  <c r="AG17" i="65" s="1"/>
  <c r="CG50" i="131"/>
  <c r="CI50" i="131" s="1"/>
  <c r="AG6" i="50"/>
  <c r="AG17" i="50" s="1"/>
  <c r="CG41" i="131"/>
  <c r="CI41" i="131" s="1"/>
  <c r="BO77" i="131"/>
  <c r="C63" i="11" s="1"/>
  <c r="CE77" i="131"/>
  <c r="CN77" i="131" s="1"/>
  <c r="CG77" i="131"/>
  <c r="CI77" i="131" s="1"/>
  <c r="BO59" i="131"/>
  <c r="BP59" i="131" s="1"/>
  <c r="BQ59" i="131" s="1"/>
  <c r="CG59" i="131"/>
  <c r="CI59" i="131" s="1"/>
  <c r="AG6" i="78"/>
  <c r="AG17" i="78" s="1"/>
  <c r="CG58" i="131"/>
  <c r="CI58" i="131" s="1"/>
  <c r="G20" i="122"/>
  <c r="AG6" i="53"/>
  <c r="AG17" i="53" s="1"/>
  <c r="CG49" i="131"/>
  <c r="CI49" i="131" s="1"/>
  <c r="BO79" i="131"/>
  <c r="C65" i="11" s="1"/>
  <c r="I65" i="11" s="1"/>
  <c r="CE79" i="131"/>
  <c r="CN79" i="131" s="1"/>
  <c r="CG79" i="131"/>
  <c r="CI79" i="131" s="1"/>
  <c r="AG6" i="105"/>
  <c r="AG17" i="105" s="1"/>
  <c r="CG44" i="131"/>
  <c r="CI44" i="131" s="1"/>
  <c r="AG6" i="68"/>
  <c r="AG17" i="68" s="1"/>
  <c r="CG52" i="131"/>
  <c r="CI52" i="131" s="1"/>
  <c r="BO72" i="131"/>
  <c r="BP72" i="131" s="1"/>
  <c r="BQ72" i="131" s="1"/>
  <c r="AG6" i="48"/>
  <c r="AG17" i="48" s="1"/>
  <c r="AG6" i="76"/>
  <c r="AG17" i="76" s="1"/>
  <c r="CG72" i="131"/>
  <c r="CI72" i="131" s="1"/>
  <c r="BZ37" i="144"/>
  <c r="BZ37" i="147" s="1"/>
  <c r="BZ37" i="150" s="1"/>
  <c r="BZ37" i="152" s="1"/>
  <c r="BO70" i="131"/>
  <c r="BO66" i="144" s="1"/>
  <c r="BO66" i="147" s="1"/>
  <c r="BO66" i="150" s="1"/>
  <c r="BO66" i="152" s="1"/>
  <c r="AG6" i="69"/>
  <c r="AG17" i="69" s="1"/>
  <c r="CG70" i="131"/>
  <c r="CI70" i="131" s="1"/>
  <c r="C56" i="11"/>
  <c r="CB48" i="144"/>
  <c r="CA48" i="147"/>
  <c r="AG6" i="55"/>
  <c r="AG17" i="55" s="1"/>
  <c r="CG35" i="131"/>
  <c r="CI35" i="131" s="1"/>
  <c r="AG6" i="43"/>
  <c r="AG17" i="43" s="1"/>
  <c r="CG36" i="131"/>
  <c r="CI36" i="131" s="1"/>
  <c r="AG6" i="72"/>
  <c r="AG17" i="72" s="1"/>
  <c r="CG54" i="131"/>
  <c r="CI54" i="131" s="1"/>
  <c r="AG6" i="58"/>
  <c r="AG17" i="58" s="1"/>
  <c r="CG37" i="131"/>
  <c r="CI37" i="131" s="1"/>
  <c r="AG6" i="60"/>
  <c r="AG17" i="60" s="1"/>
  <c r="CG38" i="131"/>
  <c r="CI38" i="131" s="1"/>
  <c r="AG6" i="104"/>
  <c r="AG17" i="104" s="1"/>
  <c r="CG43" i="131"/>
  <c r="CI43" i="131" s="1"/>
  <c r="BO18" i="131"/>
  <c r="BP18" i="131" s="1"/>
  <c r="BQ18" i="131" s="1"/>
  <c r="AG6" i="44"/>
  <c r="AG17" i="44" s="1"/>
  <c r="CG18" i="131"/>
  <c r="CI18" i="131" s="1"/>
  <c r="CB49" i="144"/>
  <c r="AG6" i="79"/>
  <c r="AG17" i="79" s="1"/>
  <c r="CG64" i="131"/>
  <c r="CI64" i="131" s="1"/>
  <c r="AG6" i="75"/>
  <c r="AG17" i="75" s="1"/>
  <c r="CG56" i="131"/>
  <c r="CI56" i="131" s="1"/>
  <c r="BO25" i="131"/>
  <c r="AG6" i="61"/>
  <c r="AG17" i="61" s="1"/>
  <c r="CG25" i="131"/>
  <c r="CI25" i="131" s="1"/>
  <c r="BO76" i="131"/>
  <c r="C62" i="11" s="1"/>
  <c r="AG6" i="108"/>
  <c r="AG17" i="108" s="1"/>
  <c r="CE76" i="131"/>
  <c r="CN76" i="131" s="1"/>
  <c r="CG76" i="131"/>
  <c r="CI76" i="131" s="1"/>
  <c r="AG6" i="63"/>
  <c r="AG17" i="63" s="1"/>
  <c r="CG42" i="131"/>
  <c r="CI42" i="131" s="1"/>
  <c r="BO75" i="131"/>
  <c r="C60" i="11" s="1"/>
  <c r="AG6" i="90"/>
  <c r="AG17" i="90" s="1"/>
  <c r="CG75" i="131"/>
  <c r="CI75" i="131" s="1"/>
  <c r="CE75" i="131"/>
  <c r="CN75" i="131" s="1"/>
  <c r="BO78" i="131"/>
  <c r="BP78" i="131" s="1"/>
  <c r="BQ78" i="131" s="1"/>
  <c r="CE78" i="131"/>
  <c r="CN78" i="131" s="1"/>
  <c r="CG78" i="131"/>
  <c r="CI78" i="131" s="1"/>
  <c r="AG6" i="86"/>
  <c r="AG17" i="86" s="1"/>
  <c r="CG21" i="131"/>
  <c r="CI21" i="131" s="1"/>
  <c r="BO73" i="131"/>
  <c r="C58" i="11" s="1"/>
  <c r="CG73" i="131"/>
  <c r="CI73" i="131" s="1"/>
  <c r="AG6" i="38"/>
  <c r="AG17" i="38" s="1"/>
  <c r="CG14" i="131"/>
  <c r="CI14" i="131" s="1"/>
  <c r="AG6" i="64"/>
  <c r="AG17" i="64" s="1"/>
  <c r="CG47" i="131"/>
  <c r="CI47" i="131" s="1"/>
  <c r="AG6" i="37"/>
  <c r="AG17" i="37" s="1"/>
  <c r="CG48" i="131"/>
  <c r="CI48" i="131" s="1"/>
  <c r="BY76" i="131"/>
  <c r="BO16" i="131"/>
  <c r="BP16" i="131" s="1"/>
  <c r="BQ16" i="131" s="1"/>
  <c r="AG6" i="40"/>
  <c r="AG17" i="40" s="1"/>
  <c r="CG16" i="131"/>
  <c r="CI16" i="131" s="1"/>
  <c r="AG6" i="77"/>
  <c r="AG17" i="77" s="1"/>
  <c r="CG57" i="131"/>
  <c r="CI57" i="131" s="1"/>
  <c r="BO22" i="131"/>
  <c r="BO22" i="144" s="1"/>
  <c r="BR22" i="144" s="1"/>
  <c r="BS22" i="144" s="1"/>
  <c r="AG6" i="45"/>
  <c r="AG17" i="45" s="1"/>
  <c r="CG22" i="131"/>
  <c r="CI22" i="131" s="1"/>
  <c r="BO26" i="131"/>
  <c r="BP26" i="131" s="1"/>
  <c r="BQ26" i="131" s="1"/>
  <c r="AG6" i="102"/>
  <c r="AG17" i="102" s="1"/>
  <c r="CG26" i="131"/>
  <c r="CI26" i="131" s="1"/>
  <c r="BO39" i="131"/>
  <c r="C41" i="11" s="1"/>
  <c r="AG6" i="31"/>
  <c r="AG17" i="31" s="1"/>
  <c r="CG39" i="131"/>
  <c r="CI39" i="131" s="1"/>
  <c r="CB16" i="131"/>
  <c r="AG6" i="81"/>
  <c r="AG17" i="81" s="1"/>
  <c r="CG66" i="131"/>
  <c r="CI66" i="131" s="1"/>
  <c r="AG6" i="35"/>
  <c r="AG17" i="35" s="1"/>
  <c r="CB49" i="147"/>
  <c r="BZ62" i="150"/>
  <c r="BZ62" i="152" s="1"/>
  <c r="CG71" i="131"/>
  <c r="CI71" i="131" s="1"/>
  <c r="CE71" i="131"/>
  <c r="CG45" i="131"/>
  <c r="CI45" i="131" s="1"/>
  <c r="BO45" i="131"/>
  <c r="BO24" i="131"/>
  <c r="C43" i="11" s="1"/>
  <c r="AG6" i="49"/>
  <c r="AG17" i="49" s="1"/>
  <c r="CG24" i="131"/>
  <c r="CI24" i="131" s="1"/>
  <c r="BO27" i="131"/>
  <c r="BP27" i="131" s="1"/>
  <c r="AG6" i="103"/>
  <c r="AG17" i="103" s="1"/>
  <c r="CG27" i="131"/>
  <c r="CI27" i="131" s="1"/>
  <c r="CB50" i="144"/>
  <c r="CA50" i="147"/>
  <c r="BY25" i="131"/>
  <c r="CK25" i="131" s="1"/>
  <c r="CK24" i="144" s="1"/>
  <c r="BO74" i="131"/>
  <c r="C59" i="11" s="1"/>
  <c r="AG6" i="92"/>
  <c r="AG17" i="92" s="1"/>
  <c r="CE74" i="131"/>
  <c r="CG74" i="131"/>
  <c r="CI74" i="131" s="1"/>
  <c r="BO15" i="131"/>
  <c r="AG6" i="39"/>
  <c r="AG17" i="39" s="1"/>
  <c r="CG15" i="131"/>
  <c r="CI15" i="131" s="1"/>
  <c r="AG39" i="33"/>
  <c r="AG6" i="33"/>
  <c r="AG17" i="33" s="1"/>
  <c r="AG18" i="33" s="1"/>
  <c r="U22" i="33" s="1"/>
  <c r="CG31" i="131"/>
  <c r="CI31" i="131" s="1"/>
  <c r="AG6" i="54"/>
  <c r="AG17" i="54" s="1"/>
  <c r="CG34" i="131"/>
  <c r="CI34" i="131" s="1"/>
  <c r="BO17" i="131"/>
  <c r="BP17" i="131" s="1"/>
  <c r="BQ17" i="131" s="1"/>
  <c r="AG6" i="56"/>
  <c r="AG17" i="56" s="1"/>
  <c r="CG17" i="131"/>
  <c r="CI17" i="131" s="1"/>
  <c r="BO20" i="131"/>
  <c r="BP20" i="131" s="1"/>
  <c r="BQ20" i="131" s="1"/>
  <c r="AG6" i="42"/>
  <c r="AG17" i="42" s="1"/>
  <c r="CG20" i="131"/>
  <c r="CI20" i="131" s="1"/>
  <c r="CB65" i="147"/>
  <c r="CA65" i="150"/>
  <c r="G47" i="122"/>
  <c r="BO23" i="131"/>
  <c r="AG6" i="59"/>
  <c r="AG17" i="59" s="1"/>
  <c r="CG23" i="131"/>
  <c r="CI23" i="131" s="1"/>
  <c r="C4" i="11"/>
  <c r="I4" i="11" s="1"/>
  <c r="BP13" i="131"/>
  <c r="BY16" i="131"/>
  <c r="CK16" i="131" s="1"/>
  <c r="AG6" i="82"/>
  <c r="AG17" i="82" s="1"/>
  <c r="CG67" i="131"/>
  <c r="CI67" i="131" s="1"/>
  <c r="CB49" i="150"/>
  <c r="CA49" i="152"/>
  <c r="CB49" i="152" s="1"/>
  <c r="U19" i="40" s="1"/>
  <c r="CG51" i="131"/>
  <c r="CI51" i="131" s="1"/>
  <c r="BO51" i="131"/>
  <c r="CB58" i="144"/>
  <c r="BZ58" i="147"/>
  <c r="BO61" i="131"/>
  <c r="BP61" i="131" s="1"/>
  <c r="CG61" i="131"/>
  <c r="CI61" i="131" s="1"/>
  <c r="BO62" i="131"/>
  <c r="CE62" i="131"/>
  <c r="CG62" i="131"/>
  <c r="CI62" i="131" s="1"/>
  <c r="CL69" i="147"/>
  <c r="CK69" i="150"/>
  <c r="CK69" i="152" s="1"/>
  <c r="CL69" i="152" s="1"/>
  <c r="CA61" i="152"/>
  <c r="CB61" i="152" s="1"/>
  <c r="U19" i="81" s="1"/>
  <c r="CB61" i="150"/>
  <c r="CB21" i="144"/>
  <c r="CA21" i="147"/>
  <c r="CB64" i="150"/>
  <c r="CA64" i="152"/>
  <c r="CB64" i="152" s="1"/>
  <c r="U19" i="57" s="1"/>
  <c r="CB35" i="150"/>
  <c r="U20" i="58" s="1"/>
  <c r="CA35" i="152"/>
  <c r="CB35" i="152" s="1"/>
  <c r="CB46" i="144"/>
  <c r="CA46" i="147"/>
  <c r="CB47" i="144"/>
  <c r="CA47" i="147"/>
  <c r="CB64" i="147"/>
  <c r="CB61" i="147"/>
  <c r="CB56" i="144"/>
  <c r="CA56" i="147"/>
  <c r="CB56" i="147" s="1"/>
  <c r="CB51" i="144"/>
  <c r="CA51" i="147"/>
  <c r="CB16" i="144"/>
  <c r="CA16" i="147"/>
  <c r="CB60" i="144"/>
  <c r="CA60" i="147"/>
  <c r="CB62" i="144"/>
  <c r="CA62" i="147"/>
  <c r="CB63" i="144"/>
  <c r="CA63" i="147"/>
  <c r="CB71" i="144"/>
  <c r="CA71" i="147"/>
  <c r="CB40" i="144"/>
  <c r="CA40" i="147"/>
  <c r="CB38" i="144"/>
  <c r="CA38" i="147"/>
  <c r="CB43" i="144"/>
  <c r="BZ43" i="147"/>
  <c r="CB42" i="144"/>
  <c r="CA42" i="147"/>
  <c r="CB41" i="144"/>
  <c r="CA41" i="147"/>
  <c r="CB36" i="144"/>
  <c r="CA36" i="147"/>
  <c r="CB34" i="144"/>
  <c r="CA34" i="147"/>
  <c r="CB32" i="144"/>
  <c r="CA32" i="147"/>
  <c r="CB31" i="144"/>
  <c r="CA31" i="147"/>
  <c r="CB30" i="144"/>
  <c r="CA30" i="147"/>
  <c r="CA30" i="150" s="1"/>
  <c r="CB55" i="144"/>
  <c r="CA55" i="147"/>
  <c r="CB54" i="144"/>
  <c r="CA54" i="147"/>
  <c r="BZ70" i="144"/>
  <c r="BZ70" i="147" s="1"/>
  <c r="BZ70" i="150" s="1"/>
  <c r="BP79" i="131"/>
  <c r="BQ79" i="131" s="1"/>
  <c r="BZ68" i="144"/>
  <c r="BZ68" i="147" s="1"/>
  <c r="BZ68" i="150" s="1"/>
  <c r="BZ68" i="152" s="1"/>
  <c r="CL25" i="131"/>
  <c r="CA55" i="131"/>
  <c r="CA52" i="144" s="1"/>
  <c r="BY24" i="131"/>
  <c r="CK24" i="131" s="1"/>
  <c r="CK39" i="144" s="1"/>
  <c r="BP62" i="131"/>
  <c r="BQ62" i="131" s="1"/>
  <c r="AG39" i="143"/>
  <c r="CA66" i="144"/>
  <c r="BY23" i="131"/>
  <c r="CK23" i="131" s="1"/>
  <c r="CK23" i="144" s="1"/>
  <c r="BO13" i="144"/>
  <c r="BO13" i="147" s="1"/>
  <c r="BO13" i="150" s="1"/>
  <c r="BY21" i="131"/>
  <c r="CK21" i="131" s="1"/>
  <c r="CK21" i="144" s="1"/>
  <c r="CK21" i="147" s="1"/>
  <c r="CL21" i="147" s="1"/>
  <c r="BY22" i="131"/>
  <c r="CK22" i="131" s="1"/>
  <c r="CK22" i="144" s="1"/>
  <c r="CK22" i="147" s="1"/>
  <c r="CA75" i="131"/>
  <c r="BO70" i="144"/>
  <c r="CB61" i="144"/>
  <c r="CA73" i="131"/>
  <c r="CB15" i="131"/>
  <c r="BY17" i="131"/>
  <c r="CK17" i="131" s="1"/>
  <c r="CL17" i="131" s="1"/>
  <c r="BY14" i="131"/>
  <c r="CK14" i="131" s="1"/>
  <c r="CL14" i="131" s="1"/>
  <c r="CA35" i="131"/>
  <c r="CA33" i="144" s="1"/>
  <c r="G55" i="122"/>
  <c r="BO60" i="131"/>
  <c r="C53" i="11" s="1"/>
  <c r="BY65" i="131"/>
  <c r="BC81" i="131"/>
  <c r="CB26" i="131"/>
  <c r="CA25" i="144"/>
  <c r="CB24" i="131"/>
  <c r="CA39" i="144"/>
  <c r="CB21" i="131"/>
  <c r="CB17" i="131"/>
  <c r="CA17" i="144"/>
  <c r="CB22" i="131"/>
  <c r="CA22" i="144"/>
  <c r="CB23" i="131"/>
  <c r="U45" i="59" s="1"/>
  <c r="CA23" i="144"/>
  <c r="BU30" i="131"/>
  <c r="BY18" i="131"/>
  <c r="CK18" i="131" s="1"/>
  <c r="CL72" i="131"/>
  <c r="K59" i="122" s="1"/>
  <c r="CK67" i="144"/>
  <c r="CK67" i="147" s="1"/>
  <c r="CB72" i="131"/>
  <c r="BZ67" i="144"/>
  <c r="BP65" i="131"/>
  <c r="BO14" i="144"/>
  <c r="BV30" i="131"/>
  <c r="BW30" i="131"/>
  <c r="CB64" i="144"/>
  <c r="BZ35" i="144"/>
  <c r="BW63" i="131"/>
  <c r="CA27" i="131"/>
  <c r="BX30" i="131"/>
  <c r="CB65" i="144"/>
  <c r="BZ81" i="131"/>
  <c r="BV63" i="131"/>
  <c r="BU46" i="131"/>
  <c r="BX46" i="131"/>
  <c r="BV46" i="131"/>
  <c r="BW46" i="131"/>
  <c r="CA47" i="131"/>
  <c r="BX63" i="131"/>
  <c r="CA39" i="131"/>
  <c r="CB14" i="131"/>
  <c r="CA15" i="144"/>
  <c r="CB25" i="131"/>
  <c r="CA24" i="144"/>
  <c r="BY20" i="131"/>
  <c r="CA20" i="131"/>
  <c r="G59" i="122"/>
  <c r="CA76" i="131"/>
  <c r="BY27" i="131"/>
  <c r="CA18" i="131"/>
  <c r="CA19" i="131"/>
  <c r="BY26" i="131"/>
  <c r="CK26" i="131" s="1"/>
  <c r="CB66" i="131"/>
  <c r="BY19" i="131"/>
  <c r="CK19" i="131" s="1"/>
  <c r="BP25" i="131"/>
  <c r="BQ25" i="131" s="1"/>
  <c r="BP23" i="131"/>
  <c r="BQ23" i="131" s="1"/>
  <c r="G31" i="122"/>
  <c r="BO21" i="131"/>
  <c r="BR13" i="131"/>
  <c r="G9" i="122"/>
  <c r="BO14" i="131"/>
  <c r="BE69" i="131"/>
  <c r="BE53" i="131"/>
  <c r="CG53" i="131" s="1"/>
  <c r="CI53" i="131" s="1"/>
  <c r="BY54" i="131"/>
  <c r="CK54" i="131" s="1"/>
  <c r="BY40" i="131"/>
  <c r="CK40" i="131" s="1"/>
  <c r="O140" i="131"/>
  <c r="CB70" i="131"/>
  <c r="BY38" i="131"/>
  <c r="CK38" i="131" s="1"/>
  <c r="BY37" i="131"/>
  <c r="CK37" i="131" s="1"/>
  <c r="BY32" i="131"/>
  <c r="CK32" i="131" s="1"/>
  <c r="CK31" i="144" s="1"/>
  <c r="CK31" i="147" s="1"/>
  <c r="CL31" i="147" s="1"/>
  <c r="CG13" i="131"/>
  <c r="CI13" i="131" s="1"/>
  <c r="CE13" i="131"/>
  <c r="CN13" i="131" s="1"/>
  <c r="AG39" i="138"/>
  <c r="BY66" i="131"/>
  <c r="AG39" i="142"/>
  <c r="CB68" i="131"/>
  <c r="BY68" i="131"/>
  <c r="CK68" i="131" s="1"/>
  <c r="CL68" i="131" s="1"/>
  <c r="G33" i="122"/>
  <c r="G60" i="122"/>
  <c r="AG41" i="48"/>
  <c r="AG42" i="48" s="1"/>
  <c r="U46" i="48" s="1"/>
  <c r="G63" i="122"/>
  <c r="AG42" i="82"/>
  <c r="AG43" i="82" s="1"/>
  <c r="U47" i="82" s="1"/>
  <c r="G26" i="122"/>
  <c r="AG42" i="57"/>
  <c r="AG43" i="57" s="1"/>
  <c r="U47" i="57" s="1"/>
  <c r="Y48" i="57" s="1"/>
  <c r="AA48" i="57" s="1"/>
  <c r="G27" i="122"/>
  <c r="AG42" i="108"/>
  <c r="AG43" i="108" s="1"/>
  <c r="U47" i="108" s="1"/>
  <c r="Y47" i="108" s="1"/>
  <c r="AA47" i="108" s="1"/>
  <c r="G65" i="122"/>
  <c r="G24" i="122"/>
  <c r="AG42" i="90"/>
  <c r="AG43" i="90" s="1"/>
  <c r="U47" i="90" s="1"/>
  <c r="G64" i="122"/>
  <c r="AG42" i="79"/>
  <c r="AG43" i="79" s="1"/>
  <c r="U47" i="79" s="1"/>
  <c r="Y48" i="79" s="1"/>
  <c r="AA48" i="79" s="1"/>
  <c r="G7" i="122"/>
  <c r="AG42" i="81"/>
  <c r="AG43" i="81" s="1"/>
  <c r="U47" i="81" s="1"/>
  <c r="Y47" i="81" s="1"/>
  <c r="AA47" i="81" s="1"/>
  <c r="G25" i="122"/>
  <c r="AG42" i="68"/>
  <c r="AG43" i="68" s="1"/>
  <c r="U47" i="68" s="1"/>
  <c r="G23" i="122"/>
  <c r="AG42" i="75"/>
  <c r="AG43" i="75" s="1"/>
  <c r="U47" i="75" s="1"/>
  <c r="G51" i="122"/>
  <c r="AG38" i="37"/>
  <c r="G19" i="122"/>
  <c r="AG42" i="76"/>
  <c r="AG43" i="76" s="1"/>
  <c r="U47" i="76" s="1"/>
  <c r="G52" i="122"/>
  <c r="AG42" i="77"/>
  <c r="AG43" i="77" s="1"/>
  <c r="U47" i="77" s="1"/>
  <c r="G53" i="122"/>
  <c r="G22" i="122"/>
  <c r="BD47" i="131"/>
  <c r="G6" i="122"/>
  <c r="AG41" i="73"/>
  <c r="AG42" i="73" s="1"/>
  <c r="U46" i="73" s="1"/>
  <c r="Y46" i="73" s="1"/>
  <c r="AA46" i="73" s="1"/>
  <c r="G50" i="122"/>
  <c r="AG42" i="78"/>
  <c r="AG43" i="78" s="1"/>
  <c r="U47" i="78" s="1"/>
  <c r="G54" i="122"/>
  <c r="AG42" i="72"/>
  <c r="AG43" i="72" s="1"/>
  <c r="U47" i="72" s="1"/>
  <c r="G49" i="122"/>
  <c r="G56" i="122"/>
  <c r="BD50" i="131"/>
  <c r="G21" i="122"/>
  <c r="BE32" i="131"/>
  <c r="AA140" i="131"/>
  <c r="G38" i="122"/>
  <c r="AG42" i="83"/>
  <c r="AG43" i="83" s="1"/>
  <c r="U47" i="83" s="1"/>
  <c r="G15" i="122"/>
  <c r="AG39" i="50"/>
  <c r="AG42" i="50" s="1"/>
  <c r="AG43" i="50" s="1"/>
  <c r="U47" i="50" s="1"/>
  <c r="G43" i="122"/>
  <c r="AG42" i="92"/>
  <c r="AG43" i="92" s="1"/>
  <c r="U47" i="92" s="1"/>
  <c r="Y47" i="92" s="1"/>
  <c r="AA47" i="92" s="1"/>
  <c r="G41" i="122"/>
  <c r="BY45" i="131"/>
  <c r="AG42" i="91"/>
  <c r="AG43" i="91" s="1"/>
  <c r="U47" i="91" s="1"/>
  <c r="Y47" i="91" s="1"/>
  <c r="AA47" i="91" s="1"/>
  <c r="G42" i="122"/>
  <c r="AG41" i="63"/>
  <c r="AG42" i="63" s="1"/>
  <c r="U46" i="63" s="1"/>
  <c r="Y47" i="63" s="1"/>
  <c r="AA47" i="63" s="1"/>
  <c r="G45" i="122"/>
  <c r="G44" i="122"/>
  <c r="AG42" i="54"/>
  <c r="AG43" i="54" s="1"/>
  <c r="U47" i="54" s="1"/>
  <c r="G16" i="122"/>
  <c r="AG42" i="45"/>
  <c r="AG43" i="45" s="1"/>
  <c r="U47" i="45" s="1"/>
  <c r="Y48" i="45" s="1"/>
  <c r="AA48" i="45" s="1"/>
  <c r="G32" i="122"/>
  <c r="AG41" i="49"/>
  <c r="AG42" i="49" s="1"/>
  <c r="U46" i="49" s="1"/>
  <c r="Y46" i="49" s="1"/>
  <c r="AA46" i="49" s="1"/>
  <c r="G34" i="122"/>
  <c r="AG42" i="61"/>
  <c r="AG43" i="61" s="1"/>
  <c r="U47" i="61" s="1"/>
  <c r="G35" i="122"/>
  <c r="AG41" i="103"/>
  <c r="AG42" i="103" s="1"/>
  <c r="U46" i="103" s="1"/>
  <c r="Y46" i="103" s="1"/>
  <c r="AA46" i="103" s="1"/>
  <c r="G37" i="122"/>
  <c r="AG41" i="40"/>
  <c r="AG42" i="40" s="1"/>
  <c r="U46" i="40" s="1"/>
  <c r="G11" i="122"/>
  <c r="AG41" i="42"/>
  <c r="AG42" i="42" s="1"/>
  <c r="U46" i="42" s="1"/>
  <c r="G30" i="122"/>
  <c r="AG41" i="102"/>
  <c r="AG42" i="102" s="1"/>
  <c r="U46" i="102" s="1"/>
  <c r="Y46" i="102" s="1"/>
  <c r="AA46" i="102" s="1"/>
  <c r="G36" i="122"/>
  <c r="AG41" i="44"/>
  <c r="AG42" i="44" s="1"/>
  <c r="U46" i="44" s="1"/>
  <c r="Y46" i="44" s="1"/>
  <c r="AA46" i="44" s="1"/>
  <c r="G13" i="122"/>
  <c r="AD140" i="131"/>
  <c r="AG41" i="39"/>
  <c r="AG42" i="39" s="1"/>
  <c r="U46" i="39" s="1"/>
  <c r="Y46" i="39" s="1"/>
  <c r="AA46" i="39" s="1"/>
  <c r="G10" i="122"/>
  <c r="BY29" i="131"/>
  <c r="CK29" i="131" s="1"/>
  <c r="CB37" i="131"/>
  <c r="CB67" i="131"/>
  <c r="CB60" i="131"/>
  <c r="Y47" i="57"/>
  <c r="AA47" i="57" s="1"/>
  <c r="Y49" i="57" s="1"/>
  <c r="AG41" i="55"/>
  <c r="AG42" i="55" s="1"/>
  <c r="U46" i="55" s="1"/>
  <c r="G17" i="122"/>
  <c r="AG39" i="141"/>
  <c r="AG42" i="87"/>
  <c r="AG43" i="87" s="1"/>
  <c r="U47" i="87" s="1"/>
  <c r="Y47" i="87" s="1"/>
  <c r="AA47" i="87" s="1"/>
  <c r="AG42" i="56"/>
  <c r="AG43" i="56" s="1"/>
  <c r="U47" i="56" s="1"/>
  <c r="Y48" i="56" s="1"/>
  <c r="AA48" i="56" s="1"/>
  <c r="G12" i="122"/>
  <c r="AG41" i="43"/>
  <c r="AG42" i="43" s="1"/>
  <c r="U46" i="43" s="1"/>
  <c r="G18" i="122"/>
  <c r="AG42" i="60"/>
  <c r="AG43" i="60" s="1"/>
  <c r="U47" i="60" s="1"/>
  <c r="G39" i="122"/>
  <c r="AG42" i="33"/>
  <c r="AG43" i="33" s="1"/>
  <c r="U47" i="33" s="1"/>
  <c r="G5" i="122"/>
  <c r="Y46" i="48"/>
  <c r="AA46" i="48" s="1"/>
  <c r="BY28" i="131"/>
  <c r="CK28" i="131" s="1"/>
  <c r="AB140" i="131"/>
  <c r="BY57" i="131"/>
  <c r="CK57" i="131" s="1"/>
  <c r="BE19" i="131"/>
  <c r="Y140" i="131"/>
  <c r="Y47" i="60"/>
  <c r="AA47" i="60" s="1"/>
  <c r="Y48" i="60"/>
  <c r="AA48" i="60" s="1"/>
  <c r="Y47" i="77"/>
  <c r="AA47" i="77" s="1"/>
  <c r="Y48" i="77"/>
  <c r="AA48" i="77" s="1"/>
  <c r="BY35" i="131"/>
  <c r="CK35" i="131" s="1"/>
  <c r="Y46" i="43"/>
  <c r="AA46" i="43" s="1"/>
  <c r="AG41" i="53"/>
  <c r="AG42" i="53" s="1"/>
  <c r="U46" i="53" s="1"/>
  <c r="BO49" i="131"/>
  <c r="CE49" i="131"/>
  <c r="CN49" i="131" s="1"/>
  <c r="BV80" i="131"/>
  <c r="Y48" i="82"/>
  <c r="AA48" i="82" s="1"/>
  <c r="Y47" i="82"/>
  <c r="AA47" i="82" s="1"/>
  <c r="Y47" i="79"/>
  <c r="AA47" i="79" s="1"/>
  <c r="Y49" i="79" s="1"/>
  <c r="P140" i="131"/>
  <c r="Y47" i="55"/>
  <c r="AA47" i="55" s="1"/>
  <c r="Y46" i="55"/>
  <c r="AA46" i="55" s="1"/>
  <c r="Y47" i="45"/>
  <c r="AA47" i="45" s="1"/>
  <c r="Y47" i="76"/>
  <c r="AA47" i="76" s="1"/>
  <c r="Y48" i="76"/>
  <c r="AA48" i="76" s="1"/>
  <c r="Y49" i="76" s="1"/>
  <c r="Y47" i="90"/>
  <c r="AA47" i="90" s="1"/>
  <c r="Y48" i="90"/>
  <c r="AA48" i="90" s="1"/>
  <c r="Y47" i="72"/>
  <c r="AA47" i="72" s="1"/>
  <c r="Y48" i="72"/>
  <c r="AA48" i="72" s="1"/>
  <c r="BD43" i="131"/>
  <c r="Y47" i="75"/>
  <c r="AA47" i="75" s="1"/>
  <c r="Y46" i="42"/>
  <c r="AA46" i="42" s="1"/>
  <c r="Y46" i="40"/>
  <c r="AA46" i="40" s="1"/>
  <c r="Y47" i="83"/>
  <c r="AA47" i="83" s="1"/>
  <c r="Y48" i="83"/>
  <c r="AA48" i="83" s="1"/>
  <c r="Y47" i="54"/>
  <c r="AA47" i="54" s="1"/>
  <c r="Y48" i="54"/>
  <c r="AA48" i="54" s="1"/>
  <c r="BY59" i="131"/>
  <c r="CK59" i="131" s="1"/>
  <c r="CL59" i="131" s="1"/>
  <c r="Y47" i="78"/>
  <c r="AA47" i="78" s="1"/>
  <c r="I140" i="131"/>
  <c r="U140" i="131"/>
  <c r="T140" i="131"/>
  <c r="F140" i="131"/>
  <c r="AF140" i="131"/>
  <c r="H140" i="131"/>
  <c r="CE60" i="131"/>
  <c r="CN60" i="131" s="1"/>
  <c r="CE39" i="131"/>
  <c r="CN39" i="131" s="1"/>
  <c r="CF69" i="131"/>
  <c r="CQ69" i="131" s="1"/>
  <c r="CP69" i="131"/>
  <c r="CF60" i="131"/>
  <c r="CQ60" i="131" s="1"/>
  <c r="CP60" i="131"/>
  <c r="CE45" i="131"/>
  <c r="CN45" i="131" s="1"/>
  <c r="BO34" i="131"/>
  <c r="C16" i="11" s="1"/>
  <c r="CE34" i="131"/>
  <c r="CN34" i="131" s="1"/>
  <c r="CE37" i="131"/>
  <c r="CN37" i="131" s="1"/>
  <c r="BO37" i="131"/>
  <c r="BO33" i="131"/>
  <c r="CE33" i="131"/>
  <c r="CN33" i="131" s="1"/>
  <c r="CE55" i="131"/>
  <c r="CN55" i="131" s="1"/>
  <c r="BO55" i="131"/>
  <c r="CE73" i="131"/>
  <c r="CN73" i="131" s="1"/>
  <c r="CE26" i="131"/>
  <c r="CN26" i="131" s="1"/>
  <c r="CF33" i="131"/>
  <c r="CQ33" i="131" s="1"/>
  <c r="CP33" i="131"/>
  <c r="CF54" i="131"/>
  <c r="CQ54" i="131" s="1"/>
  <c r="CP54" i="131"/>
  <c r="CF49" i="131"/>
  <c r="CQ49" i="131" s="1"/>
  <c r="CP49" i="131"/>
  <c r="CJ81" i="131"/>
  <c r="BY34" i="131"/>
  <c r="CK34" i="131" s="1"/>
  <c r="BU80" i="131"/>
  <c r="BY64" i="131"/>
  <c r="CK64" i="131" s="1"/>
  <c r="CK60" i="144" s="1"/>
  <c r="CK60" i="147" s="1"/>
  <c r="CL60" i="147" s="1"/>
  <c r="CP57" i="131"/>
  <c r="CF57" i="131"/>
  <c r="CQ57" i="131" s="1"/>
  <c r="BO42" i="131"/>
  <c r="CE42" i="131"/>
  <c r="CN42" i="131" s="1"/>
  <c r="CF31" i="131"/>
  <c r="CQ31" i="131" s="1"/>
  <c r="CP31" i="131"/>
  <c r="BO58" i="131"/>
  <c r="CE58" i="131"/>
  <c r="CN58" i="131" s="1"/>
  <c r="CE64" i="131"/>
  <c r="CN64" i="131" s="1"/>
  <c r="BO64" i="131"/>
  <c r="BO60" i="144" s="1"/>
  <c r="CE22" i="131"/>
  <c r="CN22" i="131" s="1"/>
  <c r="CF36" i="131"/>
  <c r="CQ36" i="131" s="1"/>
  <c r="CP36" i="131"/>
  <c r="CE16" i="131"/>
  <c r="CN16" i="131" s="1"/>
  <c r="BY60" i="131"/>
  <c r="CK60" i="131" s="1"/>
  <c r="CP23" i="131"/>
  <c r="CF23" i="131"/>
  <c r="CQ23" i="131" s="1"/>
  <c r="CE67" i="131"/>
  <c r="CN67" i="131" s="1"/>
  <c r="BO67" i="131"/>
  <c r="CE15" i="131"/>
  <c r="CN15" i="131" s="1"/>
  <c r="CE29" i="131"/>
  <c r="CN29" i="131" s="1"/>
  <c r="CF59" i="131"/>
  <c r="CQ59" i="131" s="1"/>
  <c r="CP59" i="131"/>
  <c r="BY51" i="131"/>
  <c r="CK51" i="131" s="1"/>
  <c r="CL51" i="131" s="1"/>
  <c r="CE56" i="131"/>
  <c r="CN56" i="131" s="1"/>
  <c r="BO56" i="131"/>
  <c r="CP41" i="131"/>
  <c r="CF41" i="131"/>
  <c r="CQ41" i="131" s="1"/>
  <c r="BO36" i="131"/>
  <c r="CE36" i="131"/>
  <c r="CN36" i="131" s="1"/>
  <c r="CE24" i="131"/>
  <c r="CN24" i="131" s="1"/>
  <c r="CE27" i="131"/>
  <c r="CN27" i="131" s="1"/>
  <c r="BO52" i="131"/>
  <c r="CE52" i="131"/>
  <c r="CN52" i="131" s="1"/>
  <c r="CE25" i="131"/>
  <c r="CN25" i="131" s="1"/>
  <c r="CF17" i="131"/>
  <c r="CQ17" i="131" s="1"/>
  <c r="CP17" i="131"/>
  <c r="CE23" i="131"/>
  <c r="CN23" i="131" s="1"/>
  <c r="AH140" i="131"/>
  <c r="BY55" i="131"/>
  <c r="CK55" i="131" s="1"/>
  <c r="BO57" i="131"/>
  <c r="CE57" i="131"/>
  <c r="CN57" i="131" s="1"/>
  <c r="CQ77" i="131"/>
  <c r="CP77" i="131"/>
  <c r="CE61" i="131"/>
  <c r="CN61" i="131" s="1"/>
  <c r="CF53" i="131"/>
  <c r="CQ53" i="131" s="1"/>
  <c r="CP53" i="131"/>
  <c r="CE14" i="131"/>
  <c r="CN14" i="131" s="1"/>
  <c r="CE20" i="131"/>
  <c r="CN20" i="131" s="1"/>
  <c r="CE28" i="131"/>
  <c r="CN28" i="131" s="1"/>
  <c r="CE48" i="131"/>
  <c r="CN48" i="131" s="1"/>
  <c r="BO48" i="131"/>
  <c r="CF14" i="131"/>
  <c r="CQ14" i="131" s="1"/>
  <c r="CP14" i="131"/>
  <c r="CP21" i="131"/>
  <c r="CF21" i="131"/>
  <c r="CQ21" i="131" s="1"/>
  <c r="CE17" i="131"/>
  <c r="CN17" i="131" s="1"/>
  <c r="CP51" i="131"/>
  <c r="CF51" i="131"/>
  <c r="CQ51" i="131" s="1"/>
  <c r="CP56" i="131"/>
  <c r="CF56" i="131"/>
  <c r="CQ56" i="131" s="1"/>
  <c r="BY58" i="131"/>
  <c r="CK58" i="131" s="1"/>
  <c r="BY50" i="131"/>
  <c r="CK50" i="131" s="1"/>
  <c r="CP75" i="131"/>
  <c r="CQ75" i="131"/>
  <c r="CF64" i="131"/>
  <c r="CQ64" i="131" s="1"/>
  <c r="CP64" i="131"/>
  <c r="CP58" i="131"/>
  <c r="CF58" i="131"/>
  <c r="CQ58" i="131" s="1"/>
  <c r="CF19" i="131"/>
  <c r="CQ19" i="131" s="1"/>
  <c r="CP19" i="131"/>
  <c r="CP16" i="131"/>
  <c r="CF16" i="131"/>
  <c r="CQ16" i="131" s="1"/>
  <c r="CE54" i="131"/>
  <c r="CN54" i="131" s="1"/>
  <c r="BO54" i="131"/>
  <c r="CP47" i="131"/>
  <c r="CF47" i="131"/>
  <c r="CQ47" i="131" s="1"/>
  <c r="CP22" i="131"/>
  <c r="CF22" i="131"/>
  <c r="CQ22" i="131" s="1"/>
  <c r="CF72" i="131"/>
  <c r="CQ72" i="131" s="1"/>
  <c r="CP72" i="131"/>
  <c r="CK75" i="131"/>
  <c r="CP50" i="131"/>
  <c r="CF50" i="131"/>
  <c r="CQ50" i="131" s="1"/>
  <c r="CP78" i="131"/>
  <c r="CQ78" i="131"/>
  <c r="CE47" i="131"/>
  <c r="CN47" i="131" s="1"/>
  <c r="BO47" i="131"/>
  <c r="CF29" i="131"/>
  <c r="CQ29" i="131" s="1"/>
  <c r="CP29" i="131"/>
  <c r="BO35" i="131"/>
  <c r="CE35" i="131"/>
  <c r="CN35" i="131" s="1"/>
  <c r="CF15" i="131"/>
  <c r="CQ15" i="131" s="1"/>
  <c r="CP15" i="131"/>
  <c r="BO44" i="131"/>
  <c r="C46" i="11" s="1"/>
  <c r="CE44" i="131"/>
  <c r="CN44" i="131" s="1"/>
  <c r="CF28" i="131"/>
  <c r="CQ28" i="131" s="1"/>
  <c r="CP28" i="131"/>
  <c r="CK73" i="131"/>
  <c r="BY49" i="131"/>
  <c r="CK49" i="131" s="1"/>
  <c r="BY48" i="131"/>
  <c r="CK48" i="131" s="1"/>
  <c r="BY69" i="131"/>
  <c r="CK69" i="131" s="1"/>
  <c r="BY52" i="131"/>
  <c r="CK52" i="131" s="1"/>
  <c r="CE72" i="131"/>
  <c r="CN72" i="131" s="1"/>
  <c r="CF70" i="131"/>
  <c r="CQ70" i="131" s="1"/>
  <c r="CP70" i="131"/>
  <c r="CE38" i="131"/>
  <c r="CN38" i="131" s="1"/>
  <c r="BO38" i="131"/>
  <c r="CP25" i="131"/>
  <c r="CF25" i="131"/>
  <c r="CQ25" i="131" s="1"/>
  <c r="BO31" i="131"/>
  <c r="CE31" i="131"/>
  <c r="CN31" i="131" s="1"/>
  <c r="CP42" i="131"/>
  <c r="CF42" i="131"/>
  <c r="CQ42" i="131" s="1"/>
  <c r="CF35" i="131"/>
  <c r="CQ35" i="131" s="1"/>
  <c r="CP35" i="131"/>
  <c r="CP48" i="131"/>
  <c r="CF48" i="131"/>
  <c r="CQ48" i="131" s="1"/>
  <c r="CP20" i="131"/>
  <c r="CF20" i="131"/>
  <c r="CQ20" i="131" s="1"/>
  <c r="BY47" i="131"/>
  <c r="BY43" i="131"/>
  <c r="CK43" i="131" s="1"/>
  <c r="BW80" i="131"/>
  <c r="BY42" i="131"/>
  <c r="CK42" i="131" s="1"/>
  <c r="CF27" i="131"/>
  <c r="CQ27" i="131" s="1"/>
  <c r="CP27" i="131"/>
  <c r="CE51" i="131"/>
  <c r="CN51" i="131" s="1"/>
  <c r="CP26" i="131"/>
  <c r="CF26" i="131"/>
  <c r="CQ26" i="131" s="1"/>
  <c r="CP66" i="131"/>
  <c r="CF66" i="131"/>
  <c r="CQ66" i="131" s="1"/>
  <c r="CF43" i="131"/>
  <c r="CQ43" i="131" s="1"/>
  <c r="CP43" i="131"/>
  <c r="CP65" i="131"/>
  <c r="CF65" i="131"/>
  <c r="CQ65" i="131" s="1"/>
  <c r="BY31" i="131"/>
  <c r="CK31" i="131" s="1"/>
  <c r="CL31" i="131" s="1"/>
  <c r="CP45" i="131"/>
  <c r="CF45" i="131"/>
  <c r="CQ45" i="131" s="1"/>
  <c r="CE50" i="131"/>
  <c r="CN50" i="131" s="1"/>
  <c r="BO50" i="131"/>
  <c r="CP40" i="131"/>
  <c r="CF40" i="131"/>
  <c r="CQ40" i="131" s="1"/>
  <c r="CF32" i="131"/>
  <c r="CP32" i="131"/>
  <c r="CE21" i="131"/>
  <c r="CN21" i="131" s="1"/>
  <c r="CE43" i="131"/>
  <c r="CN43" i="131" s="1"/>
  <c r="BO43" i="131"/>
  <c r="BY41" i="131"/>
  <c r="CK41" i="131" s="1"/>
  <c r="BX80" i="131"/>
  <c r="BY67" i="131"/>
  <c r="CK67" i="131" s="1"/>
  <c r="BY70" i="131"/>
  <c r="CK70" i="131" s="1"/>
  <c r="BY33" i="131"/>
  <c r="CK33" i="131" s="1"/>
  <c r="CK63" i="144" s="1"/>
  <c r="BY44" i="131"/>
  <c r="CK44" i="131" s="1"/>
  <c r="CE40" i="131"/>
  <c r="CN40" i="131" s="1"/>
  <c r="BO40" i="131"/>
  <c r="CE66" i="131"/>
  <c r="CN66" i="131" s="1"/>
  <c r="BO66" i="131"/>
  <c r="CP34" i="131"/>
  <c r="CF34" i="131"/>
  <c r="CQ34" i="131" s="1"/>
  <c r="CP24" i="131"/>
  <c r="CF24" i="131"/>
  <c r="CQ24" i="131" s="1"/>
  <c r="CP67" i="131"/>
  <c r="CF67" i="131"/>
  <c r="CQ67" i="131" s="1"/>
  <c r="BY36" i="131"/>
  <c r="CK36" i="131" s="1"/>
  <c r="BY53" i="131"/>
  <c r="CK53" i="131" s="1"/>
  <c r="CO12" i="131"/>
  <c r="CE59" i="131"/>
  <c r="CN59" i="131" s="1"/>
  <c r="CQ76" i="131"/>
  <c r="CP76" i="131"/>
  <c r="CF61" i="131"/>
  <c r="CQ61" i="131" s="1"/>
  <c r="CP61" i="131"/>
  <c r="CP73" i="131"/>
  <c r="CF73" i="131"/>
  <c r="CQ73" i="131" s="1"/>
  <c r="CP38" i="131"/>
  <c r="CF38" i="131"/>
  <c r="CQ38" i="131" s="1"/>
  <c r="CP39" i="131"/>
  <c r="CF39" i="131"/>
  <c r="CQ39" i="131" s="1"/>
  <c r="CP37" i="131"/>
  <c r="CF37" i="131"/>
  <c r="CQ37" i="131" s="1"/>
  <c r="BO41" i="131"/>
  <c r="CE41" i="131"/>
  <c r="CN41" i="131" s="1"/>
  <c r="CE70" i="131"/>
  <c r="CN70" i="131" s="1"/>
  <c r="CF44" i="131"/>
  <c r="CQ44" i="131" s="1"/>
  <c r="CP44" i="131"/>
  <c r="CP52" i="131"/>
  <c r="CF52" i="131"/>
  <c r="CQ52" i="131" s="1"/>
  <c r="CF55" i="131"/>
  <c r="CQ55" i="131" s="1"/>
  <c r="CP55" i="131"/>
  <c r="BY61" i="131"/>
  <c r="CK61" i="131" s="1"/>
  <c r="BY56" i="131"/>
  <c r="CK56" i="131" s="1"/>
  <c r="BY39" i="131"/>
  <c r="CP18" i="131"/>
  <c r="CF18" i="131"/>
  <c r="CQ18" i="131" s="1"/>
  <c r="CE18" i="131"/>
  <c r="CN18" i="131" s="1"/>
  <c r="M140" i="131"/>
  <c r="AG140" i="131"/>
  <c r="X140" i="131"/>
  <c r="V140" i="131"/>
  <c r="D140" i="131"/>
  <c r="K140" i="131"/>
  <c r="AE140" i="131"/>
  <c r="W140" i="131"/>
  <c r="J140" i="131"/>
  <c r="AI5" i="131"/>
  <c r="Z140" i="131"/>
  <c r="AI9" i="131"/>
  <c r="Q140" i="131"/>
  <c r="N140" i="131"/>
  <c r="AC140" i="131"/>
  <c r="E140" i="131"/>
  <c r="S140" i="131"/>
  <c r="G140" i="131"/>
  <c r="L140" i="131"/>
  <c r="R140" i="131"/>
  <c r="BP24" i="131" l="1"/>
  <c r="BQ24" i="131" s="1"/>
  <c r="BO39" i="144"/>
  <c r="BO74" i="144"/>
  <c r="C64" i="11"/>
  <c r="I64" i="11" s="1"/>
  <c r="BR23" i="131"/>
  <c r="CL23" i="131"/>
  <c r="K33" i="122" s="1"/>
  <c r="CK15" i="144"/>
  <c r="CK15" i="147" s="1"/>
  <c r="CL15" i="147" s="1"/>
  <c r="BO75" i="144"/>
  <c r="BR75" i="144" s="1"/>
  <c r="BS75" i="144" s="1"/>
  <c r="BR25" i="131"/>
  <c r="CO25" i="131" s="1"/>
  <c r="BR16" i="131"/>
  <c r="CO16" i="131" s="1"/>
  <c r="BR72" i="131"/>
  <c r="BS72" i="131" s="1"/>
  <c r="BR20" i="131"/>
  <c r="BS20" i="131" s="1"/>
  <c r="BO69" i="144"/>
  <c r="BR69" i="144" s="1"/>
  <c r="BS69" i="144" s="1"/>
  <c r="BR27" i="131"/>
  <c r="BS27" i="131" s="1"/>
  <c r="BO37" i="144"/>
  <c r="BO37" i="147" s="1"/>
  <c r="BO37" i="150" s="1"/>
  <c r="BO73" i="144"/>
  <c r="BR73" i="144" s="1"/>
  <c r="BS73" i="144" s="1"/>
  <c r="CL15" i="131"/>
  <c r="K10" i="122" s="1"/>
  <c r="BP77" i="131"/>
  <c r="BQ77" i="131" s="1"/>
  <c r="BP39" i="131"/>
  <c r="BR65" i="131"/>
  <c r="BS65" i="131" s="1"/>
  <c r="CL16" i="144"/>
  <c r="CO16" i="146" s="1"/>
  <c r="CK16" i="147"/>
  <c r="CL16" i="147" s="1"/>
  <c r="CN16" i="146"/>
  <c r="CL24" i="131"/>
  <c r="BP75" i="131"/>
  <c r="BQ75" i="131" s="1"/>
  <c r="BO72" i="144"/>
  <c r="BP72" i="144" s="1"/>
  <c r="BQ72" i="144" s="1"/>
  <c r="BP76" i="131"/>
  <c r="BQ76" i="131" s="1"/>
  <c r="BR24" i="131"/>
  <c r="BS24" i="131" s="1"/>
  <c r="BP22" i="131"/>
  <c r="BQ22" i="131" s="1"/>
  <c r="CA81" i="131"/>
  <c r="BP74" i="131"/>
  <c r="BQ74" i="131" s="1"/>
  <c r="C33" i="11"/>
  <c r="I33" i="11" s="1"/>
  <c r="BR74" i="131"/>
  <c r="BS74" i="131" s="1"/>
  <c r="BP28" i="131"/>
  <c r="BQ28" i="131" s="1"/>
  <c r="C38" i="11"/>
  <c r="I38" i="11" s="1"/>
  <c r="BO27" i="144"/>
  <c r="BO61" i="144"/>
  <c r="BO61" i="147" s="1"/>
  <c r="BO61" i="150" s="1"/>
  <c r="C25" i="11"/>
  <c r="AG6" i="87"/>
  <c r="AG17" i="87" s="1"/>
  <c r="CG69" i="131"/>
  <c r="CI69" i="131" s="1"/>
  <c r="BO21" i="144"/>
  <c r="BR21" i="144" s="1"/>
  <c r="BS21" i="144" s="1"/>
  <c r="C32" i="11"/>
  <c r="CK67" i="150"/>
  <c r="CL67" i="147"/>
  <c r="CL22" i="147"/>
  <c r="CK22" i="150"/>
  <c r="CB41" i="147"/>
  <c r="CA41" i="150"/>
  <c r="Y22" i="33"/>
  <c r="AA22" i="33" s="1"/>
  <c r="BO20" i="144"/>
  <c r="BO20" i="147" s="1"/>
  <c r="C31" i="11"/>
  <c r="BO26" i="144"/>
  <c r="C37" i="11"/>
  <c r="BP22" i="144"/>
  <c r="BQ22" i="144" s="1"/>
  <c r="BO22" i="147"/>
  <c r="BO19" i="131"/>
  <c r="BR19" i="131" s="1"/>
  <c r="AG5" i="41"/>
  <c r="CG19" i="131"/>
  <c r="CI19" i="131" s="1"/>
  <c r="BO16" i="144"/>
  <c r="C11" i="11"/>
  <c r="BO36" i="144"/>
  <c r="BR36" i="144" s="1"/>
  <c r="BS36" i="144" s="1"/>
  <c r="C40" i="11"/>
  <c r="BO50" i="144"/>
  <c r="BR50" i="144" s="1"/>
  <c r="BS50" i="144" s="1"/>
  <c r="C24" i="11"/>
  <c r="C19" i="11"/>
  <c r="BO35" i="144"/>
  <c r="BP35" i="144" s="1"/>
  <c r="BQ35" i="144" s="1"/>
  <c r="AG6" i="52"/>
  <c r="AG17" i="52" s="1"/>
  <c r="CG32" i="131"/>
  <c r="CI32" i="131" s="1"/>
  <c r="BR15" i="131"/>
  <c r="CL21" i="131"/>
  <c r="BP73" i="131"/>
  <c r="BQ73" i="131" s="1"/>
  <c r="CB52" i="144"/>
  <c r="CA52" i="147"/>
  <c r="CB42" i="147"/>
  <c r="CA42" i="150"/>
  <c r="BO23" i="144"/>
  <c r="BP23" i="144" s="1"/>
  <c r="BQ23" i="144" s="1"/>
  <c r="C34" i="11"/>
  <c r="CA48" i="150"/>
  <c r="CB48" i="147"/>
  <c r="BO62" i="144"/>
  <c r="BR62" i="144" s="1"/>
  <c r="BS62" i="144" s="1"/>
  <c r="C26" i="11"/>
  <c r="BO55" i="144"/>
  <c r="BO55" i="147" s="1"/>
  <c r="BO55" i="150" s="1"/>
  <c r="BO55" i="152" s="1"/>
  <c r="C52" i="11"/>
  <c r="BO63" i="144"/>
  <c r="BO63" i="147" s="1"/>
  <c r="BO63" i="150" s="1"/>
  <c r="C27" i="11"/>
  <c r="G48" i="122"/>
  <c r="BP15" i="131"/>
  <c r="BQ15" i="131" s="1"/>
  <c r="BS25" i="131"/>
  <c r="CB22" i="144"/>
  <c r="CA22" i="147"/>
  <c r="BO68" i="144"/>
  <c r="BR68" i="144" s="1"/>
  <c r="BS68" i="144" s="1"/>
  <c r="CB51" i="147"/>
  <c r="CA51" i="150"/>
  <c r="BO64" i="144"/>
  <c r="C28" i="11"/>
  <c r="BS23" i="131"/>
  <c r="CO23" i="131"/>
  <c r="BO33" i="144"/>
  <c r="C17" i="11"/>
  <c r="BO54" i="144"/>
  <c r="BR54" i="144" s="1"/>
  <c r="BS54" i="144" s="1"/>
  <c r="C51" i="11"/>
  <c r="BO53" i="144"/>
  <c r="BR53" i="144" s="1"/>
  <c r="BS53" i="144" s="1"/>
  <c r="C50" i="11"/>
  <c r="BO38" i="144"/>
  <c r="BO38" i="147" s="1"/>
  <c r="BO38" i="150" s="1"/>
  <c r="BO38" i="152" s="1"/>
  <c r="C42" i="11"/>
  <c r="BO52" i="144"/>
  <c r="BR52" i="144" s="1"/>
  <c r="BS52" i="144" s="1"/>
  <c r="C49" i="11"/>
  <c r="G57" i="122"/>
  <c r="BO15" i="144"/>
  <c r="BP15" i="144" s="1"/>
  <c r="C10" i="11"/>
  <c r="CB43" i="147"/>
  <c r="BZ43" i="150"/>
  <c r="CL16" i="131"/>
  <c r="K11" i="122" s="1"/>
  <c r="CK49" i="144"/>
  <c r="BO17" i="144"/>
  <c r="C12" i="11"/>
  <c r="BP29" i="131"/>
  <c r="BQ29" i="131" s="1"/>
  <c r="C39" i="11"/>
  <c r="I39" i="11" s="1"/>
  <c r="BO28" i="144"/>
  <c r="BO41" i="144"/>
  <c r="BO41" i="147" s="1"/>
  <c r="BO41" i="150" s="1"/>
  <c r="C45" i="11"/>
  <c r="BE82" i="131"/>
  <c r="BO24" i="144"/>
  <c r="C35" i="11"/>
  <c r="BO18" i="144"/>
  <c r="C13" i="11"/>
  <c r="BO67" i="144"/>
  <c r="C57" i="11"/>
  <c r="CA53" i="150"/>
  <c r="CB53" i="147"/>
  <c r="BO51" i="144"/>
  <c r="BR51" i="144" s="1"/>
  <c r="BS51" i="144" s="1"/>
  <c r="C48" i="11"/>
  <c r="BO71" i="144"/>
  <c r="BR71" i="144" s="1"/>
  <c r="BS71" i="144" s="1"/>
  <c r="C61" i="11"/>
  <c r="BR74" i="144"/>
  <c r="BS74" i="144" s="1"/>
  <c r="BP74" i="144"/>
  <c r="CB65" i="150"/>
  <c r="CA65" i="152"/>
  <c r="CB65" i="152" s="1"/>
  <c r="U19" i="87" s="1"/>
  <c r="CB50" i="147"/>
  <c r="CA50" i="150"/>
  <c r="BP45" i="131"/>
  <c r="BQ45" i="131" s="1"/>
  <c r="C47" i="11"/>
  <c r="BO43" i="144"/>
  <c r="BO40" i="144"/>
  <c r="BP40" i="144" s="1"/>
  <c r="C44" i="11"/>
  <c r="BO48" i="144"/>
  <c r="C22" i="11"/>
  <c r="BO46" i="144"/>
  <c r="BR46" i="144" s="1"/>
  <c r="BS46" i="144" s="1"/>
  <c r="C20" i="11"/>
  <c r="BO34" i="144"/>
  <c r="BP34" i="144" s="1"/>
  <c r="BQ34" i="144" s="1"/>
  <c r="C18" i="11"/>
  <c r="BP60" i="144"/>
  <c r="BQ60" i="144" s="1"/>
  <c r="BO60" i="147"/>
  <c r="BO47" i="144"/>
  <c r="BR47" i="144" s="1"/>
  <c r="BS47" i="144" s="1"/>
  <c r="C21" i="11"/>
  <c r="BS13" i="131"/>
  <c r="CO13" i="131"/>
  <c r="CB66" i="144"/>
  <c r="CA66" i="147"/>
  <c r="BO25" i="144"/>
  <c r="C36" i="11"/>
  <c r="BO49" i="144"/>
  <c r="C23" i="11"/>
  <c r="BZ58" i="150"/>
  <c r="CB58" i="147"/>
  <c r="C55" i="11"/>
  <c r="I55" i="11" s="1"/>
  <c r="BO58" i="144"/>
  <c r="C54" i="11"/>
  <c r="I54" i="11" s="1"/>
  <c r="BO57" i="144"/>
  <c r="CL69" i="150"/>
  <c r="K59" i="11" s="1"/>
  <c r="CB63" i="147"/>
  <c r="CA63" i="150"/>
  <c r="CB24" i="144"/>
  <c r="CA24" i="147"/>
  <c r="CL24" i="144"/>
  <c r="CO24" i="146" s="1"/>
  <c r="CK24" i="147"/>
  <c r="CL24" i="147" s="1"/>
  <c r="CN24" i="146"/>
  <c r="CB23" i="144"/>
  <c r="CA23" i="147"/>
  <c r="CL23" i="144"/>
  <c r="CO23" i="146" s="1"/>
  <c r="CK23" i="147"/>
  <c r="CL23" i="147" s="1"/>
  <c r="CN23" i="146"/>
  <c r="CK21" i="150"/>
  <c r="CA21" i="150"/>
  <c r="CB21" i="147"/>
  <c r="CB17" i="144"/>
  <c r="CA17" i="147"/>
  <c r="CB15" i="144"/>
  <c r="CA15" i="147"/>
  <c r="BO13" i="152"/>
  <c r="BR13" i="152" s="1"/>
  <c r="BP13" i="150"/>
  <c r="BR13" i="150"/>
  <c r="BS13" i="150" s="1"/>
  <c r="CB30" i="150"/>
  <c r="U20" i="33" s="1"/>
  <c r="CA30" i="152"/>
  <c r="CB30" i="152" s="1"/>
  <c r="BZ70" i="152"/>
  <c r="CB60" i="147"/>
  <c r="CA60" i="150"/>
  <c r="CK60" i="150"/>
  <c r="CB34" i="147"/>
  <c r="CA34" i="150"/>
  <c r="CB36" i="147"/>
  <c r="CA36" i="150"/>
  <c r="CB32" i="147"/>
  <c r="CA32" i="150"/>
  <c r="CB55" i="147"/>
  <c r="CA55" i="150"/>
  <c r="CB54" i="147"/>
  <c r="CA54" i="150"/>
  <c r="CB46" i="147"/>
  <c r="CA46" i="150"/>
  <c r="CB31" i="147"/>
  <c r="CA31" i="150"/>
  <c r="CK31" i="150"/>
  <c r="CB47" i="147"/>
  <c r="CA47" i="150"/>
  <c r="CB40" i="147"/>
  <c r="CA40" i="150"/>
  <c r="CB62" i="147"/>
  <c r="CA62" i="150"/>
  <c r="CB16" i="147"/>
  <c r="CA16" i="150"/>
  <c r="CB38" i="147"/>
  <c r="CA38" i="150"/>
  <c r="CB71" i="147"/>
  <c r="CA71" i="150"/>
  <c r="CA71" i="152" s="1"/>
  <c r="CB71" i="152" s="1"/>
  <c r="U20" i="63" s="1"/>
  <c r="BP13" i="147"/>
  <c r="BR13" i="147"/>
  <c r="BS13" i="147" s="1"/>
  <c r="CB25" i="144"/>
  <c r="CA25" i="147"/>
  <c r="CL63" i="144"/>
  <c r="CO63" i="146" s="1"/>
  <c r="CK63" i="147"/>
  <c r="CL63" i="147" s="1"/>
  <c r="CN63" i="146"/>
  <c r="CB67" i="144"/>
  <c r="BZ67" i="147"/>
  <c r="CB39" i="144"/>
  <c r="CA39" i="147"/>
  <c r="CB35" i="144"/>
  <c r="CB35" i="147"/>
  <c r="CB33" i="144"/>
  <c r="CA33" i="147"/>
  <c r="CB30" i="147"/>
  <c r="BP39" i="144"/>
  <c r="BQ39" i="144" s="1"/>
  <c r="BO39" i="147"/>
  <c r="BO39" i="150" s="1"/>
  <c r="BO39" i="152" s="1"/>
  <c r="CL39" i="144"/>
  <c r="CO39" i="146" s="1"/>
  <c r="CK39" i="147"/>
  <c r="CL39" i="147" s="1"/>
  <c r="CN39" i="146"/>
  <c r="BO75" i="147"/>
  <c r="BO75" i="150" s="1"/>
  <c r="BO75" i="152" s="1"/>
  <c r="CA68" i="144"/>
  <c r="CA70" i="144"/>
  <c r="BO74" i="147"/>
  <c r="BP70" i="144"/>
  <c r="BQ70" i="144" s="1"/>
  <c r="BO70" i="147"/>
  <c r="BO70" i="150" s="1"/>
  <c r="BO70" i="152" s="1"/>
  <c r="BO14" i="147"/>
  <c r="BO14" i="150" s="1"/>
  <c r="BO14" i="152" s="1"/>
  <c r="BP14" i="144"/>
  <c r="BQ14" i="144" s="1"/>
  <c r="CL67" i="144"/>
  <c r="CN68" i="146"/>
  <c r="BR13" i="144"/>
  <c r="BS13" i="144" s="1"/>
  <c r="BP13" i="144"/>
  <c r="CL31" i="144"/>
  <c r="CN31" i="146"/>
  <c r="CL22" i="144"/>
  <c r="CO22" i="146" s="1"/>
  <c r="CN22" i="146"/>
  <c r="CL60" i="144"/>
  <c r="CO60" i="146" s="1"/>
  <c r="CN60" i="146"/>
  <c r="CL21" i="144"/>
  <c r="CO21" i="146" s="1"/>
  <c r="CN21" i="146"/>
  <c r="BQ61" i="131"/>
  <c r="CL22" i="131"/>
  <c r="BR22" i="131"/>
  <c r="CL28" i="131"/>
  <c r="CK27" i="144"/>
  <c r="CL70" i="131"/>
  <c r="CK66" i="144"/>
  <c r="BQ13" i="131"/>
  <c r="BO30" i="144"/>
  <c r="BO30" i="147" s="1"/>
  <c r="BO30" i="150" s="1"/>
  <c r="BO30" i="152" s="1"/>
  <c r="C6" i="11"/>
  <c r="C8" i="11"/>
  <c r="CL49" i="131"/>
  <c r="CK47" i="144"/>
  <c r="CB73" i="131"/>
  <c r="BQ65" i="131"/>
  <c r="CL29" i="131"/>
  <c r="CK28" i="144"/>
  <c r="CK28" i="147" s="1"/>
  <c r="CL28" i="147" s="1"/>
  <c r="BO45" i="144"/>
  <c r="C7" i="11"/>
  <c r="CL75" i="131"/>
  <c r="K62" i="122" s="1"/>
  <c r="CK70" i="144"/>
  <c r="CK70" i="147" s="1"/>
  <c r="BR75" i="131"/>
  <c r="BR70" i="144"/>
  <c r="BS70" i="144" s="1"/>
  <c r="CB75" i="131"/>
  <c r="BZ77" i="144"/>
  <c r="BR17" i="131"/>
  <c r="CK68" i="144"/>
  <c r="CK68" i="147" s="1"/>
  <c r="CL68" i="147" s="1"/>
  <c r="CL73" i="131"/>
  <c r="K60" i="122" s="1"/>
  <c r="BR73" i="131"/>
  <c r="CK65" i="131"/>
  <c r="CL65" i="131" s="1"/>
  <c r="CL36" i="131"/>
  <c r="CK34" i="144"/>
  <c r="CK34" i="147" s="1"/>
  <c r="CL34" i="147" s="1"/>
  <c r="CK30" i="144"/>
  <c r="CK17" i="144"/>
  <c r="CK17" i="147" s="1"/>
  <c r="CL17" i="147" s="1"/>
  <c r="CL52" i="131"/>
  <c r="CK50" i="144"/>
  <c r="CL60" i="131"/>
  <c r="K55" i="122" s="1"/>
  <c r="CK56" i="144"/>
  <c r="BP60" i="131"/>
  <c r="BQ60" i="131" s="1"/>
  <c r="BO56" i="144"/>
  <c r="CL34" i="131"/>
  <c r="CK32" i="144"/>
  <c r="CK32" i="147" s="1"/>
  <c r="CL32" i="147" s="1"/>
  <c r="BO32" i="144"/>
  <c r="CL43" i="131"/>
  <c r="CK41" i="144"/>
  <c r="CK41" i="147" s="1"/>
  <c r="CL41" i="131"/>
  <c r="CK40" i="144"/>
  <c r="CK40" i="147" s="1"/>
  <c r="CL40" i="147" s="1"/>
  <c r="CL44" i="131"/>
  <c r="K44" i="122" s="1"/>
  <c r="CK42" i="144"/>
  <c r="CK42" i="147" s="1"/>
  <c r="BP44" i="131"/>
  <c r="BO42" i="144"/>
  <c r="CL48" i="131"/>
  <c r="CK46" i="144"/>
  <c r="CK46" i="147" s="1"/>
  <c r="CL46" i="147" s="1"/>
  <c r="CB76" i="131"/>
  <c r="CA72" i="144"/>
  <c r="CL61" i="131"/>
  <c r="CK57" i="144"/>
  <c r="CL54" i="131"/>
  <c r="CK51" i="144"/>
  <c r="CK51" i="147" s="1"/>
  <c r="CL42" i="131"/>
  <c r="CK71" i="144"/>
  <c r="CK71" i="147" s="1"/>
  <c r="CL71" i="147" s="1"/>
  <c r="CL35" i="131"/>
  <c r="CK33" i="144"/>
  <c r="CL26" i="131"/>
  <c r="CK25" i="144"/>
  <c r="BR39" i="144"/>
  <c r="BS39" i="144" s="1"/>
  <c r="BU81" i="131"/>
  <c r="CL57" i="131"/>
  <c r="CK54" i="144"/>
  <c r="CK54" i="147" s="1"/>
  <c r="BR18" i="131"/>
  <c r="CB18" i="131"/>
  <c r="CA18" i="144"/>
  <c r="CL18" i="131"/>
  <c r="K13" i="122" s="1"/>
  <c r="CK18" i="144"/>
  <c r="CK18" i="147" s="1"/>
  <c r="CL18" i="147" s="1"/>
  <c r="BR14" i="144"/>
  <c r="BS14" i="144" s="1"/>
  <c r="CB65" i="131"/>
  <c r="CA14" i="144"/>
  <c r="CL67" i="131"/>
  <c r="K26" i="122" s="1"/>
  <c r="CK62" i="144"/>
  <c r="CK62" i="147" s="1"/>
  <c r="CL62" i="147" s="1"/>
  <c r="CB19" i="131"/>
  <c r="CA19" i="144"/>
  <c r="CL19" i="131"/>
  <c r="CK19" i="144"/>
  <c r="CK19" i="147" s="1"/>
  <c r="CL19" i="147" s="1"/>
  <c r="CL56" i="131"/>
  <c r="CK53" i="144"/>
  <c r="CK53" i="147" s="1"/>
  <c r="CL40" i="131"/>
  <c r="CK38" i="144"/>
  <c r="CK64" i="144"/>
  <c r="CK64" i="147" s="1"/>
  <c r="CL50" i="131"/>
  <c r="CK48" i="144"/>
  <c r="BW81" i="131"/>
  <c r="CL37" i="131"/>
  <c r="CK35" i="144"/>
  <c r="CL55" i="131"/>
  <c r="CK52" i="144"/>
  <c r="CK52" i="147" s="1"/>
  <c r="BQ27" i="131"/>
  <c r="CK27" i="131"/>
  <c r="BY30" i="131"/>
  <c r="CB27" i="131"/>
  <c r="CA26" i="144"/>
  <c r="CL69" i="131"/>
  <c r="CK65" i="144"/>
  <c r="CL38" i="131"/>
  <c r="CK36" i="144"/>
  <c r="CK36" i="147" s="1"/>
  <c r="CL36" i="147" s="1"/>
  <c r="CL58" i="131"/>
  <c r="CK55" i="144"/>
  <c r="BV81" i="131"/>
  <c r="BX81" i="131"/>
  <c r="CA37" i="144"/>
  <c r="BY46" i="131"/>
  <c r="CK45" i="131"/>
  <c r="CK47" i="131"/>
  <c r="CA45" i="144"/>
  <c r="CA45" i="147" s="1"/>
  <c r="CK39" i="131"/>
  <c r="CB20" i="131"/>
  <c r="CA20" i="144"/>
  <c r="CA20" i="147" s="1"/>
  <c r="CK20" i="131"/>
  <c r="BR68" i="131"/>
  <c r="CK76" i="131"/>
  <c r="BR76" i="131"/>
  <c r="BR26" i="131"/>
  <c r="CK66" i="131"/>
  <c r="BP21" i="131"/>
  <c r="BQ21" i="131" s="1"/>
  <c r="BR21" i="131"/>
  <c r="BP14" i="131"/>
  <c r="BQ14" i="131" s="1"/>
  <c r="BR14" i="131"/>
  <c r="BP37" i="131"/>
  <c r="BR37" i="131"/>
  <c r="BR39" i="131"/>
  <c r="CO39" i="131" s="1"/>
  <c r="BQ39" i="131"/>
  <c r="L59" i="122"/>
  <c r="Y48" i="55"/>
  <c r="Y48" i="108"/>
  <c r="AA48" i="108" s="1"/>
  <c r="Y47" i="56"/>
  <c r="AA47" i="56" s="1"/>
  <c r="Y47" i="61"/>
  <c r="AA47" i="61" s="1"/>
  <c r="Y48" i="61"/>
  <c r="AA48" i="61" s="1"/>
  <c r="Y49" i="72"/>
  <c r="Y47" i="49"/>
  <c r="AA47" i="49" s="1"/>
  <c r="Y48" i="49" s="1"/>
  <c r="Y48" i="68"/>
  <c r="AA48" i="68" s="1"/>
  <c r="Y47" i="68"/>
  <c r="AA47" i="68" s="1"/>
  <c r="Y49" i="68" s="1"/>
  <c r="Y46" i="63"/>
  <c r="AA46" i="63" s="1"/>
  <c r="Y48" i="63" s="1"/>
  <c r="Y47" i="103"/>
  <c r="AA47" i="103" s="1"/>
  <c r="Y48" i="103" s="1"/>
  <c r="Y47" i="44"/>
  <c r="AA47" i="44" s="1"/>
  <c r="Y48" i="44" s="1"/>
  <c r="Y47" i="102"/>
  <c r="AA47" i="102" s="1"/>
  <c r="Y48" i="102" s="1"/>
  <c r="Y48" i="91"/>
  <c r="AA48" i="91" s="1"/>
  <c r="Y47" i="73"/>
  <c r="AA47" i="73" s="1"/>
  <c r="Y48" i="73" s="1"/>
  <c r="Y48" i="92"/>
  <c r="AA48" i="92" s="1"/>
  <c r="Y49" i="92" s="1"/>
  <c r="AG38" i="52"/>
  <c r="G14" i="122"/>
  <c r="G29" i="122"/>
  <c r="CB39" i="131"/>
  <c r="Y49" i="90"/>
  <c r="K64" i="122"/>
  <c r="Y49" i="54"/>
  <c r="CB44" i="131"/>
  <c r="Y47" i="48"/>
  <c r="AA47" i="48" s="1"/>
  <c r="Y48" i="48" s="1"/>
  <c r="Y47" i="43"/>
  <c r="AA47" i="43" s="1"/>
  <c r="Y48" i="43" s="1"/>
  <c r="Y47" i="42"/>
  <c r="AA47" i="42" s="1"/>
  <c r="Y48" i="42" s="1"/>
  <c r="Y47" i="40"/>
  <c r="AA47" i="40" s="1"/>
  <c r="Y48" i="40" s="1"/>
  <c r="Y47" i="39"/>
  <c r="AA47" i="39" s="1"/>
  <c r="Y48" i="39" s="1"/>
  <c r="Y47" i="33"/>
  <c r="AA47" i="33" s="1"/>
  <c r="Y49" i="108"/>
  <c r="Y49" i="82"/>
  <c r="Y49" i="77"/>
  <c r="BP49" i="131"/>
  <c r="Y48" i="87"/>
  <c r="AA48" i="87" s="1"/>
  <c r="Y49" i="87" s="1"/>
  <c r="Y48" i="75"/>
  <c r="AA48" i="75" s="1"/>
  <c r="Y49" i="75" s="1"/>
  <c r="Y49" i="60"/>
  <c r="Y49" i="91"/>
  <c r="Y48" i="81"/>
  <c r="AA48" i="81" s="1"/>
  <c r="Y49" i="81" s="1"/>
  <c r="Y46" i="53"/>
  <c r="AA46" i="53" s="1"/>
  <c r="Y49" i="45"/>
  <c r="Y47" i="50"/>
  <c r="AA47" i="50" s="1"/>
  <c r="Y48" i="50"/>
  <c r="AA48" i="50" s="1"/>
  <c r="Y49" i="83"/>
  <c r="Y48" i="78"/>
  <c r="AA48" i="78" s="1"/>
  <c r="Y49" i="78" s="1"/>
  <c r="Y49" i="56"/>
  <c r="BR49" i="131"/>
  <c r="BP43" i="131"/>
  <c r="BR43" i="131"/>
  <c r="BP42" i="131"/>
  <c r="BR42" i="131"/>
  <c r="BP67" i="131"/>
  <c r="BR67" i="131"/>
  <c r="BP64" i="131"/>
  <c r="BR64" i="131"/>
  <c r="BR59" i="131"/>
  <c r="BP50" i="131"/>
  <c r="BR50" i="131"/>
  <c r="BP38" i="131"/>
  <c r="BR38" i="131"/>
  <c r="BP66" i="131"/>
  <c r="BR66" i="131"/>
  <c r="BP47" i="131"/>
  <c r="BR47" i="131"/>
  <c r="BP56" i="131"/>
  <c r="BR56" i="131"/>
  <c r="BY80" i="131"/>
  <c r="BP34" i="131"/>
  <c r="BR34" i="131"/>
  <c r="BP48" i="131"/>
  <c r="BR48" i="131"/>
  <c r="BP41" i="131"/>
  <c r="BR41" i="131"/>
  <c r="BP57" i="131"/>
  <c r="BR57" i="131"/>
  <c r="BP58" i="131"/>
  <c r="BR58" i="131"/>
  <c r="BP33" i="131"/>
  <c r="BR33" i="131"/>
  <c r="BP35" i="131"/>
  <c r="BR35" i="131"/>
  <c r="BR60" i="131"/>
  <c r="BP40" i="131"/>
  <c r="BR40" i="131"/>
  <c r="BP54" i="131"/>
  <c r="BR54" i="131"/>
  <c r="CQ32" i="131"/>
  <c r="BP31" i="131"/>
  <c r="BR31" i="131"/>
  <c r="BR44" i="131"/>
  <c r="BO32" i="131"/>
  <c r="C15" i="11" s="1"/>
  <c r="CE32" i="131"/>
  <c r="CN32" i="131" s="1"/>
  <c r="CE69" i="131"/>
  <c r="CN69" i="131" s="1"/>
  <c r="BO69" i="131"/>
  <c r="C29" i="11" s="1"/>
  <c r="CE65" i="131"/>
  <c r="CN65" i="131" s="1"/>
  <c r="CE19" i="131"/>
  <c r="CN19" i="131" s="1"/>
  <c r="BO53" i="131"/>
  <c r="CE53" i="131"/>
  <c r="CN53" i="131" s="1"/>
  <c r="BP52" i="131"/>
  <c r="BR52" i="131"/>
  <c r="BP36" i="131"/>
  <c r="BR36" i="131"/>
  <c r="BP55" i="131"/>
  <c r="BR55" i="131"/>
  <c r="L13" i="122"/>
  <c r="BE81" i="131"/>
  <c r="BD80" i="131"/>
  <c r="CL15" i="144" l="1"/>
  <c r="CO15" i="146" s="1"/>
  <c r="BP19" i="131"/>
  <c r="BP62" i="144"/>
  <c r="BQ62" i="144" s="1"/>
  <c r="BO62" i="147"/>
  <c r="BO62" i="150" s="1"/>
  <c r="BO62" i="152" s="1"/>
  <c r="BS16" i="131"/>
  <c r="CO65" i="131"/>
  <c r="CN15" i="146"/>
  <c r="BP20" i="144"/>
  <c r="BQ20" i="144" s="1"/>
  <c r="BO51" i="147"/>
  <c r="BO51" i="150" s="1"/>
  <c r="BO51" i="152" s="1"/>
  <c r="BP75" i="144"/>
  <c r="BQ75" i="144" s="1"/>
  <c r="BP51" i="144"/>
  <c r="BQ51" i="144" s="1"/>
  <c r="BP46" i="144"/>
  <c r="BQ46" i="144" s="1"/>
  <c r="BR72" i="144"/>
  <c r="BS72" i="144" s="1"/>
  <c r="BR34" i="144"/>
  <c r="BS34" i="144" s="1"/>
  <c r="BO69" i="147"/>
  <c r="BO69" i="150" s="1"/>
  <c r="BO69" i="152" s="1"/>
  <c r="BP38" i="144"/>
  <c r="BQ38" i="144" s="1"/>
  <c r="BP61" i="144"/>
  <c r="BQ61" i="144" s="1"/>
  <c r="BR61" i="144"/>
  <c r="BS61" i="144" s="1"/>
  <c r="BP69" i="144"/>
  <c r="BQ69" i="144" s="1"/>
  <c r="BP54" i="144"/>
  <c r="BQ54" i="144" s="1"/>
  <c r="BO54" i="147"/>
  <c r="BO54" i="150" s="1"/>
  <c r="BO54" i="152" s="1"/>
  <c r="BR54" i="152" s="1"/>
  <c r="BS54" i="152" s="1"/>
  <c r="BP63" i="144"/>
  <c r="BQ63" i="144" s="1"/>
  <c r="CO72" i="131"/>
  <c r="BO36" i="147"/>
  <c r="BO36" i="150" s="1"/>
  <c r="BO36" i="152" s="1"/>
  <c r="BP36" i="152" s="1"/>
  <c r="BQ36" i="152" s="1"/>
  <c r="CK16" i="150"/>
  <c r="CL16" i="150" s="1"/>
  <c r="K11" i="11" s="1"/>
  <c r="CO20" i="131"/>
  <c r="BO23" i="147"/>
  <c r="BR23" i="147" s="1"/>
  <c r="BS23" i="147" s="1"/>
  <c r="CO27" i="131"/>
  <c r="BR23" i="144"/>
  <c r="BS23" i="144" s="1"/>
  <c r="BO34" i="147"/>
  <c r="BP34" i="147" s="1"/>
  <c r="BQ34" i="147" s="1"/>
  <c r="BP73" i="144"/>
  <c r="BQ73" i="144" s="1"/>
  <c r="BO73" i="147"/>
  <c r="BR73" i="147" s="1"/>
  <c r="BS73" i="147" s="1"/>
  <c r="BR41" i="144"/>
  <c r="BS41" i="144" s="1"/>
  <c r="BR15" i="144"/>
  <c r="BS15" i="144" s="1"/>
  <c r="BR37" i="144"/>
  <c r="BS37" i="144" s="1"/>
  <c r="C14" i="11"/>
  <c r="BP37" i="144"/>
  <c r="BQ37" i="144" s="1"/>
  <c r="BP21" i="144"/>
  <c r="BQ21" i="144" s="1"/>
  <c r="BO19" i="144"/>
  <c r="BO19" i="147" s="1"/>
  <c r="BP19" i="147" s="1"/>
  <c r="CO74" i="131"/>
  <c r="BO15" i="147"/>
  <c r="BP15" i="147" s="1"/>
  <c r="BO40" i="147"/>
  <c r="BO40" i="150" s="1"/>
  <c r="BO40" i="152" s="1"/>
  <c r="BR40" i="152" s="1"/>
  <c r="BS40" i="152" s="1"/>
  <c r="BR63" i="144"/>
  <c r="BS63" i="144" s="1"/>
  <c r="BO72" i="147"/>
  <c r="BO72" i="150" s="1"/>
  <c r="BP72" i="150" s="1"/>
  <c r="BO68" i="147"/>
  <c r="BO68" i="150" s="1"/>
  <c r="BO68" i="152" s="1"/>
  <c r="BO35" i="147"/>
  <c r="BO35" i="150" s="1"/>
  <c r="BO35" i="152" s="1"/>
  <c r="BR35" i="152" s="1"/>
  <c r="BS35" i="152" s="1"/>
  <c r="CO24" i="131"/>
  <c r="CK14" i="144"/>
  <c r="CK14" i="147" s="1"/>
  <c r="CL14" i="147" s="1"/>
  <c r="BR35" i="144"/>
  <c r="BS35" i="144" s="1"/>
  <c r="BP68" i="144"/>
  <c r="BQ68" i="144" s="1"/>
  <c r="BR40" i="144"/>
  <c r="BS40" i="144" s="1"/>
  <c r="BR20" i="144"/>
  <c r="BS20" i="144" s="1"/>
  <c r="BO41" i="152"/>
  <c r="BP41" i="150"/>
  <c r="BR41" i="150"/>
  <c r="BS41" i="150" s="1"/>
  <c r="BS48" i="131"/>
  <c r="CO48" i="131"/>
  <c r="BR57" i="144"/>
  <c r="BS57" i="144" s="1"/>
  <c r="BP57" i="144"/>
  <c r="BQ57" i="144" s="1"/>
  <c r="BR55" i="144"/>
  <c r="BS55" i="144" s="1"/>
  <c r="BO21" i="147"/>
  <c r="BP21" i="147" s="1"/>
  <c r="BP25" i="144"/>
  <c r="BQ25" i="144" s="1"/>
  <c r="BO25" i="147"/>
  <c r="BR25" i="144"/>
  <c r="BS25" i="144" s="1"/>
  <c r="CB50" i="150"/>
  <c r="CA50" i="152"/>
  <c r="CB50" i="152" s="1"/>
  <c r="U19" i="68" s="1"/>
  <c r="BZ43" i="152"/>
  <c r="CB43" i="152" s="1"/>
  <c r="CB43" i="150"/>
  <c r="BP52" i="144"/>
  <c r="BQ52" i="144" s="1"/>
  <c r="BO52" i="147"/>
  <c r="BS15" i="131"/>
  <c r="CO15" i="131"/>
  <c r="CB41" i="150"/>
  <c r="U20" i="104" s="1"/>
  <c r="CA41" i="152"/>
  <c r="CB41" i="152" s="1"/>
  <c r="BS58" i="131"/>
  <c r="CO58" i="131"/>
  <c r="BS34" i="131"/>
  <c r="CO34" i="131"/>
  <c r="BS67" i="131"/>
  <c r="CO67" i="131"/>
  <c r="BR38" i="144"/>
  <c r="BS38" i="144" s="1"/>
  <c r="BS17" i="131"/>
  <c r="CO17" i="131"/>
  <c r="BO37" i="152"/>
  <c r="BP37" i="150"/>
  <c r="BR37" i="150"/>
  <c r="BS37" i="150" s="1"/>
  <c r="BP71" i="144"/>
  <c r="BQ71" i="144" s="1"/>
  <c r="BP55" i="144"/>
  <c r="BQ55" i="144" s="1"/>
  <c r="BP58" i="144"/>
  <c r="BQ58" i="144" s="1"/>
  <c r="BR58" i="144"/>
  <c r="BS58" i="144" s="1"/>
  <c r="BR24" i="144"/>
  <c r="BS24" i="144" s="1"/>
  <c r="BP24" i="144"/>
  <c r="BQ24" i="144" s="1"/>
  <c r="BO24" i="147"/>
  <c r="BP28" i="144"/>
  <c r="BQ28" i="144" s="1"/>
  <c r="BR28" i="144"/>
  <c r="BS28" i="144" s="1"/>
  <c r="BO28" i="147"/>
  <c r="CB51" i="150"/>
  <c r="CA51" i="152"/>
  <c r="CB51" i="152" s="1"/>
  <c r="U20" i="72" s="1"/>
  <c r="BR26" i="144"/>
  <c r="BS26" i="144" s="1"/>
  <c r="BO26" i="147"/>
  <c r="BP26" i="144"/>
  <c r="BQ26" i="144" s="1"/>
  <c r="BS66" i="131"/>
  <c r="CO66" i="131"/>
  <c r="CK64" i="150"/>
  <c r="CL64" i="147"/>
  <c r="BP48" i="144"/>
  <c r="BQ48" i="144" s="1"/>
  <c r="BO48" i="147"/>
  <c r="BS57" i="131"/>
  <c r="CO57" i="131"/>
  <c r="BS42" i="131"/>
  <c r="CO42" i="131"/>
  <c r="BS22" i="131"/>
  <c r="CO22" i="131"/>
  <c r="BO46" i="147"/>
  <c r="BO46" i="150" s="1"/>
  <c r="BO46" i="152" s="1"/>
  <c r="BR46" i="152" s="1"/>
  <c r="BS46" i="152" s="1"/>
  <c r="BP36" i="144"/>
  <c r="BQ36" i="144" s="1"/>
  <c r="BO47" i="147"/>
  <c r="BO47" i="150" s="1"/>
  <c r="BO47" i="152" s="1"/>
  <c r="BP47" i="152" s="1"/>
  <c r="BQ47" i="152" s="1"/>
  <c r="CL60" i="150"/>
  <c r="K8" i="11" s="1"/>
  <c r="CK60" i="152"/>
  <c r="CL60" i="152" s="1"/>
  <c r="CA66" i="150"/>
  <c r="CB66" i="147"/>
  <c r="BO60" i="150"/>
  <c r="BR60" i="147"/>
  <c r="BS60" i="147" s="1"/>
  <c r="BP60" i="147"/>
  <c r="BQ60" i="147" s="1"/>
  <c r="CB53" i="150"/>
  <c r="CA53" i="152"/>
  <c r="CB53" i="152" s="1"/>
  <c r="U20" i="75" s="1"/>
  <c r="BS33" i="131"/>
  <c r="CO33" i="131"/>
  <c r="BS64" i="131"/>
  <c r="CO64" i="131"/>
  <c r="BR18" i="144"/>
  <c r="BS18" i="144" s="1"/>
  <c r="BO18" i="147"/>
  <c r="BP18" i="144"/>
  <c r="BQ18" i="144" s="1"/>
  <c r="BS36" i="131"/>
  <c r="CO36" i="131"/>
  <c r="BS54" i="131"/>
  <c r="CO54" i="131"/>
  <c r="BS21" i="131"/>
  <c r="CO21" i="131"/>
  <c r="BP16" i="144"/>
  <c r="BQ16" i="144" s="1"/>
  <c r="BO16" i="147"/>
  <c r="BR16" i="144"/>
  <c r="BS16" i="144" s="1"/>
  <c r="BS37" i="131"/>
  <c r="CO37" i="131"/>
  <c r="CL48" i="144"/>
  <c r="CO48" i="146" s="1"/>
  <c r="CK48" i="147"/>
  <c r="CN48" i="146"/>
  <c r="BS18" i="131"/>
  <c r="CO18" i="131"/>
  <c r="BP41" i="144"/>
  <c r="BQ41" i="144" s="1"/>
  <c r="BP47" i="144"/>
  <c r="BQ47" i="144" s="1"/>
  <c r="CL31" i="150"/>
  <c r="K15" i="11" s="1"/>
  <c r="CK31" i="152"/>
  <c r="CL31" i="152" s="1"/>
  <c r="BP53" i="144"/>
  <c r="BQ53" i="144" s="1"/>
  <c r="BO53" i="147"/>
  <c r="CB22" i="147"/>
  <c r="CA22" i="150"/>
  <c r="CB52" i="147"/>
  <c r="CA52" i="150"/>
  <c r="BP27" i="144"/>
  <c r="BQ27" i="144" s="1"/>
  <c r="BR27" i="144"/>
  <c r="BS27" i="144" s="1"/>
  <c r="BO27" i="147"/>
  <c r="BS49" i="131"/>
  <c r="CO49" i="131"/>
  <c r="BS68" i="131"/>
  <c r="CO68" i="131"/>
  <c r="BO71" i="147"/>
  <c r="BO71" i="150" s="1"/>
  <c r="BO71" i="152" s="1"/>
  <c r="BP71" i="152" s="1"/>
  <c r="BQ71" i="152" s="1"/>
  <c r="BS52" i="131"/>
  <c r="CO52" i="131"/>
  <c r="CB42" i="150"/>
  <c r="U20" i="105" s="1"/>
  <c r="CA42" i="152"/>
  <c r="CB42" i="152" s="1"/>
  <c r="BS44" i="131"/>
  <c r="CO44" i="131"/>
  <c r="BS50" i="131"/>
  <c r="CO50" i="131"/>
  <c r="BS26" i="131"/>
  <c r="CO26" i="131"/>
  <c r="CL53" i="147"/>
  <c r="CK53" i="150"/>
  <c r="CL42" i="147"/>
  <c r="CK42" i="150"/>
  <c r="CN50" i="146"/>
  <c r="CL50" i="144"/>
  <c r="CO50" i="146" s="1"/>
  <c r="CK50" i="147"/>
  <c r="CL66" i="144"/>
  <c r="CO67" i="146" s="1"/>
  <c r="CK66" i="147"/>
  <c r="CN67" i="146"/>
  <c r="BQ13" i="150"/>
  <c r="L4" i="11"/>
  <c r="BP43" i="144"/>
  <c r="BQ43" i="144" s="1"/>
  <c r="BR43" i="144"/>
  <c r="BS43" i="144" s="1"/>
  <c r="BO43" i="147"/>
  <c r="BR67" i="144"/>
  <c r="BS67" i="144" s="1"/>
  <c r="BP67" i="144"/>
  <c r="BQ67" i="144" s="1"/>
  <c r="BO67" i="147"/>
  <c r="BR17" i="144"/>
  <c r="BS17" i="144" s="1"/>
  <c r="BP17" i="144"/>
  <c r="BQ17" i="144" s="1"/>
  <c r="BO17" i="147"/>
  <c r="CB48" i="150"/>
  <c r="CA48" i="152"/>
  <c r="CB48" i="152" s="1"/>
  <c r="U19" i="65" s="1"/>
  <c r="BO83" i="131"/>
  <c r="CL67" i="150"/>
  <c r="K57" i="11" s="1"/>
  <c r="CK67" i="152"/>
  <c r="CL67" i="152" s="1"/>
  <c r="CL51" i="147"/>
  <c r="CK51" i="150"/>
  <c r="CK30" i="147"/>
  <c r="CL30" i="147" s="1"/>
  <c r="CL30" i="144"/>
  <c r="CO30" i="146" s="1"/>
  <c r="BS40" i="131"/>
  <c r="CO40" i="131"/>
  <c r="BS38" i="131"/>
  <c r="CO38" i="131"/>
  <c r="BS19" i="131"/>
  <c r="CO19" i="131"/>
  <c r="CL41" i="147"/>
  <c r="CK41" i="150"/>
  <c r="CL22" i="150"/>
  <c r="K33" i="11" s="1"/>
  <c r="CK22" i="152"/>
  <c r="CL22" i="152" s="1"/>
  <c r="BS60" i="131"/>
  <c r="CO60" i="131"/>
  <c r="BS56" i="131"/>
  <c r="CO56" i="131"/>
  <c r="BS31" i="131"/>
  <c r="CO31" i="131"/>
  <c r="BS35" i="131"/>
  <c r="CO35" i="131"/>
  <c r="BS41" i="131"/>
  <c r="CO41" i="131"/>
  <c r="BS43" i="131"/>
  <c r="CO43" i="131"/>
  <c r="CL52" i="147"/>
  <c r="CK52" i="150"/>
  <c r="CK54" i="150"/>
  <c r="CL54" i="147"/>
  <c r="BS55" i="131"/>
  <c r="CO55" i="131"/>
  <c r="BS47" i="131"/>
  <c r="CO47" i="131"/>
  <c r="BS59" i="131"/>
  <c r="CO59" i="131"/>
  <c r="BS14" i="131"/>
  <c r="CO14" i="131"/>
  <c r="CN65" i="146"/>
  <c r="CL65" i="144"/>
  <c r="CO65" i="146" s="1"/>
  <c r="CK65" i="147"/>
  <c r="BR48" i="144"/>
  <c r="BS48" i="144" s="1"/>
  <c r="CL21" i="150"/>
  <c r="K32" i="11" s="1"/>
  <c r="CK21" i="152"/>
  <c r="CL21" i="152" s="1"/>
  <c r="BO49" i="147"/>
  <c r="BP49" i="144"/>
  <c r="BQ49" i="144" s="1"/>
  <c r="BR49" i="144"/>
  <c r="BS49" i="144" s="1"/>
  <c r="CK49" i="147"/>
  <c r="CN49" i="146"/>
  <c r="CL49" i="144"/>
  <c r="CO49" i="146" s="1"/>
  <c r="BP64" i="144"/>
  <c r="BQ64" i="144" s="1"/>
  <c r="BO64" i="147"/>
  <c r="BR64" i="144"/>
  <c r="BS64" i="144" s="1"/>
  <c r="BP50" i="144"/>
  <c r="BQ50" i="144" s="1"/>
  <c r="BO50" i="147"/>
  <c r="BP22" i="147"/>
  <c r="BQ22" i="147" s="1"/>
  <c r="BO22" i="150"/>
  <c r="BR22" i="147"/>
  <c r="BS22" i="147" s="1"/>
  <c r="Y23" i="33"/>
  <c r="AA23" i="33" s="1"/>
  <c r="Y24" i="33" s="1"/>
  <c r="BZ58" i="152"/>
  <c r="CB58" i="152" s="1"/>
  <c r="CB58" i="150"/>
  <c r="BO57" i="147"/>
  <c r="BO58" i="147"/>
  <c r="CK70" i="150"/>
  <c r="CL70" i="147"/>
  <c r="BP74" i="147"/>
  <c r="BQ74" i="147" s="1"/>
  <c r="BO74" i="150"/>
  <c r="BR74" i="147"/>
  <c r="BS74" i="147" s="1"/>
  <c r="CK68" i="150"/>
  <c r="CB67" i="147"/>
  <c r="BZ67" i="150"/>
  <c r="CK62" i="150"/>
  <c r="CK63" i="150"/>
  <c r="BO63" i="152"/>
  <c r="BP63" i="150"/>
  <c r="BR63" i="150"/>
  <c r="BS63" i="150" s="1"/>
  <c r="CB63" i="150"/>
  <c r="CA63" i="152"/>
  <c r="CB63" i="152" s="1"/>
  <c r="U19" i="83" s="1"/>
  <c r="BP61" i="150"/>
  <c r="BO61" i="152"/>
  <c r="BR61" i="150"/>
  <c r="BS61" i="150" s="1"/>
  <c r="CB26" i="144"/>
  <c r="CA26" i="147"/>
  <c r="CK24" i="150"/>
  <c r="CK28" i="150"/>
  <c r="CB24" i="147"/>
  <c r="CA24" i="150"/>
  <c r="CK23" i="150"/>
  <c r="CB23" i="147"/>
  <c r="CA23" i="150"/>
  <c r="CA21" i="152"/>
  <c r="CB21" i="152" s="1"/>
  <c r="CB21" i="150"/>
  <c r="U20" i="86" s="1"/>
  <c r="CA20" i="150"/>
  <c r="CB20" i="147"/>
  <c r="BP20" i="147"/>
  <c r="BO20" i="150"/>
  <c r="BR20" i="147"/>
  <c r="BS20" i="147" s="1"/>
  <c r="CB14" i="144"/>
  <c r="CA14" i="147"/>
  <c r="CA77" i="144"/>
  <c r="CA15" i="150"/>
  <c r="CB15" i="147"/>
  <c r="CK19" i="150"/>
  <c r="CK15" i="150"/>
  <c r="CK17" i="150"/>
  <c r="CA17" i="150"/>
  <c r="CB17" i="147"/>
  <c r="BS13" i="152"/>
  <c r="BP13" i="152"/>
  <c r="BQ13" i="152" s="1"/>
  <c r="CB36" i="150"/>
  <c r="U20" i="60" s="1"/>
  <c r="CA36" i="152"/>
  <c r="CB36" i="152" s="1"/>
  <c r="CB16" i="150"/>
  <c r="U20" i="39" s="1"/>
  <c r="CA16" i="152"/>
  <c r="CB16" i="152" s="1"/>
  <c r="CB54" i="150"/>
  <c r="CA54" i="152"/>
  <c r="CB54" i="152" s="1"/>
  <c r="U20" i="77" s="1"/>
  <c r="BP30" i="152"/>
  <c r="BQ30" i="152" s="1"/>
  <c r="BR30" i="152"/>
  <c r="BS30" i="152" s="1"/>
  <c r="BP38" i="152"/>
  <c r="BQ38" i="152" s="1"/>
  <c r="BR38" i="152"/>
  <c r="BS38" i="152" s="1"/>
  <c r="CB38" i="150"/>
  <c r="U20" i="91" s="1"/>
  <c r="CA38" i="152"/>
  <c r="CB38" i="152" s="1"/>
  <c r="BP70" i="152"/>
  <c r="BQ70" i="152" s="1"/>
  <c r="BR70" i="152"/>
  <c r="BS70" i="152" s="1"/>
  <c r="BP75" i="152"/>
  <c r="BQ75" i="152" s="1"/>
  <c r="BR75" i="152"/>
  <c r="BS75" i="152" s="1"/>
  <c r="CB62" i="150"/>
  <c r="CA62" i="152"/>
  <c r="CB62" i="152" s="1"/>
  <c r="U19" i="82" s="1"/>
  <c r="BP62" i="152"/>
  <c r="BQ62" i="152" s="1"/>
  <c r="BR62" i="152"/>
  <c r="BS62" i="152" s="1"/>
  <c r="CB47" i="150"/>
  <c r="CA47" i="152"/>
  <c r="CB47" i="152" s="1"/>
  <c r="U19" i="53" s="1"/>
  <c r="BP39" i="152"/>
  <c r="BQ39" i="152" s="1"/>
  <c r="BR39" i="152"/>
  <c r="BS39" i="152" s="1"/>
  <c r="CB32" i="150"/>
  <c r="U20" i="54" s="1"/>
  <c r="CA32" i="152"/>
  <c r="CB32" i="152" s="1"/>
  <c r="BP55" i="152"/>
  <c r="BQ55" i="152" s="1"/>
  <c r="BR55" i="152"/>
  <c r="BS55" i="152" s="1"/>
  <c r="CB55" i="150"/>
  <c r="CA55" i="152"/>
  <c r="CB55" i="152" s="1"/>
  <c r="U20" i="78" s="1"/>
  <c r="CB46" i="150"/>
  <c r="CA46" i="152"/>
  <c r="CB46" i="152" s="1"/>
  <c r="U19" i="37" s="1"/>
  <c r="CB60" i="150"/>
  <c r="CA60" i="152"/>
  <c r="CB60" i="152" s="1"/>
  <c r="U19" i="79" s="1"/>
  <c r="CB40" i="150"/>
  <c r="U20" i="50" s="1"/>
  <c r="CA40" i="152"/>
  <c r="CB40" i="152" s="1"/>
  <c r="BP14" i="152"/>
  <c r="BR14" i="152"/>
  <c r="BS14" i="152" s="1"/>
  <c r="CB31" i="150"/>
  <c r="U20" i="52" s="1"/>
  <c r="CA31" i="152"/>
  <c r="CB31" i="152" s="1"/>
  <c r="CK34" i="150"/>
  <c r="CB34" i="150"/>
  <c r="U20" i="43" s="1"/>
  <c r="CA34" i="152"/>
  <c r="CK36" i="150"/>
  <c r="CK32" i="150"/>
  <c r="BP70" i="150"/>
  <c r="BR70" i="150"/>
  <c r="BS70" i="150" s="1"/>
  <c r="BP55" i="150"/>
  <c r="BR55" i="150"/>
  <c r="BS55" i="150" s="1"/>
  <c r="CB45" i="147"/>
  <c r="CA45" i="150"/>
  <c r="CK39" i="150"/>
  <c r="BP39" i="150"/>
  <c r="BR39" i="150"/>
  <c r="BS39" i="150" s="1"/>
  <c r="CB39" i="147"/>
  <c r="CA39" i="150"/>
  <c r="CK46" i="150"/>
  <c r="CB33" i="147"/>
  <c r="CA33" i="150"/>
  <c r="CK18" i="150"/>
  <c r="BP14" i="150"/>
  <c r="BR14" i="150"/>
  <c r="BS14" i="150" s="1"/>
  <c r="BQ13" i="147"/>
  <c r="CK40" i="150"/>
  <c r="BP75" i="150"/>
  <c r="BR75" i="150"/>
  <c r="BS75" i="150" s="1"/>
  <c r="BP62" i="150"/>
  <c r="BR62" i="150"/>
  <c r="BS62" i="150" s="1"/>
  <c r="BP38" i="150"/>
  <c r="BR38" i="150"/>
  <c r="BS38" i="150" s="1"/>
  <c r="BP30" i="150"/>
  <c r="BR30" i="150"/>
  <c r="BS30" i="150" s="1"/>
  <c r="CB25" i="147"/>
  <c r="CA25" i="150"/>
  <c r="CK71" i="150"/>
  <c r="CB71" i="150"/>
  <c r="BP75" i="147"/>
  <c r="BR75" i="147"/>
  <c r="BS75" i="147" s="1"/>
  <c r="BQ74" i="144"/>
  <c r="BP45" i="144"/>
  <c r="BQ45" i="144" s="1"/>
  <c r="BO45" i="147"/>
  <c r="BO45" i="150" s="1"/>
  <c r="BO45" i="152" s="1"/>
  <c r="BQ13" i="144"/>
  <c r="CL47" i="144"/>
  <c r="CK47" i="147"/>
  <c r="CL47" i="147" s="1"/>
  <c r="CN47" i="146"/>
  <c r="BZ77" i="147"/>
  <c r="CL56" i="144"/>
  <c r="CK56" i="147"/>
  <c r="CL56" i="147" s="1"/>
  <c r="CN56" i="146"/>
  <c r="BP56" i="144"/>
  <c r="BQ56" i="144" s="1"/>
  <c r="BO56" i="147"/>
  <c r="CL57" i="144"/>
  <c r="CK57" i="147"/>
  <c r="CN57" i="146"/>
  <c r="CL25" i="144"/>
  <c r="CK25" i="147"/>
  <c r="CL25" i="147" s="1"/>
  <c r="CN25" i="146"/>
  <c r="BQ40" i="144"/>
  <c r="CO68" i="146"/>
  <c r="CO31" i="146"/>
  <c r="CB18" i="144"/>
  <c r="CA18" i="147"/>
  <c r="CL27" i="144"/>
  <c r="CK27" i="147"/>
  <c r="CL27" i="147" s="1"/>
  <c r="CN27" i="146"/>
  <c r="BP61" i="147"/>
  <c r="BR61" i="147"/>
  <c r="BS61" i="147" s="1"/>
  <c r="BP62" i="147"/>
  <c r="BR62" i="147"/>
  <c r="BS62" i="147" s="1"/>
  <c r="BP63" i="147"/>
  <c r="BR63" i="147"/>
  <c r="BS63" i="147" s="1"/>
  <c r="CB68" i="144"/>
  <c r="CA68" i="147"/>
  <c r="CA68" i="150" s="1"/>
  <c r="CB70" i="144"/>
  <c r="CA70" i="147"/>
  <c r="CB72" i="144"/>
  <c r="CA72" i="147"/>
  <c r="CL38" i="144"/>
  <c r="CO38" i="146" s="1"/>
  <c r="CK38" i="147"/>
  <c r="CL38" i="147" s="1"/>
  <c r="CN38" i="146"/>
  <c r="BP38" i="147"/>
  <c r="BR38" i="147"/>
  <c r="BS38" i="147" s="1"/>
  <c r="CB19" i="144"/>
  <c r="CA19" i="147"/>
  <c r="BP42" i="144"/>
  <c r="BQ42" i="144" s="1"/>
  <c r="BO42" i="147"/>
  <c r="BO42" i="150" s="1"/>
  <c r="CB37" i="144"/>
  <c r="CB44" i="144" s="1"/>
  <c r="CA37" i="147"/>
  <c r="CA37" i="150" s="1"/>
  <c r="CL35" i="144"/>
  <c r="CO35" i="146" s="1"/>
  <c r="CK35" i="147"/>
  <c r="CL35" i="147" s="1"/>
  <c r="CN35" i="146"/>
  <c r="CL33" i="144"/>
  <c r="CO33" i="146" s="1"/>
  <c r="CK33" i="147"/>
  <c r="CL33" i="147" s="1"/>
  <c r="CN33" i="146"/>
  <c r="BP33" i="144"/>
  <c r="BQ33" i="144" s="1"/>
  <c r="BO33" i="147"/>
  <c r="BO33" i="150" s="1"/>
  <c r="BO33" i="152" s="1"/>
  <c r="BP30" i="147"/>
  <c r="BQ30" i="147" s="1"/>
  <c r="BR30" i="147"/>
  <c r="BS30" i="147" s="1"/>
  <c r="CL28" i="144"/>
  <c r="CN28" i="146"/>
  <c r="BP55" i="147"/>
  <c r="BR55" i="147"/>
  <c r="BS55" i="147" s="1"/>
  <c r="CL55" i="144"/>
  <c r="CK55" i="147"/>
  <c r="CL55" i="147" s="1"/>
  <c r="CN55" i="146"/>
  <c r="BP39" i="147"/>
  <c r="BR39" i="147"/>
  <c r="BS39" i="147" s="1"/>
  <c r="BS75" i="131"/>
  <c r="CO75" i="131"/>
  <c r="BS76" i="131"/>
  <c r="CO76" i="131"/>
  <c r="BS73" i="131"/>
  <c r="CO73" i="131"/>
  <c r="CL68" i="144"/>
  <c r="CO69" i="146" s="1"/>
  <c r="CN69" i="146"/>
  <c r="CL71" i="144"/>
  <c r="CN72" i="146"/>
  <c r="CL70" i="144"/>
  <c r="CO71" i="146" s="1"/>
  <c r="CN71" i="146"/>
  <c r="BP70" i="147"/>
  <c r="BR70" i="147"/>
  <c r="BS70" i="147" s="1"/>
  <c r="BP37" i="147"/>
  <c r="BQ37" i="147" s="1"/>
  <c r="BR37" i="147"/>
  <c r="BS37" i="147" s="1"/>
  <c r="BP14" i="147"/>
  <c r="BR14" i="147"/>
  <c r="BS14" i="147" s="1"/>
  <c r="CL54" i="144"/>
  <c r="CO54" i="146" s="1"/>
  <c r="CN54" i="146"/>
  <c r="CL46" i="144"/>
  <c r="CN46" i="146"/>
  <c r="CL18" i="144"/>
  <c r="CN18" i="146"/>
  <c r="CL41" i="144"/>
  <c r="CN41" i="146"/>
  <c r="BP41" i="147"/>
  <c r="BQ41" i="147" s="1"/>
  <c r="BR41" i="147"/>
  <c r="BS41" i="147" s="1"/>
  <c r="BP32" i="144"/>
  <c r="BQ32" i="144" s="1"/>
  <c r="BO32" i="147"/>
  <c r="BO32" i="150" s="1"/>
  <c r="BO32" i="152" s="1"/>
  <c r="CL52" i="144"/>
  <c r="CO52" i="146" s="1"/>
  <c r="CN52" i="146"/>
  <c r="CL53" i="144"/>
  <c r="CO53" i="146" s="1"/>
  <c r="CN53" i="146"/>
  <c r="BR45" i="144"/>
  <c r="BS45" i="144" s="1"/>
  <c r="CL42" i="144"/>
  <c r="CO42" i="146" s="1"/>
  <c r="CN42" i="146"/>
  <c r="CN30" i="146"/>
  <c r="BP30" i="144"/>
  <c r="BQ30" i="144" s="1"/>
  <c r="CL19" i="144"/>
  <c r="CN64" i="146"/>
  <c r="CL64" i="144"/>
  <c r="CL32" i="144"/>
  <c r="CN32" i="146"/>
  <c r="CL36" i="144"/>
  <c r="CN36" i="146"/>
  <c r="CL17" i="144"/>
  <c r="CO17" i="146" s="1"/>
  <c r="CN17" i="146"/>
  <c r="CL62" i="144"/>
  <c r="CO62" i="146" s="1"/>
  <c r="CN62" i="146"/>
  <c r="CL34" i="144"/>
  <c r="CO34" i="146" s="1"/>
  <c r="CN34" i="146"/>
  <c r="CL40" i="144"/>
  <c r="CN40" i="146"/>
  <c r="CL51" i="144"/>
  <c r="CN51" i="146"/>
  <c r="BR60" i="144"/>
  <c r="BS60" i="144" s="1"/>
  <c r="BR30" i="144"/>
  <c r="BS30" i="144" s="1"/>
  <c r="BQ19" i="131"/>
  <c r="BQ30" i="131" s="1"/>
  <c r="BQ37" i="131"/>
  <c r="L5" i="122"/>
  <c r="CL20" i="131"/>
  <c r="K30" i="122" s="1"/>
  <c r="CK20" i="144"/>
  <c r="L7" i="122"/>
  <c r="L6" i="122"/>
  <c r="CL66" i="131"/>
  <c r="K25" i="122" s="1"/>
  <c r="CK61" i="144"/>
  <c r="CB30" i="131"/>
  <c r="BR56" i="144"/>
  <c r="BS56" i="144" s="1"/>
  <c r="BR33" i="144"/>
  <c r="BS33" i="144" s="1"/>
  <c r="BR32" i="144"/>
  <c r="BS32" i="144" s="1"/>
  <c r="BR42" i="144"/>
  <c r="BS42" i="144" s="1"/>
  <c r="CL76" i="131"/>
  <c r="CK72" i="144"/>
  <c r="CK72" i="147" s="1"/>
  <c r="CL72" i="147" s="1"/>
  <c r="BP30" i="131"/>
  <c r="BY81" i="131"/>
  <c r="CL27" i="131"/>
  <c r="CK26" i="144"/>
  <c r="BP69" i="131"/>
  <c r="BQ69" i="131" s="1"/>
  <c r="BO65" i="144"/>
  <c r="BP32" i="131"/>
  <c r="BO31" i="144"/>
  <c r="BO81" i="131"/>
  <c r="BS39" i="131"/>
  <c r="CK81" i="131"/>
  <c r="CL75" i="144" s="1"/>
  <c r="CL45" i="131"/>
  <c r="BQ15" i="144"/>
  <c r="CB45" i="144"/>
  <c r="CB59" i="144" s="1"/>
  <c r="CL47" i="131"/>
  <c r="CK45" i="144"/>
  <c r="CK45" i="147" s="1"/>
  <c r="CL45" i="147" s="1"/>
  <c r="CK37" i="144"/>
  <c r="CL39" i="131"/>
  <c r="CB20" i="144"/>
  <c r="Y49" i="61"/>
  <c r="L62" i="122"/>
  <c r="BQ67" i="131"/>
  <c r="L26" i="122"/>
  <c r="L27" i="122"/>
  <c r="L63" i="122"/>
  <c r="L60" i="122"/>
  <c r="L64" i="122"/>
  <c r="BQ66" i="131"/>
  <c r="L25" i="122"/>
  <c r="L65" i="122"/>
  <c r="L22" i="122"/>
  <c r="BQ57" i="131"/>
  <c r="L52" i="122"/>
  <c r="BQ48" i="131"/>
  <c r="L19" i="122"/>
  <c r="BQ50" i="131"/>
  <c r="L21" i="122"/>
  <c r="BQ49" i="131"/>
  <c r="L20" i="122"/>
  <c r="BQ55" i="131"/>
  <c r="L50" i="122"/>
  <c r="BQ56" i="131"/>
  <c r="L51" i="122"/>
  <c r="BQ54" i="131"/>
  <c r="L49" i="122"/>
  <c r="BQ58" i="131"/>
  <c r="L53" i="122"/>
  <c r="L55" i="122"/>
  <c r="L56" i="122"/>
  <c r="L54" i="122"/>
  <c r="BQ52" i="131"/>
  <c r="L23" i="122"/>
  <c r="L47" i="122"/>
  <c r="Y49" i="50"/>
  <c r="BQ44" i="131"/>
  <c r="L44" i="122"/>
  <c r="BQ33" i="131"/>
  <c r="L15" i="122"/>
  <c r="BQ42" i="131"/>
  <c r="L42" i="122"/>
  <c r="L45" i="122"/>
  <c r="L46" i="122"/>
  <c r="BQ40" i="131"/>
  <c r="L40" i="122"/>
  <c r="BQ43" i="131"/>
  <c r="L43" i="122"/>
  <c r="BQ34" i="131"/>
  <c r="L16" i="122"/>
  <c r="BQ41" i="131"/>
  <c r="L41" i="122"/>
  <c r="L34" i="122"/>
  <c r="L4" i="122"/>
  <c r="L9" i="122"/>
  <c r="L37" i="122"/>
  <c r="L33" i="122"/>
  <c r="L36" i="122"/>
  <c r="L32" i="122"/>
  <c r="L30" i="122"/>
  <c r="L35" i="122"/>
  <c r="L11" i="122"/>
  <c r="L10" i="122"/>
  <c r="L31" i="122"/>
  <c r="BQ35" i="131"/>
  <c r="L17" i="122"/>
  <c r="Y48" i="33"/>
  <c r="AA48" i="33" s="1"/>
  <c r="Y49" i="33" s="1"/>
  <c r="L12" i="122"/>
  <c r="BQ36" i="131"/>
  <c r="L18" i="122"/>
  <c r="BQ38" i="131"/>
  <c r="L39" i="122"/>
  <c r="Y47" i="53"/>
  <c r="AA47" i="53" s="1"/>
  <c r="Y48" i="53" s="1"/>
  <c r="CG81" i="131"/>
  <c r="CI81" i="131"/>
  <c r="BQ31" i="131"/>
  <c r="BP63" i="131"/>
  <c r="BR32" i="131"/>
  <c r="CO32" i="131" s="1"/>
  <c r="BR69" i="131"/>
  <c r="CO69" i="131" s="1"/>
  <c r="BQ47" i="131"/>
  <c r="BQ64" i="131"/>
  <c r="BR51" i="147" l="1"/>
  <c r="BS51" i="147" s="1"/>
  <c r="BR51" i="150"/>
  <c r="BS51" i="150" s="1"/>
  <c r="BP51" i="147"/>
  <c r="BQ51" i="147" s="1"/>
  <c r="BP51" i="150"/>
  <c r="BQ51" i="150" s="1"/>
  <c r="BP19" i="144"/>
  <c r="BP69" i="150"/>
  <c r="BQ69" i="150" s="1"/>
  <c r="BO23" i="150"/>
  <c r="BP23" i="150" s="1"/>
  <c r="BP40" i="150"/>
  <c r="BQ40" i="150" s="1"/>
  <c r="BP82" i="131"/>
  <c r="BP23" i="147"/>
  <c r="BR21" i="147"/>
  <c r="BS21" i="147" s="1"/>
  <c r="BR34" i="147"/>
  <c r="BS34" i="147" s="1"/>
  <c r="BR46" i="147"/>
  <c r="BS46" i="147" s="1"/>
  <c r="BO34" i="150"/>
  <c r="BP34" i="150" s="1"/>
  <c r="BR35" i="147"/>
  <c r="BS35" i="147" s="1"/>
  <c r="BP35" i="147"/>
  <c r="BQ35" i="147" s="1"/>
  <c r="BP35" i="152"/>
  <c r="BQ35" i="152" s="1"/>
  <c r="BR36" i="150"/>
  <c r="BS36" i="150" s="1"/>
  <c r="BR36" i="152"/>
  <c r="BS36" i="152" s="1"/>
  <c r="BR69" i="150"/>
  <c r="BS69" i="150" s="1"/>
  <c r="BR19" i="144"/>
  <c r="BS19" i="144" s="1"/>
  <c r="BP69" i="147"/>
  <c r="BQ69" i="147" s="1"/>
  <c r="BR69" i="147"/>
  <c r="BS69" i="147" s="1"/>
  <c r="BR19" i="147"/>
  <c r="BS19" i="147" s="1"/>
  <c r="BP46" i="152"/>
  <c r="BQ46" i="152" s="1"/>
  <c r="BR35" i="150"/>
  <c r="BS35" i="150" s="1"/>
  <c r="BP35" i="150"/>
  <c r="BQ35" i="150" s="1"/>
  <c r="CL14" i="144"/>
  <c r="CO14" i="146" s="1"/>
  <c r="BP36" i="150"/>
  <c r="BQ36" i="150" s="1"/>
  <c r="BO73" i="150"/>
  <c r="BP73" i="150" s="1"/>
  <c r="BP73" i="147"/>
  <c r="BQ73" i="147" s="1"/>
  <c r="BR36" i="147"/>
  <c r="BS36" i="147" s="1"/>
  <c r="CK14" i="150"/>
  <c r="CL14" i="150" s="1"/>
  <c r="K5" i="11" s="1"/>
  <c r="BP36" i="147"/>
  <c r="BQ36" i="147" s="1"/>
  <c r="CN14" i="146"/>
  <c r="BR47" i="152"/>
  <c r="BS47" i="152" s="1"/>
  <c r="CB59" i="147"/>
  <c r="BO21" i="150"/>
  <c r="BO21" i="152" s="1"/>
  <c r="BR40" i="147"/>
  <c r="BS40" i="147" s="1"/>
  <c r="BP40" i="152"/>
  <c r="BQ40" i="152" s="1"/>
  <c r="BP68" i="150"/>
  <c r="L58" i="11" s="1"/>
  <c r="BP72" i="147"/>
  <c r="BQ72" i="147" s="1"/>
  <c r="BR72" i="150"/>
  <c r="BS72" i="150" s="1"/>
  <c r="BR72" i="147"/>
  <c r="BS72" i="147" s="1"/>
  <c r="BO72" i="152"/>
  <c r="BP72" i="152" s="1"/>
  <c r="BQ72" i="152" s="1"/>
  <c r="BR71" i="150"/>
  <c r="BS71" i="150" s="1"/>
  <c r="BR71" i="152"/>
  <c r="BS71" i="152" s="1"/>
  <c r="BP54" i="147"/>
  <c r="BQ54" i="147" s="1"/>
  <c r="BP54" i="152"/>
  <c r="BQ54" i="152" s="1"/>
  <c r="BP54" i="150"/>
  <c r="BQ54" i="150" s="1"/>
  <c r="BP40" i="147"/>
  <c r="BQ40" i="147" s="1"/>
  <c r="BR71" i="147"/>
  <c r="BS71" i="147" s="1"/>
  <c r="BP71" i="147"/>
  <c r="BQ71" i="147" s="1"/>
  <c r="BR54" i="150"/>
  <c r="BS54" i="150" s="1"/>
  <c r="BP71" i="150"/>
  <c r="L61" i="11" s="1"/>
  <c r="BR68" i="147"/>
  <c r="BS68" i="147" s="1"/>
  <c r="BP68" i="147"/>
  <c r="BQ68" i="147" s="1"/>
  <c r="BR68" i="150"/>
  <c r="BS68" i="150" s="1"/>
  <c r="BR54" i="147"/>
  <c r="BS54" i="147" s="1"/>
  <c r="BR40" i="150"/>
  <c r="BS40" i="150" s="1"/>
  <c r="CK16" i="152"/>
  <c r="CL16" i="152" s="1"/>
  <c r="BR15" i="147"/>
  <c r="BS15" i="147" s="1"/>
  <c r="BO15" i="150"/>
  <c r="BO15" i="152" s="1"/>
  <c r="BR47" i="147"/>
  <c r="BS47" i="147" s="1"/>
  <c r="BP47" i="147"/>
  <c r="BQ47" i="147" s="1"/>
  <c r="BR47" i="150"/>
  <c r="BS47" i="150" s="1"/>
  <c r="BP47" i="150"/>
  <c r="BQ47" i="150" s="1"/>
  <c r="BO42" i="152"/>
  <c r="BP42" i="150"/>
  <c r="BR42" i="150"/>
  <c r="BS42" i="150" s="1"/>
  <c r="CL15" i="150"/>
  <c r="K10" i="11" s="1"/>
  <c r="CK15" i="152"/>
  <c r="CL15" i="152" s="1"/>
  <c r="BS59" i="144"/>
  <c r="BP46" i="147"/>
  <c r="BQ46" i="147" s="1"/>
  <c r="CL19" i="150"/>
  <c r="K14" i="11" s="1"/>
  <c r="CK19" i="152"/>
  <c r="CL19" i="152" s="1"/>
  <c r="CL28" i="150"/>
  <c r="K39" i="11" s="1"/>
  <c r="CK28" i="152"/>
  <c r="CL28" i="152" s="1"/>
  <c r="CL63" i="150"/>
  <c r="K27" i="11" s="1"/>
  <c r="CK63" i="152"/>
  <c r="CL63" i="152" s="1"/>
  <c r="BR22" i="150"/>
  <c r="BS22" i="150" s="1"/>
  <c r="BP22" i="150"/>
  <c r="BP69" i="152"/>
  <c r="BQ69" i="152" s="1"/>
  <c r="BR69" i="152"/>
  <c r="BS69" i="152" s="1"/>
  <c r="CL54" i="150"/>
  <c r="K51" i="11" s="1"/>
  <c r="CK54" i="152"/>
  <c r="CL54" i="152" s="1"/>
  <c r="BP43" i="147"/>
  <c r="BQ43" i="147" s="1"/>
  <c r="BO43" i="150"/>
  <c r="BR43" i="147"/>
  <c r="BS43" i="147" s="1"/>
  <c r="CL53" i="150"/>
  <c r="K50" i="11" s="1"/>
  <c r="CK53" i="152"/>
  <c r="CL53" i="152" s="1"/>
  <c r="BO53" i="150"/>
  <c r="BP53" i="147"/>
  <c r="BQ53" i="147" s="1"/>
  <c r="BR53" i="147"/>
  <c r="BS53" i="147" s="1"/>
  <c r="BR24" i="147"/>
  <c r="BS24" i="147" s="1"/>
  <c r="BP24" i="147"/>
  <c r="BQ24" i="147" s="1"/>
  <c r="BO24" i="150"/>
  <c r="BO65" i="147"/>
  <c r="BP65" i="144"/>
  <c r="BP76" i="144" s="1"/>
  <c r="BQ70" i="150"/>
  <c r="L60" i="11"/>
  <c r="CB68" i="147"/>
  <c r="CL24" i="150"/>
  <c r="K35" i="11" s="1"/>
  <c r="CK24" i="152"/>
  <c r="CL24" i="152" s="1"/>
  <c r="CL62" i="150"/>
  <c r="K26" i="11" s="1"/>
  <c r="CK62" i="152"/>
  <c r="CL62" i="152" s="1"/>
  <c r="CL49" i="147"/>
  <c r="CK49" i="150"/>
  <c r="L59" i="11"/>
  <c r="CK52" i="152"/>
  <c r="CL52" i="152" s="1"/>
  <c r="CL52" i="150"/>
  <c r="K49" i="11" s="1"/>
  <c r="CL41" i="150"/>
  <c r="K45" i="11" s="1"/>
  <c r="CK41" i="152"/>
  <c r="CL41" i="152" s="1"/>
  <c r="CL66" i="147"/>
  <c r="CK66" i="150"/>
  <c r="BO27" i="150"/>
  <c r="BP27" i="147"/>
  <c r="BQ27" i="147" s="1"/>
  <c r="BR27" i="147"/>
  <c r="BS27" i="147" s="1"/>
  <c r="CL48" i="147"/>
  <c r="CK48" i="150"/>
  <c r="BP26" i="147"/>
  <c r="BQ26" i="147" s="1"/>
  <c r="BO26" i="150"/>
  <c r="BR26" i="147"/>
  <c r="BS26" i="147" s="1"/>
  <c r="CL46" i="150"/>
  <c r="K20" i="11" s="1"/>
  <c r="CK46" i="152"/>
  <c r="CL46" i="152" s="1"/>
  <c r="CL34" i="150"/>
  <c r="K18" i="11" s="1"/>
  <c r="CK34" i="152"/>
  <c r="CL34" i="152" s="1"/>
  <c r="BQ72" i="150"/>
  <c r="L62" i="11"/>
  <c r="BR46" i="150"/>
  <c r="BS46" i="150" s="1"/>
  <c r="CL36" i="150"/>
  <c r="K40" i="11" s="1"/>
  <c r="CK36" i="152"/>
  <c r="CL36" i="152" s="1"/>
  <c r="BP49" i="147"/>
  <c r="BQ49" i="147" s="1"/>
  <c r="BO49" i="150"/>
  <c r="BR49" i="147"/>
  <c r="BS49" i="147" s="1"/>
  <c r="CK65" i="150"/>
  <c r="CL65" i="147"/>
  <c r="CB52" i="150"/>
  <c r="CA52" i="152"/>
  <c r="CB52" i="152" s="1"/>
  <c r="U20" i="73" s="1"/>
  <c r="BP60" i="150"/>
  <c r="BO60" i="152"/>
  <c r="BR60" i="150"/>
  <c r="BS60" i="150" s="1"/>
  <c r="CL39" i="150"/>
  <c r="K43" i="11" s="1"/>
  <c r="CK39" i="152"/>
  <c r="CL39" i="152" s="1"/>
  <c r="BP50" i="147"/>
  <c r="BQ50" i="147" s="1"/>
  <c r="BO50" i="150"/>
  <c r="BR50" i="147"/>
  <c r="BS50" i="147" s="1"/>
  <c r="BP17" i="147"/>
  <c r="BQ17" i="147" s="1"/>
  <c r="BO17" i="150"/>
  <c r="BR17" i="147"/>
  <c r="BS17" i="147" s="1"/>
  <c r="BO18" i="150"/>
  <c r="BP18" i="147"/>
  <c r="BQ18" i="147" s="1"/>
  <c r="BR18" i="147"/>
  <c r="BS18" i="147" s="1"/>
  <c r="BP48" i="147"/>
  <c r="BQ48" i="147" s="1"/>
  <c r="BO48" i="150"/>
  <c r="BR48" i="147"/>
  <c r="BS48" i="147" s="1"/>
  <c r="BQ37" i="150"/>
  <c r="L41" i="11"/>
  <c r="CL18" i="150"/>
  <c r="K13" i="11" s="1"/>
  <c r="CK18" i="152"/>
  <c r="CL18" i="152" s="1"/>
  <c r="CL32" i="150"/>
  <c r="K16" i="11" s="1"/>
  <c r="CK32" i="152"/>
  <c r="CL32" i="152" s="1"/>
  <c r="CK50" i="150"/>
  <c r="CL50" i="147"/>
  <c r="BP52" i="147"/>
  <c r="BQ52" i="147" s="1"/>
  <c r="BO52" i="150"/>
  <c r="BR52" i="147"/>
  <c r="BS52" i="147" s="1"/>
  <c r="CB37" i="150"/>
  <c r="U20" i="31" s="1"/>
  <c r="CA37" i="152"/>
  <c r="CB37" i="152" s="1"/>
  <c r="CL71" i="150"/>
  <c r="K61" i="11" s="1"/>
  <c r="CK71" i="152"/>
  <c r="CL71" i="152" s="1"/>
  <c r="BQ30" i="150"/>
  <c r="L6" i="11"/>
  <c r="BP46" i="150"/>
  <c r="CL17" i="150"/>
  <c r="K12" i="11" s="1"/>
  <c r="CK17" i="152"/>
  <c r="CL17" i="152" s="1"/>
  <c r="CL68" i="150"/>
  <c r="K58" i="11" s="1"/>
  <c r="CK68" i="152"/>
  <c r="CL68" i="152" s="1"/>
  <c r="CL70" i="150"/>
  <c r="K60" i="11" s="1"/>
  <c r="CK70" i="152"/>
  <c r="CL70" i="152" s="1"/>
  <c r="BO64" i="150"/>
  <c r="BP64" i="147"/>
  <c r="BQ64" i="147" s="1"/>
  <c r="BR64" i="147"/>
  <c r="BS64" i="147" s="1"/>
  <c r="BO67" i="150"/>
  <c r="BP67" i="147"/>
  <c r="BQ67" i="147" s="1"/>
  <c r="BR67" i="147"/>
  <c r="BS67" i="147" s="1"/>
  <c r="CL64" i="150"/>
  <c r="K28" i="11" s="1"/>
  <c r="CK64" i="152"/>
  <c r="CL64" i="152" s="1"/>
  <c r="BR28" i="147"/>
  <c r="BS28" i="147" s="1"/>
  <c r="BP28" i="147"/>
  <c r="BQ28" i="147" s="1"/>
  <c r="BO28" i="150"/>
  <c r="BQ41" i="150"/>
  <c r="L45" i="11"/>
  <c r="BO25" i="150"/>
  <c r="BR25" i="147"/>
  <c r="BS25" i="147" s="1"/>
  <c r="BP25" i="147"/>
  <c r="BQ25" i="147" s="1"/>
  <c r="CK30" i="150"/>
  <c r="CL51" i="150"/>
  <c r="K48" i="11" s="1"/>
  <c r="CK51" i="152"/>
  <c r="CL51" i="152" s="1"/>
  <c r="BP37" i="152"/>
  <c r="BQ37" i="152" s="1"/>
  <c r="BR37" i="152"/>
  <c r="BS37" i="152" s="1"/>
  <c r="CL40" i="150"/>
  <c r="K44" i="11" s="1"/>
  <c r="CK40" i="152"/>
  <c r="CL40" i="152" s="1"/>
  <c r="CL23" i="150"/>
  <c r="K34" i="11" s="1"/>
  <c r="CK23" i="152"/>
  <c r="CL23" i="152" s="1"/>
  <c r="BQ63" i="150"/>
  <c r="L27" i="11"/>
  <c r="BR51" i="152"/>
  <c r="BS51" i="152" s="1"/>
  <c r="BP51" i="152"/>
  <c r="BQ51" i="152" s="1"/>
  <c r="CL42" i="150"/>
  <c r="K46" i="11" s="1"/>
  <c r="CK42" i="152"/>
  <c r="CL42" i="152" s="1"/>
  <c r="CB22" i="150"/>
  <c r="U20" i="45" s="1"/>
  <c r="CA22" i="152"/>
  <c r="BO16" i="150"/>
  <c r="BP16" i="147"/>
  <c r="BQ16" i="147" s="1"/>
  <c r="BR16" i="147"/>
  <c r="BS16" i="147" s="1"/>
  <c r="CB66" i="150"/>
  <c r="CA66" i="152"/>
  <c r="CB66" i="152" s="1"/>
  <c r="U20" i="69" s="1"/>
  <c r="BP41" i="152"/>
  <c r="BQ41" i="152" s="1"/>
  <c r="BR41" i="152"/>
  <c r="BS41" i="152" s="1"/>
  <c r="CK57" i="150"/>
  <c r="CL57" i="147"/>
  <c r="BO58" i="150"/>
  <c r="BR58" i="147"/>
  <c r="BS58" i="147" s="1"/>
  <c r="BP58" i="147"/>
  <c r="BQ58" i="147" s="1"/>
  <c r="BO57" i="150"/>
  <c r="BR57" i="147"/>
  <c r="BS57" i="147" s="1"/>
  <c r="BP57" i="147"/>
  <c r="BQ55" i="150"/>
  <c r="L52" i="11"/>
  <c r="BQ39" i="150"/>
  <c r="L43" i="11"/>
  <c r="BQ38" i="150"/>
  <c r="L42" i="11"/>
  <c r="BQ61" i="150"/>
  <c r="L25" i="11"/>
  <c r="BQ14" i="150"/>
  <c r="L5" i="11"/>
  <c r="BQ75" i="150"/>
  <c r="L65" i="11"/>
  <c r="BQ62" i="150"/>
  <c r="L26" i="11"/>
  <c r="BQ75" i="147"/>
  <c r="CB72" i="147"/>
  <c r="CA72" i="150"/>
  <c r="BO74" i="152"/>
  <c r="BP74" i="150"/>
  <c r="BR74" i="150"/>
  <c r="BS74" i="150" s="1"/>
  <c r="CK72" i="150"/>
  <c r="CB68" i="150"/>
  <c r="CA68" i="152"/>
  <c r="CB68" i="152" s="1"/>
  <c r="BP68" i="152"/>
  <c r="BQ68" i="152" s="1"/>
  <c r="BR68" i="152"/>
  <c r="BS68" i="152" s="1"/>
  <c r="BZ67" i="152"/>
  <c r="CB67" i="150"/>
  <c r="BZ77" i="150"/>
  <c r="BP63" i="152"/>
  <c r="BQ63" i="152" s="1"/>
  <c r="BR63" i="152"/>
  <c r="BS63" i="152" s="1"/>
  <c r="BQ63" i="147"/>
  <c r="BQ62" i="147"/>
  <c r="BQ61" i="147"/>
  <c r="BP61" i="152"/>
  <c r="BQ61" i="152" s="1"/>
  <c r="BR61" i="152"/>
  <c r="BS61" i="152" s="1"/>
  <c r="CB24" i="150"/>
  <c r="U20" i="61" s="1"/>
  <c r="CA24" i="152"/>
  <c r="CB24" i="152" s="1"/>
  <c r="CL26" i="144"/>
  <c r="CO26" i="146" s="1"/>
  <c r="CK26" i="147"/>
  <c r="CL26" i="147" s="1"/>
  <c r="CN26" i="146"/>
  <c r="CB26" i="147"/>
  <c r="CA26" i="150"/>
  <c r="CB23" i="150"/>
  <c r="U20" i="59" s="1"/>
  <c r="CA23" i="152"/>
  <c r="CB23" i="152" s="1"/>
  <c r="BQ23" i="147"/>
  <c r="BQ21" i="147"/>
  <c r="CL20" i="144"/>
  <c r="CO20" i="146" s="1"/>
  <c r="CK20" i="147"/>
  <c r="CL20" i="147" s="1"/>
  <c r="CN20" i="146"/>
  <c r="BO20" i="152"/>
  <c r="BP20" i="150"/>
  <c r="BR20" i="150"/>
  <c r="BS20" i="150" s="1"/>
  <c r="BQ20" i="147"/>
  <c r="CB20" i="150"/>
  <c r="U20" i="42" s="1"/>
  <c r="CA20" i="152"/>
  <c r="CB20" i="152" s="1"/>
  <c r="CA17" i="152"/>
  <c r="CB17" i="152" s="1"/>
  <c r="CB17" i="150"/>
  <c r="U20" i="56" s="1"/>
  <c r="CB15" i="150"/>
  <c r="U20" i="38" s="1"/>
  <c r="CA15" i="152"/>
  <c r="CB15" i="152" s="1"/>
  <c r="BQ15" i="147"/>
  <c r="CA14" i="150"/>
  <c r="CB14" i="147"/>
  <c r="BQ19" i="147"/>
  <c r="CB19" i="147"/>
  <c r="CA19" i="150"/>
  <c r="BP33" i="152"/>
  <c r="BQ33" i="152" s="1"/>
  <c r="BR33" i="152"/>
  <c r="BS33" i="152" s="1"/>
  <c r="CB33" i="150"/>
  <c r="U20" i="55" s="1"/>
  <c r="CA33" i="152"/>
  <c r="CB33" i="152" s="1"/>
  <c r="CB39" i="150"/>
  <c r="U20" i="49" s="1"/>
  <c r="CA39" i="152"/>
  <c r="CB39" i="152" s="1"/>
  <c r="BP32" i="152"/>
  <c r="BQ32" i="152" s="1"/>
  <c r="BR32" i="152"/>
  <c r="BS32" i="152" s="1"/>
  <c r="CB25" i="150"/>
  <c r="U20" i="102" s="1"/>
  <c r="CA25" i="152"/>
  <c r="CB25" i="152" s="1"/>
  <c r="BP45" i="152"/>
  <c r="BR45" i="152"/>
  <c r="BS45" i="152" s="1"/>
  <c r="CB45" i="150"/>
  <c r="CA45" i="152"/>
  <c r="CB45" i="152" s="1"/>
  <c r="BQ14" i="152"/>
  <c r="CB34" i="152"/>
  <c r="BP32" i="150"/>
  <c r="BR32" i="150"/>
  <c r="BS32" i="150" s="1"/>
  <c r="CB70" i="147"/>
  <c r="CA70" i="150"/>
  <c r="BQ70" i="147"/>
  <c r="BQ55" i="147"/>
  <c r="CK55" i="150"/>
  <c r="CK55" i="152" s="1"/>
  <c r="CL55" i="152" s="1"/>
  <c r="BP45" i="150"/>
  <c r="BR45" i="150"/>
  <c r="BS45" i="150" s="1"/>
  <c r="CK45" i="150"/>
  <c r="BQ39" i="147"/>
  <c r="CK33" i="150"/>
  <c r="BP33" i="150"/>
  <c r="BR33" i="150"/>
  <c r="BS33" i="150" s="1"/>
  <c r="BQ38" i="147"/>
  <c r="CK47" i="150"/>
  <c r="CK35" i="150"/>
  <c r="CK27" i="150"/>
  <c r="CB18" i="147"/>
  <c r="CA18" i="150"/>
  <c r="CA18" i="152" s="1"/>
  <c r="CB18" i="152" s="1"/>
  <c r="CA77" i="147"/>
  <c r="BQ14" i="147"/>
  <c r="CK38" i="150"/>
  <c r="CK25" i="150"/>
  <c r="BP56" i="147"/>
  <c r="BQ56" i="147" s="1"/>
  <c r="CO64" i="146"/>
  <c r="CO28" i="146"/>
  <c r="CO46" i="146"/>
  <c r="CO32" i="146"/>
  <c r="BP45" i="147"/>
  <c r="BR45" i="147"/>
  <c r="BS45" i="147" s="1"/>
  <c r="CO47" i="146"/>
  <c r="BR56" i="147"/>
  <c r="BS56" i="147" s="1"/>
  <c r="CO56" i="146"/>
  <c r="CO55" i="146"/>
  <c r="CO57" i="146"/>
  <c r="CO41" i="146"/>
  <c r="CO25" i="146"/>
  <c r="CO51" i="146"/>
  <c r="CO40" i="146"/>
  <c r="CO18" i="146"/>
  <c r="BQ19" i="144"/>
  <c r="CB29" i="144"/>
  <c r="CO27" i="146"/>
  <c r="CO76" i="146"/>
  <c r="CO72" i="146"/>
  <c r="CO36" i="146"/>
  <c r="CL61" i="144"/>
  <c r="CO61" i="146" s="1"/>
  <c r="CK61" i="147"/>
  <c r="CL61" i="147" s="1"/>
  <c r="CN61" i="146"/>
  <c r="BP29" i="144"/>
  <c r="BS29" i="144"/>
  <c r="BP42" i="147"/>
  <c r="BQ42" i="147" s="1"/>
  <c r="BR42" i="147"/>
  <c r="BS42" i="147" s="1"/>
  <c r="CN37" i="146"/>
  <c r="CK37" i="147"/>
  <c r="CB37" i="147"/>
  <c r="CB44" i="147" s="1"/>
  <c r="BP33" i="147"/>
  <c r="BR33" i="147"/>
  <c r="BS33" i="147" s="1"/>
  <c r="BP31" i="144"/>
  <c r="BO31" i="147"/>
  <c r="K63" i="122"/>
  <c r="BP32" i="147"/>
  <c r="BR32" i="147"/>
  <c r="CL72" i="144"/>
  <c r="CO73" i="146" s="1"/>
  <c r="CN73" i="146"/>
  <c r="CL45" i="144"/>
  <c r="CO45" i="146" s="1"/>
  <c r="CN45" i="146"/>
  <c r="BP59" i="144"/>
  <c r="BR81" i="131"/>
  <c r="BR65" i="144"/>
  <c r="BS65" i="144" s="1"/>
  <c r="BS76" i="144" s="1"/>
  <c r="BR31" i="144"/>
  <c r="BO77" i="144"/>
  <c r="BO79" i="144"/>
  <c r="BQ32" i="131"/>
  <c r="BP46" i="131"/>
  <c r="BP81" i="131" s="1"/>
  <c r="CL37" i="144"/>
  <c r="CO37" i="146" s="1"/>
  <c r="CK77" i="144"/>
  <c r="L24" i="122"/>
  <c r="L48" i="122"/>
  <c r="L14" i="122"/>
  <c r="L38" i="122"/>
  <c r="L29" i="122"/>
  <c r="L57" i="122"/>
  <c r="BP80" i="131"/>
  <c r="BS32" i="131"/>
  <c r="BS46" i="131" s="1"/>
  <c r="BS63" i="131"/>
  <c r="BS69" i="131"/>
  <c r="BS30" i="131"/>
  <c r="L44" i="11" l="1"/>
  <c r="L48" i="11"/>
  <c r="BO23" i="152"/>
  <c r="BR23" i="150"/>
  <c r="BS23" i="150" s="1"/>
  <c r="BO79" i="147"/>
  <c r="L40" i="11"/>
  <c r="BO34" i="152"/>
  <c r="BP34" i="152" s="1"/>
  <c r="BR34" i="150"/>
  <c r="BS34" i="150" s="1"/>
  <c r="BR73" i="150"/>
  <c r="BS73" i="150" s="1"/>
  <c r="BO73" i="152"/>
  <c r="BR73" i="152" s="1"/>
  <c r="BS73" i="152" s="1"/>
  <c r="L19" i="11"/>
  <c r="CK14" i="152"/>
  <c r="CL14" i="152" s="1"/>
  <c r="BR15" i="150"/>
  <c r="BS15" i="150" s="1"/>
  <c r="BP15" i="150"/>
  <c r="L10" i="11" s="1"/>
  <c r="BR21" i="150"/>
  <c r="BS21" i="150" s="1"/>
  <c r="BP21" i="150"/>
  <c r="BQ21" i="150" s="1"/>
  <c r="BQ71" i="150"/>
  <c r="L51" i="11"/>
  <c r="BQ68" i="150"/>
  <c r="BR72" i="152"/>
  <c r="BS72" i="152" s="1"/>
  <c r="L21" i="11"/>
  <c r="CB59" i="150"/>
  <c r="BS29" i="147"/>
  <c r="CL47" i="150"/>
  <c r="K21" i="11" s="1"/>
  <c r="CK47" i="152"/>
  <c r="CL47" i="152" s="1"/>
  <c r="BQ45" i="150"/>
  <c r="L7" i="11"/>
  <c r="BQ74" i="150"/>
  <c r="L64" i="11"/>
  <c r="BP60" i="152"/>
  <c r="BQ60" i="152" s="1"/>
  <c r="BR60" i="152"/>
  <c r="BS60" i="152" s="1"/>
  <c r="BO43" i="152"/>
  <c r="BP43" i="150"/>
  <c r="BR43" i="150"/>
  <c r="BS43" i="150" s="1"/>
  <c r="BP29" i="147"/>
  <c r="CL50" i="150"/>
  <c r="K24" i="11" s="1"/>
  <c r="CK50" i="152"/>
  <c r="CL50" i="152" s="1"/>
  <c r="BO48" i="152"/>
  <c r="BP48" i="150"/>
  <c r="BR48" i="150"/>
  <c r="BS48" i="150" s="1"/>
  <c r="BQ60" i="150"/>
  <c r="L8" i="11"/>
  <c r="BQ42" i="150"/>
  <c r="L46" i="11"/>
  <c r="CL30" i="150"/>
  <c r="K6" i="11" s="1"/>
  <c r="CK30" i="152"/>
  <c r="CL30" i="152" s="1"/>
  <c r="BR17" i="150"/>
  <c r="BS17" i="150" s="1"/>
  <c r="BO17" i="152"/>
  <c r="BP17" i="150"/>
  <c r="CL48" i="150"/>
  <c r="K22" i="11" s="1"/>
  <c r="CK48" i="152"/>
  <c r="CL48" i="152" s="1"/>
  <c r="BO24" i="152"/>
  <c r="BR24" i="150"/>
  <c r="BS24" i="150" s="1"/>
  <c r="BP24" i="150"/>
  <c r="BO16" i="152"/>
  <c r="BR16" i="150"/>
  <c r="BS16" i="150" s="1"/>
  <c r="BP16" i="150"/>
  <c r="BP42" i="152"/>
  <c r="BQ42" i="152" s="1"/>
  <c r="BR42" i="152"/>
  <c r="BS42" i="152" s="1"/>
  <c r="BP26" i="150"/>
  <c r="BR26" i="150"/>
  <c r="BS26" i="150" s="1"/>
  <c r="BO26" i="152"/>
  <c r="BO27" i="152"/>
  <c r="BP27" i="150"/>
  <c r="BR27" i="150"/>
  <c r="BS27" i="150" s="1"/>
  <c r="CL27" i="150"/>
  <c r="K38" i="11" s="1"/>
  <c r="CK27" i="152"/>
  <c r="CL27" i="152" s="1"/>
  <c r="CL33" i="150"/>
  <c r="K17" i="11" s="1"/>
  <c r="CK33" i="152"/>
  <c r="CL33" i="152" s="1"/>
  <c r="BO67" i="152"/>
  <c r="BP67" i="150"/>
  <c r="BR67" i="150"/>
  <c r="BS67" i="150" s="1"/>
  <c r="CL66" i="150"/>
  <c r="K56" i="11" s="1"/>
  <c r="CK66" i="152"/>
  <c r="CL66" i="152" s="1"/>
  <c r="CL49" i="150"/>
  <c r="K23" i="11" s="1"/>
  <c r="CK49" i="152"/>
  <c r="CL49" i="152" s="1"/>
  <c r="BO53" i="152"/>
  <c r="BP53" i="150"/>
  <c r="BR53" i="150"/>
  <c r="BS53" i="150" s="1"/>
  <c r="BO64" i="152"/>
  <c r="BP64" i="150"/>
  <c r="BR64" i="150"/>
  <c r="BS64" i="150" s="1"/>
  <c r="BO49" i="152"/>
  <c r="BR49" i="150"/>
  <c r="BS49" i="150" s="1"/>
  <c r="BP49" i="150"/>
  <c r="CL37" i="147"/>
  <c r="CK37" i="150"/>
  <c r="BO50" i="152"/>
  <c r="BP50" i="150"/>
  <c r="BR50" i="150"/>
  <c r="BS50" i="150" s="1"/>
  <c r="CL72" i="150"/>
  <c r="K62" i="11" s="1"/>
  <c r="CK72" i="152"/>
  <c r="CL72" i="152" s="1"/>
  <c r="CL57" i="150"/>
  <c r="K54" i="11" s="1"/>
  <c r="CK57" i="152"/>
  <c r="CL57" i="152" s="1"/>
  <c r="CL25" i="150"/>
  <c r="K36" i="11" s="1"/>
  <c r="CK25" i="152"/>
  <c r="CL25" i="152" s="1"/>
  <c r="BO28" i="152"/>
  <c r="BP28" i="150"/>
  <c r="BR28" i="150"/>
  <c r="BS28" i="150" s="1"/>
  <c r="BO18" i="152"/>
  <c r="BP18" i="150"/>
  <c r="BR18" i="150"/>
  <c r="BS18" i="150" s="1"/>
  <c r="CL65" i="150"/>
  <c r="K29" i="11" s="1"/>
  <c r="CK65" i="152"/>
  <c r="CL65" i="152" s="1"/>
  <c r="BO25" i="152"/>
  <c r="BP25" i="150"/>
  <c r="BR25" i="150"/>
  <c r="BS25" i="150" s="1"/>
  <c r="CL38" i="150"/>
  <c r="K42" i="11" s="1"/>
  <c r="CK38" i="152"/>
  <c r="CL38" i="152" s="1"/>
  <c r="CL35" i="150"/>
  <c r="K19" i="11" s="1"/>
  <c r="CK35" i="152"/>
  <c r="CL35" i="152" s="1"/>
  <c r="CL45" i="150"/>
  <c r="K7" i="11" s="1"/>
  <c r="CK45" i="152"/>
  <c r="CL45" i="152" s="1"/>
  <c r="CB76" i="147"/>
  <c r="BQ73" i="150"/>
  <c r="L63" i="11"/>
  <c r="BQ46" i="150"/>
  <c r="L20" i="11"/>
  <c r="BO52" i="152"/>
  <c r="BR52" i="150"/>
  <c r="BS52" i="150" s="1"/>
  <c r="BP52" i="150"/>
  <c r="BO65" i="150"/>
  <c r="BP65" i="147"/>
  <c r="BR65" i="147"/>
  <c r="BS65" i="147" s="1"/>
  <c r="BS76" i="147" s="1"/>
  <c r="L33" i="11"/>
  <c r="BQ22" i="150"/>
  <c r="CB59" i="152"/>
  <c r="U19" i="64"/>
  <c r="BQ34" i="150"/>
  <c r="L18" i="11"/>
  <c r="BQ23" i="150"/>
  <c r="L34" i="11"/>
  <c r="BQ20" i="150"/>
  <c r="L31" i="11"/>
  <c r="BQ57" i="147"/>
  <c r="BO57" i="152"/>
  <c r="BR57" i="150"/>
  <c r="BS57" i="150" s="1"/>
  <c r="BP57" i="150"/>
  <c r="BO58" i="152"/>
  <c r="BP58" i="150"/>
  <c r="BR58" i="150"/>
  <c r="BS58" i="150" s="1"/>
  <c r="BQ33" i="150"/>
  <c r="L17" i="11"/>
  <c r="BQ32" i="150"/>
  <c r="L16" i="11"/>
  <c r="CL55" i="150"/>
  <c r="K52" i="11" s="1"/>
  <c r="CB29" i="147"/>
  <c r="BP74" i="152"/>
  <c r="BQ74" i="152" s="1"/>
  <c r="BR74" i="152"/>
  <c r="BS74" i="152" s="1"/>
  <c r="CB72" i="150"/>
  <c r="CA72" i="152"/>
  <c r="CB72" i="152" s="1"/>
  <c r="U20" i="108" s="1"/>
  <c r="CB67" i="152"/>
  <c r="BZ77" i="152"/>
  <c r="CK61" i="150"/>
  <c r="CK26" i="150"/>
  <c r="CB26" i="150"/>
  <c r="U20" i="103" s="1"/>
  <c r="CA26" i="152"/>
  <c r="CB26" i="152" s="1"/>
  <c r="BP23" i="152"/>
  <c r="BQ23" i="152" s="1"/>
  <c r="BR23" i="152"/>
  <c r="BS23" i="152" s="1"/>
  <c r="BP21" i="152"/>
  <c r="BQ21" i="152" s="1"/>
  <c r="BR21" i="152"/>
  <c r="BS21" i="152" s="1"/>
  <c r="BR20" i="152"/>
  <c r="BS20" i="152" s="1"/>
  <c r="BP20" i="152"/>
  <c r="BQ20" i="152" s="1"/>
  <c r="CK20" i="150"/>
  <c r="CB14" i="150"/>
  <c r="U20" i="80" s="1"/>
  <c r="CA14" i="152"/>
  <c r="CB14" i="152" s="1"/>
  <c r="BR15" i="152"/>
  <c r="BS15" i="152" s="1"/>
  <c r="BP15" i="152"/>
  <c r="CB19" i="150"/>
  <c r="CA19" i="152"/>
  <c r="CB19" i="152" s="1"/>
  <c r="CB44" i="150"/>
  <c r="CB44" i="152"/>
  <c r="CB70" i="150"/>
  <c r="CA70" i="152"/>
  <c r="CB70" i="152" s="1"/>
  <c r="U20" i="90" s="1"/>
  <c r="BQ45" i="152"/>
  <c r="BQ45" i="147"/>
  <c r="BO77" i="147"/>
  <c r="BO31" i="150"/>
  <c r="BO31" i="152" s="1"/>
  <c r="BQ33" i="147"/>
  <c r="CB18" i="150"/>
  <c r="U20" i="44" s="1"/>
  <c r="CA77" i="150"/>
  <c r="CL77" i="147"/>
  <c r="BS59" i="147"/>
  <c r="BP59" i="147"/>
  <c r="BP44" i="144"/>
  <c r="BP77" i="144" s="1"/>
  <c r="CK77" i="147"/>
  <c r="BP31" i="147"/>
  <c r="BR31" i="147"/>
  <c r="BS32" i="147"/>
  <c r="BQ32" i="147"/>
  <c r="CL77" i="144"/>
  <c r="BS82" i="131"/>
  <c r="BQ65" i="144"/>
  <c r="BS81" i="131"/>
  <c r="BQ46" i="131"/>
  <c r="BQ81" i="131" s="1"/>
  <c r="BS31" i="144"/>
  <c r="BR77" i="144"/>
  <c r="BT16" i="144" s="1"/>
  <c r="BQ31" i="144"/>
  <c r="BP78" i="144"/>
  <c r="BS80" i="131"/>
  <c r="BR34" i="152" l="1"/>
  <c r="BS34" i="152" s="1"/>
  <c r="BP73" i="152"/>
  <c r="BQ73" i="152" s="1"/>
  <c r="BQ15" i="150"/>
  <c r="L32" i="11"/>
  <c r="BP29" i="150"/>
  <c r="BS29" i="150"/>
  <c r="CB77" i="147"/>
  <c r="BP78" i="147"/>
  <c r="CL26" i="150"/>
  <c r="K37" i="11" s="1"/>
  <c r="CK26" i="152"/>
  <c r="CL26" i="152" s="1"/>
  <c r="BQ50" i="150"/>
  <c r="L24" i="11"/>
  <c r="BQ64" i="150"/>
  <c r="L28" i="11"/>
  <c r="BQ26" i="150"/>
  <c r="L37" i="11"/>
  <c r="BP24" i="152"/>
  <c r="BQ24" i="152" s="1"/>
  <c r="BR24" i="152"/>
  <c r="BS24" i="152" s="1"/>
  <c r="BP65" i="150"/>
  <c r="BP76" i="150" s="1"/>
  <c r="BO65" i="152"/>
  <c r="BO77" i="152" s="1"/>
  <c r="BR65" i="150"/>
  <c r="BS65" i="150" s="1"/>
  <c r="BS76" i="150" s="1"/>
  <c r="BQ18" i="150"/>
  <c r="L13" i="11"/>
  <c r="BP50" i="152"/>
  <c r="BQ50" i="152" s="1"/>
  <c r="BR50" i="152"/>
  <c r="BS50" i="152" s="1"/>
  <c r="BR64" i="152"/>
  <c r="BS64" i="152" s="1"/>
  <c r="BP64" i="152"/>
  <c r="BQ64" i="152" s="1"/>
  <c r="CL61" i="150"/>
  <c r="K25" i="11" s="1"/>
  <c r="CK61" i="152"/>
  <c r="CL61" i="152" s="1"/>
  <c r="BQ52" i="150"/>
  <c r="L49" i="11"/>
  <c r="L36" i="11"/>
  <c r="BQ25" i="150"/>
  <c r="BR18" i="152"/>
  <c r="BS18" i="152" s="1"/>
  <c r="BP18" i="152"/>
  <c r="BQ18" i="152" s="1"/>
  <c r="CL37" i="150"/>
  <c r="K41" i="11" s="1"/>
  <c r="CK37" i="152"/>
  <c r="CL37" i="152" s="1"/>
  <c r="BP25" i="152"/>
  <c r="BQ25" i="152" s="1"/>
  <c r="BR25" i="152"/>
  <c r="BS25" i="152" s="1"/>
  <c r="BQ16" i="150"/>
  <c r="L11" i="11"/>
  <c r="BQ17" i="150"/>
  <c r="L12" i="11"/>
  <c r="L47" i="11"/>
  <c r="BQ43" i="150"/>
  <c r="BR77" i="147"/>
  <c r="BT32" i="147" s="1"/>
  <c r="BP52" i="152"/>
  <c r="BQ52" i="152" s="1"/>
  <c r="BR52" i="152"/>
  <c r="BS52" i="152" s="1"/>
  <c r="BQ28" i="150"/>
  <c r="L39" i="11"/>
  <c r="BQ49" i="150"/>
  <c r="L23" i="11"/>
  <c r="BQ27" i="150"/>
  <c r="L38" i="11"/>
  <c r="BR17" i="152"/>
  <c r="BS17" i="152" s="1"/>
  <c r="BP17" i="152"/>
  <c r="BQ17" i="152" s="1"/>
  <c r="BP43" i="152"/>
  <c r="BQ43" i="152" s="1"/>
  <c r="BR43" i="152"/>
  <c r="BS43" i="152" s="1"/>
  <c r="BQ65" i="147"/>
  <c r="BP76" i="147"/>
  <c r="BP28" i="152"/>
  <c r="BQ28" i="152" s="1"/>
  <c r="BR28" i="152"/>
  <c r="BS28" i="152" s="1"/>
  <c r="BQ53" i="150"/>
  <c r="L50" i="11"/>
  <c r="BQ67" i="150"/>
  <c r="L57" i="11"/>
  <c r="BR27" i="152"/>
  <c r="BS27" i="152" s="1"/>
  <c r="BP27" i="152"/>
  <c r="BQ27" i="152" s="1"/>
  <c r="BP16" i="152"/>
  <c r="BQ16" i="152" s="1"/>
  <c r="BR16" i="152"/>
  <c r="BS16" i="152" s="1"/>
  <c r="BQ48" i="150"/>
  <c r="L22" i="11"/>
  <c r="CL20" i="150"/>
  <c r="K31" i="11" s="1"/>
  <c r="CK20" i="152"/>
  <c r="BP49" i="152"/>
  <c r="BQ49" i="152" s="1"/>
  <c r="BR49" i="152"/>
  <c r="BS49" i="152" s="1"/>
  <c r="BR53" i="152"/>
  <c r="BS53" i="152" s="1"/>
  <c r="BP53" i="152"/>
  <c r="BQ53" i="152" s="1"/>
  <c r="BP67" i="152"/>
  <c r="BQ67" i="152" s="1"/>
  <c r="BR67" i="152"/>
  <c r="BS67" i="152" s="1"/>
  <c r="BP26" i="152"/>
  <c r="BQ26" i="152" s="1"/>
  <c r="BR26" i="152"/>
  <c r="BS26" i="152" s="1"/>
  <c r="BQ24" i="150"/>
  <c r="L35" i="11"/>
  <c r="BP48" i="152"/>
  <c r="BQ48" i="152" s="1"/>
  <c r="BR48" i="152"/>
  <c r="BS48" i="152" s="1"/>
  <c r="U20" i="76"/>
  <c r="U20" i="48"/>
  <c r="BQ58" i="150"/>
  <c r="L55" i="11"/>
  <c r="BP58" i="152"/>
  <c r="BQ58" i="152" s="1"/>
  <c r="BR58" i="152"/>
  <c r="BS58" i="152" s="1"/>
  <c r="BQ57" i="150"/>
  <c r="L54" i="11"/>
  <c r="BP57" i="152"/>
  <c r="BR57" i="152"/>
  <c r="BS57" i="152" s="1"/>
  <c r="CB29" i="152"/>
  <c r="CB76" i="150"/>
  <c r="CK77" i="150"/>
  <c r="CB76" i="152"/>
  <c r="BQ15" i="152"/>
  <c r="CA77" i="152"/>
  <c r="CB29" i="150"/>
  <c r="BO77" i="150"/>
  <c r="BO79" i="150"/>
  <c r="BP31" i="152"/>
  <c r="BQ31" i="152" s="1"/>
  <c r="BR31" i="152"/>
  <c r="BQ34" i="152"/>
  <c r="BQ31" i="147"/>
  <c r="BP31" i="150"/>
  <c r="L15" i="11" s="1"/>
  <c r="BR31" i="150"/>
  <c r="BP59" i="150"/>
  <c r="BP44" i="147"/>
  <c r="BP77" i="147" s="1"/>
  <c r="BS31" i="147"/>
  <c r="BS44" i="147" s="1"/>
  <c r="BS77" i="147" s="1"/>
  <c r="BQ77" i="144"/>
  <c r="BT56" i="144"/>
  <c r="BT28" i="144"/>
  <c r="BT55" i="144"/>
  <c r="BT31" i="144"/>
  <c r="BT37" i="144"/>
  <c r="BT75" i="144"/>
  <c r="BT41" i="144"/>
  <c r="BT24" i="144"/>
  <c r="BT40" i="144"/>
  <c r="BT22" i="144"/>
  <c r="BT68" i="144"/>
  <c r="BT33" i="144"/>
  <c r="BT34" i="144"/>
  <c r="BT15" i="144"/>
  <c r="BT35" i="144"/>
  <c r="BT36" i="144"/>
  <c r="BT25" i="144"/>
  <c r="BT17" i="144"/>
  <c r="BT62" i="144"/>
  <c r="BT51" i="144"/>
  <c r="BT73" i="144"/>
  <c r="BT42" i="144"/>
  <c r="BT27" i="144"/>
  <c r="BT21" i="144"/>
  <c r="BT47" i="144"/>
  <c r="BT23" i="144"/>
  <c r="BT18" i="144"/>
  <c r="BT46" i="144"/>
  <c r="BT50" i="144"/>
  <c r="BT30" i="144"/>
  <c r="BT38" i="144"/>
  <c r="BT26" i="144"/>
  <c r="BT19" i="144"/>
  <c r="BT57" i="144"/>
  <c r="BT65" i="144"/>
  <c r="BT39" i="144"/>
  <c r="BT60" i="144"/>
  <c r="BT63" i="144"/>
  <c r="BT70" i="144"/>
  <c r="BT74" i="144"/>
  <c r="BT71" i="144"/>
  <c r="BT72" i="144"/>
  <c r="BT20" i="144"/>
  <c r="BT58" i="144"/>
  <c r="BT53" i="144"/>
  <c r="BT69" i="144"/>
  <c r="BT49" i="144"/>
  <c r="BT32" i="144"/>
  <c r="BT43" i="144"/>
  <c r="BT52" i="144"/>
  <c r="BT67" i="144"/>
  <c r="BT64" i="144"/>
  <c r="BT45" i="144"/>
  <c r="BT61" i="144"/>
  <c r="BT13" i="144"/>
  <c r="BT14" i="144"/>
  <c r="BT54" i="144"/>
  <c r="BT48" i="144"/>
  <c r="BS78" i="144"/>
  <c r="BS44" i="144"/>
  <c r="BS77" i="144" s="1"/>
  <c r="F55" i="122"/>
  <c r="F44" i="122"/>
  <c r="F33" i="122"/>
  <c r="F13" i="122"/>
  <c r="F20" i="122"/>
  <c r="F10" i="122"/>
  <c r="E4" i="122"/>
  <c r="F2" i="122"/>
  <c r="C2" i="122"/>
  <c r="BO79" i="152" l="1"/>
  <c r="BT46" i="147"/>
  <c r="CL77" i="150"/>
  <c r="BT45" i="147"/>
  <c r="BT23" i="147"/>
  <c r="BT15" i="147"/>
  <c r="BT57" i="147"/>
  <c r="BT16" i="147"/>
  <c r="BT17" i="147"/>
  <c r="BT13" i="147"/>
  <c r="BT38" i="147"/>
  <c r="BT75" i="147"/>
  <c r="BT71" i="147"/>
  <c r="BT36" i="147"/>
  <c r="BT58" i="147"/>
  <c r="BT42" i="147"/>
  <c r="BT19" i="147"/>
  <c r="BT63" i="147"/>
  <c r="BT39" i="147"/>
  <c r="BT62" i="147"/>
  <c r="BT54" i="147"/>
  <c r="BT14" i="147"/>
  <c r="BT33" i="147"/>
  <c r="BT72" i="147"/>
  <c r="BT68" i="147"/>
  <c r="BT69" i="147"/>
  <c r="BT22" i="147"/>
  <c r="BT37" i="147"/>
  <c r="BS78" i="147"/>
  <c r="BT56" i="147"/>
  <c r="BT70" i="147"/>
  <c r="BT55" i="147"/>
  <c r="BT26" i="147"/>
  <c r="BT30" i="147"/>
  <c r="BT74" i="147"/>
  <c r="BT31" i="147"/>
  <c r="BT50" i="147"/>
  <c r="BT53" i="147"/>
  <c r="BT73" i="147"/>
  <c r="BT27" i="147"/>
  <c r="BT61" i="147"/>
  <c r="BT43" i="147"/>
  <c r="BT25" i="147"/>
  <c r="BT18" i="147"/>
  <c r="BT48" i="147"/>
  <c r="BT21" i="147"/>
  <c r="BT65" i="147"/>
  <c r="BT64" i="147"/>
  <c r="BT35" i="147"/>
  <c r="BT34" i="147"/>
  <c r="BT28" i="147"/>
  <c r="BT24" i="147"/>
  <c r="BT67" i="147"/>
  <c r="BT47" i="147"/>
  <c r="BT52" i="147"/>
  <c r="BT20" i="147"/>
  <c r="BT49" i="147"/>
  <c r="BT40" i="147"/>
  <c r="BT60" i="147"/>
  <c r="BT41" i="147"/>
  <c r="BT51" i="147"/>
  <c r="BS29" i="152"/>
  <c r="BP29" i="152"/>
  <c r="BP44" i="152" s="1"/>
  <c r="BP65" i="152"/>
  <c r="BP78" i="152" s="1"/>
  <c r="BR65" i="152"/>
  <c r="BS65" i="152" s="1"/>
  <c r="BS76" i="152" s="1"/>
  <c r="BR77" i="150"/>
  <c r="BT47" i="150" s="1"/>
  <c r="BQ65" i="150"/>
  <c r="L29" i="11"/>
  <c r="BQ77" i="147"/>
  <c r="BP78" i="150"/>
  <c r="CL20" i="152"/>
  <c r="CL77" i="152" s="1"/>
  <c r="CK77" i="152"/>
  <c r="BS59" i="152"/>
  <c r="CB77" i="150"/>
  <c r="CB77" i="152"/>
  <c r="BQ57" i="152"/>
  <c r="BP59" i="152"/>
  <c r="BS31" i="152"/>
  <c r="BS31" i="150"/>
  <c r="BS44" i="150" s="1"/>
  <c r="BQ31" i="150"/>
  <c r="BQ77" i="150" s="1"/>
  <c r="BP44" i="150"/>
  <c r="BP77" i="150" s="1"/>
  <c r="BS59" i="150"/>
  <c r="BT29" i="144"/>
  <c r="BT60" i="150" l="1"/>
  <c r="BT55" i="150"/>
  <c r="BT28" i="150"/>
  <c r="BT73" i="150"/>
  <c r="BT67" i="150"/>
  <c r="BT46" i="150"/>
  <c r="BT36" i="150"/>
  <c r="BT29" i="147"/>
  <c r="BT21" i="150"/>
  <c r="BR77" i="152"/>
  <c r="BT34" i="152" s="1"/>
  <c r="BT49" i="150"/>
  <c r="BT52" i="150"/>
  <c r="BT51" i="150"/>
  <c r="BT43" i="150"/>
  <c r="BT17" i="150"/>
  <c r="BT25" i="150"/>
  <c r="BT45" i="150"/>
  <c r="BT26" i="150"/>
  <c r="BT72" i="150"/>
  <c r="BT58" i="150"/>
  <c r="BT23" i="150"/>
  <c r="BT18" i="150"/>
  <c r="BT27" i="150"/>
  <c r="BT30" i="150"/>
  <c r="BT61" i="150"/>
  <c r="BT32" i="150"/>
  <c r="BT71" i="150"/>
  <c r="BT14" i="150"/>
  <c r="BT40" i="150"/>
  <c r="BT53" i="150"/>
  <c r="BT42" i="150"/>
  <c r="BT65" i="150"/>
  <c r="BT69" i="150"/>
  <c r="BT50" i="150"/>
  <c r="BT38" i="150"/>
  <c r="BT57" i="150"/>
  <c r="BT20" i="150"/>
  <c r="BT16" i="150"/>
  <c r="BT54" i="150"/>
  <c r="BT70" i="150"/>
  <c r="BT34" i="150"/>
  <c r="BT41" i="150"/>
  <c r="BT31" i="150"/>
  <c r="BT13" i="150"/>
  <c r="BT64" i="150"/>
  <c r="BT24" i="150"/>
  <c r="BT75" i="150"/>
  <c r="BT35" i="150"/>
  <c r="BT62" i="150"/>
  <c r="BT48" i="150"/>
  <c r="BT63" i="150"/>
  <c r="BT39" i="150"/>
  <c r="BT68" i="150"/>
  <c r="BT22" i="150"/>
  <c r="BT37" i="150"/>
  <c r="BT74" i="150"/>
  <c r="BS44" i="152"/>
  <c r="BS77" i="152" s="1"/>
  <c r="BT33" i="150"/>
  <c r="BT15" i="150"/>
  <c r="BQ65" i="152"/>
  <c r="BQ77" i="152" s="1"/>
  <c r="BP76" i="152"/>
  <c r="BP77" i="152"/>
  <c r="BS78" i="152"/>
  <c r="BS78" i="150"/>
  <c r="BS77" i="150"/>
  <c r="BT48" i="152" l="1"/>
  <c r="BT60" i="152"/>
  <c r="BT75" i="152"/>
  <c r="BT18" i="152"/>
  <c r="BT69" i="152"/>
  <c r="BT36" i="152"/>
  <c r="BT49" i="152"/>
  <c r="BT21" i="152"/>
  <c r="BT40" i="152"/>
  <c r="BT20" i="152"/>
  <c r="BT46" i="152"/>
  <c r="BT55" i="152"/>
  <c r="BT70" i="152"/>
  <c r="BT41" i="152"/>
  <c r="BT17" i="152"/>
  <c r="BT31" i="152"/>
  <c r="BT47" i="152"/>
  <c r="BT37" i="152"/>
  <c r="BT43" i="152"/>
  <c r="BT29" i="150"/>
  <c r="BT64" i="152"/>
  <c r="BT63" i="152"/>
  <c r="BT35" i="152"/>
  <c r="BT14" i="152"/>
  <c r="BT23" i="152"/>
  <c r="BT62" i="152"/>
  <c r="BT28" i="152"/>
  <c r="BT50" i="152"/>
  <c r="BT13" i="152"/>
  <c r="BT42" i="152"/>
  <c r="BT67" i="152"/>
  <c r="BT15" i="152"/>
  <c r="BT61" i="152"/>
  <c r="BT68" i="152"/>
  <c r="BT33" i="152"/>
  <c r="BT30" i="152"/>
  <c r="BT73" i="152"/>
  <c r="BT52" i="152"/>
  <c r="BT74" i="152"/>
  <c r="BT45" i="152"/>
  <c r="BT51" i="152"/>
  <c r="BT65" i="152"/>
  <c r="BT71" i="152"/>
  <c r="BT58" i="152"/>
  <c r="BT53" i="152"/>
  <c r="BT32" i="152"/>
  <c r="BT27" i="152"/>
  <c r="BT38" i="152"/>
  <c r="BT72" i="152"/>
  <c r="BT39" i="152"/>
  <c r="BT25" i="152"/>
  <c r="BT24" i="152"/>
  <c r="BT57" i="152"/>
  <c r="BT16" i="152"/>
  <c r="BT54" i="152"/>
  <c r="BT26" i="152"/>
  <c r="C68" i="122"/>
  <c r="D68" i="122"/>
  <c r="E62" i="122"/>
  <c r="E53" i="122"/>
  <c r="E54" i="122"/>
  <c r="E55" i="122"/>
  <c r="E44" i="122"/>
  <c r="E45" i="122"/>
  <c r="E31" i="122"/>
  <c r="E32" i="122"/>
  <c r="E33" i="122"/>
  <c r="E34" i="122"/>
  <c r="E35" i="122"/>
  <c r="E20" i="122"/>
  <c r="E23" i="122"/>
  <c r="E17" i="122"/>
  <c r="E11" i="122"/>
  <c r="E13" i="122"/>
  <c r="E5" i="122"/>
  <c r="D4" i="122"/>
  <c r="D2" i="122"/>
  <c r="BT29" i="152" l="1"/>
  <c r="AG37" i="142"/>
  <c r="AG41" i="37"/>
  <c r="AG42" i="37" s="1"/>
  <c r="U46" i="37" s="1"/>
  <c r="F60" i="122"/>
  <c r="F42" i="122"/>
  <c r="F43" i="122"/>
  <c r="AG37" i="138"/>
  <c r="F26" i="122"/>
  <c r="F51" i="122"/>
  <c r="F64" i="122"/>
  <c r="AG37" i="143" l="1"/>
  <c r="AG37" i="141"/>
  <c r="CB31" i="131"/>
  <c r="AG37" i="31"/>
  <c r="AG42" i="31" s="1"/>
  <c r="AG43" i="31" s="1"/>
  <c r="U47" i="31" s="1"/>
  <c r="AG37" i="35"/>
  <c r="AG42" i="35" s="1"/>
  <c r="AG43" i="35" s="1"/>
  <c r="U47" i="35" s="1"/>
  <c r="Y46" i="37"/>
  <c r="AA46" i="37" s="1"/>
  <c r="F45" i="122"/>
  <c r="F35" i="122"/>
  <c r="F32" i="122"/>
  <c r="F31" i="122"/>
  <c r="F18" i="122"/>
  <c r="F46" i="122"/>
  <c r="F27" i="122"/>
  <c r="F34" i="122"/>
  <c r="F47" i="122"/>
  <c r="F40" i="122"/>
  <c r="CB59" i="131"/>
  <c r="F53" i="122"/>
  <c r="F50" i="122"/>
  <c r="F23" i="122"/>
  <c r="F22" i="122"/>
  <c r="F21" i="122"/>
  <c r="F41" i="122"/>
  <c r="F65" i="122"/>
  <c r="F52" i="122"/>
  <c r="F56" i="122"/>
  <c r="F37" i="122"/>
  <c r="F63" i="122"/>
  <c r="F36" i="122"/>
  <c r="F16" i="122"/>
  <c r="F54" i="122"/>
  <c r="F17" i="122"/>
  <c r="F11" i="122"/>
  <c r="F12" i="122"/>
  <c r="F62" i="122"/>
  <c r="CB52" i="131" l="1"/>
  <c r="U45" i="45"/>
  <c r="K24" i="122"/>
  <c r="Y47" i="31"/>
  <c r="AA47" i="31" s="1"/>
  <c r="Y48" i="31"/>
  <c r="AA48" i="31" s="1"/>
  <c r="Y47" i="35"/>
  <c r="AA47" i="35" s="1"/>
  <c r="Y47" i="37"/>
  <c r="AA47" i="37" s="1"/>
  <c r="Y48" i="37" s="1"/>
  <c r="AG41" i="52"/>
  <c r="AG42" i="52" s="1"/>
  <c r="U46" i="52" s="1"/>
  <c r="AG37" i="58"/>
  <c r="AG42" i="58" s="1"/>
  <c r="CB49" i="131" l="1"/>
  <c r="K45" i="122"/>
  <c r="K49" i="122"/>
  <c r="K34" i="122"/>
  <c r="K19" i="122"/>
  <c r="K46" i="122"/>
  <c r="CL33" i="131"/>
  <c r="K21" i="122"/>
  <c r="K18" i="122"/>
  <c r="CL32" i="131"/>
  <c r="K22" i="122"/>
  <c r="K31" i="122"/>
  <c r="K5" i="122"/>
  <c r="K4" i="122"/>
  <c r="K23" i="122"/>
  <c r="K32" i="122"/>
  <c r="CL64" i="131"/>
  <c r="K56" i="122"/>
  <c r="K50" i="122"/>
  <c r="K35" i="122"/>
  <c r="K54" i="122"/>
  <c r="K53" i="122"/>
  <c r="K52" i="122"/>
  <c r="CB58" i="131"/>
  <c r="K9" i="122"/>
  <c r="K41" i="122"/>
  <c r="K40" i="122"/>
  <c r="K12" i="122"/>
  <c r="K6" i="122"/>
  <c r="K20" i="122"/>
  <c r="K37" i="122"/>
  <c r="CL53" i="131"/>
  <c r="K48" i="122" s="1"/>
  <c r="K17" i="122"/>
  <c r="CB35" i="131"/>
  <c r="Y49" i="31"/>
  <c r="AG43" i="58"/>
  <c r="U47" i="58" s="1"/>
  <c r="Y48" i="58" s="1"/>
  <c r="AA48" i="58" s="1"/>
  <c r="Y48" i="35"/>
  <c r="AA48" i="35" s="1"/>
  <c r="Y49" i="35" s="1"/>
  <c r="Y46" i="52"/>
  <c r="AA46" i="52" s="1"/>
  <c r="K14" i="122" l="1"/>
  <c r="K7" i="122"/>
  <c r="K15" i="122"/>
  <c r="CL81" i="131"/>
  <c r="Y47" i="52"/>
  <c r="AA47" i="52" s="1"/>
  <c r="Y48" i="52" s="1"/>
  <c r="Y47" i="58"/>
  <c r="AA47" i="58" s="1"/>
  <c r="Y49" i="58" s="1"/>
  <c r="D60" i="122" l="1"/>
  <c r="D62" i="122"/>
  <c r="D64" i="122"/>
  <c r="D57" i="122"/>
  <c r="D50" i="122"/>
  <c r="D53" i="122"/>
  <c r="D54" i="122"/>
  <c r="D55" i="122"/>
  <c r="D56" i="122"/>
  <c r="D49" i="122"/>
  <c r="D48" i="122"/>
  <c r="D40" i="122"/>
  <c r="D41" i="122"/>
  <c r="D42" i="122"/>
  <c r="D43" i="122"/>
  <c r="D44" i="122"/>
  <c r="D45" i="122"/>
  <c r="D46" i="122"/>
  <c r="D39" i="122"/>
  <c r="D31" i="122"/>
  <c r="D32" i="122"/>
  <c r="D33" i="122"/>
  <c r="D34" i="122"/>
  <c r="D35" i="122"/>
  <c r="D36" i="122"/>
  <c r="D37" i="122"/>
  <c r="D30" i="122"/>
  <c r="D29" i="122"/>
  <c r="D27" i="122"/>
  <c r="D25" i="122"/>
  <c r="C24" i="122"/>
  <c r="D20" i="122"/>
  <c r="D22" i="122"/>
  <c r="D17" i="122"/>
  <c r="D18" i="122"/>
  <c r="D15" i="122"/>
  <c r="D14" i="122"/>
  <c r="D10" i="122"/>
  <c r="D11" i="122"/>
  <c r="D12" i="122"/>
  <c r="D13" i="122"/>
  <c r="D9" i="122"/>
  <c r="D7" i="122"/>
  <c r="D6" i="122"/>
  <c r="AG32" i="69" l="1"/>
  <c r="AG33" i="69"/>
  <c r="C34" i="69"/>
  <c r="D34" i="69"/>
  <c r="E34" i="69"/>
  <c r="F34" i="69"/>
  <c r="G34" i="69"/>
  <c r="H34" i="69"/>
  <c r="I34" i="69"/>
  <c r="J34" i="69"/>
  <c r="K34" i="69"/>
  <c r="L34" i="69"/>
  <c r="M34" i="69"/>
  <c r="N34" i="69"/>
  <c r="O34" i="69"/>
  <c r="P34" i="69"/>
  <c r="Q34" i="69"/>
  <c r="R34" i="69"/>
  <c r="S34" i="69"/>
  <c r="U34" i="69"/>
  <c r="V34" i="69"/>
  <c r="W34" i="69"/>
  <c r="X34" i="69"/>
  <c r="Y34" i="69"/>
  <c r="Z34" i="69"/>
  <c r="AA34" i="69"/>
  <c r="AB34" i="69"/>
  <c r="AC34" i="69"/>
  <c r="AD34" i="69"/>
  <c r="AE34" i="69"/>
  <c r="AF34" i="69"/>
  <c r="B34" i="69"/>
  <c r="C32" i="69"/>
  <c r="D32" i="69"/>
  <c r="E32" i="69"/>
  <c r="F32" i="69"/>
  <c r="G32" i="69"/>
  <c r="H32" i="69"/>
  <c r="I32" i="69"/>
  <c r="J32" i="69"/>
  <c r="K32" i="69"/>
  <c r="L32" i="69"/>
  <c r="M32" i="69"/>
  <c r="N32" i="69"/>
  <c r="O32" i="69"/>
  <c r="P32" i="69"/>
  <c r="Q32" i="69"/>
  <c r="R32" i="69"/>
  <c r="S32" i="69"/>
  <c r="T32" i="69"/>
  <c r="U32" i="69"/>
  <c r="V32" i="69"/>
  <c r="W32" i="69"/>
  <c r="X32" i="69"/>
  <c r="Y32" i="69"/>
  <c r="Z32" i="69"/>
  <c r="AA32" i="69"/>
  <c r="AB32" i="69"/>
  <c r="AC32" i="69"/>
  <c r="AD32" i="69"/>
  <c r="AE32" i="69"/>
  <c r="AF32" i="69"/>
  <c r="B32" i="69"/>
  <c r="AG31" i="69"/>
  <c r="AG29" i="69"/>
  <c r="CB64" i="131" l="1"/>
  <c r="CB47" i="131"/>
  <c r="L50" i="69"/>
  <c r="D46" i="69"/>
  <c r="D47" i="69"/>
  <c r="D48" i="69"/>
  <c r="L46" i="69"/>
  <c r="L47" i="69"/>
  <c r="L48" i="69"/>
  <c r="L49" i="69"/>
  <c r="E30" i="122"/>
  <c r="E36" i="122"/>
  <c r="E18" i="122"/>
  <c r="E10" i="122"/>
  <c r="E52" i="122"/>
  <c r="E21" i="122"/>
  <c r="E50" i="122"/>
  <c r="E12" i="122"/>
  <c r="AG35" i="138"/>
  <c r="E47" i="122"/>
  <c r="E16" i="122"/>
  <c r="E26" i="122"/>
  <c r="AG35" i="142"/>
  <c r="E51" i="122"/>
  <c r="E19" i="122"/>
  <c r="E63" i="122"/>
  <c r="E65" i="122"/>
  <c r="AG35" i="143" l="1"/>
  <c r="AG35" i="141"/>
  <c r="E27" i="122"/>
  <c r="E37" i="122"/>
  <c r="E9" i="122"/>
  <c r="E7" i="122"/>
  <c r="E56" i="122"/>
  <c r="E46" i="122"/>
  <c r="E40" i="122"/>
  <c r="E39" i="122"/>
  <c r="E60" i="122"/>
  <c r="E6" i="122"/>
  <c r="E22" i="122"/>
  <c r="E15" i="122"/>
  <c r="E43" i="122"/>
  <c r="E42" i="122"/>
  <c r="E64" i="122"/>
  <c r="E41" i="122"/>
  <c r="E25" i="122"/>
  <c r="E49" i="122"/>
  <c r="D49" i="69"/>
  <c r="E38" i="122"/>
  <c r="U45" i="31" l="1"/>
  <c r="E57" i="122"/>
  <c r="E14" i="122"/>
  <c r="E48" i="122"/>
  <c r="E29" i="122"/>
  <c r="E24" i="122"/>
  <c r="CB53" i="131" l="1"/>
  <c r="K29" i="122"/>
  <c r="CB33" i="131"/>
  <c r="CB32" i="131"/>
  <c r="CB54" i="131"/>
  <c r="CB51" i="131"/>
  <c r="CB40" i="131"/>
  <c r="K57" i="122"/>
  <c r="CB36" i="131"/>
  <c r="K47" i="122" l="1"/>
  <c r="K43" i="122"/>
  <c r="CB42" i="131"/>
  <c r="K39" i="122"/>
  <c r="K42" i="122"/>
  <c r="K36" i="122"/>
  <c r="CB38" i="131"/>
  <c r="CB69" i="131"/>
  <c r="CB43" i="131"/>
  <c r="CB41" i="131"/>
  <c r="K27" i="122" l="1"/>
  <c r="C60" i="122" l="1"/>
  <c r="I60" i="122" s="1"/>
  <c r="C62" i="122"/>
  <c r="I62" i="122" s="1"/>
  <c r="C63" i="122"/>
  <c r="C65" i="122"/>
  <c r="C57" i="122"/>
  <c r="I57" i="122" s="1"/>
  <c r="C52" i="122"/>
  <c r="C41" i="122"/>
  <c r="I41" i="122" s="1"/>
  <c r="C44" i="122"/>
  <c r="I44" i="122" s="1"/>
  <c r="C47" i="122"/>
  <c r="C40" i="122"/>
  <c r="I40" i="122" s="1"/>
  <c r="C39" i="122"/>
  <c r="I39" i="122" s="1"/>
  <c r="C32" i="122"/>
  <c r="C33" i="122"/>
  <c r="I33" i="122" s="1"/>
  <c r="C34" i="122"/>
  <c r="I34" i="122" s="1"/>
  <c r="C35" i="122"/>
  <c r="I35" i="122" s="1"/>
  <c r="C27" i="122"/>
  <c r="I27" i="122" s="1"/>
  <c r="C25" i="122"/>
  <c r="I25" i="122" s="1"/>
  <c r="C20" i="122"/>
  <c r="I20" i="122" s="1"/>
  <c r="C21" i="122"/>
  <c r="C19" i="122"/>
  <c r="C16" i="122"/>
  <c r="C11" i="122"/>
  <c r="C13" i="122"/>
  <c r="I13" i="122" s="1"/>
  <c r="C7" i="122"/>
  <c r="I7" i="122" s="1"/>
  <c r="C4" i="122"/>
  <c r="H66" i="122"/>
  <c r="G66" i="122"/>
  <c r="F66" i="122"/>
  <c r="E66" i="122"/>
  <c r="E28" i="122"/>
  <c r="H28" i="122"/>
  <c r="G28" i="122"/>
  <c r="F28" i="122"/>
  <c r="H8" i="122"/>
  <c r="F8" i="122"/>
  <c r="I2" i="122"/>
  <c r="K1" i="122"/>
  <c r="J39" i="122" l="1"/>
  <c r="J20" i="122"/>
  <c r="J35" i="122"/>
  <c r="I32" i="122"/>
  <c r="J32" i="122" s="1"/>
  <c r="J34" i="122"/>
  <c r="J7" i="122"/>
  <c r="J44" i="122"/>
  <c r="J25" i="122"/>
  <c r="J13" i="122"/>
  <c r="J62" i="122"/>
  <c r="J41" i="122"/>
  <c r="J60" i="122"/>
  <c r="H67" i="122"/>
  <c r="J27" i="122"/>
  <c r="J33" i="122"/>
  <c r="J40" i="122"/>
  <c r="J57" i="122"/>
  <c r="I11" i="122"/>
  <c r="J11" i="122" s="1"/>
  <c r="I4" i="122"/>
  <c r="J4" i="122" s="1"/>
  <c r="E8" i="122"/>
  <c r="E67" i="122" s="1"/>
  <c r="F67" i="122"/>
  <c r="G8" i="122"/>
  <c r="G67" i="122" s="1"/>
  <c r="D51" i="122" l="1"/>
  <c r="AG33" i="142"/>
  <c r="AG33" i="138" l="1"/>
  <c r="AG33" i="141"/>
  <c r="AG33" i="143"/>
  <c r="U45" i="58"/>
  <c r="D65" i="122"/>
  <c r="I65" i="122" s="1"/>
  <c r="J65" i="122" s="1"/>
  <c r="D16" i="122"/>
  <c r="I16" i="122" s="1"/>
  <c r="J16" i="122" s="1"/>
  <c r="D26" i="122"/>
  <c r="D63" i="122"/>
  <c r="I63" i="122" s="1"/>
  <c r="J63" i="122" s="1"/>
  <c r="D52" i="122"/>
  <c r="I52" i="122" s="1"/>
  <c r="J52" i="122" s="1"/>
  <c r="D23" i="122"/>
  <c r="D21" i="122"/>
  <c r="I21" i="122" s="1"/>
  <c r="J21" i="122" s="1"/>
  <c r="D5" i="122"/>
  <c r="D8" i="122" s="1"/>
  <c r="D47" i="122"/>
  <c r="D19" i="122"/>
  <c r="AG34" i="69"/>
  <c r="AG43" i="69" s="1"/>
  <c r="AG44" i="69" s="1"/>
  <c r="U48" i="69" s="1"/>
  <c r="D24" i="122"/>
  <c r="CB48" i="131" l="1"/>
  <c r="D38" i="122"/>
  <c r="D66" i="122" s="1"/>
  <c r="I47" i="122"/>
  <c r="J47" i="122" s="1"/>
  <c r="D28" i="122"/>
  <c r="I19" i="122"/>
  <c r="J19" i="122" s="1"/>
  <c r="Y48" i="69"/>
  <c r="AA48" i="69" s="1"/>
  <c r="AG3" i="104"/>
  <c r="AG18" i="104" s="1"/>
  <c r="U22" i="104" s="1"/>
  <c r="AG3" i="108"/>
  <c r="AG18" i="108" s="1"/>
  <c r="U22" i="108" s="1"/>
  <c r="Y22" i="108" l="1"/>
  <c r="AA22" i="108" s="1"/>
  <c r="Y22" i="104"/>
  <c r="AA22" i="104" s="1"/>
  <c r="K38" i="122"/>
  <c r="Y49" i="69"/>
  <c r="AA49" i="69" s="1"/>
  <c r="Y50" i="69" s="1"/>
  <c r="U46" i="69"/>
  <c r="D67" i="122"/>
  <c r="Y23" i="108" l="1"/>
  <c r="AA23" i="108" s="1"/>
  <c r="Y24" i="108" s="1"/>
  <c r="Y23" i="104"/>
  <c r="AA23" i="104" s="1"/>
  <c r="Y24" i="104" s="1"/>
  <c r="C31" i="122" l="1"/>
  <c r="I31" i="122" s="1"/>
  <c r="J31" i="122" s="1"/>
  <c r="C37" i="122"/>
  <c r="AG31" i="138"/>
  <c r="AG42" i="138" s="1"/>
  <c r="AG43" i="138" s="1"/>
  <c r="U47" i="138" s="1"/>
  <c r="AG31" i="142"/>
  <c r="AG42" i="142" s="1"/>
  <c r="AG43" i="142" s="1"/>
  <c r="U47" i="142" s="1"/>
  <c r="I37" i="122" l="1"/>
  <c r="J37" i="122" s="1"/>
  <c r="AG31" i="143"/>
  <c r="AG42" i="143" s="1"/>
  <c r="AG43" i="143" s="1"/>
  <c r="U47" i="143" s="1"/>
  <c r="Y47" i="138"/>
  <c r="AA47" i="138" s="1"/>
  <c r="AG31" i="141"/>
  <c r="AG42" i="141" s="1"/>
  <c r="AG43" i="141" s="1"/>
  <c r="U47" i="141" s="1"/>
  <c r="Y47" i="142"/>
  <c r="AA47" i="142" s="1"/>
  <c r="C55" i="122"/>
  <c r="I55" i="122" s="1"/>
  <c r="J55" i="122" s="1"/>
  <c r="C51" i="122"/>
  <c r="I51" i="122" s="1"/>
  <c r="J51" i="122" s="1"/>
  <c r="C17" i="122"/>
  <c r="I17" i="122" s="1"/>
  <c r="J17" i="122" s="1"/>
  <c r="C42" i="122"/>
  <c r="I42" i="122" s="1"/>
  <c r="J42" i="122" s="1"/>
  <c r="C5" i="122"/>
  <c r="I5" i="122" s="1"/>
  <c r="J5" i="122" s="1"/>
  <c r="C15" i="122"/>
  <c r="I15" i="122" s="1"/>
  <c r="J15" i="122" s="1"/>
  <c r="C9" i="122"/>
  <c r="I9" i="122" s="1"/>
  <c r="J9" i="122" s="1"/>
  <c r="C45" i="122"/>
  <c r="I45" i="122" s="1"/>
  <c r="J45" i="122" s="1"/>
  <c r="C22" i="122"/>
  <c r="I22" i="122" s="1"/>
  <c r="J22" i="122" s="1"/>
  <c r="C54" i="122"/>
  <c r="I54" i="122" s="1"/>
  <c r="J54" i="122" s="1"/>
  <c r="C6" i="122"/>
  <c r="C64" i="122"/>
  <c r="I64" i="122" s="1"/>
  <c r="J64" i="122" s="1"/>
  <c r="C26" i="122"/>
  <c r="I26" i="122" s="1"/>
  <c r="J26" i="122" s="1"/>
  <c r="C56" i="122"/>
  <c r="C53" i="122"/>
  <c r="I53" i="122" s="1"/>
  <c r="J53" i="122" s="1"/>
  <c r="C49" i="122"/>
  <c r="I49" i="122" s="1"/>
  <c r="J49" i="122" s="1"/>
  <c r="C50" i="122"/>
  <c r="I50" i="122" s="1"/>
  <c r="J50" i="122" s="1"/>
  <c r="C23" i="122"/>
  <c r="I23" i="122" s="1"/>
  <c r="J23" i="122" s="1"/>
  <c r="C46" i="122"/>
  <c r="C43" i="122"/>
  <c r="I43" i="122" s="1"/>
  <c r="J43" i="122" s="1"/>
  <c r="C18" i="122"/>
  <c r="I18" i="122" s="1"/>
  <c r="J18" i="122" s="1"/>
  <c r="C10" i="122"/>
  <c r="I10" i="122" s="1"/>
  <c r="J10" i="122" s="1"/>
  <c r="C12" i="122"/>
  <c r="I12" i="122" s="1"/>
  <c r="J12" i="122" s="1"/>
  <c r="C30" i="122"/>
  <c r="I30" i="122" s="1"/>
  <c r="J30" i="122" s="1"/>
  <c r="C36" i="122"/>
  <c r="I36" i="122" s="1"/>
  <c r="C48" i="122"/>
  <c r="I48" i="122" s="1"/>
  <c r="J48" i="122" s="1"/>
  <c r="C14" i="122"/>
  <c r="I14" i="122" s="1"/>
  <c r="J14" i="122" s="1"/>
  <c r="I24" i="122"/>
  <c r="J24" i="122" s="1"/>
  <c r="I56" i="122" l="1"/>
  <c r="J56" i="122" s="1"/>
  <c r="I46" i="122"/>
  <c r="J46" i="122" s="1"/>
  <c r="Y48" i="138"/>
  <c r="AA48" i="138" s="1"/>
  <c r="Y49" i="138" s="1"/>
  <c r="Y47" i="143"/>
  <c r="AA47" i="143" s="1"/>
  <c r="Y47" i="141"/>
  <c r="AA47" i="141" s="1"/>
  <c r="Y48" i="142"/>
  <c r="AA48" i="142" s="1"/>
  <c r="Y49" i="142" s="1"/>
  <c r="L8" i="122"/>
  <c r="C38" i="122"/>
  <c r="I38" i="122" s="1"/>
  <c r="J38" i="122" s="1"/>
  <c r="C8" i="122"/>
  <c r="I6" i="122"/>
  <c r="C28" i="122"/>
  <c r="C29" i="122"/>
  <c r="I29" i="122" s="1"/>
  <c r="J29" i="122" s="1"/>
  <c r="C66" i="122"/>
  <c r="Y48" i="143" l="1"/>
  <c r="AA48" i="143" s="1"/>
  <c r="Y49" i="143" s="1"/>
  <c r="Y48" i="141"/>
  <c r="AA48" i="141" s="1"/>
  <c r="Y49" i="141" s="1"/>
  <c r="C67" i="122"/>
  <c r="J6" i="122"/>
  <c r="J8" i="122" s="1"/>
  <c r="I8" i="122"/>
  <c r="L28" i="122"/>
  <c r="J28" i="122"/>
  <c r="I28" i="122"/>
  <c r="J36" i="122"/>
  <c r="I66" i="122"/>
  <c r="J68" i="122" l="1"/>
  <c r="J69" i="122"/>
  <c r="I67" i="122"/>
  <c r="J66" i="122"/>
  <c r="J67" i="122" s="1"/>
  <c r="L68" i="122" l="1"/>
  <c r="L66" i="122" l="1"/>
  <c r="L67" i="122" s="1"/>
  <c r="L69" i="122"/>
  <c r="AG16" i="141" l="1"/>
  <c r="AG16" i="138" l="1"/>
  <c r="AG16" i="142"/>
  <c r="AG16" i="143" l="1"/>
  <c r="AG14" i="142" l="1"/>
  <c r="AG14" i="143" l="1"/>
  <c r="AG14" i="141"/>
  <c r="AG14" i="138"/>
  <c r="AG12" i="141" l="1"/>
  <c r="AG12" i="138" l="1"/>
  <c r="AG12" i="142"/>
  <c r="AG12" i="143" l="1"/>
  <c r="AG3" i="105" l="1"/>
  <c r="AG18" i="105" s="1"/>
  <c r="U22" i="105" s="1"/>
  <c r="AG3" i="103"/>
  <c r="AG18" i="103" s="1"/>
  <c r="U22" i="103" s="1"/>
  <c r="AG3" i="102"/>
  <c r="AG18" i="102" s="1"/>
  <c r="U22" i="102" s="1"/>
  <c r="Y22" i="105" l="1"/>
  <c r="AA22" i="105" s="1"/>
  <c r="Y22" i="103"/>
  <c r="AA22" i="103" s="1"/>
  <c r="Y22" i="102"/>
  <c r="AA22" i="102" s="1"/>
  <c r="Y23" i="105" l="1"/>
  <c r="AA23" i="105" s="1"/>
  <c r="Y24" i="105" s="1"/>
  <c r="Y23" i="103"/>
  <c r="AA23" i="103" s="1"/>
  <c r="Y24" i="103" s="1"/>
  <c r="Y23" i="102"/>
  <c r="AA23" i="102" s="1"/>
  <c r="Y24" i="102" s="1"/>
  <c r="L20" i="41"/>
  <c r="D20" i="41"/>
  <c r="AG3" i="35"/>
  <c r="AG18" i="35" s="1"/>
  <c r="U22" i="35" s="1"/>
  <c r="Y22" i="35" l="1"/>
  <c r="AA22" i="35" s="1"/>
  <c r="D21" i="41"/>
  <c r="L21" i="41"/>
  <c r="D19" i="41"/>
  <c r="L22" i="41"/>
  <c r="L19" i="41"/>
  <c r="L23" i="41"/>
  <c r="Y23" i="35" l="1"/>
  <c r="AA23" i="35" s="1"/>
  <c r="Y24" i="35" s="1"/>
  <c r="D22" i="41"/>
  <c r="C2" i="11" l="1"/>
  <c r="I2" i="11" s="1"/>
  <c r="J33" i="11" l="1"/>
  <c r="J55" i="11"/>
  <c r="J54" i="11"/>
  <c r="J65" i="11"/>
  <c r="J38" i="11"/>
  <c r="J39" i="11"/>
  <c r="J4" i="11"/>
  <c r="J64" i="11"/>
  <c r="AG10" i="141"/>
  <c r="AG10" i="138" l="1"/>
  <c r="I21" i="11"/>
  <c r="J21" i="11" s="1"/>
  <c r="AG10" i="143"/>
  <c r="AG10" i="142" l="1"/>
  <c r="I56" i="11"/>
  <c r="I61" i="11"/>
  <c r="I29" i="11"/>
  <c r="J29" i="11" s="1"/>
  <c r="I20" i="11"/>
  <c r="J20" i="11" s="1"/>
  <c r="I41" i="11"/>
  <c r="I16" i="11"/>
  <c r="J16" i="11" s="1"/>
  <c r="I62" i="11"/>
  <c r="AG16" i="41" l="1"/>
  <c r="I14" i="11"/>
  <c r="J14" i="11" s="1"/>
  <c r="AG8" i="141" l="1"/>
  <c r="AG8" i="138" l="1"/>
  <c r="AG8" i="143"/>
  <c r="AG8" i="142" l="1"/>
  <c r="I59" i="11"/>
  <c r="I40" i="11"/>
  <c r="J40" i="11" s="1"/>
  <c r="I19" i="11"/>
  <c r="J19" i="11" s="1"/>
  <c r="I48" i="11"/>
  <c r="J48" i="11" s="1"/>
  <c r="I58" i="11"/>
  <c r="J58" i="11" s="1"/>
  <c r="BT73" i="131" l="1"/>
  <c r="BT75" i="131"/>
  <c r="BT74" i="131"/>
  <c r="BT72" i="131"/>
  <c r="BT76" i="131"/>
  <c r="BT13" i="131"/>
  <c r="BT15" i="131"/>
  <c r="BT17" i="131"/>
  <c r="BT19" i="131"/>
  <c r="BT21" i="131"/>
  <c r="BT23" i="131"/>
  <c r="BT25" i="131"/>
  <c r="BT27" i="131"/>
  <c r="BT26" i="131"/>
  <c r="BT18" i="131"/>
  <c r="BT24" i="131"/>
  <c r="BT22" i="131"/>
  <c r="BT16" i="131"/>
  <c r="BT20" i="131"/>
  <c r="BT65" i="131"/>
  <c r="BT14" i="131"/>
  <c r="BT37" i="131"/>
  <c r="BT39" i="131"/>
  <c r="BT68" i="131"/>
  <c r="BT67" i="131"/>
  <c r="BT33" i="131"/>
  <c r="BT35" i="131"/>
  <c r="BT32" i="131"/>
  <c r="BT60" i="131"/>
  <c r="BT59" i="131"/>
  <c r="BT43" i="131"/>
  <c r="BT64" i="131"/>
  <c r="BT36" i="131"/>
  <c r="BT49" i="131"/>
  <c r="BT69" i="131"/>
  <c r="BT47" i="131"/>
  <c r="BT52" i="131"/>
  <c r="BT56" i="131"/>
  <c r="BT66" i="131"/>
  <c r="BT57" i="131"/>
  <c r="BT40" i="131"/>
  <c r="BT42" i="131"/>
  <c r="BT31" i="131"/>
  <c r="BT55" i="131"/>
  <c r="BT54" i="131"/>
  <c r="BT48" i="131"/>
  <c r="BT34" i="131"/>
  <c r="BT38" i="131"/>
  <c r="BT58" i="131"/>
  <c r="BT41" i="131"/>
  <c r="BT50" i="131"/>
  <c r="BT44" i="131"/>
  <c r="BT30" i="131" l="1"/>
  <c r="AG3" i="92" l="1"/>
  <c r="AG18" i="92" s="1"/>
  <c r="U22" i="92" s="1"/>
  <c r="AG3" i="91"/>
  <c r="AG18" i="91" s="1"/>
  <c r="U22" i="91" s="1"/>
  <c r="Y22" i="92" l="1"/>
  <c r="AA22" i="92" s="1"/>
  <c r="Y22" i="91"/>
  <c r="AA22" i="91" s="1"/>
  <c r="K65" i="122"/>
  <c r="AG3" i="90"/>
  <c r="AG18" i="90" s="1"/>
  <c r="U22" i="90" s="1"/>
  <c r="AG3" i="42"/>
  <c r="AG18" i="42" s="1"/>
  <c r="U22" i="42" s="1"/>
  <c r="AG3" i="40"/>
  <c r="AG18" i="40" s="1"/>
  <c r="U21" i="40" s="1"/>
  <c r="AG3" i="39"/>
  <c r="AG18" i="39" s="1"/>
  <c r="U22" i="39" s="1"/>
  <c r="Y22" i="90" l="1"/>
  <c r="AA22" i="90" s="1"/>
  <c r="Y23" i="92"/>
  <c r="AA23" i="92" s="1"/>
  <c r="Y24" i="92" s="1"/>
  <c r="Y21" i="40"/>
  <c r="AA21" i="40" s="1"/>
  <c r="Y23" i="91"/>
  <c r="AA23" i="91" s="1"/>
  <c r="Y24" i="91" s="1"/>
  <c r="Y22" i="42"/>
  <c r="AA22" i="42" s="1"/>
  <c r="Y22" i="39"/>
  <c r="AA22" i="39" s="1"/>
  <c r="AG3" i="82"/>
  <c r="AG18" i="82" s="1"/>
  <c r="U21" i="82" s="1"/>
  <c r="AG3" i="57"/>
  <c r="AG18" i="57" s="1"/>
  <c r="U21" i="57" s="1"/>
  <c r="AG3" i="77"/>
  <c r="AG18" i="77" s="1"/>
  <c r="U22" i="77" s="1"/>
  <c r="AG3" i="79"/>
  <c r="AG18" i="79" s="1"/>
  <c r="U21" i="79" s="1"/>
  <c r="AG3" i="83"/>
  <c r="AG18" i="83" s="1"/>
  <c r="U21" i="83" s="1"/>
  <c r="AG3" i="63"/>
  <c r="AG18" i="63" s="1"/>
  <c r="U22" i="63" s="1"/>
  <c r="AG3" i="53"/>
  <c r="AG18" i="53" s="1"/>
  <c r="U21" i="53" s="1"/>
  <c r="AG3" i="58"/>
  <c r="AG18" i="58" s="1"/>
  <c r="U22" i="58" s="1"/>
  <c r="AG3" i="76"/>
  <c r="AG18" i="76" s="1"/>
  <c r="U22" i="76" s="1"/>
  <c r="AG3" i="78"/>
  <c r="AG18" i="78" s="1"/>
  <c r="U22" i="78" s="1"/>
  <c r="AG3" i="80"/>
  <c r="AG18" i="80" s="1"/>
  <c r="U22" i="80" s="1"/>
  <c r="AG3" i="86"/>
  <c r="AG18" i="86" s="1"/>
  <c r="U22" i="86" s="1"/>
  <c r="AG3" i="38"/>
  <c r="AG18" i="38" s="1"/>
  <c r="U22" i="38" s="1"/>
  <c r="AG3" i="55"/>
  <c r="AG18" i="55" s="1"/>
  <c r="U22" i="55" s="1"/>
  <c r="AG3" i="52"/>
  <c r="AG18" i="52" s="1"/>
  <c r="U22" i="52" s="1"/>
  <c r="AG3" i="72"/>
  <c r="AG18" i="72" s="1"/>
  <c r="U22" i="72" s="1"/>
  <c r="AG2" i="41"/>
  <c r="AG17" i="41" s="1"/>
  <c r="U21" i="41" s="1"/>
  <c r="AG3" i="59"/>
  <c r="AG18" i="59" s="1"/>
  <c r="U22" i="59" s="1"/>
  <c r="AG3" i="61"/>
  <c r="AG18" i="61" s="1"/>
  <c r="U22" i="61" s="1"/>
  <c r="AG3" i="87"/>
  <c r="AG18" i="87" s="1"/>
  <c r="U21" i="87" s="1"/>
  <c r="AG3" i="44"/>
  <c r="AG18" i="44" s="1"/>
  <c r="U22" i="44" s="1"/>
  <c r="AG3" i="37"/>
  <c r="AG18" i="37" s="1"/>
  <c r="U21" i="37" s="1"/>
  <c r="AG3" i="49"/>
  <c r="AG18" i="49" s="1"/>
  <c r="U22" i="49" s="1"/>
  <c r="AG3" i="54"/>
  <c r="AG18" i="54" s="1"/>
  <c r="U22" i="54" s="1"/>
  <c r="AG3" i="65"/>
  <c r="AG18" i="65" s="1"/>
  <c r="U21" i="65" s="1"/>
  <c r="AG3" i="73"/>
  <c r="AG18" i="73" s="1"/>
  <c r="U22" i="73" s="1"/>
  <c r="AG3" i="43"/>
  <c r="AG18" i="43" s="1"/>
  <c r="U22" i="43" s="1"/>
  <c r="AG3" i="45"/>
  <c r="AG18" i="45" s="1"/>
  <c r="U22" i="45" s="1"/>
  <c r="AG3" i="56"/>
  <c r="AG18" i="56" s="1"/>
  <c r="U22" i="56" s="1"/>
  <c r="AG3" i="69"/>
  <c r="AG18" i="69" s="1"/>
  <c r="U22" i="69" s="1"/>
  <c r="AG3" i="75"/>
  <c r="AG18" i="75" s="1"/>
  <c r="U22" i="75" s="1"/>
  <c r="AG3" i="81"/>
  <c r="AG18" i="81" s="1"/>
  <c r="U21" i="81" s="1"/>
  <c r="AG3" i="64"/>
  <c r="AG18" i="64" s="1"/>
  <c r="U21" i="64" s="1"/>
  <c r="AG3" i="50"/>
  <c r="AG18" i="50" s="1"/>
  <c r="U22" i="50" s="1"/>
  <c r="AG3" i="48"/>
  <c r="AG18" i="48" s="1"/>
  <c r="U22" i="48" s="1"/>
  <c r="AG3" i="60"/>
  <c r="AG18" i="60" s="1"/>
  <c r="U22" i="60" s="1"/>
  <c r="AG3" i="68"/>
  <c r="AG18" i="68" s="1"/>
  <c r="U21" i="68" s="1"/>
  <c r="Y22" i="63" l="1"/>
  <c r="AA22" i="63" s="1"/>
  <c r="Y23" i="90"/>
  <c r="AA23" i="90" s="1"/>
  <c r="Y24" i="90" s="1"/>
  <c r="Y23" i="48"/>
  <c r="AA23" i="48" s="1"/>
  <c r="Y22" i="48"/>
  <c r="AA22" i="48" s="1"/>
  <c r="Y22" i="76"/>
  <c r="AA22" i="76" s="1"/>
  <c r="Y22" i="69"/>
  <c r="AA22" i="69" s="1"/>
  <c r="Y21" i="87"/>
  <c r="AA21" i="87" s="1"/>
  <c r="Y22" i="57"/>
  <c r="AA22" i="57" s="1"/>
  <c r="Y21" i="57"/>
  <c r="AA21" i="57" s="1"/>
  <c r="Y22" i="83"/>
  <c r="AA22" i="83" s="1"/>
  <c r="Y21" i="83"/>
  <c r="AA21" i="83" s="1"/>
  <c r="Y21" i="82"/>
  <c r="AA21" i="82" s="1"/>
  <c r="Y21" i="81"/>
  <c r="AA21" i="81" s="1"/>
  <c r="Y21" i="79"/>
  <c r="AA21" i="79" s="1"/>
  <c r="Y22" i="78"/>
  <c r="AA22" i="78" s="1"/>
  <c r="Y22" i="77"/>
  <c r="AA22" i="77" s="1"/>
  <c r="Y22" i="75"/>
  <c r="AA22" i="75" s="1"/>
  <c r="Y22" i="73"/>
  <c r="AA22" i="73" s="1"/>
  <c r="Y22" i="72"/>
  <c r="AA22" i="72" s="1"/>
  <c r="Y21" i="68"/>
  <c r="AA21" i="68" s="1"/>
  <c r="Y22" i="40"/>
  <c r="AA22" i="40" s="1"/>
  <c r="Y23" i="40" s="1"/>
  <c r="Y21" i="65"/>
  <c r="AA21" i="65" s="1"/>
  <c r="Y21" i="53"/>
  <c r="AA21" i="53" s="1"/>
  <c r="Y21" i="37"/>
  <c r="AA21" i="37" s="1"/>
  <c r="Y21" i="64"/>
  <c r="AA21" i="64" s="1"/>
  <c r="Y22" i="50"/>
  <c r="AA22" i="50" s="1"/>
  <c r="Y22" i="49"/>
  <c r="AA22" i="49" s="1"/>
  <c r="Y22" i="60"/>
  <c r="AA22" i="60" s="1"/>
  <c r="Y22" i="58"/>
  <c r="AA22" i="58" s="1"/>
  <c r="Y22" i="43"/>
  <c r="AA22" i="43" s="1"/>
  <c r="Y22" i="55"/>
  <c r="AA22" i="55" s="1"/>
  <c r="Y22" i="54"/>
  <c r="AA22" i="54" s="1"/>
  <c r="Y22" i="52"/>
  <c r="AA22" i="52" s="1"/>
  <c r="Y22" i="61"/>
  <c r="AA22" i="61" s="1"/>
  <c r="Y22" i="59"/>
  <c r="AA22" i="59" s="1"/>
  <c r="Y22" i="45"/>
  <c r="AA22" i="45" s="1"/>
  <c r="Y22" i="86"/>
  <c r="AA22" i="86" s="1"/>
  <c r="Y23" i="42"/>
  <c r="AA23" i="42" s="1"/>
  <c r="Y24" i="42" s="1"/>
  <c r="Y22" i="44"/>
  <c r="AA22" i="44" s="1"/>
  <c r="Y22" i="56"/>
  <c r="AA22" i="56" s="1"/>
  <c r="Y23" i="39"/>
  <c r="AA23" i="39" s="1"/>
  <c r="Y24" i="39" s="1"/>
  <c r="Y22" i="38"/>
  <c r="AA22" i="38" s="1"/>
  <c r="Y22" i="80"/>
  <c r="AA22" i="80" s="1"/>
  <c r="Y21" i="41"/>
  <c r="AA21" i="41" s="1"/>
  <c r="Y23" i="57" l="1"/>
  <c r="Y22" i="68"/>
  <c r="AA22" i="68" s="1"/>
  <c r="Y23" i="68" s="1"/>
  <c r="Y24" i="48"/>
  <c r="Y23" i="63"/>
  <c r="AA23" i="63" s="1"/>
  <c r="Y24" i="63" s="1"/>
  <c r="Y23" i="76"/>
  <c r="AA23" i="76" s="1"/>
  <c r="Y24" i="76" s="1"/>
  <c r="Y23" i="69"/>
  <c r="AA23" i="69" s="1"/>
  <c r="Y24" i="69" s="1"/>
  <c r="Y22" i="87"/>
  <c r="AA22" i="87" s="1"/>
  <c r="Y23" i="87" s="1"/>
  <c r="Y23" i="83"/>
  <c r="Y22" i="82"/>
  <c r="AA22" i="82" s="1"/>
  <c r="Y23" i="82" s="1"/>
  <c r="Y22" i="81"/>
  <c r="AA22" i="81" s="1"/>
  <c r="Y23" i="81" s="1"/>
  <c r="Y22" i="79"/>
  <c r="AA22" i="79" s="1"/>
  <c r="Y23" i="79" s="1"/>
  <c r="Y23" i="78"/>
  <c r="AA23" i="78" s="1"/>
  <c r="Y24" i="78" s="1"/>
  <c r="Y23" i="77"/>
  <c r="AA23" i="77" s="1"/>
  <c r="Y24" i="77" s="1"/>
  <c r="Y23" i="75"/>
  <c r="AA23" i="75" s="1"/>
  <c r="Y24" i="75" s="1"/>
  <c r="Y23" i="73"/>
  <c r="AA23" i="73" s="1"/>
  <c r="Y24" i="73" s="1"/>
  <c r="Y23" i="72"/>
  <c r="AA23" i="72" s="1"/>
  <c r="Y24" i="72" s="1"/>
  <c r="Y22" i="65"/>
  <c r="AA22" i="65" s="1"/>
  <c r="Y23" i="65" s="1"/>
  <c r="Y22" i="53"/>
  <c r="AA22" i="53" s="1"/>
  <c r="Y23" i="53" s="1"/>
  <c r="Y22" i="37"/>
  <c r="AA22" i="37" s="1"/>
  <c r="Y23" i="37" s="1"/>
  <c r="Y22" i="64"/>
  <c r="AA22" i="64" s="1"/>
  <c r="Y23" i="64" s="1"/>
  <c r="Y23" i="50"/>
  <c r="AA23" i="50" s="1"/>
  <c r="Y24" i="50" s="1"/>
  <c r="Y23" i="49"/>
  <c r="AA23" i="49" s="1"/>
  <c r="Y24" i="49" s="1"/>
  <c r="Y23" i="60"/>
  <c r="AA23" i="60" s="1"/>
  <c r="Y24" i="60" s="1"/>
  <c r="Y23" i="58"/>
  <c r="AA23" i="58" s="1"/>
  <c r="Y24" i="58" s="1"/>
  <c r="Y23" i="43"/>
  <c r="AA23" i="43" s="1"/>
  <c r="Y24" i="43" s="1"/>
  <c r="Y23" i="55"/>
  <c r="AA23" i="55" s="1"/>
  <c r="Y24" i="55" s="1"/>
  <c r="Y23" i="54"/>
  <c r="AA23" i="54" s="1"/>
  <c r="Y24" i="54" s="1"/>
  <c r="Y23" i="52"/>
  <c r="AA23" i="52" s="1"/>
  <c r="Y24" i="52" s="1"/>
  <c r="Y23" i="61"/>
  <c r="AA23" i="61" s="1"/>
  <c r="Y24" i="61" s="1"/>
  <c r="Y23" i="59"/>
  <c r="AA23" i="59" s="1"/>
  <c r="Y24" i="59" s="1"/>
  <c r="Y23" i="45"/>
  <c r="AA23" i="45" s="1"/>
  <c r="Y24" i="45" s="1"/>
  <c r="Y23" i="86"/>
  <c r="AA23" i="86" s="1"/>
  <c r="Y24" i="86" s="1"/>
  <c r="Y23" i="44"/>
  <c r="AA23" i="44" s="1"/>
  <c r="Y24" i="44" s="1"/>
  <c r="Y23" i="56"/>
  <c r="AA23" i="56" s="1"/>
  <c r="Y24" i="56" s="1"/>
  <c r="Y23" i="38"/>
  <c r="AA23" i="38" s="1"/>
  <c r="Y24" i="38" s="1"/>
  <c r="Y23" i="80"/>
  <c r="AA23" i="80" s="1"/>
  <c r="Y24" i="80" s="1"/>
  <c r="Y22" i="41"/>
  <c r="AA22" i="41" s="1"/>
  <c r="Y23" i="41" s="1"/>
  <c r="AG3" i="31" l="1"/>
  <c r="AG18" i="31" s="1"/>
  <c r="U22" i="31" s="1"/>
  <c r="Y22" i="31" l="1"/>
  <c r="AA22" i="31" s="1"/>
  <c r="AG6" i="143"/>
  <c r="AG17" i="143" s="1"/>
  <c r="AG18" i="143" s="1"/>
  <c r="U22" i="143" s="1"/>
  <c r="Y23" i="31" l="1"/>
  <c r="AA23" i="31" s="1"/>
  <c r="Y24" i="31" s="1"/>
  <c r="AG6" i="138"/>
  <c r="AG17" i="138" s="1"/>
  <c r="AG18" i="138" s="1"/>
  <c r="U22" i="138" s="1"/>
  <c r="AG6" i="141"/>
  <c r="AG17" i="141" s="1"/>
  <c r="AG18" i="141" s="1"/>
  <c r="U22" i="141" s="1"/>
  <c r="Y22" i="143"/>
  <c r="AA22" i="143" s="1"/>
  <c r="I28" i="11"/>
  <c r="J28" i="11" s="1"/>
  <c r="I23" i="11"/>
  <c r="J23" i="11" s="1"/>
  <c r="I24" i="11"/>
  <c r="J24" i="11" s="1"/>
  <c r="I22" i="11"/>
  <c r="J22" i="11" s="1"/>
  <c r="I26" i="11"/>
  <c r="J26" i="11" s="1"/>
  <c r="I57" i="11"/>
  <c r="J57" i="11" s="1"/>
  <c r="J61" i="11"/>
  <c r="I63" i="11"/>
  <c r="J63" i="11" s="1"/>
  <c r="J59" i="11"/>
  <c r="I17" i="11"/>
  <c r="J17" i="11" s="1"/>
  <c r="J62" i="11"/>
  <c r="I18" i="11"/>
  <c r="J18" i="11" s="1"/>
  <c r="I27" i="11"/>
  <c r="J27" i="11" s="1"/>
  <c r="Y23" i="143" l="1"/>
  <c r="AA23" i="143" s="1"/>
  <c r="Y22" i="138"/>
  <c r="AA22" i="138" s="1"/>
  <c r="Y22" i="141"/>
  <c r="AA22" i="141" s="1"/>
  <c r="AG6" i="142"/>
  <c r="AG17" i="142" s="1"/>
  <c r="AG18" i="142" s="1"/>
  <c r="U22" i="142" s="1"/>
  <c r="Y24" i="143"/>
  <c r="I60" i="11"/>
  <c r="J60" i="11" s="1"/>
  <c r="I25" i="11"/>
  <c r="J25" i="11" s="1"/>
  <c r="I15" i="11"/>
  <c r="J15" i="11" s="1"/>
  <c r="Y23" i="138" l="1"/>
  <c r="AA23" i="138" s="1"/>
  <c r="Y24" i="138" s="1"/>
  <c r="Y23" i="141"/>
  <c r="AA23" i="141" s="1"/>
  <c r="Y24" i="141" s="1"/>
  <c r="Y22" i="142"/>
  <c r="AA22" i="142" s="1"/>
  <c r="Y23" i="142" l="1"/>
  <c r="AA23" i="142" s="1"/>
  <c r="Y24" i="142" s="1"/>
  <c r="CB34" i="131" l="1"/>
  <c r="CB46" i="131" s="1"/>
  <c r="L9" i="11"/>
  <c r="L66" i="11" l="1"/>
  <c r="K16" i="122" l="1"/>
  <c r="K8" i="122"/>
  <c r="F9" i="11"/>
  <c r="U45" i="57" l="1"/>
  <c r="CB80" i="131"/>
  <c r="K28" i="122"/>
  <c r="K66" i="122"/>
  <c r="H9" i="11"/>
  <c r="H66" i="11"/>
  <c r="G66" i="11"/>
  <c r="F66" i="11"/>
  <c r="E66" i="11"/>
  <c r="G30" i="11"/>
  <c r="H30" i="11"/>
  <c r="F30" i="11"/>
  <c r="F67" i="11" s="1"/>
  <c r="E30" i="11"/>
  <c r="E9" i="11"/>
  <c r="K1" i="11"/>
  <c r="K51" i="122" l="1"/>
  <c r="CB55" i="131"/>
  <c r="CB50" i="131"/>
  <c r="CB56" i="131"/>
  <c r="K67" i="122"/>
  <c r="CB57" i="131"/>
  <c r="H67" i="11"/>
  <c r="E67" i="11"/>
  <c r="G9" i="11"/>
  <c r="G67" i="11" s="1"/>
  <c r="CB63" i="131" l="1"/>
  <c r="CB81" i="131" s="1"/>
  <c r="CB74" i="144"/>
  <c r="CB76" i="144" s="1"/>
  <c r="CB77" i="144" s="1"/>
  <c r="D66" i="11"/>
  <c r="D30" i="11"/>
  <c r="I32" i="11" l="1"/>
  <c r="J32" i="11" s="1"/>
  <c r="I13" i="11"/>
  <c r="J13" i="11" s="1"/>
  <c r="I46" i="11"/>
  <c r="J46" i="11" s="1"/>
  <c r="I37" i="11"/>
  <c r="J37" i="11" s="1"/>
  <c r="I43" i="11"/>
  <c r="J43" i="11" s="1"/>
  <c r="I35" i="11"/>
  <c r="J35" i="11" s="1"/>
  <c r="I12" i="11"/>
  <c r="J12" i="11" s="1"/>
  <c r="I50" i="11"/>
  <c r="J50" i="11" s="1"/>
  <c r="I53" i="11"/>
  <c r="J53" i="11" s="1"/>
  <c r="I51" i="11"/>
  <c r="J51" i="11" s="1"/>
  <c r="I49" i="11"/>
  <c r="J49" i="11" s="1"/>
  <c r="I52" i="11"/>
  <c r="J52" i="11" s="1"/>
  <c r="I42" i="11" l="1"/>
  <c r="J42" i="11" s="1"/>
  <c r="I34" i="11"/>
  <c r="J34" i="11" s="1"/>
  <c r="I44" i="11"/>
  <c r="J44" i="11" s="1"/>
  <c r="I45" i="11"/>
  <c r="J45" i="11" s="1"/>
  <c r="I31" i="11"/>
  <c r="J31" i="11" s="1"/>
  <c r="I8" i="11"/>
  <c r="J8" i="11" s="1"/>
  <c r="I11" i="11"/>
  <c r="J11" i="11" s="1"/>
  <c r="I36" i="11"/>
  <c r="J36" i="11" s="1"/>
  <c r="I7" i="11"/>
  <c r="J7" i="11" s="1"/>
  <c r="I5" i="11"/>
  <c r="I10" i="11"/>
  <c r="J10" i="11" s="1"/>
  <c r="I47" i="11"/>
  <c r="J47" i="11" s="1"/>
  <c r="J30" i="11" l="1"/>
  <c r="I6" i="11"/>
  <c r="J6" i="11" s="1"/>
  <c r="D9" i="11"/>
  <c r="D67" i="11" s="1"/>
  <c r="C66" i="11"/>
  <c r="C9" i="11"/>
  <c r="K9" i="11"/>
  <c r="J5" i="11"/>
  <c r="K30" i="11"/>
  <c r="I66" i="11"/>
  <c r="J9" i="11" l="1"/>
  <c r="J68" i="11" s="1"/>
  <c r="J66" i="11"/>
  <c r="I9" i="11"/>
  <c r="C30" i="11"/>
  <c r="C67" i="11" s="1"/>
  <c r="K66" i="11"/>
  <c r="K67" i="11"/>
  <c r="J69" i="11" l="1"/>
  <c r="J67" i="11"/>
  <c r="I30" i="11"/>
  <c r="I67" i="11" s="1"/>
  <c r="L30" i="11" l="1"/>
  <c r="L68" i="11" l="1"/>
  <c r="F68" i="11" s="1"/>
  <c r="L67" i="11"/>
  <c r="L69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R31" authorId="0" shapeId="0" xr:uid="{8D24E811-6551-4F4B-8165-F6930E5E2607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2H Por C.Brito</t>
        </r>
      </text>
    </comment>
    <comment ref="G40" authorId="0" shapeId="0" xr:uid="{AD670DFB-B773-4057-811B-0432D3A7441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POR LUCAS - DOENÇA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N64" authorId="0" shapeId="0" xr:uid="{6212223C-743A-4555-B01F-50F1BC55BFB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5H POR LESÃO Nuno Pais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CM17" authorId="0" shapeId="0" xr:uid="{D824C217-8617-4BC0-839E-EC996597F5C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0" authorId="0" shapeId="0" xr:uid="{B45A77B5-F363-4CBC-9B4C-B3F803B9F992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3" authorId="0" shapeId="0" xr:uid="{36D72208-BE88-410B-8458-0915B6A6733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4" authorId="0" shapeId="0" xr:uid="{4431AAC0-268F-4115-9F72-902306AC4742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BZ35" authorId="0" shapeId="0" xr:uid="{DBF75550-B429-4328-BBDA-FEE336B2F0B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5 pago a pedido do colaborador</t>
        </r>
      </text>
    </comment>
    <comment ref="CM35" authorId="0" shapeId="0" xr:uid="{67DB1F8B-0687-4959-A1E2-76D094E494D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G36" authorId="0" shapeId="0" xr:uid="{6A67DDDD-D79F-4BD2-A3BB-84D3BD35E449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POR ATRASO Gonçalo SOusa</t>
        </r>
      </text>
    </comment>
    <comment ref="CM40" authorId="0" shapeId="0" xr:uid="{39455665-BA67-4B2F-A681-ACB57750A56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AD49" authorId="0" shapeId="0" xr:uid="{3D274939-2836-4185-83FA-EDE2BDF1AD1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 CARTAO TM</t>
        </r>
      </text>
    </comment>
    <comment ref="CM49" authorId="0" shapeId="0" xr:uid="{417788CA-6DD0-4909-B8B1-13FF46C40B3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M55" authorId="0" shapeId="0" xr:uid="{16F9D805-3F38-4352-8C91-99E1CFDCCA31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56" authorId="0" shapeId="0" xr:uid="{2A1602A1-EFD8-42ED-A6A7-2BA05303C62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atrasos:
1h - 16.03
1h - 20.03</t>
        </r>
      </text>
    </comment>
    <comment ref="CM61" authorId="0" shapeId="0" xr:uid="{BE68AB15-DD4D-4F7D-A434-EFBE054CF1B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62" authorId="0" shapeId="0" xr:uid="{996B6F61-3F41-408D-8397-D3ED49FA070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Z64" authorId="0" shapeId="0" xr:uid="{5CBC4975-9D07-4E6F-BD19-DAA152FCB21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4 Pago a pedido do colaborador</t>
        </r>
      </text>
    </comment>
    <comment ref="BE67" authorId="0" shapeId="0" xr:uid="{61C56380-E1E7-4D1D-86F5-C2D8113A6EAA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atraso 1h 30.03</t>
        </r>
      </text>
    </comment>
    <comment ref="CM72" authorId="0" shapeId="0" xr:uid="{998CCE89-1052-4623-B3DC-D35083901501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S74" authorId="0" shapeId="0" xr:uid="{8330423C-38F9-412D-8736-14B3242D8FC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  <comment ref="W74" authorId="0" shapeId="0" xr:uid="{F5CE6F0C-9ED4-4AE5-A1AF-9DF69815748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CM17" authorId="0" shapeId="0" xr:uid="{273020EC-C8D3-4F20-8F4D-71FA9D0EA6D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K26" authorId="0" shapeId="0" xr:uid="{86089902-3DF8-4C85-9FD6-7FAD1F9EE73E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ATRASO GONÇALO SOUSA</t>
        </r>
      </text>
    </comment>
    <comment ref="CM26" authorId="0" shapeId="0" xr:uid="{417E0420-237C-4DFF-94F5-AC8C41A5CE84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08.04</t>
        </r>
      </text>
    </comment>
    <comment ref="CM30" authorId="0" shapeId="0" xr:uid="{A9980FDB-52B6-4A8F-A1C8-9F4F19DB91A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3" authorId="0" shapeId="0" xr:uid="{8C821486-12E5-419E-9E18-88732A1AD281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D34" authorId="0" shapeId="0" xr:uid="{8406513A-8BE3-49A8-B723-88A0D3C3041E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+3H POR NECESSIDADE OPERACIONAL
+2H POR atraso Icaro ferreira</t>
        </r>
      </text>
    </comment>
    <comment ref="CM34" authorId="0" shapeId="0" xr:uid="{70149CA6-229C-4ED7-BB59-6B7BADE6AED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CM35" authorId="0" shapeId="0" xr:uid="{138F7F98-8252-4DFE-866A-64D567DECA2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Z37" authorId="0" shapeId="0" xr:uid="{1DB361FE-28FB-4B8D-AFC5-FE7F4E6D4DA4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pagos abr2025</t>
        </r>
      </text>
    </comment>
    <comment ref="CM40" authorId="0" shapeId="0" xr:uid="{6A4BE220-17A4-420E-BD18-E12AD87B5E1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CM49" authorId="0" shapeId="0" xr:uid="{1246C7B1-88BC-461B-A94D-70DB0864424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M55" authorId="0" shapeId="0" xr:uid="{CE2A34BE-D841-47F7-ADDF-4E0A4E4C05B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61" authorId="0" shapeId="0" xr:uid="{F03ABEE8-2BCD-4E1F-B2AE-860790F7CA6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Z62" authorId="0" shapeId="0" xr:uid="{BDA65AAC-4AD2-4160-9731-19668F4AF84F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pagos 4 abr</t>
        </r>
      </text>
    </comment>
    <comment ref="CM62" authorId="0" shapeId="0" xr:uid="{B86EAD7F-0551-44D4-9D99-5713D66B2F3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67" authorId="0" shapeId="0" xr:uid="{C4A4CD3C-D7F0-441C-B324-531BB07EA367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-1H ATRASO 08.04
</t>
        </r>
      </text>
    </comment>
    <comment ref="CM72" authorId="0" shapeId="0" xr:uid="{230966F6-3BDA-41E3-BCF1-45ACEEA1BB9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E75" authorId="0" shapeId="0" xr:uid="{EE5591EB-652E-4680-B097-82AE984FA698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atraso 2h , retiradas nas horas semestrais a receber
</t>
        </r>
      </text>
    </comment>
    <comment ref="BE75" authorId="0" shapeId="0" xr:uid="{8C12ABCE-DAAA-46F8-B695-D1CC060AE0A3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- 2h atraso 29.04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CM17" authorId="0" shapeId="0" xr:uid="{B645E2E3-ADA2-4492-9A2A-0E00087F94B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26" authorId="0" shapeId="0" xr:uid="{B79C2B13-12D0-4524-803E-6870C8B62B13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08.04</t>
        </r>
      </text>
    </comment>
    <comment ref="BZ27" authorId="0" shapeId="0" xr:uid="{EE69D98A-9FB2-4D92-84FB-FD7F4AB6D69F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Rui pediu para 2 serem pagos a 12.05.2025</t>
        </r>
      </text>
    </comment>
    <comment ref="CM30" authorId="0" shapeId="0" xr:uid="{D3731D5D-2532-41A0-A4D2-3EC52FF7A73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3" authorId="0" shapeId="0" xr:uid="{166C50CF-4586-4567-BA9B-FD355EAAEBD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4" authorId="0" shapeId="0" xr:uid="{7224339D-16D6-486E-AF5D-F9A69A77E939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CM35" authorId="0" shapeId="0" xr:uid="{16745B7F-2924-47B3-9010-1A0BA3C0908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37" authorId="0" shapeId="0" xr:uid="{28D2058E-75E3-47A0-9EF0-6244902C415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retirada 1h atraso a 13.05.2025
</t>
        </r>
      </text>
    </comment>
    <comment ref="CM40" authorId="0" shapeId="0" xr:uid="{53807FBA-C900-4517-B1BD-B41FF0509FE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CM49" authorId="0" shapeId="0" xr:uid="{1DEE89EB-405A-4BB9-A2C5-2745A58B8FB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M55" authorId="0" shapeId="0" xr:uid="{0BEED9A6-5D05-4986-B2C8-B57540B88C7C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57" authorId="0" shapeId="0" xr:uid="{F13A10DE-5F3D-40D0-B1F7-C65D5CE380D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+3h de trabalho normal em 27.04
</t>
        </r>
      </text>
    </comment>
    <comment ref="CM61" authorId="0" shapeId="0" xr:uid="{FAA2BAEF-F20D-4BFD-B15A-BD6CAC623F2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62" authorId="0" shapeId="0" xr:uid="{410A130D-C65C-464C-9721-6A563CAEE10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P68" authorId="0" shapeId="0" xr:uid="{5450060F-1767-450F-9C06-0AA237240FB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Por
 atraso Leonel Pereira</t>
        </r>
      </text>
    </comment>
    <comment ref="CM72" authorId="0" shapeId="0" xr:uid="{CC0A8A01-B438-4623-841B-790A3D34E31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R31" authorId="0" shapeId="0" xr:uid="{EF80CDD1-F651-4D9C-BCA2-D354AAAF3E3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2H Por C.Brito</t>
        </r>
      </text>
    </comment>
    <comment ref="G40" authorId="0" shapeId="0" xr:uid="{DB212737-4385-43DE-8D65-461A5F5EFDAA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POR LUCAS - DOENÇA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N32" authorId="0" shapeId="0" xr:uid="{25F418B4-13FF-4CED-BBA2-F6C21BBA0AD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8h - lesão</t>
        </r>
      </text>
    </comment>
    <comment ref="N64" authorId="0" shapeId="0" xr:uid="{97869CA4-A2EE-4FAA-98F6-36E793EDC07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5H POR LESÃO Nuno Pais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AI13" authorId="0" shapeId="0" xr:uid="{1940C94C-D082-435B-88F0-8177DCE5CA1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FOGO REAL</t>
        </r>
      </text>
    </comment>
    <comment ref="CP17" authorId="0" shapeId="0" xr:uid="{BAC03C61-664E-45C3-B578-E699B1BADCB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K26" authorId="0" shapeId="0" xr:uid="{B6A1C034-C8C1-4A4B-BE4B-0755AD825364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ATRASO GONÇALO SOUSA</t>
        </r>
      </text>
    </comment>
    <comment ref="BH26" authorId="0" shapeId="0" xr:uid="{1A23D7DF-342E-4720-BFB0-1D029B545140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 h 08.04</t>
        </r>
      </text>
    </comment>
    <comment ref="CP30" authorId="0" shapeId="0" xr:uid="{7FC9DE32-12E9-46E7-BB3C-C4659C0FFF6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33" authorId="0" shapeId="0" xr:uid="{E5E20ADF-6069-4EBE-9E02-F2B88662388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34" authorId="0" shapeId="0" xr:uid="{4FD78F30-8ADD-4123-94E6-25FF612B89C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CP35" authorId="0" shapeId="0" xr:uid="{3C6190F7-C064-4311-976C-126AEE6C564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G36" authorId="0" shapeId="0" xr:uid="{662F6E9D-D034-422D-916A-B2D05DD206CC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POR ATRASO Gonçalo SOusa</t>
        </r>
      </text>
    </comment>
    <comment ref="BH36" authorId="0" shapeId="0" xr:uid="{BBD1716B-13FF-47A0-8E3C-C2E105677009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a 30.03</t>
        </r>
      </text>
    </comment>
    <comment ref="CP40" authorId="0" shapeId="0" xr:uid="{ACD5C707-F6A9-4F8C-9DBB-9E83FB510007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AD49" authorId="0" shapeId="0" xr:uid="{5AAE215E-4138-488F-9F18-FF5FC4C9D427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 CARTAO TM</t>
        </r>
      </text>
    </comment>
    <comment ref="BH49" authorId="0" shapeId="0" xr:uid="{2AAD394E-3C5D-401B-95A4-A0F8FDF87FCD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27.03
</t>
        </r>
      </text>
    </comment>
    <comment ref="CP49" authorId="0" shapeId="0" xr:uid="{B030835F-8E80-4D95-8FD0-1E2D7639905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P55" authorId="0" shapeId="0" xr:uid="{42BB8A6A-866B-4150-9AC4-FFC2B7AC0A6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61" authorId="0" shapeId="0" xr:uid="{52180E74-549D-4081-90F6-5AE42A83269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62" authorId="0" shapeId="0" xr:uid="{FA62BBDF-C2F8-4387-B5A0-65F0A595617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72" authorId="0" shapeId="0" xr:uid="{0F5338C2-4267-4199-A46E-65ED2D99193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S74" authorId="0" shapeId="0" xr:uid="{4B83E6EF-E0A0-40B8-B723-1A27BCAB89B2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  <comment ref="W74" authorId="0" shapeId="0" xr:uid="{87658AD0-A45C-45BF-87B8-DF492B4E63F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  <comment ref="BH74" authorId="0" shapeId="0" xr:uid="{50FBB562-DB7D-49D4-9521-E3C588A98712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 16.03
1h 20.03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AD34" authorId="0" shapeId="0" xr:uid="{7F9A7303-D8EA-4A72-9DF3-322804D568C9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+3H POR NECESSIDADE OPERACIONAL
+2H POR atraso Icaro ferreira</t>
        </r>
      </text>
    </comment>
    <comment ref="P68" authorId="0" shapeId="0" xr:uid="{9E05C16A-FD84-4A13-B632-E40A19B5FF6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Por
 atraso Leonel Pereira</t>
        </r>
      </text>
    </comment>
    <comment ref="BG68" authorId="0" shapeId="0" xr:uid="{DDAE9E99-8B55-44D8-8DD0-1F0B53B5090F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13.05</t>
        </r>
      </text>
    </comment>
    <comment ref="AE75" authorId="0" shapeId="0" xr:uid="{775A9C96-94A1-4D94-A6AE-05A6D9275B0A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atraso 2h , retiradas nas horas semestrais a receber
</t>
        </r>
      </text>
    </comment>
  </commentList>
</comments>
</file>

<file path=xl/sharedStrings.xml><?xml version="1.0" encoding="utf-8"?>
<sst xmlns="http://schemas.openxmlformats.org/spreadsheetml/2006/main" count="18028" uniqueCount="375">
  <si>
    <t>DIA           08:00 / 20:00</t>
  </si>
  <si>
    <t>CT</t>
  </si>
  <si>
    <t>CE</t>
  </si>
  <si>
    <t>OPS</t>
  </si>
  <si>
    <t>NOITE            20:00 / 08:00</t>
  </si>
  <si>
    <t>Dias uteis</t>
  </si>
  <si>
    <t>MÊS</t>
  </si>
  <si>
    <t>Dias</t>
  </si>
  <si>
    <t>Horas</t>
  </si>
  <si>
    <t>Qui</t>
  </si>
  <si>
    <t>Sex</t>
  </si>
  <si>
    <t>Sáb</t>
  </si>
  <si>
    <t>Dom</t>
  </si>
  <si>
    <t>Seg</t>
  </si>
  <si>
    <t>Ter</t>
  </si>
  <si>
    <t>Qua</t>
  </si>
  <si>
    <t>Hrs CT</t>
  </si>
  <si>
    <t>Hrs CE</t>
  </si>
  <si>
    <t>DTS / NTS / TS</t>
  </si>
  <si>
    <t>DTS5S/NTS5S/DTSDS/NTSDS/DTSF/NTSF - 150%</t>
  </si>
  <si>
    <t>FERIADO - 50%</t>
  </si>
  <si>
    <t>TURNO</t>
  </si>
  <si>
    <t>NOME</t>
  </si>
  <si>
    <t>FUNÇÃO</t>
  </si>
  <si>
    <t>D</t>
  </si>
  <si>
    <t>N</t>
  </si>
  <si>
    <t>DT</t>
  </si>
  <si>
    <t>NT</t>
  </si>
  <si>
    <t>NAF</t>
  </si>
  <si>
    <t>DF</t>
  </si>
  <si>
    <t>NF</t>
  </si>
  <si>
    <t>T</t>
  </si>
  <si>
    <t>FE</t>
  </si>
  <si>
    <t>FO</t>
  </si>
  <si>
    <t>DS</t>
  </si>
  <si>
    <t>DISP</t>
  </si>
  <si>
    <t>L</t>
  </si>
  <si>
    <t>B</t>
  </si>
  <si>
    <t>SA</t>
  </si>
  <si>
    <t>SE</t>
  </si>
  <si>
    <t>TR</t>
  </si>
  <si>
    <t>F</t>
  </si>
  <si>
    <t>TOTAL</t>
  </si>
  <si>
    <t>HRS</t>
  </si>
  <si>
    <t>TS - nr</t>
  </si>
  <si>
    <t>TS - hrs</t>
  </si>
  <si>
    <t>125%</t>
  </si>
  <si>
    <t>137,5%</t>
  </si>
  <si>
    <t>DTS5S</t>
  </si>
  <si>
    <t>NTS5S</t>
  </si>
  <si>
    <t>DTSDS</t>
  </si>
  <si>
    <t>NTSDS</t>
  </si>
  <si>
    <t>NTSAF</t>
  </si>
  <si>
    <t>DTSF</t>
  </si>
  <si>
    <t>NTSF</t>
  </si>
  <si>
    <t>ACT1</t>
  </si>
  <si>
    <t>Carlos Marques</t>
  </si>
  <si>
    <t>NTS</t>
  </si>
  <si>
    <t>FOTS</t>
  </si>
  <si>
    <t>ACT2</t>
  </si>
  <si>
    <t>Dário Fidalgo</t>
  </si>
  <si>
    <t>DTS</t>
  </si>
  <si>
    <t>ACE1</t>
  </si>
  <si>
    <t>Octávio Teixeira</t>
  </si>
  <si>
    <t>ACE2</t>
  </si>
  <si>
    <t>Luís Atanásio</t>
  </si>
  <si>
    <t>ACE3</t>
  </si>
  <si>
    <t>ACE4</t>
  </si>
  <si>
    <t>Francisco Lourenço</t>
  </si>
  <si>
    <t>Dinis Cartas</t>
  </si>
  <si>
    <t>AOP/CE1</t>
  </si>
  <si>
    <t>OPS &gt; CE</t>
  </si>
  <si>
    <t>AOP1</t>
  </si>
  <si>
    <t>Juliano Santos</t>
  </si>
  <si>
    <t>AOP2</t>
  </si>
  <si>
    <t>Soraia Pereira</t>
  </si>
  <si>
    <t>AOP3</t>
  </si>
  <si>
    <t>Kelvin Scapol</t>
  </si>
  <si>
    <t>AOP4</t>
  </si>
  <si>
    <t>Diogo Inácio</t>
  </si>
  <si>
    <t>AOP5</t>
  </si>
  <si>
    <t>Carlos França</t>
  </si>
  <si>
    <t>AOP6</t>
  </si>
  <si>
    <t>Cátia Pato</t>
  </si>
  <si>
    <t>AOP7</t>
  </si>
  <si>
    <t>AOP8</t>
  </si>
  <si>
    <t>Gonçalo Ferreira</t>
  </si>
  <si>
    <t>AOP9</t>
  </si>
  <si>
    <t>Diogo Paulo</t>
  </si>
  <si>
    <t>Marco Raimundo</t>
  </si>
  <si>
    <t>BCT1</t>
  </si>
  <si>
    <t>João Pinto</t>
  </si>
  <si>
    <t>CE &gt; CT</t>
  </si>
  <si>
    <t>BCE1</t>
  </si>
  <si>
    <t>Filipa Rocha</t>
  </si>
  <si>
    <t>BCE2</t>
  </si>
  <si>
    <t>Nuno Pais</t>
  </si>
  <si>
    <t>Phillipe Silva</t>
  </si>
  <si>
    <t>Vitor Costa</t>
  </si>
  <si>
    <t>BOP1</t>
  </si>
  <si>
    <t>Domingos Libório</t>
  </si>
  <si>
    <t>BOP2</t>
  </si>
  <si>
    <t>Arsénio Mendes</t>
  </si>
  <si>
    <t>BOP3</t>
  </si>
  <si>
    <t>Tiago Miguel</t>
  </si>
  <si>
    <t>BOP4</t>
  </si>
  <si>
    <t>Lucas Oliveira</t>
  </si>
  <si>
    <t>BOP5</t>
  </si>
  <si>
    <t>Tiago Ascensão</t>
  </si>
  <si>
    <t>BOP6</t>
  </si>
  <si>
    <t>Leonel Pereira</t>
  </si>
  <si>
    <t>BOP7</t>
  </si>
  <si>
    <t>Luciana Costa</t>
  </si>
  <si>
    <t>BOP8</t>
  </si>
  <si>
    <t>Tiago Grilo</t>
  </si>
  <si>
    <t>João Reis</t>
  </si>
  <si>
    <t>CCT1</t>
  </si>
  <si>
    <t>Nuno Ferreira</t>
  </si>
  <si>
    <t>CCE1</t>
  </si>
  <si>
    <t>Tiago Silva</t>
  </si>
  <si>
    <t>CCE2</t>
  </si>
  <si>
    <t>CCE3</t>
  </si>
  <si>
    <t>André Jesus</t>
  </si>
  <si>
    <t>CCE4</t>
  </si>
  <si>
    <t>Bruno Feixeira</t>
  </si>
  <si>
    <t>COP1</t>
  </si>
  <si>
    <t>Marta Ferreira</t>
  </si>
  <si>
    <t>COP2</t>
  </si>
  <si>
    <t>Pedro Morgado</t>
  </si>
  <si>
    <t>COP3</t>
  </si>
  <si>
    <t>Nuno Redondo</t>
  </si>
  <si>
    <t>COP4</t>
  </si>
  <si>
    <t>Diogo Martins</t>
  </si>
  <si>
    <t>COP5</t>
  </si>
  <si>
    <t>João Pereira</t>
  </si>
  <si>
    <t>COP6</t>
  </si>
  <si>
    <t>COP7</t>
  </si>
  <si>
    <t>Luciano Pereira</t>
  </si>
  <si>
    <t>COP8</t>
  </si>
  <si>
    <t>Gonçalo Sousa</t>
  </si>
  <si>
    <t>Cristina Perinas</t>
  </si>
  <si>
    <t>Matheus Silva</t>
  </si>
  <si>
    <t>DCT1</t>
  </si>
  <si>
    <t>Ângelo Batista</t>
  </si>
  <si>
    <t>DCT2</t>
  </si>
  <si>
    <t>Hélder Ferreira</t>
  </si>
  <si>
    <t>DCE1</t>
  </si>
  <si>
    <t>Rodrigo Pinto</t>
  </si>
  <si>
    <t>DCE2</t>
  </si>
  <si>
    <t>Pedro Pereira</t>
  </si>
  <si>
    <t>DCE3</t>
  </si>
  <si>
    <t>Sofia Caralinda</t>
  </si>
  <si>
    <t>DCE4</t>
  </si>
  <si>
    <t>DCE5</t>
  </si>
  <si>
    <t>DOP/CE1</t>
  </si>
  <si>
    <t>DOP1</t>
  </si>
  <si>
    <t>DOP2</t>
  </si>
  <si>
    <t>Ruben Santos</t>
  </si>
  <si>
    <t>DOP3</t>
  </si>
  <si>
    <t>Diogo Silva</t>
  </si>
  <si>
    <t>DOP4</t>
  </si>
  <si>
    <t>Carlos Brito</t>
  </si>
  <si>
    <t>DOP5</t>
  </si>
  <si>
    <t>Rodrigo Catarino</t>
  </si>
  <si>
    <t>DOP6</t>
  </si>
  <si>
    <t>DOP7</t>
  </si>
  <si>
    <t>José Mesquita</t>
  </si>
  <si>
    <t>DOP8</t>
  </si>
  <si>
    <t>Tiago Pinto</t>
  </si>
  <si>
    <t>DOP9</t>
  </si>
  <si>
    <t>Mauro Pinto</t>
  </si>
  <si>
    <t>DIAS</t>
  </si>
  <si>
    <t>Turnos em falta</t>
  </si>
  <si>
    <t>OBSERVAÇÕES:</t>
  </si>
  <si>
    <t>ATENÇÃO: PARA DISPENSAS ATENDER ÀS HORAS EM AZUL EM 1º LUGAR</t>
  </si>
  <si>
    <t>DATA</t>
  </si>
  <si>
    <t>TS</t>
  </si>
  <si>
    <t>Normal</t>
  </si>
  <si>
    <t>C/ TS</t>
  </si>
  <si>
    <t>KPI OBJ.      (+5% a -5%)</t>
  </si>
  <si>
    <t>5º S</t>
  </si>
  <si>
    <t>Previsão</t>
  </si>
  <si>
    <t>S</t>
  </si>
  <si>
    <t>SAT</t>
  </si>
  <si>
    <t>OJT</t>
  </si>
  <si>
    <t>HORAS S/ TS</t>
  </si>
  <si>
    <t>SERV. C/TS</t>
  </si>
  <si>
    <t>horas</t>
  </si>
  <si>
    <t>ts</t>
  </si>
  <si>
    <t>total c/ ts</t>
  </si>
  <si>
    <t>leave</t>
  </si>
  <si>
    <t>MÉDIAS</t>
  </si>
  <si>
    <t>BCE3</t>
  </si>
  <si>
    <t>COP/CE1</t>
  </si>
  <si>
    <t>Média</t>
  </si>
  <si>
    <t>Médias</t>
  </si>
  <si>
    <t>TURNO A</t>
  </si>
  <si>
    <t>CT FE (1)</t>
  </si>
  <si>
    <t>CE FE (1)</t>
  </si>
  <si>
    <t>OPS FE (2)</t>
  </si>
  <si>
    <t>TOTAL FE (3)</t>
  </si>
  <si>
    <t>TURNO B</t>
  </si>
  <si>
    <t>TURNO C</t>
  </si>
  <si>
    <t>TURNO D</t>
  </si>
  <si>
    <t>CE FE (4)</t>
  </si>
  <si>
    <t>OPS FE (8)</t>
  </si>
  <si>
    <t>TOTAL FE (12)</t>
  </si>
  <si>
    <t>ROTINA DIÁRIA</t>
  </si>
  <si>
    <t>0800/0815 - Briefing</t>
  </si>
  <si>
    <t>2000/2015 - Briefing</t>
  </si>
  <si>
    <t>L - Licença</t>
  </si>
  <si>
    <t>SE - Serviço Externo</t>
  </si>
  <si>
    <t>TR - Treino</t>
  </si>
  <si>
    <t>0815/0930 - Checklist veíc. e equip.</t>
  </si>
  <si>
    <t>2015/2130 - Checklist veíc. e equip.</t>
  </si>
  <si>
    <t xml:space="preserve">DS - Descanso Semanal </t>
  </si>
  <si>
    <t>SA - Serviço Administ.</t>
  </si>
  <si>
    <t>FE - Férias</t>
  </si>
  <si>
    <t>1000/1200 - Treino físico</t>
  </si>
  <si>
    <t>2130/2300 - Jantar</t>
  </si>
  <si>
    <t>B - Baixa médica</t>
  </si>
  <si>
    <t>1230/1400 - Almoço</t>
  </si>
  <si>
    <t>0000/0300 - Formação diária</t>
  </si>
  <si>
    <t>Em branco - descanso complementar</t>
  </si>
  <si>
    <t>1430/1600 - Formação diária – 1ª parte</t>
  </si>
  <si>
    <t>0300/0400 - Abastec. Combustível</t>
  </si>
  <si>
    <t>DATA:</t>
  </si>
  <si>
    <t>1600/1630 - Lanche</t>
  </si>
  <si>
    <t>0630/0700 - Pequeno almoço</t>
  </si>
  <si>
    <t>1630/1800 - Formação diária – 2ª parte</t>
  </si>
  <si>
    <t>0700/0800 - Prep. p/ mudança de turno</t>
  </si>
  <si>
    <t>1900/2000 - Prep. p/ mudança de turno</t>
  </si>
  <si>
    <t>HORAS MÁX. C/ TS</t>
  </si>
  <si>
    <t>SERV S/TS</t>
  </si>
  <si>
    <t>SERV MÁX. C/TS</t>
  </si>
  <si>
    <t>BCE4</t>
  </si>
  <si>
    <t>150%</t>
  </si>
  <si>
    <t>175%</t>
  </si>
  <si>
    <t>DTS5S1/NTS5S1/DTSDS1/NTSDS1/DTSF1/NTSF1 - 200%</t>
  </si>
  <si>
    <t>DTS5S1</t>
  </si>
  <si>
    <t>NTS5S1</t>
  </si>
  <si>
    <t>DTSDS1</t>
  </si>
  <si>
    <t>NTSDS1</t>
  </si>
  <si>
    <t>NTSAF1</t>
  </si>
  <si>
    <t>DTSF1</t>
  </si>
  <si>
    <t>NTSF1</t>
  </si>
  <si>
    <t>DTS1 / NTS1 / TS1</t>
  </si>
  <si>
    <t>TOTAL HORAS EXTRAS</t>
  </si>
  <si>
    <t>Total TS ANUAL</t>
  </si>
  <si>
    <t>HORAS TS ANUAL</t>
  </si>
  <si>
    <t xml:space="preserve">Para Gozar </t>
  </si>
  <si>
    <t>TS (100/150)</t>
  </si>
  <si>
    <t>NOMES</t>
  </si>
  <si>
    <t>A</t>
  </si>
  <si>
    <t>C</t>
  </si>
  <si>
    <t>CT's</t>
  </si>
  <si>
    <t>CE's</t>
  </si>
  <si>
    <t>A/CE</t>
  </si>
  <si>
    <t>B/CE</t>
  </si>
  <si>
    <t>C/CE</t>
  </si>
  <si>
    <t>D/CE</t>
  </si>
  <si>
    <t>Horas a pagar</t>
  </si>
  <si>
    <t>Horas total</t>
  </si>
  <si>
    <t>NOME:</t>
  </si>
  <si>
    <t>Ass:</t>
  </si>
  <si>
    <t>Coord.:</t>
  </si>
  <si>
    <t>D-dia / N-noite / DT-dia troca / NT-noite troca / T-troca / SA-admin / SAT - admin no turno / DTS-dia TS / NTS-noite TS / FE-férias / L-licença / B-baixa / FI-falta injust. / FJ-falta just. / DISP-dispensa / FOTS-folga por TS / DTS5S / NTS5S / DTSDS / NTSDS</t>
  </si>
  <si>
    <t>Turnos em TS</t>
  </si>
  <si>
    <t>Férias</t>
  </si>
  <si>
    <t>Turnos em TS5S</t>
  </si>
  <si>
    <t>Turnos em TSDS</t>
  </si>
  <si>
    <t>Licença</t>
  </si>
  <si>
    <t>Horas a receber</t>
  </si>
  <si>
    <t>1ª h-25%</t>
  </si>
  <si>
    <t>TOTAL TS</t>
  </si>
  <si>
    <t>Baixa</t>
  </si>
  <si>
    <t>Dispensa</t>
  </si>
  <si>
    <t>Valor hora</t>
  </si>
  <si>
    <t>DEZEMBRO</t>
  </si>
  <si>
    <t>JANEIRO</t>
  </si>
  <si>
    <t>JAN</t>
  </si>
  <si>
    <t>FEV</t>
  </si>
  <si>
    <t>MAR</t>
  </si>
  <si>
    <t>ABR</t>
  </si>
  <si>
    <t>MAI</t>
  </si>
  <si>
    <t>JUN</t>
  </si>
  <si>
    <t>JAN A JUN</t>
  </si>
  <si>
    <t xml:space="preserve"> CE</t>
  </si>
  <si>
    <t>O Coordenador Projeto</t>
  </si>
  <si>
    <t>ACE5</t>
  </si>
  <si>
    <t>CCE5</t>
  </si>
  <si>
    <t>Claudio Filipe</t>
  </si>
  <si>
    <t>Dmytro Yavorskyy</t>
  </si>
  <si>
    <t>Bruno Queirós</t>
  </si>
  <si>
    <t>António Santos</t>
  </si>
  <si>
    <t>Cristiano Correia</t>
  </si>
  <si>
    <t>Robson Silva</t>
  </si>
  <si>
    <t>BCE5</t>
  </si>
  <si>
    <t>BCE/CT1</t>
  </si>
  <si>
    <t>B/CT</t>
  </si>
  <si>
    <t>D/CT</t>
  </si>
  <si>
    <t>Horas com FOTS</t>
  </si>
  <si>
    <t>2023/2024</t>
  </si>
  <si>
    <t>Gozado Anual</t>
  </si>
  <si>
    <t>1ª h-50%</t>
  </si>
  <si>
    <t>Normal + fots</t>
  </si>
  <si>
    <t>JUL</t>
  </si>
  <si>
    <t>AGO</t>
  </si>
  <si>
    <t>SET</t>
  </si>
  <si>
    <t>OUT</t>
  </si>
  <si>
    <t>NOV</t>
  </si>
  <si>
    <t>DEZ</t>
  </si>
  <si>
    <t>JUL A DEZ</t>
  </si>
  <si>
    <t>FOTS a gozar</t>
  </si>
  <si>
    <t>4º TS</t>
  </si>
  <si>
    <t>DTS4S</t>
  </si>
  <si>
    <t>NTS4S</t>
  </si>
  <si>
    <t>O colaborador declara reconhecer e aceitar que o pagamento das horas aqui indicadas, a serem processadas, corresponde à liquidação integral dos créditos que lhe eram devidos, entendendo depois nada mais lhe ser devido por trabalho suplementar prestado no período indicado, pelo qual se considera compensado e ressarcido na totalidade. Em virtude de a presente declaração corresponder à fiel expressão da sua vontade livre e esclarecida, vai a mesma ser assinada pelo supra identificado trabalhador.</t>
  </si>
  <si>
    <t>teste A</t>
  </si>
  <si>
    <t>teste B</t>
  </si>
  <si>
    <t>teste C</t>
  </si>
  <si>
    <t>teste D</t>
  </si>
  <si>
    <t>SEMESTRE JAN - JUN 2025 (previsão)</t>
  </si>
  <si>
    <t>Janeiro</t>
  </si>
  <si>
    <t>AOP10</t>
  </si>
  <si>
    <t>DOP10</t>
  </si>
  <si>
    <t>COP9</t>
  </si>
  <si>
    <t>JANEIRO 2025 V1.1</t>
  </si>
  <si>
    <t>Saldo2024+até à data</t>
  </si>
  <si>
    <t xml:space="preserve"> CT</t>
  </si>
  <si>
    <t>Rui Monteiro</t>
  </si>
  <si>
    <t>José Neto</t>
  </si>
  <si>
    <t>Inês Pina</t>
  </si>
  <si>
    <t>Diogo Pestana</t>
  </si>
  <si>
    <t>Elias Comboio</t>
  </si>
  <si>
    <t>Dércio Gomes</t>
  </si>
  <si>
    <t>João Costa</t>
  </si>
  <si>
    <t>Ícaro Ferreira</t>
  </si>
  <si>
    <t>FEVEREIRO</t>
  </si>
  <si>
    <t>Fevereiro</t>
  </si>
  <si>
    <t>8H TS</t>
  </si>
  <si>
    <t>OJTD</t>
  </si>
  <si>
    <t>OJTN</t>
  </si>
  <si>
    <t>disp</t>
  </si>
  <si>
    <t>01_15JAN</t>
  </si>
  <si>
    <t>01 A 15 JANEIRO (+100 H.Extra)</t>
  </si>
  <si>
    <t>FEVEREIRO 2025 V1</t>
  </si>
  <si>
    <t>16JAN_15FEV</t>
  </si>
  <si>
    <t>MARÇO</t>
  </si>
  <si>
    <t>MARÇO 2025 V1</t>
  </si>
  <si>
    <t>FES</t>
  </si>
  <si>
    <t>FED</t>
  </si>
  <si>
    <t>16JAN A 15 FEV (+100 H.Extra)</t>
  </si>
  <si>
    <t>16JAN A 15 FEV</t>
  </si>
  <si>
    <t>LN</t>
  </si>
  <si>
    <t>16FEV A 15MAR</t>
  </si>
  <si>
    <t>16FEV A 15 MAR (+100 H.Extra)</t>
  </si>
  <si>
    <t>2024/2025</t>
  </si>
  <si>
    <t>FEF</t>
  </si>
  <si>
    <t>ABRIL</t>
  </si>
  <si>
    <t>ABRIL 2025 V1</t>
  </si>
  <si>
    <t>NTS1</t>
  </si>
  <si>
    <t>16FEV_15MAR</t>
  </si>
  <si>
    <t>MAIO</t>
  </si>
  <si>
    <t xml:space="preserve">Qui </t>
  </si>
  <si>
    <t>16MAR_15ABR</t>
  </si>
  <si>
    <t>16MAR A 15ABR</t>
  </si>
  <si>
    <t>16MAR A 15 ABR (+100 H.Extra)</t>
  </si>
  <si>
    <t>08 -2024 e 03-2025</t>
  </si>
  <si>
    <t>MAIO 2025 V1</t>
  </si>
  <si>
    <t>fots</t>
  </si>
  <si>
    <t>C/ TS  sem fots</t>
  </si>
  <si>
    <t>Horas TS anual</t>
  </si>
  <si>
    <t>16ABR_15MAI</t>
  </si>
  <si>
    <t>DTS1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</si>
</sst>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[h]:mm"/>
    <numFmt numFmtId="165" formatCode="0.0"/>
    <numFmt numFmtId="166" formatCode="_-* #,##0.00\ _€_-;\-* #,##0.00\ _€_-;_-* &quot;-&quot;??\ _€_-;_-@_-"/>
    <numFmt numFmtId="167" formatCode="[$-816]d/mmm;@"/>
    <numFmt numFmtId="168" formatCode="#,##0.00\ &quot;€&quot;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0"/>
      <color theme="1"/>
      <name val="Verdana"/>
      <family val="2"/>
    </font>
    <font>
      <b/>
      <sz val="11"/>
      <color theme="1"/>
      <name val="Verdana"/>
      <family val="2"/>
    </font>
    <font>
      <sz val="11"/>
      <name val="Verdana"/>
      <family val="2"/>
    </font>
    <font>
      <b/>
      <sz val="10"/>
      <name val="Verdana"/>
      <family val="2"/>
    </font>
    <font>
      <b/>
      <sz val="12"/>
      <name val="Verdana"/>
      <family val="2"/>
    </font>
    <font>
      <b/>
      <sz val="9"/>
      <color theme="1"/>
      <name val="Verdana"/>
      <family val="2"/>
    </font>
    <font>
      <b/>
      <sz val="10"/>
      <color theme="1"/>
      <name val="Calibri"/>
      <family val="2"/>
      <scheme val="minor"/>
    </font>
    <font>
      <sz val="9"/>
      <color theme="1"/>
      <name val="Verdana"/>
      <family val="2"/>
    </font>
    <font>
      <sz val="10"/>
      <color theme="1"/>
      <name val="Calibri"/>
      <family val="2"/>
      <scheme val="minor"/>
    </font>
    <font>
      <b/>
      <sz val="11"/>
      <name val="Verdana"/>
      <family val="2"/>
    </font>
    <font>
      <sz val="11"/>
      <name val="Calibri"/>
      <family val="2"/>
      <scheme val="minor"/>
    </font>
    <font>
      <sz val="10"/>
      <color theme="1"/>
      <name val="Verdana"/>
      <family val="2"/>
    </font>
    <font>
      <b/>
      <i/>
      <sz val="9"/>
      <color theme="1"/>
      <name val="Verdana"/>
      <family val="2"/>
    </font>
    <font>
      <b/>
      <i/>
      <sz val="10"/>
      <color theme="1"/>
      <name val="Verdana"/>
      <family val="2"/>
    </font>
    <font>
      <b/>
      <i/>
      <sz val="9"/>
      <color theme="1"/>
      <name val="Calibri"/>
      <family val="2"/>
      <scheme val="minor"/>
    </font>
    <font>
      <b/>
      <i/>
      <sz val="9"/>
      <name val="Verdan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9"/>
      <name val="Verdana"/>
      <family val="2"/>
    </font>
    <font>
      <b/>
      <sz val="9"/>
      <name val="Verdana"/>
      <family val="2"/>
    </font>
    <font>
      <b/>
      <sz val="9"/>
      <color theme="1"/>
      <name val="Calibri"/>
      <family val="2"/>
      <scheme val="minor"/>
    </font>
    <font>
      <b/>
      <sz val="11"/>
      <color theme="0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sz val="16"/>
      <color theme="1"/>
      <name val="Verdana"/>
      <family val="2"/>
    </font>
    <font>
      <b/>
      <sz val="12"/>
      <color theme="1"/>
      <name val="Verdana"/>
      <family val="2"/>
    </font>
    <font>
      <b/>
      <i/>
      <sz val="11"/>
      <color theme="1"/>
      <name val="Verdana"/>
      <family val="2"/>
    </font>
    <font>
      <b/>
      <i/>
      <sz val="1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i/>
      <u/>
      <sz val="11"/>
      <color theme="1"/>
      <name val="Verdana"/>
      <family val="2"/>
    </font>
    <font>
      <b/>
      <i/>
      <u/>
      <sz val="9"/>
      <color theme="1"/>
      <name val="Verdana"/>
      <family val="2"/>
    </font>
    <font>
      <b/>
      <i/>
      <sz val="8.6"/>
      <color theme="1"/>
      <name val="Verdana"/>
      <family val="2"/>
    </font>
    <font>
      <i/>
      <sz val="8.6"/>
      <color theme="1"/>
      <name val="Verdana"/>
      <family val="2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Verdana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b/>
      <i/>
      <sz val="8"/>
      <color theme="1"/>
      <name val="Calibri"/>
      <family val="2"/>
      <scheme val="minor"/>
    </font>
    <font>
      <b/>
      <i/>
      <sz val="9"/>
      <color rgb="FF808080"/>
      <name val="Verdana"/>
      <family val="2"/>
    </font>
    <font>
      <sz val="8"/>
      <color rgb="FF808080"/>
      <name val="Verdana"/>
      <family val="2"/>
    </font>
    <font>
      <b/>
      <sz val="8"/>
      <color rgb="FF808080"/>
      <name val="Verdana"/>
      <family val="2"/>
    </font>
    <font>
      <sz val="7"/>
      <color rgb="FF00303F"/>
      <name val="Verdana"/>
      <family val="2"/>
    </font>
    <font>
      <b/>
      <i/>
      <sz val="8"/>
      <color rgb="FF00303F"/>
      <name val="Verdana"/>
      <family val="2"/>
    </font>
    <font>
      <i/>
      <sz val="8"/>
      <color theme="1"/>
      <name val="Verdana"/>
      <family val="2"/>
    </font>
    <font>
      <b/>
      <i/>
      <sz val="8"/>
      <color theme="1"/>
      <name val="Verdana"/>
      <family val="2"/>
    </font>
    <font>
      <b/>
      <i/>
      <sz val="9"/>
      <color rgb="FF00303F"/>
      <name val="Verdana"/>
      <family val="2"/>
    </font>
    <font>
      <b/>
      <i/>
      <sz val="10"/>
      <color rgb="FF00303F"/>
      <name val="Verdana"/>
      <family val="2"/>
    </font>
    <font>
      <b/>
      <sz val="8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name val="Verdana"/>
      <family val="2"/>
    </font>
    <font>
      <sz val="9"/>
      <color indexed="81"/>
      <name val="Tahoma"/>
      <family val="2"/>
    </font>
    <font>
      <sz val="11"/>
      <color rgb="FFFF0000"/>
      <name val="Verdana"/>
      <family val="2"/>
    </font>
    <font>
      <sz val="8"/>
      <name val="Calibri"/>
      <family val="2"/>
      <scheme val="minor"/>
    </font>
    <font>
      <sz val="9"/>
      <color rgb="FFFF0000"/>
      <name val="Verdana"/>
      <family val="2"/>
    </font>
    <font>
      <b/>
      <sz val="9"/>
      <color rgb="FFFF0000"/>
      <name val="Verdana"/>
      <family val="2"/>
    </font>
    <font>
      <b/>
      <sz val="10"/>
      <color rgb="FFFF0000"/>
      <name val="Verdan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Verdana"/>
    </font>
    <font>
      <sz val="11"/>
      <color rgb="FFFF0000"/>
      <name val="Verdana"/>
    </font>
    <font>
      <sz val="8"/>
      <color rgb="FFFF0000"/>
      <name val="Verdana"/>
      <family val="2"/>
    </font>
    <font>
      <b/>
      <i/>
      <sz val="11"/>
      <color rgb="FFFF0000"/>
      <name val="Verdana"/>
      <family val="2"/>
    </font>
    <font>
      <b/>
      <i/>
      <sz val="9"/>
      <color rgb="FFFF0000"/>
      <name val="Verdana"/>
      <family val="2"/>
    </font>
    <font>
      <i/>
      <sz val="11"/>
      <color rgb="FFFF0000"/>
      <name val="Verdana"/>
      <family val="2"/>
    </font>
    <font>
      <b/>
      <sz val="7"/>
      <color rgb="FF00303F"/>
      <name val="Verdana"/>
      <family val="2"/>
    </font>
    <font>
      <b/>
      <sz val="11"/>
      <color rgb="FF7030A0"/>
      <name val="Verdana"/>
      <family val="2"/>
    </font>
    <font>
      <b/>
      <sz val="11"/>
      <color rgb="FFBF81F7"/>
      <name val="Verdana"/>
      <family val="2"/>
    </font>
  </fonts>
  <fills count="3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131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rgb="FFFF0000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indexed="64"/>
      </right>
      <top style="thin">
        <color indexed="64"/>
      </top>
      <bottom/>
      <diagonal/>
    </border>
    <border>
      <left style="medium">
        <color rgb="FFFF0000"/>
      </left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 style="thin">
        <color rgb="FFFF0000"/>
      </bottom>
      <diagonal/>
    </border>
    <border>
      <left/>
      <right/>
      <top style="medium">
        <color rgb="FFFF0000"/>
      </top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rgb="FFFF0000"/>
      </bottom>
      <diagonal/>
    </border>
    <border>
      <left/>
      <right style="medium">
        <color indexed="64"/>
      </right>
      <top style="medium">
        <color indexed="64"/>
      </top>
      <bottom style="thin">
        <color rgb="FFFF0000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166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701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/>
    <xf numFmtId="164" fontId="3" fillId="0" borderId="0" xfId="0" applyNumberFormat="1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/>
    <xf numFmtId="0" fontId="5" fillId="0" borderId="2" xfId="0" applyFont="1" applyBorder="1" applyAlignment="1">
      <alignment horizontal="center" vertical="center"/>
    </xf>
    <xf numFmtId="165" fontId="9" fillId="4" borderId="4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2" fillId="0" borderId="0" xfId="0" applyFont="1"/>
    <xf numFmtId="0" fontId="5" fillId="4" borderId="2" xfId="0" applyFont="1" applyFill="1" applyBorder="1" applyAlignment="1">
      <alignment horizontal="center" vertical="center"/>
    </xf>
    <xf numFmtId="0" fontId="2" fillId="0" borderId="0" xfId="0" applyFont="1"/>
    <xf numFmtId="0" fontId="13" fillId="4" borderId="2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" borderId="3" xfId="3" applyFont="1" applyFill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0" fontId="13" fillId="2" borderId="25" xfId="3" applyFont="1" applyFill="1" applyBorder="1" applyAlignment="1">
      <alignment horizontal="center" vertical="center"/>
    </xf>
    <xf numFmtId="0" fontId="13" fillId="2" borderId="6" xfId="3" applyFont="1" applyFill="1" applyBorder="1" applyAlignment="1">
      <alignment horizontal="center" vertical="center"/>
    </xf>
    <xf numFmtId="0" fontId="18" fillId="0" borderId="0" xfId="0" applyFont="1"/>
    <xf numFmtId="0" fontId="13" fillId="5" borderId="3" xfId="3" applyFont="1" applyFill="1" applyBorder="1" applyAlignment="1">
      <alignment horizontal="center" vertical="center"/>
    </xf>
    <xf numFmtId="0" fontId="13" fillId="6" borderId="3" xfId="3" applyFont="1" applyFill="1" applyBorder="1" applyAlignment="1">
      <alignment horizontal="center" vertical="center"/>
    </xf>
    <xf numFmtId="0" fontId="13" fillId="7" borderId="3" xfId="3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2" borderId="0" xfId="0" applyFont="1" applyFill="1"/>
    <xf numFmtId="0" fontId="11" fillId="0" borderId="0" xfId="0" applyFont="1"/>
    <xf numFmtId="164" fontId="11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1" fillId="0" borderId="0" xfId="0" applyFont="1"/>
    <xf numFmtId="0" fontId="9" fillId="0" borderId="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/>
    <xf numFmtId="164" fontId="9" fillId="0" borderId="2" xfId="0" applyNumberFormat="1" applyFont="1" applyBorder="1" applyAlignment="1">
      <alignment horizontal="center" vertical="center"/>
    </xf>
    <xf numFmtId="164" fontId="9" fillId="4" borderId="2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2" fillId="0" borderId="2" xfId="0" applyFont="1" applyBorder="1" applyAlignment="1" applyProtection="1">
      <alignment horizontal="center" vertical="center"/>
      <protection locked="0"/>
    </xf>
    <xf numFmtId="0" fontId="22" fillId="0" borderId="3" xfId="0" applyFont="1" applyBorder="1" applyAlignment="1" applyProtection="1">
      <alignment horizontal="center" vertical="center"/>
      <protection locked="0"/>
    </xf>
    <xf numFmtId="0" fontId="9" fillId="5" borderId="6" xfId="1" applyNumberFormat="1" applyFont="1" applyFill="1" applyBorder="1" applyAlignment="1" applyProtection="1">
      <alignment horizontal="center" vertical="center"/>
    </xf>
    <xf numFmtId="164" fontId="9" fillId="5" borderId="6" xfId="1" applyNumberFormat="1" applyFont="1" applyFill="1" applyBorder="1" applyAlignment="1" applyProtection="1">
      <alignment horizontal="center" vertical="center"/>
    </xf>
    <xf numFmtId="0" fontId="9" fillId="5" borderId="6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/>
    <xf numFmtId="164" fontId="7" fillId="4" borderId="2" xfId="0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3" fillId="5" borderId="2" xfId="0" quotePrefix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25" fillId="11" borderId="2" xfId="3" applyFont="1" applyFill="1" applyBorder="1" applyAlignment="1">
      <alignment horizontal="center" vertical="center"/>
    </xf>
    <xf numFmtId="0" fontId="5" fillId="4" borderId="2" xfId="3" applyFont="1" applyFill="1" applyBorder="1" applyAlignment="1">
      <alignment horizontal="center" vertical="center"/>
    </xf>
    <xf numFmtId="0" fontId="30" fillId="4" borderId="2" xfId="0" applyFont="1" applyFill="1" applyBorder="1" applyAlignment="1">
      <alignment horizontal="center" vertical="center"/>
    </xf>
    <xf numFmtId="1" fontId="30" fillId="4" borderId="2" xfId="0" applyNumberFormat="1" applyFont="1" applyFill="1" applyBorder="1" applyAlignment="1">
      <alignment horizontal="center" vertical="center"/>
    </xf>
    <xf numFmtId="1" fontId="6" fillId="11" borderId="3" xfId="0" applyNumberFormat="1" applyFont="1" applyFill="1" applyBorder="1" applyAlignment="1">
      <alignment horizontal="center" vertical="center"/>
    </xf>
    <xf numFmtId="164" fontId="5" fillId="9" borderId="2" xfId="0" applyNumberFormat="1" applyFont="1" applyFill="1" applyBorder="1" applyAlignment="1">
      <alignment horizontal="center" vertical="center"/>
    </xf>
    <xf numFmtId="1" fontId="5" fillId="9" borderId="2" xfId="0" applyNumberFormat="1" applyFont="1" applyFill="1" applyBorder="1" applyAlignment="1">
      <alignment horizontal="center" vertical="center"/>
    </xf>
    <xf numFmtId="9" fontId="5" fillId="0" borderId="2" xfId="2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1" fontId="5" fillId="4" borderId="2" xfId="0" applyNumberFormat="1" applyFont="1" applyFill="1" applyBorder="1" applyAlignment="1">
      <alignment horizontal="center" vertical="center"/>
    </xf>
    <xf numFmtId="0" fontId="30" fillId="11" borderId="2" xfId="0" applyFont="1" applyFill="1" applyBorder="1" applyAlignment="1">
      <alignment horizontal="center" vertical="center"/>
    </xf>
    <xf numFmtId="0" fontId="6" fillId="7" borderId="2" xfId="0" applyFont="1" applyFill="1" applyBorder="1" applyAlignment="1" applyProtection="1">
      <alignment horizontal="center" vertical="center"/>
      <protection locked="0"/>
    </xf>
    <xf numFmtId="164" fontId="31" fillId="11" borderId="3" xfId="0" applyNumberFormat="1" applyFont="1" applyFill="1" applyBorder="1" applyAlignment="1">
      <alignment horizontal="center" vertical="center"/>
    </xf>
    <xf numFmtId="164" fontId="30" fillId="11" borderId="3" xfId="0" applyNumberFormat="1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vertical="center"/>
    </xf>
    <xf numFmtId="164" fontId="31" fillId="2" borderId="2" xfId="0" applyNumberFormat="1" applyFont="1" applyFill="1" applyBorder="1" applyAlignment="1">
      <alignment horizontal="center" vertical="center"/>
    </xf>
    <xf numFmtId="165" fontId="31" fillId="2" borderId="2" xfId="0" applyNumberFormat="1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vertical="center"/>
    </xf>
    <xf numFmtId="164" fontId="31" fillId="5" borderId="2" xfId="0" applyNumberFormat="1" applyFont="1" applyFill="1" applyBorder="1" applyAlignment="1">
      <alignment horizontal="center" vertical="center"/>
    </xf>
    <xf numFmtId="9" fontId="31" fillId="5" borderId="2" xfId="0" applyNumberFormat="1" applyFont="1" applyFill="1" applyBorder="1" applyAlignment="1">
      <alignment horizontal="center" vertical="center"/>
    </xf>
    <xf numFmtId="165" fontId="31" fillId="5" borderId="2" xfId="0" applyNumberFormat="1" applyFont="1" applyFill="1" applyBorder="1" applyAlignment="1">
      <alignment horizontal="center" vertical="center"/>
    </xf>
    <xf numFmtId="1" fontId="13" fillId="5" borderId="2" xfId="0" applyNumberFormat="1" applyFont="1" applyFill="1" applyBorder="1" applyAlignment="1">
      <alignment horizontal="center" vertical="center"/>
    </xf>
    <xf numFmtId="0" fontId="13" fillId="9" borderId="2" xfId="0" applyFont="1" applyFill="1" applyBorder="1" applyAlignment="1" applyProtection="1">
      <alignment horizontal="center" vertical="center"/>
      <protection locked="0"/>
    </xf>
    <xf numFmtId="0" fontId="31" fillId="6" borderId="2" xfId="0" applyFont="1" applyFill="1" applyBorder="1" applyAlignment="1">
      <alignment vertical="center"/>
    </xf>
    <xf numFmtId="164" fontId="31" fillId="6" borderId="2" xfId="0" applyNumberFormat="1" applyFont="1" applyFill="1" applyBorder="1" applyAlignment="1">
      <alignment horizontal="center" vertical="center"/>
    </xf>
    <xf numFmtId="9" fontId="31" fillId="6" borderId="2" xfId="0" applyNumberFormat="1" applyFont="1" applyFill="1" applyBorder="1" applyAlignment="1">
      <alignment horizontal="center" vertical="center"/>
    </xf>
    <xf numFmtId="165" fontId="31" fillId="6" borderId="2" xfId="0" applyNumberFormat="1" applyFont="1" applyFill="1" applyBorder="1" applyAlignment="1">
      <alignment horizontal="center" vertical="center"/>
    </xf>
    <xf numFmtId="1" fontId="13" fillId="6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 applyProtection="1">
      <alignment horizontal="center" vertical="center"/>
      <protection locked="0"/>
    </xf>
    <xf numFmtId="0" fontId="13" fillId="7" borderId="38" xfId="3" applyFont="1" applyFill="1" applyBorder="1" applyAlignment="1">
      <alignment horizontal="center" vertical="center"/>
    </xf>
    <xf numFmtId="0" fontId="19" fillId="11" borderId="2" xfId="3" applyFont="1" applyFill="1" applyBorder="1" applyAlignment="1">
      <alignment horizontal="center" vertical="center"/>
    </xf>
    <xf numFmtId="1" fontId="31" fillId="11" borderId="3" xfId="0" applyNumberFormat="1" applyFont="1" applyFill="1" applyBorder="1" applyAlignment="1">
      <alignment horizontal="center" vertical="center"/>
    </xf>
    <xf numFmtId="0" fontId="31" fillId="7" borderId="2" xfId="0" applyFont="1" applyFill="1" applyBorder="1" applyAlignment="1">
      <alignment vertical="center"/>
    </xf>
    <xf numFmtId="164" fontId="31" fillId="7" borderId="2" xfId="0" applyNumberFormat="1" applyFont="1" applyFill="1" applyBorder="1" applyAlignment="1">
      <alignment horizontal="center" vertical="center"/>
    </xf>
    <xf numFmtId="165" fontId="31" fillId="7" borderId="2" xfId="0" applyNumberFormat="1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1" fontId="13" fillId="7" borderId="2" xfId="0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3" fillId="4" borderId="2" xfId="3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0" borderId="0" xfId="0" applyFont="1"/>
    <xf numFmtId="0" fontId="5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7" fillId="0" borderId="0" xfId="0" applyFont="1"/>
    <xf numFmtId="0" fontId="13" fillId="4" borderId="0" xfId="3" applyFont="1" applyFill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2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32" fillId="3" borderId="0" xfId="0" applyFont="1" applyFill="1" applyAlignment="1">
      <alignment horizontal="left" vertical="center"/>
    </xf>
    <xf numFmtId="0" fontId="32" fillId="16" borderId="0" xfId="0" applyFont="1" applyFill="1" applyAlignment="1">
      <alignment horizontal="left" vertical="center"/>
    </xf>
    <xf numFmtId="0" fontId="32" fillId="6" borderId="0" xfId="0" applyFont="1" applyFill="1" applyAlignment="1">
      <alignment horizontal="left" vertical="center"/>
    </xf>
    <xf numFmtId="0" fontId="26" fillId="0" borderId="0" xfId="0" applyFont="1" applyAlignment="1">
      <alignment horizontal="left"/>
    </xf>
    <xf numFmtId="0" fontId="32" fillId="7" borderId="0" xfId="0" applyFont="1" applyFill="1" applyAlignment="1">
      <alignment horizontal="left" vertical="center"/>
    </xf>
    <xf numFmtId="0" fontId="26" fillId="7" borderId="0" xfId="0" applyFont="1" applyFill="1"/>
    <xf numFmtId="0" fontId="5" fillId="4" borderId="2" xfId="4" applyNumberFormat="1" applyFont="1" applyFill="1" applyBorder="1" applyAlignment="1">
      <alignment horizontal="center" vertical="center"/>
    </xf>
    <xf numFmtId="0" fontId="38" fillId="4" borderId="2" xfId="0" applyFont="1" applyFill="1" applyBorder="1" applyAlignment="1">
      <alignment horizontal="center" vertical="center"/>
    </xf>
    <xf numFmtId="0" fontId="38" fillId="4" borderId="2" xfId="0" applyFont="1" applyFill="1" applyBorder="1" applyAlignment="1">
      <alignment horizontal="center" vertical="center" wrapText="1"/>
    </xf>
    <xf numFmtId="164" fontId="2" fillId="4" borderId="2" xfId="0" applyNumberFormat="1" applyFont="1" applyFill="1" applyBorder="1" applyAlignment="1">
      <alignment horizontal="center" vertical="center"/>
    </xf>
    <xf numFmtId="1" fontId="2" fillId="4" borderId="2" xfId="0" applyNumberFormat="1" applyFont="1" applyFill="1" applyBorder="1" applyAlignment="1">
      <alignment horizontal="center" vertical="center"/>
    </xf>
    <xf numFmtId="0" fontId="13" fillId="2" borderId="36" xfId="3" applyFont="1" applyFill="1" applyBorder="1" applyAlignment="1">
      <alignment horizontal="center" vertical="center"/>
    </xf>
    <xf numFmtId="0" fontId="30" fillId="4" borderId="4" xfId="0" applyFon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13" fillId="2" borderId="37" xfId="3" applyFont="1" applyFill="1" applyBorder="1" applyAlignment="1">
      <alignment horizontal="center" vertical="center"/>
    </xf>
    <xf numFmtId="0" fontId="13" fillId="2" borderId="21" xfId="3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3" fillId="4" borderId="24" xfId="3" applyNumberFormat="1" applyFont="1" applyFill="1" applyBorder="1" applyAlignment="1" applyProtection="1">
      <alignment horizontal="center" vertical="center"/>
    </xf>
    <xf numFmtId="0" fontId="13" fillId="7" borderId="24" xfId="3" applyNumberFormat="1" applyFont="1" applyFill="1" applyBorder="1" applyAlignment="1" applyProtection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13" fillId="2" borderId="2" xfId="3" applyFont="1" applyFill="1" applyBorder="1" applyAlignment="1">
      <alignment horizontal="center" vertical="center"/>
    </xf>
    <xf numFmtId="0" fontId="19" fillId="11" borderId="21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8" fillId="4" borderId="32" xfId="3" applyNumberFormat="1" applyFont="1" applyFill="1" applyBorder="1" applyAlignment="1" applyProtection="1">
      <alignment horizontal="center" vertical="center"/>
    </xf>
    <xf numFmtId="0" fontId="8" fillId="4" borderId="33" xfId="3" applyNumberFormat="1" applyFont="1" applyFill="1" applyBorder="1" applyAlignment="1" applyProtection="1">
      <alignment horizontal="center" vertical="center"/>
    </xf>
    <xf numFmtId="0" fontId="15" fillId="0" borderId="4" xfId="0" applyFont="1" applyBorder="1" applyAlignment="1">
      <alignment horizontal="center" vertical="center"/>
    </xf>
    <xf numFmtId="165" fontId="4" fillId="4" borderId="4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5" fillId="4" borderId="3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0" fillId="11" borderId="3" xfId="0" applyFont="1" applyFill="1" applyBorder="1" applyAlignment="1">
      <alignment horizontal="center" vertical="center"/>
    </xf>
    <xf numFmtId="164" fontId="3" fillId="0" borderId="19" xfId="0" applyNumberFormat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31" fillId="2" borderId="19" xfId="0" applyFont="1" applyFill="1" applyBorder="1" applyAlignment="1">
      <alignment vertical="center"/>
    </xf>
    <xf numFmtId="0" fontId="31" fillId="5" borderId="19" xfId="0" applyFont="1" applyFill="1" applyBorder="1" applyAlignment="1">
      <alignment vertical="center"/>
    </xf>
    <xf numFmtId="0" fontId="31" fillId="6" borderId="19" xfId="0" applyFont="1" applyFill="1" applyBorder="1" applyAlignment="1">
      <alignment vertical="center"/>
    </xf>
    <xf numFmtId="0" fontId="31" fillId="7" borderId="19" xfId="0" applyFont="1" applyFill="1" applyBorder="1" applyAlignment="1">
      <alignment vertical="center"/>
    </xf>
    <xf numFmtId="164" fontId="3" fillId="0" borderId="58" xfId="0" applyNumberFormat="1" applyFont="1" applyBorder="1" applyAlignment="1">
      <alignment horizontal="center" vertical="center"/>
    </xf>
    <xf numFmtId="164" fontId="30" fillId="5" borderId="59" xfId="0" applyNumberFormat="1" applyFont="1" applyFill="1" applyBorder="1" applyAlignment="1">
      <alignment horizontal="center" vertical="center"/>
    </xf>
    <xf numFmtId="164" fontId="3" fillId="0" borderId="59" xfId="0" applyNumberFormat="1" applyFont="1" applyBorder="1" applyAlignment="1">
      <alignment horizontal="center" vertical="center"/>
    </xf>
    <xf numFmtId="0" fontId="26" fillId="0" borderId="59" xfId="0" applyFont="1" applyBorder="1" applyAlignment="1">
      <alignment horizontal="center" vertical="center"/>
    </xf>
    <xf numFmtId="1" fontId="26" fillId="0" borderId="59" xfId="0" applyNumberFormat="1" applyFont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1" xfId="0" applyFont="1" applyBorder="1"/>
    <xf numFmtId="0" fontId="18" fillId="0" borderId="22" xfId="0" applyFont="1" applyBorder="1"/>
    <xf numFmtId="164" fontId="9" fillId="4" borderId="52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164" fontId="11" fillId="0" borderId="18" xfId="0" applyNumberFormat="1" applyFont="1" applyBorder="1" applyAlignment="1">
      <alignment horizontal="center" vertical="center"/>
    </xf>
    <xf numFmtId="164" fontId="9" fillId="4" borderId="20" xfId="0" applyNumberFormat="1" applyFont="1" applyFill="1" applyBorder="1" applyAlignment="1">
      <alignment horizontal="center" vertical="center"/>
    </xf>
    <xf numFmtId="164" fontId="9" fillId="4" borderId="62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164" fontId="9" fillId="4" borderId="64" xfId="0" applyNumberFormat="1" applyFont="1" applyFill="1" applyBorder="1" applyAlignment="1">
      <alignment horizontal="center" vertical="center"/>
    </xf>
    <xf numFmtId="0" fontId="15" fillId="10" borderId="39" xfId="0" applyFont="1" applyFill="1" applyBorder="1" applyAlignment="1">
      <alignment horizontal="center" vertical="center"/>
    </xf>
    <xf numFmtId="0" fontId="15" fillId="10" borderId="21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10" fontId="9" fillId="4" borderId="32" xfId="0" quotePrefix="1" applyNumberFormat="1" applyFont="1" applyFill="1" applyBorder="1" applyAlignment="1">
      <alignment horizontal="center" vertical="center"/>
    </xf>
    <xf numFmtId="0" fontId="9" fillId="4" borderId="70" xfId="0" quotePrefix="1" applyFont="1" applyFill="1" applyBorder="1" applyAlignment="1">
      <alignment horizontal="center" vertical="center"/>
    </xf>
    <xf numFmtId="0" fontId="9" fillId="4" borderId="71" xfId="0" applyFont="1" applyFill="1" applyBorder="1" applyAlignment="1">
      <alignment horizontal="center" vertical="center"/>
    </xf>
    <xf numFmtId="0" fontId="9" fillId="4" borderId="33" xfId="0" applyFont="1" applyFill="1" applyBorder="1" applyAlignment="1">
      <alignment horizontal="center" vertical="center"/>
    </xf>
    <xf numFmtId="0" fontId="9" fillId="4" borderId="72" xfId="0" applyFont="1" applyFill="1" applyBorder="1" applyAlignment="1">
      <alignment horizontal="center" vertical="center"/>
    </xf>
    <xf numFmtId="0" fontId="9" fillId="4" borderId="73" xfId="0" applyFont="1" applyFill="1" applyBorder="1" applyAlignment="1">
      <alignment horizontal="center" vertical="center"/>
    </xf>
    <xf numFmtId="164" fontId="30" fillId="12" borderId="3" xfId="0" applyNumberFormat="1" applyFont="1" applyFill="1" applyBorder="1" applyAlignment="1">
      <alignment horizontal="center" vertical="center"/>
    </xf>
    <xf numFmtId="164" fontId="9" fillId="13" borderId="20" xfId="0" applyNumberFormat="1" applyFont="1" applyFill="1" applyBorder="1" applyAlignment="1">
      <alignment horizontal="center" vertical="center"/>
    </xf>
    <xf numFmtId="164" fontId="9" fillId="13" borderId="62" xfId="0" applyNumberFormat="1" applyFont="1" applyFill="1" applyBorder="1" applyAlignment="1">
      <alignment horizontal="center" vertical="center"/>
    </xf>
    <xf numFmtId="164" fontId="9" fillId="13" borderId="64" xfId="0" applyNumberFormat="1" applyFont="1" applyFill="1" applyBorder="1" applyAlignment="1">
      <alignment horizontal="center" vertical="center"/>
    </xf>
    <xf numFmtId="0" fontId="9" fillId="4" borderId="49" xfId="0" applyFont="1" applyFill="1" applyBorder="1" applyAlignment="1">
      <alignment horizontal="center" vertical="center"/>
    </xf>
    <xf numFmtId="0" fontId="9" fillId="19" borderId="60" xfId="0" applyFont="1" applyFill="1" applyBorder="1" applyAlignment="1">
      <alignment horizontal="center" vertical="center"/>
    </xf>
    <xf numFmtId="0" fontId="9" fillId="19" borderId="37" xfId="0" applyFont="1" applyFill="1" applyBorder="1" applyAlignment="1">
      <alignment horizontal="center" vertical="center"/>
    </xf>
    <xf numFmtId="10" fontId="9" fillId="19" borderId="32" xfId="0" quotePrefix="1" applyNumberFormat="1" applyFont="1" applyFill="1" applyBorder="1" applyAlignment="1">
      <alignment horizontal="center" vertical="center"/>
    </xf>
    <xf numFmtId="0" fontId="9" fillId="19" borderId="70" xfId="0" quotePrefix="1" applyFont="1" applyFill="1" applyBorder="1" applyAlignment="1">
      <alignment horizontal="center" vertical="center"/>
    </xf>
    <xf numFmtId="0" fontId="9" fillId="19" borderId="71" xfId="0" applyFont="1" applyFill="1" applyBorder="1" applyAlignment="1">
      <alignment horizontal="center" vertical="center"/>
    </xf>
    <xf numFmtId="0" fontId="9" fillId="19" borderId="33" xfId="0" applyFont="1" applyFill="1" applyBorder="1" applyAlignment="1">
      <alignment horizontal="center" vertical="center"/>
    </xf>
    <xf numFmtId="0" fontId="9" fillId="19" borderId="72" xfId="0" applyFont="1" applyFill="1" applyBorder="1" applyAlignment="1">
      <alignment horizontal="center" vertical="center"/>
    </xf>
    <xf numFmtId="0" fontId="11" fillId="0" borderId="39" xfId="0" applyFont="1" applyBorder="1" applyAlignment="1">
      <alignment horizontal="center" vertical="center"/>
    </xf>
    <xf numFmtId="164" fontId="41" fillId="4" borderId="2" xfId="0" applyNumberFormat="1" applyFont="1" applyFill="1" applyBorder="1" applyAlignment="1">
      <alignment horizontal="center" vertical="center"/>
    </xf>
    <xf numFmtId="0" fontId="41" fillId="4" borderId="2" xfId="3" applyFont="1" applyFill="1" applyBorder="1" applyAlignment="1" applyProtection="1">
      <alignment horizontal="center" vertical="center"/>
    </xf>
    <xf numFmtId="0" fontId="42" fillId="2" borderId="2" xfId="3" applyFont="1" applyFill="1" applyBorder="1" applyAlignment="1" applyProtection="1">
      <alignment horizontal="center" vertical="center"/>
    </xf>
    <xf numFmtId="164" fontId="43" fillId="0" borderId="2" xfId="0" applyNumberFormat="1" applyFont="1" applyBorder="1" applyAlignment="1">
      <alignment horizontal="center" vertical="center"/>
    </xf>
    <xf numFmtId="0" fontId="42" fillId="2" borderId="2" xfId="3" applyNumberFormat="1" applyFont="1" applyFill="1" applyBorder="1" applyAlignment="1" applyProtection="1">
      <alignment horizontal="center" vertical="center"/>
    </xf>
    <xf numFmtId="0" fontId="42" fillId="5" borderId="2" xfId="3" applyFont="1" applyFill="1" applyBorder="1" applyAlignment="1" applyProtection="1">
      <alignment horizontal="center" vertical="center"/>
    </xf>
    <xf numFmtId="0" fontId="42" fillId="6" borderId="2" xfId="3" applyFont="1" applyFill="1" applyBorder="1" applyAlignment="1" applyProtection="1">
      <alignment horizontal="center" vertical="center"/>
    </xf>
    <xf numFmtId="0" fontId="42" fillId="7" borderId="2" xfId="3" applyFont="1" applyFill="1" applyBorder="1" applyAlignment="1" applyProtection="1">
      <alignment horizontal="center" vertical="center"/>
    </xf>
    <xf numFmtId="0" fontId="44" fillId="11" borderId="2" xfId="3" applyFont="1" applyFill="1" applyBorder="1" applyAlignment="1" applyProtection="1">
      <alignment vertical="center"/>
    </xf>
    <xf numFmtId="0" fontId="44" fillId="11" borderId="2" xfId="3" applyFont="1" applyFill="1" applyBorder="1" applyAlignment="1" applyProtection="1">
      <alignment horizontal="center" vertical="center"/>
    </xf>
    <xf numFmtId="164" fontId="44" fillId="11" borderId="2" xfId="0" applyNumberFormat="1" applyFont="1" applyFill="1" applyBorder="1" applyAlignment="1">
      <alignment horizontal="center" vertical="center"/>
    </xf>
    <xf numFmtId="0" fontId="42" fillId="5" borderId="2" xfId="3" applyNumberFormat="1" applyFont="1" applyFill="1" applyBorder="1" applyAlignment="1" applyProtection="1">
      <alignment horizontal="center" vertical="center"/>
    </xf>
    <xf numFmtId="0" fontId="42" fillId="6" borderId="2" xfId="3" applyNumberFormat="1" applyFont="1" applyFill="1" applyBorder="1" applyAlignment="1" applyProtection="1">
      <alignment horizontal="center" vertical="center"/>
    </xf>
    <xf numFmtId="0" fontId="42" fillId="7" borderId="2" xfId="3" applyNumberFormat="1" applyFont="1" applyFill="1" applyBorder="1" applyAlignment="1" applyProtection="1">
      <alignment horizontal="center" vertical="center"/>
    </xf>
    <xf numFmtId="0" fontId="43" fillId="0" borderId="0" xfId="0" applyFont="1"/>
    <xf numFmtId="164" fontId="43" fillId="0" borderId="0" xfId="0" applyNumberFormat="1" applyFont="1" applyAlignment="1">
      <alignment horizontal="center" vertical="center"/>
    </xf>
    <xf numFmtId="164" fontId="43" fillId="0" borderId="0" xfId="0" applyNumberFormat="1" applyFont="1" applyAlignment="1">
      <alignment horizontal="center" vertical="center" wrapText="1"/>
    </xf>
    <xf numFmtId="0" fontId="25" fillId="11" borderId="3" xfId="3" applyFont="1" applyFill="1" applyBorder="1" applyAlignment="1">
      <alignment horizontal="center" vertical="center"/>
    </xf>
    <xf numFmtId="0" fontId="3" fillId="10" borderId="0" xfId="0" applyFont="1" applyFill="1"/>
    <xf numFmtId="0" fontId="6" fillId="10" borderId="0" xfId="0" applyFont="1" applyFill="1" applyAlignment="1" applyProtection="1">
      <alignment horizontal="center" vertical="center"/>
      <protection locked="0"/>
    </xf>
    <xf numFmtId="0" fontId="13" fillId="10" borderId="0" xfId="0" applyFont="1" applyFill="1" applyAlignment="1" applyProtection="1">
      <alignment horizontal="center" vertical="center"/>
      <protection locked="0"/>
    </xf>
    <xf numFmtId="0" fontId="5" fillId="10" borderId="0" xfId="3" applyNumberFormat="1" applyFont="1" applyFill="1" applyBorder="1" applyAlignment="1" applyProtection="1">
      <alignment horizontal="center" vertical="center"/>
    </xf>
    <xf numFmtId="0" fontId="0" fillId="10" borderId="0" xfId="0" applyFill="1"/>
    <xf numFmtId="0" fontId="19" fillId="11" borderId="38" xfId="0" applyFont="1" applyFill="1" applyBorder="1" applyAlignment="1">
      <alignment horizontal="center" vertical="center"/>
    </xf>
    <xf numFmtId="0" fontId="19" fillId="11" borderId="29" xfId="0" applyFont="1" applyFill="1" applyBorder="1" applyAlignment="1">
      <alignment horizontal="center" vertical="center"/>
    </xf>
    <xf numFmtId="0" fontId="19" fillId="11" borderId="30" xfId="0" applyFont="1" applyFill="1" applyBorder="1" applyAlignment="1">
      <alignment horizontal="center" vertical="center"/>
    </xf>
    <xf numFmtId="0" fontId="19" fillId="11" borderId="50" xfId="0" applyFont="1" applyFill="1" applyBorder="1" applyAlignment="1">
      <alignment horizontal="center" vertical="center"/>
    </xf>
    <xf numFmtId="0" fontId="19" fillId="11" borderId="39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9" fillId="0" borderId="0" xfId="0" applyFont="1"/>
    <xf numFmtId="164" fontId="45" fillId="0" borderId="0" xfId="0" applyNumberFormat="1" applyFont="1" applyAlignment="1">
      <alignment horizontal="center" vertical="center"/>
    </xf>
    <xf numFmtId="0" fontId="46" fillId="0" borderId="0" xfId="0" applyFont="1"/>
    <xf numFmtId="0" fontId="47" fillId="0" borderId="0" xfId="0" applyFont="1" applyAlignment="1">
      <alignment horizontal="center" vertical="top"/>
    </xf>
    <xf numFmtId="164" fontId="16" fillId="0" borderId="0" xfId="0" applyNumberFormat="1" applyFont="1" applyAlignment="1">
      <alignment horizontal="center" vertical="center"/>
    </xf>
    <xf numFmtId="164" fontId="50" fillId="4" borderId="78" xfId="0" applyNumberFormat="1" applyFont="1" applyFill="1" applyBorder="1" applyAlignment="1" applyProtection="1">
      <alignment horizontal="center" vertical="center"/>
      <protection locked="0"/>
    </xf>
    <xf numFmtId="164" fontId="50" fillId="22" borderId="79" xfId="0" applyNumberFormat="1" applyFont="1" applyFill="1" applyBorder="1" applyAlignment="1" applyProtection="1">
      <alignment horizontal="center" vertical="center"/>
      <protection locked="0"/>
    </xf>
    <xf numFmtId="164" fontId="52" fillId="0" borderId="0" xfId="0" applyNumberFormat="1" applyFont="1" applyAlignment="1">
      <alignment horizontal="center" vertical="center"/>
    </xf>
    <xf numFmtId="0" fontId="52" fillId="0" borderId="0" xfId="0" applyFont="1"/>
    <xf numFmtId="0" fontId="16" fillId="4" borderId="4" xfId="0" applyFont="1" applyFill="1" applyBorder="1" applyAlignment="1">
      <alignment vertical="center"/>
    </xf>
    <xf numFmtId="0" fontId="16" fillId="4" borderId="2" xfId="0" applyFont="1" applyFill="1" applyBorder="1" applyAlignment="1">
      <alignment vertical="center"/>
    </xf>
    <xf numFmtId="0" fontId="49" fillId="10" borderId="77" xfId="0" applyFont="1" applyFill="1" applyBorder="1" applyAlignment="1" applyProtection="1">
      <alignment horizontal="center" vertical="center"/>
      <protection locked="0"/>
    </xf>
    <xf numFmtId="0" fontId="8" fillId="4" borderId="31" xfId="3" applyNumberFormat="1" applyFont="1" applyFill="1" applyBorder="1" applyAlignment="1" applyProtection="1">
      <alignment horizontal="center" vertical="center"/>
    </xf>
    <xf numFmtId="164" fontId="44" fillId="11" borderId="2" xfId="0" quotePrefix="1" applyNumberFormat="1" applyFont="1" applyFill="1" applyBorder="1" applyAlignment="1">
      <alignment horizontal="center" vertical="center"/>
    </xf>
    <xf numFmtId="164" fontId="41" fillId="5" borderId="2" xfId="0" applyNumberFormat="1" applyFont="1" applyFill="1" applyBorder="1" applyAlignment="1">
      <alignment horizontal="center" vertical="center" wrapText="1"/>
    </xf>
    <xf numFmtId="164" fontId="41" fillId="5" borderId="2" xfId="0" applyNumberFormat="1" applyFont="1" applyFill="1" applyBorder="1" applyAlignment="1">
      <alignment horizontal="center" vertical="center"/>
    </xf>
    <xf numFmtId="164" fontId="54" fillId="4" borderId="3" xfId="0" applyNumberFormat="1" applyFont="1" applyFill="1" applyBorder="1" applyAlignment="1">
      <alignment horizontal="center" vertical="center" wrapText="1"/>
    </xf>
    <xf numFmtId="0" fontId="24" fillId="0" borderId="0" xfId="0" applyFont="1"/>
    <xf numFmtId="0" fontId="53" fillId="4" borderId="2" xfId="0" applyFont="1" applyFill="1" applyBorder="1" applyAlignment="1">
      <alignment horizontal="center" vertical="center"/>
    </xf>
    <xf numFmtId="164" fontId="53" fillId="4" borderId="2" xfId="0" applyNumberFormat="1" applyFont="1" applyFill="1" applyBorder="1" applyAlignment="1">
      <alignment horizontal="center" vertical="center" wrapText="1"/>
    </xf>
    <xf numFmtId="0" fontId="49" fillId="0" borderId="77" xfId="0" applyFont="1" applyBorder="1" applyAlignment="1" applyProtection="1">
      <alignment horizontal="center" vertical="center"/>
      <protection locked="0"/>
    </xf>
    <xf numFmtId="164" fontId="17" fillId="22" borderId="2" xfId="0" applyNumberFormat="1" applyFont="1" applyFill="1" applyBorder="1" applyAlignment="1">
      <alignment horizontal="center" vertical="center"/>
    </xf>
    <xf numFmtId="164" fontId="17" fillId="13" borderId="2" xfId="0" applyNumberFormat="1" applyFont="1" applyFill="1" applyBorder="1" applyAlignment="1">
      <alignment horizontal="center" vertical="center"/>
    </xf>
    <xf numFmtId="164" fontId="13" fillId="14" borderId="2" xfId="0" applyNumberFormat="1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 wrapText="1"/>
    </xf>
    <xf numFmtId="0" fontId="13" fillId="7" borderId="2" xfId="3" applyNumberFormat="1" applyFont="1" applyFill="1" applyBorder="1" applyAlignment="1" applyProtection="1">
      <alignment horizontal="center" vertical="center"/>
    </xf>
    <xf numFmtId="0" fontId="13" fillId="4" borderId="2" xfId="3" applyNumberFormat="1" applyFont="1" applyFill="1" applyBorder="1" applyAlignment="1" applyProtection="1">
      <alignment horizontal="center" vertical="center"/>
    </xf>
    <xf numFmtId="0" fontId="25" fillId="11" borderId="2" xfId="3" applyNumberFormat="1" applyFont="1" applyFill="1" applyBorder="1" applyAlignment="1" applyProtection="1">
      <alignment horizontal="center" vertical="center"/>
    </xf>
    <xf numFmtId="0" fontId="13" fillId="6" borderId="6" xfId="3" applyFont="1" applyFill="1" applyBorder="1" applyAlignment="1" applyProtection="1">
      <alignment horizontal="center" vertical="center"/>
      <protection locked="0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6" fillId="21" borderId="2" xfId="0" applyFont="1" applyFill="1" applyBorder="1" applyAlignment="1" applyProtection="1">
      <alignment horizontal="center" vertical="center"/>
      <protection locked="0"/>
    </xf>
    <xf numFmtId="0" fontId="33" fillId="5" borderId="10" xfId="3" applyNumberFormat="1" applyFont="1" applyFill="1" applyBorder="1" applyAlignment="1" applyProtection="1">
      <alignment horizontal="center" vertical="center"/>
    </xf>
    <xf numFmtId="0" fontId="33" fillId="5" borderId="11" xfId="3" applyNumberFormat="1" applyFont="1" applyFill="1" applyBorder="1" applyAlignment="1" applyProtection="1">
      <alignment horizontal="center" vertical="center"/>
    </xf>
    <xf numFmtId="0" fontId="33" fillId="3" borderId="11" xfId="3" applyNumberFormat="1" applyFont="1" applyFill="1" applyBorder="1" applyAlignment="1" applyProtection="1">
      <alignment horizontal="center" vertical="center"/>
    </xf>
    <xf numFmtId="0" fontId="33" fillId="5" borderId="12" xfId="3" applyNumberFormat="1" applyFont="1" applyFill="1" applyBorder="1" applyAlignment="1" applyProtection="1">
      <alignment horizontal="center" vertical="center"/>
    </xf>
    <xf numFmtId="0" fontId="9" fillId="4" borderId="33" xfId="3" applyNumberFormat="1" applyFont="1" applyFill="1" applyBorder="1" applyAlignment="1" applyProtection="1">
      <alignment horizontal="center" vertical="center"/>
    </xf>
    <xf numFmtId="0" fontId="32" fillId="10" borderId="10" xfId="0" applyFont="1" applyFill="1" applyBorder="1" applyAlignment="1">
      <alignment horizontal="center" vertical="center"/>
    </xf>
    <xf numFmtId="0" fontId="32" fillId="10" borderId="10" xfId="0" applyFont="1" applyFill="1" applyBorder="1" applyAlignment="1" applyProtection="1">
      <alignment horizontal="center" vertical="center"/>
      <protection locked="0"/>
    </xf>
    <xf numFmtId="0" fontId="49" fillId="10" borderId="80" xfId="0" applyFont="1" applyFill="1" applyBorder="1" applyAlignment="1" applyProtection="1">
      <alignment horizontal="center" vertical="center"/>
      <protection locked="0"/>
    </xf>
    <xf numFmtId="0" fontId="49" fillId="10" borderId="2" xfId="0" applyFont="1" applyFill="1" applyBorder="1" applyAlignment="1" applyProtection="1">
      <alignment horizontal="center" vertical="center"/>
      <protection locked="0"/>
    </xf>
    <xf numFmtId="0" fontId="32" fillId="10" borderId="2" xfId="0" applyFont="1" applyFill="1" applyBorder="1" applyAlignment="1">
      <alignment horizontal="center" vertical="center"/>
    </xf>
    <xf numFmtId="0" fontId="32" fillId="10" borderId="19" xfId="0" applyFont="1" applyFill="1" applyBorder="1" applyAlignment="1">
      <alignment horizontal="center" vertical="center"/>
    </xf>
    <xf numFmtId="0" fontId="32" fillId="10" borderId="11" xfId="0" applyFont="1" applyFill="1" applyBorder="1" applyAlignment="1">
      <alignment horizontal="center" vertical="center"/>
    </xf>
    <xf numFmtId="0" fontId="32" fillId="10" borderId="12" xfId="0" applyFont="1" applyFill="1" applyBorder="1" applyAlignment="1">
      <alignment horizontal="center" vertical="center"/>
    </xf>
    <xf numFmtId="0" fontId="32" fillId="10" borderId="23" xfId="0" applyFont="1" applyFill="1" applyBorder="1" applyAlignment="1">
      <alignment horizontal="center" vertical="center"/>
    </xf>
    <xf numFmtId="0" fontId="32" fillId="10" borderId="32" xfId="0" applyFont="1" applyFill="1" applyBorder="1" applyAlignment="1">
      <alignment horizontal="center" vertical="center"/>
    </xf>
    <xf numFmtId="0" fontId="32" fillId="10" borderId="33" xfId="0" applyFont="1" applyFill="1" applyBorder="1" applyAlignment="1">
      <alignment horizontal="center" vertical="center"/>
    </xf>
    <xf numFmtId="0" fontId="32" fillId="10" borderId="31" xfId="0" applyFont="1" applyFill="1" applyBorder="1" applyAlignment="1">
      <alignment horizontal="center" vertical="center"/>
    </xf>
    <xf numFmtId="0" fontId="32" fillId="10" borderId="2" xfId="0" applyFont="1" applyFill="1" applyBorder="1" applyAlignment="1" applyProtection="1">
      <alignment horizontal="center" vertical="center"/>
      <protection locked="0"/>
    </xf>
    <xf numFmtId="0" fontId="32" fillId="10" borderId="33" xfId="0" applyFont="1" applyFill="1" applyBorder="1" applyAlignment="1" applyProtection="1">
      <alignment horizontal="center" vertical="center"/>
      <protection locked="0"/>
    </xf>
    <xf numFmtId="0" fontId="32" fillId="10" borderId="11" xfId="0" applyFont="1" applyFill="1" applyBorder="1" applyAlignment="1" applyProtection="1">
      <alignment horizontal="center" vertical="center"/>
      <protection locked="0"/>
    </xf>
    <xf numFmtId="0" fontId="32" fillId="10" borderId="12" xfId="0" applyFont="1" applyFill="1" applyBorder="1" applyAlignment="1" applyProtection="1">
      <alignment horizontal="center" vertical="center"/>
      <protection locked="0"/>
    </xf>
    <xf numFmtId="0" fontId="32" fillId="10" borderId="23" xfId="0" applyFont="1" applyFill="1" applyBorder="1" applyAlignment="1" applyProtection="1">
      <alignment horizontal="center" vertical="center"/>
      <protection locked="0"/>
    </xf>
    <xf numFmtId="0" fontId="32" fillId="10" borderId="31" xfId="0" applyFont="1" applyFill="1" applyBorder="1" applyAlignment="1" applyProtection="1">
      <alignment horizontal="center" vertical="center"/>
      <protection locked="0"/>
    </xf>
    <xf numFmtId="0" fontId="32" fillId="10" borderId="19" xfId="0" applyFont="1" applyFill="1" applyBorder="1" applyAlignment="1" applyProtection="1">
      <alignment horizontal="center" vertical="center"/>
      <protection locked="0"/>
    </xf>
    <xf numFmtId="0" fontId="32" fillId="10" borderId="32" xfId="0" applyFont="1" applyFill="1" applyBorder="1" applyAlignment="1" applyProtection="1">
      <alignment horizontal="center" vertical="center"/>
      <protection locked="0"/>
    </xf>
    <xf numFmtId="0" fontId="33" fillId="3" borderId="10" xfId="3" applyNumberFormat="1" applyFont="1" applyFill="1" applyBorder="1" applyAlignment="1" applyProtection="1">
      <alignment horizontal="center" vertical="center"/>
    </xf>
    <xf numFmtId="0" fontId="33" fillId="3" borderId="12" xfId="3" applyNumberFormat="1" applyFont="1" applyFill="1" applyBorder="1" applyAlignment="1" applyProtection="1">
      <alignment horizontal="center" vertical="center"/>
    </xf>
    <xf numFmtId="0" fontId="32" fillId="10" borderId="20" xfId="0" applyFont="1" applyFill="1" applyBorder="1" applyAlignment="1">
      <alignment horizontal="center" vertical="center"/>
    </xf>
    <xf numFmtId="0" fontId="32" fillId="10" borderId="21" xfId="0" applyFont="1" applyFill="1" applyBorder="1" applyAlignment="1">
      <alignment horizontal="center" vertical="center"/>
    </xf>
    <xf numFmtId="0" fontId="32" fillId="10" borderId="22" xfId="0" applyFont="1" applyFill="1" applyBorder="1" applyAlignment="1">
      <alignment horizontal="center" vertical="center"/>
    </xf>
    <xf numFmtId="0" fontId="32" fillId="10" borderId="3" xfId="0" applyFont="1" applyFill="1" applyBorder="1" applyAlignment="1">
      <alignment horizontal="center" vertical="center"/>
    </xf>
    <xf numFmtId="0" fontId="32" fillId="10" borderId="37" xfId="0" applyFont="1" applyFill="1" applyBorder="1" applyAlignment="1">
      <alignment horizontal="center" vertical="center"/>
    </xf>
    <xf numFmtId="0" fontId="32" fillId="10" borderId="4" xfId="0" applyFont="1" applyFill="1" applyBorder="1" applyAlignment="1">
      <alignment horizontal="center" vertical="center"/>
    </xf>
    <xf numFmtId="0" fontId="32" fillId="10" borderId="75" xfId="0" applyFont="1" applyFill="1" applyBorder="1" applyAlignment="1">
      <alignment horizontal="center" vertical="center"/>
    </xf>
    <xf numFmtId="0" fontId="32" fillId="10" borderId="20" xfId="0" applyFont="1" applyFill="1" applyBorder="1" applyAlignment="1" applyProtection="1">
      <alignment horizontal="center" vertical="center"/>
      <protection locked="0"/>
    </xf>
    <xf numFmtId="0" fontId="32" fillId="10" borderId="21" xfId="0" applyFont="1" applyFill="1" applyBorder="1" applyAlignment="1" applyProtection="1">
      <alignment horizontal="center" vertical="center"/>
      <protection locked="0"/>
    </xf>
    <xf numFmtId="0" fontId="32" fillId="10" borderId="22" xfId="0" applyFont="1" applyFill="1" applyBorder="1" applyAlignment="1" applyProtection="1">
      <alignment horizontal="center" vertical="center"/>
      <protection locked="0"/>
    </xf>
    <xf numFmtId="0" fontId="13" fillId="4" borderId="19" xfId="3" applyNumberFormat="1" applyFont="1" applyFill="1" applyBorder="1" applyAlignment="1" applyProtection="1">
      <alignment horizontal="center" vertical="center"/>
    </xf>
    <xf numFmtId="0" fontId="5" fillId="7" borderId="19" xfId="3" applyNumberFormat="1" applyFont="1" applyFill="1" applyBorder="1" applyAlignment="1" applyProtection="1">
      <alignment horizontal="center" vertical="center"/>
    </xf>
    <xf numFmtId="164" fontId="6" fillId="10" borderId="3" xfId="0" applyNumberFormat="1" applyFont="1" applyFill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3" fillId="5" borderId="2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55" fillId="0" borderId="0" xfId="0" applyFont="1"/>
    <xf numFmtId="0" fontId="42" fillId="2" borderId="2" xfId="3" applyFont="1" applyFill="1" applyBorder="1" applyAlignment="1" applyProtection="1">
      <alignment horizontal="center" vertical="center"/>
      <protection locked="0"/>
    </xf>
    <xf numFmtId="0" fontId="42" fillId="2" borderId="6" xfId="3" applyFont="1" applyFill="1" applyBorder="1" applyAlignment="1" applyProtection="1">
      <alignment horizontal="center" vertical="center"/>
      <protection locked="0"/>
    </xf>
    <xf numFmtId="0" fontId="42" fillId="5" borderId="2" xfId="3" applyFont="1" applyFill="1" applyBorder="1" applyAlignment="1" applyProtection="1">
      <alignment horizontal="center" vertical="center"/>
      <protection locked="0"/>
    </xf>
    <xf numFmtId="0" fontId="42" fillId="7" borderId="2" xfId="3" applyFont="1" applyFill="1" applyBorder="1" applyAlignment="1" applyProtection="1">
      <alignment horizontal="center" vertical="center"/>
      <protection locked="0"/>
    </xf>
    <xf numFmtId="0" fontId="42" fillId="6" borderId="2" xfId="3" applyFont="1" applyFill="1" applyBorder="1" applyAlignment="1" applyProtection="1">
      <alignment horizontal="center" vertical="center"/>
      <protection locked="0"/>
    </xf>
    <xf numFmtId="0" fontId="42" fillId="6" borderId="6" xfId="3" applyFont="1" applyFill="1" applyBorder="1" applyAlignment="1" applyProtection="1">
      <alignment horizontal="center" vertical="center"/>
      <protection locked="0"/>
    </xf>
    <xf numFmtId="164" fontId="44" fillId="11" borderId="3" xfId="0" applyNumberFormat="1" applyFont="1" applyFill="1" applyBorder="1" applyAlignment="1">
      <alignment horizontal="center" vertical="center"/>
    </xf>
    <xf numFmtId="164" fontId="44" fillId="11" borderId="3" xfId="0" quotePrefix="1" applyNumberFormat="1" applyFont="1" applyFill="1" applyBorder="1" applyAlignment="1">
      <alignment horizontal="center" vertical="center"/>
    </xf>
    <xf numFmtId="164" fontId="41" fillId="10" borderId="3" xfId="0" applyNumberFormat="1" applyFont="1" applyFill="1" applyBorder="1" applyAlignment="1">
      <alignment horizontal="center" vertical="center"/>
    </xf>
    <xf numFmtId="164" fontId="44" fillId="11" borderId="48" xfId="0" quotePrefix="1" applyNumberFormat="1" applyFont="1" applyFill="1" applyBorder="1" applyAlignment="1">
      <alignment horizontal="center" vertical="center"/>
    </xf>
    <xf numFmtId="164" fontId="41" fillId="5" borderId="49" xfId="0" applyNumberFormat="1" applyFont="1" applyFill="1" applyBorder="1" applyAlignment="1">
      <alignment horizontal="center" vertical="center"/>
    </xf>
    <xf numFmtId="0" fontId="32" fillId="10" borderId="26" xfId="0" applyFont="1" applyFill="1" applyBorder="1" applyAlignment="1">
      <alignment horizontal="center" vertical="center"/>
    </xf>
    <xf numFmtId="0" fontId="32" fillId="10" borderId="6" xfId="0" applyFont="1" applyFill="1" applyBorder="1" applyAlignment="1">
      <alignment horizontal="center" vertical="center"/>
    </xf>
    <xf numFmtId="0" fontId="32" fillId="10" borderId="27" xfId="0" applyFont="1" applyFill="1" applyBorder="1" applyAlignment="1">
      <alignment horizontal="center" vertical="center"/>
    </xf>
    <xf numFmtId="1" fontId="56" fillId="0" borderId="2" xfId="0" applyNumberFormat="1" applyFont="1" applyBorder="1" applyAlignment="1">
      <alignment horizontal="center" vertical="center"/>
    </xf>
    <xf numFmtId="164" fontId="56" fillId="0" borderId="2" xfId="0" applyNumberFormat="1" applyFont="1" applyBorder="1" applyAlignment="1">
      <alignment horizontal="center" vertical="center"/>
    </xf>
    <xf numFmtId="0" fontId="56" fillId="0" borderId="3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1" fontId="57" fillId="11" borderId="3" xfId="0" applyNumberFormat="1" applyFont="1" applyFill="1" applyBorder="1" applyAlignment="1">
      <alignment horizontal="center" vertical="center"/>
    </xf>
    <xf numFmtId="0" fontId="21" fillId="18" borderId="0" xfId="0" applyFont="1" applyFill="1"/>
    <xf numFmtId="0" fontId="0" fillId="18" borderId="0" xfId="0" applyFill="1"/>
    <xf numFmtId="0" fontId="13" fillId="5" borderId="10" xfId="3" applyNumberFormat="1" applyFont="1" applyFill="1" applyBorder="1" applyAlignment="1" applyProtection="1">
      <alignment horizontal="center" vertical="center"/>
    </xf>
    <xf numFmtId="0" fontId="13" fillId="5" borderId="11" xfId="3" applyNumberFormat="1" applyFont="1" applyFill="1" applyBorder="1" applyAlignment="1" applyProtection="1">
      <alignment horizontal="center" vertical="center"/>
    </xf>
    <xf numFmtId="0" fontId="13" fillId="3" borderId="11" xfId="3" applyNumberFormat="1" applyFont="1" applyFill="1" applyBorder="1" applyAlignment="1" applyProtection="1">
      <alignment horizontal="center" vertical="center"/>
    </xf>
    <xf numFmtId="0" fontId="13" fillId="5" borderId="12" xfId="3" applyNumberFormat="1" applyFont="1" applyFill="1" applyBorder="1" applyAlignment="1" applyProtection="1">
      <alignment horizontal="center" vertical="center"/>
    </xf>
    <xf numFmtId="0" fontId="9" fillId="4" borderId="60" xfId="0" applyFont="1" applyFill="1" applyBorder="1" applyAlignment="1">
      <alignment horizontal="center" vertical="center"/>
    </xf>
    <xf numFmtId="164" fontId="9" fillId="4" borderId="41" xfId="0" applyNumberFormat="1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9" fillId="5" borderId="17" xfId="1" applyNumberFormat="1" applyFont="1" applyFill="1" applyBorder="1" applyAlignment="1" applyProtection="1">
      <alignment horizontal="center" vertical="center"/>
    </xf>
    <xf numFmtId="0" fontId="9" fillId="4" borderId="18" xfId="0" applyFont="1" applyFill="1" applyBorder="1" applyAlignment="1">
      <alignment vertical="center"/>
    </xf>
    <xf numFmtId="1" fontId="6" fillId="11" borderId="76" xfId="0" applyNumberFormat="1" applyFont="1" applyFill="1" applyBorder="1" applyAlignment="1">
      <alignment horizontal="center" vertical="center"/>
    </xf>
    <xf numFmtId="164" fontId="3" fillId="0" borderId="22" xfId="0" applyNumberFormat="1" applyFont="1" applyBorder="1" applyAlignment="1">
      <alignment horizontal="center" vertical="center"/>
    </xf>
    <xf numFmtId="165" fontId="9" fillId="4" borderId="17" xfId="0" applyNumberFormat="1" applyFont="1" applyFill="1" applyBorder="1" applyAlignment="1">
      <alignment horizontal="center" vertical="center"/>
    </xf>
    <xf numFmtId="0" fontId="23" fillId="5" borderId="25" xfId="0" quotePrefix="1" applyFont="1" applyFill="1" applyBorder="1" applyAlignment="1">
      <alignment horizontal="center" vertical="center"/>
    </xf>
    <xf numFmtId="0" fontId="9" fillId="4" borderId="36" xfId="0" applyFont="1" applyFill="1" applyBorder="1" applyAlignment="1">
      <alignment horizontal="center" vertical="center"/>
    </xf>
    <xf numFmtId="0" fontId="0" fillId="0" borderId="81" xfId="0" applyBorder="1"/>
    <xf numFmtId="0" fontId="9" fillId="4" borderId="75" xfId="0" applyFont="1" applyFill="1" applyBorder="1" applyAlignment="1">
      <alignment horizontal="center" vertical="center"/>
    </xf>
    <xf numFmtId="0" fontId="9" fillId="4" borderId="37" xfId="3" applyNumberFormat="1" applyFont="1" applyFill="1" applyBorder="1" applyAlignment="1" applyProtection="1">
      <alignment horizontal="center" vertical="center"/>
    </xf>
    <xf numFmtId="0" fontId="0" fillId="0" borderId="59" xfId="0" applyBorder="1"/>
    <xf numFmtId="0" fontId="0" fillId="0" borderId="83" xfId="0" applyBorder="1"/>
    <xf numFmtId="0" fontId="25" fillId="11" borderId="19" xfId="3" applyNumberFormat="1" applyFont="1" applyFill="1" applyBorder="1" applyAlignment="1" applyProtection="1">
      <alignment horizontal="center" vertical="center"/>
    </xf>
    <xf numFmtId="0" fontId="0" fillId="10" borderId="81" xfId="0" applyFill="1" applyBorder="1"/>
    <xf numFmtId="0" fontId="21" fillId="10" borderId="81" xfId="0" applyFont="1" applyFill="1" applyBorder="1"/>
    <xf numFmtId="0" fontId="21" fillId="10" borderId="0" xfId="0" applyFont="1" applyFill="1"/>
    <xf numFmtId="0" fontId="11" fillId="10" borderId="0" xfId="0" applyFont="1" applyFill="1"/>
    <xf numFmtId="0" fontId="6" fillId="8" borderId="23" xfId="0" applyFont="1" applyFill="1" applyBorder="1" applyAlignment="1" applyProtection="1">
      <alignment horizontal="center" vertical="center"/>
      <protection locked="0"/>
    </xf>
    <xf numFmtId="0" fontId="53" fillId="4" borderId="6" xfId="0" applyFont="1" applyFill="1" applyBorder="1" applyAlignment="1">
      <alignment horizontal="center" vertical="center" wrapText="1"/>
    </xf>
    <xf numFmtId="0" fontId="53" fillId="4" borderId="21" xfId="0" applyFont="1" applyFill="1" applyBorder="1" applyAlignment="1">
      <alignment horizontal="center" vertical="center" wrapText="1"/>
    </xf>
    <xf numFmtId="0" fontId="6" fillId="10" borderId="3" xfId="0" applyFont="1" applyFill="1" applyBorder="1" applyAlignment="1" applyProtection="1">
      <alignment horizontal="center" vertical="center"/>
      <protection locked="0"/>
    </xf>
    <xf numFmtId="0" fontId="13" fillId="10" borderId="3" xfId="0" applyFont="1" applyFill="1" applyBorder="1" applyAlignment="1" applyProtection="1">
      <alignment horizontal="center" vertical="center"/>
      <protection locked="0"/>
    </xf>
    <xf numFmtId="0" fontId="13" fillId="13" borderId="19" xfId="0" applyFont="1" applyFill="1" applyBorder="1" applyAlignment="1" applyProtection="1">
      <alignment horizontal="center" vertical="center"/>
      <protection locked="0"/>
    </xf>
    <xf numFmtId="0" fontId="13" fillId="3" borderId="10" xfId="3" applyNumberFormat="1" applyFont="1" applyFill="1" applyBorder="1" applyAlignment="1" applyProtection="1">
      <alignment horizontal="center" vertical="center"/>
    </xf>
    <xf numFmtId="0" fontId="13" fillId="3" borderId="12" xfId="3" applyNumberFormat="1" applyFont="1" applyFill="1" applyBorder="1" applyAlignment="1" applyProtection="1">
      <alignment horizontal="center" vertical="center"/>
    </xf>
    <xf numFmtId="0" fontId="5" fillId="10" borderId="23" xfId="3" applyNumberFormat="1" applyFont="1" applyFill="1" applyBorder="1" applyAlignment="1" applyProtection="1">
      <alignment horizontal="center" vertical="center"/>
    </xf>
    <xf numFmtId="0" fontId="32" fillId="10" borderId="26" xfId="0" applyFont="1" applyFill="1" applyBorder="1" applyAlignment="1" applyProtection="1">
      <alignment horizontal="center" vertical="center"/>
      <protection locked="0"/>
    </xf>
    <xf numFmtId="0" fontId="32" fillId="10" borderId="6" xfId="0" applyFont="1" applyFill="1" applyBorder="1" applyAlignment="1" applyProtection="1">
      <alignment horizontal="center" vertical="center"/>
      <protection locked="0"/>
    </xf>
    <xf numFmtId="0" fontId="32" fillId="10" borderId="27" xfId="0" applyFont="1" applyFill="1" applyBorder="1" applyAlignment="1" applyProtection="1">
      <alignment horizontal="center" vertical="center"/>
      <protection locked="0"/>
    </xf>
    <xf numFmtId="0" fontId="13" fillId="9" borderId="23" xfId="0" applyFont="1" applyFill="1" applyBorder="1" applyAlignment="1" applyProtection="1">
      <alignment horizontal="center" vertical="center"/>
      <protection locked="0"/>
    </xf>
    <xf numFmtId="1" fontId="30" fillId="11" borderId="4" xfId="0" applyNumberFormat="1" applyFont="1" applyFill="1" applyBorder="1" applyAlignment="1">
      <alignment horizontal="center" vertical="center"/>
    </xf>
    <xf numFmtId="1" fontId="30" fillId="11" borderId="2" xfId="0" applyNumberFormat="1" applyFont="1" applyFill="1" applyBorder="1" applyAlignment="1">
      <alignment horizontal="center" vertical="center"/>
    </xf>
    <xf numFmtId="164" fontId="44" fillId="11" borderId="48" xfId="0" applyNumberFormat="1" applyFont="1" applyFill="1" applyBorder="1" applyAlignment="1">
      <alignment horizontal="center" vertical="center"/>
    </xf>
    <xf numFmtId="164" fontId="41" fillId="3" borderId="48" xfId="0" applyNumberFormat="1" applyFont="1" applyFill="1" applyBorder="1" applyAlignment="1">
      <alignment horizontal="center" vertical="center"/>
    </xf>
    <xf numFmtId="0" fontId="25" fillId="12" borderId="8" xfId="3" applyNumberFormat="1" applyFont="1" applyFill="1" applyBorder="1" applyAlignment="1" applyProtection="1">
      <alignment horizontal="center" vertical="center"/>
    </xf>
    <xf numFmtId="0" fontId="13" fillId="6" borderId="10" xfId="3" applyNumberFormat="1" applyFont="1" applyFill="1" applyBorder="1" applyAlignment="1" applyProtection="1">
      <alignment horizontal="center" vertical="center"/>
    </xf>
    <xf numFmtId="0" fontId="33" fillId="6" borderId="10" xfId="3" applyNumberFormat="1" applyFont="1" applyFill="1" applyBorder="1" applyAlignment="1" applyProtection="1">
      <alignment horizontal="center" vertical="center"/>
    </xf>
    <xf numFmtId="0" fontId="13" fillId="5" borderId="38" xfId="3" applyFont="1" applyFill="1" applyBorder="1" applyAlignment="1">
      <alignment horizontal="center" vertical="center"/>
    </xf>
    <xf numFmtId="164" fontId="9" fillId="20" borderId="64" xfId="0" applyNumberFormat="1" applyFont="1" applyFill="1" applyBorder="1" applyAlignment="1">
      <alignment horizontal="center" vertical="center"/>
    </xf>
    <xf numFmtId="0" fontId="25" fillId="11" borderId="3" xfId="3" applyNumberFormat="1" applyFont="1" applyFill="1" applyBorder="1" applyAlignment="1" applyProtection="1">
      <alignment horizontal="center" vertical="center"/>
    </xf>
    <xf numFmtId="0" fontId="49" fillId="3" borderId="77" xfId="0" applyFont="1" applyFill="1" applyBorder="1" applyAlignment="1" applyProtection="1">
      <alignment horizontal="center" vertical="center"/>
      <protection locked="0"/>
    </xf>
    <xf numFmtId="0" fontId="13" fillId="10" borderId="26" xfId="0" applyFont="1" applyFill="1" applyBorder="1" applyAlignment="1" applyProtection="1">
      <alignment horizontal="center" vertical="center"/>
      <protection locked="0"/>
    </xf>
    <xf numFmtId="0" fontId="13" fillId="10" borderId="10" xfId="0" applyFont="1" applyFill="1" applyBorder="1" applyAlignment="1" applyProtection="1">
      <alignment horizontal="center" vertical="center"/>
      <protection locked="0"/>
    </xf>
    <xf numFmtId="0" fontId="13" fillId="10" borderId="32" xfId="0" applyFont="1" applyFill="1" applyBorder="1" applyAlignment="1" applyProtection="1">
      <alignment horizontal="center" vertical="center"/>
      <protection locked="0"/>
    </xf>
    <xf numFmtId="0" fontId="13" fillId="5" borderId="6" xfId="3" applyFont="1" applyFill="1" applyBorder="1" applyAlignment="1">
      <alignment horizontal="center" vertical="center"/>
    </xf>
    <xf numFmtId="0" fontId="13" fillId="5" borderId="21" xfId="3" applyFont="1" applyFill="1" applyBorder="1" applyAlignment="1">
      <alignment horizontal="center" vertical="center"/>
    </xf>
    <xf numFmtId="0" fontId="32" fillId="15" borderId="0" xfId="0" applyFont="1" applyFill="1" applyAlignment="1">
      <alignment horizontal="left" vertical="center"/>
    </xf>
    <xf numFmtId="0" fontId="33" fillId="7" borderId="20" xfId="3" applyFont="1" applyFill="1" applyBorder="1" applyAlignment="1" applyProtection="1">
      <alignment horizontal="center" vertical="center"/>
      <protection locked="0"/>
    </xf>
    <xf numFmtId="0" fontId="59" fillId="8" borderId="12" xfId="0" applyFont="1" applyFill="1" applyBorder="1" applyAlignment="1" applyProtection="1">
      <alignment horizontal="center" vertical="center"/>
      <protection locked="0"/>
    </xf>
    <xf numFmtId="0" fontId="44" fillId="11" borderId="3" xfId="0" applyFont="1" applyFill="1" applyBorder="1" applyAlignment="1">
      <alignment horizontal="center" vertical="center"/>
    </xf>
    <xf numFmtId="0" fontId="44" fillId="11" borderId="3" xfId="0" quotePrefix="1" applyFont="1" applyFill="1" applyBorder="1" applyAlignment="1">
      <alignment horizontal="center" vertical="center"/>
    </xf>
    <xf numFmtId="0" fontId="59" fillId="8" borderId="23" xfId="0" applyFont="1" applyFill="1" applyBorder="1" applyAlignment="1" applyProtection="1">
      <alignment horizontal="center" vertical="center"/>
      <protection locked="0"/>
    </xf>
    <xf numFmtId="0" fontId="5" fillId="10" borderId="2" xfId="3" applyNumberFormat="1" applyFont="1" applyFill="1" applyBorder="1" applyAlignment="1" applyProtection="1">
      <alignment horizontal="center" vertical="center"/>
    </xf>
    <xf numFmtId="0" fontId="59" fillId="5" borderId="19" xfId="0" applyFont="1" applyFill="1" applyBorder="1" applyAlignment="1" applyProtection="1">
      <alignment horizontal="center" vertical="center"/>
      <protection locked="0"/>
    </xf>
    <xf numFmtId="0" fontId="33" fillId="2" borderId="26" xfId="3" applyFont="1" applyFill="1" applyBorder="1" applyAlignment="1" applyProtection="1">
      <alignment horizontal="center" vertical="center"/>
      <protection locked="0"/>
    </xf>
    <xf numFmtId="0" fontId="33" fillId="2" borderId="20" xfId="3" applyFont="1" applyFill="1" applyBorder="1" applyAlignment="1" applyProtection="1">
      <alignment horizontal="center" vertical="center"/>
      <protection locked="0"/>
    </xf>
    <xf numFmtId="0" fontId="33" fillId="6" borderId="20" xfId="3" applyFont="1" applyFill="1" applyBorder="1" applyAlignment="1" applyProtection="1">
      <alignment horizontal="center" vertical="center"/>
      <protection locked="0"/>
    </xf>
    <xf numFmtId="164" fontId="54" fillId="4" borderId="2" xfId="0" applyNumberFormat="1" applyFont="1" applyFill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/>
      <protection locked="0"/>
    </xf>
    <xf numFmtId="164" fontId="50" fillId="4" borderId="2" xfId="0" applyNumberFormat="1" applyFont="1" applyFill="1" applyBorder="1" applyAlignment="1" applyProtection="1">
      <alignment horizontal="center" vertical="center"/>
      <protection locked="0"/>
    </xf>
    <xf numFmtId="164" fontId="50" fillId="22" borderId="2" xfId="0" applyNumberFormat="1" applyFont="1" applyFill="1" applyBorder="1" applyAlignment="1" applyProtection="1">
      <alignment horizontal="center" vertical="center"/>
      <protection locked="0"/>
    </xf>
    <xf numFmtId="0" fontId="40" fillId="3" borderId="2" xfId="0" applyFont="1" applyFill="1" applyBorder="1" applyAlignment="1" applyProtection="1">
      <alignment horizontal="center" vertical="center"/>
      <protection locked="0"/>
    </xf>
    <xf numFmtId="0" fontId="30" fillId="23" borderId="2" xfId="0" applyFont="1" applyFill="1" applyBorder="1" applyAlignment="1">
      <alignment horizontal="center" vertical="center"/>
    </xf>
    <xf numFmtId="1" fontId="30" fillId="23" borderId="2" xfId="0" applyNumberFormat="1" applyFont="1" applyFill="1" applyBorder="1" applyAlignment="1">
      <alignment horizontal="center" vertical="center"/>
    </xf>
    <xf numFmtId="0" fontId="5" fillId="4" borderId="2" xfId="3" applyNumberFormat="1" applyFont="1" applyFill="1" applyBorder="1" applyAlignment="1" applyProtection="1">
      <alignment horizontal="center" vertical="center"/>
    </xf>
    <xf numFmtId="0" fontId="6" fillId="8" borderId="2" xfId="0" applyFont="1" applyFill="1" applyBorder="1" applyAlignment="1" applyProtection="1">
      <alignment horizontal="center" vertical="center"/>
      <protection locked="0"/>
    </xf>
    <xf numFmtId="0" fontId="6" fillId="5" borderId="2" xfId="0" applyFont="1" applyFill="1" applyBorder="1" applyAlignment="1" applyProtection="1">
      <alignment horizontal="center" vertical="center"/>
      <protection locked="0"/>
    </xf>
    <xf numFmtId="0" fontId="6" fillId="9" borderId="2" xfId="0" applyFont="1" applyFill="1" applyBorder="1" applyAlignment="1" applyProtection="1">
      <alignment horizontal="center" vertical="center"/>
      <protection locked="0"/>
    </xf>
    <xf numFmtId="0" fontId="6" fillId="10" borderId="2" xfId="0" applyFont="1" applyFill="1" applyBorder="1" applyAlignment="1" applyProtection="1">
      <alignment horizontal="center" vertical="center"/>
      <protection locked="0"/>
    </xf>
    <xf numFmtId="0" fontId="6" fillId="13" borderId="2" xfId="0" applyFont="1" applyFill="1" applyBorder="1" applyAlignment="1" applyProtection="1">
      <alignment horizontal="center" vertical="center"/>
      <protection locked="0"/>
    </xf>
    <xf numFmtId="0" fontId="5" fillId="7" borderId="2" xfId="3" applyNumberFormat="1" applyFont="1" applyFill="1" applyBorder="1" applyAlignment="1" applyProtection="1">
      <alignment horizontal="center" vertical="center"/>
    </xf>
    <xf numFmtId="0" fontId="13" fillId="10" borderId="2" xfId="0" applyFont="1" applyFill="1" applyBorder="1" applyAlignment="1" applyProtection="1">
      <alignment horizontal="center" vertical="center"/>
      <protection locked="0"/>
    </xf>
    <xf numFmtId="0" fontId="13" fillId="8" borderId="2" xfId="0" applyFont="1" applyFill="1" applyBorder="1" applyAlignment="1" applyProtection="1">
      <alignment horizontal="center" vertical="center"/>
      <protection locked="0"/>
    </xf>
    <xf numFmtId="0" fontId="6" fillId="10" borderId="23" xfId="0" applyFont="1" applyFill="1" applyBorder="1" applyAlignment="1" applyProtection="1">
      <alignment horizontal="center" vertical="center"/>
      <protection locked="0"/>
    </xf>
    <xf numFmtId="0" fontId="5" fillId="4" borderId="19" xfId="3" applyNumberFormat="1" applyFont="1" applyFill="1" applyBorder="1" applyAlignment="1" applyProtection="1">
      <alignment horizontal="center" vertical="center"/>
    </xf>
    <xf numFmtId="0" fontId="5" fillId="4" borderId="23" xfId="3" applyNumberFormat="1" applyFont="1" applyFill="1" applyBorder="1" applyAlignment="1" applyProtection="1">
      <alignment horizontal="center" vertical="center"/>
    </xf>
    <xf numFmtId="0" fontId="6" fillId="13" borderId="23" xfId="0" applyFont="1" applyFill="1" applyBorder="1" applyAlignment="1" applyProtection="1">
      <alignment horizontal="center" vertical="center"/>
      <protection locked="0"/>
    </xf>
    <xf numFmtId="1" fontId="0" fillId="0" borderId="43" xfId="0" applyNumberFormat="1" applyBorder="1" applyAlignment="1">
      <alignment horizontal="center" vertical="center"/>
    </xf>
    <xf numFmtId="0" fontId="21" fillId="7" borderId="7" xfId="0" applyFont="1" applyFill="1" applyBorder="1" applyAlignment="1">
      <alignment horizontal="center" vertical="center"/>
    </xf>
    <xf numFmtId="0" fontId="39" fillId="7" borderId="9" xfId="0" applyFont="1" applyFill="1" applyBorder="1" applyAlignment="1">
      <alignment horizontal="center" vertical="center"/>
    </xf>
    <xf numFmtId="0" fontId="13" fillId="5" borderId="2" xfId="0" applyFont="1" applyFill="1" applyBorder="1" applyAlignment="1" applyProtection="1">
      <alignment horizontal="center" vertical="center"/>
      <protection locked="0"/>
    </xf>
    <xf numFmtId="0" fontId="6" fillId="0" borderId="19" xfId="0" applyFont="1" applyBorder="1" applyAlignment="1">
      <alignment horizontal="center" vertical="center"/>
    </xf>
    <xf numFmtId="0" fontId="13" fillId="13" borderId="2" xfId="0" applyFont="1" applyFill="1" applyBorder="1" applyAlignment="1" applyProtection="1">
      <alignment horizontal="center" vertical="center"/>
      <protection locked="0"/>
    </xf>
    <xf numFmtId="0" fontId="0" fillId="10" borderId="43" xfId="0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0" fillId="5" borderId="2" xfId="0" applyFont="1" applyFill="1" applyBorder="1" applyAlignment="1" applyProtection="1">
      <alignment horizontal="center" vertical="center"/>
      <protection locked="0"/>
    </xf>
    <xf numFmtId="0" fontId="40" fillId="9" borderId="2" xfId="0" applyFont="1" applyFill="1" applyBorder="1" applyAlignment="1" applyProtection="1">
      <alignment horizontal="center" vertical="center"/>
      <protection locked="0"/>
    </xf>
    <xf numFmtId="0" fontId="6" fillId="13" borderId="19" xfId="0" applyFont="1" applyFill="1" applyBorder="1" applyAlignment="1" applyProtection="1">
      <alignment horizontal="center" vertical="center"/>
      <protection locked="0"/>
    </xf>
    <xf numFmtId="0" fontId="13" fillId="10" borderId="23" xfId="0" applyFont="1" applyFill="1" applyBorder="1" applyAlignment="1" applyProtection="1">
      <alignment horizontal="center" vertical="center"/>
      <protection locked="0"/>
    </xf>
    <xf numFmtId="0" fontId="6" fillId="5" borderId="23" xfId="0" applyFont="1" applyFill="1" applyBorder="1" applyAlignment="1" applyProtection="1">
      <alignment horizontal="center" vertical="center"/>
      <protection locked="0"/>
    </xf>
    <xf numFmtId="0" fontId="5" fillId="7" borderId="23" xfId="3" applyNumberFormat="1" applyFont="1" applyFill="1" applyBorder="1" applyAlignment="1" applyProtection="1">
      <alignment horizontal="center" vertical="center"/>
    </xf>
    <xf numFmtId="0" fontId="40" fillId="10" borderId="2" xfId="0" applyFont="1" applyFill="1" applyBorder="1" applyAlignment="1" applyProtection="1">
      <alignment horizontal="center" vertical="center"/>
      <protection locked="0"/>
    </xf>
    <xf numFmtId="0" fontId="6" fillId="10" borderId="19" xfId="0" applyFont="1" applyFill="1" applyBorder="1" applyAlignment="1" applyProtection="1">
      <alignment horizontal="center" vertical="center"/>
      <protection locked="0"/>
    </xf>
    <xf numFmtId="0" fontId="13" fillId="10" borderId="19" xfId="0" applyFont="1" applyFill="1" applyBorder="1" applyAlignment="1" applyProtection="1">
      <alignment horizontal="center" vertical="center"/>
      <protection locked="0"/>
    </xf>
    <xf numFmtId="0" fontId="6" fillId="10" borderId="32" xfId="0" applyFont="1" applyFill="1" applyBorder="1" applyAlignment="1" applyProtection="1">
      <alignment horizontal="center" vertical="center"/>
      <protection locked="0"/>
    </xf>
    <xf numFmtId="0" fontId="6" fillId="10" borderId="33" xfId="0" applyFont="1" applyFill="1" applyBorder="1" applyAlignment="1" applyProtection="1">
      <alignment horizontal="center" vertical="center"/>
      <protection locked="0"/>
    </xf>
    <xf numFmtId="0" fontId="6" fillId="10" borderId="31" xfId="0" applyFont="1" applyFill="1" applyBorder="1" applyAlignment="1" applyProtection="1">
      <alignment horizontal="center" vertical="center"/>
      <protection locked="0"/>
    </xf>
    <xf numFmtId="0" fontId="6" fillId="0" borderId="43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6" fillId="5" borderId="19" xfId="0" applyFont="1" applyFill="1" applyBorder="1" applyAlignment="1" applyProtection="1">
      <alignment horizontal="center" vertical="center"/>
      <protection locked="0"/>
    </xf>
    <xf numFmtId="0" fontId="40" fillId="10" borderId="23" xfId="0" applyFont="1" applyFill="1" applyBorder="1" applyAlignment="1" applyProtection="1">
      <alignment horizontal="center" vertical="center"/>
      <protection locked="0"/>
    </xf>
    <xf numFmtId="0" fontId="13" fillId="10" borderId="6" xfId="0" applyFont="1" applyFill="1" applyBorder="1" applyAlignment="1" applyProtection="1">
      <alignment horizontal="center" vertical="center"/>
      <protection locked="0"/>
    </xf>
    <xf numFmtId="0" fontId="13" fillId="10" borderId="27" xfId="0" applyFont="1" applyFill="1" applyBorder="1" applyAlignment="1" applyProtection="1">
      <alignment horizontal="center" vertical="center"/>
      <protection locked="0"/>
    </xf>
    <xf numFmtId="0" fontId="13" fillId="10" borderId="21" xfId="0" applyFont="1" applyFill="1" applyBorder="1" applyAlignment="1" applyProtection="1">
      <alignment horizontal="center" vertical="center"/>
      <protection locked="0"/>
    </xf>
    <xf numFmtId="0" fontId="13" fillId="10" borderId="22" xfId="0" applyFont="1" applyFill="1" applyBorder="1" applyAlignment="1" applyProtection="1">
      <alignment horizontal="center" vertical="center"/>
      <protection locked="0"/>
    </xf>
    <xf numFmtId="0" fontId="6" fillId="10" borderId="10" xfId="0" applyFont="1" applyFill="1" applyBorder="1" applyAlignment="1" applyProtection="1">
      <alignment horizontal="center" vertical="center"/>
      <protection locked="0"/>
    </xf>
    <xf numFmtId="0" fontId="6" fillId="10" borderId="11" xfId="0" applyFont="1" applyFill="1" applyBorder="1" applyAlignment="1" applyProtection="1">
      <alignment horizontal="center" vertical="center"/>
      <protection locked="0"/>
    </xf>
    <xf numFmtId="0" fontId="6" fillId="10" borderId="12" xfId="0" applyFont="1" applyFill="1" applyBorder="1" applyAlignment="1" applyProtection="1">
      <alignment horizontal="center" vertical="center"/>
      <protection locked="0"/>
    </xf>
    <xf numFmtId="0" fontId="13" fillId="10" borderId="33" xfId="0" applyFont="1" applyFill="1" applyBorder="1" applyAlignment="1" applyProtection="1">
      <alignment horizontal="center" vertical="center"/>
      <protection locked="0"/>
    </xf>
    <xf numFmtId="0" fontId="13" fillId="10" borderId="31" xfId="0" applyFont="1" applyFill="1" applyBorder="1" applyAlignment="1" applyProtection="1">
      <alignment horizontal="center" vertical="center"/>
      <protection locked="0"/>
    </xf>
    <xf numFmtId="0" fontId="6" fillId="10" borderId="26" xfId="0" applyFont="1" applyFill="1" applyBorder="1" applyAlignment="1" applyProtection="1">
      <alignment horizontal="center" vertical="center"/>
      <protection locked="0"/>
    </xf>
    <xf numFmtId="0" fontId="6" fillId="10" borderId="6" xfId="0" applyFont="1" applyFill="1" applyBorder="1" applyAlignment="1" applyProtection="1">
      <alignment horizontal="center" vertical="center"/>
      <protection locked="0"/>
    </xf>
    <xf numFmtId="0" fontId="6" fillId="10" borderId="27" xfId="0" applyFont="1" applyFill="1" applyBorder="1" applyAlignment="1" applyProtection="1">
      <alignment horizontal="center" vertical="center"/>
      <protection locked="0"/>
    </xf>
    <xf numFmtId="0" fontId="6" fillId="10" borderId="21" xfId="0" applyFont="1" applyFill="1" applyBorder="1" applyAlignment="1" applyProtection="1">
      <alignment horizontal="center" vertical="center"/>
      <protection locked="0"/>
    </xf>
    <xf numFmtId="0" fontId="6" fillId="10" borderId="22" xfId="0" applyFont="1" applyFill="1" applyBorder="1" applyAlignment="1" applyProtection="1">
      <alignment horizontal="center" vertical="center"/>
      <protection locked="0"/>
    </xf>
    <xf numFmtId="0" fontId="40" fillId="10" borderId="33" xfId="0" applyFont="1" applyFill="1" applyBorder="1" applyAlignment="1" applyProtection="1">
      <alignment horizontal="center" vertical="center"/>
      <protection locked="0"/>
    </xf>
    <xf numFmtId="0" fontId="6" fillId="0" borderId="32" xfId="0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8" fillId="4" borderId="28" xfId="3" applyNumberFormat="1" applyFont="1" applyFill="1" applyBorder="1" applyAlignment="1" applyProtection="1">
      <alignment horizontal="center" vertical="center"/>
    </xf>
    <xf numFmtId="0" fontId="8" fillId="4" borderId="24" xfId="3" applyNumberFormat="1" applyFont="1" applyFill="1" applyBorder="1" applyAlignment="1" applyProtection="1">
      <alignment horizontal="center" vertical="center"/>
    </xf>
    <xf numFmtId="0" fontId="8" fillId="4" borderId="42" xfId="3" applyNumberFormat="1" applyFont="1" applyFill="1" applyBorder="1" applyAlignment="1" applyProtection="1">
      <alignment horizontal="center" vertical="center"/>
    </xf>
    <xf numFmtId="0" fontId="8" fillId="4" borderId="81" xfId="3" applyNumberFormat="1" applyFont="1" applyFill="1" applyBorder="1" applyAlignment="1" applyProtection="1">
      <alignment horizontal="center" vertical="center"/>
    </xf>
    <xf numFmtId="0" fontId="8" fillId="4" borderId="84" xfId="3" applyNumberFormat="1" applyFont="1" applyFill="1" applyBorder="1" applyAlignment="1" applyProtection="1">
      <alignment horizontal="center" vertical="center"/>
    </xf>
    <xf numFmtId="0" fontId="13" fillId="13" borderId="23" xfId="0" applyFont="1" applyFill="1" applyBorder="1" applyAlignment="1" applyProtection="1">
      <alignment horizontal="center" vertical="center"/>
      <protection locked="0"/>
    </xf>
    <xf numFmtId="0" fontId="6" fillId="9" borderId="23" xfId="0" applyFont="1" applyFill="1" applyBorder="1" applyAlignment="1" applyProtection="1">
      <alignment horizontal="center" vertical="center"/>
      <protection locked="0"/>
    </xf>
    <xf numFmtId="0" fontId="6" fillId="10" borderId="20" xfId="0" applyFont="1" applyFill="1" applyBorder="1" applyAlignment="1" applyProtection="1">
      <alignment horizontal="center" vertical="center"/>
      <protection locked="0"/>
    </xf>
    <xf numFmtId="0" fontId="13" fillId="5" borderId="23" xfId="0" applyFont="1" applyFill="1" applyBorder="1" applyAlignment="1" applyProtection="1">
      <alignment horizontal="center" vertical="center"/>
      <protection locked="0"/>
    </xf>
    <xf numFmtId="0" fontId="6" fillId="0" borderId="7" xfId="0" applyFont="1" applyBorder="1" applyAlignment="1">
      <alignment horizontal="center" vertical="center"/>
    </xf>
    <xf numFmtId="0" fontId="6" fillId="0" borderId="61" xfId="0" applyFont="1" applyBorder="1" applyAlignment="1">
      <alignment horizontal="center" vertical="center"/>
    </xf>
    <xf numFmtId="0" fontId="59" fillId="13" borderId="2" xfId="0" applyFont="1" applyFill="1" applyBorder="1" applyAlignment="1" applyProtection="1">
      <alignment horizontal="center" vertical="center"/>
      <protection locked="0"/>
    </xf>
    <xf numFmtId="0" fontId="59" fillId="8" borderId="2" xfId="0" applyFont="1" applyFill="1" applyBorder="1" applyAlignment="1" applyProtection="1">
      <alignment horizontal="center" vertical="center"/>
      <protection locked="0"/>
    </xf>
    <xf numFmtId="0" fontId="59" fillId="13" borderId="19" xfId="0" applyFont="1" applyFill="1" applyBorder="1" applyAlignment="1" applyProtection="1">
      <alignment horizontal="center" vertical="center"/>
      <protection locked="0"/>
    </xf>
    <xf numFmtId="0" fontId="59" fillId="10" borderId="19" xfId="0" applyFont="1" applyFill="1" applyBorder="1" applyAlignment="1" applyProtection="1">
      <alignment horizontal="center" vertical="center"/>
      <protection locked="0"/>
    </xf>
    <xf numFmtId="0" fontId="40" fillId="13" borderId="2" xfId="0" applyFont="1" applyFill="1" applyBorder="1" applyAlignment="1" applyProtection="1">
      <alignment horizontal="center" vertical="center"/>
      <protection locked="0"/>
    </xf>
    <xf numFmtId="0" fontId="40" fillId="8" borderId="2" xfId="0" applyFont="1" applyFill="1" applyBorder="1" applyAlignment="1" applyProtection="1">
      <alignment horizontal="center" vertical="center"/>
      <protection locked="0"/>
    </xf>
    <xf numFmtId="0" fontId="40" fillId="10" borderId="19" xfId="0" applyFont="1" applyFill="1" applyBorder="1" applyAlignment="1" applyProtection="1">
      <alignment horizontal="center" vertical="center"/>
      <protection locked="0"/>
    </xf>
    <xf numFmtId="0" fontId="59" fillId="9" borderId="23" xfId="0" applyFont="1" applyFill="1" applyBorder="1" applyAlignment="1" applyProtection="1">
      <alignment horizontal="center" vertical="center"/>
      <protection locked="0"/>
    </xf>
    <xf numFmtId="0" fontId="59" fillId="10" borderId="23" xfId="0" applyFont="1" applyFill="1" applyBorder="1" applyAlignment="1" applyProtection="1">
      <alignment horizontal="center" vertical="center"/>
      <protection locked="0"/>
    </xf>
    <xf numFmtId="0" fontId="59" fillId="10" borderId="2" xfId="0" applyFont="1" applyFill="1" applyBorder="1" applyAlignment="1" applyProtection="1">
      <alignment horizontal="center" vertical="center"/>
      <protection locked="0"/>
    </xf>
    <xf numFmtId="0" fontId="40" fillId="9" borderId="23" xfId="0" applyFont="1" applyFill="1" applyBorder="1" applyAlignment="1" applyProtection="1">
      <alignment horizontal="center" vertical="center"/>
      <protection locked="0"/>
    </xf>
    <xf numFmtId="0" fontId="40" fillId="13" borderId="19" xfId="0" applyFont="1" applyFill="1" applyBorder="1" applyAlignment="1" applyProtection="1">
      <alignment horizontal="center" vertical="center"/>
      <protection locked="0"/>
    </xf>
    <xf numFmtId="0" fontId="13" fillId="10" borderId="20" xfId="0" applyFont="1" applyFill="1" applyBorder="1" applyAlignment="1" applyProtection="1">
      <alignment horizontal="center" vertical="center"/>
      <protection locked="0"/>
    </xf>
    <xf numFmtId="0" fontId="40" fillId="8" borderId="21" xfId="0" applyFont="1" applyFill="1" applyBorder="1" applyAlignment="1" applyProtection="1">
      <alignment horizontal="center" vertical="center"/>
      <protection locked="0"/>
    </xf>
    <xf numFmtId="0" fontId="13" fillId="10" borderId="11" xfId="0" applyFont="1" applyFill="1" applyBorder="1" applyAlignment="1" applyProtection="1">
      <alignment horizontal="center" vertical="center"/>
      <protection locked="0"/>
    </xf>
    <xf numFmtId="0" fontId="13" fillId="10" borderId="12" xfId="0" applyFont="1" applyFill="1" applyBorder="1" applyAlignment="1" applyProtection="1">
      <alignment horizontal="center" vertical="center"/>
      <protection locked="0"/>
    </xf>
    <xf numFmtId="0" fontId="59" fillId="10" borderId="11" xfId="0" applyFont="1" applyFill="1" applyBorder="1" applyAlignment="1" applyProtection="1">
      <alignment horizontal="center" vertical="center"/>
      <protection locked="0"/>
    </xf>
    <xf numFmtId="0" fontId="40" fillId="10" borderId="32" xfId="0" applyFont="1" applyFill="1" applyBorder="1" applyAlignment="1" applyProtection="1">
      <alignment horizontal="center" vertical="center"/>
      <protection locked="0"/>
    </xf>
    <xf numFmtId="0" fontId="59" fillId="8" borderId="6" xfId="0" applyFont="1" applyFill="1" applyBorder="1" applyAlignment="1" applyProtection="1">
      <alignment horizontal="center" vertical="center"/>
      <protection locked="0"/>
    </xf>
    <xf numFmtId="0" fontId="59" fillId="10" borderId="22" xfId="0" applyFont="1" applyFill="1" applyBorder="1" applyAlignment="1" applyProtection="1">
      <alignment horizontal="center" vertical="center"/>
      <protection locked="0"/>
    </xf>
    <xf numFmtId="0" fontId="59" fillId="8" borderId="21" xfId="0" applyFont="1" applyFill="1" applyBorder="1" applyAlignment="1" applyProtection="1">
      <alignment horizontal="center" vertical="center"/>
      <protection locked="0"/>
    </xf>
    <xf numFmtId="0" fontId="59" fillId="10" borderId="27" xfId="0" applyFont="1" applyFill="1" applyBorder="1" applyAlignment="1" applyProtection="1">
      <alignment horizontal="center" vertical="center"/>
      <protection locked="0"/>
    </xf>
    <xf numFmtId="0" fontId="59" fillId="10" borderId="21" xfId="0" applyFont="1" applyFill="1" applyBorder="1" applyAlignment="1" applyProtection="1">
      <alignment horizontal="center" vertical="center"/>
      <protection locked="0"/>
    </xf>
    <xf numFmtId="0" fontId="59" fillId="9" borderId="2" xfId="0" applyFont="1" applyFill="1" applyBorder="1" applyAlignment="1" applyProtection="1">
      <alignment horizontal="center" vertical="center"/>
      <protection locked="0"/>
    </xf>
    <xf numFmtId="0" fontId="59" fillId="10" borderId="20" xfId="0" applyFont="1" applyFill="1" applyBorder="1" applyAlignment="1" applyProtection="1">
      <alignment horizontal="center" vertical="center"/>
      <protection locked="0"/>
    </xf>
    <xf numFmtId="0" fontId="59" fillId="13" borderId="23" xfId="0" applyFont="1" applyFill="1" applyBorder="1" applyAlignment="1" applyProtection="1">
      <alignment horizontal="center" vertical="center"/>
      <protection locked="0"/>
    </xf>
    <xf numFmtId="0" fontId="40" fillId="10" borderId="31" xfId="0" applyFont="1" applyFill="1" applyBorder="1" applyAlignment="1" applyProtection="1">
      <alignment horizontal="center" vertical="center"/>
      <protection locked="0"/>
    </xf>
    <xf numFmtId="0" fontId="40" fillId="5" borderId="23" xfId="0" applyFont="1" applyFill="1" applyBorder="1" applyAlignment="1" applyProtection="1">
      <alignment horizontal="center" vertical="center"/>
      <protection locked="0"/>
    </xf>
    <xf numFmtId="0" fontId="59" fillId="5" borderId="23" xfId="0" applyFont="1" applyFill="1" applyBorder="1" applyAlignment="1" applyProtection="1">
      <alignment horizontal="center" vertical="center"/>
      <protection locked="0"/>
    </xf>
    <xf numFmtId="0" fontId="59" fillId="5" borderId="2" xfId="0" applyFont="1" applyFill="1" applyBorder="1" applyAlignment="1" applyProtection="1">
      <alignment horizontal="center" vertical="center"/>
      <protection locked="0"/>
    </xf>
    <xf numFmtId="0" fontId="40" fillId="5" borderId="19" xfId="0" applyFont="1" applyFill="1" applyBorder="1" applyAlignment="1" applyProtection="1">
      <alignment horizontal="center" vertical="center"/>
      <protection locked="0"/>
    </xf>
    <xf numFmtId="0" fontId="59" fillId="3" borderId="2" xfId="0" applyFont="1" applyFill="1" applyBorder="1" applyAlignment="1" applyProtection="1">
      <alignment horizontal="center" vertical="center"/>
      <protection locked="0"/>
    </xf>
    <xf numFmtId="0" fontId="9" fillId="4" borderId="3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23" fillId="4" borderId="3" xfId="3" applyNumberFormat="1" applyFont="1" applyFill="1" applyBorder="1" applyAlignment="1" applyProtection="1">
      <alignment horizontal="center" vertical="center"/>
    </xf>
    <xf numFmtId="0" fontId="23" fillId="4" borderId="5" xfId="3" applyNumberFormat="1" applyFont="1" applyFill="1" applyBorder="1" applyAlignment="1" applyProtection="1">
      <alignment horizontal="center" vertical="center"/>
    </xf>
    <xf numFmtId="0" fontId="23" fillId="4" borderId="55" xfId="3" applyNumberFormat="1" applyFont="1" applyFill="1" applyBorder="1" applyAlignment="1" applyProtection="1">
      <alignment horizontal="center" vertical="center"/>
    </xf>
    <xf numFmtId="164" fontId="11" fillId="0" borderId="24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164" fontId="9" fillId="4" borderId="45" xfId="0" quotePrefix="1" applyNumberFormat="1" applyFont="1" applyFill="1" applyBorder="1" applyAlignment="1">
      <alignment horizontal="center" vertical="center"/>
    </xf>
    <xf numFmtId="164" fontId="9" fillId="4" borderId="47" xfId="0" quotePrefix="1" applyNumberFormat="1" applyFont="1" applyFill="1" applyBorder="1" applyAlignment="1">
      <alignment horizontal="center" vertical="center"/>
    </xf>
    <xf numFmtId="0" fontId="9" fillId="5" borderId="37" xfId="0" applyFont="1" applyFill="1" applyBorder="1" applyAlignment="1">
      <alignment horizontal="center" vertical="center"/>
    </xf>
    <xf numFmtId="0" fontId="9" fillId="5" borderId="60" xfId="0" applyFont="1" applyFill="1" applyBorder="1" applyAlignment="1">
      <alignment horizontal="center" vertical="center"/>
    </xf>
    <xf numFmtId="0" fontId="9" fillId="5" borderId="75" xfId="0" applyFont="1" applyFill="1" applyBorder="1" applyAlignment="1">
      <alignment horizontal="center" vertical="center"/>
    </xf>
    <xf numFmtId="0" fontId="9" fillId="4" borderId="37" xfId="3" applyNumberFormat="1" applyFont="1" applyFill="1" applyBorder="1" applyAlignment="1" applyProtection="1">
      <alignment horizontal="center" vertical="center" wrapText="1"/>
    </xf>
    <xf numFmtId="0" fontId="9" fillId="4" borderId="60" xfId="3" applyNumberFormat="1" applyFont="1" applyFill="1" applyBorder="1" applyAlignment="1" applyProtection="1">
      <alignment horizontal="center" vertical="center" wrapText="1"/>
    </xf>
    <xf numFmtId="0" fontId="9" fillId="4" borderId="56" xfId="3" applyNumberFormat="1" applyFont="1" applyFill="1" applyBorder="1" applyAlignment="1" applyProtection="1">
      <alignment horizontal="center" vertical="center" wrapText="1"/>
    </xf>
    <xf numFmtId="164" fontId="11" fillId="0" borderId="30" xfId="0" applyNumberFormat="1" applyFont="1" applyBorder="1" applyAlignment="1">
      <alignment horizontal="center" vertical="center"/>
    </xf>
    <xf numFmtId="0" fontId="23" fillId="4" borderId="89" xfId="0" applyFont="1" applyFill="1" applyBorder="1" applyAlignment="1">
      <alignment horizontal="center" vertical="center"/>
    </xf>
    <xf numFmtId="0" fontId="23" fillId="4" borderId="82" xfId="0" applyFont="1" applyFill="1" applyBorder="1" applyAlignment="1">
      <alignment horizontal="center" vertical="center"/>
    </xf>
    <xf numFmtId="0" fontId="23" fillId="4" borderId="76" xfId="0" applyFont="1" applyFill="1" applyBorder="1" applyAlignment="1">
      <alignment horizontal="center" vertical="center"/>
    </xf>
    <xf numFmtId="0" fontId="23" fillId="4" borderId="39" xfId="0" applyFont="1" applyFill="1" applyBorder="1" applyAlignment="1">
      <alignment horizontal="center" vertical="center"/>
    </xf>
    <xf numFmtId="0" fontId="9" fillId="4" borderId="65" xfId="3" applyNumberFormat="1" applyFont="1" applyFill="1" applyBorder="1" applyAlignment="1" applyProtection="1">
      <alignment horizontal="center" vertical="center" wrapText="1"/>
    </xf>
    <xf numFmtId="0" fontId="9" fillId="4" borderId="66" xfId="3" applyNumberFormat="1" applyFont="1" applyFill="1" applyBorder="1" applyAlignment="1" applyProtection="1">
      <alignment horizontal="center" vertical="center" wrapText="1"/>
    </xf>
    <xf numFmtId="0" fontId="9" fillId="4" borderId="61" xfId="0" applyFont="1" applyFill="1" applyBorder="1" applyAlignment="1">
      <alignment horizontal="center" vertical="center" wrapText="1"/>
    </xf>
    <xf numFmtId="0" fontId="9" fillId="4" borderId="44" xfId="0" applyFont="1" applyFill="1" applyBorder="1" applyAlignment="1">
      <alignment horizontal="center" vertical="center" wrapText="1"/>
    </xf>
    <xf numFmtId="0" fontId="23" fillId="0" borderId="74" xfId="3" applyNumberFormat="1" applyFont="1" applyFill="1" applyBorder="1" applyAlignment="1" applyProtection="1">
      <alignment horizontal="center" vertical="center"/>
    </xf>
    <xf numFmtId="0" fontId="23" fillId="0" borderId="5" xfId="3" applyNumberFormat="1" applyFont="1" applyFill="1" applyBorder="1" applyAlignment="1" applyProtection="1">
      <alignment horizontal="center" vertical="center"/>
    </xf>
    <xf numFmtId="0" fontId="40" fillId="10" borderId="12" xfId="0" applyFont="1" applyFill="1" applyBorder="1" applyAlignment="1" applyProtection="1">
      <alignment horizontal="center" vertical="center"/>
      <protection locked="0"/>
    </xf>
    <xf numFmtId="0" fontId="40" fillId="10" borderId="10" xfId="0" applyFont="1" applyFill="1" applyBorder="1" applyAlignment="1" applyProtection="1">
      <alignment horizontal="center" vertical="center"/>
      <protection locked="0"/>
    </xf>
    <xf numFmtId="0" fontId="40" fillId="10" borderId="11" xfId="0" applyFont="1" applyFill="1" applyBorder="1" applyAlignment="1" applyProtection="1">
      <alignment horizontal="center" vertical="center"/>
      <protection locked="0"/>
    </xf>
    <xf numFmtId="0" fontId="40" fillId="3" borderId="19" xfId="0" applyFont="1" applyFill="1" applyBorder="1" applyAlignment="1" applyProtection="1">
      <alignment horizontal="center" vertical="center"/>
      <protection locked="0"/>
    </xf>
    <xf numFmtId="0" fontId="40" fillId="10" borderId="6" xfId="0" applyFont="1" applyFill="1" applyBorder="1" applyAlignment="1" applyProtection="1">
      <alignment horizontal="center" vertical="center"/>
      <protection locked="0"/>
    </xf>
    <xf numFmtId="0" fontId="40" fillId="8" borderId="6" xfId="0" applyFont="1" applyFill="1" applyBorder="1" applyAlignment="1" applyProtection="1">
      <alignment horizontal="center" vertical="center"/>
      <protection locked="0"/>
    </xf>
    <xf numFmtId="0" fontId="40" fillId="10" borderId="27" xfId="0" applyFont="1" applyFill="1" applyBorder="1" applyAlignment="1" applyProtection="1">
      <alignment horizontal="center" vertical="center"/>
      <protection locked="0"/>
    </xf>
    <xf numFmtId="0" fontId="40" fillId="10" borderId="26" xfId="0" applyFont="1" applyFill="1" applyBorder="1" applyAlignment="1" applyProtection="1">
      <alignment horizontal="center" vertical="center"/>
      <protection locked="0"/>
    </xf>
    <xf numFmtId="0" fontId="4" fillId="5" borderId="25" xfId="0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 vertical="center"/>
    </xf>
    <xf numFmtId="0" fontId="4" fillId="5" borderId="38" xfId="0" applyFont="1" applyFill="1" applyBorder="1" applyAlignment="1">
      <alignment horizontal="center" vertical="center"/>
    </xf>
    <xf numFmtId="0" fontId="41" fillId="2" borderId="3" xfId="0" applyFont="1" applyFill="1" applyBorder="1" applyAlignment="1">
      <alignment horizontal="center" vertical="center"/>
    </xf>
    <xf numFmtId="164" fontId="41" fillId="2" borderId="48" xfId="0" applyNumberFormat="1" applyFont="1" applyFill="1" applyBorder="1" applyAlignment="1">
      <alignment horizontal="center" vertical="center"/>
    </xf>
    <xf numFmtId="164" fontId="41" fillId="2" borderId="2" xfId="0" applyNumberFormat="1" applyFont="1" applyFill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/>
    </xf>
    <xf numFmtId="0" fontId="59" fillId="10" borderId="3" xfId="0" applyFont="1" applyFill="1" applyBorder="1" applyAlignment="1" applyProtection="1">
      <alignment horizontal="center" vertical="center"/>
      <protection locked="0"/>
    </xf>
    <xf numFmtId="0" fontId="40" fillId="10" borderId="3" xfId="0" applyFont="1" applyFill="1" applyBorder="1" applyAlignment="1" applyProtection="1">
      <alignment horizontal="center" vertical="center"/>
      <protection locked="0"/>
    </xf>
    <xf numFmtId="0" fontId="59" fillId="21" borderId="2" xfId="0" applyFont="1" applyFill="1" applyBorder="1" applyAlignment="1" applyProtection="1">
      <alignment horizontal="center" vertical="center"/>
      <protection locked="0"/>
    </xf>
    <xf numFmtId="0" fontId="6" fillId="21" borderId="19" xfId="0" applyFont="1" applyFill="1" applyBorder="1" applyAlignment="1" applyProtection="1">
      <alignment horizontal="center" vertical="center"/>
      <protection locked="0"/>
    </xf>
    <xf numFmtId="0" fontId="59" fillId="21" borderId="23" xfId="0" applyFont="1" applyFill="1" applyBorder="1" applyAlignment="1" applyProtection="1">
      <alignment horizontal="center" vertical="center"/>
      <protection locked="0"/>
    </xf>
    <xf numFmtId="0" fontId="59" fillId="10" borderId="57" xfId="0" applyFont="1" applyFill="1" applyBorder="1" applyAlignment="1" applyProtection="1">
      <alignment horizontal="center" vertical="center"/>
      <protection locked="0"/>
    </xf>
    <xf numFmtId="0" fontId="6" fillId="10" borderId="81" xfId="0" applyFont="1" applyFill="1" applyBorder="1" applyAlignment="1" applyProtection="1">
      <alignment horizontal="center" vertical="center"/>
      <protection locked="0"/>
    </xf>
    <xf numFmtId="0" fontId="6" fillId="10" borderId="57" xfId="0" applyFont="1" applyFill="1" applyBorder="1" applyAlignment="1" applyProtection="1">
      <alignment horizontal="center" vertical="center"/>
      <protection locked="0"/>
    </xf>
    <xf numFmtId="0" fontId="59" fillId="10" borderId="81" xfId="0" applyFont="1" applyFill="1" applyBorder="1" applyAlignment="1" applyProtection="1">
      <alignment horizontal="center" vertical="center"/>
      <protection locked="0"/>
    </xf>
    <xf numFmtId="0" fontId="40" fillId="9" borderId="27" xfId="0" applyFont="1" applyFill="1" applyBorder="1" applyAlignment="1" applyProtection="1">
      <alignment horizontal="center" vertical="center"/>
      <protection locked="0"/>
    </xf>
    <xf numFmtId="0" fontId="25" fillId="11" borderId="9" xfId="3" applyNumberFormat="1" applyFont="1" applyFill="1" applyBorder="1" applyAlignment="1" applyProtection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40" fillId="8" borderId="22" xfId="0" applyFont="1" applyFill="1" applyBorder="1" applyAlignment="1" applyProtection="1">
      <alignment horizontal="center" vertical="center"/>
      <protection locked="0"/>
    </xf>
    <xf numFmtId="0" fontId="40" fillId="8" borderId="23" xfId="0" applyFont="1" applyFill="1" applyBorder="1" applyAlignment="1" applyProtection="1">
      <alignment horizontal="center" vertical="center"/>
      <protection locked="0"/>
    </xf>
    <xf numFmtId="0" fontId="59" fillId="10" borderId="36" xfId="0" applyFont="1" applyFill="1" applyBorder="1" applyAlignment="1" applyProtection="1">
      <alignment horizontal="center" vertical="center"/>
      <protection locked="0"/>
    </xf>
    <xf numFmtId="0" fontId="59" fillId="8" borderId="19" xfId="0" applyFont="1" applyFill="1" applyBorder="1" applyAlignment="1" applyProtection="1">
      <alignment horizontal="center" vertical="center"/>
      <protection locked="0"/>
    </xf>
    <xf numFmtId="0" fontId="40" fillId="8" borderId="19" xfId="0" applyFont="1" applyFill="1" applyBorder="1" applyAlignment="1" applyProtection="1">
      <alignment horizontal="center" vertical="center"/>
      <protection locked="0"/>
    </xf>
    <xf numFmtId="0" fontId="59" fillId="10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left"/>
    </xf>
    <xf numFmtId="0" fontId="13" fillId="7" borderId="2" xfId="3" applyFont="1" applyFill="1" applyBorder="1" applyAlignment="1" applyProtection="1">
      <alignment horizontal="center" vertical="center"/>
      <protection locked="0"/>
    </xf>
    <xf numFmtId="0" fontId="13" fillId="2" borderId="2" xfId="3" applyFont="1" applyFill="1" applyBorder="1" applyAlignment="1" applyProtection="1">
      <alignment horizontal="center" vertical="center"/>
      <protection locked="0"/>
    </xf>
    <xf numFmtId="0" fontId="13" fillId="7" borderId="2" xfId="3" applyFont="1" applyFill="1" applyBorder="1" applyAlignment="1">
      <alignment horizontal="center" vertical="center"/>
    </xf>
    <xf numFmtId="0" fontId="13" fillId="5" borderId="2" xfId="3" applyFont="1" applyFill="1" applyBorder="1" applyAlignment="1" applyProtection="1">
      <alignment horizontal="center" vertical="center"/>
      <protection locked="0"/>
    </xf>
    <xf numFmtId="0" fontId="13" fillId="5" borderId="2" xfId="3" applyFont="1" applyFill="1" applyBorder="1" applyAlignment="1">
      <alignment horizontal="center" vertical="center"/>
    </xf>
    <xf numFmtId="0" fontId="13" fillId="5" borderId="6" xfId="3" applyFont="1" applyFill="1" applyBorder="1" applyAlignment="1" applyProtection="1">
      <alignment horizontal="center" vertical="center"/>
      <protection locked="0"/>
    </xf>
    <xf numFmtId="0" fontId="13" fillId="2" borderId="6" xfId="3" applyFont="1" applyFill="1" applyBorder="1" applyAlignment="1" applyProtection="1">
      <alignment horizontal="center" vertical="center"/>
      <protection locked="0"/>
    </xf>
    <xf numFmtId="0" fontId="0" fillId="10" borderId="61" xfId="0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19" borderId="46" xfId="1" applyNumberFormat="1" applyFont="1" applyFill="1" applyBorder="1" applyAlignment="1" applyProtection="1">
      <alignment horizontal="center" vertical="center"/>
    </xf>
    <xf numFmtId="0" fontId="9" fillId="19" borderId="47" xfId="1" applyNumberFormat="1" applyFont="1" applyFill="1" applyBorder="1" applyAlignment="1" applyProtection="1">
      <alignment horizontal="center" vertical="center"/>
    </xf>
    <xf numFmtId="164" fontId="9" fillId="4" borderId="61" xfId="0" applyNumberFormat="1" applyFont="1" applyFill="1" applyBorder="1" applyAlignment="1">
      <alignment horizontal="center" vertical="center" wrapText="1"/>
    </xf>
    <xf numFmtId="164" fontId="9" fillId="4" borderId="44" xfId="0" applyNumberFormat="1" applyFont="1" applyFill="1" applyBorder="1" applyAlignment="1">
      <alignment horizontal="center" vertical="center" wrapText="1"/>
    </xf>
    <xf numFmtId="0" fontId="23" fillId="4" borderId="18" xfId="0" applyFont="1" applyFill="1" applyBorder="1" applyAlignment="1">
      <alignment horizontal="center" vertical="center"/>
    </xf>
    <xf numFmtId="164" fontId="9" fillId="4" borderId="69" xfId="3" applyNumberFormat="1" applyFont="1" applyFill="1" applyBorder="1" applyAlignment="1" applyProtection="1">
      <alignment horizontal="center" vertical="center"/>
    </xf>
    <xf numFmtId="164" fontId="9" fillId="4" borderId="56" xfId="3" applyNumberFormat="1" applyFont="1" applyFill="1" applyBorder="1" applyAlignment="1" applyProtection="1">
      <alignment horizontal="center" vertical="center"/>
    </xf>
    <xf numFmtId="164" fontId="23" fillId="4" borderId="74" xfId="0" applyNumberFormat="1" applyFont="1" applyFill="1" applyBorder="1" applyAlignment="1">
      <alignment horizontal="center" vertical="center"/>
    </xf>
    <xf numFmtId="164" fontId="23" fillId="4" borderId="55" xfId="0" applyNumberFormat="1" applyFont="1" applyFill="1" applyBorder="1" applyAlignment="1">
      <alignment horizontal="center" vertical="center"/>
    </xf>
    <xf numFmtId="0" fontId="23" fillId="4" borderId="86" xfId="0" applyFont="1" applyFill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13" fillId="18" borderId="2" xfId="3" applyNumberFormat="1" applyFont="1" applyFill="1" applyBorder="1" applyAlignment="1" applyProtection="1">
      <alignment horizontal="center" vertical="center"/>
    </xf>
    <xf numFmtId="0" fontId="13" fillId="4" borderId="23" xfId="3" applyNumberFormat="1" applyFont="1" applyFill="1" applyBorder="1" applyAlignment="1" applyProtection="1">
      <alignment horizontal="center" vertical="center"/>
    </xf>
    <xf numFmtId="0" fontId="13" fillId="7" borderId="23" xfId="3" applyNumberFormat="1" applyFont="1" applyFill="1" applyBorder="1" applyAlignment="1" applyProtection="1">
      <alignment horizontal="center" vertical="center"/>
    </xf>
    <xf numFmtId="164" fontId="43" fillId="10" borderId="2" xfId="0" applyNumberFormat="1" applyFont="1" applyFill="1" applyBorder="1" applyAlignment="1">
      <alignment horizontal="center" vertical="center"/>
    </xf>
    <xf numFmtId="0" fontId="5" fillId="10" borderId="19" xfId="3" applyNumberFormat="1" applyFont="1" applyFill="1" applyBorder="1" applyAlignment="1" applyProtection="1">
      <alignment horizontal="center" vertical="center"/>
    </xf>
    <xf numFmtId="0" fontId="13" fillId="6" borderId="2" xfId="3" applyFont="1" applyFill="1" applyBorder="1" applyAlignment="1">
      <alignment horizontal="center" vertical="center"/>
    </xf>
    <xf numFmtId="0" fontId="3" fillId="10" borderId="33" xfId="0" applyFont="1" applyFill="1" applyBorder="1"/>
    <xf numFmtId="0" fontId="13" fillId="12" borderId="24" xfId="3" applyNumberFormat="1" applyFont="1" applyFill="1" applyBorder="1" applyAlignment="1" applyProtection="1">
      <alignment horizontal="center" vertical="center"/>
    </xf>
    <xf numFmtId="0" fontId="5" fillId="12" borderId="2" xfId="3" applyFont="1" applyFill="1" applyBorder="1" applyAlignment="1">
      <alignment horizontal="center" vertical="center"/>
    </xf>
    <xf numFmtId="0" fontId="5" fillId="12" borderId="21" xfId="3" applyFont="1" applyFill="1" applyBorder="1" applyAlignment="1">
      <alignment horizontal="center" vertical="center"/>
    </xf>
    <xf numFmtId="0" fontId="13" fillId="6" borderId="2" xfId="3" applyFont="1" applyFill="1" applyBorder="1" applyAlignment="1" applyProtection="1">
      <alignment horizontal="center" vertical="center"/>
      <protection locked="0"/>
    </xf>
    <xf numFmtId="0" fontId="33" fillId="2" borderId="10" xfId="3" applyFont="1" applyFill="1" applyBorder="1" applyAlignment="1" applyProtection="1">
      <alignment horizontal="center" vertical="center"/>
      <protection locked="0"/>
    </xf>
    <xf numFmtId="0" fontId="33" fillId="2" borderId="19" xfId="3" applyFont="1" applyFill="1" applyBorder="1" applyAlignment="1" applyProtection="1">
      <alignment horizontal="center" vertical="center"/>
      <protection locked="0"/>
    </xf>
    <xf numFmtId="0" fontId="33" fillId="2" borderId="32" xfId="3" applyFont="1" applyFill="1" applyBorder="1" applyAlignment="1" applyProtection="1">
      <alignment horizontal="center" vertical="center"/>
      <protection locked="0"/>
    </xf>
    <xf numFmtId="0" fontId="33" fillId="7" borderId="10" xfId="3" applyFont="1" applyFill="1" applyBorder="1" applyAlignment="1" applyProtection="1">
      <alignment horizontal="center" vertical="center"/>
      <protection locked="0"/>
    </xf>
    <xf numFmtId="0" fontId="33" fillId="7" borderId="19" xfId="3" applyFont="1" applyFill="1" applyBorder="1" applyAlignment="1" applyProtection="1">
      <alignment horizontal="center" vertical="center"/>
      <protection locked="0"/>
    </xf>
    <xf numFmtId="0" fontId="33" fillId="7" borderId="32" xfId="3" applyFont="1" applyFill="1" applyBorder="1" applyAlignment="1" applyProtection="1">
      <alignment horizontal="center" vertical="center"/>
      <protection locked="0"/>
    </xf>
    <xf numFmtId="0" fontId="33" fillId="5" borderId="10" xfId="3" applyFont="1" applyFill="1" applyBorder="1" applyAlignment="1" applyProtection="1">
      <alignment horizontal="center" vertical="center"/>
      <protection locked="0"/>
    </xf>
    <xf numFmtId="0" fontId="33" fillId="5" borderId="19" xfId="3" applyFont="1" applyFill="1" applyBorder="1" applyAlignment="1" applyProtection="1">
      <alignment horizontal="center" vertical="center"/>
      <protection locked="0"/>
    </xf>
    <xf numFmtId="0" fontId="33" fillId="5" borderId="32" xfId="3" applyFont="1" applyFill="1" applyBorder="1" applyAlignment="1" applyProtection="1">
      <alignment horizontal="center" vertical="center"/>
      <protection locked="0"/>
    </xf>
    <xf numFmtId="0" fontId="33" fillId="6" borderId="10" xfId="3" applyFont="1" applyFill="1" applyBorder="1" applyAlignment="1" applyProtection="1">
      <alignment horizontal="center" vertical="center"/>
      <protection locked="0"/>
    </xf>
    <xf numFmtId="0" fontId="33" fillId="6" borderId="19" xfId="3" applyFont="1" applyFill="1" applyBorder="1" applyAlignment="1" applyProtection="1">
      <alignment horizontal="center" vertical="center"/>
      <protection locked="0"/>
    </xf>
    <xf numFmtId="0" fontId="33" fillId="6" borderId="32" xfId="3" applyFont="1" applyFill="1" applyBorder="1" applyAlignment="1" applyProtection="1">
      <alignment horizontal="center" vertical="center"/>
      <protection locked="0"/>
    </xf>
    <xf numFmtId="0" fontId="33" fillId="6" borderId="26" xfId="3" applyFont="1" applyFill="1" applyBorder="1" applyAlignment="1" applyProtection="1">
      <alignment horizontal="center" vertical="center"/>
      <protection locked="0"/>
    </xf>
    <xf numFmtId="0" fontId="13" fillId="2" borderId="21" xfId="3" applyFont="1" applyFill="1" applyBorder="1" applyAlignment="1" applyProtection="1">
      <alignment horizontal="center" vertical="center"/>
      <protection locked="0"/>
    </xf>
    <xf numFmtId="0" fontId="13" fillId="2" borderId="38" xfId="3" applyFont="1" applyFill="1" applyBorder="1" applyAlignment="1">
      <alignment horizontal="center" vertical="center"/>
    </xf>
    <xf numFmtId="0" fontId="13" fillId="5" borderId="25" xfId="3" applyFont="1" applyFill="1" applyBorder="1" applyAlignment="1">
      <alignment horizontal="center" vertical="center"/>
    </xf>
    <xf numFmtId="0" fontId="13" fillId="5" borderId="36" xfId="3" applyFont="1" applyFill="1" applyBorder="1" applyAlignment="1">
      <alignment horizontal="center" vertical="center"/>
    </xf>
    <xf numFmtId="0" fontId="13" fillId="5" borderId="33" xfId="3" applyFont="1" applyFill="1" applyBorder="1" applyAlignment="1" applyProtection="1">
      <alignment horizontal="center" vertical="center"/>
      <protection locked="0"/>
    </xf>
    <xf numFmtId="0" fontId="13" fillId="5" borderId="37" xfId="3" applyFont="1" applyFill="1" applyBorder="1" applyAlignment="1">
      <alignment horizontal="center" vertical="center"/>
    </xf>
    <xf numFmtId="0" fontId="13" fillId="5" borderId="21" xfId="3" applyFont="1" applyFill="1" applyBorder="1" applyAlignment="1" applyProtection="1">
      <alignment horizontal="center" vertical="center"/>
      <protection locked="0"/>
    </xf>
    <xf numFmtId="0" fontId="13" fillId="7" borderId="2" xfId="3" applyFont="1" applyFill="1" applyBorder="1" applyAlignment="1">
      <alignment vertical="center"/>
    </xf>
    <xf numFmtId="0" fontId="59" fillId="10" borderId="26" xfId="0" applyFont="1" applyFill="1" applyBorder="1" applyAlignment="1" applyProtection="1">
      <alignment horizontal="center" vertical="center"/>
      <protection locked="0"/>
    </xf>
    <xf numFmtId="0" fontId="59" fillId="10" borderId="6" xfId="0" applyFont="1" applyFill="1" applyBorder="1" applyAlignment="1" applyProtection="1">
      <alignment horizontal="center" vertical="center"/>
      <protection locked="0"/>
    </xf>
    <xf numFmtId="0" fontId="40" fillId="10" borderId="20" xfId="0" applyFont="1" applyFill="1" applyBorder="1" applyAlignment="1" applyProtection="1">
      <alignment horizontal="center" vertical="center"/>
      <protection locked="0"/>
    </xf>
    <xf numFmtId="0" fontId="40" fillId="10" borderId="21" xfId="0" applyFont="1" applyFill="1" applyBorder="1" applyAlignment="1" applyProtection="1">
      <alignment horizontal="center" vertical="center"/>
      <protection locked="0"/>
    </xf>
    <xf numFmtId="0" fontId="40" fillId="10" borderId="22" xfId="0" applyFont="1" applyFill="1" applyBorder="1" applyAlignment="1" applyProtection="1">
      <alignment horizontal="center" vertical="center"/>
      <protection locked="0"/>
    </xf>
    <xf numFmtId="0" fontId="59" fillId="10" borderId="10" xfId="0" applyFont="1" applyFill="1" applyBorder="1" applyAlignment="1" applyProtection="1">
      <alignment horizontal="center" vertical="center"/>
      <protection locked="0"/>
    </xf>
    <xf numFmtId="0" fontId="59" fillId="10" borderId="12" xfId="0" applyFont="1" applyFill="1" applyBorder="1" applyAlignment="1" applyProtection="1">
      <alignment horizontal="center" vertical="center"/>
      <protection locked="0"/>
    </xf>
    <xf numFmtId="0" fontId="13" fillId="5" borderId="19" xfId="3" applyFont="1" applyFill="1" applyBorder="1" applyAlignment="1">
      <alignment horizontal="center" vertical="center"/>
    </xf>
    <xf numFmtId="0" fontId="13" fillId="5" borderId="32" xfId="3" applyFont="1" applyFill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1" fontId="8" fillId="4" borderId="14" xfId="3" applyNumberFormat="1" applyFont="1" applyFill="1" applyBorder="1" applyAlignment="1" applyProtection="1">
      <alignment horizontal="center" vertical="center"/>
    </xf>
    <xf numFmtId="0" fontId="8" fillId="4" borderId="15" xfId="3" applyNumberFormat="1" applyFont="1" applyFill="1" applyBorder="1" applyAlignment="1" applyProtection="1">
      <alignment horizontal="center" vertical="center"/>
    </xf>
    <xf numFmtId="0" fontId="8" fillId="4" borderId="16" xfId="3" applyNumberFormat="1" applyFont="1" applyFill="1" applyBorder="1" applyAlignment="1" applyProtection="1">
      <alignment horizontal="center" vertical="center"/>
    </xf>
    <xf numFmtId="0" fontId="13" fillId="7" borderId="10" xfId="3" applyFont="1" applyFill="1" applyBorder="1" applyAlignment="1">
      <alignment horizontal="center" vertical="center"/>
    </xf>
    <xf numFmtId="0" fontId="13" fillId="7" borderId="11" xfId="3" applyFont="1" applyFill="1" applyBorder="1" applyAlignment="1" applyProtection="1">
      <alignment horizontal="center" vertical="center"/>
      <protection locked="0"/>
    </xf>
    <xf numFmtId="0" fontId="13" fillId="7" borderId="36" xfId="3" applyFont="1" applyFill="1" applyBorder="1" applyAlignment="1">
      <alignment horizontal="center" vertical="center"/>
    </xf>
    <xf numFmtId="0" fontId="6" fillId="24" borderId="2" xfId="0" applyFont="1" applyFill="1" applyBorder="1" applyAlignment="1" applyProtection="1">
      <alignment horizontal="center" vertical="center"/>
      <protection locked="0"/>
    </xf>
    <xf numFmtId="0" fontId="6" fillId="24" borderId="6" xfId="0" applyFont="1" applyFill="1" applyBorder="1" applyAlignment="1" applyProtection="1">
      <alignment horizontal="center" vertical="center"/>
      <protection locked="0"/>
    </xf>
    <xf numFmtId="0" fontId="6" fillId="13" borderId="6" xfId="0" applyFont="1" applyFill="1" applyBorder="1" applyAlignment="1" applyProtection="1">
      <alignment horizontal="center" vertical="center"/>
      <protection locked="0"/>
    </xf>
    <xf numFmtId="0" fontId="40" fillId="9" borderId="6" xfId="0" applyFont="1" applyFill="1" applyBorder="1" applyAlignment="1" applyProtection="1">
      <alignment horizontal="center" vertical="center"/>
      <protection locked="0"/>
    </xf>
    <xf numFmtId="0" fontId="13" fillId="5" borderId="26" xfId="0" applyFont="1" applyFill="1" applyBorder="1" applyAlignment="1" applyProtection="1">
      <alignment horizontal="center" vertical="center"/>
      <protection locked="0"/>
    </xf>
    <xf numFmtId="0" fontId="13" fillId="5" borderId="6" xfId="0" applyFont="1" applyFill="1" applyBorder="1" applyAlignment="1" applyProtection="1">
      <alignment horizontal="center" vertical="center"/>
      <protection locked="0"/>
    </xf>
    <xf numFmtId="0" fontId="40" fillId="5" borderId="26" xfId="0" applyFont="1" applyFill="1" applyBorder="1" applyAlignment="1" applyProtection="1">
      <alignment horizontal="center" vertical="center"/>
      <protection locked="0"/>
    </xf>
    <xf numFmtId="0" fontId="6" fillId="24" borderId="11" xfId="0" applyFont="1" applyFill="1" applyBorder="1" applyAlignment="1" applyProtection="1">
      <alignment horizontal="center" vertical="center"/>
      <protection locked="0"/>
    </xf>
    <xf numFmtId="0" fontId="6" fillId="13" borderId="11" xfId="0" applyFont="1" applyFill="1" applyBorder="1" applyAlignment="1" applyProtection="1">
      <alignment horizontal="center" vertical="center"/>
      <protection locked="0"/>
    </xf>
    <xf numFmtId="0" fontId="59" fillId="8" borderId="11" xfId="0" applyFont="1" applyFill="1" applyBorder="1" applyAlignment="1" applyProtection="1">
      <alignment horizontal="center" vertical="center"/>
      <protection locked="0"/>
    </xf>
    <xf numFmtId="0" fontId="59" fillId="9" borderId="11" xfId="0" applyFont="1" applyFill="1" applyBorder="1" applyAlignment="1" applyProtection="1">
      <alignment horizontal="center" vertical="center"/>
      <protection locked="0"/>
    </xf>
    <xf numFmtId="0" fontId="59" fillId="9" borderId="12" xfId="0" applyFont="1" applyFill="1" applyBorder="1" applyAlignment="1" applyProtection="1">
      <alignment horizontal="center" vertical="center"/>
      <protection locked="0"/>
    </xf>
    <xf numFmtId="0" fontId="13" fillId="24" borderId="21" xfId="0" applyFont="1" applyFill="1" applyBorder="1" applyAlignment="1" applyProtection="1">
      <alignment horizontal="center" vertical="center"/>
      <protection locked="0"/>
    </xf>
    <xf numFmtId="0" fontId="13" fillId="13" borderId="21" xfId="0" applyFont="1" applyFill="1" applyBorder="1" applyAlignment="1" applyProtection="1">
      <alignment horizontal="center" vertical="center"/>
      <protection locked="0"/>
    </xf>
    <xf numFmtId="0" fontId="40" fillId="9" borderId="21" xfId="0" applyFont="1" applyFill="1" applyBorder="1" applyAlignment="1" applyProtection="1">
      <alignment horizontal="center" vertical="center"/>
      <protection locked="0"/>
    </xf>
    <xf numFmtId="0" fontId="40" fillId="9" borderId="22" xfId="0" applyFont="1" applyFill="1" applyBorder="1" applyAlignment="1" applyProtection="1">
      <alignment horizontal="center" vertical="center"/>
      <protection locked="0"/>
    </xf>
    <xf numFmtId="0" fontId="13" fillId="24" borderId="2" xfId="0" applyFont="1" applyFill="1" applyBorder="1" applyAlignment="1" applyProtection="1">
      <alignment horizontal="center" vertical="center"/>
      <protection locked="0"/>
    </xf>
    <xf numFmtId="0" fontId="40" fillId="13" borderId="23" xfId="0" applyFont="1" applyFill="1" applyBorder="1" applyAlignment="1" applyProtection="1">
      <alignment horizontal="center" vertical="center"/>
      <protection locked="0"/>
    </xf>
    <xf numFmtId="0" fontId="59" fillId="9" borderId="6" xfId="0" applyFont="1" applyFill="1" applyBorder="1" applyAlignment="1" applyProtection="1">
      <alignment horizontal="center" vertical="center"/>
      <protection locked="0"/>
    </xf>
    <xf numFmtId="0" fontId="59" fillId="9" borderId="27" xfId="0" applyFont="1" applyFill="1" applyBorder="1" applyAlignment="1" applyProtection="1">
      <alignment horizontal="center" vertical="center"/>
      <protection locked="0"/>
    </xf>
    <xf numFmtId="0" fontId="6" fillId="24" borderId="21" xfId="0" applyFont="1" applyFill="1" applyBorder="1" applyAlignment="1" applyProtection="1">
      <alignment horizontal="center" vertical="center"/>
      <protection locked="0"/>
    </xf>
    <xf numFmtId="0" fontId="6" fillId="13" borderId="21" xfId="0" applyFont="1" applyFill="1" applyBorder="1" applyAlignment="1" applyProtection="1">
      <alignment horizontal="center" vertical="center"/>
      <protection locked="0"/>
    </xf>
    <xf numFmtId="0" fontId="6" fillId="5" borderId="21" xfId="0" applyFont="1" applyFill="1" applyBorder="1" applyAlignment="1" applyProtection="1">
      <alignment horizontal="center" vertical="center"/>
      <protection locked="0"/>
    </xf>
    <xf numFmtId="0" fontId="59" fillId="9" borderId="21" xfId="0" applyFont="1" applyFill="1" applyBorder="1" applyAlignment="1" applyProtection="1">
      <alignment horizontal="center" vertical="center"/>
      <protection locked="0"/>
    </xf>
    <xf numFmtId="0" fontId="59" fillId="9" borderId="22" xfId="0" applyFont="1" applyFill="1" applyBorder="1" applyAlignment="1" applyProtection="1">
      <alignment horizontal="center" vertical="center"/>
      <protection locked="0"/>
    </xf>
    <xf numFmtId="0" fontId="59" fillId="5" borderId="21" xfId="0" applyFont="1" applyFill="1" applyBorder="1" applyAlignment="1" applyProtection="1">
      <alignment horizontal="center" vertical="center"/>
      <protection locked="0"/>
    </xf>
    <xf numFmtId="0" fontId="59" fillId="7" borderId="2" xfId="0" applyFont="1" applyFill="1" applyBorder="1" applyAlignment="1" applyProtection="1">
      <alignment horizontal="center" vertical="center"/>
      <protection locked="0"/>
    </xf>
    <xf numFmtId="0" fontId="6" fillId="24" borderId="8" xfId="0" applyFont="1" applyFill="1" applyBorder="1" applyAlignment="1" applyProtection="1">
      <alignment horizontal="center" vertical="center"/>
      <protection locked="0"/>
    </xf>
    <xf numFmtId="0" fontId="6" fillId="13" borderId="8" xfId="0" applyFont="1" applyFill="1" applyBorder="1" applyAlignment="1" applyProtection="1">
      <alignment horizontal="center" vertical="center"/>
      <protection locked="0"/>
    </xf>
    <xf numFmtId="0" fontId="6" fillId="10" borderId="8" xfId="0" applyFont="1" applyFill="1" applyBorder="1" applyAlignment="1" applyProtection="1">
      <alignment horizontal="center" vertical="center"/>
      <protection locked="0"/>
    </xf>
    <xf numFmtId="0" fontId="59" fillId="10" borderId="9" xfId="0" applyFont="1" applyFill="1" applyBorder="1" applyAlignment="1" applyProtection="1">
      <alignment horizontal="center" vertical="center"/>
      <protection locked="0"/>
    </xf>
    <xf numFmtId="0" fontId="59" fillId="10" borderId="7" xfId="0" applyFont="1" applyFill="1" applyBorder="1" applyAlignment="1" applyProtection="1">
      <alignment horizontal="center" vertical="center"/>
      <protection locked="0"/>
    </xf>
    <xf numFmtId="0" fontId="59" fillId="8" borderId="8" xfId="0" applyFont="1" applyFill="1" applyBorder="1" applyAlignment="1" applyProtection="1">
      <alignment horizontal="center" vertical="center"/>
      <protection locked="0"/>
    </xf>
    <xf numFmtId="0" fontId="6" fillId="10" borderId="9" xfId="0" applyFont="1" applyFill="1" applyBorder="1" applyAlignment="1" applyProtection="1">
      <alignment horizontal="center" vertical="center"/>
      <protection locked="0"/>
    </xf>
    <xf numFmtId="0" fontId="59" fillId="10" borderId="8" xfId="0" applyFont="1" applyFill="1" applyBorder="1" applyAlignment="1" applyProtection="1">
      <alignment horizontal="center" vertical="center"/>
      <protection locked="0"/>
    </xf>
    <xf numFmtId="0" fontId="6" fillId="10" borderId="7" xfId="0" applyFont="1" applyFill="1" applyBorder="1" applyAlignment="1" applyProtection="1">
      <alignment horizontal="center" vertical="center"/>
      <protection locked="0"/>
    </xf>
    <xf numFmtId="0" fontId="59" fillId="9" borderId="8" xfId="0" applyFont="1" applyFill="1" applyBorder="1" applyAlignment="1" applyProtection="1">
      <alignment horizontal="center" vertical="center"/>
      <protection locked="0"/>
    </xf>
    <xf numFmtId="0" fontId="59" fillId="9" borderId="9" xfId="0" applyFont="1" applyFill="1" applyBorder="1" applyAlignment="1" applyProtection="1">
      <alignment horizontal="center" vertical="center"/>
      <protection locked="0"/>
    </xf>
    <xf numFmtId="0" fontId="6" fillId="24" borderId="14" xfId="0" applyFont="1" applyFill="1" applyBorder="1" applyAlignment="1" applyProtection="1">
      <alignment horizontal="center" vertical="center"/>
      <protection locked="0"/>
    </xf>
    <xf numFmtId="0" fontId="6" fillId="24" borderId="15" xfId="0" applyFont="1" applyFill="1" applyBorder="1" applyAlignment="1" applyProtection="1">
      <alignment horizontal="center" vertical="center"/>
      <protection locked="0"/>
    </xf>
    <xf numFmtId="0" fontId="6" fillId="13" borderId="15" xfId="0" applyFont="1" applyFill="1" applyBorder="1" applyAlignment="1" applyProtection="1">
      <alignment horizontal="center" vertical="center"/>
      <protection locked="0"/>
    </xf>
    <xf numFmtId="0" fontId="6" fillId="10" borderId="15" xfId="0" applyFont="1" applyFill="1" applyBorder="1" applyAlignment="1" applyProtection="1">
      <alignment horizontal="center" vertical="center"/>
      <protection locked="0"/>
    </xf>
    <xf numFmtId="0" fontId="59" fillId="10" borderId="16" xfId="0" applyFont="1" applyFill="1" applyBorder="1" applyAlignment="1" applyProtection="1">
      <alignment horizontal="center" vertical="center"/>
      <protection locked="0"/>
    </xf>
    <xf numFmtId="0" fontId="59" fillId="10" borderId="14" xfId="0" applyFont="1" applyFill="1" applyBorder="1" applyAlignment="1" applyProtection="1">
      <alignment horizontal="center" vertical="center"/>
      <protection locked="0"/>
    </xf>
    <xf numFmtId="0" fontId="59" fillId="8" borderId="15" xfId="0" applyFont="1" applyFill="1" applyBorder="1" applyAlignment="1" applyProtection="1">
      <alignment horizontal="center" vertical="center"/>
      <protection locked="0"/>
    </xf>
    <xf numFmtId="0" fontId="6" fillId="10" borderId="16" xfId="0" applyFont="1" applyFill="1" applyBorder="1" applyAlignment="1" applyProtection="1">
      <alignment horizontal="center" vertical="center"/>
      <protection locked="0"/>
    </xf>
    <xf numFmtId="0" fontId="59" fillId="10" borderId="15" xfId="0" applyFont="1" applyFill="1" applyBorder="1" applyAlignment="1" applyProtection="1">
      <alignment horizontal="center" vertical="center"/>
      <protection locked="0"/>
    </xf>
    <xf numFmtId="0" fontId="6" fillId="10" borderId="14" xfId="0" applyFont="1" applyFill="1" applyBorder="1" applyAlignment="1" applyProtection="1">
      <alignment horizontal="center" vertical="center"/>
      <protection locked="0"/>
    </xf>
    <xf numFmtId="0" fontId="59" fillId="9" borderId="15" xfId="0" applyFont="1" applyFill="1" applyBorder="1" applyAlignment="1" applyProtection="1">
      <alignment horizontal="center" vertical="center"/>
      <protection locked="0"/>
    </xf>
    <xf numFmtId="0" fontId="59" fillId="9" borderId="16" xfId="0" applyFont="1" applyFill="1" applyBorder="1" applyAlignment="1" applyProtection="1">
      <alignment horizontal="center" vertical="center"/>
      <protection locked="0"/>
    </xf>
    <xf numFmtId="0" fontId="13" fillId="24" borderId="11" xfId="0" applyFont="1" applyFill="1" applyBorder="1" applyAlignment="1" applyProtection="1">
      <alignment horizontal="center" vertical="center"/>
      <protection locked="0"/>
    </xf>
    <xf numFmtId="0" fontId="13" fillId="13" borderId="11" xfId="0" applyFont="1" applyFill="1" applyBorder="1" applyAlignment="1" applyProtection="1">
      <alignment horizontal="center" vertical="center"/>
      <protection locked="0"/>
    </xf>
    <xf numFmtId="0" fontId="40" fillId="7" borderId="19" xfId="0" applyFont="1" applyFill="1" applyBorder="1" applyAlignment="1" applyProtection="1">
      <alignment horizontal="center" vertical="center"/>
      <protection locked="0"/>
    </xf>
    <xf numFmtId="0" fontId="33" fillId="4" borderId="33" xfId="3" applyNumberFormat="1" applyFont="1" applyFill="1" applyBorder="1" applyAlignment="1" applyProtection="1">
      <alignment horizontal="center" vertical="center"/>
    </xf>
    <xf numFmtId="0" fontId="33" fillId="18" borderId="33" xfId="3" applyNumberFormat="1" applyFont="1" applyFill="1" applyBorder="1" applyAlignment="1" applyProtection="1">
      <alignment horizontal="center" vertical="center"/>
    </xf>
    <xf numFmtId="0" fontId="33" fillId="7" borderId="33" xfId="3" applyNumberFormat="1" applyFont="1" applyFill="1" applyBorder="1" applyAlignment="1" applyProtection="1">
      <alignment horizontal="center" vertical="center"/>
    </xf>
    <xf numFmtId="0" fontId="33" fillId="7" borderId="31" xfId="3" applyNumberFormat="1" applyFont="1" applyFill="1" applyBorder="1" applyAlignment="1" applyProtection="1">
      <alignment horizontal="center" vertical="center"/>
    </xf>
    <xf numFmtId="0" fontId="33" fillId="4" borderId="31" xfId="3" applyNumberFormat="1" applyFont="1" applyFill="1" applyBorder="1" applyAlignment="1" applyProtection="1">
      <alignment horizontal="center" vertical="center"/>
    </xf>
    <xf numFmtId="0" fontId="33" fillId="4" borderId="75" xfId="3" applyNumberFormat="1" applyFont="1" applyFill="1" applyBorder="1" applyAlignment="1" applyProtection="1">
      <alignment horizontal="center" vertical="center"/>
    </xf>
    <xf numFmtId="0" fontId="33" fillId="4" borderId="32" xfId="3" applyNumberFormat="1" applyFont="1" applyFill="1" applyBorder="1" applyAlignment="1" applyProtection="1">
      <alignment horizontal="center" vertical="center"/>
    </xf>
    <xf numFmtId="0" fontId="33" fillId="4" borderId="37" xfId="3" applyNumberFormat="1" applyFont="1" applyFill="1" applyBorder="1" applyAlignment="1" applyProtection="1">
      <alignment horizontal="center" vertical="center"/>
    </xf>
    <xf numFmtId="0" fontId="32" fillId="10" borderId="38" xfId="0" applyFont="1" applyFill="1" applyBorder="1" applyAlignment="1">
      <alignment horizontal="center" vertical="center"/>
    </xf>
    <xf numFmtId="0" fontId="32" fillId="10" borderId="39" xfId="0" applyFont="1" applyFill="1" applyBorder="1" applyAlignment="1">
      <alignment horizontal="center" vertical="center"/>
    </xf>
    <xf numFmtId="0" fontId="33" fillId="7" borderId="37" xfId="3" applyNumberFormat="1" applyFont="1" applyFill="1" applyBorder="1" applyAlignment="1" applyProtection="1">
      <alignment horizontal="center" vertical="center"/>
    </xf>
    <xf numFmtId="0" fontId="32" fillId="10" borderId="25" xfId="0" applyFont="1" applyFill="1" applyBorder="1" applyAlignment="1">
      <alignment horizontal="center" vertical="center"/>
    </xf>
    <xf numFmtId="0" fontId="32" fillId="10" borderId="17" xfId="0" applyFont="1" applyFill="1" applyBorder="1" applyAlignment="1">
      <alignment horizontal="center" vertical="center"/>
    </xf>
    <xf numFmtId="0" fontId="33" fillId="4" borderId="29" xfId="3" applyNumberFormat="1" applyFont="1" applyFill="1" applyBorder="1" applyAlignment="1" applyProtection="1">
      <alignment horizontal="center" vertical="center"/>
    </xf>
    <xf numFmtId="0" fontId="33" fillId="4" borderId="30" xfId="3" applyNumberFormat="1" applyFont="1" applyFill="1" applyBorder="1" applyAlignment="1" applyProtection="1">
      <alignment horizontal="center" vertical="center"/>
    </xf>
    <xf numFmtId="0" fontId="33" fillId="7" borderId="87" xfId="3" applyNumberFormat="1" applyFont="1" applyFill="1" applyBorder="1" applyAlignment="1" applyProtection="1">
      <alignment horizontal="center" vertical="center"/>
    </xf>
    <xf numFmtId="0" fontId="33" fillId="7" borderId="30" xfId="3" applyNumberFormat="1" applyFont="1" applyFill="1" applyBorder="1" applyAlignment="1" applyProtection="1">
      <alignment horizontal="center" vertical="center"/>
    </xf>
    <xf numFmtId="0" fontId="33" fillId="4" borderId="50" xfId="3" applyNumberFormat="1" applyFont="1" applyFill="1" applyBorder="1" applyAlignment="1" applyProtection="1">
      <alignment horizontal="center" vertical="center"/>
    </xf>
    <xf numFmtId="0" fontId="33" fillId="4" borderId="88" xfId="3" applyNumberFormat="1" applyFont="1" applyFill="1" applyBorder="1" applyAlignment="1" applyProtection="1">
      <alignment horizontal="center" vertical="center"/>
    </xf>
    <xf numFmtId="0" fontId="33" fillId="4" borderId="87" xfId="3" applyNumberFormat="1" applyFont="1" applyFill="1" applyBorder="1" applyAlignment="1" applyProtection="1">
      <alignment horizontal="center" vertical="center"/>
    </xf>
    <xf numFmtId="0" fontId="33" fillId="5" borderId="15" xfId="3" applyNumberFormat="1" applyFont="1" applyFill="1" applyBorder="1" applyAlignment="1" applyProtection="1">
      <alignment horizontal="center" vertical="center"/>
    </xf>
    <xf numFmtId="0" fontId="33" fillId="5" borderId="35" xfId="3" applyNumberFormat="1" applyFont="1" applyFill="1" applyBorder="1" applyAlignment="1" applyProtection="1">
      <alignment horizontal="center" vertical="center"/>
    </xf>
    <xf numFmtId="0" fontId="33" fillId="3" borderId="14" xfId="3" applyNumberFormat="1" applyFont="1" applyFill="1" applyBorder="1" applyAlignment="1" applyProtection="1">
      <alignment horizontal="center" vertical="center"/>
    </xf>
    <xf numFmtId="0" fontId="33" fillId="3" borderId="15" xfId="3" applyNumberFormat="1" applyFont="1" applyFill="1" applyBorder="1" applyAlignment="1" applyProtection="1">
      <alignment horizontal="center" vertical="center"/>
    </xf>
    <xf numFmtId="0" fontId="33" fillId="3" borderId="16" xfId="3" applyNumberFormat="1" applyFont="1" applyFill="1" applyBorder="1" applyAlignment="1" applyProtection="1">
      <alignment horizontal="center" vertical="center"/>
    </xf>
    <xf numFmtId="0" fontId="33" fillId="5" borderId="85" xfId="3" applyNumberFormat="1" applyFont="1" applyFill="1" applyBorder="1" applyAlignment="1" applyProtection="1">
      <alignment horizontal="center" vertical="center"/>
    </xf>
    <xf numFmtId="0" fontId="33" fillId="5" borderId="16" xfId="3" applyNumberFormat="1" applyFont="1" applyFill="1" applyBorder="1" applyAlignment="1" applyProtection="1">
      <alignment horizontal="center" vertical="center"/>
    </xf>
    <xf numFmtId="0" fontId="32" fillId="10" borderId="39" xfId="0" applyFont="1" applyFill="1" applyBorder="1" applyAlignment="1" applyProtection="1">
      <alignment horizontal="center" vertical="center"/>
      <protection locked="0"/>
    </xf>
    <xf numFmtId="0" fontId="32" fillId="10" borderId="4" xfId="0" applyFont="1" applyFill="1" applyBorder="1" applyAlignment="1" applyProtection="1">
      <alignment horizontal="center" vertical="center"/>
      <protection locked="0"/>
    </xf>
    <xf numFmtId="0" fontId="32" fillId="10" borderId="75" xfId="0" applyFont="1" applyFill="1" applyBorder="1" applyAlignment="1" applyProtection="1">
      <alignment horizontal="center" vertical="center"/>
      <protection locked="0"/>
    </xf>
    <xf numFmtId="0" fontId="33" fillId="6" borderId="85" xfId="3" applyNumberFormat="1" applyFont="1" applyFill="1" applyBorder="1" applyAlignment="1" applyProtection="1">
      <alignment horizontal="center" vertical="center"/>
    </xf>
    <xf numFmtId="0" fontId="32" fillId="10" borderId="17" xfId="0" applyFont="1" applyFill="1" applyBorder="1" applyAlignment="1" applyProtection="1">
      <alignment horizontal="center" vertical="center"/>
      <protection locked="0"/>
    </xf>
    <xf numFmtId="0" fontId="32" fillId="10" borderId="51" xfId="0" applyFont="1" applyFill="1" applyBorder="1" applyAlignment="1" applyProtection="1">
      <alignment horizontal="center" vertical="center"/>
      <protection locked="0"/>
    </xf>
    <xf numFmtId="0" fontId="33" fillId="3" borderId="51" xfId="3" applyNumberFormat="1" applyFont="1" applyFill="1" applyBorder="1" applyAlignment="1" applyProtection="1">
      <alignment horizontal="center" vertical="center"/>
    </xf>
    <xf numFmtId="0" fontId="33" fillId="3" borderId="36" xfId="3" applyNumberFormat="1" applyFont="1" applyFill="1" applyBorder="1" applyAlignment="1" applyProtection="1">
      <alignment horizontal="center" vertical="center"/>
    </xf>
    <xf numFmtId="0" fontId="32" fillId="10" borderId="38" xfId="0" applyFont="1" applyFill="1" applyBorder="1" applyAlignment="1" applyProtection="1">
      <alignment horizontal="center" vertical="center"/>
      <protection locked="0"/>
    </xf>
    <xf numFmtId="0" fontId="32" fillId="10" borderId="36" xfId="0" applyFont="1" applyFill="1" applyBorder="1" applyAlignment="1" applyProtection="1">
      <alignment horizontal="center" vertical="center"/>
      <protection locked="0"/>
    </xf>
    <xf numFmtId="0" fontId="32" fillId="10" borderId="3" xfId="0" applyFont="1" applyFill="1" applyBorder="1" applyAlignment="1" applyProtection="1">
      <alignment horizontal="center" vertical="center"/>
      <protection locked="0"/>
    </xf>
    <xf numFmtId="0" fontId="32" fillId="10" borderId="37" xfId="0" applyFont="1" applyFill="1" applyBorder="1" applyAlignment="1" applyProtection="1">
      <alignment horizontal="center" vertical="center"/>
      <protection locked="0"/>
    </xf>
    <xf numFmtId="0" fontId="32" fillId="10" borderId="14" xfId="0" applyFont="1" applyFill="1" applyBorder="1" applyAlignment="1">
      <alignment horizontal="center" vertical="center"/>
    </xf>
    <xf numFmtId="0" fontId="32" fillId="10" borderId="15" xfId="0" applyFont="1" applyFill="1" applyBorder="1" applyAlignment="1">
      <alignment horizontal="center" vertical="center"/>
    </xf>
    <xf numFmtId="0" fontId="32" fillId="10" borderId="16" xfId="0" applyFont="1" applyFill="1" applyBorder="1" applyAlignment="1">
      <alignment horizontal="center" vertical="center"/>
    </xf>
    <xf numFmtId="0" fontId="32" fillId="10" borderId="85" xfId="0" applyFont="1" applyFill="1" applyBorder="1" applyAlignment="1">
      <alignment horizontal="center" vertical="center"/>
    </xf>
    <xf numFmtId="0" fontId="32" fillId="10" borderId="35" xfId="0" applyFont="1" applyFill="1" applyBorder="1" applyAlignment="1">
      <alignment horizontal="center" vertical="center"/>
    </xf>
    <xf numFmtId="0" fontId="32" fillId="10" borderId="51" xfId="0" applyFont="1" applyFill="1" applyBorder="1" applyAlignment="1">
      <alignment horizontal="center" vertical="center"/>
    </xf>
    <xf numFmtId="0" fontId="32" fillId="10" borderId="36" xfId="0" applyFont="1" applyFill="1" applyBorder="1" applyAlignment="1">
      <alignment horizontal="center" vertical="center"/>
    </xf>
    <xf numFmtId="0" fontId="33" fillId="5" borderId="36" xfId="3" applyNumberFormat="1" applyFont="1" applyFill="1" applyBorder="1" applyAlignment="1" applyProtection="1">
      <alignment horizontal="center" vertical="center"/>
    </xf>
    <xf numFmtId="0" fontId="33" fillId="5" borderId="51" xfId="3" applyNumberFormat="1" applyFont="1" applyFill="1" applyBorder="1" applyAlignment="1" applyProtection="1">
      <alignment horizontal="center" vertical="center"/>
    </xf>
    <xf numFmtId="0" fontId="33" fillId="2" borderId="22" xfId="3" applyFont="1" applyFill="1" applyBorder="1" applyAlignment="1">
      <alignment horizontal="center" vertical="center"/>
    </xf>
    <xf numFmtId="0" fontId="33" fillId="2" borderId="27" xfId="3" applyFont="1" applyFill="1" applyBorder="1" applyAlignment="1">
      <alignment horizontal="center" vertical="center"/>
    </xf>
    <xf numFmtId="0" fontId="33" fillId="2" borderId="12" xfId="3" applyFont="1" applyFill="1" applyBorder="1" applyAlignment="1">
      <alignment horizontal="center" vertical="center"/>
    </xf>
    <xf numFmtId="0" fontId="33" fillId="2" borderId="23" xfId="3" applyFont="1" applyFill="1" applyBorder="1" applyAlignment="1">
      <alignment horizontal="center" vertical="center"/>
    </xf>
    <xf numFmtId="0" fontId="33" fillId="6" borderId="23" xfId="3" applyFont="1" applyFill="1" applyBorder="1" applyAlignment="1">
      <alignment horizontal="center" vertical="center"/>
    </xf>
    <xf numFmtId="0" fontId="33" fillId="2" borderId="31" xfId="3" applyFont="1" applyFill="1" applyBorder="1" applyAlignment="1">
      <alignment horizontal="center" vertical="center"/>
    </xf>
    <xf numFmtId="0" fontId="33" fillId="7" borderId="23" xfId="3" applyFont="1" applyFill="1" applyBorder="1" applyAlignment="1">
      <alignment horizontal="center" vertical="center"/>
    </xf>
    <xf numFmtId="0" fontId="33" fillId="5" borderId="14" xfId="3" applyFont="1" applyFill="1" applyBorder="1" applyAlignment="1" applyProtection="1">
      <alignment horizontal="center" vertical="center"/>
      <protection locked="0"/>
    </xf>
    <xf numFmtId="0" fontId="33" fillId="5" borderId="16" xfId="3" applyFont="1" applyFill="1" applyBorder="1" applyAlignment="1">
      <alignment horizontal="center" vertical="center"/>
    </xf>
    <xf numFmtId="0" fontId="33" fillId="5" borderId="12" xfId="3" applyFont="1" applyFill="1" applyBorder="1" applyAlignment="1">
      <alignment horizontal="center" vertical="center"/>
    </xf>
    <xf numFmtId="0" fontId="33" fillId="5" borderId="23" xfId="3" applyFont="1" applyFill="1" applyBorder="1" applyAlignment="1">
      <alignment horizontal="center" vertical="center"/>
    </xf>
    <xf numFmtId="0" fontId="33" fillId="5" borderId="31" xfId="3" applyFont="1" applyFill="1" applyBorder="1" applyAlignment="1">
      <alignment horizontal="center" vertical="center"/>
    </xf>
    <xf numFmtId="0" fontId="33" fillId="7" borderId="22" xfId="3" applyFont="1" applyFill="1" applyBorder="1" applyAlignment="1">
      <alignment horizontal="center" vertical="center"/>
    </xf>
    <xf numFmtId="0" fontId="33" fillId="5" borderId="26" xfId="3" applyFont="1" applyFill="1" applyBorder="1" applyAlignment="1" applyProtection="1">
      <alignment horizontal="center" vertical="center"/>
      <protection locked="0"/>
    </xf>
    <xf numFmtId="0" fontId="33" fillId="5" borderId="27" xfId="3" applyFont="1" applyFill="1" applyBorder="1" applyAlignment="1">
      <alignment horizontal="center" vertical="center"/>
    </xf>
    <xf numFmtId="0" fontId="33" fillId="6" borderId="22" xfId="3" applyFont="1" applyFill="1" applyBorder="1" applyAlignment="1">
      <alignment horizontal="center" vertical="center"/>
    </xf>
    <xf numFmtId="0" fontId="33" fillId="6" borderId="27" xfId="3" applyFont="1" applyFill="1" applyBorder="1" applyAlignment="1">
      <alignment horizontal="center" vertical="center"/>
    </xf>
    <xf numFmtId="0" fontId="33" fillId="6" borderId="12" xfId="3" applyFont="1" applyFill="1" applyBorder="1" applyAlignment="1">
      <alignment horizontal="center" vertical="center"/>
    </xf>
    <xf numFmtId="0" fontId="33" fillId="6" borderId="31" xfId="3" applyFont="1" applyFill="1" applyBorder="1" applyAlignment="1">
      <alignment horizontal="center" vertical="center"/>
    </xf>
    <xf numFmtId="0" fontId="33" fillId="7" borderId="26" xfId="3" applyFont="1" applyFill="1" applyBorder="1" applyAlignment="1" applyProtection="1">
      <alignment horizontal="center" vertical="center"/>
      <protection locked="0"/>
    </xf>
    <xf numFmtId="0" fontId="33" fillId="7" borderId="27" xfId="3" applyFont="1" applyFill="1" applyBorder="1" applyAlignment="1">
      <alignment horizontal="center" vertical="center"/>
    </xf>
    <xf numFmtId="0" fontId="33" fillId="7" borderId="12" xfId="3" applyFont="1" applyFill="1" applyBorder="1" applyAlignment="1">
      <alignment horizontal="center" vertical="center"/>
    </xf>
    <xf numFmtId="0" fontId="32" fillId="13" borderId="20" xfId="0" applyFont="1" applyFill="1" applyBorder="1" applyAlignment="1" applyProtection="1">
      <alignment horizontal="center" vertical="center"/>
      <protection locked="0"/>
    </xf>
    <xf numFmtId="0" fontId="32" fillId="13" borderId="21" xfId="0" applyFont="1" applyFill="1" applyBorder="1" applyAlignment="1" applyProtection="1">
      <alignment horizontal="center" vertical="center"/>
      <protection locked="0"/>
    </xf>
    <xf numFmtId="0" fontId="32" fillId="13" borderId="10" xfId="0" applyFont="1" applyFill="1" applyBorder="1" applyAlignment="1" applyProtection="1">
      <alignment horizontal="center" vertical="center"/>
      <protection locked="0"/>
    </xf>
    <xf numFmtId="0" fontId="32" fillId="13" borderId="11" xfId="0" applyFont="1" applyFill="1" applyBorder="1" applyAlignment="1" applyProtection="1">
      <alignment horizontal="center" vertical="center"/>
      <protection locked="0"/>
    </xf>
    <xf numFmtId="0" fontId="32" fillId="13" borderId="19" xfId="0" applyFont="1" applyFill="1" applyBorder="1" applyAlignment="1" applyProtection="1">
      <alignment horizontal="center" vertical="center"/>
      <protection locked="0"/>
    </xf>
    <xf numFmtId="0" fontId="32" fillId="13" borderId="2" xfId="0" applyFont="1" applyFill="1" applyBorder="1" applyAlignment="1" applyProtection="1">
      <alignment horizontal="center" vertical="center"/>
      <protection locked="0"/>
    </xf>
    <xf numFmtId="0" fontId="32" fillId="13" borderId="32" xfId="0" applyFont="1" applyFill="1" applyBorder="1" applyAlignment="1" applyProtection="1">
      <alignment horizontal="center" vertical="center"/>
      <protection locked="0"/>
    </xf>
    <xf numFmtId="0" fontId="32" fillId="13" borderId="33" xfId="0" applyFont="1" applyFill="1" applyBorder="1" applyAlignment="1" applyProtection="1">
      <alignment horizontal="center" vertical="center"/>
      <protection locked="0"/>
    </xf>
    <xf numFmtId="0" fontId="32" fillId="13" borderId="14" xfId="0" applyFont="1" applyFill="1" applyBorder="1" applyAlignment="1">
      <alignment horizontal="center" vertical="center"/>
    </xf>
    <xf numFmtId="0" fontId="32" fillId="13" borderId="15" xfId="0" applyFont="1" applyFill="1" applyBorder="1" applyAlignment="1">
      <alignment horizontal="center" vertical="center"/>
    </xf>
    <xf numFmtId="0" fontId="32" fillId="13" borderId="10" xfId="0" applyFont="1" applyFill="1" applyBorder="1" applyAlignment="1">
      <alignment horizontal="center" vertical="center"/>
    </xf>
    <xf numFmtId="0" fontId="32" fillId="13" borderId="11" xfId="0" applyFont="1" applyFill="1" applyBorder="1" applyAlignment="1">
      <alignment horizontal="center" vertical="center"/>
    </xf>
    <xf numFmtId="0" fontId="32" fillId="13" borderId="19" xfId="0" applyFont="1" applyFill="1" applyBorder="1" applyAlignment="1">
      <alignment horizontal="center" vertical="center"/>
    </xf>
    <xf numFmtId="0" fontId="32" fillId="13" borderId="2" xfId="0" applyFont="1" applyFill="1" applyBorder="1" applyAlignment="1">
      <alignment horizontal="center" vertical="center"/>
    </xf>
    <xf numFmtId="0" fontId="32" fillId="13" borderId="33" xfId="0" applyFont="1" applyFill="1" applyBorder="1" applyAlignment="1">
      <alignment horizontal="center" vertical="center"/>
    </xf>
    <xf numFmtId="0" fontId="32" fillId="13" borderId="20" xfId="0" applyFont="1" applyFill="1" applyBorder="1" applyAlignment="1">
      <alignment horizontal="center" vertical="center"/>
    </xf>
    <xf numFmtId="0" fontId="32" fillId="13" borderId="21" xfId="0" applyFont="1" applyFill="1" applyBorder="1" applyAlignment="1">
      <alignment horizontal="center" vertical="center"/>
    </xf>
    <xf numFmtId="0" fontId="32" fillId="13" borderId="26" xfId="0" applyFont="1" applyFill="1" applyBorder="1" applyAlignment="1">
      <alignment horizontal="center" vertical="center"/>
    </xf>
    <xf numFmtId="0" fontId="32" fillId="13" borderId="6" xfId="0" applyFont="1" applyFill="1" applyBorder="1" applyAlignment="1">
      <alignment horizontal="center" vertical="center"/>
    </xf>
    <xf numFmtId="0" fontId="32" fillId="13" borderId="39" xfId="0" applyFont="1" applyFill="1" applyBorder="1" applyAlignment="1">
      <alignment horizontal="center" vertical="center"/>
    </xf>
    <xf numFmtId="0" fontId="32" fillId="13" borderId="17" xfId="0" applyFont="1" applyFill="1" applyBorder="1" applyAlignment="1">
      <alignment horizontal="center" vertical="center"/>
    </xf>
    <xf numFmtId="0" fontId="32" fillId="13" borderId="51" xfId="0" applyFont="1" applyFill="1" applyBorder="1" applyAlignment="1">
      <alignment horizontal="center" vertical="center"/>
    </xf>
    <xf numFmtId="0" fontId="32" fillId="13" borderId="4" xfId="0" applyFont="1" applyFill="1" applyBorder="1" applyAlignment="1">
      <alignment horizontal="center" vertical="center"/>
    </xf>
    <xf numFmtId="0" fontId="32" fillId="13" borderId="75" xfId="0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59" fillId="21" borderId="19" xfId="0" applyFont="1" applyFill="1" applyBorder="1" applyAlignment="1" applyProtection="1">
      <alignment horizontal="center" vertical="center"/>
      <protection locked="0"/>
    </xf>
    <xf numFmtId="0" fontId="40" fillId="6" borderId="2" xfId="3" applyFont="1" applyFill="1" applyBorder="1" applyAlignment="1" applyProtection="1">
      <alignment horizontal="center" vertical="center"/>
      <protection locked="0"/>
    </xf>
    <xf numFmtId="0" fontId="61" fillId="3" borderId="7" xfId="0" applyFont="1" applyFill="1" applyBorder="1" applyAlignment="1" applyProtection="1">
      <alignment horizontal="center" vertical="center"/>
      <protection locked="0"/>
    </xf>
    <xf numFmtId="0" fontId="25" fillId="2" borderId="7" xfId="3" applyNumberFormat="1" applyFont="1" applyFill="1" applyBorder="1" applyAlignment="1" applyProtection="1">
      <alignment horizontal="center" vertical="center"/>
    </xf>
    <xf numFmtId="0" fontId="25" fillId="2" borderId="8" xfId="3" applyNumberFormat="1" applyFont="1" applyFill="1" applyBorder="1" applyAlignment="1" applyProtection="1">
      <alignment horizontal="center" vertical="center"/>
    </xf>
    <xf numFmtId="0" fontId="33" fillId="3" borderId="2" xfId="0" applyFont="1" applyFill="1" applyBorder="1" applyAlignment="1" applyProtection="1">
      <alignment horizontal="center" vertical="center"/>
      <protection locked="0"/>
    </xf>
    <xf numFmtId="0" fontId="62" fillId="10" borderId="19" xfId="0" applyFont="1" applyFill="1" applyBorder="1" applyAlignment="1" applyProtection="1">
      <alignment horizontal="center" vertical="center"/>
      <protection locked="0"/>
    </xf>
    <xf numFmtId="0" fontId="13" fillId="10" borderId="2" xfId="3" applyNumberFormat="1" applyFont="1" applyFill="1" applyBorder="1" applyAlignment="1" applyProtection="1">
      <alignment horizontal="center" vertical="center"/>
    </xf>
    <xf numFmtId="0" fontId="13" fillId="10" borderId="23" xfId="3" applyNumberFormat="1" applyFont="1" applyFill="1" applyBorder="1" applyAlignment="1" applyProtection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13" fillId="2" borderId="33" xfId="3" applyFont="1" applyFill="1" applyBorder="1" applyAlignment="1" applyProtection="1">
      <alignment horizontal="center" vertical="center"/>
      <protection locked="0"/>
    </xf>
    <xf numFmtId="0" fontId="25" fillId="11" borderId="6" xfId="3" applyFont="1" applyFill="1" applyBorder="1" applyAlignment="1">
      <alignment horizontal="center" vertical="center"/>
    </xf>
    <xf numFmtId="0" fontId="25" fillId="11" borderId="25" xfId="3" applyFont="1" applyFill="1" applyBorder="1" applyAlignment="1">
      <alignment horizontal="center" vertical="center"/>
    </xf>
    <xf numFmtId="0" fontId="13" fillId="7" borderId="21" xfId="3" applyFont="1" applyFill="1" applyBorder="1" applyAlignment="1">
      <alignment horizontal="center" vertical="center"/>
    </xf>
    <xf numFmtId="0" fontId="13" fillId="7" borderId="21" xfId="3" applyFont="1" applyFill="1" applyBorder="1" applyAlignment="1" applyProtection="1">
      <alignment horizontal="center" vertical="center"/>
      <protection locked="0"/>
    </xf>
    <xf numFmtId="0" fontId="13" fillId="7" borderId="6" xfId="3" applyFont="1" applyFill="1" applyBorder="1" applyAlignment="1" applyProtection="1">
      <alignment horizontal="center" vertical="center"/>
      <protection locked="0"/>
    </xf>
    <xf numFmtId="0" fontId="13" fillId="10" borderId="11" xfId="3" applyNumberFormat="1" applyFont="1" applyFill="1" applyBorder="1" applyAlignment="1" applyProtection="1">
      <alignment horizontal="center" vertical="center"/>
    </xf>
    <xf numFmtId="0" fontId="13" fillId="10" borderId="12" xfId="3" applyNumberFormat="1" applyFont="1" applyFill="1" applyBorder="1" applyAlignment="1" applyProtection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" fontId="8" fillId="4" borderId="2" xfId="3" applyNumberFormat="1" applyFont="1" applyFill="1" applyBorder="1" applyAlignment="1" applyProtection="1">
      <alignment horizontal="center" vertical="center"/>
    </xf>
    <xf numFmtId="0" fontId="8" fillId="4" borderId="2" xfId="3" applyNumberFormat="1" applyFont="1" applyFill="1" applyBorder="1" applyAlignment="1" applyProtection="1">
      <alignment horizontal="center" vertical="center"/>
    </xf>
    <xf numFmtId="0" fontId="13" fillId="25" borderId="2" xfId="3" applyNumberFormat="1" applyFont="1" applyFill="1" applyBorder="1" applyAlignment="1" applyProtection="1">
      <alignment horizontal="center" vertical="center"/>
    </xf>
    <xf numFmtId="0" fontId="13" fillId="25" borderId="23" xfId="3" applyNumberFormat="1" applyFont="1" applyFill="1" applyBorder="1" applyAlignment="1" applyProtection="1">
      <alignment horizontal="center" vertical="center"/>
    </xf>
    <xf numFmtId="0" fontId="6" fillId="25" borderId="2" xfId="0" applyFont="1" applyFill="1" applyBorder="1" applyAlignment="1" applyProtection="1">
      <alignment horizontal="center" vertical="center"/>
      <protection locked="0"/>
    </xf>
    <xf numFmtId="0" fontId="59" fillId="25" borderId="2" xfId="0" applyFont="1" applyFill="1" applyBorder="1" applyAlignment="1" applyProtection="1">
      <alignment horizontal="center" vertical="center"/>
      <protection locked="0"/>
    </xf>
    <xf numFmtId="0" fontId="6" fillId="25" borderId="23" xfId="0" applyFont="1" applyFill="1" applyBorder="1" applyAlignment="1" applyProtection="1">
      <alignment horizontal="center" vertical="center"/>
      <protection locked="0"/>
    </xf>
    <xf numFmtId="0" fontId="13" fillId="4" borderId="3" xfId="3" applyNumberFormat="1" applyFont="1" applyFill="1" applyBorder="1" applyAlignment="1" applyProtection="1">
      <alignment horizontal="center" vertical="center"/>
    </xf>
    <xf numFmtId="1" fontId="0" fillId="0" borderId="61" xfId="0" applyNumberFormat="1" applyBorder="1" applyAlignment="1">
      <alignment vertical="center"/>
    </xf>
    <xf numFmtId="0" fontId="0" fillId="10" borderId="61" xfId="0" applyFill="1" applyBorder="1" applyAlignment="1">
      <alignment vertical="center"/>
    </xf>
    <xf numFmtId="1" fontId="0" fillId="0" borderId="61" xfId="0" applyNumberFormat="1" applyBorder="1" applyAlignment="1">
      <alignment horizontal="center" vertical="center"/>
    </xf>
    <xf numFmtId="1" fontId="31" fillId="10" borderId="2" xfId="0" applyNumberFormat="1" applyFont="1" applyFill="1" applyBorder="1" applyAlignment="1">
      <alignment horizontal="center" vertical="center"/>
    </xf>
    <xf numFmtId="164" fontId="30" fillId="5" borderId="30" xfId="0" applyNumberFormat="1" applyFont="1" applyFill="1" applyBorder="1" applyAlignment="1">
      <alignment horizontal="center" vertical="center"/>
    </xf>
    <xf numFmtId="164" fontId="30" fillId="0" borderId="2" xfId="0" applyNumberFormat="1" applyFont="1" applyBorder="1" applyAlignment="1">
      <alignment horizontal="center" vertical="center"/>
    </xf>
    <xf numFmtId="1" fontId="13" fillId="2" borderId="2" xfId="0" applyNumberFormat="1" applyFont="1" applyFill="1" applyBorder="1" applyAlignment="1">
      <alignment horizontal="center" vertical="center"/>
    </xf>
    <xf numFmtId="164" fontId="5" fillId="8" borderId="2" xfId="0" applyNumberFormat="1" applyFont="1" applyFill="1" applyBorder="1" applyAlignment="1">
      <alignment horizontal="center" vertical="center"/>
    </xf>
    <xf numFmtId="164" fontId="3" fillId="8" borderId="2" xfId="0" applyNumberFormat="1" applyFont="1" applyFill="1" applyBorder="1" applyAlignment="1">
      <alignment horizontal="center" vertical="center"/>
    </xf>
    <xf numFmtId="0" fontId="40" fillId="4" borderId="2" xfId="3" applyNumberFormat="1" applyFont="1" applyFill="1" applyBorder="1" applyAlignment="1" applyProtection="1">
      <alignment horizontal="center" vertical="center"/>
    </xf>
    <xf numFmtId="0" fontId="11" fillId="0" borderId="0" xfId="0" applyFont="1" applyAlignment="1">
      <alignment horizontal="center"/>
    </xf>
    <xf numFmtId="0" fontId="59" fillId="3" borderId="6" xfId="0" applyFont="1" applyFill="1" applyBorder="1" applyAlignment="1" applyProtection="1">
      <alignment horizontal="center" vertical="center"/>
      <protection locked="0"/>
    </xf>
    <xf numFmtId="0" fontId="11" fillId="10" borderId="89" xfId="0" applyFont="1" applyFill="1" applyBorder="1"/>
    <xf numFmtId="0" fontId="11" fillId="10" borderId="86" xfId="0" applyFont="1" applyFill="1" applyBorder="1"/>
    <xf numFmtId="0" fontId="11" fillId="10" borderId="90" xfId="0" applyFont="1" applyFill="1" applyBorder="1"/>
    <xf numFmtId="164" fontId="11" fillId="5" borderId="18" xfId="0" applyNumberFormat="1" applyFont="1" applyFill="1" applyBorder="1" applyAlignment="1">
      <alignment horizontal="center" vertical="center"/>
    </xf>
    <xf numFmtId="164" fontId="9" fillId="5" borderId="20" xfId="0" applyNumberFormat="1" applyFont="1" applyFill="1" applyBorder="1" applyAlignment="1">
      <alignment horizontal="center" vertical="center"/>
    </xf>
    <xf numFmtId="164" fontId="9" fillId="5" borderId="62" xfId="0" applyNumberFormat="1" applyFont="1" applyFill="1" applyBorder="1" applyAlignment="1">
      <alignment horizontal="center" vertical="center"/>
    </xf>
    <xf numFmtId="0" fontId="40" fillId="2" borderId="2" xfId="3" applyFont="1" applyFill="1" applyBorder="1" applyAlignment="1" applyProtection="1">
      <alignment horizontal="center" vertical="center"/>
      <protection locked="0"/>
    </xf>
    <xf numFmtId="0" fontId="40" fillId="5" borderId="2" xfId="3" applyFont="1" applyFill="1" applyBorder="1" applyAlignment="1" applyProtection="1">
      <alignment horizontal="center" vertical="center"/>
      <protection locked="0"/>
    </xf>
    <xf numFmtId="0" fontId="40" fillId="26" borderId="2" xfId="3" applyFont="1" applyFill="1" applyBorder="1" applyAlignment="1" applyProtection="1">
      <alignment horizontal="center" vertical="center"/>
      <protection locked="0"/>
    </xf>
    <xf numFmtId="0" fontId="0" fillId="5" borderId="43" xfId="0" applyFill="1" applyBorder="1" applyAlignment="1">
      <alignment horizontal="center" vertical="center"/>
    </xf>
    <xf numFmtId="1" fontId="6" fillId="0" borderId="36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8" fillId="4" borderId="35" xfId="3" applyNumberFormat="1" applyFont="1" applyFill="1" applyBorder="1" applyAlignment="1" applyProtection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8" fillId="4" borderId="37" xfId="3" applyNumberFormat="1" applyFont="1" applyFill="1" applyBorder="1" applyAlignment="1" applyProtection="1">
      <alignment horizontal="center" vertical="center"/>
    </xf>
    <xf numFmtId="0" fontId="8" fillId="4" borderId="14" xfId="3" applyNumberFormat="1" applyFont="1" applyFill="1" applyBorder="1" applyAlignment="1" applyProtection="1">
      <alignment horizontal="center" vertical="center"/>
    </xf>
    <xf numFmtId="0" fontId="13" fillId="5" borderId="36" xfId="3" applyNumberFormat="1" applyFont="1" applyFill="1" applyBorder="1" applyAlignment="1" applyProtection="1">
      <alignment horizontal="center" vertical="center"/>
    </xf>
    <xf numFmtId="0" fontId="59" fillId="5" borderId="3" xfId="0" applyFont="1" applyFill="1" applyBorder="1" applyAlignment="1" applyProtection="1">
      <alignment horizontal="center" vertical="center"/>
      <protection locked="0"/>
    </xf>
    <xf numFmtId="0" fontId="40" fillId="10" borderId="25" xfId="0" applyFont="1" applyFill="1" applyBorder="1" applyAlignment="1" applyProtection="1">
      <alignment horizontal="center" vertical="center"/>
      <protection locked="0"/>
    </xf>
    <xf numFmtId="0" fontId="40" fillId="10" borderId="38" xfId="0" applyFont="1" applyFill="1" applyBorder="1" applyAlignment="1" applyProtection="1">
      <alignment horizontal="center" vertical="center"/>
      <protection locked="0"/>
    </xf>
    <xf numFmtId="0" fontId="13" fillId="13" borderId="3" xfId="0" applyFont="1" applyFill="1" applyBorder="1" applyAlignment="1" applyProtection="1">
      <alignment horizontal="center" vertical="center"/>
      <protection locked="0"/>
    </xf>
    <xf numFmtId="0" fontId="59" fillId="3" borderId="25" xfId="0" applyFont="1" applyFill="1" applyBorder="1" applyAlignment="1" applyProtection="1">
      <alignment horizontal="center" vertical="center"/>
      <protection locked="0"/>
    </xf>
    <xf numFmtId="0" fontId="59" fillId="8" borderId="36" xfId="0" applyFont="1" applyFill="1" applyBorder="1" applyAlignment="1" applyProtection="1">
      <alignment horizontal="center" vertical="center"/>
      <protection locked="0"/>
    </xf>
    <xf numFmtId="0" fontId="59" fillId="8" borderId="3" xfId="0" applyFont="1" applyFill="1" applyBorder="1" applyAlignment="1" applyProtection="1">
      <alignment horizontal="center" vertical="center"/>
      <protection locked="0"/>
    </xf>
    <xf numFmtId="0" fontId="6" fillId="10" borderId="38" xfId="0" applyFont="1" applyFill="1" applyBorder="1" applyAlignment="1" applyProtection="1">
      <alignment horizontal="center" vertical="center"/>
      <protection locked="0"/>
    </xf>
    <xf numFmtId="0" fontId="59" fillId="3" borderId="3" xfId="0" applyFont="1" applyFill="1" applyBorder="1" applyAlignment="1" applyProtection="1">
      <alignment horizontal="center" vertical="center"/>
      <protection locked="0"/>
    </xf>
    <xf numFmtId="0" fontId="40" fillId="8" borderId="3" xfId="0" applyFont="1" applyFill="1" applyBorder="1" applyAlignment="1" applyProtection="1">
      <alignment horizontal="center" vertical="center"/>
      <protection locked="0"/>
    </xf>
    <xf numFmtId="0" fontId="6" fillId="21" borderId="3" xfId="0" applyFont="1" applyFill="1" applyBorder="1" applyAlignment="1" applyProtection="1">
      <alignment horizontal="center" vertical="center"/>
      <protection locked="0"/>
    </xf>
    <xf numFmtId="0" fontId="6" fillId="13" borderId="3" xfId="0" applyFont="1" applyFill="1" applyBorder="1" applyAlignment="1" applyProtection="1">
      <alignment horizontal="center" vertical="center"/>
      <protection locked="0"/>
    </xf>
    <xf numFmtId="0" fontId="6" fillId="10" borderId="91" xfId="0" applyFont="1" applyFill="1" applyBorder="1" applyAlignment="1" applyProtection="1">
      <alignment horizontal="center" vertical="center"/>
      <protection locked="0"/>
    </xf>
    <xf numFmtId="0" fontId="6" fillId="10" borderId="35" xfId="0" applyFont="1" applyFill="1" applyBorder="1" applyAlignment="1" applyProtection="1">
      <alignment horizontal="center" vertical="center"/>
      <protection locked="0"/>
    </xf>
    <xf numFmtId="0" fontId="6" fillId="10" borderId="36" xfId="0" applyFont="1" applyFill="1" applyBorder="1" applyAlignment="1" applyProtection="1">
      <alignment horizontal="center" vertical="center"/>
      <protection locked="0"/>
    </xf>
    <xf numFmtId="0" fontId="6" fillId="5" borderId="3" xfId="0" applyFont="1" applyFill="1" applyBorder="1" applyAlignment="1" applyProtection="1">
      <alignment horizontal="center" vertical="center"/>
      <protection locked="0"/>
    </xf>
    <xf numFmtId="0" fontId="13" fillId="5" borderId="3" xfId="0" applyFont="1" applyFill="1" applyBorder="1" applyAlignment="1" applyProtection="1">
      <alignment horizontal="center" vertical="center"/>
      <protection locked="0"/>
    </xf>
    <xf numFmtId="0" fontId="6" fillId="8" borderId="3" xfId="0" applyFont="1" applyFill="1" applyBorder="1" applyAlignment="1" applyProtection="1">
      <alignment horizontal="center" vertical="center"/>
      <protection locked="0"/>
    </xf>
    <xf numFmtId="0" fontId="6" fillId="10" borderId="37" xfId="0" applyFont="1" applyFill="1" applyBorder="1" applyAlignment="1" applyProtection="1">
      <alignment horizontal="center" vertical="center"/>
      <protection locked="0"/>
    </xf>
    <xf numFmtId="0" fontId="40" fillId="8" borderId="27" xfId="0" applyFont="1" applyFill="1" applyBorder="1" applyAlignment="1" applyProtection="1">
      <alignment horizontal="center" vertical="center"/>
      <protection locked="0"/>
    </xf>
    <xf numFmtId="0" fontId="13" fillId="7" borderId="19" xfId="3" applyNumberFormat="1" applyFont="1" applyFill="1" applyBorder="1" applyAlignment="1" applyProtection="1">
      <alignment horizontal="center" vertical="center"/>
    </xf>
    <xf numFmtId="0" fontId="59" fillId="8" borderId="26" xfId="0" applyFont="1" applyFill="1" applyBorder="1" applyAlignment="1" applyProtection="1">
      <alignment horizontal="center" vertical="center"/>
      <protection locked="0"/>
    </xf>
    <xf numFmtId="0" fontId="59" fillId="8" borderId="27" xfId="0" applyFont="1" applyFill="1" applyBorder="1" applyAlignment="1" applyProtection="1">
      <alignment horizontal="center" vertical="center"/>
      <protection locked="0"/>
    </xf>
    <xf numFmtId="0" fontId="59" fillId="8" borderId="10" xfId="0" applyFont="1" applyFill="1" applyBorder="1" applyAlignment="1" applyProtection="1">
      <alignment horizontal="center" vertical="center"/>
      <protection locked="0"/>
    </xf>
    <xf numFmtId="0" fontId="6" fillId="8" borderId="19" xfId="0" applyFont="1" applyFill="1" applyBorder="1" applyAlignment="1" applyProtection="1">
      <alignment horizontal="center" vertical="center"/>
      <protection locked="0"/>
    </xf>
    <xf numFmtId="0" fontId="40" fillId="8" borderId="0" xfId="0" applyFont="1" applyFill="1" applyAlignment="1">
      <alignment horizontal="center" vertical="center"/>
    </xf>
    <xf numFmtId="0" fontId="25" fillId="2" borderId="91" xfId="3" applyNumberFormat="1" applyFont="1" applyFill="1" applyBorder="1" applyAlignment="1" applyProtection="1">
      <alignment horizontal="center" vertical="center"/>
    </xf>
    <xf numFmtId="0" fontId="59" fillId="7" borderId="19" xfId="0" applyFont="1" applyFill="1" applyBorder="1" applyAlignment="1" applyProtection="1">
      <alignment horizontal="center" vertical="center"/>
      <protection locked="0"/>
    </xf>
    <xf numFmtId="0" fontId="13" fillId="5" borderId="19" xfId="0" applyFont="1" applyFill="1" applyBorder="1" applyAlignment="1" applyProtection="1">
      <alignment horizontal="center" vertical="center"/>
      <protection locked="0"/>
    </xf>
    <xf numFmtId="0" fontId="33" fillId="7" borderId="2" xfId="3" applyNumberFormat="1" applyFont="1" applyFill="1" applyBorder="1" applyAlignment="1" applyProtection="1">
      <alignment horizontal="center" vertical="center"/>
    </xf>
    <xf numFmtId="0" fontId="33" fillId="4" borderId="23" xfId="3" applyNumberFormat="1" applyFont="1" applyFill="1" applyBorder="1" applyAlignment="1" applyProtection="1">
      <alignment horizontal="center" vertical="center"/>
    </xf>
    <xf numFmtId="0" fontId="33" fillId="4" borderId="19" xfId="3" applyNumberFormat="1" applyFont="1" applyFill="1" applyBorder="1" applyAlignment="1" applyProtection="1">
      <alignment horizontal="center" vertical="center"/>
    </xf>
    <xf numFmtId="0" fontId="33" fillId="4" borderId="2" xfId="3" applyNumberFormat="1" applyFont="1" applyFill="1" applyBorder="1" applyAlignment="1" applyProtection="1">
      <alignment horizontal="center" vertical="center"/>
    </xf>
    <xf numFmtId="0" fontId="33" fillId="7" borderId="23" xfId="3" applyNumberFormat="1" applyFont="1" applyFill="1" applyBorder="1" applyAlignment="1" applyProtection="1">
      <alignment horizontal="center" vertical="center"/>
    </xf>
    <xf numFmtId="0" fontId="27" fillId="4" borderId="33" xfId="3" applyNumberFormat="1" applyFont="1" applyFill="1" applyBorder="1" applyAlignment="1" applyProtection="1">
      <alignment horizontal="center" vertical="center"/>
    </xf>
    <xf numFmtId="0" fontId="27" fillId="7" borderId="33" xfId="3" applyNumberFormat="1" applyFont="1" applyFill="1" applyBorder="1" applyAlignment="1" applyProtection="1">
      <alignment horizontal="center" vertical="center"/>
    </xf>
    <xf numFmtId="0" fontId="27" fillId="4" borderId="32" xfId="3" applyNumberFormat="1" applyFont="1" applyFill="1" applyBorder="1" applyAlignment="1" applyProtection="1">
      <alignment horizontal="center" vertical="center"/>
    </xf>
    <xf numFmtId="0" fontId="27" fillId="7" borderId="31" xfId="3" applyNumberFormat="1" applyFont="1" applyFill="1" applyBorder="1" applyAlignment="1" applyProtection="1">
      <alignment horizontal="center" vertical="center"/>
    </xf>
    <xf numFmtId="0" fontId="27" fillId="10" borderId="0" xfId="3" applyFont="1" applyFill="1" applyBorder="1" applyAlignment="1">
      <alignment vertical="center" wrapText="1"/>
    </xf>
    <xf numFmtId="0" fontId="33" fillId="10" borderId="0" xfId="3" applyNumberFormat="1" applyFont="1" applyFill="1" applyBorder="1" applyAlignment="1" applyProtection="1">
      <alignment horizontal="center" vertical="center"/>
    </xf>
    <xf numFmtId="0" fontId="32" fillId="10" borderId="0" xfId="0" applyFont="1" applyFill="1" applyAlignment="1" applyProtection="1">
      <alignment horizontal="center" vertical="center"/>
      <protection locked="0"/>
    </xf>
    <xf numFmtId="0" fontId="38" fillId="10" borderId="0" xfId="3" applyFont="1" applyFill="1" applyBorder="1" applyAlignment="1">
      <alignment vertical="center"/>
    </xf>
    <xf numFmtId="0" fontId="32" fillId="10" borderId="0" xfId="0" applyFont="1" applyFill="1" applyAlignment="1">
      <alignment horizontal="center" vertical="center"/>
    </xf>
    <xf numFmtId="0" fontId="33" fillId="7" borderId="19" xfId="3" applyNumberFormat="1" applyFont="1" applyFill="1" applyBorder="1" applyAlignment="1" applyProtection="1">
      <alignment horizontal="center" vertical="center"/>
    </xf>
    <xf numFmtId="0" fontId="33" fillId="5" borderId="22" xfId="3" applyFont="1" applyFill="1" applyBorder="1" applyAlignment="1">
      <alignment horizontal="center" vertical="center"/>
    </xf>
    <xf numFmtId="0" fontId="33" fillId="7" borderId="16" xfId="3" applyFont="1" applyFill="1" applyBorder="1" applyAlignment="1">
      <alignment horizontal="center" vertical="center"/>
    </xf>
    <xf numFmtId="0" fontId="27" fillId="4" borderId="75" xfId="3" applyNumberFormat="1" applyFont="1" applyFill="1" applyBorder="1" applyAlignment="1" applyProtection="1">
      <alignment horizontal="center" vertical="center"/>
    </xf>
    <xf numFmtId="0" fontId="27" fillId="4" borderId="31" xfId="3" applyNumberFormat="1" applyFont="1" applyFill="1" applyBorder="1" applyAlignment="1" applyProtection="1">
      <alignment horizontal="center" vertical="center"/>
    </xf>
    <xf numFmtId="164" fontId="9" fillId="5" borderId="41" xfId="0" applyNumberFormat="1" applyFont="1" applyFill="1" applyBorder="1" applyAlignment="1">
      <alignment horizontal="center" vertical="center"/>
    </xf>
    <xf numFmtId="0" fontId="13" fillId="3" borderId="2" xfId="0" applyFont="1" applyFill="1" applyBorder="1" applyAlignment="1" applyProtection="1">
      <alignment horizontal="center" vertical="center"/>
      <protection locked="0"/>
    </xf>
    <xf numFmtId="0" fontId="13" fillId="3" borderId="23" xfId="0" applyFont="1" applyFill="1" applyBorder="1" applyAlignment="1" applyProtection="1">
      <alignment horizontal="center" vertical="center"/>
      <protection locked="0"/>
    </xf>
    <xf numFmtId="0" fontId="13" fillId="3" borderId="19" xfId="0" applyFont="1" applyFill="1" applyBorder="1" applyAlignment="1" applyProtection="1">
      <alignment horizontal="center" vertical="center"/>
      <protection locked="0"/>
    </xf>
    <xf numFmtId="0" fontId="59" fillId="3" borderId="15" xfId="0" applyFont="1" applyFill="1" applyBorder="1" applyAlignment="1" applyProtection="1">
      <alignment horizontal="center" vertical="center"/>
      <protection locked="0"/>
    </xf>
    <xf numFmtId="0" fontId="6" fillId="3" borderId="23" xfId="0" applyFont="1" applyFill="1" applyBorder="1" applyAlignment="1" applyProtection="1">
      <alignment horizontal="center" vertical="center"/>
      <protection locked="0"/>
    </xf>
    <xf numFmtId="0" fontId="59" fillId="3" borderId="19" xfId="0" applyFont="1" applyFill="1" applyBorder="1" applyAlignment="1" applyProtection="1">
      <alignment horizontal="center" vertical="center"/>
      <protection locked="0"/>
    </xf>
    <xf numFmtId="0" fontId="6" fillId="3" borderId="19" xfId="0" applyFont="1" applyFill="1" applyBorder="1" applyAlignment="1" applyProtection="1">
      <alignment horizontal="center" vertical="center"/>
      <protection locked="0"/>
    </xf>
    <xf numFmtId="0" fontId="59" fillId="3" borderId="23" xfId="0" applyFont="1" applyFill="1" applyBorder="1" applyAlignment="1" applyProtection="1">
      <alignment horizontal="center" vertical="center"/>
      <protection locked="0"/>
    </xf>
    <xf numFmtId="1" fontId="3" fillId="5" borderId="2" xfId="0" applyNumberFormat="1" applyFont="1" applyFill="1" applyBorder="1" applyAlignment="1">
      <alignment horizontal="center" vertical="center"/>
    </xf>
    <xf numFmtId="0" fontId="40" fillId="3" borderId="23" xfId="0" applyFont="1" applyFill="1" applyBorder="1" applyAlignment="1" applyProtection="1">
      <alignment horizontal="center" vertical="center"/>
      <protection locked="0"/>
    </xf>
    <xf numFmtId="0" fontId="42" fillId="2" borderId="33" xfId="3" applyFont="1" applyFill="1" applyBorder="1" applyAlignment="1" applyProtection="1">
      <alignment horizontal="center" vertical="center"/>
      <protection locked="0"/>
    </xf>
    <xf numFmtId="0" fontId="42" fillId="5" borderId="6" xfId="3" applyFont="1" applyFill="1" applyBorder="1" applyAlignment="1" applyProtection="1">
      <alignment horizontal="center" vertical="center"/>
      <protection locked="0"/>
    </xf>
    <xf numFmtId="0" fontId="42" fillId="7" borderId="21" xfId="3" applyFont="1" applyFill="1" applyBorder="1" applyAlignment="1" applyProtection="1">
      <alignment horizontal="center" vertical="center"/>
      <protection locked="0"/>
    </xf>
    <xf numFmtId="0" fontId="42" fillId="7" borderId="6" xfId="3" applyFont="1" applyFill="1" applyBorder="1" applyAlignment="1" applyProtection="1">
      <alignment horizontal="center" vertical="center"/>
      <protection locked="0"/>
    </xf>
    <xf numFmtId="0" fontId="42" fillId="2" borderId="21" xfId="3" applyFont="1" applyFill="1" applyBorder="1" applyAlignment="1" applyProtection="1">
      <alignment horizontal="center" vertical="center"/>
      <protection locked="0"/>
    </xf>
    <xf numFmtId="0" fontId="25" fillId="2" borderId="9" xfId="3" applyNumberFormat="1" applyFont="1" applyFill="1" applyBorder="1" applyAlignment="1" applyProtection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58" xfId="0" applyNumberFormat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1" fontId="0" fillId="5" borderId="43" xfId="0" applyNumberFormat="1" applyFill="1" applyBorder="1" applyAlignment="1">
      <alignment horizontal="center" vertical="center"/>
    </xf>
    <xf numFmtId="0" fontId="59" fillId="10" borderId="4" xfId="0" applyFont="1" applyFill="1" applyBorder="1" applyAlignment="1" applyProtection="1">
      <alignment horizontal="center" vertical="center"/>
      <protection locked="0"/>
    </xf>
    <xf numFmtId="0" fontId="5" fillId="4" borderId="6" xfId="3" applyNumberFormat="1" applyFont="1" applyFill="1" applyBorder="1" applyAlignment="1" applyProtection="1">
      <alignment horizontal="center" vertical="center"/>
    </xf>
    <xf numFmtId="0" fontId="5" fillId="4" borderId="27" xfId="3" applyNumberFormat="1" applyFont="1" applyFill="1" applyBorder="1" applyAlignment="1" applyProtection="1">
      <alignment horizontal="center" vertical="center"/>
    </xf>
    <xf numFmtId="0" fontId="5" fillId="4" borderId="26" xfId="3" applyNumberFormat="1" applyFont="1" applyFill="1" applyBorder="1" applyAlignment="1" applyProtection="1">
      <alignment horizontal="center" vertical="center"/>
    </xf>
    <xf numFmtId="0" fontId="5" fillId="7" borderId="6" xfId="3" applyNumberFormat="1" applyFont="1" applyFill="1" applyBorder="1" applyAlignment="1" applyProtection="1">
      <alignment horizontal="center" vertical="center"/>
    </xf>
    <xf numFmtId="0" fontId="59" fillId="5" borderId="10" xfId="0" applyFont="1" applyFill="1" applyBorder="1" applyAlignment="1" applyProtection="1">
      <alignment horizontal="center" vertical="center"/>
      <protection locked="0"/>
    </xf>
    <xf numFmtId="0" fontId="59" fillId="5" borderId="11" xfId="0" applyFont="1" applyFill="1" applyBorder="1" applyAlignment="1" applyProtection="1">
      <alignment horizontal="center" vertical="center"/>
      <protection locked="0"/>
    </xf>
    <xf numFmtId="0" fontId="59" fillId="9" borderId="19" xfId="0" applyFont="1" applyFill="1" applyBorder="1" applyAlignment="1" applyProtection="1">
      <alignment horizontal="center" vertical="center"/>
      <protection locked="0"/>
    </xf>
    <xf numFmtId="0" fontId="40" fillId="9" borderId="19" xfId="0" applyFont="1" applyFill="1" applyBorder="1" applyAlignment="1" applyProtection="1">
      <alignment horizontal="center" vertical="center"/>
      <protection locked="0"/>
    </xf>
    <xf numFmtId="0" fontId="13" fillId="4" borderId="74" xfId="3" applyNumberFormat="1" applyFont="1" applyFill="1" applyBorder="1" applyAlignment="1" applyProtection="1">
      <alignment horizontal="center" vertical="center"/>
    </xf>
    <xf numFmtId="0" fontId="19" fillId="11" borderId="20" xfId="0" applyFont="1" applyFill="1" applyBorder="1" applyAlignment="1">
      <alignment horizontal="center" vertical="center"/>
    </xf>
    <xf numFmtId="164" fontId="9" fillId="3" borderId="41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8" fillId="4" borderId="3" xfId="3" applyNumberFormat="1" applyFont="1" applyFill="1" applyBorder="1" applyAlignment="1" applyProtection="1">
      <alignment horizontal="center" vertical="center"/>
    </xf>
    <xf numFmtId="0" fontId="8" fillId="4" borderId="3" xfId="3" applyNumberFormat="1" applyFont="1" applyFill="1" applyBorder="1" applyAlignment="1" applyProtection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1" fontId="8" fillId="4" borderId="19" xfId="3" applyNumberFormat="1" applyFont="1" applyFill="1" applyBorder="1" applyAlignment="1" applyProtection="1">
      <alignment horizontal="center" vertical="center"/>
    </xf>
    <xf numFmtId="1" fontId="8" fillId="4" borderId="23" xfId="3" applyNumberFormat="1" applyFont="1" applyFill="1" applyBorder="1" applyAlignment="1" applyProtection="1">
      <alignment horizontal="center" vertical="center"/>
    </xf>
    <xf numFmtId="0" fontId="11" fillId="5" borderId="18" xfId="0" applyFont="1" applyFill="1" applyBorder="1" applyAlignment="1">
      <alignment horizontal="center" vertical="center"/>
    </xf>
    <xf numFmtId="0" fontId="0" fillId="10" borderId="53" xfId="0" applyFill="1" applyBorder="1" applyAlignment="1">
      <alignment vertical="center"/>
    </xf>
    <xf numFmtId="0" fontId="6" fillId="27" borderId="19" xfId="0" applyFont="1" applyFill="1" applyBorder="1" applyAlignment="1" applyProtection="1">
      <alignment horizontal="center" vertical="center"/>
      <protection locked="0"/>
    </xf>
    <xf numFmtId="0" fontId="13" fillId="27" borderId="19" xfId="0" applyFont="1" applyFill="1" applyBorder="1" applyAlignment="1" applyProtection="1">
      <alignment horizontal="center" vertical="center"/>
      <protection locked="0"/>
    </xf>
    <xf numFmtId="0" fontId="6" fillId="27" borderId="2" xfId="0" applyFont="1" applyFill="1" applyBorder="1" applyAlignment="1" applyProtection="1">
      <alignment horizontal="center" vertical="center"/>
      <protection locked="0"/>
    </xf>
    <xf numFmtId="0" fontId="6" fillId="7" borderId="19" xfId="0" applyFont="1" applyFill="1" applyBorder="1" applyAlignment="1" applyProtection="1">
      <alignment horizontal="center" vertical="center"/>
      <protection locked="0"/>
    </xf>
    <xf numFmtId="0" fontId="13" fillId="27" borderId="2" xfId="0" applyFont="1" applyFill="1" applyBorder="1" applyAlignment="1" applyProtection="1">
      <alignment horizontal="center" vertical="center"/>
      <protection locked="0"/>
    </xf>
    <xf numFmtId="0" fontId="33" fillId="7" borderId="32" xfId="3" applyNumberFormat="1" applyFont="1" applyFill="1" applyBorder="1" applyAlignment="1" applyProtection="1">
      <alignment horizontal="center" vertical="center"/>
    </xf>
    <xf numFmtId="0" fontId="27" fillId="4" borderId="37" xfId="3" applyNumberFormat="1" applyFont="1" applyFill="1" applyBorder="1" applyAlignment="1" applyProtection="1">
      <alignment horizontal="center" vertical="center"/>
    </xf>
    <xf numFmtId="0" fontId="27" fillId="7" borderId="37" xfId="3" applyNumberFormat="1" applyFont="1" applyFill="1" applyBorder="1" applyAlignment="1" applyProtection="1">
      <alignment horizontal="center" vertical="center"/>
    </xf>
    <xf numFmtId="0" fontId="33" fillId="3" borderId="43" xfId="3" applyNumberFormat="1" applyFont="1" applyFill="1" applyBorder="1" applyAlignment="1" applyProtection="1">
      <alignment horizontal="center" vertical="center"/>
    </xf>
    <xf numFmtId="0" fontId="27" fillId="4" borderId="49" xfId="3" applyNumberFormat="1" applyFont="1" applyFill="1" applyBorder="1" applyAlignment="1" applyProtection="1">
      <alignment horizontal="center" vertical="center"/>
    </xf>
    <xf numFmtId="0" fontId="32" fillId="10" borderId="41" xfId="0" applyFont="1" applyFill="1" applyBorder="1" applyAlignment="1" applyProtection="1">
      <alignment horizontal="center" vertical="center"/>
      <protection locked="0"/>
    </xf>
    <xf numFmtId="0" fontId="32" fillId="10" borderId="48" xfId="0" applyFont="1" applyFill="1" applyBorder="1" applyAlignment="1" applyProtection="1">
      <alignment horizontal="center" vertical="center"/>
      <protection locked="0"/>
    </xf>
    <xf numFmtId="0" fontId="33" fillId="4" borderId="49" xfId="3" applyNumberFormat="1" applyFont="1" applyFill="1" applyBorder="1" applyAlignment="1" applyProtection="1">
      <alignment horizontal="center" vertical="center"/>
    </xf>
    <xf numFmtId="0" fontId="32" fillId="10" borderId="41" xfId="0" applyFont="1" applyFill="1" applyBorder="1" applyAlignment="1">
      <alignment horizontal="center" vertical="center"/>
    </xf>
    <xf numFmtId="0" fontId="32" fillId="10" borderId="48" xfId="0" applyFont="1" applyFill="1" applyBorder="1" applyAlignment="1">
      <alignment horizontal="center" vertical="center"/>
    </xf>
    <xf numFmtId="0" fontId="7" fillId="5" borderId="2" xfId="0" applyFont="1" applyFill="1" applyBorder="1" applyAlignment="1" applyProtection="1">
      <alignment horizontal="center" vertical="center"/>
      <protection locked="0"/>
    </xf>
    <xf numFmtId="0" fontId="63" fillId="5" borderId="2" xfId="0" applyFont="1" applyFill="1" applyBorder="1" applyAlignment="1" applyProtection="1">
      <alignment horizontal="center" vertical="center"/>
      <protection locked="0"/>
    </xf>
    <xf numFmtId="0" fontId="7" fillId="5" borderId="23" xfId="0" applyFont="1" applyFill="1" applyBorder="1" applyAlignment="1" applyProtection="1">
      <alignment horizontal="center" vertical="center"/>
      <protection locked="0"/>
    </xf>
    <xf numFmtId="0" fontId="63" fillId="10" borderId="19" xfId="0" applyFont="1" applyFill="1" applyBorder="1" applyAlignment="1" applyProtection="1">
      <alignment horizontal="center" vertical="center"/>
      <protection locked="0"/>
    </xf>
    <xf numFmtId="0" fontId="32" fillId="21" borderId="19" xfId="0" applyFont="1" applyFill="1" applyBorder="1" applyAlignment="1" applyProtection="1">
      <alignment horizontal="center" vertical="center"/>
      <protection locked="0"/>
    </xf>
    <xf numFmtId="0" fontId="32" fillId="15" borderId="2" xfId="0" applyFont="1" applyFill="1" applyBorder="1" applyAlignment="1">
      <alignment horizontal="center" vertical="center"/>
    </xf>
    <xf numFmtId="0" fontId="32" fillId="15" borderId="23" xfId="0" applyFont="1" applyFill="1" applyBorder="1" applyAlignment="1">
      <alignment horizontal="center" vertical="center"/>
    </xf>
    <xf numFmtId="164" fontId="3" fillId="5" borderId="22" xfId="0" applyNumberFormat="1" applyFont="1" applyFill="1" applyBorder="1" applyAlignment="1">
      <alignment horizontal="center" vertical="center"/>
    </xf>
    <xf numFmtId="0" fontId="41" fillId="5" borderId="3" xfId="0" applyFont="1" applyFill="1" applyBorder="1" applyAlignment="1">
      <alignment horizontal="center" vertical="center"/>
    </xf>
    <xf numFmtId="164" fontId="41" fillId="5" borderId="48" xfId="0" applyNumberFormat="1" applyFont="1" applyFill="1" applyBorder="1" applyAlignment="1">
      <alignment horizontal="center" vertical="center"/>
    </xf>
    <xf numFmtId="0" fontId="13" fillId="7" borderId="23" xfId="0" applyFont="1" applyFill="1" applyBorder="1" applyAlignment="1" applyProtection="1">
      <alignment horizontal="center" vertical="center"/>
      <protection locked="0"/>
    </xf>
    <xf numFmtId="0" fontId="5" fillId="5" borderId="2" xfId="3" applyFont="1" applyFill="1" applyBorder="1" applyAlignment="1">
      <alignment horizontal="center" vertical="center"/>
    </xf>
    <xf numFmtId="0" fontId="13" fillId="7" borderId="2" xfId="0" applyFont="1" applyFill="1" applyBorder="1" applyAlignment="1" applyProtection="1">
      <alignment horizontal="center" vertical="center"/>
      <protection locked="0"/>
    </xf>
    <xf numFmtId="0" fontId="13" fillId="7" borderId="19" xfId="0" applyFont="1" applyFill="1" applyBorder="1" applyAlignment="1" applyProtection="1">
      <alignment horizontal="center" vertical="center"/>
      <protection locked="0"/>
    </xf>
    <xf numFmtId="0" fontId="11" fillId="0" borderId="24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1" fontId="6" fillId="11" borderId="57" xfId="0" applyNumberFormat="1" applyFont="1" applyFill="1" applyBorder="1" applyAlignment="1">
      <alignment horizontal="center" vertical="center"/>
    </xf>
    <xf numFmtId="0" fontId="9" fillId="4" borderId="0" xfId="0" applyFont="1" applyFill="1" applyAlignment="1">
      <alignment vertical="center"/>
    </xf>
    <xf numFmtId="164" fontId="9" fillId="4" borderId="42" xfId="0" applyNumberFormat="1" applyFont="1" applyFill="1" applyBorder="1" applyAlignment="1">
      <alignment horizontal="center" vertical="center"/>
    </xf>
    <xf numFmtId="164" fontId="9" fillId="4" borderId="28" xfId="0" applyNumberFormat="1" applyFont="1" applyFill="1" applyBorder="1" applyAlignment="1">
      <alignment horizontal="center" vertical="center"/>
    </xf>
    <xf numFmtId="164" fontId="9" fillId="4" borderId="92" xfId="0" applyNumberFormat="1" applyFont="1" applyFill="1" applyBorder="1" applyAlignment="1">
      <alignment horizontal="center" vertical="center"/>
    </xf>
    <xf numFmtId="0" fontId="11" fillId="0" borderId="93" xfId="0" applyFont="1" applyBorder="1" applyAlignment="1">
      <alignment horizontal="center" vertical="center"/>
    </xf>
    <xf numFmtId="164" fontId="9" fillId="20" borderId="94" xfId="0" applyNumberFormat="1" applyFont="1" applyFill="1" applyBorder="1" applyAlignment="1">
      <alignment horizontal="center" vertical="center"/>
    </xf>
    <xf numFmtId="164" fontId="9" fillId="4" borderId="94" xfId="0" applyNumberFormat="1" applyFont="1" applyFill="1" applyBorder="1" applyAlignment="1">
      <alignment horizontal="center" vertical="center"/>
    </xf>
    <xf numFmtId="164" fontId="9" fillId="13" borderId="28" xfId="0" applyNumberFormat="1" applyFont="1" applyFill="1" applyBorder="1" applyAlignment="1">
      <alignment horizontal="center" vertical="center"/>
    </xf>
    <xf numFmtId="164" fontId="9" fillId="13" borderId="92" xfId="0" applyNumberFormat="1" applyFont="1" applyFill="1" applyBorder="1" applyAlignment="1">
      <alignment horizontal="center" vertical="center"/>
    </xf>
    <xf numFmtId="164" fontId="9" fillId="13" borderId="94" xfId="0" applyNumberFormat="1" applyFont="1" applyFill="1" applyBorder="1" applyAlignment="1">
      <alignment horizontal="center" vertical="center"/>
    </xf>
    <xf numFmtId="0" fontId="15" fillId="10" borderId="40" xfId="0" applyFont="1" applyFill="1" applyBorder="1" applyAlignment="1">
      <alignment horizontal="center" vertical="center"/>
    </xf>
    <xf numFmtId="0" fontId="15" fillId="10" borderId="24" xfId="0" applyFont="1" applyFill="1" applyBorder="1" applyAlignment="1">
      <alignment horizontal="center" vertical="center"/>
    </xf>
    <xf numFmtId="164" fontId="9" fillId="4" borderId="95" xfId="0" applyNumberFormat="1" applyFont="1" applyFill="1" applyBorder="1" applyAlignment="1">
      <alignment horizontal="center" vertical="center"/>
    </xf>
    <xf numFmtId="0" fontId="0" fillId="10" borderId="41" xfId="0" applyFill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" fontId="6" fillId="11" borderId="65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9" fillId="4" borderId="43" xfId="0" applyNumberFormat="1" applyFont="1" applyFill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164" fontId="9" fillId="4" borderId="10" xfId="0" applyNumberFormat="1" applyFont="1" applyFill="1" applyBorder="1" applyAlignment="1">
      <alignment horizontal="center" vertical="center"/>
    </xf>
    <xf numFmtId="164" fontId="9" fillId="4" borderId="96" xfId="0" applyNumberFormat="1" applyFont="1" applyFill="1" applyBorder="1" applyAlignment="1">
      <alignment horizontal="center" vertical="center"/>
    </xf>
    <xf numFmtId="0" fontId="11" fillId="0" borderId="97" xfId="0" applyFont="1" applyBorder="1" applyAlignment="1">
      <alignment horizontal="center" vertical="center"/>
    </xf>
    <xf numFmtId="164" fontId="9" fillId="20" borderId="98" xfId="0" applyNumberFormat="1" applyFont="1" applyFill="1" applyBorder="1" applyAlignment="1">
      <alignment horizontal="center" vertical="center"/>
    </xf>
    <xf numFmtId="164" fontId="9" fillId="4" borderId="98" xfId="0" applyNumberFormat="1" applyFont="1" applyFill="1" applyBorder="1" applyAlignment="1">
      <alignment horizontal="center" vertical="center"/>
    </xf>
    <xf numFmtId="164" fontId="9" fillId="13" borderId="10" xfId="0" applyNumberFormat="1" applyFont="1" applyFill="1" applyBorder="1" applyAlignment="1">
      <alignment horizontal="center" vertical="center"/>
    </xf>
    <xf numFmtId="164" fontId="9" fillId="13" borderId="96" xfId="0" applyNumberFormat="1" applyFont="1" applyFill="1" applyBorder="1" applyAlignment="1">
      <alignment horizontal="center" vertical="center"/>
    </xf>
    <xf numFmtId="164" fontId="9" fillId="13" borderId="98" xfId="0" applyNumberFormat="1" applyFont="1" applyFill="1" applyBorder="1" applyAlignment="1">
      <alignment horizontal="center" vertical="center"/>
    </xf>
    <xf numFmtId="0" fontId="15" fillId="10" borderId="51" xfId="0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horizontal="center" vertical="center"/>
    </xf>
    <xf numFmtId="164" fontId="9" fillId="4" borderId="67" xfId="0" applyNumberFormat="1" applyFont="1" applyFill="1" applyBorder="1" applyAlignment="1">
      <alignment horizontal="center" vertical="center"/>
    </xf>
    <xf numFmtId="0" fontId="0" fillId="10" borderId="86" xfId="0" applyFill="1" applyBorder="1"/>
    <xf numFmtId="0" fontId="0" fillId="10" borderId="90" xfId="0" applyFill="1" applyBorder="1"/>
    <xf numFmtId="0" fontId="0" fillId="0" borderId="86" xfId="0" applyBorder="1"/>
    <xf numFmtId="0" fontId="0" fillId="10" borderId="53" xfId="0" applyFill="1" applyBorder="1" applyAlignment="1">
      <alignment horizontal="center" vertical="center"/>
    </xf>
    <xf numFmtId="46" fontId="9" fillId="5" borderId="66" xfId="0" applyNumberFormat="1" applyFont="1" applyFill="1" applyBorder="1" applyAlignment="1">
      <alignment vertical="center"/>
    </xf>
    <xf numFmtId="0" fontId="13" fillId="5" borderId="43" xfId="3" applyNumberFormat="1" applyFont="1" applyFill="1" applyBorder="1" applyAlignment="1" applyProtection="1">
      <alignment horizontal="center" vertical="center"/>
    </xf>
    <xf numFmtId="0" fontId="5" fillId="7" borderId="48" xfId="3" applyNumberFormat="1" applyFont="1" applyFill="1" applyBorder="1" applyAlignment="1" applyProtection="1">
      <alignment horizontal="center" vertical="center"/>
    </xf>
    <xf numFmtId="0" fontId="59" fillId="9" borderId="48" xfId="0" applyFont="1" applyFill="1" applyBorder="1" applyAlignment="1" applyProtection="1">
      <alignment horizontal="center" vertical="center"/>
      <protection locked="0"/>
    </xf>
    <xf numFmtId="0" fontId="40" fillId="9" borderId="48" xfId="0" applyFont="1" applyFill="1" applyBorder="1" applyAlignment="1" applyProtection="1">
      <alignment horizontal="center" vertical="center"/>
      <protection locked="0"/>
    </xf>
    <xf numFmtId="0" fontId="40" fillId="13" borderId="48" xfId="0" applyFont="1" applyFill="1" applyBorder="1" applyAlignment="1" applyProtection="1">
      <alignment horizontal="center" vertical="center"/>
      <protection locked="0"/>
    </xf>
    <xf numFmtId="0" fontId="6" fillId="3" borderId="48" xfId="0" applyFont="1" applyFill="1" applyBorder="1" applyAlignment="1" applyProtection="1">
      <alignment horizontal="center" vertical="center"/>
      <protection locked="0"/>
    </xf>
    <xf numFmtId="0" fontId="13" fillId="4" borderId="48" xfId="3" applyNumberFormat="1" applyFont="1" applyFill="1" applyBorder="1" applyAlignment="1" applyProtection="1">
      <alignment horizontal="center" vertical="center"/>
    </xf>
    <xf numFmtId="0" fontId="59" fillId="10" borderId="99" xfId="0" applyFont="1" applyFill="1" applyBorder="1" applyAlignment="1" applyProtection="1">
      <alignment horizontal="center" vertical="center"/>
      <protection locked="0"/>
    </xf>
    <xf numFmtId="0" fontId="59" fillId="10" borderId="43" xfId="0" applyFont="1" applyFill="1" applyBorder="1" applyAlignment="1" applyProtection="1">
      <alignment horizontal="center" vertical="center"/>
      <protection locked="0"/>
    </xf>
    <xf numFmtId="0" fontId="59" fillId="10" borderId="48" xfId="0" applyFont="1" applyFill="1" applyBorder="1" applyAlignment="1" applyProtection="1">
      <alignment horizontal="center" vertical="center"/>
      <protection locked="0"/>
    </xf>
    <xf numFmtId="0" fontId="59" fillId="10" borderId="41" xfId="0" applyFont="1" applyFill="1" applyBorder="1" applyAlignment="1" applyProtection="1">
      <alignment horizontal="center" vertical="center"/>
      <protection locked="0"/>
    </xf>
    <xf numFmtId="0" fontId="6" fillId="13" borderId="48" xfId="0" applyFont="1" applyFill="1" applyBorder="1" applyAlignment="1" applyProtection="1">
      <alignment horizontal="center" vertical="center"/>
      <protection locked="0"/>
    </xf>
    <xf numFmtId="0" fontId="40" fillId="10" borderId="48" xfId="0" applyFont="1" applyFill="1" applyBorder="1" applyAlignment="1" applyProtection="1">
      <alignment horizontal="center" vertical="center"/>
      <protection locked="0"/>
    </xf>
    <xf numFmtId="0" fontId="59" fillId="3" borderId="48" xfId="0" applyFont="1" applyFill="1" applyBorder="1" applyAlignment="1" applyProtection="1">
      <alignment horizontal="center" vertical="center"/>
      <protection locked="0"/>
    </xf>
    <xf numFmtId="0" fontId="6" fillId="10" borderId="48" xfId="0" applyFont="1" applyFill="1" applyBorder="1" applyAlignment="1" applyProtection="1">
      <alignment horizontal="center" vertical="center"/>
      <protection locked="0"/>
    </xf>
    <xf numFmtId="0" fontId="13" fillId="10" borderId="48" xfId="0" applyFont="1" applyFill="1" applyBorder="1" applyAlignment="1" applyProtection="1">
      <alignment horizontal="center" vertical="center"/>
      <protection locked="0"/>
    </xf>
    <xf numFmtId="0" fontId="13" fillId="5" borderId="48" xfId="0" applyFont="1" applyFill="1" applyBorder="1" applyAlignment="1" applyProtection="1">
      <alignment horizontal="center" vertical="center"/>
      <protection locked="0"/>
    </xf>
    <xf numFmtId="0" fontId="13" fillId="3" borderId="48" xfId="0" applyFont="1" applyFill="1" applyBorder="1" applyAlignment="1" applyProtection="1">
      <alignment horizontal="center" vertical="center"/>
      <protection locked="0"/>
    </xf>
    <xf numFmtId="164" fontId="11" fillId="5" borderId="66" xfId="0" applyNumberFormat="1" applyFont="1" applyFill="1" applyBorder="1" applyAlignment="1">
      <alignment horizontal="center" vertical="center"/>
    </xf>
    <xf numFmtId="0" fontId="11" fillId="2" borderId="89" xfId="0" applyFont="1" applyFill="1" applyBorder="1"/>
    <xf numFmtId="0" fontId="11" fillId="2" borderId="86" xfId="0" applyFont="1" applyFill="1" applyBorder="1"/>
    <xf numFmtId="0" fontId="40" fillId="7" borderId="23" xfId="0" applyFont="1" applyFill="1" applyBorder="1" applyAlignment="1" applyProtection="1">
      <alignment horizontal="center" vertical="center"/>
      <protection locked="0"/>
    </xf>
    <xf numFmtId="0" fontId="13" fillId="6" borderId="11" xfId="3" applyNumberFormat="1" applyFont="1" applyFill="1" applyBorder="1" applyAlignment="1" applyProtection="1">
      <alignment horizontal="center" vertical="center"/>
    </xf>
    <xf numFmtId="0" fontId="13" fillId="6" borderId="12" xfId="3" applyNumberFormat="1" applyFont="1" applyFill="1" applyBorder="1" applyAlignment="1" applyProtection="1">
      <alignment horizontal="center" vertical="center"/>
    </xf>
    <xf numFmtId="0" fontId="5" fillId="6" borderId="2" xfId="3" applyNumberFormat="1" applyFont="1" applyFill="1" applyBorder="1" applyAlignment="1" applyProtection="1">
      <alignment horizontal="center" vertical="center"/>
    </xf>
    <xf numFmtId="0" fontId="5" fillId="6" borderId="23" xfId="3" applyNumberFormat="1" applyFont="1" applyFill="1" applyBorder="1" applyAlignment="1" applyProtection="1">
      <alignment horizontal="center" vertical="center"/>
    </xf>
    <xf numFmtId="0" fontId="13" fillId="28" borderId="2" xfId="0" applyFont="1" applyFill="1" applyBorder="1" applyAlignment="1" applyProtection="1">
      <alignment horizontal="center" vertical="center"/>
      <protection locked="0"/>
    </xf>
    <xf numFmtId="0" fontId="13" fillId="28" borderId="19" xfId="0" applyFont="1" applyFill="1" applyBorder="1" applyAlignment="1" applyProtection="1">
      <alignment horizontal="center" vertical="center"/>
      <protection locked="0"/>
    </xf>
    <xf numFmtId="0" fontId="13" fillId="28" borderId="23" xfId="0" applyFont="1" applyFill="1" applyBorder="1" applyAlignment="1" applyProtection="1">
      <alignment horizontal="center" vertical="center"/>
      <protection locked="0"/>
    </xf>
    <xf numFmtId="0" fontId="13" fillId="6" borderId="23" xfId="3" applyNumberFormat="1" applyFont="1" applyFill="1" applyBorder="1" applyAlignment="1" applyProtection="1">
      <alignment horizontal="center" vertical="center"/>
    </xf>
    <xf numFmtId="0" fontId="13" fillId="6" borderId="2" xfId="3" applyNumberFormat="1" applyFont="1" applyFill="1" applyBorder="1" applyAlignment="1" applyProtection="1">
      <alignment horizontal="center" vertical="center"/>
    </xf>
    <xf numFmtId="0" fontId="6" fillId="13" borderId="26" xfId="0" applyFont="1" applyFill="1" applyBorder="1" applyAlignment="1" applyProtection="1">
      <alignment horizontal="center" vertical="center"/>
      <protection locked="0"/>
    </xf>
    <xf numFmtId="0" fontId="6" fillId="13" borderId="10" xfId="0" applyFont="1" applyFill="1" applyBorder="1" applyAlignment="1" applyProtection="1">
      <alignment horizontal="center" vertical="center"/>
      <protection locked="0"/>
    </xf>
    <xf numFmtId="0" fontId="6" fillId="8" borderId="11" xfId="0" applyFont="1" applyFill="1" applyBorder="1" applyAlignment="1" applyProtection="1">
      <alignment horizontal="center" vertical="center"/>
      <protection locked="0"/>
    </xf>
    <xf numFmtId="0" fontId="6" fillId="7" borderId="21" xfId="0" applyFont="1" applyFill="1" applyBorder="1" applyAlignment="1" applyProtection="1">
      <alignment horizontal="center" vertical="center"/>
      <protection locked="0"/>
    </xf>
    <xf numFmtId="0" fontId="6" fillId="13" borderId="20" xfId="0" applyFont="1" applyFill="1" applyBorder="1" applyAlignment="1" applyProtection="1">
      <alignment horizontal="center" vertical="center"/>
      <protection locked="0"/>
    </xf>
    <xf numFmtId="0" fontId="6" fillId="7" borderId="23" xfId="0" applyFont="1" applyFill="1" applyBorder="1" applyAlignment="1" applyProtection="1">
      <alignment horizontal="center" vertical="center"/>
      <protection locked="0"/>
    </xf>
    <xf numFmtId="164" fontId="5" fillId="29" borderId="2" xfId="0" applyNumberFormat="1" applyFont="1" applyFill="1" applyBorder="1" applyAlignment="1">
      <alignment horizontal="center" vertical="center"/>
    </xf>
    <xf numFmtId="0" fontId="33" fillId="6" borderId="11" xfId="3" applyNumberFormat="1" applyFont="1" applyFill="1" applyBorder="1" applyAlignment="1" applyProtection="1">
      <alignment horizontal="center" vertical="center"/>
    </xf>
    <xf numFmtId="0" fontId="33" fillId="6" borderId="12" xfId="3" applyNumberFormat="1" applyFont="1" applyFill="1" applyBorder="1" applyAlignment="1" applyProtection="1">
      <alignment horizontal="center" vertical="center"/>
    </xf>
    <xf numFmtId="0" fontId="32" fillId="10" borderId="100" xfId="0" applyFont="1" applyFill="1" applyBorder="1" applyAlignment="1" applyProtection="1">
      <alignment horizontal="center" vertical="center"/>
      <protection locked="0"/>
    </xf>
    <xf numFmtId="0" fontId="32" fillId="10" borderId="100" xfId="0" applyFont="1" applyFill="1" applyBorder="1" applyAlignment="1">
      <alignment horizontal="center" vertical="center"/>
    </xf>
    <xf numFmtId="0" fontId="32" fillId="10" borderId="29" xfId="0" applyFont="1" applyFill="1" applyBorder="1" applyAlignment="1">
      <alignment horizontal="center" vertical="center"/>
    </xf>
    <xf numFmtId="0" fontId="32" fillId="10" borderId="88" xfId="0" applyFont="1" applyFill="1" applyBorder="1" applyAlignment="1">
      <alignment horizontal="center" vertical="center"/>
    </xf>
    <xf numFmtId="0" fontId="32" fillId="10" borderId="83" xfId="0" applyFont="1" applyFill="1" applyBorder="1" applyAlignment="1">
      <alignment horizontal="center" vertical="center"/>
    </xf>
    <xf numFmtId="0" fontId="27" fillId="6" borderId="33" xfId="3" applyNumberFormat="1" applyFont="1" applyFill="1" applyBorder="1" applyAlignment="1" applyProtection="1">
      <alignment horizontal="center" vertical="center"/>
    </xf>
    <xf numFmtId="0" fontId="27" fillId="6" borderId="31" xfId="3" applyNumberFormat="1" applyFont="1" applyFill="1" applyBorder="1" applyAlignment="1" applyProtection="1">
      <alignment horizontal="center" vertical="center"/>
    </xf>
    <xf numFmtId="0" fontId="32" fillId="10" borderId="54" xfId="0" applyFont="1" applyFill="1" applyBorder="1" applyAlignment="1" applyProtection="1">
      <alignment horizontal="center" vertical="center"/>
      <protection locked="0"/>
    </xf>
    <xf numFmtId="0" fontId="33" fillId="6" borderId="31" xfId="3" applyNumberFormat="1" applyFont="1" applyFill="1" applyBorder="1" applyAlignment="1" applyProtection="1">
      <alignment horizontal="center" vertical="center"/>
    </xf>
    <xf numFmtId="0" fontId="33" fillId="6" borderId="33" xfId="3" applyNumberFormat="1" applyFont="1" applyFill="1" applyBorder="1" applyAlignment="1" applyProtection="1">
      <alignment horizontal="center" vertical="center"/>
    </xf>
    <xf numFmtId="0" fontId="32" fillId="10" borderId="54" xfId="0" applyFont="1" applyFill="1" applyBorder="1" applyAlignment="1">
      <alignment horizontal="center" vertical="center"/>
    </xf>
    <xf numFmtId="0" fontId="33" fillId="4" borderId="26" xfId="3" applyNumberFormat="1" applyFont="1" applyFill="1" applyBorder="1" applyAlignment="1" applyProtection="1">
      <alignment horizontal="center" vertical="center"/>
    </xf>
    <xf numFmtId="0" fontId="33" fillId="4" borderId="6" xfId="3" applyNumberFormat="1" applyFont="1" applyFill="1" applyBorder="1" applyAlignment="1" applyProtection="1">
      <alignment horizontal="center" vertical="center"/>
    </xf>
    <xf numFmtId="0" fontId="33" fillId="7" borderId="6" xfId="3" applyNumberFormat="1" applyFont="1" applyFill="1" applyBorder="1" applyAlignment="1" applyProtection="1">
      <alignment horizontal="center" vertical="center"/>
    </xf>
    <xf numFmtId="0" fontId="33" fillId="4" borderId="27" xfId="3" applyNumberFormat="1" applyFont="1" applyFill="1" applyBorder="1" applyAlignment="1" applyProtection="1">
      <alignment horizontal="center" vertical="center"/>
    </xf>
    <xf numFmtId="0" fontId="33" fillId="6" borderId="6" xfId="3" applyNumberFormat="1" applyFont="1" applyFill="1" applyBorder="1" applyAlignment="1" applyProtection="1">
      <alignment horizontal="center" vertical="center"/>
    </xf>
    <xf numFmtId="0" fontId="33" fillId="7" borderId="27" xfId="3" applyNumberFormat="1" applyFont="1" applyFill="1" applyBorder="1" applyAlignment="1" applyProtection="1">
      <alignment horizontal="center" vertical="center"/>
    </xf>
    <xf numFmtId="0" fontId="32" fillId="10" borderId="28" xfId="0" applyFont="1" applyFill="1" applyBorder="1" applyAlignment="1">
      <alignment horizontal="center" vertical="center"/>
    </xf>
    <xf numFmtId="0" fontId="32" fillId="10" borderId="40" xfId="0" applyFont="1" applyFill="1" applyBorder="1" applyAlignment="1">
      <alignment horizontal="center" vertical="center"/>
    </xf>
    <xf numFmtId="0" fontId="32" fillId="10" borderId="81" xfId="0" applyFont="1" applyFill="1" applyBorder="1" applyAlignment="1">
      <alignment horizontal="center" vertical="center"/>
    </xf>
    <xf numFmtId="0" fontId="33" fillId="7" borderId="36" xfId="3" applyFont="1" applyFill="1" applyBorder="1" applyAlignment="1">
      <alignment horizontal="center" vertical="center"/>
    </xf>
    <xf numFmtId="0" fontId="33" fillId="7" borderId="3" xfId="3" applyFont="1" applyFill="1" applyBorder="1" applyAlignment="1">
      <alignment horizontal="center" vertical="center"/>
    </xf>
    <xf numFmtId="0" fontId="33" fillId="6" borderId="3" xfId="3" applyFont="1" applyFill="1" applyBorder="1" applyAlignment="1">
      <alignment horizontal="center" vertical="center"/>
    </xf>
    <xf numFmtId="0" fontId="32" fillId="21" borderId="10" xfId="0" applyFont="1" applyFill="1" applyBorder="1" applyAlignment="1">
      <alignment horizontal="center" vertical="center"/>
    </xf>
    <xf numFmtId="0" fontId="32" fillId="21" borderId="51" xfId="0" applyFont="1" applyFill="1" applyBorder="1" applyAlignment="1">
      <alignment horizontal="center" vertical="center"/>
    </xf>
    <xf numFmtId="0" fontId="32" fillId="21" borderId="20" xfId="0" applyFont="1" applyFill="1" applyBorder="1" applyAlignment="1">
      <alignment horizontal="center" vertical="center"/>
    </xf>
    <xf numFmtId="0" fontId="32" fillId="21" borderId="39" xfId="0" applyFont="1" applyFill="1" applyBorder="1" applyAlignment="1">
      <alignment horizontal="center" vertical="center"/>
    </xf>
    <xf numFmtId="0" fontId="32" fillId="21" borderId="54" xfId="0" applyFont="1" applyFill="1" applyBorder="1" applyAlignment="1">
      <alignment horizontal="center" vertical="center"/>
    </xf>
    <xf numFmtId="0" fontId="32" fillId="21" borderId="100" xfId="0" applyFont="1" applyFill="1" applyBorder="1" applyAlignment="1">
      <alignment horizontal="center" vertical="center"/>
    </xf>
    <xf numFmtId="0" fontId="33" fillId="6" borderId="25" xfId="3" applyFont="1" applyFill="1" applyBorder="1" applyAlignment="1">
      <alignment horizontal="center" vertical="center"/>
    </xf>
    <xf numFmtId="0" fontId="33" fillId="6" borderId="36" xfId="3" applyFont="1" applyFill="1" applyBorder="1" applyAlignment="1">
      <alignment horizontal="center" vertical="center"/>
    </xf>
    <xf numFmtId="0" fontId="33" fillId="6" borderId="38" xfId="3" applyFont="1" applyFill="1" applyBorder="1" applyAlignment="1">
      <alignment horizontal="center" vertical="center"/>
    </xf>
    <xf numFmtId="0" fontId="32" fillId="10" borderId="66" xfId="0" applyFont="1" applyFill="1" applyBorder="1" applyAlignment="1">
      <alignment horizontal="center" vertical="center"/>
    </xf>
    <xf numFmtId="0" fontId="32" fillId="10" borderId="18" xfId="0" applyFont="1" applyFill="1" applyBorder="1" applyAlignment="1">
      <alignment horizontal="center" vertical="center"/>
    </xf>
    <xf numFmtId="0" fontId="32" fillId="10" borderId="7" xfId="0" applyFont="1" applyFill="1" applyBorder="1" applyAlignment="1">
      <alignment horizontal="center" vertical="center"/>
    </xf>
    <xf numFmtId="0" fontId="32" fillId="10" borderId="82" xfId="0" applyFont="1" applyFill="1" applyBorder="1" applyAlignment="1">
      <alignment horizontal="center" vertical="center"/>
    </xf>
    <xf numFmtId="0" fontId="32" fillId="10" borderId="90" xfId="0" applyFont="1" applyFill="1" applyBorder="1" applyAlignment="1">
      <alignment horizontal="center" vertical="center"/>
    </xf>
    <xf numFmtId="0" fontId="32" fillId="21" borderId="7" xfId="0" applyFont="1" applyFill="1" applyBorder="1" applyAlignment="1">
      <alignment horizontal="center" vertical="center"/>
    </xf>
    <xf numFmtId="0" fontId="32" fillId="21" borderId="82" xfId="0" applyFont="1" applyFill="1" applyBorder="1" applyAlignment="1">
      <alignment horizontal="center" vertical="center"/>
    </xf>
    <xf numFmtId="0" fontId="33" fillId="5" borderId="20" xfId="3" applyFont="1" applyFill="1" applyBorder="1" applyAlignment="1" applyProtection="1">
      <alignment horizontal="center" vertical="center"/>
      <protection locked="0"/>
    </xf>
    <xf numFmtId="0" fontId="32" fillId="10" borderId="28" xfId="0" applyFont="1" applyFill="1" applyBorder="1" applyAlignment="1" applyProtection="1">
      <alignment horizontal="center" vertical="center"/>
      <protection locked="0"/>
    </xf>
    <xf numFmtId="0" fontId="32" fillId="10" borderId="40" xfId="0" applyFont="1" applyFill="1" applyBorder="1" applyAlignment="1" applyProtection="1">
      <alignment horizontal="center" vertical="center"/>
      <protection locked="0"/>
    </xf>
    <xf numFmtId="0" fontId="32" fillId="10" borderId="81" xfId="0" applyFont="1" applyFill="1" applyBorder="1" applyAlignment="1" applyProtection="1">
      <alignment horizontal="center" vertical="center"/>
      <protection locked="0"/>
    </xf>
    <xf numFmtId="0" fontId="32" fillId="21" borderId="28" xfId="0" applyFont="1" applyFill="1" applyBorder="1" applyAlignment="1">
      <alignment horizontal="center" vertical="center"/>
    </xf>
    <xf numFmtId="0" fontId="32" fillId="21" borderId="40" xfId="0" applyFont="1" applyFill="1" applyBorder="1" applyAlignment="1">
      <alignment horizontal="center" vertical="center"/>
    </xf>
    <xf numFmtId="0" fontId="32" fillId="21" borderId="81" xfId="0" applyFont="1" applyFill="1" applyBorder="1" applyAlignment="1">
      <alignment horizontal="center" vertical="center"/>
    </xf>
    <xf numFmtId="164" fontId="3" fillId="7" borderId="2" xfId="0" applyNumberFormat="1" applyFont="1" applyFill="1" applyBorder="1" applyAlignment="1">
      <alignment horizontal="center" vertical="center"/>
    </xf>
    <xf numFmtId="0" fontId="0" fillId="3" borderId="43" xfId="0" applyFill="1" applyBorder="1" applyAlignment="1">
      <alignment horizontal="center" vertical="center"/>
    </xf>
    <xf numFmtId="0" fontId="31" fillId="5" borderId="2" xfId="3" applyFont="1" applyFill="1" applyBorder="1" applyAlignment="1" applyProtection="1">
      <alignment horizontal="center" vertical="center"/>
      <protection locked="0"/>
    </xf>
    <xf numFmtId="0" fontId="59" fillId="30" borderId="2" xfId="0" applyFont="1" applyFill="1" applyBorder="1" applyAlignment="1" applyProtection="1">
      <alignment horizontal="center" vertical="center"/>
      <protection locked="0"/>
    </xf>
    <xf numFmtId="0" fontId="59" fillId="30" borderId="23" xfId="0" applyFont="1" applyFill="1" applyBorder="1" applyAlignment="1" applyProtection="1">
      <alignment horizontal="center" vertical="center"/>
      <protection locked="0"/>
    </xf>
    <xf numFmtId="0" fontId="59" fillId="7" borderId="23" xfId="0" applyFont="1" applyFill="1" applyBorder="1" applyAlignment="1" applyProtection="1">
      <alignment horizontal="center" vertical="center"/>
      <protection locked="0"/>
    </xf>
    <xf numFmtId="0" fontId="40" fillId="7" borderId="2" xfId="0" applyFont="1" applyFill="1" applyBorder="1" applyAlignment="1" applyProtection="1">
      <alignment horizontal="center" vertical="center"/>
      <protection locked="0"/>
    </xf>
    <xf numFmtId="0" fontId="40" fillId="30" borderId="2" xfId="0" applyFont="1" applyFill="1" applyBorder="1" applyAlignment="1" applyProtection="1">
      <alignment horizontal="center" vertical="center"/>
      <protection locked="0"/>
    </xf>
    <xf numFmtId="0" fontId="40" fillId="30" borderId="23" xfId="0" applyFont="1" applyFill="1" applyBorder="1" applyAlignment="1" applyProtection="1">
      <alignment horizontal="center" vertical="center"/>
      <protection locked="0"/>
    </xf>
    <xf numFmtId="0" fontId="6" fillId="2" borderId="2" xfId="0" applyFont="1" applyFill="1" applyBorder="1" applyAlignment="1" applyProtection="1">
      <alignment horizontal="center" vertical="center"/>
      <protection locked="0"/>
    </xf>
    <xf numFmtId="0" fontId="6" fillId="2" borderId="19" xfId="0" applyFont="1" applyFill="1" applyBorder="1" applyAlignment="1" applyProtection="1">
      <alignment horizontal="center" vertical="center"/>
      <protection locked="0"/>
    </xf>
    <xf numFmtId="0" fontId="6" fillId="2" borderId="23" xfId="0" applyFont="1" applyFill="1" applyBorder="1" applyAlignment="1" applyProtection="1">
      <alignment horizontal="center" vertical="center"/>
      <protection locked="0"/>
    </xf>
    <xf numFmtId="0" fontId="59" fillId="3" borderId="22" xfId="0" applyFont="1" applyFill="1" applyBorder="1" applyAlignment="1" applyProtection="1">
      <alignment horizontal="center" vertical="center"/>
      <protection locked="0"/>
    </xf>
    <xf numFmtId="164" fontId="5" fillId="5" borderId="30" xfId="0" applyNumberFormat="1" applyFont="1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25" fillId="11" borderId="6" xfId="3" applyNumberFormat="1" applyFont="1" applyFill="1" applyBorder="1" applyAlignment="1" applyProtection="1">
      <alignment horizontal="center" vertical="center"/>
    </xf>
    <xf numFmtId="0" fontId="13" fillId="2" borderId="14" xfId="3" applyFont="1" applyFill="1" applyBorder="1" applyAlignment="1">
      <alignment horizontal="center" vertical="center"/>
    </xf>
    <xf numFmtId="0" fontId="13" fillId="2" borderId="15" xfId="3" applyFont="1" applyFill="1" applyBorder="1" applyAlignment="1" applyProtection="1">
      <alignment horizontal="center" vertical="center"/>
      <protection locked="0"/>
    </xf>
    <xf numFmtId="0" fontId="13" fillId="2" borderId="16" xfId="3" applyFont="1" applyFill="1" applyBorder="1" applyAlignment="1">
      <alignment horizontal="center" vertical="center"/>
    </xf>
    <xf numFmtId="0" fontId="59" fillId="5" borderId="4" xfId="0" applyFont="1" applyFill="1" applyBorder="1" applyAlignment="1" applyProtection="1">
      <alignment horizontal="center" vertical="center"/>
      <protection locked="0"/>
    </xf>
    <xf numFmtId="0" fontId="13" fillId="2" borderId="20" xfId="3" applyFont="1" applyFill="1" applyBorder="1" applyAlignment="1">
      <alignment horizontal="center" vertical="center"/>
    </xf>
    <xf numFmtId="0" fontId="13" fillId="2" borderId="22" xfId="3" applyFont="1" applyFill="1" applyBorder="1" applyAlignment="1">
      <alignment horizontal="center" vertical="center"/>
    </xf>
    <xf numFmtId="0" fontId="13" fillId="2" borderId="19" xfId="3" applyFont="1" applyFill="1" applyBorder="1" applyAlignment="1">
      <alignment horizontal="center" vertical="center"/>
    </xf>
    <xf numFmtId="0" fontId="13" fillId="2" borderId="23" xfId="3" applyFont="1" applyFill="1" applyBorder="1" applyAlignment="1">
      <alignment horizontal="center" vertical="center"/>
    </xf>
    <xf numFmtId="0" fontId="13" fillId="2" borderId="27" xfId="3" applyFont="1" applyFill="1" applyBorder="1" applyAlignment="1">
      <alignment horizontal="center" vertical="center"/>
    </xf>
    <xf numFmtId="0" fontId="13" fillId="2" borderId="32" xfId="3" applyFont="1" applyFill="1" applyBorder="1" applyAlignment="1">
      <alignment horizontal="center" vertical="center"/>
    </xf>
    <xf numFmtId="0" fontId="31" fillId="5" borderId="6" xfId="3" applyFont="1" applyFill="1" applyBorder="1" applyAlignment="1" applyProtection="1">
      <alignment horizontal="center" vertical="center"/>
      <protection locked="0"/>
    </xf>
    <xf numFmtId="0" fontId="6" fillId="10" borderId="4" xfId="0" applyFont="1" applyFill="1" applyBorder="1" applyAlignment="1" applyProtection="1">
      <alignment horizontal="center" vertical="center"/>
      <protection locked="0"/>
    </xf>
    <xf numFmtId="0" fontId="6" fillId="27" borderId="6" xfId="0" applyFont="1" applyFill="1" applyBorder="1" applyAlignment="1" applyProtection="1">
      <alignment horizontal="center" vertical="center"/>
      <protection locked="0"/>
    </xf>
    <xf numFmtId="0" fontId="59" fillId="7" borderId="6" xfId="0" applyFont="1" applyFill="1" applyBorder="1" applyAlignment="1" applyProtection="1">
      <alignment horizontal="center" vertical="center"/>
      <protection locked="0"/>
    </xf>
    <xf numFmtId="0" fontId="11" fillId="0" borderId="8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0" fontId="6" fillId="27" borderId="21" xfId="0" applyFont="1" applyFill="1" applyBorder="1" applyAlignment="1" applyProtection="1">
      <alignment horizontal="center" vertical="center"/>
      <protection locked="0"/>
    </xf>
    <xf numFmtId="0" fontId="6" fillId="5" borderId="22" xfId="0" applyFont="1" applyFill="1" applyBorder="1" applyAlignment="1" applyProtection="1">
      <alignment horizontal="center" vertical="center"/>
      <protection locked="0"/>
    </xf>
    <xf numFmtId="0" fontId="59" fillId="3" borderId="21" xfId="0" applyFont="1" applyFill="1" applyBorder="1" applyAlignment="1" applyProtection="1">
      <alignment horizontal="center" vertical="center"/>
      <protection locked="0"/>
    </xf>
    <xf numFmtId="0" fontId="6" fillId="27" borderId="11" xfId="0" applyFont="1" applyFill="1" applyBorder="1" applyAlignment="1" applyProtection="1">
      <alignment horizontal="center" vertical="center"/>
      <protection locked="0"/>
    </xf>
    <xf numFmtId="0" fontId="11" fillId="2" borderId="101" xfId="0" applyFont="1" applyFill="1" applyBorder="1"/>
    <xf numFmtId="0" fontId="11" fillId="2" borderId="102" xfId="0" applyFont="1" applyFill="1" applyBorder="1"/>
    <xf numFmtId="1" fontId="6" fillId="0" borderId="103" xfId="0" applyNumberFormat="1" applyFont="1" applyBorder="1" applyAlignment="1">
      <alignment horizontal="center" vertical="center"/>
    </xf>
    <xf numFmtId="0" fontId="6" fillId="0" borderId="103" xfId="0" applyFont="1" applyBorder="1" applyAlignment="1">
      <alignment horizontal="center" vertical="center"/>
    </xf>
    <xf numFmtId="1" fontId="8" fillId="4" borderId="103" xfId="3" applyNumberFormat="1" applyFont="1" applyFill="1" applyBorder="1" applyAlignment="1" applyProtection="1">
      <alignment horizontal="center" vertical="center"/>
    </xf>
    <xf numFmtId="0" fontId="8" fillId="4" borderId="103" xfId="3" applyNumberFormat="1" applyFont="1" applyFill="1" applyBorder="1" applyAlignment="1" applyProtection="1">
      <alignment horizontal="center" vertical="center"/>
    </xf>
    <xf numFmtId="0" fontId="13" fillId="3" borderId="106" xfId="3" applyNumberFormat="1" applyFont="1" applyFill="1" applyBorder="1" applyAlignment="1" applyProtection="1">
      <alignment horizontal="center" vertical="center"/>
    </xf>
    <xf numFmtId="0" fontId="5" fillId="4" borderId="103" xfId="3" applyNumberFormat="1" applyFont="1" applyFill="1" applyBorder="1" applyAlignment="1" applyProtection="1">
      <alignment horizontal="center" vertical="center"/>
    </xf>
    <xf numFmtId="0" fontId="6" fillId="10" borderId="107" xfId="0" applyFont="1" applyFill="1" applyBorder="1" applyAlignment="1" applyProtection="1">
      <alignment horizontal="center" vertical="center"/>
      <protection locked="0"/>
    </xf>
    <xf numFmtId="0" fontId="6" fillId="10" borderId="103" xfId="0" applyFont="1" applyFill="1" applyBorder="1" applyAlignment="1" applyProtection="1">
      <alignment horizontal="center" vertical="center"/>
      <protection locked="0"/>
    </xf>
    <xf numFmtId="0" fontId="13" fillId="13" borderId="107" xfId="0" applyFont="1" applyFill="1" applyBorder="1" applyAlignment="1" applyProtection="1">
      <alignment horizontal="center" vertical="center"/>
      <protection locked="0"/>
    </xf>
    <xf numFmtId="0" fontId="13" fillId="10" borderId="107" xfId="0" applyFont="1" applyFill="1" applyBorder="1" applyAlignment="1" applyProtection="1">
      <alignment horizontal="center" vertical="center"/>
      <protection locked="0"/>
    </xf>
    <xf numFmtId="0" fontId="13" fillId="4" borderId="107" xfId="3" applyNumberFormat="1" applyFont="1" applyFill="1" applyBorder="1" applyAlignment="1" applyProtection="1">
      <alignment horizontal="center" vertical="center"/>
    </xf>
    <xf numFmtId="0" fontId="6" fillId="13" borderId="107" xfId="0" applyFont="1" applyFill="1" applyBorder="1" applyAlignment="1" applyProtection="1">
      <alignment horizontal="center" vertical="center"/>
      <protection locked="0"/>
    </xf>
    <xf numFmtId="0" fontId="59" fillId="10" borderId="107" xfId="0" applyFont="1" applyFill="1" applyBorder="1" applyAlignment="1" applyProtection="1">
      <alignment horizontal="center" vertical="center"/>
      <protection locked="0"/>
    </xf>
    <xf numFmtId="0" fontId="6" fillId="10" borderId="104" xfId="0" applyFont="1" applyFill="1" applyBorder="1" applyAlignment="1" applyProtection="1">
      <alignment horizontal="center" vertical="center"/>
      <protection locked="0"/>
    </xf>
    <xf numFmtId="0" fontId="40" fillId="10" borderId="107" xfId="0" applyFont="1" applyFill="1" applyBorder="1" applyAlignment="1" applyProtection="1">
      <alignment horizontal="center" vertical="center"/>
      <protection locked="0"/>
    </xf>
    <xf numFmtId="0" fontId="13" fillId="3" borderId="36" xfId="3" applyNumberFormat="1" applyFont="1" applyFill="1" applyBorder="1" applyAlignment="1" applyProtection="1">
      <alignment horizontal="center" vertical="center"/>
    </xf>
    <xf numFmtId="0" fontId="5" fillId="4" borderId="3" xfId="3" applyNumberFormat="1" applyFont="1" applyFill="1" applyBorder="1" applyAlignment="1" applyProtection="1">
      <alignment horizontal="center" vertical="center"/>
    </xf>
    <xf numFmtId="0" fontId="13" fillId="28" borderId="3" xfId="0" applyFont="1" applyFill="1" applyBorder="1" applyAlignment="1" applyProtection="1">
      <alignment horizontal="center" vertical="center"/>
      <protection locked="0"/>
    </xf>
    <xf numFmtId="0" fontId="6" fillId="10" borderId="25" xfId="0" applyFont="1" applyFill="1" applyBorder="1" applyAlignment="1" applyProtection="1">
      <alignment horizontal="center" vertical="center"/>
      <protection locked="0"/>
    </xf>
    <xf numFmtId="0" fontId="6" fillId="7" borderId="3" xfId="0" applyFont="1" applyFill="1" applyBorder="1" applyAlignment="1" applyProtection="1">
      <alignment horizontal="center" vertical="center"/>
      <protection locked="0"/>
    </xf>
    <xf numFmtId="0" fontId="40" fillId="13" borderId="3" xfId="0" applyFont="1" applyFill="1" applyBorder="1" applyAlignment="1" applyProtection="1">
      <alignment horizontal="center" vertical="center"/>
      <protection locked="0"/>
    </xf>
    <xf numFmtId="0" fontId="13" fillId="7" borderId="3" xfId="0" applyFont="1" applyFill="1" applyBorder="1" applyAlignment="1" applyProtection="1">
      <alignment horizontal="center" vertical="center"/>
      <protection locked="0"/>
    </xf>
    <xf numFmtId="0" fontId="8" fillId="4" borderId="108" xfId="3" applyNumberFormat="1" applyFont="1" applyFill="1" applyBorder="1" applyAlignment="1" applyProtection="1">
      <alignment horizontal="center" vertical="center"/>
    </xf>
    <xf numFmtId="0" fontId="13" fillId="5" borderId="110" xfId="3" applyNumberFormat="1" applyFont="1" applyFill="1" applyBorder="1" applyAlignment="1" applyProtection="1">
      <alignment horizontal="center" vertical="center"/>
    </xf>
    <xf numFmtId="0" fontId="5" fillId="7" borderId="111" xfId="3" applyNumberFormat="1" applyFont="1" applyFill="1" applyBorder="1" applyAlignment="1" applyProtection="1">
      <alignment horizontal="center" vertical="center"/>
    </xf>
    <xf numFmtId="0" fontId="59" fillId="9" borderId="111" xfId="0" applyFont="1" applyFill="1" applyBorder="1" applyAlignment="1" applyProtection="1">
      <alignment horizontal="center" vertical="center"/>
      <protection locked="0"/>
    </xf>
    <xf numFmtId="0" fontId="59" fillId="5" borderId="111" xfId="0" applyFont="1" applyFill="1" applyBorder="1" applyAlignment="1" applyProtection="1">
      <alignment horizontal="center" vertical="center"/>
      <protection locked="0"/>
    </xf>
    <xf numFmtId="0" fontId="13" fillId="13" borderId="111" xfId="0" applyFont="1" applyFill="1" applyBorder="1" applyAlignment="1" applyProtection="1">
      <alignment horizontal="center" vertical="center"/>
      <protection locked="0"/>
    </xf>
    <xf numFmtId="0" fontId="40" fillId="9" borderId="111" xfId="0" applyFont="1" applyFill="1" applyBorder="1" applyAlignment="1" applyProtection="1">
      <alignment horizontal="center" vertical="center"/>
      <protection locked="0"/>
    </xf>
    <xf numFmtId="0" fontId="13" fillId="7" borderId="111" xfId="0" applyFont="1" applyFill="1" applyBorder="1" applyAlignment="1" applyProtection="1">
      <alignment horizontal="center" vertical="center"/>
      <protection locked="0"/>
    </xf>
    <xf numFmtId="0" fontId="40" fillId="5" borderId="111" xfId="0" applyFont="1" applyFill="1" applyBorder="1" applyAlignment="1" applyProtection="1">
      <alignment horizontal="center" vertical="center"/>
      <protection locked="0"/>
    </xf>
    <xf numFmtId="0" fontId="13" fillId="4" borderId="111" xfId="3" applyNumberFormat="1" applyFont="1" applyFill="1" applyBorder="1" applyAlignment="1" applyProtection="1">
      <alignment horizontal="center" vertical="center"/>
    </xf>
    <xf numFmtId="0" fontId="59" fillId="10" borderId="112" xfId="0" applyFont="1" applyFill="1" applyBorder="1" applyAlignment="1" applyProtection="1">
      <alignment horizontal="center" vertical="center"/>
      <protection locked="0"/>
    </xf>
    <xf numFmtId="0" fontId="59" fillId="10" borderId="110" xfId="0" applyFont="1" applyFill="1" applyBorder="1" applyAlignment="1" applyProtection="1">
      <alignment horizontal="center" vertical="center"/>
      <protection locked="0"/>
    </xf>
    <xf numFmtId="0" fontId="59" fillId="10" borderId="111" xfId="0" applyFont="1" applyFill="1" applyBorder="1" applyAlignment="1" applyProtection="1">
      <alignment horizontal="center" vertical="center"/>
      <protection locked="0"/>
    </xf>
    <xf numFmtId="0" fontId="59" fillId="10" borderId="113" xfId="0" applyFont="1" applyFill="1" applyBorder="1" applyAlignment="1" applyProtection="1">
      <alignment horizontal="center" vertical="center"/>
      <protection locked="0"/>
    </xf>
    <xf numFmtId="0" fontId="6" fillId="10" borderId="111" xfId="0" applyFont="1" applyFill="1" applyBorder="1" applyAlignment="1" applyProtection="1">
      <alignment horizontal="center" vertical="center"/>
      <protection locked="0"/>
    </xf>
    <xf numFmtId="0" fontId="59" fillId="13" borderId="111" xfId="0" applyFont="1" applyFill="1" applyBorder="1" applyAlignment="1" applyProtection="1">
      <alignment horizontal="center" vertical="center"/>
      <protection locked="0"/>
    </xf>
    <xf numFmtId="0" fontId="40" fillId="10" borderId="111" xfId="0" applyFont="1" applyFill="1" applyBorder="1" applyAlignment="1" applyProtection="1">
      <alignment horizontal="center" vertical="center"/>
      <protection locked="0"/>
    </xf>
    <xf numFmtId="0" fontId="40" fillId="3" borderId="111" xfId="0" applyFont="1" applyFill="1" applyBorder="1" applyAlignment="1" applyProtection="1">
      <alignment horizontal="center" vertical="center"/>
      <protection locked="0"/>
    </xf>
    <xf numFmtId="0" fontId="13" fillId="10" borderId="111" xfId="0" applyFont="1" applyFill="1" applyBorder="1" applyAlignment="1" applyProtection="1">
      <alignment horizontal="center" vertical="center"/>
      <protection locked="0"/>
    </xf>
    <xf numFmtId="0" fontId="13" fillId="5" borderId="111" xfId="0" applyFont="1" applyFill="1" applyBorder="1" applyAlignment="1" applyProtection="1">
      <alignment horizontal="center" vertical="center"/>
      <protection locked="0"/>
    </xf>
    <xf numFmtId="0" fontId="6" fillId="5" borderId="111" xfId="0" applyFont="1" applyFill="1" applyBorder="1" applyAlignment="1" applyProtection="1">
      <alignment horizontal="center" vertical="center"/>
      <protection locked="0"/>
    </xf>
    <xf numFmtId="0" fontId="66" fillId="10" borderId="2" xfId="0" applyFont="1" applyFill="1" applyBorder="1" applyAlignment="1" applyProtection="1">
      <alignment horizontal="center" vertical="center"/>
      <protection locked="0"/>
    </xf>
    <xf numFmtId="0" fontId="66" fillId="10" borderId="23" xfId="0" applyFont="1" applyFill="1" applyBorder="1" applyAlignment="1" applyProtection="1">
      <alignment horizontal="center" vertical="center"/>
      <protection locked="0"/>
    </xf>
    <xf numFmtId="0" fontId="67" fillId="8" borderId="2" xfId="0" applyFont="1" applyFill="1" applyBorder="1" applyAlignment="1" applyProtection="1">
      <alignment horizontal="center" vertical="center"/>
      <protection locked="0"/>
    </xf>
    <xf numFmtId="0" fontId="67" fillId="10" borderId="2" xfId="0" applyFont="1" applyFill="1" applyBorder="1" applyAlignment="1" applyProtection="1">
      <alignment horizontal="center" vertical="center"/>
      <protection locked="0"/>
    </xf>
    <xf numFmtId="0" fontId="66" fillId="10" borderId="19" xfId="0" applyFont="1" applyFill="1" applyBorder="1" applyAlignment="1" applyProtection="1">
      <alignment horizontal="center" vertical="center"/>
      <protection locked="0"/>
    </xf>
    <xf numFmtId="0" fontId="67" fillId="9" borderId="2" xfId="0" applyFont="1" applyFill="1" applyBorder="1" applyAlignment="1" applyProtection="1">
      <alignment horizontal="center" vertical="center"/>
      <protection locked="0"/>
    </xf>
    <xf numFmtId="0" fontId="67" fillId="9" borderId="23" xfId="0" applyFont="1" applyFill="1" applyBorder="1" applyAlignment="1" applyProtection="1">
      <alignment horizontal="center" vertical="center"/>
      <protection locked="0"/>
    </xf>
    <xf numFmtId="0" fontId="67" fillId="10" borderId="23" xfId="0" applyFont="1" applyFill="1" applyBorder="1" applyAlignment="1" applyProtection="1">
      <alignment horizontal="center" vertical="center"/>
      <protection locked="0"/>
    </xf>
    <xf numFmtId="0" fontId="67" fillId="10" borderId="19" xfId="0" applyFont="1" applyFill="1" applyBorder="1" applyAlignment="1" applyProtection="1">
      <alignment horizontal="center" vertical="center"/>
      <protection locked="0"/>
    </xf>
    <xf numFmtId="0" fontId="33" fillId="2" borderId="38" xfId="3" applyFont="1" applyFill="1" applyBorder="1" applyAlignment="1">
      <alignment horizontal="center" vertical="center"/>
    </xf>
    <xf numFmtId="0" fontId="33" fillId="2" borderId="3" xfId="3" applyFont="1" applyFill="1" applyBorder="1" applyAlignment="1">
      <alignment horizontal="center" vertical="center"/>
    </xf>
    <xf numFmtId="0" fontId="33" fillId="2" borderId="36" xfId="3" applyFont="1" applyFill="1" applyBorder="1" applyAlignment="1">
      <alignment horizontal="center" vertical="center"/>
    </xf>
    <xf numFmtId="0" fontId="33" fillId="5" borderId="25" xfId="3" applyFont="1" applyFill="1" applyBorder="1" applyAlignment="1">
      <alignment horizontal="center" vertical="center"/>
    </xf>
    <xf numFmtId="0" fontId="33" fillId="5" borderId="36" xfId="3" applyFont="1" applyFill="1" applyBorder="1" applyAlignment="1">
      <alignment horizontal="center" vertical="center"/>
    </xf>
    <xf numFmtId="0" fontId="33" fillId="5" borderId="3" xfId="3" applyFont="1" applyFill="1" applyBorder="1" applyAlignment="1">
      <alignment horizontal="center" vertical="center"/>
    </xf>
    <xf numFmtId="0" fontId="33" fillId="5" borderId="38" xfId="3" applyFont="1" applyFill="1" applyBorder="1" applyAlignment="1">
      <alignment horizontal="center" vertical="center"/>
    </xf>
    <xf numFmtId="0" fontId="27" fillId="6" borderId="32" xfId="3" applyNumberFormat="1" applyFont="1" applyFill="1" applyBorder="1" applyAlignment="1" applyProtection="1">
      <alignment horizontal="center" vertical="center"/>
    </xf>
    <xf numFmtId="0" fontId="33" fillId="6" borderId="32" xfId="3" applyNumberFormat="1" applyFont="1" applyFill="1" applyBorder="1" applyAlignment="1" applyProtection="1">
      <alignment horizontal="center" vertical="center"/>
    </xf>
    <xf numFmtId="0" fontId="32" fillId="10" borderId="24" xfId="0" applyFont="1" applyFill="1" applyBorder="1" applyAlignment="1">
      <alignment horizontal="center" vertical="center"/>
    </xf>
    <xf numFmtId="0" fontId="32" fillId="10" borderId="34" xfId="0" applyFont="1" applyFill="1" applyBorder="1" applyAlignment="1">
      <alignment horizontal="center" vertical="center"/>
    </xf>
    <xf numFmtId="0" fontId="32" fillId="10" borderId="84" xfId="0" applyFont="1" applyFill="1" applyBorder="1" applyAlignment="1">
      <alignment horizontal="center" vertical="center"/>
    </xf>
    <xf numFmtId="0" fontId="6" fillId="5" borderId="6" xfId="0" applyFont="1" applyFill="1" applyBorder="1" applyAlignment="1" applyProtection="1">
      <alignment horizontal="center" vertical="center"/>
      <protection locked="0"/>
    </xf>
    <xf numFmtId="0" fontId="6" fillId="5" borderId="11" xfId="0" applyFont="1" applyFill="1" applyBorder="1" applyAlignment="1" applyProtection="1">
      <alignment horizontal="center" vertical="center"/>
      <protection locked="0"/>
    </xf>
    <xf numFmtId="0" fontId="31" fillId="2" borderId="2" xfId="3" applyFont="1" applyFill="1" applyBorder="1" applyAlignment="1" applyProtection="1">
      <alignment horizontal="center" vertical="center"/>
      <protection locked="0"/>
    </xf>
    <xf numFmtId="0" fontId="31" fillId="7" borderId="2" xfId="3" applyFont="1" applyFill="1" applyBorder="1" applyAlignment="1" applyProtection="1">
      <alignment horizontal="center" vertical="center"/>
      <protection locked="0"/>
    </xf>
    <xf numFmtId="1" fontId="6" fillId="0" borderId="21" xfId="0" applyNumberFormat="1" applyFont="1" applyBorder="1" applyAlignment="1">
      <alignment horizontal="center" vertical="center"/>
    </xf>
    <xf numFmtId="0" fontId="11" fillId="2" borderId="114" xfId="0" applyFont="1" applyFill="1" applyBorder="1"/>
    <xf numFmtId="0" fontId="11" fillId="2" borderId="115" xfId="0" applyFont="1" applyFill="1" applyBorder="1"/>
    <xf numFmtId="1" fontId="6" fillId="0" borderId="109" xfId="0" applyNumberFormat="1" applyFont="1" applyBorder="1" applyAlignment="1">
      <alignment horizontal="center" vertical="center"/>
    </xf>
    <xf numFmtId="0" fontId="9" fillId="5" borderId="116" xfId="3" applyNumberFormat="1" applyFont="1" applyFill="1" applyBorder="1" applyAlignment="1" applyProtection="1">
      <alignment horizontal="center" vertical="center" wrapText="1"/>
    </xf>
    <xf numFmtId="0" fontId="6" fillId="10" borderId="117" xfId="0" applyFont="1" applyFill="1" applyBorder="1" applyAlignment="1" applyProtection="1">
      <alignment horizontal="center" vertical="center"/>
      <protection locked="0"/>
    </xf>
    <xf numFmtId="0" fontId="13" fillId="13" borderId="117" xfId="0" applyFont="1" applyFill="1" applyBorder="1" applyAlignment="1" applyProtection="1">
      <alignment horizontal="center" vertical="center"/>
      <protection locked="0"/>
    </xf>
    <xf numFmtId="0" fontId="13" fillId="10" borderId="117" xfId="0" applyFont="1" applyFill="1" applyBorder="1" applyAlignment="1" applyProtection="1">
      <alignment horizontal="center" vertical="center"/>
      <protection locked="0"/>
    </xf>
    <xf numFmtId="0" fontId="13" fillId="4" borderId="117" xfId="3" applyNumberFormat="1" applyFont="1" applyFill="1" applyBorder="1" applyAlignment="1" applyProtection="1">
      <alignment horizontal="center" vertical="center"/>
    </xf>
    <xf numFmtId="0" fontId="6" fillId="10" borderId="119" xfId="0" applyFont="1" applyFill="1" applyBorder="1" applyAlignment="1" applyProtection="1">
      <alignment horizontal="center" vertical="center"/>
      <protection locked="0"/>
    </xf>
    <xf numFmtId="0" fontId="6" fillId="5" borderId="117" xfId="0" applyFont="1" applyFill="1" applyBorder="1" applyAlignment="1" applyProtection="1">
      <alignment horizontal="center" vertical="center"/>
      <protection locked="0"/>
    </xf>
    <xf numFmtId="0" fontId="6" fillId="13" borderId="117" xfId="0" applyFont="1" applyFill="1" applyBorder="1" applyAlignment="1" applyProtection="1">
      <alignment horizontal="center" vertical="center"/>
      <protection locked="0"/>
    </xf>
    <xf numFmtId="0" fontId="59" fillId="10" borderId="117" xfId="0" applyFont="1" applyFill="1" applyBorder="1" applyAlignment="1" applyProtection="1">
      <alignment horizontal="center" vertical="center"/>
      <protection locked="0"/>
    </xf>
    <xf numFmtId="0" fontId="40" fillId="10" borderId="117" xfId="0" applyFont="1" applyFill="1" applyBorder="1" applyAlignment="1" applyProtection="1">
      <alignment horizontal="center" vertical="center"/>
      <protection locked="0"/>
    </xf>
    <xf numFmtId="1" fontId="6" fillId="0" borderId="38" xfId="0" applyNumberFormat="1" applyFont="1" applyBorder="1" applyAlignment="1">
      <alignment horizontal="center" vertical="center"/>
    </xf>
    <xf numFmtId="0" fontId="13" fillId="3" borderId="65" xfId="3" applyNumberFormat="1" applyFont="1" applyFill="1" applyBorder="1" applyAlignment="1" applyProtection="1">
      <alignment horizontal="center" vertical="center"/>
    </xf>
    <xf numFmtId="0" fontId="5" fillId="4" borderId="74" xfId="3" applyNumberFormat="1" applyFont="1" applyFill="1" applyBorder="1" applyAlignment="1" applyProtection="1">
      <alignment horizontal="center" vertical="center"/>
    </xf>
    <xf numFmtId="0" fontId="6" fillId="10" borderId="74" xfId="0" applyFont="1" applyFill="1" applyBorder="1" applyAlignment="1" applyProtection="1">
      <alignment horizontal="center" vertical="center"/>
      <protection locked="0"/>
    </xf>
    <xf numFmtId="0" fontId="13" fillId="13" borderId="74" xfId="0" applyFont="1" applyFill="1" applyBorder="1" applyAlignment="1" applyProtection="1">
      <alignment horizontal="center" vertical="center"/>
      <protection locked="0"/>
    </xf>
    <xf numFmtId="0" fontId="13" fillId="10" borderId="74" xfId="0" applyFont="1" applyFill="1" applyBorder="1" applyAlignment="1" applyProtection="1">
      <alignment horizontal="center" vertical="center"/>
      <protection locked="0"/>
    </xf>
    <xf numFmtId="0" fontId="6" fillId="7" borderId="74" xfId="0" applyFont="1" applyFill="1" applyBorder="1" applyAlignment="1" applyProtection="1">
      <alignment horizontal="center" vertical="center"/>
      <protection locked="0"/>
    </xf>
    <xf numFmtId="0" fontId="11" fillId="2" borderId="116" xfId="0" applyFont="1" applyFill="1" applyBorder="1"/>
    <xf numFmtId="1" fontId="6" fillId="0" borderId="117" xfId="0" applyNumberFormat="1" applyFont="1" applyBorder="1" applyAlignment="1">
      <alignment horizontal="center" vertical="center"/>
    </xf>
    <xf numFmtId="0" fontId="6" fillId="0" borderId="120" xfId="0" applyFont="1" applyBorder="1" applyAlignment="1">
      <alignment horizontal="center" vertical="center"/>
    </xf>
    <xf numFmtId="1" fontId="8" fillId="4" borderId="120" xfId="3" applyNumberFormat="1" applyFont="1" applyFill="1" applyBorder="1" applyAlignment="1" applyProtection="1">
      <alignment horizontal="center" vertical="center"/>
    </xf>
    <xf numFmtId="0" fontId="8" fillId="4" borderId="118" xfId="3" applyNumberFormat="1" applyFont="1" applyFill="1" applyBorder="1" applyAlignment="1" applyProtection="1">
      <alignment horizontal="center" vertical="center"/>
    </xf>
    <xf numFmtId="0" fontId="13" fillId="5" borderId="121" xfId="3" applyNumberFormat="1" applyFont="1" applyFill="1" applyBorder="1" applyAlignment="1" applyProtection="1">
      <alignment horizontal="center" vertical="center"/>
    </xf>
    <xf numFmtId="0" fontId="5" fillId="4" borderId="120" xfId="3" applyNumberFormat="1" applyFont="1" applyFill="1" applyBorder="1" applyAlignment="1" applyProtection="1">
      <alignment horizontal="center" vertical="center"/>
    </xf>
    <xf numFmtId="0" fontId="33" fillId="13" borderId="120" xfId="0" applyFont="1" applyFill="1" applyBorder="1" applyAlignment="1" applyProtection="1">
      <alignment horizontal="center" vertical="center"/>
      <protection locked="0"/>
    </xf>
    <xf numFmtId="0" fontId="68" fillId="3" borderId="2" xfId="0" applyFont="1" applyFill="1" applyBorder="1" applyAlignment="1" applyProtection="1">
      <alignment horizontal="center" vertical="center"/>
      <protection locked="0"/>
    </xf>
    <xf numFmtId="164" fontId="9" fillId="5" borderId="64" xfId="0" applyNumberFormat="1" applyFont="1" applyFill="1" applyBorder="1" applyAlignment="1">
      <alignment horizontal="center" vertical="center"/>
    </xf>
    <xf numFmtId="164" fontId="9" fillId="5" borderId="54" xfId="0" applyNumberFormat="1" applyFont="1" applyFill="1" applyBorder="1" applyAlignment="1">
      <alignment horizontal="center" vertical="center"/>
    </xf>
    <xf numFmtId="0" fontId="6" fillId="10" borderId="122" xfId="0" applyFont="1" applyFill="1" applyBorder="1" applyAlignment="1" applyProtection="1">
      <alignment horizontal="center" vertical="center"/>
      <protection locked="0"/>
    </xf>
    <xf numFmtId="0" fontId="6" fillId="5" borderId="76" xfId="0" applyFont="1" applyFill="1" applyBorder="1" applyAlignment="1" applyProtection="1">
      <alignment horizontal="center" vertical="center"/>
      <protection locked="0"/>
    </xf>
    <xf numFmtId="0" fontId="6" fillId="10" borderId="65" xfId="0" applyFont="1" applyFill="1" applyBorder="1" applyAlignment="1" applyProtection="1">
      <alignment horizontal="center" vertical="center"/>
      <protection locked="0"/>
    </xf>
    <xf numFmtId="0" fontId="6" fillId="10" borderId="110" xfId="0" applyFont="1" applyFill="1" applyBorder="1" applyAlignment="1" applyProtection="1">
      <alignment horizontal="center" vertical="center"/>
      <protection locked="0"/>
    </xf>
    <xf numFmtId="0" fontId="33" fillId="3" borderId="120" xfId="0" applyFont="1" applyFill="1" applyBorder="1" applyAlignment="1" applyProtection="1">
      <alignment horizontal="center" vertical="center"/>
      <protection locked="0"/>
    </xf>
    <xf numFmtId="0" fontId="31" fillId="5" borderId="2" xfId="0" applyFont="1" applyFill="1" applyBorder="1" applyAlignment="1" applyProtection="1">
      <alignment horizontal="center" vertical="center"/>
      <protection locked="0"/>
    </xf>
    <xf numFmtId="0" fontId="31" fillId="3" borderId="2" xfId="0" applyFont="1" applyFill="1" applyBorder="1" applyAlignment="1" applyProtection="1">
      <alignment horizontal="center" vertical="center"/>
      <protection locked="0"/>
    </xf>
    <xf numFmtId="0" fontId="70" fillId="3" borderId="2" xfId="0" applyFont="1" applyFill="1" applyBorder="1" applyAlignment="1" applyProtection="1">
      <alignment horizontal="center" vertical="center"/>
      <protection locked="0"/>
    </xf>
    <xf numFmtId="0" fontId="63" fillId="3" borderId="2" xfId="0" applyFont="1" applyFill="1" applyBorder="1" applyAlignment="1" applyProtection="1">
      <alignment horizontal="center" vertical="center"/>
      <protection locked="0"/>
    </xf>
    <xf numFmtId="0" fontId="69" fillId="8" borderId="2" xfId="0" applyFont="1" applyFill="1" applyBorder="1" applyAlignment="1" applyProtection="1">
      <alignment horizontal="center" vertical="center"/>
      <protection locked="0"/>
    </xf>
    <xf numFmtId="0" fontId="31" fillId="7" borderId="11" xfId="3" applyFont="1" applyFill="1" applyBorder="1" applyAlignment="1" applyProtection="1">
      <alignment horizontal="center" vertical="center"/>
      <protection locked="0"/>
    </xf>
    <xf numFmtId="0" fontId="70" fillId="9" borderId="23" xfId="0" applyFont="1" applyFill="1" applyBorder="1" applyAlignment="1" applyProtection="1">
      <alignment horizontal="center" vertical="center"/>
      <protection locked="0"/>
    </xf>
    <xf numFmtId="0" fontId="71" fillId="3" borderId="2" xfId="0" applyFont="1" applyFill="1" applyBorder="1" applyAlignment="1" applyProtection="1">
      <alignment horizontal="center" vertical="center"/>
      <protection locked="0"/>
    </xf>
    <xf numFmtId="0" fontId="69" fillId="3" borderId="19" xfId="0" applyFont="1" applyFill="1" applyBorder="1" applyAlignment="1" applyProtection="1">
      <alignment horizontal="center" vertical="center"/>
      <protection locked="0"/>
    </xf>
    <xf numFmtId="0" fontId="13" fillId="21" borderId="19" xfId="0" applyFont="1" applyFill="1" applyBorder="1" applyAlignment="1" applyProtection="1">
      <alignment horizontal="center" vertical="center"/>
      <protection locked="0"/>
    </xf>
    <xf numFmtId="0" fontId="13" fillId="21" borderId="2" xfId="0" applyFont="1" applyFill="1" applyBorder="1" applyAlignment="1" applyProtection="1">
      <alignment horizontal="center" vertical="center"/>
      <protection locked="0"/>
    </xf>
    <xf numFmtId="0" fontId="31" fillId="6" borderId="2" xfId="3" applyFont="1" applyFill="1" applyBorder="1" applyAlignment="1" applyProtection="1">
      <alignment horizontal="center" vertical="center"/>
      <protection locked="0"/>
    </xf>
    <xf numFmtId="0" fontId="69" fillId="5" borderId="19" xfId="0" applyFont="1" applyFill="1" applyBorder="1" applyAlignment="1" applyProtection="1">
      <alignment horizontal="center" vertical="center"/>
      <protection locked="0"/>
    </xf>
    <xf numFmtId="0" fontId="69" fillId="5" borderId="2" xfId="0" applyFont="1" applyFill="1" applyBorder="1" applyAlignment="1" applyProtection="1">
      <alignment horizontal="center" vertical="center"/>
      <protection locked="0"/>
    </xf>
    <xf numFmtId="0" fontId="70" fillId="5" borderId="2" xfId="0" applyFont="1" applyFill="1" applyBorder="1" applyAlignment="1" applyProtection="1">
      <alignment horizontal="center" vertical="center"/>
      <protection locked="0"/>
    </xf>
    <xf numFmtId="0" fontId="69" fillId="5" borderId="26" xfId="0" applyFont="1" applyFill="1" applyBorder="1" applyAlignment="1" applyProtection="1">
      <alignment horizontal="center" vertical="center"/>
      <protection locked="0"/>
    </xf>
    <xf numFmtId="0" fontId="13" fillId="30" borderId="2" xfId="0" applyFont="1" applyFill="1" applyBorder="1" applyAlignment="1" applyProtection="1">
      <alignment horizontal="center" vertical="center"/>
      <protection locked="0"/>
    </xf>
    <xf numFmtId="0" fontId="13" fillId="30" borderId="23" xfId="0" applyFont="1" applyFill="1" applyBorder="1" applyAlignment="1" applyProtection="1">
      <alignment horizontal="center" vertical="center"/>
      <protection locked="0"/>
    </xf>
    <xf numFmtId="0" fontId="72" fillId="0" borderId="77" xfId="0" applyFont="1" applyBorder="1" applyAlignment="1" applyProtection="1">
      <alignment horizontal="center" vertical="center"/>
      <protection locked="0"/>
    </xf>
    <xf numFmtId="0" fontId="11" fillId="2" borderId="123" xfId="0" applyFont="1" applyFill="1" applyBorder="1"/>
    <xf numFmtId="0" fontId="11" fillId="2" borderId="124" xfId="0" applyFont="1" applyFill="1" applyBorder="1"/>
    <xf numFmtId="1" fontId="6" fillId="0" borderId="22" xfId="0" applyNumberFormat="1" applyFont="1" applyBorder="1" applyAlignment="1">
      <alignment horizontal="center" vertical="center"/>
    </xf>
    <xf numFmtId="1" fontId="0" fillId="10" borderId="43" xfId="0" applyNumberFormat="1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1" fontId="0" fillId="10" borderId="23" xfId="0" applyNumberFormat="1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71" fillId="8" borderId="2" xfId="0" applyFont="1" applyFill="1" applyBorder="1" applyAlignment="1" applyProtection="1">
      <alignment horizontal="center" vertical="center"/>
      <protection locked="0"/>
    </xf>
    <xf numFmtId="0" fontId="31" fillId="2" borderId="15" xfId="3" applyFont="1" applyFill="1" applyBorder="1" applyAlignment="1" applyProtection="1">
      <alignment horizontal="center" vertical="center"/>
      <protection locked="0"/>
    </xf>
    <xf numFmtId="0" fontId="69" fillId="9" borderId="2" xfId="0" applyFont="1" applyFill="1" applyBorder="1" applyAlignment="1" applyProtection="1">
      <alignment horizontal="center" vertical="center"/>
      <protection locked="0"/>
    </xf>
    <xf numFmtId="0" fontId="71" fillId="3" borderId="23" xfId="0" applyFont="1" applyFill="1" applyBorder="1" applyAlignment="1" applyProtection="1">
      <alignment horizontal="center" vertical="center"/>
      <protection locked="0"/>
    </xf>
    <xf numFmtId="0" fontId="6" fillId="7" borderId="6" xfId="0" applyFont="1" applyFill="1" applyBorder="1" applyAlignment="1" applyProtection="1">
      <alignment horizontal="center" vertical="center"/>
      <protection locked="0"/>
    </xf>
    <xf numFmtId="0" fontId="6" fillId="7" borderId="27" xfId="0" applyFont="1" applyFill="1" applyBorder="1" applyAlignment="1" applyProtection="1">
      <alignment horizontal="center" vertical="center"/>
      <protection locked="0"/>
    </xf>
    <xf numFmtId="0" fontId="6" fillId="7" borderId="26" xfId="0" applyFont="1" applyFill="1" applyBorder="1" applyAlignment="1" applyProtection="1">
      <alignment horizontal="center" vertical="center"/>
      <protection locked="0"/>
    </xf>
    <xf numFmtId="0" fontId="59" fillId="7" borderId="27" xfId="0" applyFont="1" applyFill="1" applyBorder="1" applyAlignment="1" applyProtection="1">
      <alignment horizontal="center" vertical="center"/>
      <protection locked="0"/>
    </xf>
    <xf numFmtId="0" fontId="59" fillId="7" borderId="26" xfId="0" applyFont="1" applyFill="1" applyBorder="1" applyAlignment="1" applyProtection="1">
      <alignment horizontal="center" vertical="center"/>
      <protection locked="0"/>
    </xf>
    <xf numFmtId="0" fontId="13" fillId="9" borderId="21" xfId="0" applyFont="1" applyFill="1" applyBorder="1" applyAlignment="1" applyProtection="1">
      <alignment horizontal="center" vertical="center"/>
      <protection locked="0"/>
    </xf>
    <xf numFmtId="0" fontId="13" fillId="9" borderId="22" xfId="0" applyFont="1" applyFill="1" applyBorder="1" applyAlignment="1" applyProtection="1">
      <alignment horizontal="center" vertical="center"/>
      <protection locked="0"/>
    </xf>
    <xf numFmtId="0" fontId="13" fillId="8" borderId="21" xfId="0" applyFont="1" applyFill="1" applyBorder="1" applyAlignment="1" applyProtection="1">
      <alignment horizontal="center" vertical="center"/>
      <protection locked="0"/>
    </xf>
    <xf numFmtId="0" fontId="13" fillId="7" borderId="21" xfId="0" applyFont="1" applyFill="1" applyBorder="1" applyAlignment="1" applyProtection="1">
      <alignment horizontal="center" vertical="center"/>
      <protection locked="0"/>
    </xf>
    <xf numFmtId="0" fontId="40" fillId="3" borderId="20" xfId="0" applyFont="1" applyFill="1" applyBorder="1" applyAlignment="1" applyProtection="1">
      <alignment horizontal="center" vertical="center"/>
      <protection locked="0"/>
    </xf>
    <xf numFmtId="0" fontId="74" fillId="12" borderId="8" xfId="3" applyNumberFormat="1" applyFont="1" applyFill="1" applyBorder="1" applyAlignment="1" applyProtection="1">
      <alignment horizontal="center" vertical="center"/>
    </xf>
    <xf numFmtId="0" fontId="69" fillId="3" borderId="2" xfId="0" applyFont="1" applyFill="1" applyBorder="1" applyAlignment="1" applyProtection="1">
      <alignment horizontal="center" vertical="center"/>
      <protection locked="0"/>
    </xf>
    <xf numFmtId="0" fontId="73" fillId="2" borderId="8" xfId="3" applyNumberFormat="1" applyFont="1" applyFill="1" applyBorder="1" applyAlignment="1" applyProtection="1">
      <alignment horizontal="center" vertical="center"/>
    </xf>
    <xf numFmtId="0" fontId="71" fillId="9" borderId="2" xfId="0" applyFont="1" applyFill="1" applyBorder="1" applyAlignment="1" applyProtection="1">
      <alignment horizontal="center" vertical="center"/>
      <protection locked="0"/>
    </xf>
    <xf numFmtId="0" fontId="59" fillId="2" borderId="23" xfId="0" applyFont="1" applyFill="1" applyBorder="1" applyAlignment="1" applyProtection="1">
      <alignment horizontal="center" vertical="center"/>
      <protection locked="0"/>
    </xf>
    <xf numFmtId="0" fontId="71" fillId="10" borderId="2" xfId="0" applyFont="1" applyFill="1" applyBorder="1" applyAlignment="1" applyProtection="1">
      <alignment horizontal="center" vertical="center"/>
      <protection locked="0"/>
    </xf>
    <xf numFmtId="1" fontId="6" fillId="0" borderId="39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1" fontId="8" fillId="4" borderId="4" xfId="3" applyNumberFormat="1" applyFont="1" applyFill="1" applyBorder="1" applyAlignment="1" applyProtection="1">
      <alignment horizontal="center" vertical="center"/>
    </xf>
    <xf numFmtId="0" fontId="8" fillId="4" borderId="75" xfId="3" applyNumberFormat="1" applyFont="1" applyFill="1" applyBorder="1" applyAlignment="1" applyProtection="1">
      <alignment horizontal="center" vertical="center"/>
    </xf>
    <xf numFmtId="0" fontId="13" fillId="3" borderId="51" xfId="3" applyNumberFormat="1" applyFont="1" applyFill="1" applyBorder="1" applyAlignment="1" applyProtection="1">
      <alignment horizontal="center" vertical="center"/>
    </xf>
    <xf numFmtId="0" fontId="5" fillId="4" borderId="4" xfId="3" applyNumberFormat="1" applyFont="1" applyFill="1" applyBorder="1" applyAlignment="1" applyProtection="1">
      <alignment horizontal="center" vertical="center"/>
    </xf>
    <xf numFmtId="0" fontId="6" fillId="8" borderId="4" xfId="0" applyFont="1" applyFill="1" applyBorder="1" applyAlignment="1" applyProtection="1">
      <alignment horizontal="center" vertical="center"/>
      <protection locked="0"/>
    </xf>
    <xf numFmtId="0" fontId="59" fillId="8" borderId="4" xfId="0" applyFont="1" applyFill="1" applyBorder="1" applyAlignment="1" applyProtection="1">
      <alignment horizontal="center" vertical="center"/>
      <protection locked="0"/>
    </xf>
    <xf numFmtId="0" fontId="13" fillId="10" borderId="4" xfId="0" applyFont="1" applyFill="1" applyBorder="1" applyAlignment="1" applyProtection="1">
      <alignment horizontal="center" vertical="center"/>
      <protection locked="0"/>
    </xf>
    <xf numFmtId="0" fontId="40" fillId="8" borderId="4" xfId="0" applyFont="1" applyFill="1" applyBorder="1" applyAlignment="1" applyProtection="1">
      <alignment horizontal="center" vertical="center"/>
      <protection locked="0"/>
    </xf>
    <xf numFmtId="0" fontId="13" fillId="28" borderId="4" xfId="0" applyFont="1" applyFill="1" applyBorder="1" applyAlignment="1" applyProtection="1">
      <alignment horizontal="center" vertical="center"/>
      <protection locked="0"/>
    </xf>
    <xf numFmtId="0" fontId="40" fillId="5" borderId="4" xfId="0" applyFont="1" applyFill="1" applyBorder="1" applyAlignment="1" applyProtection="1">
      <alignment horizontal="center" vertical="center"/>
      <protection locked="0"/>
    </xf>
    <xf numFmtId="0" fontId="13" fillId="4" borderId="4" xfId="3" applyNumberFormat="1" applyFont="1" applyFill="1" applyBorder="1" applyAlignment="1" applyProtection="1">
      <alignment horizontal="center" vertical="center"/>
    </xf>
    <xf numFmtId="0" fontId="6" fillId="10" borderId="17" xfId="0" applyFont="1" applyFill="1" applyBorder="1" applyAlignment="1" applyProtection="1">
      <alignment horizontal="center" vertical="center"/>
      <protection locked="0"/>
    </xf>
    <xf numFmtId="0" fontId="6" fillId="10" borderId="51" xfId="0" applyFont="1" applyFill="1" applyBorder="1" applyAlignment="1" applyProtection="1">
      <alignment horizontal="center" vertical="center"/>
      <protection locked="0"/>
    </xf>
    <xf numFmtId="0" fontId="6" fillId="10" borderId="39" xfId="0" applyFont="1" applyFill="1" applyBorder="1" applyAlignment="1" applyProtection="1">
      <alignment horizontal="center" vertical="center"/>
      <protection locked="0"/>
    </xf>
    <xf numFmtId="0" fontId="31" fillId="3" borderId="4" xfId="0" applyFont="1" applyFill="1" applyBorder="1" applyAlignment="1" applyProtection="1">
      <alignment horizontal="center" vertical="center"/>
      <protection locked="0"/>
    </xf>
    <xf numFmtId="0" fontId="13" fillId="5" borderId="4" xfId="0" applyFont="1" applyFill="1" applyBorder="1" applyAlignment="1" applyProtection="1">
      <alignment horizontal="center" vertical="center"/>
      <protection locked="0"/>
    </xf>
    <xf numFmtId="0" fontId="6" fillId="7" borderId="4" xfId="0" applyFont="1" applyFill="1" applyBorder="1" applyAlignment="1" applyProtection="1">
      <alignment horizontal="center" vertical="center"/>
      <protection locked="0"/>
    </xf>
    <xf numFmtId="0" fontId="13" fillId="13" borderId="4" xfId="0" applyFont="1" applyFill="1" applyBorder="1" applyAlignment="1" applyProtection="1">
      <alignment horizontal="center" vertical="center"/>
      <protection locked="0"/>
    </xf>
    <xf numFmtId="0" fontId="6" fillId="13" borderId="4" xfId="0" applyFont="1" applyFill="1" applyBorder="1" applyAlignment="1" applyProtection="1">
      <alignment horizontal="center" vertical="center"/>
      <protection locked="0"/>
    </xf>
    <xf numFmtId="0" fontId="59" fillId="3" borderId="4" xfId="0" applyFont="1" applyFill="1" applyBorder="1" applyAlignment="1" applyProtection="1">
      <alignment horizontal="center" vertical="center"/>
      <protection locked="0"/>
    </xf>
    <xf numFmtId="0" fontId="40" fillId="10" borderId="4" xfId="0" applyFont="1" applyFill="1" applyBorder="1" applyAlignment="1" applyProtection="1">
      <alignment horizontal="center" vertical="center"/>
      <protection locked="0"/>
    </xf>
    <xf numFmtId="0" fontId="13" fillId="7" borderId="4" xfId="0" applyFont="1" applyFill="1" applyBorder="1" applyAlignment="1" applyProtection="1">
      <alignment horizontal="center" vertical="center"/>
      <protection locked="0"/>
    </xf>
    <xf numFmtId="0" fontId="11" fillId="2" borderId="125" xfId="0" applyFont="1" applyFill="1" applyBorder="1"/>
    <xf numFmtId="1" fontId="6" fillId="0" borderId="104" xfId="0" applyNumberFormat="1" applyFont="1" applyBorder="1" applyAlignment="1">
      <alignment horizontal="center" vertical="center"/>
    </xf>
    <xf numFmtId="0" fontId="6" fillId="0" borderId="104" xfId="0" applyFont="1" applyBorder="1" applyAlignment="1">
      <alignment horizontal="center" vertical="center"/>
    </xf>
    <xf numFmtId="1" fontId="8" fillId="4" borderId="104" xfId="3" applyNumberFormat="1" applyFont="1" applyFill="1" applyBorder="1" applyAlignment="1" applyProtection="1">
      <alignment horizontal="center" vertical="center"/>
    </xf>
    <xf numFmtId="0" fontId="8" fillId="4" borderId="104" xfId="3" applyNumberFormat="1" applyFont="1" applyFill="1" applyBorder="1" applyAlignment="1" applyProtection="1">
      <alignment horizontal="center" vertical="center"/>
    </xf>
    <xf numFmtId="0" fontId="13" fillId="6" borderId="106" xfId="3" applyNumberFormat="1" applyFont="1" applyFill="1" applyBorder="1" applyAlignment="1" applyProtection="1">
      <alignment horizontal="center" vertical="center"/>
    </xf>
    <xf numFmtId="0" fontId="13" fillId="3" borderId="127" xfId="3" applyNumberFormat="1" applyFont="1" applyFill="1" applyBorder="1" applyAlignment="1" applyProtection="1">
      <alignment horizontal="center" vertical="center"/>
    </xf>
    <xf numFmtId="0" fontId="5" fillId="6" borderId="103" xfId="3" applyNumberFormat="1" applyFont="1" applyFill="1" applyBorder="1" applyAlignment="1" applyProtection="1">
      <alignment horizontal="center" vertical="center"/>
    </xf>
    <xf numFmtId="0" fontId="5" fillId="7" borderId="104" xfId="3" applyNumberFormat="1" applyFont="1" applyFill="1" applyBorder="1" applyAlignment="1" applyProtection="1">
      <alignment horizontal="center" vertical="center"/>
    </xf>
    <xf numFmtId="0" fontId="59" fillId="8" borderId="104" xfId="0" applyFont="1" applyFill="1" applyBorder="1" applyAlignment="1" applyProtection="1">
      <alignment horizontal="center" vertical="center"/>
      <protection locked="0"/>
    </xf>
    <xf numFmtId="0" fontId="59" fillId="5" borderId="104" xfId="0" applyFont="1" applyFill="1" applyBorder="1" applyAlignment="1" applyProtection="1">
      <alignment horizontal="center" vertical="center"/>
      <protection locked="0"/>
    </xf>
    <xf numFmtId="0" fontId="6" fillId="7" borderId="128" xfId="0" applyFont="1" applyFill="1" applyBorder="1" applyAlignment="1" applyProtection="1">
      <alignment horizontal="center" vertical="center"/>
      <protection locked="0"/>
    </xf>
    <xf numFmtId="0" fontId="59" fillId="7" borderId="129" xfId="0" applyFont="1" applyFill="1" applyBorder="1" applyAlignment="1" applyProtection="1">
      <alignment horizontal="center" vertical="center"/>
      <protection locked="0"/>
    </xf>
    <xf numFmtId="0" fontId="13" fillId="10" borderId="109" xfId="0" applyFont="1" applyFill="1" applyBorder="1" applyAlignment="1" applyProtection="1">
      <alignment horizontal="center" vertical="center"/>
      <protection locked="0"/>
    </xf>
    <xf numFmtId="0" fontId="13" fillId="8" borderId="130" xfId="0" applyFont="1" applyFill="1" applyBorder="1" applyAlignment="1" applyProtection="1">
      <alignment horizontal="center" vertical="center"/>
      <protection locked="0"/>
    </xf>
    <xf numFmtId="0" fontId="13" fillId="10" borderId="103" xfId="0" applyFont="1" applyFill="1" applyBorder="1" applyAlignment="1" applyProtection="1">
      <alignment horizontal="center" vertical="center"/>
      <protection locked="0"/>
    </xf>
    <xf numFmtId="0" fontId="40" fillId="3" borderId="104" xfId="0" applyFont="1" applyFill="1" applyBorder="1" applyAlignment="1" applyProtection="1">
      <alignment horizontal="center" vertical="center"/>
      <protection locked="0"/>
    </xf>
    <xf numFmtId="0" fontId="13" fillId="7" borderId="103" xfId="0" applyFont="1" applyFill="1" applyBorder="1" applyAlignment="1" applyProtection="1">
      <alignment horizontal="center" vertical="center"/>
      <protection locked="0"/>
    </xf>
    <xf numFmtId="0" fontId="13" fillId="7" borderId="104" xfId="0" applyFont="1" applyFill="1" applyBorder="1" applyAlignment="1" applyProtection="1">
      <alignment horizontal="center" vertical="center"/>
      <protection locked="0"/>
    </xf>
    <xf numFmtId="0" fontId="13" fillId="8" borderId="104" xfId="0" applyFont="1" applyFill="1" applyBorder="1" applyAlignment="1" applyProtection="1">
      <alignment horizontal="center" vertical="center"/>
      <protection locked="0"/>
    </xf>
    <xf numFmtId="0" fontId="40" fillId="8" borderId="104" xfId="0" applyFont="1" applyFill="1" applyBorder="1" applyAlignment="1" applyProtection="1">
      <alignment horizontal="center" vertical="center"/>
      <protection locked="0"/>
    </xf>
    <xf numFmtId="0" fontId="13" fillId="6" borderId="103" xfId="3" applyNumberFormat="1" applyFont="1" applyFill="1" applyBorder="1" applyAlignment="1" applyProtection="1">
      <alignment horizontal="center" vertical="center"/>
    </xf>
    <xf numFmtId="0" fontId="13" fillId="4" borderId="104" xfId="3" applyNumberFormat="1" applyFont="1" applyFill="1" applyBorder="1" applyAlignment="1" applyProtection="1">
      <alignment horizontal="center" vertical="center"/>
    </xf>
    <xf numFmtId="0" fontId="6" fillId="2" borderId="103" xfId="0" applyFont="1" applyFill="1" applyBorder="1" applyAlignment="1" applyProtection="1">
      <alignment horizontal="center" vertical="center"/>
      <protection locked="0"/>
    </xf>
    <xf numFmtId="0" fontId="6" fillId="2" borderId="104" xfId="0" applyFont="1" applyFill="1" applyBorder="1" applyAlignment="1" applyProtection="1">
      <alignment horizontal="center" vertical="center"/>
      <protection locked="0"/>
    </xf>
    <xf numFmtId="0" fontId="59" fillId="3" borderId="104" xfId="0" applyFont="1" applyFill="1" applyBorder="1" applyAlignment="1" applyProtection="1">
      <alignment horizontal="center" vertical="center"/>
      <protection locked="0"/>
    </xf>
    <xf numFmtId="0" fontId="6" fillId="10" borderId="128" xfId="0" applyFont="1" applyFill="1" applyBorder="1" applyAlignment="1" applyProtection="1">
      <alignment horizontal="center" vertical="center"/>
      <protection locked="0"/>
    </xf>
    <xf numFmtId="0" fontId="59" fillId="8" borderId="129" xfId="0" applyFont="1" applyFill="1" applyBorder="1" applyAlignment="1" applyProtection="1">
      <alignment horizontal="center" vertical="center"/>
      <protection locked="0"/>
    </xf>
    <xf numFmtId="0" fontId="40" fillId="8" borderId="130" xfId="0" applyFont="1" applyFill="1" applyBorder="1" applyAlignment="1" applyProtection="1">
      <alignment horizontal="center" vertical="center"/>
      <protection locked="0"/>
    </xf>
    <xf numFmtId="0" fontId="13" fillId="7" borderId="103" xfId="3" applyNumberFormat="1" applyFont="1" applyFill="1" applyBorder="1" applyAlignment="1" applyProtection="1">
      <alignment horizontal="center" vertical="center"/>
    </xf>
    <xf numFmtId="0" fontId="59" fillId="8" borderId="103" xfId="0" applyFont="1" applyFill="1" applyBorder="1" applyAlignment="1" applyProtection="1">
      <alignment horizontal="center" vertical="center"/>
      <protection locked="0"/>
    </xf>
    <xf numFmtId="0" fontId="6" fillId="8" borderId="103" xfId="0" applyFont="1" applyFill="1" applyBorder="1" applyAlignment="1" applyProtection="1">
      <alignment horizontal="center" vertical="center"/>
      <protection locked="0"/>
    </xf>
    <xf numFmtId="0" fontId="6" fillId="13" borderId="104" xfId="0" applyFont="1" applyFill="1" applyBorder="1" applyAlignment="1" applyProtection="1">
      <alignment horizontal="center" vertical="center"/>
      <protection locked="0"/>
    </xf>
    <xf numFmtId="0" fontId="40" fillId="10" borderId="103" xfId="0" applyFont="1" applyFill="1" applyBorder="1" applyAlignment="1" applyProtection="1">
      <alignment horizontal="center" vertical="center"/>
      <protection locked="0"/>
    </xf>
    <xf numFmtId="0" fontId="40" fillId="8" borderId="103" xfId="0" applyFont="1" applyFill="1" applyBorder="1" applyAlignment="1" applyProtection="1">
      <alignment horizontal="center" vertical="center"/>
      <protection locked="0"/>
    </xf>
    <xf numFmtId="0" fontId="13" fillId="10" borderId="104" xfId="0" applyFont="1" applyFill="1" applyBorder="1" applyAlignment="1" applyProtection="1">
      <alignment horizontal="center" vertical="center"/>
      <protection locked="0"/>
    </xf>
    <xf numFmtId="0" fontId="59" fillId="13" borderId="103" xfId="0" applyFont="1" applyFill="1" applyBorder="1" applyAlignment="1" applyProtection="1">
      <alignment horizontal="center" vertical="center"/>
      <protection locked="0"/>
    </xf>
    <xf numFmtId="0" fontId="59" fillId="5" borderId="103" xfId="0" applyFont="1" applyFill="1" applyBorder="1" applyAlignment="1" applyProtection="1">
      <alignment horizontal="center" vertical="center"/>
      <protection locked="0"/>
    </xf>
    <xf numFmtId="0" fontId="13" fillId="5" borderId="104" xfId="0" applyFont="1" applyFill="1" applyBorder="1" applyAlignment="1" applyProtection="1">
      <alignment horizontal="center" vertical="center"/>
      <protection locked="0"/>
    </xf>
    <xf numFmtId="0" fontId="6" fillId="13" borderId="103" xfId="0" applyFont="1" applyFill="1" applyBorder="1" applyAlignment="1" applyProtection="1">
      <alignment horizontal="center" vertical="center"/>
      <protection locked="0"/>
    </xf>
    <xf numFmtId="0" fontId="13" fillId="13" borderId="104" xfId="0" applyFont="1" applyFill="1" applyBorder="1" applyAlignment="1" applyProtection="1">
      <alignment horizontal="center" vertical="center"/>
      <protection locked="0"/>
    </xf>
    <xf numFmtId="0" fontId="59" fillId="10" borderId="103" xfId="0" applyFont="1" applyFill="1" applyBorder="1" applyAlignment="1" applyProtection="1">
      <alignment horizontal="center" vertical="center"/>
      <protection locked="0"/>
    </xf>
    <xf numFmtId="0" fontId="59" fillId="3" borderId="103" xfId="0" applyFont="1" applyFill="1" applyBorder="1" applyAlignment="1" applyProtection="1">
      <alignment horizontal="center" vertical="center"/>
      <protection locked="0"/>
    </xf>
    <xf numFmtId="164" fontId="3" fillId="0" borderId="6" xfId="0" applyNumberFormat="1" applyFont="1" applyBorder="1" applyAlignment="1">
      <alignment horizontal="center" vertical="center"/>
    </xf>
    <xf numFmtId="1" fontId="5" fillId="9" borderId="6" xfId="0" applyNumberFormat="1" applyFont="1" applyFill="1" applyBorder="1" applyAlignment="1">
      <alignment horizontal="center" vertical="center"/>
    </xf>
    <xf numFmtId="164" fontId="3" fillId="0" borderId="26" xfId="0" applyNumberFormat="1" applyFont="1" applyBorder="1" applyAlignment="1">
      <alignment horizontal="center" vertical="center"/>
    </xf>
    <xf numFmtId="164" fontId="5" fillId="9" borderId="6" xfId="0" applyNumberFormat="1" applyFont="1" applyFill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1" fontId="5" fillId="4" borderId="6" xfId="0" applyNumberFormat="1" applyFont="1" applyFill="1" applyBorder="1" applyAlignment="1">
      <alignment horizontal="center" vertical="center"/>
    </xf>
    <xf numFmtId="9" fontId="5" fillId="0" borderId="6" xfId="0" applyNumberFormat="1" applyFont="1" applyBorder="1" applyAlignment="1">
      <alignment horizontal="center" vertical="center"/>
    </xf>
    <xf numFmtId="0" fontId="13" fillId="5" borderId="10" xfId="3" applyFont="1" applyFill="1" applyBorder="1" applyAlignment="1">
      <alignment horizontal="center" vertical="center" wrapText="1"/>
    </xf>
    <xf numFmtId="0" fontId="13" fillId="5" borderId="11" xfId="3" applyFont="1" applyFill="1" applyBorder="1" applyAlignment="1" applyProtection="1">
      <alignment horizontal="center" vertical="center"/>
      <protection locked="0"/>
    </xf>
    <xf numFmtId="0" fontId="3" fillId="0" borderId="27" xfId="0" applyFont="1" applyBorder="1" applyAlignment="1">
      <alignment horizontal="center" vertical="center"/>
    </xf>
    <xf numFmtId="0" fontId="13" fillId="2" borderId="7" xfId="3" applyFont="1" applyFill="1" applyBorder="1" applyAlignment="1">
      <alignment horizontal="center" vertical="center" wrapText="1"/>
    </xf>
    <xf numFmtId="0" fontId="13" fillId="2" borderId="8" xfId="3" applyFont="1" applyFill="1" applyBorder="1" applyAlignment="1" applyProtection="1">
      <alignment horizontal="center" vertical="center"/>
      <protection locked="0"/>
    </xf>
    <xf numFmtId="0" fontId="13" fillId="7" borderId="10" xfId="3" applyFont="1" applyFill="1" applyBorder="1" applyAlignment="1" applyProtection="1">
      <alignment horizontal="center" vertical="center"/>
      <protection locked="0"/>
    </xf>
    <xf numFmtId="0" fontId="13" fillId="7" borderId="3" xfId="3" applyFont="1" applyFill="1" applyBorder="1" applyAlignment="1">
      <alignment horizontal="center" vertical="center" wrapText="1"/>
    </xf>
    <xf numFmtId="0" fontId="13" fillId="5" borderId="2" xfId="3" applyFont="1" applyFill="1" applyBorder="1" applyAlignment="1">
      <alignment horizontal="center" vertical="center" wrapText="1"/>
    </xf>
    <xf numFmtId="0" fontId="13" fillId="5" borderId="65" xfId="3" applyFont="1" applyFill="1" applyBorder="1" applyAlignment="1">
      <alignment horizontal="center" vertical="center" wrapText="1"/>
    </xf>
    <xf numFmtId="0" fontId="13" fillId="5" borderId="10" xfId="3" applyFont="1" applyFill="1" applyBorder="1" applyAlignment="1" applyProtection="1">
      <alignment horizontal="center" vertical="center"/>
      <protection locked="0"/>
    </xf>
    <xf numFmtId="0" fontId="25" fillId="11" borderId="18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left" vertical="top" wrapText="1"/>
    </xf>
    <xf numFmtId="0" fontId="5" fillId="5" borderId="13" xfId="0" applyFont="1" applyFill="1" applyBorder="1" applyAlignment="1">
      <alignment horizontal="left" vertical="top" wrapText="1"/>
    </xf>
    <xf numFmtId="0" fontId="5" fillId="5" borderId="17" xfId="0" applyFont="1" applyFill="1" applyBorder="1" applyAlignment="1">
      <alignment horizontal="left" vertical="top" wrapText="1"/>
    </xf>
    <xf numFmtId="0" fontId="5" fillId="5" borderId="34" xfId="0" applyFont="1" applyFill="1" applyBorder="1" applyAlignment="1">
      <alignment horizontal="left" vertical="top" wrapText="1"/>
    </xf>
    <xf numFmtId="0" fontId="5" fillId="5" borderId="0" xfId="0" applyFont="1" applyFill="1" applyAlignment="1">
      <alignment horizontal="left" vertical="top" wrapText="1"/>
    </xf>
    <xf numFmtId="0" fontId="5" fillId="5" borderId="40" xfId="0" applyFont="1" applyFill="1" applyBorder="1" applyAlignment="1">
      <alignment horizontal="left" vertical="top" wrapText="1"/>
    </xf>
    <xf numFmtId="0" fontId="7" fillId="4" borderId="14" xfId="3" applyFont="1" applyFill="1" applyBorder="1" applyAlignment="1">
      <alignment horizontal="center" vertical="center"/>
    </xf>
    <xf numFmtId="0" fontId="7" fillId="4" borderId="15" xfId="3" applyFont="1" applyFill="1" applyBorder="1" applyAlignment="1">
      <alignment horizontal="center" vertical="center"/>
    </xf>
    <xf numFmtId="0" fontId="4" fillId="4" borderId="35" xfId="0" applyFont="1" applyFill="1" applyBorder="1"/>
    <xf numFmtId="0" fontId="4" fillId="4" borderId="2" xfId="3" applyFont="1" applyFill="1" applyBorder="1" applyAlignment="1">
      <alignment horizontal="center" vertical="center" wrapText="1"/>
    </xf>
    <xf numFmtId="0" fontId="4" fillId="4" borderId="3" xfId="3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164" fontId="5" fillId="4" borderId="3" xfId="0" quotePrefix="1" applyNumberFormat="1" applyFont="1" applyFill="1" applyBorder="1" applyAlignment="1">
      <alignment horizontal="center" vertical="center"/>
    </xf>
    <xf numFmtId="164" fontId="5" fillId="4" borderId="4" xfId="0" quotePrefix="1" applyNumberFormat="1" applyFont="1" applyFill="1" applyBorder="1" applyAlignment="1">
      <alignment horizontal="center" vertical="center"/>
    </xf>
    <xf numFmtId="164" fontId="6" fillId="0" borderId="2" xfId="0" applyNumberFormat="1" applyFont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 vertical="center"/>
    </xf>
    <xf numFmtId="164" fontId="5" fillId="0" borderId="24" xfId="0" applyNumberFormat="1" applyFont="1" applyBorder="1" applyAlignment="1">
      <alignment horizontal="center" vertical="center"/>
    </xf>
    <xf numFmtId="164" fontId="5" fillId="0" borderId="21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 wrapText="1"/>
    </xf>
    <xf numFmtId="0" fontId="5" fillId="4" borderId="2" xfId="3" applyFont="1" applyFill="1" applyBorder="1" applyAlignment="1">
      <alignment horizontal="center" vertical="center" wrapText="1"/>
    </xf>
    <xf numFmtId="0" fontId="5" fillId="4" borderId="24" xfId="3" applyFont="1" applyFill="1" applyBorder="1" applyAlignment="1">
      <alignment horizontal="center" vertical="center" wrapText="1"/>
    </xf>
    <xf numFmtId="0" fontId="13" fillId="4" borderId="13" xfId="0" applyFont="1" applyFill="1" applyBorder="1" applyAlignment="1">
      <alignment horizontal="center" vertical="center"/>
    </xf>
    <xf numFmtId="0" fontId="13" fillId="4" borderId="18" xfId="0" applyFont="1" applyFill="1" applyBorder="1" applyAlignment="1">
      <alignment horizontal="center" vertical="center"/>
    </xf>
    <xf numFmtId="164" fontId="5" fillId="4" borderId="3" xfId="0" applyNumberFormat="1" applyFont="1" applyFill="1" applyBorder="1" applyAlignment="1">
      <alignment horizontal="center" vertical="center"/>
    </xf>
    <xf numFmtId="164" fontId="5" fillId="4" borderId="4" xfId="0" applyNumberFormat="1" applyFont="1" applyFill="1" applyBorder="1" applyAlignment="1">
      <alignment horizontal="center" vertical="center"/>
    </xf>
    <xf numFmtId="0" fontId="5" fillId="4" borderId="25" xfId="4" applyNumberFormat="1" applyFont="1" applyFill="1" applyBorder="1" applyAlignment="1">
      <alignment horizontal="center" vertical="center"/>
    </xf>
    <xf numFmtId="0" fontId="5" fillId="4" borderId="13" xfId="4" applyNumberFormat="1" applyFont="1" applyFill="1" applyBorder="1" applyAlignment="1">
      <alignment horizontal="center" vertical="center"/>
    </xf>
    <xf numFmtId="0" fontId="5" fillId="4" borderId="38" xfId="4" applyNumberFormat="1" applyFont="1" applyFill="1" applyBorder="1" applyAlignment="1">
      <alignment horizontal="center" vertical="center"/>
    </xf>
    <xf numFmtId="0" fontId="5" fillId="4" borderId="18" xfId="4" applyNumberFormat="1" applyFont="1" applyFill="1" applyBorder="1" applyAlignment="1">
      <alignment horizontal="center" vertical="center"/>
    </xf>
    <xf numFmtId="0" fontId="5" fillId="5" borderId="38" xfId="0" applyFont="1" applyFill="1" applyBorder="1" applyAlignment="1">
      <alignment horizontal="left" vertical="top" wrapText="1"/>
    </xf>
    <xf numFmtId="0" fontId="5" fillId="5" borderId="18" xfId="0" applyFont="1" applyFill="1" applyBorder="1" applyAlignment="1">
      <alignment horizontal="left" vertical="top" wrapText="1"/>
    </xf>
    <xf numFmtId="0" fontId="5" fillId="5" borderId="39" xfId="0" applyFont="1" applyFill="1" applyBorder="1" applyAlignment="1">
      <alignment horizontal="left" vertical="top" wrapText="1"/>
    </xf>
    <xf numFmtId="0" fontId="5" fillId="14" borderId="19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9" fillId="14" borderId="23" xfId="0" applyFont="1" applyFill="1" applyBorder="1" applyAlignment="1">
      <alignment horizontal="center" vertical="center"/>
    </xf>
    <xf numFmtId="164" fontId="28" fillId="5" borderId="10" xfId="0" applyNumberFormat="1" applyFont="1" applyFill="1" applyBorder="1" applyAlignment="1">
      <alignment horizontal="center" vertical="center"/>
    </xf>
    <xf numFmtId="164" fontId="28" fillId="5" borderId="11" xfId="0" applyNumberFormat="1" applyFont="1" applyFill="1" applyBorder="1" applyAlignment="1">
      <alignment horizontal="center" vertical="center"/>
    </xf>
    <xf numFmtId="164" fontId="28" fillId="5" borderId="12" xfId="0" applyNumberFormat="1" applyFont="1" applyFill="1" applyBorder="1" applyAlignment="1">
      <alignment horizontal="center" vertical="center"/>
    </xf>
    <xf numFmtId="164" fontId="28" fillId="5" borderId="19" xfId="0" applyNumberFormat="1" applyFont="1" applyFill="1" applyBorder="1" applyAlignment="1">
      <alignment horizontal="center" vertical="center"/>
    </xf>
    <xf numFmtId="164" fontId="28" fillId="5" borderId="2" xfId="0" applyNumberFormat="1" applyFont="1" applyFill="1" applyBorder="1" applyAlignment="1">
      <alignment horizontal="center" vertical="center"/>
    </xf>
    <xf numFmtId="164" fontId="28" fillId="5" borderId="23" xfId="0" applyNumberFormat="1" applyFont="1" applyFill="1" applyBorder="1" applyAlignment="1">
      <alignment horizontal="center" vertical="center"/>
    </xf>
    <xf numFmtId="164" fontId="13" fillId="14" borderId="74" xfId="0" applyNumberFormat="1" applyFont="1" applyFill="1" applyBorder="1" applyAlignment="1">
      <alignment horizontal="center" vertical="center"/>
    </xf>
    <xf numFmtId="164" fontId="13" fillId="14" borderId="5" xfId="0" applyNumberFormat="1" applyFont="1" applyFill="1" applyBorder="1" applyAlignment="1">
      <alignment horizontal="center" vertical="center"/>
    </xf>
    <xf numFmtId="164" fontId="13" fillId="14" borderId="4" xfId="0" applyNumberFormat="1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 wrapText="1"/>
    </xf>
    <xf numFmtId="0" fontId="5" fillId="14" borderId="5" xfId="0" applyFont="1" applyFill="1" applyBorder="1" applyAlignment="1">
      <alignment horizontal="center" vertical="center"/>
    </xf>
    <xf numFmtId="167" fontId="8" fillId="5" borderId="2" xfId="0" applyNumberFormat="1" applyFont="1" applyFill="1" applyBorder="1" applyAlignment="1">
      <alignment horizontal="center" vertical="center"/>
    </xf>
    <xf numFmtId="167" fontId="8" fillId="5" borderId="23" xfId="0" applyNumberFormat="1" applyFont="1" applyFill="1" applyBorder="1" applyAlignment="1">
      <alignment horizontal="center" vertical="center"/>
    </xf>
    <xf numFmtId="167" fontId="8" fillId="5" borderId="3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0" fontId="4" fillId="14" borderId="21" xfId="0" applyFont="1" applyFill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164" fontId="13" fillId="4" borderId="3" xfId="0" applyNumberFormat="1" applyFont="1" applyFill="1" applyBorder="1" applyAlignment="1">
      <alignment horizontal="center" vertical="center"/>
    </xf>
    <xf numFmtId="164" fontId="13" fillId="4" borderId="4" xfId="0" applyNumberFormat="1" applyFont="1" applyFill="1" applyBorder="1" applyAlignment="1">
      <alignment horizontal="center" vertical="center"/>
    </xf>
    <xf numFmtId="164" fontId="13" fillId="14" borderId="6" xfId="0" applyNumberFormat="1" applyFont="1" applyFill="1" applyBorder="1" applyAlignment="1">
      <alignment horizontal="center" vertical="center" wrapText="1"/>
    </xf>
    <xf numFmtId="164" fontId="13" fillId="14" borderId="21" xfId="0" applyNumberFormat="1" applyFont="1" applyFill="1" applyBorder="1" applyAlignment="1">
      <alignment horizontal="center" vertical="center" wrapText="1"/>
    </xf>
    <xf numFmtId="164" fontId="13" fillId="3" borderId="25" xfId="0" applyNumberFormat="1" applyFont="1" applyFill="1" applyBorder="1" applyAlignment="1">
      <alignment horizontal="center" vertical="center"/>
    </xf>
    <xf numFmtId="164" fontId="13" fillId="3" borderId="17" xfId="0" applyNumberFormat="1" applyFont="1" applyFill="1" applyBorder="1" applyAlignment="1">
      <alignment horizontal="center" vertical="center"/>
    </xf>
    <xf numFmtId="164" fontId="13" fillId="3" borderId="38" xfId="0" applyNumberFormat="1" applyFont="1" applyFill="1" applyBorder="1" applyAlignment="1">
      <alignment horizontal="center" vertical="center"/>
    </xf>
    <xf numFmtId="164" fontId="13" fillId="3" borderId="39" xfId="0" applyNumberFormat="1" applyFont="1" applyFill="1" applyBorder="1" applyAlignment="1">
      <alignment horizontal="center" vertical="center"/>
    </xf>
    <xf numFmtId="0" fontId="27" fillId="14" borderId="25" xfId="0" applyFont="1" applyFill="1" applyBorder="1" applyAlignment="1">
      <alignment horizontal="center" vertical="center" wrapText="1"/>
    </xf>
    <xf numFmtId="0" fontId="27" fillId="14" borderId="38" xfId="0" applyFont="1" applyFill="1" applyBorder="1" applyAlignment="1">
      <alignment horizontal="center" vertical="center" wrapText="1"/>
    </xf>
    <xf numFmtId="0" fontId="5" fillId="14" borderId="25" xfId="0" applyFont="1" applyFill="1" applyBorder="1" applyAlignment="1">
      <alignment horizontal="center" vertical="center" wrapText="1"/>
    </xf>
    <xf numFmtId="0" fontId="5" fillId="14" borderId="38" xfId="0" applyFont="1" applyFill="1" applyBorder="1" applyAlignment="1">
      <alignment horizontal="center" vertical="center" wrapText="1"/>
    </xf>
    <xf numFmtId="164" fontId="5" fillId="4" borderId="3" xfId="3" applyNumberFormat="1" applyFont="1" applyFill="1" applyBorder="1" applyAlignment="1">
      <alignment horizontal="center" vertical="center"/>
    </xf>
    <xf numFmtId="164" fontId="5" fillId="4" borderId="4" xfId="3" applyNumberFormat="1" applyFont="1" applyFill="1" applyBorder="1" applyAlignment="1">
      <alignment horizontal="center" vertical="center"/>
    </xf>
    <xf numFmtId="164" fontId="5" fillId="14" borderId="74" xfId="0" applyNumberFormat="1" applyFont="1" applyFill="1" applyBorder="1" applyAlignment="1">
      <alignment horizontal="center" vertical="center"/>
    </xf>
    <xf numFmtId="164" fontId="5" fillId="14" borderId="4" xfId="0" applyNumberFormat="1" applyFont="1" applyFill="1" applyBorder="1" applyAlignment="1">
      <alignment horizontal="center" vertical="center"/>
    </xf>
    <xf numFmtId="0" fontId="13" fillId="4" borderId="3" xfId="3" applyFont="1" applyFill="1" applyBorder="1" applyAlignment="1">
      <alignment horizontal="center" vertical="center"/>
    </xf>
    <xf numFmtId="0" fontId="13" fillId="4" borderId="5" xfId="3" applyFont="1" applyFill="1" applyBorder="1" applyAlignment="1">
      <alignment horizontal="center" vertical="center"/>
    </xf>
    <xf numFmtId="0" fontId="5" fillId="4" borderId="3" xfId="3" applyFont="1" applyFill="1" applyBorder="1" applyAlignment="1">
      <alignment horizontal="center" vertical="center"/>
    </xf>
    <xf numFmtId="0" fontId="5" fillId="4" borderId="4" xfId="3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  <xf numFmtId="0" fontId="8" fillId="2" borderId="2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38" fillId="18" borderId="82" xfId="3" applyFont="1" applyFill="1" applyBorder="1" applyAlignment="1">
      <alignment horizontal="center" vertical="center"/>
    </xf>
    <xf numFmtId="0" fontId="38" fillId="18" borderId="8" xfId="3" applyFont="1" applyFill="1" applyBorder="1" applyAlignment="1">
      <alignment horizontal="center" vertical="center"/>
    </xf>
    <xf numFmtId="0" fontId="38" fillId="18" borderId="9" xfId="3" applyFont="1" applyFill="1" applyBorder="1" applyAlignment="1">
      <alignment horizontal="center" vertical="center"/>
    </xf>
    <xf numFmtId="0" fontId="9" fillId="4" borderId="10" xfId="3" applyFont="1" applyFill="1" applyBorder="1" applyAlignment="1">
      <alignment horizontal="center" vertical="center"/>
    </xf>
    <xf numFmtId="0" fontId="9" fillId="4" borderId="19" xfId="3" applyFont="1" applyFill="1" applyBorder="1" applyAlignment="1">
      <alignment horizontal="center" vertical="center"/>
    </xf>
    <xf numFmtId="0" fontId="9" fillId="4" borderId="32" xfId="3" applyFont="1" applyFill="1" applyBorder="1" applyAlignment="1">
      <alignment horizontal="center" vertical="center"/>
    </xf>
    <xf numFmtId="0" fontId="9" fillId="4" borderId="12" xfId="3" applyFont="1" applyFill="1" applyBorder="1" applyAlignment="1">
      <alignment horizontal="center" vertical="center"/>
    </xf>
    <xf numFmtId="0" fontId="9" fillId="4" borderId="23" xfId="3" applyFont="1" applyFill="1" applyBorder="1" applyAlignment="1">
      <alignment horizontal="center" vertical="center"/>
    </xf>
    <xf numFmtId="0" fontId="9" fillId="4" borderId="31" xfId="3" applyFont="1" applyFill="1" applyBorder="1" applyAlignment="1">
      <alignment horizontal="center" vertical="center"/>
    </xf>
    <xf numFmtId="0" fontId="38" fillId="18" borderId="14" xfId="3" applyFont="1" applyFill="1" applyBorder="1" applyAlignment="1">
      <alignment horizontal="center" vertical="center"/>
    </xf>
    <xf numFmtId="0" fontId="38" fillId="18" borderId="15" xfId="3" applyFont="1" applyFill="1" applyBorder="1" applyAlignment="1">
      <alignment horizontal="center" vertical="center"/>
    </xf>
    <xf numFmtId="0" fontId="38" fillId="18" borderId="16" xfId="3" applyFont="1" applyFill="1" applyBorder="1" applyAlignment="1">
      <alignment horizontal="center" vertical="center"/>
    </xf>
    <xf numFmtId="0" fontId="33" fillId="5" borderId="10" xfId="3" applyFont="1" applyFill="1" applyBorder="1" applyAlignment="1" applyProtection="1">
      <alignment horizontal="center" vertical="center"/>
      <protection locked="0"/>
    </xf>
    <xf numFmtId="0" fontId="33" fillId="5" borderId="19" xfId="3" applyFont="1" applyFill="1" applyBorder="1" applyAlignment="1" applyProtection="1">
      <alignment horizontal="center" vertical="center"/>
      <protection locked="0"/>
    </xf>
    <xf numFmtId="0" fontId="33" fillId="5" borderId="32" xfId="3" applyFont="1" applyFill="1" applyBorder="1" applyAlignment="1" applyProtection="1">
      <alignment horizontal="center" vertical="center"/>
      <protection locked="0"/>
    </xf>
    <xf numFmtId="17" fontId="34" fillId="0" borderId="0" xfId="0" quotePrefix="1" applyNumberFormat="1" applyFont="1" applyAlignment="1">
      <alignment horizontal="center" vertical="center"/>
    </xf>
    <xf numFmtId="14" fontId="37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32" fillId="17" borderId="0" xfId="0" applyFont="1" applyFill="1" applyAlignment="1">
      <alignment horizontal="left" vertical="center"/>
    </xf>
    <xf numFmtId="0" fontId="32" fillId="15" borderId="0" xfId="0" applyFont="1" applyFill="1" applyAlignment="1">
      <alignment horizontal="left" vertical="center"/>
    </xf>
    <xf numFmtId="0" fontId="36" fillId="0" borderId="0" xfId="0" applyFont="1" applyAlignment="1">
      <alignment horizontal="center" vertical="center"/>
    </xf>
    <xf numFmtId="0" fontId="27" fillId="4" borderId="82" xfId="3" applyFont="1" applyFill="1" applyBorder="1" applyAlignment="1">
      <alignment horizontal="center" vertical="center" wrapText="1"/>
    </xf>
    <xf numFmtId="0" fontId="27" fillId="4" borderId="8" xfId="3" applyFont="1" applyFill="1" applyBorder="1" applyAlignment="1">
      <alignment horizontal="center" vertical="center" wrapText="1"/>
    </xf>
    <xf numFmtId="0" fontId="27" fillId="4" borderId="9" xfId="3" applyFont="1" applyFill="1" applyBorder="1" applyAlignment="1">
      <alignment horizontal="center" vertical="center" wrapText="1"/>
    </xf>
    <xf numFmtId="0" fontId="4" fillId="4" borderId="2" xfId="3" applyNumberFormat="1" applyFont="1" applyFill="1" applyBorder="1" applyAlignment="1" applyProtection="1">
      <alignment horizontal="center" vertical="center" wrapText="1"/>
    </xf>
    <xf numFmtId="0" fontId="27" fillId="4" borderId="45" xfId="3" applyFont="1" applyFill="1" applyBorder="1" applyAlignment="1">
      <alignment horizontal="center" vertical="center" wrapText="1"/>
    </xf>
    <xf numFmtId="0" fontId="27" fillId="4" borderId="46" xfId="3" applyFont="1" applyFill="1" applyBorder="1" applyAlignment="1">
      <alignment horizontal="center" vertical="center" wrapText="1"/>
    </xf>
    <xf numFmtId="0" fontId="27" fillId="4" borderId="47" xfId="3" applyFont="1" applyFill="1" applyBorder="1" applyAlignment="1">
      <alignment horizontal="center" vertical="center" wrapText="1"/>
    </xf>
    <xf numFmtId="0" fontId="38" fillId="18" borderId="89" xfId="3" applyFont="1" applyFill="1" applyBorder="1" applyAlignment="1">
      <alignment horizontal="center" vertical="center"/>
    </xf>
    <xf numFmtId="0" fontId="38" fillId="18" borderId="86" xfId="3" applyFont="1" applyFill="1" applyBorder="1" applyAlignment="1">
      <alignment horizontal="center" vertical="center"/>
    </xf>
    <xf numFmtId="0" fontId="38" fillId="18" borderId="90" xfId="3" applyFont="1" applyFill="1" applyBorder="1" applyAlignment="1">
      <alignment horizontal="center" vertical="center"/>
    </xf>
    <xf numFmtId="0" fontId="9" fillId="4" borderId="7" xfId="3" applyFont="1" applyFill="1" applyBorder="1" applyAlignment="1">
      <alignment horizontal="center" vertical="center"/>
    </xf>
    <xf numFmtId="0" fontId="9" fillId="4" borderId="28" xfId="3" applyFont="1" applyFill="1" applyBorder="1" applyAlignment="1">
      <alignment horizontal="center" vertical="center"/>
    </xf>
    <xf numFmtId="0" fontId="9" fillId="4" borderId="29" xfId="3" applyFont="1" applyFill="1" applyBorder="1" applyAlignment="1">
      <alignment horizontal="center" vertical="center"/>
    </xf>
    <xf numFmtId="0" fontId="9" fillId="4" borderId="9" xfId="3" applyFont="1" applyFill="1" applyBorder="1" applyAlignment="1">
      <alignment horizontal="center" vertical="center"/>
    </xf>
    <xf numFmtId="0" fontId="9" fillId="4" borderId="84" xfId="3" applyFont="1" applyFill="1" applyBorder="1" applyAlignment="1">
      <alignment horizontal="center" vertical="center"/>
    </xf>
    <xf numFmtId="0" fontId="9" fillId="4" borderId="50" xfId="3" applyFont="1" applyFill="1" applyBorder="1" applyAlignment="1">
      <alignment horizontal="center" vertical="center"/>
    </xf>
    <xf numFmtId="0" fontId="38" fillId="18" borderId="57" xfId="3" applyFont="1" applyFill="1" applyBorder="1" applyAlignment="1">
      <alignment horizontal="center" vertical="center"/>
    </xf>
    <xf numFmtId="0" fontId="38" fillId="18" borderId="0" xfId="3" applyFont="1" applyFill="1" applyBorder="1" applyAlignment="1">
      <alignment horizontal="center" vertical="center"/>
    </xf>
    <xf numFmtId="0" fontId="38" fillId="18" borderId="81" xfId="3" applyFont="1" applyFill="1" applyBorder="1" applyAlignment="1">
      <alignment horizontal="center" vertical="center"/>
    </xf>
    <xf numFmtId="0" fontId="9" fillId="4" borderId="26" xfId="3" applyFont="1" applyFill="1" applyBorder="1" applyAlignment="1">
      <alignment horizontal="center" vertical="center"/>
    </xf>
    <xf numFmtId="0" fontId="9" fillId="4" borderId="27" xfId="3" applyFont="1" applyFill="1" applyBorder="1" applyAlignment="1">
      <alignment horizontal="center" vertical="center"/>
    </xf>
    <xf numFmtId="0" fontId="27" fillId="4" borderId="86" xfId="3" applyFont="1" applyFill="1" applyBorder="1" applyAlignment="1">
      <alignment horizontal="center" vertical="center" wrapText="1"/>
    </xf>
    <xf numFmtId="0" fontId="27" fillId="4" borderId="90" xfId="3" applyFont="1" applyFill="1" applyBorder="1" applyAlignment="1">
      <alignment horizontal="center" vertical="center" wrapText="1"/>
    </xf>
    <xf numFmtId="0" fontId="27" fillId="4" borderId="89" xfId="3" applyFont="1" applyFill="1" applyBorder="1" applyAlignment="1">
      <alignment horizontal="center" vertical="center" wrapText="1"/>
    </xf>
    <xf numFmtId="0" fontId="38" fillId="18" borderId="29" xfId="3" applyFont="1" applyFill="1" applyBorder="1" applyAlignment="1">
      <alignment horizontal="center" vertical="center"/>
    </xf>
    <xf numFmtId="0" fontId="38" fillId="18" borderId="30" xfId="3" applyFont="1" applyFill="1" applyBorder="1" applyAlignment="1">
      <alignment horizontal="center" vertical="center"/>
    </xf>
    <xf numFmtId="0" fontId="38" fillId="18" borderId="50" xfId="3" applyFont="1" applyFill="1" applyBorder="1" applyAlignment="1">
      <alignment horizontal="center" vertical="center"/>
    </xf>
    <xf numFmtId="0" fontId="9" fillId="4" borderId="91" xfId="3" applyFont="1" applyFill="1" applyBorder="1" applyAlignment="1">
      <alignment horizontal="center" vertical="center"/>
    </xf>
    <xf numFmtId="0" fontId="9" fillId="4" borderId="34" xfId="3" applyFont="1" applyFill="1" applyBorder="1" applyAlignment="1">
      <alignment horizontal="center" vertical="center"/>
    </xf>
    <xf numFmtId="0" fontId="9" fillId="4" borderId="87" xfId="3" applyFont="1" applyFill="1" applyBorder="1" applyAlignment="1">
      <alignment horizontal="center" vertical="center"/>
    </xf>
    <xf numFmtId="0" fontId="9" fillId="4" borderId="36" xfId="3" applyFont="1" applyFill="1" applyBorder="1" applyAlignment="1">
      <alignment horizontal="center" vertical="center"/>
    </xf>
    <xf numFmtId="0" fontId="9" fillId="4" borderId="3" xfId="3" applyFont="1" applyFill="1" applyBorder="1" applyAlignment="1">
      <alignment horizontal="center" vertical="center"/>
    </xf>
    <xf numFmtId="0" fontId="9" fillId="4" borderId="37" xfId="3" applyFont="1" applyFill="1" applyBorder="1" applyAlignment="1">
      <alignment horizontal="center" vertical="center"/>
    </xf>
    <xf numFmtId="17" fontId="9" fillId="3" borderId="45" xfId="3" quotePrefix="1" applyNumberFormat="1" applyFont="1" applyFill="1" applyBorder="1" applyAlignment="1" applyProtection="1">
      <alignment horizontal="center" vertical="center" wrapText="1"/>
    </xf>
    <xf numFmtId="17" fontId="9" fillId="3" borderId="46" xfId="3" quotePrefix="1" applyNumberFormat="1" applyFont="1" applyFill="1" applyBorder="1" applyAlignment="1" applyProtection="1">
      <alignment horizontal="center" vertical="center" wrapText="1"/>
    </xf>
    <xf numFmtId="17" fontId="9" fillId="3" borderId="47" xfId="3" quotePrefix="1" applyNumberFormat="1" applyFont="1" applyFill="1" applyBorder="1" applyAlignment="1" applyProtection="1">
      <alignment horizontal="center" vertical="center" wrapText="1"/>
    </xf>
    <xf numFmtId="0" fontId="9" fillId="5" borderId="45" xfId="3" applyNumberFormat="1" applyFont="1" applyFill="1" applyBorder="1" applyAlignment="1" applyProtection="1">
      <alignment horizontal="center" vertical="center" wrapText="1"/>
    </xf>
    <xf numFmtId="0" fontId="9" fillId="5" borderId="46" xfId="3" applyNumberFormat="1" applyFont="1" applyFill="1" applyBorder="1" applyAlignment="1" applyProtection="1">
      <alignment horizontal="center" vertical="center" wrapText="1"/>
    </xf>
    <xf numFmtId="0" fontId="9" fillId="5" borderId="47" xfId="3" applyNumberFormat="1" applyFont="1" applyFill="1" applyBorder="1" applyAlignment="1" applyProtection="1">
      <alignment horizontal="center" vertical="center" wrapText="1"/>
    </xf>
    <xf numFmtId="164" fontId="9" fillId="4" borderId="65" xfId="0" applyNumberFormat="1" applyFont="1" applyFill="1" applyBorder="1" applyAlignment="1">
      <alignment horizontal="center" vertical="center"/>
    </xf>
    <xf numFmtId="164" fontId="9" fillId="4" borderId="54" xfId="0" applyNumberFormat="1" applyFont="1" applyFill="1" applyBorder="1" applyAlignment="1">
      <alignment horizontal="center" vertical="center"/>
    </xf>
    <xf numFmtId="0" fontId="23" fillId="4" borderId="68" xfId="0" applyFont="1" applyFill="1" applyBorder="1" applyAlignment="1">
      <alignment horizontal="center" vertical="center"/>
    </xf>
    <xf numFmtId="0" fontId="23" fillId="4" borderId="66" xfId="0" applyFont="1" applyFill="1" applyBorder="1" applyAlignment="1">
      <alignment horizontal="center" vertical="center"/>
    </xf>
    <xf numFmtId="0" fontId="23" fillId="4" borderId="54" xfId="0" applyFont="1" applyFill="1" applyBorder="1" applyAlignment="1">
      <alignment horizontal="center" vertical="center"/>
    </xf>
    <xf numFmtId="22" fontId="9" fillId="4" borderId="45" xfId="1" applyNumberFormat="1" applyFont="1" applyFill="1" applyBorder="1" applyAlignment="1" applyProtection="1">
      <alignment horizontal="center" vertical="center"/>
    </xf>
    <xf numFmtId="0" fontId="9" fillId="4" borderId="46" xfId="1" applyNumberFormat="1" applyFont="1" applyFill="1" applyBorder="1" applyAlignment="1" applyProtection="1">
      <alignment horizontal="center" vertical="center"/>
    </xf>
    <xf numFmtId="0" fontId="9" fillId="4" borderId="47" xfId="1" applyNumberFormat="1" applyFont="1" applyFill="1" applyBorder="1" applyAlignment="1" applyProtection="1">
      <alignment horizontal="center" vertical="center"/>
    </xf>
    <xf numFmtId="0" fontId="9" fillId="19" borderId="45" xfId="1" applyNumberFormat="1" applyFont="1" applyFill="1" applyBorder="1" applyAlignment="1" applyProtection="1">
      <alignment horizontal="center" vertical="center"/>
    </xf>
    <xf numFmtId="0" fontId="9" fillId="19" borderId="46" xfId="1" applyNumberFormat="1" applyFont="1" applyFill="1" applyBorder="1" applyAlignment="1" applyProtection="1">
      <alignment horizontal="center" vertical="center"/>
    </xf>
    <xf numFmtId="0" fontId="9" fillId="4" borderId="65" xfId="0" applyFont="1" applyFill="1" applyBorder="1" applyAlignment="1">
      <alignment horizontal="center" vertical="center"/>
    </xf>
    <xf numFmtId="0" fontId="9" fillId="4" borderId="66" xfId="0" applyFont="1" applyFill="1" applyBorder="1" applyAlignment="1">
      <alignment horizontal="center" vertical="center"/>
    </xf>
    <xf numFmtId="0" fontId="9" fillId="4" borderId="67" xfId="0" applyFont="1" applyFill="1" applyBorder="1" applyAlignment="1">
      <alignment horizontal="center" vertical="center"/>
    </xf>
    <xf numFmtId="0" fontId="23" fillId="4" borderId="67" xfId="0" applyFont="1" applyFill="1" applyBorder="1" applyAlignment="1">
      <alignment horizontal="center" vertical="center"/>
    </xf>
    <xf numFmtId="0" fontId="9" fillId="19" borderId="68" xfId="0" applyFont="1" applyFill="1" applyBorder="1" applyAlignment="1">
      <alignment horizontal="center" vertical="center"/>
    </xf>
    <xf numFmtId="0" fontId="9" fillId="19" borderId="66" xfId="0" applyFont="1" applyFill="1" applyBorder="1" applyAlignment="1">
      <alignment horizontal="center" vertical="center"/>
    </xf>
    <xf numFmtId="0" fontId="9" fillId="19" borderId="67" xfId="0" applyFont="1" applyFill="1" applyBorder="1" applyAlignment="1">
      <alignment horizontal="center" vertical="center"/>
    </xf>
    <xf numFmtId="0" fontId="33" fillId="19" borderId="68" xfId="0" applyFont="1" applyFill="1" applyBorder="1" applyAlignment="1">
      <alignment horizontal="center" vertical="center"/>
    </xf>
    <xf numFmtId="0" fontId="33" fillId="19" borderId="66" xfId="0" applyFont="1" applyFill="1" applyBorder="1" applyAlignment="1">
      <alignment horizontal="center" vertical="center"/>
    </xf>
    <xf numFmtId="0" fontId="33" fillId="19" borderId="67" xfId="0" applyFont="1" applyFill="1" applyBorder="1" applyAlignment="1">
      <alignment horizontal="center" vertical="center"/>
    </xf>
    <xf numFmtId="164" fontId="23" fillId="4" borderId="74" xfId="0" applyNumberFormat="1" applyFont="1" applyFill="1" applyBorder="1" applyAlignment="1">
      <alignment horizontal="center" vertical="center"/>
    </xf>
    <xf numFmtId="164" fontId="23" fillId="4" borderId="55" xfId="0" applyNumberFormat="1" applyFont="1" applyFill="1" applyBorder="1" applyAlignment="1">
      <alignment horizontal="center" vertical="center"/>
    </xf>
    <xf numFmtId="17" fontId="9" fillId="3" borderId="105" xfId="3" quotePrefix="1" applyNumberFormat="1" applyFont="1" applyFill="1" applyBorder="1" applyAlignment="1" applyProtection="1">
      <alignment horizontal="center" vertical="center" wrapText="1"/>
    </xf>
    <xf numFmtId="0" fontId="9" fillId="5" borderId="105" xfId="3" applyNumberFormat="1" applyFont="1" applyFill="1" applyBorder="1" applyAlignment="1" applyProtection="1">
      <alignment horizontal="center" vertical="center" wrapText="1"/>
    </xf>
    <xf numFmtId="17" fontId="9" fillId="3" borderId="126" xfId="3" quotePrefix="1" applyNumberFormat="1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>
      <alignment horizontal="center" vertical="center" wrapText="1"/>
    </xf>
    <xf numFmtId="0" fontId="41" fillId="2" borderId="48" xfId="0" applyFont="1" applyFill="1" applyBorder="1" applyAlignment="1">
      <alignment horizontal="center" vertical="center" wrapText="1"/>
    </xf>
    <xf numFmtId="164" fontId="41" fillId="4" borderId="25" xfId="0" applyNumberFormat="1" applyFont="1" applyFill="1" applyBorder="1" applyAlignment="1">
      <alignment horizontal="center" vertical="center" wrapText="1"/>
    </xf>
    <xf numFmtId="164" fontId="41" fillId="4" borderId="38" xfId="0" applyNumberFormat="1" applyFont="1" applyFill="1" applyBorder="1" applyAlignment="1">
      <alignment horizontal="center" vertical="center" wrapText="1"/>
    </xf>
    <xf numFmtId="0" fontId="44" fillId="11" borderId="3" xfId="0" applyFont="1" applyFill="1" applyBorder="1" applyAlignment="1">
      <alignment horizontal="center" vertical="center"/>
    </xf>
    <xf numFmtId="0" fontId="44" fillId="11" borderId="4" xfId="0" applyFont="1" applyFill="1" applyBorder="1" applyAlignment="1">
      <alignment horizontal="center" vertical="center"/>
    </xf>
    <xf numFmtId="164" fontId="41" fillId="4" borderId="3" xfId="0" applyNumberFormat="1" applyFont="1" applyFill="1" applyBorder="1" applyAlignment="1">
      <alignment horizontal="center" vertical="center" wrapText="1"/>
    </xf>
    <xf numFmtId="164" fontId="41" fillId="4" borderId="4" xfId="0" applyNumberFormat="1" applyFont="1" applyFill="1" applyBorder="1" applyAlignment="1">
      <alignment horizontal="center" vertical="center" wrapText="1"/>
    </xf>
    <xf numFmtId="0" fontId="41" fillId="4" borderId="25" xfId="3" applyFont="1" applyFill="1" applyBorder="1" applyAlignment="1" applyProtection="1">
      <alignment horizontal="center" vertical="center" wrapText="1"/>
    </xf>
    <xf numFmtId="0" fontId="41" fillId="4" borderId="17" xfId="3" applyFont="1" applyFill="1" applyBorder="1" applyAlignment="1" applyProtection="1">
      <alignment horizontal="center" vertical="center" wrapText="1"/>
    </xf>
    <xf numFmtId="0" fontId="41" fillId="4" borderId="38" xfId="3" applyFont="1" applyFill="1" applyBorder="1" applyAlignment="1" applyProtection="1">
      <alignment horizontal="center" vertical="center" wrapText="1"/>
    </xf>
    <xf numFmtId="0" fontId="41" fillId="4" borderId="39" xfId="3" applyFont="1" applyFill="1" applyBorder="1" applyAlignment="1" applyProtection="1">
      <alignment horizontal="center" vertical="center" wrapText="1"/>
    </xf>
    <xf numFmtId="164" fontId="41" fillId="4" borderId="3" xfId="0" applyNumberFormat="1" applyFont="1" applyFill="1" applyBorder="1" applyAlignment="1">
      <alignment horizontal="center" vertical="center"/>
    </xf>
    <xf numFmtId="164" fontId="41" fillId="4" borderId="4" xfId="0" applyNumberFormat="1" applyFont="1" applyFill="1" applyBorder="1" applyAlignment="1">
      <alignment horizontal="center" vertical="center"/>
    </xf>
    <xf numFmtId="164" fontId="41" fillId="4" borderId="6" xfId="0" applyNumberFormat="1" applyFont="1" applyFill="1" applyBorder="1" applyAlignment="1">
      <alignment horizontal="center" vertical="center"/>
    </xf>
    <xf numFmtId="164" fontId="41" fillId="4" borderId="21" xfId="0" applyNumberFormat="1" applyFont="1" applyFill="1" applyBorder="1" applyAlignment="1">
      <alignment horizontal="center" vertical="center"/>
    </xf>
    <xf numFmtId="164" fontId="41" fillId="4" borderId="25" xfId="0" applyNumberFormat="1" applyFont="1" applyFill="1" applyBorder="1" applyAlignment="1">
      <alignment horizontal="center" vertical="center"/>
    </xf>
    <xf numFmtId="164" fontId="41" fillId="4" borderId="17" xfId="0" applyNumberFormat="1" applyFont="1" applyFill="1" applyBorder="1" applyAlignment="1">
      <alignment horizontal="center" vertical="center"/>
    </xf>
    <xf numFmtId="164" fontId="41" fillId="4" borderId="38" xfId="0" applyNumberFormat="1" applyFont="1" applyFill="1" applyBorder="1" applyAlignment="1">
      <alignment horizontal="center" vertical="center"/>
    </xf>
    <xf numFmtId="164" fontId="41" fillId="4" borderId="39" xfId="0" applyNumberFormat="1" applyFont="1" applyFill="1" applyBorder="1" applyAlignment="1">
      <alignment horizontal="center" vertical="center"/>
    </xf>
    <xf numFmtId="0" fontId="41" fillId="4" borderId="43" xfId="0" applyFont="1" applyFill="1" applyBorder="1" applyAlignment="1">
      <alignment horizontal="center" vertical="center" wrapText="1"/>
    </xf>
    <xf numFmtId="0" fontId="41" fillId="4" borderId="48" xfId="0" applyFont="1" applyFill="1" applyBorder="1" applyAlignment="1">
      <alignment horizontal="center" vertical="center" wrapText="1"/>
    </xf>
    <xf numFmtId="0" fontId="47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53" fillId="4" borderId="6" xfId="0" applyFont="1" applyFill="1" applyBorder="1" applyAlignment="1">
      <alignment horizontal="center" vertical="center" wrapText="1"/>
    </xf>
    <xf numFmtId="0" fontId="53" fillId="4" borderId="21" xfId="0" applyFont="1" applyFill="1" applyBorder="1" applyAlignment="1">
      <alignment horizontal="center" vertical="center" wrapText="1"/>
    </xf>
    <xf numFmtId="0" fontId="53" fillId="4" borderId="2" xfId="0" applyFont="1" applyFill="1" applyBorder="1" applyAlignment="1">
      <alignment horizontal="center" vertical="center" wrapText="1"/>
    </xf>
    <xf numFmtId="0" fontId="53" fillId="0" borderId="2" xfId="0" applyFont="1" applyBorder="1" applyAlignment="1" applyProtection="1">
      <alignment horizontal="center" vertical="center" wrapText="1"/>
      <protection locked="0"/>
    </xf>
    <xf numFmtId="0" fontId="53" fillId="0" borderId="3" xfId="0" applyFont="1" applyBorder="1" applyAlignment="1">
      <alignment horizontal="center" vertical="center" wrapText="1"/>
    </xf>
    <xf numFmtId="0" fontId="53" fillId="0" borderId="5" xfId="0" applyFont="1" applyBorder="1" applyAlignment="1">
      <alignment horizontal="center" vertical="center" wrapText="1"/>
    </xf>
    <xf numFmtId="0" fontId="53" fillId="0" borderId="4" xfId="0" applyFont="1" applyBorder="1" applyAlignment="1">
      <alignment horizontal="center" vertical="center" wrapText="1"/>
    </xf>
    <xf numFmtId="0" fontId="53" fillId="4" borderId="3" xfId="0" applyFont="1" applyFill="1" applyBorder="1" applyAlignment="1">
      <alignment horizontal="center" vertical="center" wrapText="1"/>
    </xf>
    <xf numFmtId="0" fontId="53" fillId="4" borderId="5" xfId="0" applyFont="1" applyFill="1" applyBorder="1" applyAlignment="1">
      <alignment horizontal="center" vertical="center" wrapText="1"/>
    </xf>
    <xf numFmtId="0" fontId="53" fillId="4" borderId="4" xfId="0" applyFont="1" applyFill="1" applyBorder="1" applyAlignment="1">
      <alignment horizontal="center" vertical="center" wrapText="1"/>
    </xf>
    <xf numFmtId="0" fontId="51" fillId="0" borderId="13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52" fillId="4" borderId="2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52" fillId="4" borderId="25" xfId="0" applyFont="1" applyFill="1" applyBorder="1" applyAlignment="1">
      <alignment horizontal="center" vertical="center" wrapText="1"/>
    </xf>
    <xf numFmtId="0" fontId="52" fillId="4" borderId="13" xfId="0" applyFont="1" applyFill="1" applyBorder="1" applyAlignment="1">
      <alignment horizontal="center" vertical="center" wrapText="1"/>
    </xf>
    <xf numFmtId="0" fontId="52" fillId="4" borderId="17" xfId="0" applyFont="1" applyFill="1" applyBorder="1" applyAlignment="1">
      <alignment horizontal="center" vertical="center" wrapText="1"/>
    </xf>
    <xf numFmtId="1" fontId="52" fillId="13" borderId="25" xfId="0" applyNumberFormat="1" applyFont="1" applyFill="1" applyBorder="1" applyAlignment="1">
      <alignment horizontal="center" vertical="center" wrapText="1"/>
    </xf>
    <xf numFmtId="0" fontId="52" fillId="13" borderId="17" xfId="0" applyFont="1" applyFill="1" applyBorder="1" applyAlignment="1">
      <alignment horizontal="center" vertical="center" wrapText="1"/>
    </xf>
    <xf numFmtId="0" fontId="52" fillId="13" borderId="38" xfId="0" applyFont="1" applyFill="1" applyBorder="1" applyAlignment="1">
      <alignment horizontal="center" vertical="center" wrapText="1"/>
    </xf>
    <xf numFmtId="0" fontId="52" fillId="13" borderId="39" xfId="0" applyFont="1" applyFill="1" applyBorder="1" applyAlignment="1">
      <alignment horizontal="center" vertical="center" wrapText="1"/>
    </xf>
    <xf numFmtId="0" fontId="52" fillId="4" borderId="38" xfId="0" applyFont="1" applyFill="1" applyBorder="1" applyAlignment="1">
      <alignment horizontal="center" vertical="center" wrapText="1"/>
    </xf>
    <xf numFmtId="0" fontId="52" fillId="4" borderId="18" xfId="0" applyFont="1" applyFill="1" applyBorder="1" applyAlignment="1">
      <alignment horizontal="center" vertical="center" wrapText="1"/>
    </xf>
    <xf numFmtId="0" fontId="52" fillId="4" borderId="39" xfId="0" applyFont="1" applyFill="1" applyBorder="1" applyAlignment="1">
      <alignment horizontal="center" vertical="center" wrapText="1"/>
    </xf>
    <xf numFmtId="0" fontId="26" fillId="4" borderId="2" xfId="0" applyFont="1" applyFill="1" applyBorder="1" applyAlignment="1">
      <alignment horizontal="center" vertical="center"/>
    </xf>
    <xf numFmtId="10" fontId="52" fillId="0" borderId="3" xfId="0" applyNumberFormat="1" applyFont="1" applyBorder="1" applyAlignment="1">
      <alignment horizontal="center" vertical="center"/>
    </xf>
    <xf numFmtId="10" fontId="52" fillId="0" borderId="4" xfId="0" applyNumberFormat="1" applyFont="1" applyBorder="1" applyAlignment="1">
      <alignment horizontal="center" vertical="center"/>
    </xf>
    <xf numFmtId="168" fontId="26" fillId="0" borderId="3" xfId="0" applyNumberFormat="1" applyFont="1" applyBorder="1" applyAlignment="1">
      <alignment horizontal="center" vertical="center" wrapText="1"/>
    </xf>
    <xf numFmtId="168" fontId="26" fillId="0" borderId="4" xfId="0" applyNumberFormat="1" applyFont="1" applyBorder="1" applyAlignment="1">
      <alignment horizontal="center" vertical="center" wrapText="1"/>
    </xf>
    <xf numFmtId="0" fontId="52" fillId="4" borderId="3" xfId="0" applyFont="1" applyFill="1" applyBorder="1" applyAlignment="1">
      <alignment horizontal="center" vertical="center"/>
    </xf>
    <xf numFmtId="0" fontId="52" fillId="4" borderId="5" xfId="0" applyFont="1" applyFill="1" applyBorder="1" applyAlignment="1">
      <alignment horizontal="center" vertical="center"/>
    </xf>
    <xf numFmtId="0" fontId="52" fillId="4" borderId="4" xfId="0" applyFont="1" applyFill="1" applyBorder="1" applyAlignment="1">
      <alignment horizontal="center" vertical="center"/>
    </xf>
    <xf numFmtId="168" fontId="52" fillId="17" borderId="3" xfId="5" applyNumberFormat="1" applyFont="1" applyFill="1" applyBorder="1" applyAlignment="1">
      <alignment horizontal="center" vertical="center"/>
    </xf>
    <xf numFmtId="168" fontId="52" fillId="17" borderId="4" xfId="5" applyNumberFormat="1" applyFont="1" applyFill="1" applyBorder="1" applyAlignment="1">
      <alignment horizontal="center" vertical="center"/>
    </xf>
    <xf numFmtId="168" fontId="16" fillId="13" borderId="3" xfId="0" applyNumberFormat="1" applyFont="1" applyFill="1" applyBorder="1" applyAlignment="1">
      <alignment horizontal="center" vertical="center"/>
    </xf>
    <xf numFmtId="168" fontId="16" fillId="13" borderId="5" xfId="0" applyNumberFormat="1" applyFont="1" applyFill="1" applyBorder="1" applyAlignment="1">
      <alignment horizontal="center" vertical="center"/>
    </xf>
    <xf numFmtId="168" fontId="16" fillId="13" borderId="4" xfId="0" applyNumberFormat="1" applyFont="1" applyFill="1" applyBorder="1" applyAlignment="1">
      <alignment horizontal="center" vertical="center"/>
    </xf>
    <xf numFmtId="164" fontId="26" fillId="0" borderId="25" xfId="0" applyNumberFormat="1" applyFont="1" applyBorder="1" applyAlignment="1">
      <alignment horizontal="center" vertical="center"/>
    </xf>
    <xf numFmtId="164" fontId="26" fillId="0" borderId="17" xfId="0" applyNumberFormat="1" applyFont="1" applyBorder="1" applyAlignment="1">
      <alignment horizontal="center" vertical="center"/>
    </xf>
    <xf numFmtId="164" fontId="26" fillId="0" borderId="38" xfId="0" applyNumberFormat="1" applyFont="1" applyBorder="1" applyAlignment="1">
      <alignment horizontal="center" vertical="center"/>
    </xf>
    <xf numFmtId="164" fontId="26" fillId="0" borderId="39" xfId="0" applyNumberFormat="1" applyFont="1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164" fontId="26" fillId="0" borderId="3" xfId="0" applyNumberFormat="1" applyFont="1" applyBorder="1" applyAlignment="1">
      <alignment horizontal="center" vertical="center" wrapText="1"/>
    </xf>
    <xf numFmtId="164" fontId="26" fillId="0" borderId="4" xfId="0" applyNumberFormat="1" applyFont="1" applyBorder="1" applyAlignment="1">
      <alignment horizontal="center" vertical="center" wrapText="1"/>
    </xf>
    <xf numFmtId="0" fontId="47" fillId="0" borderId="18" xfId="0" applyFont="1" applyBorder="1" applyAlignment="1">
      <alignment horizontal="center"/>
    </xf>
    <xf numFmtId="0" fontId="53" fillId="0" borderId="3" xfId="0" applyFont="1" applyBorder="1" applyAlignment="1" applyProtection="1">
      <alignment horizontal="center" vertical="center" wrapText="1"/>
      <protection locked="0"/>
    </xf>
    <xf numFmtId="0" fontId="53" fillId="0" borderId="5" xfId="0" applyFont="1" applyBorder="1" applyAlignment="1" applyProtection="1">
      <alignment horizontal="center" vertical="center" wrapText="1"/>
      <protection locked="0"/>
    </xf>
    <xf numFmtId="0" fontId="53" fillId="0" borderId="4" xfId="0" applyFont="1" applyBorder="1" applyAlignment="1" applyProtection="1">
      <alignment horizontal="center" vertical="center" wrapText="1"/>
      <protection locked="0"/>
    </xf>
    <xf numFmtId="0" fontId="51" fillId="0" borderId="17" xfId="0" applyFont="1" applyBorder="1" applyAlignment="1">
      <alignment horizontal="center" vertical="center" wrapText="1"/>
    </xf>
    <xf numFmtId="0" fontId="51" fillId="0" borderId="40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1" fontId="52" fillId="13" borderId="17" xfId="0" applyNumberFormat="1" applyFont="1" applyFill="1" applyBorder="1" applyAlignment="1">
      <alignment horizontal="center" vertical="center" wrapText="1"/>
    </xf>
    <xf numFmtId="1" fontId="52" fillId="13" borderId="38" xfId="0" applyNumberFormat="1" applyFont="1" applyFill="1" applyBorder="1" applyAlignment="1">
      <alignment horizontal="center" vertical="center" wrapText="1"/>
    </xf>
    <xf numFmtId="1" fontId="52" fillId="13" borderId="39" xfId="0" applyNumberFormat="1" applyFont="1" applyFill="1" applyBorder="1" applyAlignment="1">
      <alignment horizontal="center" vertical="center" wrapText="1"/>
    </xf>
    <xf numFmtId="0" fontId="26" fillId="4" borderId="3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left" vertical="center" wrapText="1"/>
    </xf>
    <xf numFmtId="0" fontId="52" fillId="13" borderId="25" xfId="0" applyFont="1" applyFill="1" applyBorder="1" applyAlignment="1">
      <alignment horizontal="center" vertical="center" wrapText="1"/>
    </xf>
    <xf numFmtId="16" fontId="52" fillId="13" borderId="25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wrapText="1"/>
    </xf>
    <xf numFmtId="0" fontId="53" fillId="0" borderId="3" xfId="0" applyFont="1" applyBorder="1" applyAlignment="1">
      <alignment horizontal="left" vertical="center" wrapText="1"/>
    </xf>
    <xf numFmtId="0" fontId="53" fillId="0" borderId="5" xfId="0" applyFont="1" applyBorder="1" applyAlignment="1">
      <alignment horizontal="left" vertical="center" wrapText="1"/>
    </xf>
    <xf numFmtId="0" fontId="53" fillId="0" borderId="4" xfId="0" applyFont="1" applyBorder="1" applyAlignment="1">
      <alignment horizontal="left" vertical="center" wrapText="1"/>
    </xf>
    <xf numFmtId="0" fontId="53" fillId="0" borderId="2" xfId="0" applyFont="1" applyBorder="1" applyAlignment="1">
      <alignment horizontal="center" vertical="center" wrapText="1"/>
    </xf>
    <xf numFmtId="1" fontId="52" fillId="13" borderId="25" xfId="0" applyNumberFormat="1" applyFont="1" applyFill="1" applyBorder="1" applyAlignment="1">
      <alignment horizontal="center" vertical="center"/>
    </xf>
    <xf numFmtId="1" fontId="52" fillId="13" borderId="17" xfId="0" applyNumberFormat="1" applyFont="1" applyFill="1" applyBorder="1" applyAlignment="1">
      <alignment horizontal="center" vertical="center"/>
    </xf>
    <xf numFmtId="1" fontId="52" fillId="13" borderId="38" xfId="0" applyNumberFormat="1" applyFont="1" applyFill="1" applyBorder="1" applyAlignment="1">
      <alignment horizontal="center" vertical="center"/>
    </xf>
    <xf numFmtId="1" fontId="52" fillId="13" borderId="39" xfId="0" applyNumberFormat="1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13" fillId="2" borderId="8" xfId="3" applyFont="1" applyFill="1" applyBorder="1" applyAlignment="1" applyProtection="1">
      <alignment vertical="center"/>
      <protection locked="0"/>
    </xf>
    <xf numFmtId="0" fontId="13" fillId="2" borderId="7" xfId="3" applyFont="1" applyFill="1" applyBorder="1" applyAlignment="1">
      <alignment vertical="center" wrapText="1"/>
    </xf>
    <xf numFmtId="0" fontId="13" fillId="5" borderId="11" xfId="3" applyFont="1" applyFill="1" applyBorder="1" applyAlignment="1" applyProtection="1">
      <alignment vertical="center"/>
      <protection locked="0"/>
    </xf>
    <xf numFmtId="0" fontId="13" fillId="5" borderId="10" xfId="3" applyFont="1" applyFill="1" applyBorder="1" applyAlignment="1">
      <alignment vertical="center" wrapText="1"/>
    </xf>
    <xf numFmtId="0" fontId="13" fillId="6" borderId="2" xfId="3" applyFont="1" applyFill="1" applyBorder="1" applyAlignment="1">
      <alignment vertical="center" wrapText="1"/>
    </xf>
    <xf numFmtId="0" fontId="40" fillId="6" borderId="6" xfId="3" applyFont="1" applyFill="1" applyBorder="1" applyAlignment="1" applyProtection="1">
      <alignment vertical="center"/>
      <protection locked="0"/>
    </xf>
    <xf numFmtId="0" fontId="13" fillId="7" borderId="2" xfId="3" applyFont="1" applyFill="1" applyBorder="1" applyAlignment="1">
      <alignment vertical="center" wrapText="1"/>
    </xf>
    <xf numFmtId="0" fontId="13" fillId="7" borderId="2" xfId="3" applyFont="1" applyFill="1" applyBorder="1" applyAlignment="1" applyProtection="1">
      <alignment vertical="center"/>
      <protection locked="0"/>
    </xf>
    <xf numFmtId="164" fontId="3" fillId="0" borderId="6" xfId="0" applyNumberFormat="1" applyFont="1" applyBorder="1" applyAlignment="1">
      <alignment vertical="center"/>
    </xf>
    <xf numFmtId="164" fontId="3" fillId="0" borderId="26" xfId="0" applyNumberFormat="1" applyFont="1" applyBorder="1" applyAlignment="1">
      <alignment vertical="center"/>
    </xf>
    <xf numFmtId="164" fontId="5" fillId="9" borderId="6" xfId="0" applyNumberFormat="1" applyFont="1" applyFill="1" applyBorder="1" applyAlignment="1">
      <alignment vertical="center"/>
    </xf>
    <xf numFmtId="1" fontId="5" fillId="9" borderId="6" xfId="0" applyNumberFormat="1" applyFont="1" applyFill="1" applyBorder="1" applyAlignment="1">
      <alignment vertical="center"/>
    </xf>
    <xf numFmtId="1" fontId="3" fillId="0" borderId="6" xfId="0" applyNumberFormat="1" applyFont="1" applyBorder="1" applyAlignment="1">
      <alignment vertical="center"/>
    </xf>
    <xf numFmtId="1" fontId="5" fillId="4" borderId="6" xfId="0" applyNumberFormat="1" applyFont="1" applyFill="1" applyBorder="1" applyAlignment="1">
      <alignment vertical="center"/>
    </xf>
    <xf numFmtId="9" fontId="5" fillId="0" borderId="6" xfId="0" applyNumberFormat="1" applyFont="1" applyBorder="1" applyAlignment="1">
      <alignment vertical="center"/>
    </xf>
    <xf numFmtId="164" fontId="0" fillId="0" borderId="6" xfId="0" applyNumberFormat="1" applyBorder="1" applyAlignment="1">
      <alignment vertical="center"/>
    </xf>
    <xf numFmtId="0" fontId="3" fillId="0" borderId="27" xfId="0" applyFont="1" applyBorder="1" applyAlignment="1">
      <alignment vertical="center"/>
    </xf>
    <xf numFmtId="164" fontId="0" fillId="0" borderId="7" xfId="0" applyNumberFormat="1" applyBorder="1" applyAlignment="1">
      <alignment vertical="center"/>
    </xf>
    <xf numFmtId="9" fontId="5" fillId="0" borderId="6" xfId="2" applyFont="1" applyBorder="1" applyAlignment="1">
      <alignment vertical="center"/>
    </xf>
    <xf numFmtId="0" fontId="33" fillId="2" borderId="20" xfId="3" applyFont="1" applyFill="1" applyBorder="1" applyAlignment="1" applyProtection="1">
      <alignment vertical="center"/>
      <protection locked="0"/>
    </xf>
    <xf numFmtId="0" fontId="33" fillId="6" borderId="20" xfId="3" applyFont="1" applyFill="1" applyBorder="1" applyAlignment="1" applyProtection="1">
      <alignment vertical="center"/>
      <protection locked="0"/>
    </xf>
    <xf numFmtId="0" fontId="33" fillId="7" borderId="7" xfId="3" applyFont="1" applyFill="1" applyBorder="1" applyAlignment="1" applyProtection="1">
      <alignment horizontal="center" vertical="center"/>
      <protection locked="0"/>
    </xf>
    <xf numFmtId="0" fontId="13" fillId="5" borderId="2" xfId="3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10" borderId="0" xfId="0" applyFill="1" applyAlignment="1">
      <alignment horizontal="center"/>
    </xf>
    <xf numFmtId="0" fontId="33" fillId="7" borderId="2" xfId="3" applyFont="1" applyFill="1" applyBorder="1" applyAlignment="1" applyProtection="1">
      <alignment horizontal="center" vertical="center"/>
      <protection locked="0"/>
    </xf>
    <xf numFmtId="0" fontId="33" fillId="7" borderId="25" xfId="3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horizontal="center" vertical="center"/>
    </xf>
    <xf numFmtId="0" fontId="33" fillId="7" borderId="2" xfId="3" applyFont="1" applyFill="1" applyBorder="1" applyAlignment="1">
      <alignment horizontal="center" vertical="center"/>
    </xf>
    <xf numFmtId="0" fontId="33" fillId="6" borderId="2" xfId="3" applyFont="1" applyFill="1" applyBorder="1" applyAlignment="1" applyProtection="1">
      <alignment horizontal="center" vertical="center"/>
      <protection locked="0"/>
    </xf>
    <xf numFmtId="0" fontId="33" fillId="6" borderId="2" xfId="3" applyFont="1" applyFill="1" applyBorder="1" applyAlignment="1">
      <alignment horizontal="center" vertical="center"/>
    </xf>
    <xf numFmtId="0" fontId="33" fillId="5" borderId="2" xfId="3" applyFont="1" applyFill="1" applyBorder="1" applyAlignment="1" applyProtection="1">
      <alignment horizontal="center" vertical="center"/>
      <protection locked="0"/>
    </xf>
    <xf numFmtId="0" fontId="33" fillId="5" borderId="2" xfId="3" applyFont="1" applyFill="1" applyBorder="1" applyAlignment="1">
      <alignment horizontal="center" vertical="center"/>
    </xf>
    <xf numFmtId="0" fontId="13" fillId="2" borderId="2" xfId="3" applyFont="1" applyFill="1" applyBorder="1" applyAlignment="1">
      <alignment horizontal="center" vertical="center" wrapText="1"/>
    </xf>
    <xf numFmtId="0" fontId="13" fillId="2" borderId="2" xfId="3" applyFont="1" applyFill="1" applyBorder="1" applyAlignment="1" applyProtection="1">
      <alignment vertical="center"/>
      <protection locked="0"/>
    </xf>
    <xf numFmtId="46" fontId="9" fillId="4" borderId="18" xfId="0" applyNumberFormat="1" applyFont="1" applyFill="1" applyBorder="1" applyAlignment="1">
      <alignment horizontal="center" vertical="center"/>
    </xf>
    <xf numFmtId="0" fontId="0" fillId="10" borderId="81" xfId="0" applyFill="1" applyBorder="1" applyAlignment="1">
      <alignment horizontal="center"/>
    </xf>
    <xf numFmtId="0" fontId="9" fillId="4" borderId="18" xfId="0" applyFont="1" applyFill="1" applyBorder="1" applyAlignment="1">
      <alignment horizontal="center" vertical="center"/>
    </xf>
    <xf numFmtId="0" fontId="21" fillId="10" borderId="0" xfId="0" applyFont="1" applyFill="1" applyAlignment="1">
      <alignment horizontal="center"/>
    </xf>
    <xf numFmtId="0" fontId="21" fillId="10" borderId="81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46" fontId="9" fillId="5" borderId="66" xfId="0" applyNumberFormat="1" applyFont="1" applyFill="1" applyBorder="1" applyAlignment="1">
      <alignment horizontal="center" vertical="center"/>
    </xf>
    <xf numFmtId="0" fontId="0" fillId="10" borderId="86" xfId="0" applyFill="1" applyBorder="1" applyAlignment="1">
      <alignment horizontal="center"/>
    </xf>
    <xf numFmtId="0" fontId="0" fillId="10" borderId="90" xfId="0" applyFill="1" applyBorder="1" applyAlignment="1">
      <alignment horizontal="center"/>
    </xf>
    <xf numFmtId="0" fontId="0" fillId="0" borderId="86" xfId="0" applyBorder="1" applyAlignment="1">
      <alignment horizontal="center"/>
    </xf>
    <xf numFmtId="46" fontId="9" fillId="5" borderId="18" xfId="0" applyNumberFormat="1" applyFont="1" applyFill="1" applyBorder="1" applyAlignment="1">
      <alignment horizontal="center" vertical="center"/>
    </xf>
  </cellXfs>
  <cellStyles count="8">
    <cellStyle name="Comma 2" xfId="4" xr:uid="{12F2B8C3-6352-4611-AFA7-501B221D6719}"/>
    <cellStyle name="Comma 3" xfId="6" xr:uid="{3A1940D2-D7C1-4F45-AA4D-E7BF91D8C95F}"/>
    <cellStyle name="Currency 2" xfId="7" xr:uid="{92A37CD5-84E8-4EF9-AA7B-2C562CA731EB}"/>
    <cellStyle name="Moeda" xfId="5" builtinId="4"/>
    <cellStyle name="Normal" xfId="0" builtinId="0"/>
    <cellStyle name="Percentagem" xfId="2" builtinId="5"/>
    <cellStyle name="Total" xfId="3" builtinId="25"/>
    <cellStyle name="Vírgula" xfId="1" builtinId="3"/>
  </cellStyles>
  <dxfs count="5916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BF81F7"/>
      <color rgb="FFDB53DE"/>
      <color rgb="FFE28F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79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78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0</xdr:row>
      <xdr:rowOff>129540</xdr:rowOff>
    </xdr:from>
    <xdr:to>
      <xdr:col>1</xdr:col>
      <xdr:colOff>426720</xdr:colOff>
      <xdr:row>2</xdr:row>
      <xdr:rowOff>53340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BFA9DD4A-8F36-4A4B-A370-64C939177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29540"/>
          <a:ext cx="144780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394607</xdr:colOff>
      <xdr:row>19</xdr:row>
      <xdr:rowOff>0</xdr:rowOff>
    </xdr:from>
    <xdr:to>
      <xdr:col>2</xdr:col>
      <xdr:colOff>285750</xdr:colOff>
      <xdr:row>19</xdr:row>
      <xdr:rowOff>0</xdr:rowOff>
    </xdr:to>
    <xdr:cxnSp macro="">
      <xdr:nvCxnSpPr>
        <xdr:cNvPr id="3" name="Conexão reta 2">
          <a:extLst>
            <a:ext uri="{FF2B5EF4-FFF2-40B4-BE49-F238E27FC236}">
              <a16:creationId xmlns:a16="http://schemas.microsoft.com/office/drawing/2014/main" id="{C0021C52-4168-855A-AB54-E23207067D19}"/>
            </a:ext>
          </a:extLst>
        </xdr:cNvPr>
        <xdr:cNvCxnSpPr/>
      </xdr:nvCxnSpPr>
      <xdr:spPr>
        <a:xfrm>
          <a:off x="394607" y="5347607"/>
          <a:ext cx="176892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0</xdr:row>
      <xdr:rowOff>129540</xdr:rowOff>
    </xdr:from>
    <xdr:to>
      <xdr:col>1</xdr:col>
      <xdr:colOff>426720</xdr:colOff>
      <xdr:row>2</xdr:row>
      <xdr:rowOff>53340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B6650D1-55D8-4731-8D03-B77FA850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29540"/>
          <a:ext cx="154940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11906</xdr:colOff>
      <xdr:row>21</xdr:row>
      <xdr:rowOff>166688</xdr:rowOff>
    </xdr:from>
    <xdr:to>
      <xdr:col>29</xdr:col>
      <xdr:colOff>261937</xdr:colOff>
      <xdr:row>21</xdr:row>
      <xdr:rowOff>166688</xdr:rowOff>
    </xdr:to>
    <xdr:cxnSp macro="">
      <xdr:nvCxnSpPr>
        <xdr:cNvPr id="4" name="Conexão reta 3">
          <a:extLst>
            <a:ext uri="{FF2B5EF4-FFF2-40B4-BE49-F238E27FC236}">
              <a16:creationId xmlns:a16="http://schemas.microsoft.com/office/drawing/2014/main" id="{831FA166-8F3F-9837-AB51-0DAA2B1D1EA2}"/>
            </a:ext>
          </a:extLst>
        </xdr:cNvPr>
        <xdr:cNvCxnSpPr/>
      </xdr:nvCxnSpPr>
      <xdr:spPr>
        <a:xfrm>
          <a:off x="11906" y="3607594"/>
          <a:ext cx="946546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0</xdr:row>
      <xdr:rowOff>129540</xdr:rowOff>
    </xdr:from>
    <xdr:to>
      <xdr:col>1</xdr:col>
      <xdr:colOff>426720</xdr:colOff>
      <xdr:row>2</xdr:row>
      <xdr:rowOff>53340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E1F7551F-B0B2-4E44-AF9C-A3BF13947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29540"/>
          <a:ext cx="154940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0</xdr:row>
      <xdr:rowOff>129540</xdr:rowOff>
    </xdr:from>
    <xdr:to>
      <xdr:col>1</xdr:col>
      <xdr:colOff>426720</xdr:colOff>
      <xdr:row>2</xdr:row>
      <xdr:rowOff>53340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195F48F2-C783-494A-8797-3F795B939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29540"/>
          <a:ext cx="154940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0</xdr:row>
      <xdr:rowOff>129540</xdr:rowOff>
    </xdr:from>
    <xdr:to>
      <xdr:col>1</xdr:col>
      <xdr:colOff>426720</xdr:colOff>
      <xdr:row>2</xdr:row>
      <xdr:rowOff>53340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AD63DC2-C67A-4F47-B3EA-DFE668AB7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29540"/>
          <a:ext cx="154940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198120</xdr:colOff>
      <xdr:row>0</xdr:row>
      <xdr:rowOff>129540</xdr:rowOff>
    </xdr:from>
    <xdr:to>
      <xdr:col>1</xdr:col>
      <xdr:colOff>426720</xdr:colOff>
      <xdr:row>2</xdr:row>
      <xdr:rowOff>53340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63561E10-4698-4554-9BA8-757CE3476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29540"/>
          <a:ext cx="1549400" cy="43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8227F69E-0C95-4295-9FC0-EA63F807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17562A0B-3E30-46A3-BDE7-4DEAE3176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28F5051-8236-423D-8988-54CE3A0D5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D66C749A-3242-4AF2-8FBD-4B38A56D7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EA254F42-3C6A-4563-8E1C-D0F27394E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F216BE60-B8A8-40D1-9DA9-70D19A676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E4D41B9D-B764-4CB6-B621-E617AD1F6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382996EF-1529-44F8-B7D2-C4327896B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0AF9A0AB-40A8-4D33-9AF5-E35B595A9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9B789E4C-8B85-4370-8E51-A99B11B68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E2287416-C0EA-431D-9E31-E5A3873BB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0BEB7D2D-7FF2-47FD-903E-4542948EF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CB6A735-7966-491C-9D20-1C7FA2D84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B17891E-4BE2-44EC-AC54-E1EABD5FD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05F117D9-43D9-4713-9CD7-0FC10FE3D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6BBCB29-B5F2-4042-AB94-80A6DBCA4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BE273FD0-D067-4D4F-9D93-703EFBDE8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F32EA323-C044-4B4C-AD8C-9EBC97F08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69BD1A99-7393-46B7-88A2-7FBBE788C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3C1DE01F-4CD8-40A4-8AB0-46EE7C8D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69535FEB-E363-460A-8270-8D07F8850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CF27875-6559-4F2C-9F0E-E2D765B4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0D3F2E60-6BFD-491A-9B7B-3111310D4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A771F17A-B061-46FF-B000-7CE489DD9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CA98F1E4-891B-431D-AFBF-1F6A5B0CA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81C5452F-2A7F-46EE-916E-BFF935A6D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08AC8B99-1851-4CDA-ACA0-7C8B7D2EB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F79D8FDA-F9FE-4464-9B5C-AA921BCEE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4" name="Imagem 1" descr="image003">
          <a:extLst>
            <a:ext uri="{FF2B5EF4-FFF2-40B4-BE49-F238E27FC236}">
              <a16:creationId xmlns:a16="http://schemas.microsoft.com/office/drawing/2014/main" id="{BE5D9C7C-3226-431F-9D90-0E777AE94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46B42D6E-71FE-4349-ACD6-2F28374F0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B3A3A8C9-6C13-42C5-8AA2-1D62C44F8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A099DBF2-1677-485B-B86F-641C6194B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7C24829F-F0DA-4248-B709-87688EBF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5B0D12F-F242-4E9F-B2C2-D6B43428B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9CE1DB80-AF7E-4E0F-87A6-FC82A5D8C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4" name="Imagem 1" descr="image003">
          <a:extLst>
            <a:ext uri="{FF2B5EF4-FFF2-40B4-BE49-F238E27FC236}">
              <a16:creationId xmlns:a16="http://schemas.microsoft.com/office/drawing/2014/main" id="{4580D1ED-4203-4592-AE4C-C200BB32B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D60B8C19-6EFD-40BB-AC9B-72D2188D1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1AE09D75-E408-4061-937D-90E6542CB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020B41B-7DFA-4EE9-87B2-582258A2D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76C828F4-C984-44E8-94EF-A8D3288CA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D9D12E59-7281-43BD-B43C-8252D9A70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F3B6E584-1F84-48A1-8D43-F90CF6D7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30AA1169-9751-4C71-8EDF-1DCA9A0ED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7B602638-C8C7-41CF-90D5-6CAFF2471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A7801B76-EE7B-4C81-B139-EF4488DF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9834A144-DEC7-4BFD-8F1A-5910B8E9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E49C1DC2-AB48-4FA1-9BEB-4C29BCEE9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25DE12AA-D7F2-4BFD-8338-B7601962A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2AC9C79A-0BE4-4237-AAF6-460F9828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31D2B398-BEFF-45A4-9C36-2977BE096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B1FC649-297E-4B05-A207-1BD117AED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E8658EB0-DF4B-4FD2-87ED-390F32800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AC36F5FA-9F6F-4D22-A531-9697FFC71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CFA58FBF-F8B9-4D36-A88D-D0B415F9B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4" name="Imagem 1" descr="image003">
          <a:extLst>
            <a:ext uri="{FF2B5EF4-FFF2-40B4-BE49-F238E27FC236}">
              <a16:creationId xmlns:a16="http://schemas.microsoft.com/office/drawing/2014/main" id="{01F1A662-46CC-4603-88F3-EF110E060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D6986ABD-EE15-4AF7-BD58-91BAEFE7C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24</xdr:row>
      <xdr:rowOff>215900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896DCECE-B8A7-43D7-AFBF-A5C4AFEB7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F9FE9A8C-CD95-4B7A-B9BB-1881BB0C1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C35C3907-F74D-495F-AFFE-4C16B9F69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619BDDF1-08CF-477D-8BA0-7BCDEBC3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407428D4-CD65-4B42-BE17-8B9732F42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3472759F-B4D7-49FD-B777-524CDCDD0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326B21D7-2CF5-48A4-943B-E6C19970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EE1572E3-23B7-4313-8D39-170F58A9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13176BD0-15C5-40DE-A9E6-DA623107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315CC3B-CD07-4598-8541-F5A84403A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1CD3D087-527C-40D8-BFCA-6E3288C89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0AE1A2E3-7D51-425E-89A1-86B4638D5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83113E2B-63DB-4961-9AE3-4CD2DCAC8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4" name="Imagem 1" descr="image003">
          <a:extLst>
            <a:ext uri="{FF2B5EF4-FFF2-40B4-BE49-F238E27FC236}">
              <a16:creationId xmlns:a16="http://schemas.microsoft.com/office/drawing/2014/main" id="{0A666662-E6E9-454E-A5F7-ED6FED241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2E9CFD83-1D0C-4C06-9DC7-2174DED38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52B1070B-1441-4426-AA81-0EE7DE59C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D686C3B7-B11A-4104-B413-31D128BFE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327E8ED0-139E-4269-A07E-A1B585C4F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04F6BC63-3965-45B1-B2EB-914881752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8C2FD881-387F-49D4-B8E2-97E24B9F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F61F5CF-EE5A-4403-98E0-5B78837FC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7B27C33E-32E5-4BE3-923F-026464624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6FD93460-0B7F-4502-8A05-539AC77E1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EB8D1527-ACB7-4791-8C71-BF627AF43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4" name="Imagem 1" descr="image003">
          <a:extLst>
            <a:ext uri="{FF2B5EF4-FFF2-40B4-BE49-F238E27FC236}">
              <a16:creationId xmlns:a16="http://schemas.microsoft.com/office/drawing/2014/main" id="{0E47B498-5907-4DC3-B906-E86151879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5" name="Imagem 1" descr="image003">
          <a:extLst>
            <a:ext uri="{FF2B5EF4-FFF2-40B4-BE49-F238E27FC236}">
              <a16:creationId xmlns:a16="http://schemas.microsoft.com/office/drawing/2014/main" id="{09111568-FB5C-47BF-A038-62309C937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548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6" name="Imagem 1" descr="image003">
          <a:extLst>
            <a:ext uri="{FF2B5EF4-FFF2-40B4-BE49-F238E27FC236}">
              <a16:creationId xmlns:a16="http://schemas.microsoft.com/office/drawing/2014/main" id="{2E601EE1-8A90-4368-B80A-5426BC494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548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7" name="Imagem 1" descr="image003">
          <a:extLst>
            <a:ext uri="{FF2B5EF4-FFF2-40B4-BE49-F238E27FC236}">
              <a16:creationId xmlns:a16="http://schemas.microsoft.com/office/drawing/2014/main" id="{F14A5246-E23F-4FEF-B75C-8FFA48017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548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8" name="Imagem 1" descr="image003">
          <a:extLst>
            <a:ext uri="{FF2B5EF4-FFF2-40B4-BE49-F238E27FC236}">
              <a16:creationId xmlns:a16="http://schemas.microsoft.com/office/drawing/2014/main" id="{1CF2F1F1-3940-4EA2-BE0D-8DF91FB7F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3BD6188-5006-40E6-BE43-6966E9D35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59557B5A-1680-4C27-A656-67E516859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2B40B768-C6FE-4D0F-B888-BCF7CD74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CDD1878F-A2B6-49A6-9F28-9BD8B72BB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A08F31A4-0033-4FAB-A339-6ED945E26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BBE3760A-0B3E-40DC-8A36-014EFFAE8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AFA7B7B6-0BB4-4E73-BC6B-089C1C8AE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E2456709-2F3B-4DE8-8378-E07C1A001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2CF0CBE-2FC3-47C1-9EB6-107B0D2DC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1FE563E5-57C0-4736-B1EF-61257B237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9253FE97-DF2A-4D9D-BDA2-450FB0217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26</xdr:row>
      <xdr:rowOff>38100</xdr:rowOff>
    </xdr:from>
    <xdr:to>
      <xdr:col>4</xdr:col>
      <xdr:colOff>167640</xdr:colOff>
      <xdr:row>27</xdr:row>
      <xdr:rowOff>22860</xdr:rowOff>
    </xdr:to>
    <xdr:pic>
      <xdr:nvPicPr>
        <xdr:cNvPr id="11" name="Imagem 1" descr="image003">
          <a:extLst>
            <a:ext uri="{FF2B5EF4-FFF2-40B4-BE49-F238E27FC236}">
              <a16:creationId xmlns:a16="http://schemas.microsoft.com/office/drawing/2014/main" id="{66EBE3B6-7F82-40E7-B675-9EAD58ADD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937E3A95-0C2E-4A8A-859C-33F1B4A15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3D795470-60C9-4F3F-BE2A-00441B875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4" name="Imagem 1" descr="image003">
          <a:extLst>
            <a:ext uri="{FF2B5EF4-FFF2-40B4-BE49-F238E27FC236}">
              <a16:creationId xmlns:a16="http://schemas.microsoft.com/office/drawing/2014/main" id="{8EDE6730-28D4-4B71-A983-5A5B97045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35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0B599686-A688-4293-A3DB-1C0A62CDF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1F19FD54-B174-4958-8BE9-2D61A97BD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7BD07C3-4FA3-42D8-9748-77D192F3F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ED1B8739-5645-462A-9362-A40B7ACA1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0C898EA2-BA78-4D3F-B3F5-F843479CE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CC761613-23B2-4549-88D6-6E5F43EE7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E8A6231B-E8A8-407A-86E6-E92A7CA32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389AF488-D4EC-463C-92AD-17C78462F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F465F231-9C98-43D3-A641-2539FE7F9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96813C4F-2EEC-4D35-9603-1B2C32F65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D52125E-7381-40D8-818C-6DDBC3E59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65FA4861-B8C6-4253-BD53-CF2174F89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B25FC7BC-B384-49C9-A41D-6F437762A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B405E889-3A0B-4368-BC26-20E3B304C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387665C-2FB9-4C2C-803C-FBACE86B7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8087FB58-42F8-4223-8A56-75F2942A0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38100</xdr:rowOff>
    </xdr:from>
    <xdr:to>
      <xdr:col>4</xdr:col>
      <xdr:colOff>167640</xdr:colOff>
      <xdr:row>1</xdr:row>
      <xdr:rowOff>22860</xdr:rowOff>
    </xdr:to>
    <xdr:pic>
      <xdr:nvPicPr>
        <xdr:cNvPr id="2" name="Imagem 1" descr="image003">
          <a:extLst>
            <a:ext uri="{FF2B5EF4-FFF2-40B4-BE49-F238E27FC236}">
              <a16:creationId xmlns:a16="http://schemas.microsoft.com/office/drawing/2014/main" id="{7B6CD0D8-960E-442E-B9D6-9BD4E6429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810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88900</xdr:colOff>
      <xdr:row>25</xdr:row>
      <xdr:rowOff>215900</xdr:rowOff>
    </xdr:from>
    <xdr:to>
      <xdr:col>4</xdr:col>
      <xdr:colOff>142240</xdr:colOff>
      <xdr:row>26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69E46B87-C240-48A0-94BF-9974206B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B63DB-2DC6-460B-BA5E-446BC4646695}">
  <sheetPr>
    <pageSetUpPr fitToPage="1"/>
  </sheetPr>
  <dimension ref="A1:CU150"/>
  <sheetViews>
    <sheetView showZeros="0" zoomScale="50" zoomScaleNormal="50" workbookViewId="0">
      <pane xSplit="3" ySplit="12" topLeftCell="D13" activePane="bottomRight" state="frozen"/>
      <selection activeCell="Z95" sqref="Z95"/>
      <selection pane="topRight" activeCell="Z95" sqref="Z95"/>
      <selection pane="bottomLeft" activeCell="Z95" sqref="Z95"/>
      <selection pane="bottomRight" activeCell="A33" sqref="A33:XFD34"/>
    </sheetView>
  </sheetViews>
  <sheetFormatPr defaultColWidth="9.140625" defaultRowHeight="15" x14ac:dyDescent="0.25"/>
  <cols>
    <col min="1" max="1" width="7.5703125" style="1" customWidth="1"/>
    <col min="2" max="2" width="20.5703125" style="235" customWidth="1"/>
    <col min="3" max="3" width="15.570312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8554687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7" customWidth="1"/>
    <col min="57" max="57" width="11.5703125" style="3" customWidth="1"/>
    <col min="58" max="66" width="9.5703125" style="48" customWidth="1"/>
    <col min="67" max="67" width="11.85546875" style="49" customWidth="1"/>
    <col min="68" max="68" width="12.42578125" style="49" customWidth="1"/>
    <col min="69" max="69" width="11.85546875" style="49" customWidth="1"/>
    <col min="70" max="70" width="12.85546875" style="49" customWidth="1"/>
    <col min="71" max="71" width="17.140625" style="49" customWidth="1"/>
    <col min="72" max="72" width="12.7109375" style="50" customWidth="1"/>
    <col min="73" max="75" width="8.85546875" style="51" customWidth="1"/>
    <col min="76" max="79" width="8.85546875" style="52" customWidth="1"/>
    <col min="80" max="80" width="18.5703125" style="52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thickBot="1" x14ac:dyDescent="0.3">
      <c r="A1" s="1382" t="s">
        <v>171</v>
      </c>
      <c r="B1" s="1382"/>
      <c r="C1" s="1382"/>
      <c r="D1" s="806">
        <v>1</v>
      </c>
      <c r="E1" s="807">
        <f>D1+1</f>
        <v>2</v>
      </c>
      <c r="F1" s="807">
        <f t="shared" ref="F1:N1" si="0">E1+1</f>
        <v>3</v>
      </c>
      <c r="G1" s="807">
        <f t="shared" si="0"/>
        <v>4</v>
      </c>
      <c r="H1" s="807">
        <f t="shared" si="0"/>
        <v>5</v>
      </c>
      <c r="I1" s="807">
        <f t="shared" si="0"/>
        <v>6</v>
      </c>
      <c r="J1" s="807">
        <f t="shared" si="0"/>
        <v>7</v>
      </c>
      <c r="K1" s="807">
        <f t="shared" si="0"/>
        <v>8</v>
      </c>
      <c r="L1" s="807">
        <f t="shared" si="0"/>
        <v>9</v>
      </c>
      <c r="M1" s="807">
        <f t="shared" si="0"/>
        <v>10</v>
      </c>
      <c r="N1" s="807">
        <f t="shared" si="0"/>
        <v>11</v>
      </c>
      <c r="O1" s="807">
        <f>N1+1</f>
        <v>12</v>
      </c>
      <c r="P1" s="807">
        <f t="shared" ref="P1:AH1" si="1">O1+1</f>
        <v>13</v>
      </c>
      <c r="Q1" s="807">
        <f t="shared" si="1"/>
        <v>14</v>
      </c>
      <c r="R1" s="886">
        <f t="shared" si="1"/>
        <v>15</v>
      </c>
      <c r="S1" s="806">
        <f t="shared" si="1"/>
        <v>16</v>
      </c>
      <c r="T1" s="807">
        <f t="shared" si="1"/>
        <v>17</v>
      </c>
      <c r="U1" s="807">
        <f t="shared" si="1"/>
        <v>18</v>
      </c>
      <c r="V1" s="807">
        <f t="shared" si="1"/>
        <v>19</v>
      </c>
      <c r="W1" s="807">
        <f>V1+1</f>
        <v>20</v>
      </c>
      <c r="X1" s="807">
        <f t="shared" si="1"/>
        <v>21</v>
      </c>
      <c r="Y1" s="807">
        <f t="shared" si="1"/>
        <v>22</v>
      </c>
      <c r="Z1" s="807">
        <f t="shared" si="1"/>
        <v>23</v>
      </c>
      <c r="AA1" s="807">
        <f t="shared" si="1"/>
        <v>24</v>
      </c>
      <c r="AB1" s="807">
        <f t="shared" si="1"/>
        <v>25</v>
      </c>
      <c r="AC1" s="807">
        <f t="shared" si="1"/>
        <v>26</v>
      </c>
      <c r="AD1" s="807">
        <f t="shared" si="1"/>
        <v>27</v>
      </c>
      <c r="AE1" s="807">
        <f t="shared" si="1"/>
        <v>28</v>
      </c>
      <c r="AF1" s="807">
        <f t="shared" si="1"/>
        <v>29</v>
      </c>
      <c r="AG1" s="807">
        <f t="shared" si="1"/>
        <v>30</v>
      </c>
      <c r="AH1" s="924">
        <f t="shared" si="1"/>
        <v>31</v>
      </c>
      <c r="AI1" s="1383" t="s">
        <v>172</v>
      </c>
      <c r="AJ1" s="1384"/>
      <c r="AK1" s="547"/>
      <c r="AL1" s="547"/>
      <c r="AM1" s="1385" t="s">
        <v>173</v>
      </c>
      <c r="AN1" s="1385"/>
      <c r="AO1" s="1385"/>
      <c r="AP1" s="1385"/>
      <c r="AQ1" s="1385"/>
      <c r="AR1" s="1385"/>
      <c r="AS1" s="1385"/>
      <c r="AT1" s="1385"/>
      <c r="AU1" s="1385"/>
      <c r="AV1" s="1385"/>
      <c r="AW1" s="1385"/>
      <c r="AX1" s="1385"/>
      <c r="AY1" s="1385"/>
      <c r="AZ1" s="1385"/>
      <c r="BA1" s="1385"/>
      <c r="BB1" s="1385"/>
      <c r="BC1" s="1385"/>
    </row>
    <row r="2" spans="1:95" ht="21" customHeight="1" x14ac:dyDescent="0.25">
      <c r="A2" s="1386" t="s">
        <v>0</v>
      </c>
      <c r="B2" s="233" t="s">
        <v>1</v>
      </c>
      <c r="C2" s="139">
        <v>1</v>
      </c>
      <c r="D2" s="636">
        <f>COUNTIF(D$13:D$13,"D")+COUNTIF(D$13:D$13,"DTS")+COUNTIF(D$13:D$13,"DTS1")+COUNTIF(D$31:D$32,"D")+COUNTIF(D$31:D$32,"DTS")+COUNTIF(D$31:D$32,"DTS1")+COUNTIF(D$47:D$47,"D")+COUNTIF(D$47:D$47,"DTS")+COUNTIF(D$47:D$47,"DTS1")+COUNTIF(D$64:D$65,"D")+COUNTIF(D$64:D$65,"DTS")+COUNTIF(D$64:D$65,"DTS1")+COUNTIF(D$13:D$13,"DT")+COUNTIF(D$31:D$32,"DT")+COUNTIF(D$47:D$47,"DT")+COUNTIF(D$64:D$65,"DT")+COUNTIF(D$13:D$13,"DTSDS")+COUNTIF(D$13:D$13,"DTSDS1")+COUNTIF(D$31:D$32,"DTSDS")+COUNTIF(D$31:D$32,"DTSDS1")+COUNTIF(D$47:D$47,"DTSDS")+COUNTIF(D$47:D$47,"DTSDS1")+COUNTIF(D$64:D$65,"DTSDS")+COUNTIF(D$64:D$65,"DTSDS1")+COUNTIF(D$13:D$13,"DTS5S")+COUNTIF(D$13:D$13,"DTS5S1")+COUNTIF(D$31:D$32,"DTS5S")+COUNTIF(D$31:D$32,"DTS5S1")+COUNTIF(D$47:D$47,"DTS5S")+COUNTIF(D$47:D$47,"DTS5S1")+COUNTIF(D$64:D$65,"DTS5S")+COUNTIF(D$64:D$65,"DTS5S1")+COUNTIF(D$13:D$13,"S")+COUNTIF(D$31,"S")+COUNTIF(D$47:D$47,"S")+COUNTIF(D$64:D$65,"S")+COUNTIF(D$13:D$13,"DTS4S")+COUNTIF(D$13:D$13,"DTS4S1")+COUNTIF(D$31:D$32,"DTS4S")+COUNTIF(D$31:D$32,"DTS4S1")+COUNTIF(D$47:D$47,"DTS4S")+COUNTIF(D$47:D$47,"DTS4S1")+COUNTIF(D$64:D$65,"DTS4S")+COUNTIF(D$64:D$65,"DTS4S1")</f>
        <v>2</v>
      </c>
      <c r="E2" s="637">
        <f>COUNTIF(E$13:E$13,"D")+COUNTIF(E$13:E$13,"DTS")+COUNTIF(E$13:E$13,"DTS1")+COUNTIF(E$31:E$32,"D")+COUNTIF(E$31:E$32,"DTS")+COUNTIF(E$31:E$32,"DTS1")+COUNTIF(E$47:E$47,"D")+COUNTIF(E$47:E$47,"DTS")+COUNTIF(E$47:E$47,"DTS1")+COUNTIF(E$64:E$65,"D")+COUNTIF(E$64:E$65,"DTS")+COUNTIF(E$64:E$65,"DTS1")+COUNTIF(E$13:E$13,"DT")+COUNTIF(E$31:E$32,"DT")+COUNTIF(E$47:E$47,"DT")+COUNTIF(E$64:E$65,"DT")+COUNTIF(E$13:E$13,"DTSDS")+COUNTIF(E$13:E$13,"DTSDS1")+COUNTIF(E$31:E$32,"DTSDS")+COUNTIF(E$31:E$32,"DTSDS1")+COUNTIF(E$47:E$47,"DTSDS")+COUNTIF(E$47:E$47,"DTSDS1")+COUNTIF(E$64:E$65,"DTSDS")+COUNTIF(E$64:E$65,"DTSDS1")+COUNTIF(E$13:E$13,"DTS5S")+COUNTIF(E$13:E$13,"DTS5S1")+COUNTIF(E$31:E$32,"DTS5S")+COUNTIF(E$31:E$32,"DTS5S1")+COUNTIF(E$47:E$47,"DTS5S")+COUNTIF(E$47:E$47,"DTS5S1")+COUNTIF(E$64:E$65,"DTS5S")+COUNTIF(E$64:E$65,"DTS5S1")+COUNTIF(E$13:E$13,"S")+COUNTIF(E$31,"S")+COUNTIF(E$47:E$47,"S")+COUNTIF(E$64:E$65,"S")+COUNTIF(E$13:E$13,"DTS4S")+COUNTIF(E$13:E$13,"DTS4S1")+COUNTIF(E$31:E$32,"DTS4S")+COUNTIF(E$31:E$32,"DTS4S1")+COUNTIF(E$47:E$47,"DTS4S")+COUNTIF(E$47:E$47,"DTS4S1")+COUNTIF(E$64:E$65,"DTS4S")+COUNTIF(E$64:E$65,"DTS4S1")</f>
        <v>2</v>
      </c>
      <c r="F2" s="637">
        <f>COUNTIF(F$13:F$13,"D")+COUNTIF(F$13:F$13,"DTS")+COUNTIF(F$13:F$13,"DTS1")+COUNTIF(F$31:F$32,"D")+COUNTIF(F$31:F$32,"DTS")+COUNTIF(F$31:F$32,"DTS1")+COUNTIF(F$47:F$47,"D")+COUNTIF(F$47:F$47,"DTS")+COUNTIF(F$47:F$47,"DTS1")+COUNTIF(F$64:F$65,"D")+COUNTIF(F$64:F$65,"DTS")+COUNTIF(F$64:F$65,"DTS1")+COUNTIF(F$13:F$13,"DT")+COUNTIF(F$31:F$32,"DT")+COUNTIF(F$47:F$47,"DT")+COUNTIF(F$64:F$65,"DT")+COUNTIF(F$13:F$13,"DTSDS")+COUNTIF(F$13:F$13,"DTSDS1")+COUNTIF(F$31:F$32,"DTSDS")+COUNTIF(F$31:F$32,"DTSDS1")+COUNTIF(F$47:F$47,"DTSDS")+COUNTIF(F$47:F$47,"DTSDS1")+COUNTIF(F$64:F$65,"DTSDS")+COUNTIF(F$64:F$65,"DTSDS1")+COUNTIF(F$13:F$13,"DTS5S")+COUNTIF(F$13:F$13,"DTS5S1")+COUNTIF(F$31:F$32,"DTS5S")+COUNTIF(F$31:F$32,"DTS5S1")+COUNTIF(F$47:F$47,"DTS5S")+COUNTIF(F$47:F$47,"DTS5S1")+COUNTIF(F$64:F$65,"DTS5S")+COUNTIF(F$64:F$65,"DTS5S1")+COUNTIF(F$13:F$13,"S")+COUNTIF(F$31,"S")+COUNTIF(F$47:F$47,"S")+COUNTIF(F$64:F$65,"S")+COUNTIF(F$13:F$13,"DTS4S")+COUNTIF(F$13:F$13,"DTS4S1")+COUNTIF(F$31:F$32,"DTS4S")+COUNTIF(F$31:F$32,"DTS4S1")+COUNTIF(F$47:F$47,"DTS4S")+COUNTIF(F$47:F$47,"DTS4S1")+COUNTIF(F$64:F$65,"DTS4S")+COUNTIF(F$64:F$65,"DTS4S1")</f>
        <v>1</v>
      </c>
      <c r="G2" s="637">
        <f>COUNTIF(G$13:G$13,"D")+COUNTIF(G$13:G$13,"DTS")+COUNTIF(G$13:G$13,"DTS1")+COUNTIF(G$31:G$32,"D")+COUNTIF(G$31:G$32,"DTS")+COUNTIF(G$31:G$32,"DTS1")+COUNTIF(G$47:G$47,"D")+COUNTIF(G$47:G$47,"DTS")+COUNTIF(G$47:G$47,"DTS1")+COUNTIF(G$64:G$65,"D")+COUNTIF(G$64:G$65,"DTS")+COUNTIF(G$64:G$65,"DTS1")+COUNTIF(G$13:G$13,"DT")+COUNTIF(G$31:G$32,"DT")+COUNTIF(G$47:G$47,"DT")+COUNTIF(G$64:G$65,"DT")+COUNTIF(G$13:G$13,"DTSDS")+COUNTIF(G$13:G$13,"DTSDS1")+COUNTIF(G$31:G$32,"DTSDS")+COUNTIF(G$31:G$32,"DTSDS1")+COUNTIF(G$47:G$47,"DTSDS")+COUNTIF(G$47:G$47,"DTSDS1")+COUNTIF(G$64:G$65,"DTSDS")+COUNTIF(G$64:G$65,"DTSDS1")+COUNTIF(G$13:G$13,"DTS5S")+COUNTIF(G$13:G$13,"DTS5S1")+COUNTIF(G$31:G$32,"DTS5S")+COUNTIF(G$31:G$32,"DTS5S1")+COUNTIF(G$47:G$47,"DTS5S")+COUNTIF(G$47:G$47,"DTS5S1")+COUNTIF(G$64:G$65,"DTS5S")+COUNTIF(G$64:G$65,"DTS5S1")+COUNTIF(G$13:G$13,"S")+COUNTIF(G$31,"S")+COUNTIF(G$47:G$47,"S")+COUNTIF(G$64:G$65,"S")+COUNTIF(G$13:G$13,"DTS4S")+COUNTIF(G$13:G$13,"DTS4S1")+COUNTIF(G$31:G$32,"DTS4S")+COUNTIF(G$31:G$32,"DTS4S1")+COUNTIF(G$47:G$47,"DTS4S")+COUNTIF(G$47:G$47,"DTS4S1")+COUNTIF(G$64:G$65,"DTS4S")+COUNTIF(G$64:G$65,"DTS4S1")</f>
        <v>1</v>
      </c>
      <c r="H2" s="637">
        <f>COUNTIF(H$13:H$13,"D")+COUNTIF(H$13:H$13,"DTS")+COUNTIF(H$13:H$13,"DTS1")+COUNTIF(H$31:H$32,"D")+COUNTIF(H$31:H$32,"DTS")+COUNTIF(H$31:H$32,"DTS1")+COUNTIF(H$47:H$47,"D")+COUNTIF(H$47:H$47,"DTS")+COUNTIF(H$47:H$47,"DTS1")+COUNTIF(H$64:H$65,"D")+COUNTIF(H$64:H$65,"DTS")+COUNTIF(H$64:H$65,"DTS1")+COUNTIF(H$13:H$13,"DT")+COUNTIF(H$31:H$32,"DT")+COUNTIF(H$47:H$47,"DT")+COUNTIF(H$64:H$65,"DT")+COUNTIF(H$13:H$13,"DTSDS")+COUNTIF(H$13:H$13,"DTSDS1")+COUNTIF(H$31:H$32,"DTSDS")+COUNTIF(H$31:H$32,"DTSDS1")+COUNTIF(H$47:H$47,"DTSDS")+COUNTIF(H$47:H$47,"DTSDS1")+COUNTIF(H$64:H$65,"DTSDS")+COUNTIF(H$64:H$65,"DTSDS1")+COUNTIF(H$13:H$13,"DTS5S")+COUNTIF(H$13:H$13,"DTS5S1")+COUNTIF(H$31:H$32,"DTS5S")+COUNTIF(H$31:H$32,"DTS5S1")+COUNTIF(H$47:H$47,"DTS5S")+COUNTIF(H$47:H$47,"DTS5S1")+COUNTIF(H$64:H$65,"DTS5S")+COUNTIF(H$64:H$65,"DTS5S1")+COUNTIF(H$13:H$13,"S")+COUNTIF(H$31,"S")+COUNTIF(H$47:H$47,"S")+COUNTIF(H$64:H$65,"S")+COUNTIF(H$13:H$13,"DTS4S")+COUNTIF(H$13:H$13,"DTS4S1")+COUNTIF(H$31:H$32,"DTS4S")+COUNTIF(H$31:H$32,"DTS4S1")+COUNTIF(H$47:H$47,"DTS4S")+COUNTIF(H$47:H$47,"DTS4S1")+COUNTIF(H$64:H$65,"DTS4S")+COUNTIF(H$64:H$65,"DTS4S1")</f>
        <v>1</v>
      </c>
      <c r="I2" s="637">
        <f>COUNTIF(I$13:I$13,"D")+COUNTIF(I$13:I$13,"DTS")+COUNTIF(I$13:I$13,"DTS1")+COUNTIF(I$31:I$32,"D")+COUNTIF(I$31:I$32,"DTS")+COUNTIF(I$31:I$32,"DTS1")+COUNTIF(I$47:I$47,"D")+COUNTIF(I$47:I$47,"DTS")+COUNTIF(I$47:I$47,"DTS1")+COUNTIF(I$64:I$65,"D")+COUNTIF(I$64:I$65,"DTS")+COUNTIF(I$64:I$65,"DTS1")+COUNTIF(I$13:I$13,"DT")+COUNTIF(I$31:I$32,"DT")+COUNTIF(I$47:I$47,"DT")+COUNTIF(I$64:I$65,"DT")+COUNTIF(I$13:I$13,"DTSDS")+COUNTIF(I$13:I$13,"DTSDS1")+COUNTIF(I$31:I$32,"DTSDS")+COUNTIF(I$31:I$32,"DTSDS1")+COUNTIF(I$47:I$47,"DTSDS")+COUNTIF(I$47:I$47,"DTSDS1")+COUNTIF(I$64:I$65,"DTSDS")+COUNTIF(I$64:I$65,"DTSDS1")+COUNTIF(I$13:I$13,"DTS5S")+COUNTIF(I$13:I$13,"DTS5S1")+COUNTIF(I$31:I$32,"DTS5S")+COUNTIF(I$31:I$32,"DTS5S1")+COUNTIF(I$47:I$47,"DTS5S")+COUNTIF(I$47:I$47,"DTS5S1")+COUNTIF(I$64:I$65,"DTS5S")+COUNTIF(I$64:I$65,"DTS5S1")+COUNTIF(I$13:I$13,"S")+COUNTIF(I$31,"S")+COUNTIF(I$47:I$47,"S")+COUNTIF(I$64:I$65,"S")+COUNTIF(I$13:I$13,"DTS4S")+COUNTIF(I$13:I$13,"DTS4S1")+COUNTIF(I$31:I$32,"DTS4S")+COUNTIF(I$31:I$32,"DTS4S1")+COUNTIF(I$47:I$47,"DTS4S")+COUNTIF(I$47:I$47,"DTS4S1")+COUNTIF(I$64:I$65,"DTS4S")+COUNTIF(I$64:I$65,"DTS4S1")</f>
        <v>2</v>
      </c>
      <c r="J2" s="637">
        <f>COUNTIF(J$13:J$13,"D")+COUNTIF(J$13:J$13,"DTS")+COUNTIF(J$13:J$13,"DTS1")+COUNTIF(J$31:J$32,"D")+COUNTIF(J$31:J$32,"DTS")+COUNTIF(J$31:J$32,"DTS1")+COUNTIF(J$47:J$47,"D")+COUNTIF(J$47:J$47,"DTS")+COUNTIF(J$47:J$47,"DTS1")+COUNTIF(J$64:J$65,"D")+COUNTIF(J$64:J$65,"DTS")+COUNTIF(J$64:J$65,"DTS1")+COUNTIF(J$13:J$13,"DT")+COUNTIF(J$31:J$32,"DT")+COUNTIF(J$47:J$47,"DT")+COUNTIF(J$64:J$65,"DT")+COUNTIF(J$13:J$13,"DTSDS")+COUNTIF(J$13:J$13,"DTSDS1")+COUNTIF(J$31:J$32,"DTSDS")+COUNTIF(J$31:J$32,"DTSDS1")+COUNTIF(J$47:J$47,"DTSDS")+COUNTIF(J$47:J$47,"DTSDS1")+COUNTIF(J$64:J$65,"DTSDS")+COUNTIF(J$64:J$65,"DTSDS1")+COUNTIF(J$13:J$13,"DTS5S")+COUNTIF(J$13:J$13,"DTS5S1")+COUNTIF(J$31:J$32,"DTS5S")+COUNTIF(J$31:J$32,"DTS5S1")+COUNTIF(J$47:J$47,"DTS5S")+COUNTIF(J$47:J$47,"DTS5S1")+COUNTIF(J$64:J$65,"DTS5S")+COUNTIF(J$64:J$65,"DTS5S1")+COUNTIF(J$13:J$13,"S")+COUNTIF(J$31,"S")+COUNTIF(J$47:J$47,"S")+COUNTIF(J$64:J$65,"S")+COUNTIF(J$13:J$13,"DTS4S")+COUNTIF(J$13:J$13,"DTS4S1")+COUNTIF(J$31:J$32,"DTS4S")+COUNTIF(J$31:J$32,"DTS4S1")+COUNTIF(J$47:J$47,"DTS4S")+COUNTIF(J$47:J$47,"DTS4S1")+COUNTIF(J$64:J$65,"DTS4S")+COUNTIF(J$64:J$65,"DTS4S1")</f>
        <v>2</v>
      </c>
      <c r="K2" s="637">
        <f>COUNTIF(K$13:K$13,"D")+COUNTIF(K$13:K$13,"DTS")+COUNTIF(K$13:K$13,"DTS1")+COUNTIF(K$31:K$32,"D")+COUNTIF(K$31:K$32,"DTS")+COUNTIF(K$31:K$32,"DTS1")+COUNTIF(K$47:K$47,"D")+COUNTIF(K$47:K$47,"DTS")+COUNTIF(K$47:K$47,"DTS1")+COUNTIF(K$64:K$65,"D")+COUNTIF(K$64:K$65,"DTS")+COUNTIF(K$64:K$65,"DTS1")+COUNTIF(K$13:K$13,"DT")+COUNTIF(K$31:K$32,"DT")+COUNTIF(K$47:K$47,"DT")+COUNTIF(K$64:K$65,"DT")+COUNTIF(K$13:K$13,"DTSDS")+COUNTIF(K$13:K$13,"DTSDS1")+COUNTIF(K$31:K$32,"DTSDS")+COUNTIF(K$31:K$32,"DTSDS1")+COUNTIF(K$47:K$47,"DTSDS")+COUNTIF(K$47:K$47,"DTSDS1")+COUNTIF(K$64:K$65,"DTSDS")+COUNTIF(K$64:K$65,"DTSDS1")+COUNTIF(K$13:K$13,"DTS5S")+COUNTIF(K$13:K$13,"DTS5S1")+COUNTIF(K$31:K$32,"DTS5S")+COUNTIF(K$31:K$32,"DTS5S1")+COUNTIF(K$47:K$47,"DTS5S")+COUNTIF(K$47:K$47,"DTS5S1")+COUNTIF(K$64:K$65,"DTS5S")+COUNTIF(K$64:K$65,"DTS5S1")+COUNTIF(K$13:K$13,"S")+COUNTIF(K$31,"S")+COUNTIF(K$47:K$47,"S")+COUNTIF(K$64:K$65,"S")+COUNTIF(K$13:K$13,"DTS4S")+COUNTIF(K$13:K$13,"DTS4S1")+COUNTIF(K$31:K$32,"DTS4S")+COUNTIF(K$31:K$32,"DTS4S1")+COUNTIF(K$47:K$47,"DTS4S")+COUNTIF(K$47:K$47,"DTS4S1")+COUNTIF(K$64:K$65,"DTS4S")+COUNTIF(K$64:K$65,"DTS4S1")</f>
        <v>3</v>
      </c>
      <c r="L2" s="637">
        <f>COUNTIF(L$13:L$13,"D")+COUNTIF(L$13:L$13,"DTS")+COUNTIF(L$13:L$13,"DTS1")+COUNTIF(L$31:L$32,"D")+COUNTIF(L$31:L$32,"DTS")+COUNTIF(L$31:L$32,"DTS1")+COUNTIF(L$47:L$47,"D")+COUNTIF(L$47:L$47,"DTS")+COUNTIF(L$47:L$47,"DTS1")+COUNTIF(L$64:L$65,"D")+COUNTIF(L$64:L$65,"DTS")+COUNTIF(L$64:L$65,"DTS1")+COUNTIF(L$13:L$13,"DT")+COUNTIF(L$31:L$32,"DT")+COUNTIF(L$47:L$47,"DT")+COUNTIF(L$64:L$65,"DT")+COUNTIF(L$13:L$13,"DTSDS")+COUNTIF(L$13:L$13,"DTSDS1")+COUNTIF(L$31:L$32,"DTSDS")+COUNTIF(L$31:L$32,"DTSDS1")+COUNTIF(L$47:L$47,"DTSDS")+COUNTIF(L$47:L$47,"DTSDS1")+COUNTIF(L$64:L$65,"DTSDS")+COUNTIF(L$64:L$65,"DTSDS1")+COUNTIF(L$13:L$13,"DTS5S")+COUNTIF(L$13:L$13,"DTS5S1")+COUNTIF(L$31:L$32,"DTS5S")+COUNTIF(L$31:L$32,"DTS5S1")+COUNTIF(L$47:L$47,"DTS5S")+COUNTIF(L$47:L$47,"DTS5S1")+COUNTIF(L$64:L$65,"DTS5S")+COUNTIF(L$64:L$65,"DTS5S1")+COUNTIF(L$13:L$13,"S")+COUNTIF(L$31,"S")+COUNTIF(L$47:L$47,"S")+COUNTIF(L$64:L$65,"S")+COUNTIF(L$13:L$13,"DTS4S")+COUNTIF(L$13:L$13,"DTS4S1")+COUNTIF(L$31:L$32,"DTS4S")+COUNTIF(L$31:L$32,"DTS4S1")+COUNTIF(L$47:L$47,"DTS4S")+COUNTIF(L$47:L$47,"DTS4S1")+COUNTIF(L$64:L$65,"DTS4S")+COUNTIF(L$64:L$65,"DTS4S1")</f>
        <v>1</v>
      </c>
      <c r="M2" s="637">
        <f>COUNTIF(M$13:M$13,"D")+COUNTIF(M$13:M$13,"DTS")+COUNTIF(M$13:M$13,"DTS1")+COUNTIF(M$31:M$32,"D")+COUNTIF(M$31:M$32,"DTS")+COUNTIF(M$31:M$32,"DTS1")+COUNTIF(M$47:M$47,"D")+COUNTIF(M$47:M$47,"DTS")+COUNTIF(M$47:M$47,"DTS1")+COUNTIF(M$64:M$65,"D")+COUNTIF(M$64:M$65,"DTS")+COUNTIF(M$64:M$65,"DTS1")+COUNTIF(M$13:M$13,"DT")+COUNTIF(M$31:M$32,"DT")+COUNTIF(M$47:M$47,"DT")+COUNTIF(M$64:M$65,"DT")+COUNTIF(M$13:M$13,"DTSDS")+COUNTIF(M$13:M$13,"DTSDS1")+COUNTIF(M$31:M$32,"DTSDS")+COUNTIF(M$31:M$32,"DTSDS1")+COUNTIF(M$47:M$47,"DTSDS")+COUNTIF(M$47:M$47,"DTSDS1")+COUNTIF(M$64:M$65,"DTSDS")+COUNTIF(M$64:M$65,"DTSDS1")+COUNTIF(M$13:M$13,"DTS5S")+COUNTIF(M$13:M$13,"DTS5S1")+COUNTIF(M$31:M$32,"DTS5S")+COUNTIF(M$31:M$32,"DTS5S1")+COUNTIF(M$47:M$47,"DTS5S")+COUNTIF(M$47:M$47,"DTS5S1")+COUNTIF(M$64:M$65,"DTS5S")+COUNTIF(M$64:M$65,"DTS5S1")+COUNTIF(M$13:M$13,"S")+COUNTIF(M$31,"S")+COUNTIF(M$47:M$47,"S")+COUNTIF(M$64:M$65,"S")+COUNTIF(M$13:M$13,"DTS4S")+COUNTIF(M$13:M$13,"DTS4S1")+COUNTIF(M$31:M$32,"DTS4S")+COUNTIF(M$31:M$32,"DTS4S1")+COUNTIF(M$47:M$47,"DTS4S")+COUNTIF(M$47:M$47,"DTS4S1")+COUNTIF(M$64:M$65,"DTS4S")+COUNTIF(M$64:M$65,"DTS4S1")</f>
        <v>1</v>
      </c>
      <c r="N2" s="637">
        <f>COUNTIF(N$13:N$13,"D")+COUNTIF(N$13:N$13,"DTS")+COUNTIF(N$13:N$13,"DTS1")+COUNTIF(N$31:N$32,"D")+COUNTIF(N$31:N$32,"DTS")+COUNTIF(N$31:N$32,"DTS1")+COUNTIF(N$47:N$47,"D")+COUNTIF(N$47:N$47,"DTS")+COUNTIF(N$47:N$47,"DTS1")+COUNTIF(N$64:N$65,"D")+COUNTIF(N$64:N$65,"DTS")+COUNTIF(N$64:N$65,"DTS1")+COUNTIF(N$13:N$13,"DT")+COUNTIF(N$31:N$32,"DT")+COUNTIF(N$47:N$47,"DT")+COUNTIF(N$64:N$65,"DT")+COUNTIF(N$13:N$13,"DTSDS")+COUNTIF(N$13:N$13,"DTSDS1")+COUNTIF(N$31:N$32,"DTSDS")+COUNTIF(N$31:N$32,"DTSDS1")+COUNTIF(N$47:N$47,"DTSDS")+COUNTIF(N$47:N$47,"DTSDS1")+COUNTIF(N$64:N$65,"DTSDS")+COUNTIF(N$64:N$65,"DTSDS1")+COUNTIF(N$13:N$13,"DTS5S")+COUNTIF(N$13:N$13,"DTS5S1")+COUNTIF(N$31:N$32,"DTS5S")+COUNTIF(N$31:N$32,"DTS5S1")+COUNTIF(N$47:N$47,"DTS5S")+COUNTIF(N$47:N$47,"DTS5S1")+COUNTIF(N$64:N$65,"DTS5S")+COUNTIF(N$64:N$65,"DTS5S1")+COUNTIF(N$13:N$13,"S")+COUNTIF(N$31,"S")+COUNTIF(N$47:N$47,"S")+COUNTIF(N$64:N$65,"S")+COUNTIF(N$13:N$13,"DTS4S")+COUNTIF(N$13:N$13,"DTS4S1")+COUNTIF(N$31:N$32,"DTS4S")+COUNTIF(N$31:N$32,"DTS4S1")+COUNTIF(N$47:N$47,"DTS4S")+COUNTIF(N$47:N$47,"DTS4S1")+COUNTIF(N$64:N$65,"DTS4S")+COUNTIF(N$64:N$65,"DTS4S1")</f>
        <v>2</v>
      </c>
      <c r="O2" s="637">
        <f>COUNTIF(O$13:O$13,"D")+COUNTIF(O$13:O$13,"DTS")+COUNTIF(O$13:O$13,"DTS1")+COUNTIF(O$31:O$32,"D")+COUNTIF(O$31:O$32,"DTS")+COUNTIF(O$31:O$32,"DTS1")+COUNTIF(O$47:O$47,"D")+COUNTIF(O$47:O$47,"DTS")+COUNTIF(O$47:O$47,"DTS1")+COUNTIF(O$64:O$65,"D")+COUNTIF(O$64:O$65,"DTS")+COUNTIF(O$64:O$65,"DTS1")+COUNTIF(O$13:O$13,"DT")+COUNTIF(O$31:O$32,"DT")+COUNTIF(O$47:O$47,"DT")+COUNTIF(O$64:O$65,"DT")+COUNTIF(O$13:O$13,"DTSDS")+COUNTIF(O$13:O$13,"DTSDS1")+COUNTIF(O$31:O$32,"DTSDS")+COUNTIF(O$31:O$32,"DTSDS1")+COUNTIF(O$47:O$47,"DTSDS")+COUNTIF(O$47:O$47,"DTSDS1")+COUNTIF(O$64:O$65,"DTSDS")+COUNTIF(O$64:O$65,"DTSDS1")+COUNTIF(O$13:O$13,"DTS5S")+COUNTIF(O$13:O$13,"DTS5S1")+COUNTIF(O$31:O$32,"DTS5S")+COUNTIF(O$31:O$32,"DTS5S1")+COUNTIF(O$47:O$47,"DTS5S")+COUNTIF(O$47:O$47,"DTS5S1")+COUNTIF(O$64:O$65,"DTS5S")+COUNTIF(O$64:O$65,"DTS5S1")+COUNTIF(O$13:O$13,"S")+COUNTIF(O$31,"S")+COUNTIF(O$47:O$47,"S")+COUNTIF(O$64:O$65,"S")+COUNTIF(O$13:O$13,"DTS4S")+COUNTIF(O$13:O$13,"DTS4S1")+COUNTIF(O$31:O$32,"DTS4S")+COUNTIF(O$31:O$32,"DTS4S1")+COUNTIF(O$47:O$47,"DTS4S")+COUNTIF(O$47:O$47,"DTS4S1")+COUNTIF(O$64:O$65,"DTS4S")+COUNTIF(O$64:O$65,"DTS4S1")</f>
        <v>1</v>
      </c>
      <c r="P2" s="637">
        <f>COUNTIF(P$13:P$13,"D")+COUNTIF(P$13:P$13,"DTS")+COUNTIF(P$13:P$13,"DTS1")+COUNTIF(P$31:P$32,"D")+COUNTIF(P$31:P$32,"DTS")+COUNTIF(P$31:P$32,"DTS1")+COUNTIF(P$47:P$47,"D")+COUNTIF(P$47:P$47,"DTS")+COUNTIF(P$47:P$47,"DTS1")+COUNTIF(P$64:P$65,"D")+COUNTIF(P$64:P$65,"DTS")+COUNTIF(P$64:P$65,"DTS1")+COUNTIF(P$13:P$13,"DT")+COUNTIF(P$31:P$32,"DT")+COUNTIF(P$47:P$47,"DT")+COUNTIF(P$64:P$65,"DT")+COUNTIF(P$13:P$13,"DTSDS")+COUNTIF(P$13:P$13,"DTSDS1")+COUNTIF(P$31:P$32,"DTSDS")+COUNTIF(P$31:P$32,"DTSDS1")+COUNTIF(P$47:P$47,"DTSDS")+COUNTIF(P$47:P$47,"DTSDS1")+COUNTIF(P$64:P$65,"DTSDS")+COUNTIF(P$64:P$65,"DTSDS1")+COUNTIF(P$13:P$13,"DTS5S")+COUNTIF(P$13:P$13,"DTS5S1")+COUNTIF(P$31:P$32,"DTS5S")+COUNTIF(P$31:P$32,"DTS5S1")+COUNTIF(P$47:P$47,"DTS5S")+COUNTIF(P$47:P$47,"DTS5S1")+COUNTIF(P$64:P$65,"DTS5S")+COUNTIF(P$64:P$65,"DTS5S1")+COUNTIF(P$13:P$13,"S")+COUNTIF(P$31,"S")+COUNTIF(P$47:P$47,"S")+COUNTIF(P$64:P$65,"S")+COUNTIF(P$13:P$13,"DTS4S")+COUNTIF(P$13:P$13,"DTS4S1")+COUNTIF(P$31:P$32,"DTS4S")+COUNTIF(P$31:P$32,"DTS4S1")+COUNTIF(P$47:P$47,"DTS4S")+COUNTIF(P$47:P$47,"DTS4S1")+COUNTIF(P$64:P$65,"DTS4S")+COUNTIF(P$64:P$65,"DTS4S1")</f>
        <v>1</v>
      </c>
      <c r="Q2" s="637">
        <f>COUNTIF(Q$13:Q$13,"D")+COUNTIF(Q$13:Q$13,"DTS")+COUNTIF(Q$13:Q$13,"DTS1")+COUNTIF(Q$31:Q$32,"D")+COUNTIF(Q$31:Q$32,"DTS")+COUNTIF(Q$31:Q$32,"DTS1")+COUNTIF(Q$47:Q$47,"D")+COUNTIF(Q$47:Q$47,"DTS")+COUNTIF(Q$47:Q$47,"DTS1")+COUNTIF(Q$64:Q$65,"D")+COUNTIF(Q$64:Q$65,"DTS")+COUNTIF(Q$64:Q$65,"DTS1")+COUNTIF(Q$13:Q$13,"DT")+COUNTIF(Q$31:Q$32,"DT")+COUNTIF(Q$47:Q$47,"DT")+COUNTIF(Q$64:Q$65,"DT")+COUNTIF(Q$13:Q$13,"DTSDS")+COUNTIF(Q$13:Q$13,"DTSDS1")+COUNTIF(Q$31:Q$32,"DTSDS")+COUNTIF(Q$31:Q$32,"DTSDS1")+COUNTIF(Q$47:Q$47,"DTSDS")+COUNTIF(Q$47:Q$47,"DTSDS1")+COUNTIF(Q$64:Q$65,"DTSDS")+COUNTIF(Q$64:Q$65,"DTSDS1")+COUNTIF(Q$13:Q$13,"DTS5S")+COUNTIF(Q$13:Q$13,"DTS5S1")+COUNTIF(Q$31:Q$32,"DTS5S")+COUNTIF(Q$31:Q$32,"DTS5S1")+COUNTIF(Q$47:Q$47,"DTS5S")+COUNTIF(Q$47:Q$47,"DTS5S1")+COUNTIF(Q$64:Q$65,"DTS5S")+COUNTIF(Q$64:Q$65,"DTS5S1")+COUNTIF(Q$13:Q$13,"S")+COUNTIF(Q$31,"S")+COUNTIF(Q$47:Q$47,"S")+COUNTIF(Q$64:Q$65,"S")+COUNTIF(Q$13:Q$13,"DTS4S")+COUNTIF(Q$13:Q$13,"DTS4S1")+COUNTIF(Q$31:Q$32,"DTS4S")+COUNTIF(Q$31:Q$32,"DTS4S1")+COUNTIF(Q$47:Q$47,"DTS4S")+COUNTIF(Q$47:Q$47,"DTS4S1")+COUNTIF(Q$64:Q$65,"DTS4S")+COUNTIF(Q$64:Q$65,"DTS4S1")</f>
        <v>1</v>
      </c>
      <c r="R2" s="852">
        <f>COUNTIF(R$13:R$13,"D")+COUNTIF(R$13:R$13,"DTS")+COUNTIF(R$13:R$13,"DTS1")+COUNTIF(R$31:R$32,"D")+COUNTIF(R$31:R$32,"DTS")+COUNTIF(R$31:R$32,"DTS1")+COUNTIF(R$47:R$47,"D")+COUNTIF(R$47:R$47,"DTS")+COUNTIF(R$47:R$47,"DTS1")+COUNTIF(R$64:R$65,"D")+COUNTIF(R$64:R$65,"DTS")+COUNTIF(R$64:R$65,"DTS1")+COUNTIF(R$13:R$13,"DT")+COUNTIF(R$31:R$32,"DT")+COUNTIF(R$47:R$47,"DT")+COUNTIF(R$64:R$65,"DT")+COUNTIF(R$13:R$13,"DTSDS")+COUNTIF(R$13:R$13,"DTSDS1")+COUNTIF(R$31:R$32,"DTSDS")+COUNTIF(R$31:R$32,"DTSDS1")+COUNTIF(R$47:R$47,"DTSDS")+COUNTIF(R$47:R$47,"DTSDS1")+COUNTIF(R$64:R$65,"DTSDS")+COUNTIF(R$64:R$65,"DTSDS1")+COUNTIF(R$13:R$13,"DTS5S")+COUNTIF(R$13:R$13,"DTS5S1")+COUNTIF(R$31:R$32,"DTS5S")+COUNTIF(R$31:R$32,"DTS5S1")+COUNTIF(R$47:R$47,"DTS5S")+COUNTIF(R$47:R$47,"DTS5S1")+COUNTIF(R$64:R$65,"DTS5S")+COUNTIF(R$64:R$65,"DTS5S1")+COUNTIF(R$13:R$13,"S")+COUNTIF(R$31,"S")+COUNTIF(R$47:R$47,"S")+COUNTIF(R$64:R$65,"S")+COUNTIF(R$13:R$13,"DTS4S")+COUNTIF(R$13:R$13,"DTS4S1")+COUNTIF(R$31:R$32,"DTS4S")+COUNTIF(R$31:R$32,"DTS4S1")+COUNTIF(R$47:R$47,"DTS4S")+COUNTIF(R$47:R$47,"DTS4S1")+COUNTIF(R$64:R$65,"DTS4S")+COUNTIF(R$64:R$65,"DTS4S1")</f>
        <v>2</v>
      </c>
      <c r="S2" s="636">
        <f>COUNTIF(S$13:S$13,"D")+COUNTIF(S$13:S$13,"DTS")+COUNTIF(S$13:S$13,"DTS1")+COUNTIF(S$31:S$32,"D")+COUNTIF(S$31:S$32,"DTS")+COUNTIF(S$31:S$32,"DTS1")+COUNTIF(S$47:S$47,"D")+COUNTIF(S$47:S$47,"DTS")+COUNTIF(S$47:S$47,"DTS1")+COUNTIF(S$64:S$65,"D")+COUNTIF(S$64:S$65,"DTS")+COUNTIF(S$64:S$65,"DTS1")+COUNTIF(S$13:S$13,"DT")+COUNTIF(S$31:S$32,"DT")+COUNTIF(S$47:S$47,"DT")+COUNTIF(S$64:S$65,"DT")+COUNTIF(S$13:S$13,"DTSDS")+COUNTIF(S$13:S$13,"DTSDS1")+COUNTIF(S$31:S$32,"DTSDS")+COUNTIF(S$31:S$32,"DTSDS1")+COUNTIF(S$47:S$47,"DTSDS")+COUNTIF(S$47:S$47,"DTSDS1")+COUNTIF(S$64:S$65,"DTSDS")+COUNTIF(S$64:S$65,"DTSDS1")+COUNTIF(S$13:S$13,"DTS5S")+COUNTIF(S$13:S$13,"DTS5S1")+COUNTIF(S$31:S$32,"DTS5S")+COUNTIF(S$31:S$32,"DTS5S1")+COUNTIF(S$47:S$47,"DTS5S")+COUNTIF(S$47:S$47,"DTS5S1")+COUNTIF(S$64:S$65,"DTS5S")+COUNTIF(S$64:S$65,"DTS5S1")+COUNTIF(S$13:S$13,"S")+COUNTIF(S$31,"S")+COUNTIF(S$47:S$47,"S")+COUNTIF(S$64:S$65,"S")+COUNTIF(S$13:S$13,"DTS4S")+COUNTIF(S$13:S$13,"DTS4S1")+COUNTIF(S$31:S$32,"DTS4S")+COUNTIF(S$31:S$32,"DTS4S1")+COUNTIF(S$47:S$47,"DTS4S")+COUNTIF(S$47:S$47,"DTS4S1")+COUNTIF(S$64:S$65,"DTS4S")+COUNTIF(S$64:S$65,"DTS4S1")</f>
        <v>1</v>
      </c>
      <c r="T2" s="637">
        <f>COUNTIF(T$13:T$13,"D")+COUNTIF(T$13:T$13,"DTS")+COUNTIF(T$13:T$13,"DTS1")+COUNTIF(T$31:T$32,"D")+COUNTIF(T$31:T$32,"DTS")+COUNTIF(T$31:T$32,"DTS1")+COUNTIF(T$47:T$47,"D")+COUNTIF(T$47:T$47,"DTS")+COUNTIF(T$47:T$47,"DTS1")+COUNTIF(T$64:T$65,"D")+COUNTIF(T$64:T$65,"DTS")+COUNTIF(T$64:T$65,"DTS1")+COUNTIF(T$13:T$13,"DT")+COUNTIF(T$31:T$32,"DT")+COUNTIF(T$47:T$47,"DT")+COUNTIF(T$64:T$65,"DT")+COUNTIF(T$13:T$13,"DTSDS")+COUNTIF(T$13:T$13,"DTSDS1")+COUNTIF(T$31:T$32,"DTSDS")+COUNTIF(T$31:T$32,"DTSDS1")+COUNTIF(T$47:T$47,"DTSDS")+COUNTIF(T$47:T$47,"DTSDS1")+COUNTIF(T$64:T$65,"DTSDS")+COUNTIF(T$64:T$65,"DTSDS1")+COUNTIF(T$13:T$13,"DTS5S")+COUNTIF(T$13:T$13,"DTS5S1")+COUNTIF(T$31:T$32,"DTS5S")+COUNTIF(T$31:T$32,"DTS5S1")+COUNTIF(T$47:T$47,"DTS5S")+COUNTIF(T$47:T$47,"DTS5S1")+COUNTIF(T$64:T$65,"DTS5S")+COUNTIF(T$64:T$65,"DTS5S1")+COUNTIF(T$13:T$13,"S")+COUNTIF(T$31,"S")+COUNTIF(T$47:T$47,"S")+COUNTIF(T$64:T$65,"S")+COUNTIF(T$13:T$13,"DTS4S")+COUNTIF(T$13:T$13,"DTS4S1")+COUNTIF(T$31:T$32,"DTS4S")+COUNTIF(T$31:T$32,"DTS4S1")+COUNTIF(T$47:T$47,"DTS4S")+COUNTIF(T$47:T$47,"DTS4S1")+COUNTIF(T$64:T$65,"DTS4S")+COUNTIF(T$64:T$65,"DTS4S1")</f>
        <v>1</v>
      </c>
      <c r="U2" s="637">
        <f>COUNTIF(U$13:U$13,"D")+COUNTIF(U$13:U$13,"DTS")+COUNTIF(U$13:U$13,"DTS1")+COUNTIF(U$31:U$32,"D")+COUNTIF(U$31:U$32,"DTS")+COUNTIF(U$31:U$32,"DTS1")+COUNTIF(U$47:U$47,"D")+COUNTIF(U$47:U$47,"DTS")+COUNTIF(U$47:U$47,"DTS1")+COUNTIF(U$64:U$65,"D")+COUNTIF(U$64:U$65,"DTS")+COUNTIF(U$64:U$65,"DTS1")+COUNTIF(U$13:U$13,"DT")+COUNTIF(U$31:U$32,"DT")+COUNTIF(U$47:U$47,"DT")+COUNTIF(U$64:U$65,"DT")+COUNTIF(U$13:U$13,"DTSDS")+COUNTIF(U$13:U$13,"DTSDS1")+COUNTIF(U$31:U$32,"DTSDS")+COUNTIF(U$31:U$32,"DTSDS1")+COUNTIF(U$47:U$47,"DTSDS")+COUNTIF(U$47:U$47,"DTSDS1")+COUNTIF(U$64:U$65,"DTSDS")+COUNTIF(U$64:U$65,"DTSDS1")+COUNTIF(U$13:U$13,"DTS5S")+COUNTIF(U$13:U$13,"DTS5S1")+COUNTIF(U$31:U$32,"DTS5S")+COUNTIF(U$31:U$32,"DTS5S1")+COUNTIF(U$47:U$47,"DTS5S")+COUNTIF(U$47:U$47,"DTS5S1")+COUNTIF(U$64:U$65,"DTS5S")+COUNTIF(U$64:U$65,"DTS5S1")+COUNTIF(U$13:U$13,"S")+COUNTIF(U$31,"S")+COUNTIF(U$47:U$47,"S")+COUNTIF(U$64:U$65,"S")+COUNTIF(U$13:U$13,"DTS4S")+COUNTIF(U$13:U$13,"DTS4S1")+COUNTIF(U$31:U$32,"DTS4S")+COUNTIF(U$31:U$32,"DTS4S1")+COUNTIF(U$47:U$47,"DTS4S")+COUNTIF(U$47:U$47,"DTS4S1")+COUNTIF(U$64:U$65,"DTS4S")+COUNTIF(U$64:U$65,"DTS4S1")</f>
        <v>1</v>
      </c>
      <c r="V2" s="637">
        <f>COUNTIF(V$13:V$13,"D")+COUNTIF(V$13:V$13,"DTS")+COUNTIF(V$13:V$13,"DTS1")+COUNTIF(V$31:V$32,"D")+COUNTIF(V$31:V$32,"DTS")+COUNTIF(V$31:V$32,"DTS1")+COUNTIF(V$47:V$47,"D")+COUNTIF(V$47:V$47,"DTS")+COUNTIF(V$47:V$47,"DTS1")+COUNTIF(V$64:V$65,"D")+COUNTIF(V$64:V$65,"DTS")+COUNTIF(V$64:V$65,"DTS1")+COUNTIF(V$13:V$13,"DT")+COUNTIF(V$31:V$32,"DT")+COUNTIF(V$47:V$47,"DT")+COUNTIF(V$64:V$65,"DT")+COUNTIF(V$13:V$13,"DTSDS")+COUNTIF(V$13:V$13,"DTSDS1")+COUNTIF(V$31:V$32,"DTSDS")+COUNTIF(V$31:V$32,"DTSDS1")+COUNTIF(V$47:V$47,"DTSDS")+COUNTIF(V$47:V$47,"DTSDS1")+COUNTIF(V$64:V$65,"DTSDS")+COUNTIF(V$64:V$65,"DTSDS1")+COUNTIF(V$13:V$13,"DTS5S")+COUNTIF(V$13:V$13,"DTS5S1")+COUNTIF(V$31:V$32,"DTS5S")+COUNTIF(V$31:V$32,"DTS5S1")+COUNTIF(V$47:V$47,"DTS5S")+COUNTIF(V$47:V$47,"DTS5S1")+COUNTIF(V$64:V$65,"DTS5S")+COUNTIF(V$64:V$65,"DTS5S1")+COUNTIF(V$13:V$13,"S")+COUNTIF(V$31,"S")+COUNTIF(V$47:V$47,"S")+COUNTIF(V$64:V$65,"S")+COUNTIF(V$13:V$13,"DTS4S")+COUNTIF(V$13:V$13,"DTS4S1")+COUNTIF(V$31:V$32,"DTS4S")+COUNTIF(V$31:V$32,"DTS4S1")+COUNTIF(V$47:V$47,"DTS4S")+COUNTIF(V$47:V$47,"DTS4S1")+COUNTIF(V$64:V$65,"DTS4S")+COUNTIF(V$64:V$65,"DTS4S1")</f>
        <v>1</v>
      </c>
      <c r="W2" s="637">
        <f>COUNTIF(W$13:W$13,"D")+COUNTIF(W$13:W$13,"DTS")+COUNTIF(W$13:W$13,"DTS1")+COUNTIF(W$31:W$32,"D")+COUNTIF(W$31:W$32,"DTS")+COUNTIF(W$31:W$32,"DTS1")+COUNTIF(W$47:W$47,"D")+COUNTIF(W$47:W$47,"DTS")+COUNTIF(W$47:W$47,"DTS1")+COUNTIF(W$64:W$65,"D")+COUNTIF(W$64:W$65,"DTS")+COUNTIF(W$64:W$65,"DTS1")+COUNTIF(W$13:W$13,"DT")+COUNTIF(W$31:W$32,"DT")+COUNTIF(W$47:W$47,"DT")+COUNTIF(W$64:W$65,"DT")+COUNTIF(W$13:W$13,"DTSDS")+COUNTIF(W$13:W$13,"DTSDS1")+COUNTIF(W$31:W$32,"DTSDS")+COUNTIF(W$31:W$32,"DTSDS1")+COUNTIF(W$47:W$47,"DTSDS")+COUNTIF(W$47:W$47,"DTSDS1")+COUNTIF(W$64:W$65,"DTSDS")+COUNTIF(W$64:W$65,"DTSDS1")+COUNTIF(W$13:W$13,"DTS5S")+COUNTIF(W$13:W$13,"DTS5S1")+COUNTIF(W$31:W$32,"DTS5S")+COUNTIF(W$31:W$32,"DTS5S1")+COUNTIF(W$47:W$47,"DTS5S")+COUNTIF(W$47:W$47,"DTS5S1")+COUNTIF(W$64:W$65,"DTS5S")+COUNTIF(W$64:W$65,"DTS5S1")+COUNTIF(W$13:W$13,"S")+COUNTIF(W$31,"S")+COUNTIF(W$47:W$47,"S")+COUNTIF(W$64:W$65,"S")+COUNTIF(W$13:W$13,"DTS4S")+COUNTIF(W$13:W$13,"DTS4S1")+COUNTIF(W$31:W$32,"DTS4S")+COUNTIF(W$31:W$32,"DTS4S1")+COUNTIF(W$47:W$47,"DTS4S")+COUNTIF(W$47:W$47,"DTS4S1")+COUNTIF(W$64:W$65,"DTS4S")+COUNTIF(W$64:W$65,"DTS4S1")</f>
        <v>1</v>
      </c>
      <c r="X2" s="637">
        <f>COUNTIF(X$13:X$13,"D")+COUNTIF(X$13:X$13,"DTS")+COUNTIF(X$13:X$13,"DTS1")+COUNTIF(X$31:X$32,"D")+COUNTIF(X$31:X$32,"DTS")+COUNTIF(X$31:X$32,"DTS1")+COUNTIF(X$47:X$47,"D")+COUNTIF(X$47:X$47,"DTS")+COUNTIF(X$47:X$47,"DTS1")+COUNTIF(X$64:X$65,"D")+COUNTIF(X$64:X$65,"DTS")+COUNTIF(X$64:X$65,"DTS1")+COUNTIF(X$13:X$13,"DT")+COUNTIF(X$31:X$32,"DT")+COUNTIF(X$47:X$47,"DT")+COUNTIF(X$64:X$65,"DT")+COUNTIF(X$13:X$13,"DTSDS")+COUNTIF(X$13:X$13,"DTSDS1")+COUNTIF(X$31:X$32,"DTSDS")+COUNTIF(X$31:X$32,"DTSDS1")+COUNTIF(X$47:X$47,"DTSDS")+COUNTIF(X$47:X$47,"DTSDS1")+COUNTIF(X$64:X$65,"DTSDS")+COUNTIF(X$64:X$65,"DTSDS1")+COUNTIF(X$13:X$13,"DTS5S")+COUNTIF(X$13:X$13,"DTS5S1")+COUNTIF(X$31:X$32,"DTS5S")+COUNTIF(X$31:X$32,"DTS5S1")+COUNTIF(X$47:X$47,"DTS5S")+COUNTIF(X$47:X$47,"DTS5S1")+COUNTIF(X$64:X$65,"DTS5S")+COUNTIF(X$64:X$65,"DTS5S1")+COUNTIF(X$13:X$13,"S")+COUNTIF(X$31,"S")+COUNTIF(X$47:X$47,"S")+COUNTIF(X$64:X$65,"S")+COUNTIF(X$13:X$13,"DTS4S")+COUNTIF(X$13:X$13,"DTS4S1")+COUNTIF(X$31:X$32,"DTS4S")+COUNTIF(X$31:X$32,"DTS4S1")+COUNTIF(X$47:X$47,"DTS4S")+COUNTIF(X$47:X$47,"DTS4S1")+COUNTIF(X$64:X$65,"DTS4S")+COUNTIF(X$64:X$65,"DTS4S1")</f>
        <v>2</v>
      </c>
      <c r="Y2" s="637">
        <f>COUNTIF(Y$13:Y$13,"D")+COUNTIF(Y$13:Y$13,"DTS")+COUNTIF(Y$13:Y$13,"DTS1")+COUNTIF(Y$31:Y$32,"D")+COUNTIF(Y$31:Y$32,"DTS")+COUNTIF(Y$31:Y$32,"DTS1")+COUNTIF(Y$47:Y$47,"D")+COUNTIF(Y$47:Y$47,"DTS")+COUNTIF(Y$47:Y$47,"DTS1")+COUNTIF(Y$64:Y$65,"D")+COUNTIF(Y$64:Y$65,"DTS")+COUNTIF(Y$64:Y$65,"DTS1")+COUNTIF(Y$13:Y$13,"DT")+COUNTIF(Y$31:Y$32,"DT")+COUNTIF(Y$47:Y$47,"DT")+COUNTIF(Y$64:Y$65,"DT")+COUNTIF(Y$13:Y$13,"DTSDS")+COUNTIF(Y$13:Y$13,"DTSDS1")+COUNTIF(Y$31:Y$32,"DTSDS")+COUNTIF(Y$31:Y$32,"DTSDS1")+COUNTIF(Y$47:Y$47,"DTSDS")+COUNTIF(Y$47:Y$47,"DTSDS1")+COUNTIF(Y$64:Y$65,"DTSDS")+COUNTIF(Y$64:Y$65,"DTSDS1")+COUNTIF(Y$13:Y$13,"DTS5S")+COUNTIF(Y$13:Y$13,"DTS5S1")+COUNTIF(Y$31:Y$32,"DTS5S")+COUNTIF(Y$31:Y$32,"DTS5S1")+COUNTIF(Y$47:Y$47,"DTS5S")+COUNTIF(Y$47:Y$47,"DTS5S1")+COUNTIF(Y$64:Y$65,"DTS5S")+COUNTIF(Y$64:Y$65,"DTS5S1")+COUNTIF(Y$13:Y$13,"S")+COUNTIF(Y$31,"S")+COUNTIF(Y$47:Y$47,"S")+COUNTIF(Y$64:Y$65,"S")+COUNTIF(Y$13:Y$13,"DTS4S")+COUNTIF(Y$13:Y$13,"DTS4S1")+COUNTIF(Y$31:Y$32,"DTS4S")+COUNTIF(Y$31:Y$32,"DTS4S1")+COUNTIF(Y$47:Y$47,"DTS4S")+COUNTIF(Y$47:Y$47,"DTS4S1")+COUNTIF(Y$64:Y$65,"DTS4S")+COUNTIF(Y$64:Y$65,"DTS4S1")</f>
        <v>2</v>
      </c>
      <c r="Z2" s="637">
        <f>COUNTIF(Z$13:Z$13,"D")+COUNTIF(Z$13:Z$13,"DTS")+COUNTIF(Z$13:Z$13,"DTS1")+COUNTIF(Z$31:Z$32,"D")+COUNTIF(Z$31:Z$32,"DTS")+COUNTIF(Z$31:Z$32,"DTS1")+COUNTIF(Z$47:Z$47,"D")+COUNTIF(Z$47:Z$47,"DTS")+COUNTIF(Z$47:Z$47,"DTS1")+COUNTIF(Z$64:Z$65,"D")+COUNTIF(Z$64:Z$65,"DTS")+COUNTIF(Z$64:Z$65,"DTS1")+COUNTIF(Z$13:Z$13,"DT")+COUNTIF(Z$31:Z$32,"DT")+COUNTIF(Z$47:Z$47,"DT")+COUNTIF(Z$64:Z$65,"DT")+COUNTIF(Z$13:Z$13,"DTSDS")+COUNTIF(Z$13:Z$13,"DTSDS1")+COUNTIF(Z$31:Z$32,"DTSDS")+COUNTIF(Z$31:Z$32,"DTSDS1")+COUNTIF(Z$47:Z$47,"DTSDS")+COUNTIF(Z$47:Z$47,"DTSDS1")+COUNTIF(Z$64:Z$65,"DTSDS")+COUNTIF(Z$64:Z$65,"DTSDS1")+COUNTIF(Z$13:Z$13,"DTS5S")+COUNTIF(Z$13:Z$13,"DTS5S1")+COUNTIF(Z$31:Z$32,"DTS5S")+COUNTIF(Z$31:Z$32,"DTS5S1")+COUNTIF(Z$47:Z$47,"DTS5S")+COUNTIF(Z$47:Z$47,"DTS5S1")+COUNTIF(Z$64:Z$65,"DTS5S")+COUNTIF(Z$64:Z$65,"DTS5S1")+COUNTIF(Z$13:Z$13,"S")+COUNTIF(Z$31,"S")+COUNTIF(Z$47:Z$47,"S")+COUNTIF(Z$64:Z$65,"S")+COUNTIF(Z$13:Z$13,"DTS4S")+COUNTIF(Z$13:Z$13,"DTS4S1")+COUNTIF(Z$31:Z$32,"DTS4S")+COUNTIF(Z$31:Z$32,"DTS4S1")+COUNTIF(Z$47:Z$47,"DTS4S")+COUNTIF(Z$47:Z$47,"DTS4S1")+COUNTIF(Z$64:Z$65,"DTS4S")+COUNTIF(Z$64:Z$65,"DTS4S1")</f>
        <v>2</v>
      </c>
      <c r="AA2" s="637">
        <f>COUNTIF(AA$13:AA$13,"D")+COUNTIF(AA$13:AA$13,"DTS")+COUNTIF(AA$13:AA$13,"DTS1")+COUNTIF(AA$31:AA$32,"D")+COUNTIF(AA$31:AA$32,"DTS")+COUNTIF(AA$31:AA$32,"DTS1")+COUNTIF(AA$47:AA$47,"D")+COUNTIF(AA$47:AA$47,"DTS")+COUNTIF(AA$47:AA$47,"DTS1")+COUNTIF(AA$64:AA$65,"D")+COUNTIF(AA$64:AA$65,"DTS")+COUNTIF(AA$64:AA$65,"DTS1")+COUNTIF(AA$13:AA$13,"DT")+COUNTIF(AA$31:AA$32,"DT")+COUNTIF(AA$47:AA$47,"DT")+COUNTIF(AA$64:AA$65,"DT")+COUNTIF(AA$13:AA$13,"DTSDS")+COUNTIF(AA$13:AA$13,"DTSDS1")+COUNTIF(AA$31:AA$32,"DTSDS")+COUNTIF(AA$31:AA$32,"DTSDS1")+COUNTIF(AA$47:AA$47,"DTSDS")+COUNTIF(AA$47:AA$47,"DTSDS1")+COUNTIF(AA$64:AA$65,"DTSDS")+COUNTIF(AA$64:AA$65,"DTSDS1")+COUNTIF(AA$13:AA$13,"DTS5S")+COUNTIF(AA$13:AA$13,"DTS5S1")+COUNTIF(AA$31:AA$32,"DTS5S")+COUNTIF(AA$31:AA$32,"DTS5S1")+COUNTIF(AA$47:AA$47,"DTS5S")+COUNTIF(AA$47:AA$47,"DTS5S1")+COUNTIF(AA$64:AA$65,"DTS5S")+COUNTIF(AA$64:AA$65,"DTS5S1")+COUNTIF(AA$13:AA$13,"S")+COUNTIF(AA$31,"S")+COUNTIF(AA$47:AA$47,"S")+COUNTIF(AA$64:AA$65,"S")+COUNTIF(AA$13:AA$13,"DTS4S")+COUNTIF(AA$13:AA$13,"DTS4S1")+COUNTIF(AA$31:AA$32,"DTS4S")+COUNTIF(AA$31:AA$32,"DTS4S1")+COUNTIF(AA$47:AA$47,"DTS4S")+COUNTIF(AA$47:AA$47,"DTS4S1")+COUNTIF(AA$64:AA$65,"DTS4S")+COUNTIF(AA$64:AA$65,"DTS4S1")</f>
        <v>2</v>
      </c>
      <c r="AB2" s="637">
        <f>COUNTIF(AB$13:AB$13,"D")+COUNTIF(AB$13:AB$13,"DTS")+COUNTIF(AB$13:AB$13,"DTS1")+COUNTIF(AB$31:AB$32,"D")+COUNTIF(AB$31:AB$32,"DTS")+COUNTIF(AB$31:AB$32,"DTS1")+COUNTIF(AB$47:AB$47,"D")+COUNTIF(AB$47:AB$47,"DTS")+COUNTIF(AB$47:AB$47,"DTS1")+COUNTIF(AB$64:AB$65,"D")+COUNTIF(AB$64:AB$65,"DTS")+COUNTIF(AB$64:AB$65,"DTS1")+COUNTIF(AB$13:AB$13,"DT")+COUNTIF(AB$31:AB$32,"DT")+COUNTIF(AB$47:AB$47,"DT")+COUNTIF(AB$64:AB$65,"DT")+COUNTIF(AB$13:AB$13,"DTSDS")+COUNTIF(AB$13:AB$13,"DTSDS1")+COUNTIF(AB$31:AB$32,"DTSDS")+COUNTIF(AB$31:AB$32,"DTSDS1")+COUNTIF(AB$47:AB$47,"DTSDS")+COUNTIF(AB$47:AB$47,"DTSDS1")+COUNTIF(AB$64:AB$65,"DTSDS")+COUNTIF(AB$64:AB$65,"DTSDS1")+COUNTIF(AB$13:AB$13,"DTS5S")+COUNTIF(AB$13:AB$13,"DTS5S1")+COUNTIF(AB$31:AB$32,"DTS5S")+COUNTIF(AB$31:AB$32,"DTS5S1")+COUNTIF(AB$47:AB$47,"DTS5S")+COUNTIF(AB$47:AB$47,"DTS5S1")+COUNTIF(AB$64:AB$65,"DTS5S")+COUNTIF(AB$64:AB$65,"DTS5S1")+COUNTIF(AB$13:AB$13,"S")+COUNTIF(AB$31,"S")+COUNTIF(AB$47:AB$47,"S")+COUNTIF(AB$64:AB$65,"S")+COUNTIF(AB$13:AB$13,"DTS4S")+COUNTIF(AB$13:AB$13,"DTS4S1")+COUNTIF(AB$31:AB$32,"DTS4S")+COUNTIF(AB$31:AB$32,"DTS4S1")+COUNTIF(AB$47:AB$47,"DTS4S")+COUNTIF(AB$47:AB$47,"DTS4S1")+COUNTIF(AB$64:AB$65,"DTS4S")+COUNTIF(AB$64:AB$65,"DTS4S1")</f>
        <v>1</v>
      </c>
      <c r="AC2" s="637">
        <f>COUNTIF(AC$13:AC$13,"D")+COUNTIF(AC$13:AC$13,"DTS")+COUNTIF(AC$13:AC$13,"DTS1")+COUNTIF(AC$31:AC$32,"D")+COUNTIF(AC$31:AC$32,"DTS")+COUNTIF(AC$31:AC$32,"DTS1")+COUNTIF(AC$47:AC$47,"D")+COUNTIF(AC$47:AC$47,"DTS")+COUNTIF(AC$47:AC$47,"DTS1")+COUNTIF(AC$64:AC$65,"D")+COUNTIF(AC$64:AC$65,"DTS")+COUNTIF(AC$64:AC$65,"DTS1")+COUNTIF(AC$13:AC$13,"DT")+COUNTIF(AC$31:AC$32,"DT")+COUNTIF(AC$47:AC$47,"DT")+COUNTIF(AC$64:AC$65,"DT")+COUNTIF(AC$13:AC$13,"DTSDS")+COUNTIF(AC$13:AC$13,"DTSDS1")+COUNTIF(AC$31:AC$32,"DTSDS")+COUNTIF(AC$31:AC$32,"DTSDS1")+COUNTIF(AC$47:AC$47,"DTSDS")+COUNTIF(AC$47:AC$47,"DTSDS1")+COUNTIF(AC$64:AC$65,"DTSDS")+COUNTIF(AC$64:AC$65,"DTSDS1")+COUNTIF(AC$13:AC$13,"DTS5S")+COUNTIF(AC$13:AC$13,"DTS5S1")+COUNTIF(AC$31:AC$32,"DTS5S")+COUNTIF(AC$31:AC$32,"DTS5S1")+COUNTIF(AC$47:AC$47,"DTS5S")+COUNTIF(AC$47:AC$47,"DTS5S1")+COUNTIF(AC$64:AC$65,"DTS5S")+COUNTIF(AC$64:AC$65,"DTS5S1")+COUNTIF(AC$13:AC$13,"S")+COUNTIF(AC$31,"S")+COUNTIF(AC$47:AC$47,"S")+COUNTIF(AC$64:AC$65,"S")+COUNTIF(AC$13:AC$13,"DTS4S")+COUNTIF(AC$13:AC$13,"DTS4S1")+COUNTIF(AC$31:AC$32,"DTS4S")+COUNTIF(AC$31:AC$32,"DTS4S1")+COUNTIF(AC$47:AC$47,"DTS4S")+COUNTIF(AC$47:AC$47,"DTS4S1")+COUNTIF(AC$64:AC$65,"DTS4S")+COUNTIF(AC$64:AC$65,"DTS4S1")</f>
        <v>1</v>
      </c>
      <c r="AD2" s="637">
        <f>COUNTIF(AD$13:AD$13,"D")+COUNTIF(AD$13:AD$13,"DTS")+COUNTIF(AD$13:AD$13,"DTS1")+COUNTIF(AD$31:AD$32,"D")+COUNTIF(AD$31:AD$32,"DTS")+COUNTIF(AD$31:AD$32,"DTS1")+COUNTIF(AD$47:AD$47,"D")+COUNTIF(AD$47:AD$47,"DTS")+COUNTIF(AD$47:AD$47,"DTS1")+COUNTIF(AD$64:AD$65,"D")+COUNTIF(AD$64:AD$65,"DTS")+COUNTIF(AD$64:AD$65,"DTS1")+COUNTIF(AD$13:AD$13,"DT")+COUNTIF(AD$31:AD$32,"DT")+COUNTIF(AD$47:AD$47,"DT")+COUNTIF(AD$64:AD$65,"DT")+COUNTIF(AD$13:AD$13,"DTSDS")+COUNTIF(AD$13:AD$13,"DTSDS1")+COUNTIF(AD$31:AD$32,"DTSDS")+COUNTIF(AD$31:AD$32,"DTSDS1")+COUNTIF(AD$47:AD$47,"DTSDS")+COUNTIF(AD$47:AD$47,"DTSDS1")+COUNTIF(AD$64:AD$65,"DTSDS")+COUNTIF(AD$64:AD$65,"DTSDS1")+COUNTIF(AD$13:AD$13,"DTS5S")+COUNTIF(AD$13:AD$13,"DTS5S1")+COUNTIF(AD$31:AD$32,"DTS5S")+COUNTIF(AD$31:AD$32,"DTS5S1")+COUNTIF(AD$47:AD$47,"DTS5S")+COUNTIF(AD$47:AD$47,"DTS5S1")+COUNTIF(AD$64:AD$65,"DTS5S")+COUNTIF(AD$64:AD$65,"DTS5S1")+COUNTIF(AD$13:AD$13,"S")+COUNTIF(AD$31,"S")+COUNTIF(AD$47:AD$47,"S")+COUNTIF(AD$64:AD$65,"S")+COUNTIF(AD$13:AD$13,"DTS4S")+COUNTIF(AD$13:AD$13,"DTS4S1")+COUNTIF(AD$31:AD$32,"DTS4S")+COUNTIF(AD$31:AD$32,"DTS4S1")+COUNTIF(AD$47:AD$47,"DTS4S")+COUNTIF(AD$47:AD$47,"DTS4S1")+COUNTIF(AD$64:AD$65,"DTS4S")+COUNTIF(AD$64:AD$65,"DTS4S1")</f>
        <v>1</v>
      </c>
      <c r="AE2" s="637">
        <f>COUNTIF(AE$13:AE$13,"D")+COUNTIF(AE$13:AE$13,"DTS")+COUNTIF(AE$13:AE$13,"DTS1")+COUNTIF(AE$31:AE$32,"D")+COUNTIF(AE$31:AE$32,"DTS")+COUNTIF(AE$31:AE$32,"DTS1")+COUNTIF(AE$47:AE$47,"D")+COUNTIF(AE$47:AE$47,"DTS")+COUNTIF(AE$47:AE$47,"DTS1")+COUNTIF(AE$64:AE$65,"D")+COUNTIF(AE$64:AE$65,"DTS")+COUNTIF(AE$64:AE$65,"DTS1")+COUNTIF(AE$13:AE$13,"DT")+COUNTIF(AE$31:AE$32,"DT")+COUNTIF(AE$47:AE$47,"DT")+COUNTIF(AE$64:AE$65,"DT")+COUNTIF(AE$13:AE$13,"DTSDS")+COUNTIF(AE$13:AE$13,"DTSDS1")+COUNTIF(AE$31:AE$32,"DTSDS")+COUNTIF(AE$31:AE$32,"DTSDS1")+COUNTIF(AE$47:AE$47,"DTSDS")+COUNTIF(AE$47:AE$47,"DTSDS1")+COUNTIF(AE$64:AE$65,"DTSDS")+COUNTIF(AE$64:AE$65,"DTSDS1")+COUNTIF(AE$13:AE$13,"DTS5S")+COUNTIF(AE$13:AE$13,"DTS5S1")+COUNTIF(AE$31:AE$32,"DTS5S")+COUNTIF(AE$31:AE$32,"DTS5S1")+COUNTIF(AE$47:AE$47,"DTS5S")+COUNTIF(AE$47:AE$47,"DTS5S1")+COUNTIF(AE$64:AE$65,"DTS5S")+COUNTIF(AE$64:AE$65,"DTS5S1")+COUNTIF(AE$13:AE$13,"S")+COUNTIF(AE$31,"S")+COUNTIF(AE$47:AE$47,"S")+COUNTIF(AE$64:AE$65,"S")+COUNTIF(AE$13:AE$13,"DTS4S")+COUNTIF(AE$13:AE$13,"DTS4S1")+COUNTIF(AE$31:AE$32,"DTS4S")+COUNTIF(AE$31:AE$32,"DTS4S1")+COUNTIF(AE$47:AE$47,"DTS4S")+COUNTIF(AE$47:AE$47,"DTS4S1")+COUNTIF(AE$64:AE$65,"DTS4S")+COUNTIF(AE$64:AE$65,"DTS4S1")</f>
        <v>1</v>
      </c>
      <c r="AF2" s="637">
        <f>COUNTIF(AF$13:AF$13,"D")+COUNTIF(AF$13:AF$13,"DTS")+COUNTIF(AF$13:AF$13,"DTS1")+COUNTIF(AF$31:AF$32,"D")+COUNTIF(AF$31:AF$32,"DTS")+COUNTIF(AF$31:AF$32,"DTS1")+COUNTIF(AF$47:AF$47,"D")+COUNTIF(AF$47:AF$47,"DTS")+COUNTIF(AF$47:AF$47,"DTS1")+COUNTIF(AF$64:AF$65,"D")+COUNTIF(AF$64:AF$65,"DTS")+COUNTIF(AF$64:AF$65,"DTS1")+COUNTIF(AF$13:AF$13,"DT")+COUNTIF(AF$31:AF$32,"DT")+COUNTIF(AF$47:AF$47,"DT")+COUNTIF(AF$64:AF$65,"DT")+COUNTIF(AF$13:AF$13,"DTSDS")+COUNTIF(AF$13:AF$13,"DTSDS1")+COUNTIF(AF$31:AF$32,"DTSDS")+COUNTIF(AF$31:AF$32,"DTSDS1")+COUNTIF(AF$47:AF$47,"DTSDS")+COUNTIF(AF$47:AF$47,"DTSDS1")+COUNTIF(AF$64:AF$65,"DTSDS")+COUNTIF(AF$64:AF$65,"DTSDS1")+COUNTIF(AF$13:AF$13,"DTS5S")+COUNTIF(AF$13:AF$13,"DTS5S1")+COUNTIF(AF$31:AF$32,"DTS5S")+COUNTIF(AF$31:AF$32,"DTS5S1")+COUNTIF(AF$47:AF$47,"DTS5S")+COUNTIF(AF$47:AF$47,"DTS5S1")+COUNTIF(AF$64:AF$65,"DTS5S")+COUNTIF(AF$64:AF$65,"DTS5S1")+COUNTIF(AF$13:AF$13,"S")+COUNTIF(AF$31,"S")+COUNTIF(AF$47:AF$47,"S")+COUNTIF(AF$64:AF$65,"S")+COUNTIF(AF$13:AF$13,"DTS4S")+COUNTIF(AF$13:AF$13,"DTS4S1")+COUNTIF(AF$31:AF$32,"DTS4S")+COUNTIF(AF$31:AF$32,"DTS4S1")+COUNTIF(AF$47:AF$47,"DTS4S")+COUNTIF(AF$47:AF$47,"DTS4S1")+COUNTIF(AF$64:AF$65,"DTS4S")+COUNTIF(AF$64:AF$65,"DTS4S1")</f>
        <v>2</v>
      </c>
      <c r="AG2" s="637">
        <f>COUNTIF(AG$13:AG$13,"D")+COUNTIF(AG$13:AG$13,"DTS")+COUNTIF(AG$13:AG$13,"DTS1")+COUNTIF(AG$31:AG$32,"D")+COUNTIF(AG$31:AG$32,"DTS")+COUNTIF(AG$31:AG$32,"DTS1")+COUNTIF(AG$47:AG$47,"D")+COUNTIF(AG$47:AG$47,"DTS")+COUNTIF(AG$47:AG$47,"DTS1")+COUNTIF(AG$64:AG$65,"D")+COUNTIF(AG$64:AG$65,"DTS")+COUNTIF(AG$64:AG$65,"DTS1")+COUNTIF(AG$13:AG$13,"DT")+COUNTIF(AG$31:AG$32,"DT")+COUNTIF(AG$47:AG$47,"DT")+COUNTIF(AG$64:AG$65,"DT")+COUNTIF(AG$13:AG$13,"DTSDS")+COUNTIF(AG$13:AG$13,"DTSDS1")+COUNTIF(AG$31:AG$32,"DTSDS")+COUNTIF(AG$31:AG$32,"DTSDS1")+COUNTIF(AG$47:AG$47,"DTSDS")+COUNTIF(AG$47:AG$47,"DTSDS1")+COUNTIF(AG$64:AG$65,"DTSDS")+COUNTIF(AG$64:AG$65,"DTSDS1")+COUNTIF(AG$13:AG$13,"DTS5S")+COUNTIF(AG$13:AG$13,"DTS5S1")+COUNTIF(AG$31:AG$32,"DTS5S")+COUNTIF(AG$31:AG$32,"DTS5S1")+COUNTIF(AG$47:AG$47,"DTS5S")+COUNTIF(AG$47:AG$47,"DTS5S1")+COUNTIF(AG$64:AG$65,"DTS5S")+COUNTIF(AG$64:AG$65,"DTS5S1")+COUNTIF(AG$13:AG$13,"S")+COUNTIF(AG$31,"S")+COUNTIF(AG$47:AG$47,"S")+COUNTIF(AG$64:AG$65,"S")+COUNTIF(AG$13:AG$13,"DTS4S")+COUNTIF(AG$13:AG$13,"DTS4S1")+COUNTIF(AG$31:AG$32,"DTS4S")+COUNTIF(AG$31:AG$32,"DTS4S1")+COUNTIF(AG$47:AG$47,"DTS4S")+COUNTIF(AG$47:AG$47,"DTS4S1")+COUNTIF(AG$64:AG$65,"DTS4S")+COUNTIF(AG$64:AG$65,"DTS4S1")</f>
        <v>1</v>
      </c>
      <c r="AH2" s="638">
        <f>COUNTIF(AH$13:AH$13,"D")+COUNTIF(AH$13:AH$13,"DTS")+COUNTIF(AH$13:AH$13,"DTS1")+COUNTIF(AH$31:AH$32,"D")+COUNTIF(AH$31:AH$32,"DTS")+COUNTIF(AH$31:AH$32,"DTS1")+COUNTIF(AH$47:AH$47,"D")+COUNTIF(AH$47:AH$47,"DTS")+COUNTIF(AH$47:AH$47,"DTS1")+COUNTIF(AH$64:AH$65,"D")+COUNTIF(AH$64:AH$65,"DTS")+COUNTIF(AH$64:AH$65,"DTS1")+COUNTIF(AH$13:AH$13,"DT")+COUNTIF(AH$31:AH$32,"DT")+COUNTIF(AH$47:AH$47,"DT")+COUNTIF(AH$64:AH$65,"DT")+COUNTIF(AH$13:AH$13,"DTSDS")+COUNTIF(AH$13:AH$13,"DTSDS1")+COUNTIF(AH$31:AH$32,"DTSDS")+COUNTIF(AH$31:AH$32,"DTSDS1")+COUNTIF(AH$47:AH$47,"DTSDS")+COUNTIF(AH$47:AH$47,"DTSDS1")+COUNTIF(AH$64:AH$65,"DTSDS")+COUNTIF(AH$64:AH$65,"DTSDS1")+COUNTIF(AH$13:AH$13,"DTS5S")+COUNTIF(AH$13:AH$13,"DTS5S1")+COUNTIF(AH$31:AH$32,"DTS5S")+COUNTIF(AH$31:AH$32,"DTS5S1")+COUNTIF(AH$47:AH$47,"DTS5S")+COUNTIF(AH$47:AH$47,"DTS5S1")+COUNTIF(AH$64:AH$65,"DTS5S")+COUNTIF(AH$64:AH$65,"DTS5S1")+COUNTIF(AH$13:AH$13,"S")+COUNTIF(AH$31,"S")+COUNTIF(AH$47:AH$47,"S")+COUNTIF(AH$64:AH$65,"S")+COUNTIF(AH$13:AH$13,"DTS4S")+COUNTIF(AH$13:AH$13,"DTS4S1")+COUNTIF(AH$31:AH$32,"DTS4S")+COUNTIF(AH$31:AH$32,"DTS4S1")+COUNTIF(AH$47:AH$47,"DTS4S")+COUNTIF(AH$47:AH$47,"DTS4S1")+COUNTIF(AH$64:AH$65,"DTS4S")+COUNTIF(AH$64:AH$65,"DTS4S1")</f>
        <v>1</v>
      </c>
      <c r="AI2" s="1389">
        <f>SUM(D2:AH2)-31</f>
        <v>13</v>
      </c>
      <c r="AJ2" s="1390"/>
      <c r="AK2" s="539"/>
      <c r="AL2" s="539"/>
      <c r="AM2" s="1391"/>
      <c r="AN2" s="1392"/>
      <c r="AO2" s="1392"/>
      <c r="AP2" s="1392"/>
      <c r="AQ2" s="1392"/>
      <c r="AR2" s="1392"/>
      <c r="AS2" s="1392"/>
      <c r="AT2" s="1392"/>
      <c r="AU2" s="1392"/>
      <c r="AV2" s="1392"/>
      <c r="AW2" s="1392"/>
      <c r="AX2" s="1392"/>
      <c r="AY2" s="1392"/>
      <c r="AZ2" s="1392"/>
      <c r="BA2" s="1392"/>
      <c r="BB2" s="1392"/>
      <c r="BC2" s="1393"/>
      <c r="BD2" s="1405">
        <f>12/24</f>
        <v>0.5</v>
      </c>
      <c r="BE2" s="1445">
        <f>24/24</f>
        <v>1</v>
      </c>
      <c r="BF2" s="1406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387"/>
      <c r="B3" s="234" t="s">
        <v>2</v>
      </c>
      <c r="C3" s="139">
        <v>4</v>
      </c>
      <c r="D3" s="422">
        <f>COUNTIF(D$14:D$19,"D")+COUNTIF(D$14:D$19,"DT")+COUNTIF(D$14:D$19,"DTS1")+COUNTIF(D$14:D$19,"DTS")+COUNTIF(D$14:D$19,"DTSDS")+COUNTIF(D$14:D$19,"DTSDS1")+COUNTIF(D$14:D$19,"DTS5S")+COUNTIF(D$14:D$19,"DTS5S1")+COUNTIF(D$14:D$19,"S")+COUNTIF(D$14:D$19,"DTS4S")+COUNTIF(D$14:D$19,"DTS4S1")+COUNTIF(D$33:D$37,"D")+COUNTIF(D$33:D$37,"DT")+COUNTIF(D$33:D$37,"DTS")+COUNTIF(D$33:D$37,"DTS1")+COUNTIF(D$33:D$37,"DTSDS")+COUNTIF(D$33:D$37,"DTSDS1")+COUNTIF(D$33:D$37,"DTS5S")+COUNTIF(D$33:D$37,"DTS5S1")+COUNTIF(D$33:D$37,"S")+COUNTIF(D$33:D$37,"DTS4S")+COUNTIF(D$33:D$37,"DTS4S1")+COUNTIF(D$48:D$53,"D")+COUNTIF(D$48:D$53,"DT")+COUNTIF(D$48:D$53,"DTS")+COUNTIF(D$48:D$53,"DTS1")+COUNTIF(D$48:D$53,"DTSDS")+COUNTIF(D$48:D$53,"DTSDS1")+COUNTIF(D$48:D$53,"DTS5S")+COUNTIF(D$48:D$53,"DTS5S1")+COUNTIF(D$48:D$53,"S")+COUNTIF(D$48:D$53,"DTS4S")+COUNTIF(D$48:D$53,"DTS4S1")+COUNTIF(D$66:D$69,"D")+COUNTIF(D$66:D$69,"DT")+COUNTIF(D$66:D$69,"DTS")+COUNTIF(D$66:D$69,"DTS1")+COUNTIF(D$66:D$69,"DTSDS")+COUNTIF(D$66:D$69,"DTSDS1")+COUNTIF(D$66:D$69,"DTS5S")+COUNTIF(D$66:D$69,"DTS5S1")+COUNTIF(D$66:D$69,"S")+COUNTIF(D$66:D$69,"DTS4S")+COUNTIF(D$66:D$69,"DTS4S1")</f>
        <v>6</v>
      </c>
      <c r="E3" s="4">
        <f>COUNTIF(E$14:E$19,"D")+COUNTIF(E$14:E$19,"DT")+COUNTIF(E$14:E$19,"DTS1")+COUNTIF(E$14:E$19,"DTS")+COUNTIF(E$14:E$19,"DTSDS")+COUNTIF(E$14:E$19,"DTSDS1")+COUNTIF(E$14:E$19,"DTS5S")+COUNTIF(E$14:E$19,"DTS5S1")+COUNTIF(E$14:E$19,"S")+COUNTIF(E$14:E$19,"DTS4S")+COUNTIF(E$14:E$19,"DTS4S1")+COUNTIF(E$33:E$37,"D")+COUNTIF(E$33:E$37,"DT")+COUNTIF(E$33:E$37,"DTS")+COUNTIF(E$33:E$37,"DTS1")+COUNTIF(E$33:E$37,"DTSDS")+COUNTIF(E$33:E$37,"DTSDS1")+COUNTIF(E$33:E$37,"DTS5S")+COUNTIF(E$33:E$37,"DTS5S1")+COUNTIF(E$33:E$37,"S")+COUNTIF(E$33:E$37,"DTS4S")+COUNTIF(E$33:E$37,"DTS4S1")+COUNTIF(E$48:E$53,"D")+COUNTIF(E$48:E$53,"DT")+COUNTIF(E$48:E$53,"DTS")+COUNTIF(E$48:E$53,"DTS1")+COUNTIF(E$48:E$53,"DTSDS")+COUNTIF(E$48:E$53,"DTSDS1")+COUNTIF(E$48:E$53,"DTS5S")+COUNTIF(E$48:E$53,"DTS5S1")+COUNTIF(E$48:E$53,"S")+COUNTIF(E$48:E$53,"DTS4S")+COUNTIF(E$48:E$53,"DTS4S1")+COUNTIF(E$66:E$69,"D")+COUNTIF(E$66:E$69,"DT")+COUNTIF(E$66:E$69,"DTS")+COUNTIF(E$66:E$69,"DTS1")+COUNTIF(E$66:E$69,"DTSDS")+COUNTIF(E$66:E$69,"DTSDS1")+COUNTIF(E$66:E$69,"DTS5S")+COUNTIF(E$66:E$69,"DTS5S1")+COUNTIF(E$66:E$69,"S")+COUNTIF(E$66:E$69,"DTS4S")+COUNTIF(E$66:E$69,"DTS4S1")</f>
        <v>5</v>
      </c>
      <c r="F3" s="4">
        <f>COUNTIF(F$14:F$19,"D")+COUNTIF(F$14:F$19,"DT")+COUNTIF(F$14:F$19,"DTS1")+COUNTIF(F$14:F$19,"DTS")+COUNTIF(F$14:F$19,"DTSDS")+COUNTIF(F$14:F$19,"DTSDS1")+COUNTIF(F$14:F$19,"DTS5S")+COUNTIF(F$14:F$19,"DTS5S1")+COUNTIF(F$14:F$19,"S")+COUNTIF(F$14:F$19,"DTS4S")+COUNTIF(F$14:F$19,"DTS4S1")+COUNTIF(F$33:F$37,"D")+COUNTIF(F$33:F$37,"DT")+COUNTIF(F$33:F$37,"DTS")+COUNTIF(F$33:F$37,"DTS1")+COUNTIF(F$33:F$37,"DTSDS")+COUNTIF(F$33:F$37,"DTSDS1")+COUNTIF(F$33:F$37,"DTS5S")+COUNTIF(F$33:F$37,"DTS5S1")+COUNTIF(F$33:F$37,"S")+COUNTIF(F$33:F$37,"DTS4S")+COUNTIF(F$33:F$37,"DTS4S1")+COUNTIF(F$48:F$53,"D")+COUNTIF(F$48:F$53,"DT")+COUNTIF(F$48:F$53,"DTS")+COUNTIF(F$48:F$53,"DTS1")+COUNTIF(F$48:F$53,"DTSDS")+COUNTIF(F$48:F$53,"DTSDS1")+COUNTIF(F$48:F$53,"DTS5S")+COUNTIF(F$48:F$53,"DTS5S1")+COUNTIF(F$48:F$53,"S")+COUNTIF(F$48:F$53,"DTS4S")+COUNTIF(F$48:F$53,"DTS4S1")+COUNTIF(F$66:F$69,"D")+COUNTIF(F$66:F$69,"DT")+COUNTIF(F$66:F$69,"DTS")+COUNTIF(F$66:F$69,"DTS1")+COUNTIF(F$66:F$69,"DTSDS")+COUNTIF(F$66:F$69,"DTSDS1")+COUNTIF(F$66:F$69,"DTS5S")+COUNTIF(F$66:F$69,"DTS5S1")+COUNTIF(F$66:F$69,"S")+COUNTIF(F$66:F$69,"DTS4S")+COUNTIF(F$66:F$69,"DTS4S1")</f>
        <v>4</v>
      </c>
      <c r="G3" s="4">
        <f>COUNTIF(G$14:G$19,"D")+COUNTIF(G$14:G$19,"DT")+COUNTIF(G$14:G$19,"DTS1")+COUNTIF(G$14:G$19,"DTS")+COUNTIF(G$14:G$19,"DTSDS")+COUNTIF(G$14:G$19,"DTSDS1")+COUNTIF(G$14:G$19,"DTS5S")+COUNTIF(G$14:G$19,"DTS5S1")+COUNTIF(G$14:G$19,"S")+COUNTIF(G$14:G$19,"DTS4S")+COUNTIF(G$14:G$19,"DTS4S1")+COUNTIF(G$33:G$37,"D")+COUNTIF(G$33:G$37,"DT")+COUNTIF(G$33:G$37,"DTS")+COUNTIF(G$33:G$37,"DTS1")+COUNTIF(G$33:G$37,"DTSDS")+COUNTIF(G$33:G$37,"DTSDS1")+COUNTIF(G$33:G$37,"DTS5S")+COUNTIF(G$33:G$37,"DTS5S1")+COUNTIF(G$33:G$37,"S")+COUNTIF(G$33:G$37,"DTS4S")+COUNTIF(G$33:G$37,"DTS4S1")+COUNTIF(G$48:G$53,"D")+COUNTIF(G$48:G$53,"DT")+COUNTIF(G$48:G$53,"DTS")+COUNTIF(G$48:G$53,"DTS1")+COUNTIF(G$48:G$53,"DTSDS")+COUNTIF(G$48:G$53,"DTSDS1")+COUNTIF(G$48:G$53,"DTS5S")+COUNTIF(G$48:G$53,"DTS5S1")+COUNTIF(G$48:G$53,"S")+COUNTIF(G$48:G$53,"DTS4S")+COUNTIF(G$48:G$53,"DTS4S1")+COUNTIF(G$66:G$69,"D")+COUNTIF(G$66:G$69,"DT")+COUNTIF(G$66:G$69,"DTS")+COUNTIF(G$66:G$69,"DTS1")+COUNTIF(G$66:G$69,"DTSDS")+COUNTIF(G$66:G$69,"DTSDS1")+COUNTIF(G$66:G$69,"DTS5S")+COUNTIF(G$66:G$69,"DTS5S1")+COUNTIF(G$66:G$69,"S")+COUNTIF(G$66:G$69,"DTS4S")+COUNTIF(G$66:G$69,"DTS4S1")</f>
        <v>4</v>
      </c>
      <c r="H3" s="4">
        <f>COUNTIF(H$14:H$19,"D")+COUNTIF(H$14:H$19,"DT")+COUNTIF(H$14:H$19,"DTS1")+COUNTIF(H$14:H$19,"DTS")+COUNTIF(H$14:H$19,"DTSDS")+COUNTIF(H$14:H$19,"DTSDS1")+COUNTIF(H$14:H$19,"DTS5S")+COUNTIF(H$14:H$19,"DTS5S1")+COUNTIF(H$14:H$19,"S")+COUNTIF(H$14:H$19,"DTS4S")+COUNTIF(H$14:H$19,"DTS4S1")+COUNTIF(H$33:H$37,"D")+COUNTIF(H$33:H$37,"DT")+COUNTIF(H$33:H$37,"DTS")+COUNTIF(H$33:H$37,"DTS1")+COUNTIF(H$33:H$37,"DTSDS")+COUNTIF(H$33:H$37,"DTSDS1")+COUNTIF(H$33:H$37,"DTS5S")+COUNTIF(H$33:H$37,"DTS5S1")+COUNTIF(H$33:H$37,"S")+COUNTIF(H$33:H$37,"DTS4S")+COUNTIF(H$33:H$37,"DTS4S1")+COUNTIF(H$48:H$53,"D")+COUNTIF(H$48:H$53,"DT")+COUNTIF(H$48:H$53,"DTS")+COUNTIF(H$48:H$53,"DTS1")+COUNTIF(H$48:H$53,"DTSDS")+COUNTIF(H$48:H$53,"DTSDS1")+COUNTIF(H$48:H$53,"DTS5S")+COUNTIF(H$48:H$53,"DTS5S1")+COUNTIF(H$48:H$53,"S")+COUNTIF(H$48:H$53,"DTS4S")+COUNTIF(H$48:H$53,"DTS4S1")+COUNTIF(H$66:H$69,"D")+COUNTIF(H$66:H$69,"DT")+COUNTIF(H$66:H$69,"DTS")+COUNTIF(H$66:H$69,"DTS1")+COUNTIF(H$66:H$69,"DTSDS")+COUNTIF(H$66:H$69,"DTSDS1")+COUNTIF(H$66:H$69,"DTS5S")+COUNTIF(H$66:H$69,"DTS5S1")+COUNTIF(H$66:H$69,"S")+COUNTIF(H$66:H$69,"DTS4S")+COUNTIF(H$66:H$69,"DTS4S1")</f>
        <v>4</v>
      </c>
      <c r="I3" s="4">
        <f>COUNTIF(I$14:I$19,"D")+COUNTIF(I$14:I$19,"DT")+COUNTIF(I$14:I$19,"DTS1")+COUNTIF(I$14:I$19,"DTS")+COUNTIF(I$14:I$19,"DTSDS")+COUNTIF(I$14:I$19,"DTSDS1")+COUNTIF(I$14:I$19,"DTS5S")+COUNTIF(I$14:I$19,"DTS5S1")+COUNTIF(I$14:I$19,"S")+COUNTIF(I$14:I$19,"DTS4S")+COUNTIF(I$14:I$19,"DTS4S1")+COUNTIF(I$33:I$37,"D")+COUNTIF(I$33:I$37,"DT")+COUNTIF(I$33:I$37,"DTS")+COUNTIF(I$33:I$37,"DTS1")+COUNTIF(I$33:I$37,"DTSDS")+COUNTIF(I$33:I$37,"DTSDS1")+COUNTIF(I$33:I$37,"DTS5S")+COUNTIF(I$33:I$37,"DTS5S1")+COUNTIF(I$33:I$37,"S")+COUNTIF(I$33:I$37,"DTS4S")+COUNTIF(I$33:I$37,"DTS4S1")+COUNTIF(I$48:I$53,"D")+COUNTIF(I$48:I$53,"DT")+COUNTIF(I$48:I$53,"DTS")+COUNTIF(I$48:I$53,"DTS1")+COUNTIF(I$48:I$53,"DTSDS")+COUNTIF(I$48:I$53,"DTSDS1")+COUNTIF(I$48:I$53,"DTS5S")+COUNTIF(I$48:I$53,"DTS5S1")+COUNTIF(I$48:I$53,"S")+COUNTIF(I$48:I$53,"DTS4S")+COUNTIF(I$48:I$53,"DTS4S1")+COUNTIF(I$66:I$69,"D")+COUNTIF(I$66:I$69,"DT")+COUNTIF(I$66:I$69,"DTS")+COUNTIF(I$66:I$69,"DTS1")+COUNTIF(I$66:I$69,"DTSDS")+COUNTIF(I$66:I$69,"DTSDS1")+COUNTIF(I$66:I$69,"DTS5S")+COUNTIF(I$66:I$69,"DTS5S1")+COUNTIF(I$66:I$69,"S")+COUNTIF(I$66:I$69,"DTS4S")+COUNTIF(I$66:I$69,"DTS4S1")</f>
        <v>5</v>
      </c>
      <c r="J3" s="4">
        <f>COUNTIF(J$14:J$19,"D")+COUNTIF(J$14:J$19,"DT")+COUNTIF(J$14:J$19,"DTS1")+COUNTIF(J$14:J$19,"DTS")+COUNTIF(J$14:J$19,"DTSDS")+COUNTIF(J$14:J$19,"DTSDS1")+COUNTIF(J$14:J$19,"DTS5S")+COUNTIF(J$14:J$19,"DTS5S1")+COUNTIF(J$14:J$19,"S")+COUNTIF(J$14:J$19,"DTS4S")+COUNTIF(J$14:J$19,"DTS4S1")+COUNTIF(J$33:J$37,"D")+COUNTIF(J$33:J$37,"DT")+COUNTIF(J$33:J$37,"DTS")+COUNTIF(J$33:J$37,"DTS1")+COUNTIF(J$33:J$37,"DTSDS")+COUNTIF(J$33:J$37,"DTSDS1")+COUNTIF(J$33:J$37,"DTS5S")+COUNTIF(J$33:J$37,"DTS5S1")+COUNTIF(J$33:J$37,"S")+COUNTIF(J$33:J$37,"DTS4S")+COUNTIF(J$33:J$37,"DTS4S1")+COUNTIF(J$48:J$53,"D")+COUNTIF(J$48:J$53,"DT")+COUNTIF(J$48:J$53,"DTS")+COUNTIF(J$48:J$53,"DTS1")+COUNTIF(J$48:J$53,"DTSDS")+COUNTIF(J$48:J$53,"DTSDS1")+COUNTIF(J$48:J$53,"DTS5S")+COUNTIF(J$48:J$53,"DTS5S1")+COUNTIF(J$48:J$53,"S")+COUNTIF(J$48:J$53,"DTS4S")+COUNTIF(J$48:J$53,"DTS4S1")+COUNTIF(J$66:J$69,"D")+COUNTIF(J$66:J$69,"DT")+COUNTIF(J$66:J$69,"DTS")+COUNTIF(J$66:J$69,"DTS1")+COUNTIF(J$66:J$69,"DTSDS")+COUNTIF(J$66:J$69,"DTSDS1")+COUNTIF(J$66:J$69,"DTS5S")+COUNTIF(J$66:J$69,"DTS5S1")+COUNTIF(J$66:J$69,"S")+COUNTIF(J$66:J$69,"DTS4S")+COUNTIF(J$66:J$69,"DTS4S1")</f>
        <v>5</v>
      </c>
      <c r="K3" s="4">
        <f>COUNTIF(K$14:K$19,"D")+COUNTIF(K$14:K$19,"DT")+COUNTIF(K$14:K$19,"DTS1")+COUNTIF(K$14:K$19,"DTS")+COUNTIF(K$14:K$19,"DTSDS")+COUNTIF(K$14:K$19,"DTSDS1")+COUNTIF(K$14:K$19,"DTS5S")+COUNTIF(K$14:K$19,"DTS5S1")+COUNTIF(K$14:K$19,"S")+COUNTIF(K$14:K$19,"DTS4S")+COUNTIF(K$14:K$19,"DTS4S1")+COUNTIF(K$33:K$37,"D")+COUNTIF(K$33:K$37,"DT")+COUNTIF(K$33:K$37,"DTS")+COUNTIF(K$33:K$37,"DTS1")+COUNTIF(K$33:K$37,"DTSDS")+COUNTIF(K$33:K$37,"DTSDS1")+COUNTIF(K$33:K$37,"DTS5S")+COUNTIF(K$33:K$37,"DTS5S1")+COUNTIF(K$33:K$37,"S")+COUNTIF(K$33:K$37,"DTS4S")+COUNTIF(K$33:K$37,"DTS4S1")+COUNTIF(K$48:K$53,"D")+COUNTIF(K$48:K$53,"DT")+COUNTIF(K$48:K$53,"DTS")+COUNTIF(K$48:K$53,"DTS1")+COUNTIF(K$48:K$53,"DTSDS")+COUNTIF(K$48:K$53,"DTSDS1")+COUNTIF(K$48:K$53,"DTS5S")+COUNTIF(K$48:K$53,"DTS5S1")+COUNTIF(K$48:K$53,"S")+COUNTIF(K$48:K$53,"DTS4S")+COUNTIF(K$48:K$53,"DTS4S1")+COUNTIF(K$66:K$69,"D")+COUNTIF(K$66:K$69,"DT")+COUNTIF(K$66:K$69,"DTS")+COUNTIF(K$66:K$69,"DTS1")+COUNTIF(K$66:K$69,"DTSDS")+COUNTIF(K$66:K$69,"DTSDS1")+COUNTIF(K$66:K$69,"DTS5S")+COUNTIF(K$66:K$69,"DTS5S1")+COUNTIF(K$66:K$69,"S")+COUNTIF(K$66:K$69,"DTS4S")+COUNTIF(K$66:K$69,"DTS4S1")</f>
        <v>3</v>
      </c>
      <c r="L3" s="4">
        <f>COUNTIF(L$14:L$19,"D")+COUNTIF(L$14:L$19,"DT")+COUNTIF(L$14:L$19,"DTS1")+COUNTIF(L$14:L$19,"DTS")+COUNTIF(L$14:L$19,"DTSDS")+COUNTIF(L$14:L$19,"DTSDS1")+COUNTIF(L$14:L$19,"DTS5S")+COUNTIF(L$14:L$19,"DTS5S1")+COUNTIF(L$14:L$19,"S")+COUNTIF(L$14:L$19,"DTS4S")+COUNTIF(L$14:L$19,"DTS4S1")+COUNTIF(L$33:L$37,"D")+COUNTIF(L$33:L$37,"DT")+COUNTIF(L$33:L$37,"DTS")+COUNTIF(L$33:L$37,"DTS1")+COUNTIF(L$33:L$37,"DTSDS")+COUNTIF(L$33:L$37,"DTSDS1")+COUNTIF(L$33:L$37,"DTS5S")+COUNTIF(L$33:L$37,"DTS5S1")+COUNTIF(L$33:L$37,"S")+COUNTIF(L$33:L$37,"DTS4S")+COUNTIF(L$33:L$37,"DTS4S1")+COUNTIF(L$48:L$53,"D")+COUNTIF(L$48:L$53,"DT")+COUNTIF(L$48:L$53,"DTS")+COUNTIF(L$48:L$53,"DTS1")+COUNTIF(L$48:L$53,"DTSDS")+COUNTIF(L$48:L$53,"DTSDS1")+COUNTIF(L$48:L$53,"DTS5S")+COUNTIF(L$48:L$53,"DTS5S1")+COUNTIF(L$48:L$53,"S")+COUNTIF(L$48:L$53,"DTS4S")+COUNTIF(L$48:L$53,"DTS4S1")+COUNTIF(L$66:L$69,"D")+COUNTIF(L$66:L$69,"DT")+COUNTIF(L$66:L$69,"DTS")+COUNTIF(L$66:L$69,"DTS1")+COUNTIF(L$66:L$69,"DTSDS")+COUNTIF(L$66:L$69,"DTSDS1")+COUNTIF(L$66:L$69,"DTS5S")+COUNTIF(L$66:L$69,"DTS5S1")+COUNTIF(L$66:L$69,"S")+COUNTIF(L$66:L$69,"DTS4S")+COUNTIF(L$66:L$69,"DTS4S1")</f>
        <v>5</v>
      </c>
      <c r="M3" s="4">
        <f>COUNTIF(M$14:M$19,"D")+COUNTIF(M$14:M$19,"DT")+COUNTIF(M$14:M$19,"DTS1")+COUNTIF(M$14:M$19,"DTS")+COUNTIF(M$14:M$19,"DTSDS")+COUNTIF(M$14:M$19,"DTSDS1")+COUNTIF(M$14:M$19,"DTS5S")+COUNTIF(M$14:M$19,"DTS5S1")+COUNTIF(M$14:M$19,"S")+COUNTIF(M$14:M$19,"DTS4S")+COUNTIF(M$14:M$19,"DTS4S1")+COUNTIF(M$33:M$37,"D")+COUNTIF(M$33:M$37,"DT")+COUNTIF(M$33:M$37,"DTS")+COUNTIF(M$33:M$37,"DTS1")+COUNTIF(M$33:M$37,"DTSDS")+COUNTIF(M$33:M$37,"DTSDS1")+COUNTIF(M$33:M$37,"DTS5S")+COUNTIF(M$33:M$37,"DTS5S1")+COUNTIF(M$33:M$37,"S")+COUNTIF(M$33:M$37,"DTS4S")+COUNTIF(M$33:M$37,"DTS4S1")+COUNTIF(M$48:M$53,"D")+COUNTIF(M$48:M$53,"DT")+COUNTIF(M$48:M$53,"DTS")+COUNTIF(M$48:M$53,"DTS1")+COUNTIF(M$48:M$53,"DTSDS")+COUNTIF(M$48:M$53,"DTSDS1")+COUNTIF(M$48:M$53,"DTS5S")+COUNTIF(M$48:M$53,"DTS5S1")+COUNTIF(M$48:M$53,"S")+COUNTIF(M$48:M$53,"DTS4S")+COUNTIF(M$48:M$53,"DTS4S1")+COUNTIF(M$66:M$69,"D")+COUNTIF(M$66:M$69,"DT")+COUNTIF(M$66:M$69,"DTS")+COUNTIF(M$66:M$69,"DTS1")+COUNTIF(M$66:M$69,"DTSDS")+COUNTIF(M$66:M$69,"DTSDS1")+COUNTIF(M$66:M$69,"DTS5S")+COUNTIF(M$66:M$69,"DTS5S1")+COUNTIF(M$66:M$69,"S")+COUNTIF(M$66:M$69,"DTS4S")+COUNTIF(M$66:M$69,"DTS4S1")</f>
        <v>6</v>
      </c>
      <c r="N3" s="4">
        <f>COUNTIF(N$14:N$19,"D")+COUNTIF(N$14:N$19,"DT")+COUNTIF(N$14:N$19,"DTS1")+COUNTIF(N$14:N$19,"DTS")+COUNTIF(N$14:N$19,"DTSDS")+COUNTIF(N$14:N$19,"DTSDS1")+COUNTIF(N$14:N$19,"DTS5S")+COUNTIF(N$14:N$19,"DTS5S1")+COUNTIF(N$14:N$19,"S")+COUNTIF(N$14:N$19,"DTS4S")+COUNTIF(N$14:N$19,"DTS4S1")+COUNTIF(N$33:N$37,"D")+COUNTIF(N$33:N$37,"DT")+COUNTIF(N$33:N$37,"DTS")+COUNTIF(N$33:N$37,"DTS1")+COUNTIF(N$33:N$37,"DTSDS")+COUNTIF(N$33:N$37,"DTSDS1")+COUNTIF(N$33:N$37,"DTS5S")+COUNTIF(N$33:N$37,"DTS5S1")+COUNTIF(N$33:N$37,"S")+COUNTIF(N$33:N$37,"DTS4S")+COUNTIF(N$33:N$37,"DTS4S1")+COUNTIF(N$48:N$53,"D")+COUNTIF(N$48:N$53,"DT")+COUNTIF(N$48:N$53,"DTS")+COUNTIF(N$48:N$53,"DTS1")+COUNTIF(N$48:N$53,"DTSDS")+COUNTIF(N$48:N$53,"DTSDS1")+COUNTIF(N$48:N$53,"DTS5S")+COUNTIF(N$48:N$53,"DTS5S1")+COUNTIF(N$48:N$53,"S")+COUNTIF(N$48:N$53,"DTS4S")+COUNTIF(N$48:N$53,"DTS4S1")+COUNTIF(N$66:N$69,"D")+COUNTIF(N$66:N$69,"DT")+COUNTIF(N$66:N$69,"DTS")+COUNTIF(N$66:N$69,"DTS1")+COUNTIF(N$66:N$69,"DTSDS")+COUNTIF(N$66:N$69,"DTSDS1")+COUNTIF(N$66:N$69,"DTS5S")+COUNTIF(N$66:N$69,"DTS5S1")+COUNTIF(N$66:N$69,"S")+COUNTIF(N$66:N$69,"DTS4S")+COUNTIF(N$66:N$69,"DTS4S1")</f>
        <v>6</v>
      </c>
      <c r="O3" s="4">
        <f>COUNTIF(O$14:O$19,"D")+COUNTIF(O$14:O$19,"DT")+COUNTIF(O$14:O$19,"DTS1")+COUNTIF(O$14:O$19,"DTS")+COUNTIF(O$14:O$19,"DTSDS")+COUNTIF(O$14:O$19,"DTSDS1")+COUNTIF(O$14:O$19,"DTS5S")+COUNTIF(O$14:O$19,"DTS5S1")+COUNTIF(O$14:O$19,"S")+COUNTIF(O$14:O$19,"DTS4S")+COUNTIF(O$14:O$19,"DTS4S1")+COUNTIF(O$33:O$37,"D")+COUNTIF(O$33:O$37,"DT")+COUNTIF(O$33:O$37,"DTS")+COUNTIF(O$33:O$37,"DTS1")+COUNTIF(O$33:O$37,"DTSDS")+COUNTIF(O$33:O$37,"DTSDS1")+COUNTIF(O$33:O$37,"DTS5S")+COUNTIF(O$33:O$37,"DTS5S1")+COUNTIF(O$33:O$37,"S")+COUNTIF(O$33:O$37,"DTS4S")+COUNTIF(O$33:O$37,"DTS4S1")+COUNTIF(O$48:O$53,"D")+COUNTIF(O$48:O$53,"DT")+COUNTIF(O$48:O$53,"DTS")+COUNTIF(O$48:O$53,"DTS1")+COUNTIF(O$48:O$53,"DTSDS")+COUNTIF(O$48:O$53,"DTSDS1")+COUNTIF(O$48:O$53,"DTS5S")+COUNTIF(O$48:O$53,"DTS5S1")+COUNTIF(O$48:O$53,"S")+COUNTIF(O$48:O$53,"DTS4S")+COUNTIF(O$48:O$53,"DTS4S1")+COUNTIF(O$66:O$69,"D")+COUNTIF(O$66:O$69,"DT")+COUNTIF(O$66:O$69,"DTS")+COUNTIF(O$66:O$69,"DTS1")+COUNTIF(O$66:O$69,"DTSDS")+COUNTIF(O$66:O$69,"DTSDS1")+COUNTIF(O$66:O$69,"DTS5S")+COUNTIF(O$66:O$69,"DTS5S1")+COUNTIF(O$66:O$69,"S")+COUNTIF(O$66:O$69,"DTS4S")+COUNTIF(O$66:O$69,"DTS4S1")</f>
        <v>6</v>
      </c>
      <c r="P3" s="4">
        <f>COUNTIF(P$14:P$19,"D")+COUNTIF(P$14:P$19,"DT")+COUNTIF(P$14:P$19,"DTS1")+COUNTIF(P$14:P$19,"DTS")+COUNTIF(P$14:P$19,"DTSDS")+COUNTIF(P$14:P$19,"DTSDS1")+COUNTIF(P$14:P$19,"DTS5S")+COUNTIF(P$14:P$19,"DTS5S1")+COUNTIF(P$14:P$19,"S")+COUNTIF(P$14:P$19,"DTS4S")+COUNTIF(P$14:P$19,"DTS4S1")+COUNTIF(P$33:P$37,"D")+COUNTIF(P$33:P$37,"DT")+COUNTIF(P$33:P$37,"DTS")+COUNTIF(P$33:P$37,"DTS1")+COUNTIF(P$33:P$37,"DTSDS")+COUNTIF(P$33:P$37,"DTSDS1")+COUNTIF(P$33:P$37,"DTS5S")+COUNTIF(P$33:P$37,"DTS5S1")+COUNTIF(P$33:P$37,"S")+COUNTIF(P$33:P$37,"DTS4S")+COUNTIF(P$33:P$37,"DTS4S1")+COUNTIF(P$48:P$53,"D")+COUNTIF(P$48:P$53,"DT")+COUNTIF(P$48:P$53,"DTS")+COUNTIF(P$48:P$53,"DTS1")+COUNTIF(P$48:P$53,"DTSDS")+COUNTIF(P$48:P$53,"DTSDS1")+COUNTIF(P$48:P$53,"DTS5S")+COUNTIF(P$48:P$53,"DTS5S1")+COUNTIF(P$48:P$53,"S")+COUNTIF(P$48:P$53,"DTS4S")+COUNTIF(P$48:P$53,"DTS4S1")+COUNTIF(P$66:P$69,"D")+COUNTIF(P$66:P$69,"DT")+COUNTIF(P$66:P$69,"DTS")+COUNTIF(P$66:P$69,"DTS1")+COUNTIF(P$66:P$69,"DTSDS")+COUNTIF(P$66:P$69,"DTSDS1")+COUNTIF(P$66:P$69,"DTS5S")+COUNTIF(P$66:P$69,"DTS5S1")+COUNTIF(P$66:P$69,"S")+COUNTIF(P$66:P$69,"DTS4S")+COUNTIF(P$66:P$69,"DTS4S1")</f>
        <v>4</v>
      </c>
      <c r="Q3" s="4">
        <f>COUNTIF(Q$14:Q$19,"D")+COUNTIF(Q$14:Q$19,"DT")+COUNTIF(Q$14:Q$19,"DTS1")+COUNTIF(Q$14:Q$19,"DTS")+COUNTIF(Q$14:Q$19,"DTSDS")+COUNTIF(Q$14:Q$19,"DTSDS1")+COUNTIF(Q$14:Q$19,"DTS5S")+COUNTIF(Q$14:Q$19,"DTS5S1")+COUNTIF(Q$14:Q$19,"S")+COUNTIF(Q$14:Q$19,"DTS4S")+COUNTIF(Q$14:Q$19,"DTS4S1")+COUNTIF(Q$33:Q$37,"D")+COUNTIF(Q$33:Q$37,"DT")+COUNTIF(Q$33:Q$37,"DTS")+COUNTIF(Q$33:Q$37,"DTS1")+COUNTIF(Q$33:Q$37,"DTSDS")+COUNTIF(Q$33:Q$37,"DTSDS1")+COUNTIF(Q$33:Q$37,"DTS5S")+COUNTIF(Q$33:Q$37,"DTS5S1")+COUNTIF(Q$33:Q$37,"S")+COUNTIF(Q$33:Q$37,"DTS4S")+COUNTIF(Q$33:Q$37,"DTS4S1")+COUNTIF(Q$48:Q$53,"D")+COUNTIF(Q$48:Q$53,"DT")+COUNTIF(Q$48:Q$53,"DTS")+COUNTIF(Q$48:Q$53,"DTS1")+COUNTIF(Q$48:Q$53,"DTSDS")+COUNTIF(Q$48:Q$53,"DTSDS1")+COUNTIF(Q$48:Q$53,"DTS5S")+COUNTIF(Q$48:Q$53,"DTS5S1")+COUNTIF(Q$48:Q$53,"S")+COUNTIF(Q$48:Q$53,"DTS4S")+COUNTIF(Q$48:Q$53,"DTS4S1")+COUNTIF(Q$66:Q$69,"D")+COUNTIF(Q$66:Q$69,"DT")+COUNTIF(Q$66:Q$69,"DTS")+COUNTIF(Q$66:Q$69,"DTS1")+COUNTIF(Q$66:Q$69,"DTSDS")+COUNTIF(Q$66:Q$69,"DTSDS1")+COUNTIF(Q$66:Q$69,"DTS5S")+COUNTIF(Q$66:Q$69,"DTS5S1")+COUNTIF(Q$66:Q$69,"S")+COUNTIF(Q$66:Q$69,"DTS4S")+COUNTIF(Q$66:Q$69,"DTS4S1")</f>
        <v>6</v>
      </c>
      <c r="R3" s="853">
        <f>COUNTIF(R$14:R$19,"D")+COUNTIF(R$14:R$19,"DT")+COUNTIF(R$14:R$19,"DTS1")+COUNTIF(R$14:R$19,"DTS")+COUNTIF(R$14:R$19,"DTSDS")+COUNTIF(R$14:R$19,"DTSDS1")+COUNTIF(R$14:R$19,"DTS5S")+COUNTIF(R$14:R$19,"DTS5S1")+COUNTIF(R$14:R$19,"S")+COUNTIF(R$14:R$19,"DTS4S")+COUNTIF(R$14:R$19,"DTS4S1")+COUNTIF(R$33:R$37,"D")+COUNTIF(R$33:R$37,"DT")+COUNTIF(R$33:R$37,"DTS")+COUNTIF(R$33:R$37,"DTS1")+COUNTIF(R$33:R$37,"DTSDS")+COUNTIF(R$33:R$37,"DTSDS1")+COUNTIF(R$33:R$37,"DTS5S")+COUNTIF(R$33:R$37,"DTS5S1")+COUNTIF(R$33:R$37,"S")+COUNTIF(R$33:R$37,"DTS4S")+COUNTIF(R$33:R$37,"DTS4S1")+COUNTIF(R$48:R$53,"D")+COUNTIF(R$48:R$53,"DT")+COUNTIF(R$48:R$53,"DTS")+COUNTIF(R$48:R$53,"DTS1")+COUNTIF(R$48:R$53,"DTSDS")+COUNTIF(R$48:R$53,"DTSDS1")+COUNTIF(R$48:R$53,"DTS5S")+COUNTIF(R$48:R$53,"DTS5S1")+COUNTIF(R$48:R$53,"S")+COUNTIF(R$48:R$53,"DTS4S")+COUNTIF(R$48:R$53,"DTS4S1")+COUNTIF(R$66:R$69,"D")+COUNTIF(R$66:R$69,"DT")+COUNTIF(R$66:R$69,"DTS")+COUNTIF(R$66:R$69,"DTS1")+COUNTIF(R$66:R$69,"DTSDS")+COUNTIF(R$66:R$69,"DTSDS1")+COUNTIF(R$66:R$69,"DTS5S")+COUNTIF(R$66:R$69,"DTS5S1")+COUNTIF(R$66:R$69,"S")+COUNTIF(R$66:R$69,"DTS4S")+COUNTIF(R$66:R$69,"DTS4S1")</f>
        <v>5</v>
      </c>
      <c r="S3" s="422">
        <f>COUNTIF(S$14:S$19,"D")+COUNTIF(S$14:S$19,"DT")+COUNTIF(S$14:S$19,"DTS1")+COUNTIF(S$14:S$19,"DTS")+COUNTIF(S$14:S$19,"DTSDS")+COUNTIF(S$14:S$19,"DTSDS1")+COUNTIF(S$14:S$19,"DTS5S")+COUNTIF(S$14:S$19,"DTS5S1")+COUNTIF(S$14:S$19,"S")+COUNTIF(S$14:S$19,"DTS4S")+COUNTIF(S$14:S$19,"DTS4S1")+COUNTIF(S$33:S$37,"D")+COUNTIF(S$33:S$37,"DT")+COUNTIF(S$33:S$37,"DTS")+COUNTIF(S$33:S$37,"DTS1")+COUNTIF(S$33:S$37,"DTSDS")+COUNTIF(S$33:S$37,"DTSDS1")+COUNTIF(S$33:S$37,"DTS5S")+COUNTIF(S$33:S$37,"DTS5S1")+COUNTIF(S$33:S$37,"S")+COUNTIF(S$33:S$37,"DTS4S")+COUNTIF(S$33:S$37,"DTS4S1")+COUNTIF(S$48:S$53,"D")+COUNTIF(S$48:S$53,"DT")+COUNTIF(S$48:S$53,"DTS")+COUNTIF(S$48:S$53,"DTS1")+COUNTIF(S$48:S$53,"DTSDS")+COUNTIF(S$48:S$53,"DTSDS1")+COUNTIF(S$48:S$53,"DTS5S")+COUNTIF(S$48:S$53,"DTS5S1")+COUNTIF(S$48:S$53,"S")+COUNTIF(S$48:S$53,"DTS4S")+COUNTIF(S$48:S$53,"DTS4S1")+COUNTIF(S$66:S$69,"D")+COUNTIF(S$66:S$69,"DT")+COUNTIF(S$66:S$69,"DTS")+COUNTIF(S$66:S$69,"DTS1")+COUNTIF(S$66:S$69,"DTSDS")+COUNTIF(S$66:S$69,"DTSDS1")+COUNTIF(S$66:S$69,"DTS5S")+COUNTIF(S$66:S$69,"DTS5S1")+COUNTIF(S$66:S$69,"S")+COUNTIF(S$66:S$69,"DTS4S")+COUNTIF(S$66:S$69,"DTS4S1")</f>
        <v>6</v>
      </c>
      <c r="T3" s="4">
        <f>COUNTIF(T$14:T$19,"D")+COUNTIF(T$14:T$19,"DT")+COUNTIF(T$14:T$19,"DTS1")+COUNTIF(T$14:T$19,"DTS")+COUNTIF(T$14:T$19,"DTSDS")+COUNTIF(T$14:T$19,"DTSDS1")+COUNTIF(T$14:T$19,"DTS5S")+COUNTIF(T$14:T$19,"DTS5S1")+COUNTIF(T$14:T$19,"S")+COUNTIF(T$14:T$19,"DTS4S")+COUNTIF(T$14:T$19,"DTS4S1")+COUNTIF(T$33:T$37,"D")+COUNTIF(T$33:T$37,"DT")+COUNTIF(T$33:T$37,"DTS")+COUNTIF(T$33:T$37,"DTS1")+COUNTIF(T$33:T$37,"DTSDS")+COUNTIF(T$33:T$37,"DTSDS1")+COUNTIF(T$33:T$37,"DTS5S")+COUNTIF(T$33:T$37,"DTS5S1")+COUNTIF(T$33:T$37,"S")+COUNTIF(T$33:T$37,"DTS4S")+COUNTIF(T$33:T$37,"DTS4S1")+COUNTIF(T$48:T$53,"D")+COUNTIF(T$48:T$53,"DT")+COUNTIF(T$48:T$53,"DTS")+COUNTIF(T$48:T$53,"DTS1")+COUNTIF(T$48:T$53,"DTSDS")+COUNTIF(T$48:T$53,"DTSDS1")+COUNTIF(T$48:T$53,"DTS5S")+COUNTIF(T$48:T$53,"DTS5S1")+COUNTIF(T$48:T$53,"S")+COUNTIF(T$48:T$53,"DTS4S")+COUNTIF(T$48:T$53,"DTS4S1")+COUNTIF(T$66:T$69,"D")+COUNTIF(T$66:T$69,"DT")+COUNTIF(T$66:T$69,"DTS")+COUNTIF(T$66:T$69,"DTS1")+COUNTIF(T$66:T$69,"DTSDS")+COUNTIF(T$66:T$69,"DTSDS1")+COUNTIF(T$66:T$69,"DTS5S")+COUNTIF(T$66:T$69,"DTS5S1")+COUNTIF(T$66:T$69,"S")+COUNTIF(T$66:T$69,"DTS4S")+COUNTIF(T$66:T$69,"DTS4S1")</f>
        <v>4</v>
      </c>
      <c r="U3" s="4">
        <f>COUNTIF(U$14:U$19,"D")+COUNTIF(U$14:U$19,"DT")+COUNTIF(U$14:U$19,"DTS1")+COUNTIF(U$14:U$19,"DTS")+COUNTIF(U$14:U$19,"DTSDS")+COUNTIF(U$14:U$19,"DTSDS1")+COUNTIF(U$14:U$19,"DTS5S")+COUNTIF(U$14:U$19,"DTS5S1")+COUNTIF(U$14:U$19,"S")+COUNTIF(U$14:U$19,"DTS4S")+COUNTIF(U$14:U$19,"DTS4S1")+COUNTIF(U$33:U$37,"D")+COUNTIF(U$33:U$37,"DT")+COUNTIF(U$33:U$37,"DTS")+COUNTIF(U$33:U$37,"DTS1")+COUNTIF(U$33:U$37,"DTSDS")+COUNTIF(U$33:U$37,"DTSDS1")+COUNTIF(U$33:U$37,"DTS5S")+COUNTIF(U$33:U$37,"DTS5S1")+COUNTIF(U$33:U$37,"S")+COUNTIF(U$33:U$37,"DTS4S")+COUNTIF(U$33:U$37,"DTS4S1")+COUNTIF(U$48:U$53,"D")+COUNTIF(U$48:U$53,"DT")+COUNTIF(U$48:U$53,"DTS")+COUNTIF(U$48:U$53,"DTS1")+COUNTIF(U$48:U$53,"DTSDS")+COUNTIF(U$48:U$53,"DTSDS1")+COUNTIF(U$48:U$53,"DTS5S")+COUNTIF(U$48:U$53,"DTS5S1")+COUNTIF(U$48:U$53,"S")+COUNTIF(U$48:U$53,"DTS4S")+COUNTIF(U$48:U$53,"DTS4S1")+COUNTIF(U$66:U$69,"D")+COUNTIF(U$66:U$69,"DT")+COUNTIF(U$66:U$69,"DTS")+COUNTIF(U$66:U$69,"DTS1")+COUNTIF(U$66:U$69,"DTSDS")+COUNTIF(U$66:U$69,"DTSDS1")+COUNTIF(U$66:U$69,"DTS5S")+COUNTIF(U$66:U$69,"DTS5S1")+COUNTIF(U$66:U$69,"S")+COUNTIF(U$66:U$69,"DTS4S")+COUNTIF(U$66:U$69,"DTS4S1")</f>
        <v>7</v>
      </c>
      <c r="V3" s="4">
        <f>COUNTIF(V$14:V$19,"D")+COUNTIF(V$14:V$19,"DT")+COUNTIF(V$14:V$19,"DTS1")+COUNTIF(V$14:V$19,"DTS")+COUNTIF(V$14:V$19,"DTSDS")+COUNTIF(V$14:V$19,"DTSDS1")+COUNTIF(V$14:V$19,"DTS5S")+COUNTIF(V$14:V$19,"DTS5S1")+COUNTIF(V$14:V$19,"S")+COUNTIF(V$14:V$19,"DTS4S")+COUNTIF(V$14:V$19,"DTS4S1")+COUNTIF(V$33:V$37,"D")+COUNTIF(V$33:V$37,"DT")+COUNTIF(V$33:V$37,"DTS")+COUNTIF(V$33:V$37,"DTS1")+COUNTIF(V$33:V$37,"DTSDS")+COUNTIF(V$33:V$37,"DTSDS1")+COUNTIF(V$33:V$37,"DTS5S")+COUNTIF(V$33:V$37,"DTS5S1")+COUNTIF(V$33:V$37,"S")+COUNTIF(V$33:V$37,"DTS4S")+COUNTIF(V$33:V$37,"DTS4S1")+COUNTIF(V$48:V$53,"D")+COUNTIF(V$48:V$53,"DT")+COUNTIF(V$48:V$53,"DTS")+COUNTIF(V$48:V$53,"DTS1")+COUNTIF(V$48:V$53,"DTSDS")+COUNTIF(V$48:V$53,"DTSDS1")+COUNTIF(V$48:V$53,"DTS5S")+COUNTIF(V$48:V$53,"DTS5S1")+COUNTIF(V$48:V$53,"S")+COUNTIF(V$48:V$53,"DTS4S")+COUNTIF(V$48:V$53,"DTS4S1")+COUNTIF(V$66:V$69,"D")+COUNTIF(V$66:V$69,"DT")+COUNTIF(V$66:V$69,"DTS")+COUNTIF(V$66:V$69,"DTS1")+COUNTIF(V$66:V$69,"DTSDS")+COUNTIF(V$66:V$69,"DTSDS1")+COUNTIF(V$66:V$69,"DTS5S")+COUNTIF(V$66:V$69,"DTS5S1")+COUNTIF(V$66:V$69,"S")+COUNTIF(V$66:V$69,"DTS4S")+COUNTIF(V$66:V$69,"DTS4S1")</f>
        <v>7</v>
      </c>
      <c r="W3" s="4">
        <f>COUNTIF(W$14:W$19,"D")+COUNTIF(W$14:W$19,"DT")+COUNTIF(W$14:W$19,"DTS1")+COUNTIF(W$14:W$19,"DTS")+COUNTIF(W$14:W$19,"DTSDS")+COUNTIF(W$14:W$19,"DTSDS1")+COUNTIF(W$14:W$19,"DTS5S")+COUNTIF(W$14:W$19,"DTS5S1")+COUNTIF(W$14:W$19,"S")+COUNTIF(W$14:W$19,"DTS4S")+COUNTIF(W$14:W$19,"DTS4S1")+COUNTIF(W$33:W$37,"D")+COUNTIF(W$33:W$37,"DT")+COUNTIF(W$33:W$37,"DTS")+COUNTIF(W$33:W$37,"DTS1")+COUNTIF(W$33:W$37,"DTSDS")+COUNTIF(W$33:W$37,"DTSDS1")+COUNTIF(W$33:W$37,"DTS5S")+COUNTIF(W$33:W$37,"DTS5S1")+COUNTIF(W$33:W$37,"S")+COUNTIF(W$33:W$37,"DTS4S")+COUNTIF(W$33:W$37,"DTS4S1")+COUNTIF(W$48:W$53,"D")+COUNTIF(W$48:W$53,"DT")+COUNTIF(W$48:W$53,"DTS")+COUNTIF(W$48:W$53,"DTS1")+COUNTIF(W$48:W$53,"DTSDS")+COUNTIF(W$48:W$53,"DTSDS1")+COUNTIF(W$48:W$53,"DTS5S")+COUNTIF(W$48:W$53,"DTS5S1")+COUNTIF(W$48:W$53,"S")+COUNTIF(W$48:W$53,"DTS4S")+COUNTIF(W$48:W$53,"DTS4S1")+COUNTIF(W$66:W$69,"D")+COUNTIF(W$66:W$69,"DT")+COUNTIF(W$66:W$69,"DTS")+COUNTIF(W$66:W$69,"DTS1")+COUNTIF(W$66:W$69,"DTSDS")+COUNTIF(W$66:W$69,"DTSDS1")+COUNTIF(W$66:W$69,"DTS5S")+COUNTIF(W$66:W$69,"DTS5S1")+COUNTIF(W$66:W$69,"S")+COUNTIF(W$66:W$69,"DTS4S")+COUNTIF(W$66:W$69,"DTS4S1")</f>
        <v>5</v>
      </c>
      <c r="X3" s="4">
        <f>COUNTIF(X$14:X$19,"D")+COUNTIF(X$14:X$19,"DT")+COUNTIF(X$14:X$19,"DTS1")+COUNTIF(X$14:X$19,"DTS")+COUNTIF(X$14:X$19,"DTSDS")+COUNTIF(X$14:X$19,"DTSDS1")+COUNTIF(X$14:X$19,"DTS5S")+COUNTIF(X$14:X$19,"DTS5S1")+COUNTIF(X$14:X$19,"S")+COUNTIF(X$14:X$19,"DTS4S")+COUNTIF(X$14:X$19,"DTS4S1")+COUNTIF(X$33:X$37,"D")+COUNTIF(X$33:X$37,"DT")+COUNTIF(X$33:X$37,"DTS")+COUNTIF(X$33:X$37,"DTS1")+COUNTIF(X$33:X$37,"DTSDS")+COUNTIF(X$33:X$37,"DTSDS1")+COUNTIF(X$33:X$37,"DTS5S")+COUNTIF(X$33:X$37,"DTS5S1")+COUNTIF(X$33:X$37,"S")+COUNTIF(X$33:X$37,"DTS4S")+COUNTIF(X$33:X$37,"DTS4S1")+COUNTIF(X$48:X$53,"D")+COUNTIF(X$48:X$53,"DT")+COUNTIF(X$48:X$53,"DTS")+COUNTIF(X$48:X$53,"DTS1")+COUNTIF(X$48:X$53,"DTSDS")+COUNTIF(X$48:X$53,"DTSDS1")+COUNTIF(X$48:X$53,"DTS5S")+COUNTIF(X$48:X$53,"DTS5S1")+COUNTIF(X$48:X$53,"S")+COUNTIF(X$48:X$53,"DTS4S")+COUNTIF(X$48:X$53,"DTS4S1")+COUNTIF(X$66:X$69,"D")+COUNTIF(X$66:X$69,"DT")+COUNTIF(X$66:X$69,"DTS")+COUNTIF(X$66:X$69,"DTS1")+COUNTIF(X$66:X$69,"DTSDS")+COUNTIF(X$66:X$69,"DTSDS1")+COUNTIF(X$66:X$69,"DTS5S")+COUNTIF(X$66:X$69,"DTS5S1")+COUNTIF(X$66:X$69,"S")+COUNTIF(X$66:X$69,"DTS4S")+COUNTIF(X$66:X$69,"DTS4S1")</f>
        <v>4</v>
      </c>
      <c r="Y3" s="4">
        <f>COUNTIF(Y$14:Y$19,"D")+COUNTIF(Y$14:Y$19,"DT")+COUNTIF(Y$14:Y$19,"DTS1")+COUNTIF(Y$14:Y$19,"DTS")+COUNTIF(Y$14:Y$19,"DTSDS")+COUNTIF(Y$14:Y$19,"DTSDS1")+COUNTIF(Y$14:Y$19,"DTS5S")+COUNTIF(Y$14:Y$19,"DTS5S1")+COUNTIF(Y$14:Y$19,"S")+COUNTIF(Y$14:Y$19,"DTS4S")+COUNTIF(Y$14:Y$19,"DTS4S1")+COUNTIF(Y$33:Y$37,"D")+COUNTIF(Y$33:Y$37,"DT")+COUNTIF(Y$33:Y$37,"DTS")+COUNTIF(Y$33:Y$37,"DTS1")+COUNTIF(Y$33:Y$37,"DTSDS")+COUNTIF(Y$33:Y$37,"DTSDS1")+COUNTIF(Y$33:Y$37,"DTS5S")+COUNTIF(Y$33:Y$37,"DTS5S1")+COUNTIF(Y$33:Y$37,"S")+COUNTIF(Y$33:Y$37,"DTS4S")+COUNTIF(Y$33:Y$37,"DTS4S1")+COUNTIF(Y$48:Y$53,"D")+COUNTIF(Y$48:Y$53,"DT")+COUNTIF(Y$48:Y$53,"DTS")+COUNTIF(Y$48:Y$53,"DTS1")+COUNTIF(Y$48:Y$53,"DTSDS")+COUNTIF(Y$48:Y$53,"DTSDS1")+COUNTIF(Y$48:Y$53,"DTS5S")+COUNTIF(Y$48:Y$53,"DTS5S1")+COUNTIF(Y$48:Y$53,"S")+COUNTIF(Y$48:Y$53,"DTS4S")+COUNTIF(Y$48:Y$53,"DTS4S1")+COUNTIF(Y$66:Y$69,"D")+COUNTIF(Y$66:Y$69,"DT")+COUNTIF(Y$66:Y$69,"DTS")+COUNTIF(Y$66:Y$69,"DTS1")+COUNTIF(Y$66:Y$69,"DTSDS")+COUNTIF(Y$66:Y$69,"DTSDS1")+COUNTIF(Y$66:Y$69,"DTS5S")+COUNTIF(Y$66:Y$69,"DTS5S1")+COUNTIF(Y$66:Y$69,"S")+COUNTIF(Y$66:Y$69,"DTS4S")+COUNTIF(Y$66:Y$69,"DTS4S1")</f>
        <v>5</v>
      </c>
      <c r="Z3" s="4">
        <f>COUNTIF(Z$14:Z$19,"D")+COUNTIF(Z$14:Z$19,"DT")+COUNTIF(Z$14:Z$19,"DTS1")+COUNTIF(Z$14:Z$19,"DTS")+COUNTIF(Z$14:Z$19,"DTSDS")+COUNTIF(Z$14:Z$19,"DTSDS1")+COUNTIF(Z$14:Z$19,"DTS5S")+COUNTIF(Z$14:Z$19,"DTS5S1")+COUNTIF(Z$14:Z$19,"S")+COUNTIF(Z$14:Z$19,"DTS4S")+COUNTIF(Z$14:Z$19,"DTS4S1")+COUNTIF(Z$33:Z$37,"D")+COUNTIF(Z$33:Z$37,"DT")+COUNTIF(Z$33:Z$37,"DTS")+COUNTIF(Z$33:Z$37,"DTS1")+COUNTIF(Z$33:Z$37,"DTSDS")+COUNTIF(Z$33:Z$37,"DTSDS1")+COUNTIF(Z$33:Z$37,"DTS5S")+COUNTIF(Z$33:Z$37,"DTS5S1")+COUNTIF(Z$33:Z$37,"S")+COUNTIF(Z$33:Z$37,"DTS4S")+COUNTIF(Z$33:Z$37,"DTS4S1")+COUNTIF(Z$48:Z$53,"D")+COUNTIF(Z$48:Z$53,"DT")+COUNTIF(Z$48:Z$53,"DTS")+COUNTIF(Z$48:Z$53,"DTS1")+COUNTIF(Z$48:Z$53,"DTSDS")+COUNTIF(Z$48:Z$53,"DTSDS1")+COUNTIF(Z$48:Z$53,"DTS5S")+COUNTIF(Z$48:Z$53,"DTS5S1")+COUNTIF(Z$48:Z$53,"S")+COUNTIF(Z$48:Z$53,"DTS4S")+COUNTIF(Z$48:Z$53,"DTS4S1")+COUNTIF(Z$66:Z$69,"D")+COUNTIF(Z$66:Z$69,"DT")+COUNTIF(Z$66:Z$69,"DTS")+COUNTIF(Z$66:Z$69,"DTS1")+COUNTIF(Z$66:Z$69,"DTSDS")+COUNTIF(Z$66:Z$69,"DTSDS1")+COUNTIF(Z$66:Z$69,"DTS5S")+COUNTIF(Z$66:Z$69,"DTS5S1")+COUNTIF(Z$66:Z$69,"S")+COUNTIF(Z$66:Z$69,"DTS4S")+COUNTIF(Z$66:Z$69,"DTS4S1")</f>
        <v>5</v>
      </c>
      <c r="AA3" s="4">
        <f>COUNTIF(AA$14:AA$19,"D")+COUNTIF(AA$14:AA$19,"DT")+COUNTIF(AA$14:AA$19,"DTS1")+COUNTIF(AA$14:AA$19,"DTS")+COUNTIF(AA$14:AA$19,"DTSDS")+COUNTIF(AA$14:AA$19,"DTSDS1")+COUNTIF(AA$14:AA$19,"DTS5S")+COUNTIF(AA$14:AA$19,"DTS5S1")+COUNTIF(AA$14:AA$19,"S")+COUNTIF(AA$14:AA$19,"DTS4S")+COUNTIF(AA$14:AA$19,"DTS4S1")+COUNTIF(AA$33:AA$37,"D")+COUNTIF(AA$33:AA$37,"DT")+COUNTIF(AA$33:AA$37,"DTS")+COUNTIF(AA$33:AA$37,"DTS1")+COUNTIF(AA$33:AA$37,"DTSDS")+COUNTIF(AA$33:AA$37,"DTSDS1")+COUNTIF(AA$33:AA$37,"DTS5S")+COUNTIF(AA$33:AA$37,"DTS5S1")+COUNTIF(AA$33:AA$37,"S")+COUNTIF(AA$33:AA$37,"DTS4S")+COUNTIF(AA$33:AA$37,"DTS4S1")+COUNTIF(AA$48:AA$53,"D")+COUNTIF(AA$48:AA$53,"DT")+COUNTIF(AA$48:AA$53,"DTS")+COUNTIF(AA$48:AA$53,"DTS1")+COUNTIF(AA$48:AA$53,"DTSDS")+COUNTIF(AA$48:AA$53,"DTSDS1")+COUNTIF(AA$48:AA$53,"DTS5S")+COUNTIF(AA$48:AA$53,"DTS5S1")+COUNTIF(AA$48:AA$53,"S")+COUNTIF(AA$48:AA$53,"DTS4S")+COUNTIF(AA$48:AA$53,"DTS4S1")+COUNTIF(AA$66:AA$69,"D")+COUNTIF(AA$66:AA$69,"DT")+COUNTIF(AA$66:AA$69,"DTS")+COUNTIF(AA$66:AA$69,"DTS1")+COUNTIF(AA$66:AA$69,"DTSDS")+COUNTIF(AA$66:AA$69,"DTSDS1")+COUNTIF(AA$66:AA$69,"DTS5S")+COUNTIF(AA$66:AA$69,"DTS5S1")+COUNTIF(AA$66:AA$69,"S")+COUNTIF(AA$66:AA$69,"DTS4S")+COUNTIF(AA$66:AA$69,"DTS4S1")</f>
        <v>6</v>
      </c>
      <c r="AB3" s="4">
        <f>COUNTIF(AB$14:AB$19,"D")+COUNTIF(AB$14:AB$19,"DT")+COUNTIF(AB$14:AB$19,"DTS1")+COUNTIF(AB$14:AB$19,"DTS")+COUNTIF(AB$14:AB$19,"DTSDS")+COUNTIF(AB$14:AB$19,"DTSDS1")+COUNTIF(AB$14:AB$19,"DTS5S")+COUNTIF(AB$14:AB$19,"DTS5S1")+COUNTIF(AB$14:AB$19,"S")+COUNTIF(AB$14:AB$19,"DTS4S")+COUNTIF(AB$14:AB$19,"DTS4S1")+COUNTIF(AB$33:AB$37,"D")+COUNTIF(AB$33:AB$37,"DT")+COUNTIF(AB$33:AB$37,"DTS")+COUNTIF(AB$33:AB$37,"DTS1")+COUNTIF(AB$33:AB$37,"DTSDS")+COUNTIF(AB$33:AB$37,"DTSDS1")+COUNTIF(AB$33:AB$37,"DTS5S")+COUNTIF(AB$33:AB$37,"DTS5S1")+COUNTIF(AB$33:AB$37,"S")+COUNTIF(AB$33:AB$37,"DTS4S")+COUNTIF(AB$33:AB$37,"DTS4S1")+COUNTIF(AB$48:AB$53,"D")+COUNTIF(AB$48:AB$53,"DT")+COUNTIF(AB$48:AB$53,"DTS")+COUNTIF(AB$48:AB$53,"DTS1")+COUNTIF(AB$48:AB$53,"DTSDS")+COUNTIF(AB$48:AB$53,"DTSDS1")+COUNTIF(AB$48:AB$53,"DTS5S")+COUNTIF(AB$48:AB$53,"DTS5S1")+COUNTIF(AB$48:AB$53,"S")+COUNTIF(AB$48:AB$53,"DTS4S")+COUNTIF(AB$48:AB$53,"DTS4S1")+COUNTIF(AB$66:AB$69,"D")+COUNTIF(AB$66:AB$69,"DT")+COUNTIF(AB$66:AB$69,"DTS")+COUNTIF(AB$66:AB$69,"DTS1")+COUNTIF(AB$66:AB$69,"DTSDS")+COUNTIF(AB$66:AB$69,"DTSDS1")+COUNTIF(AB$66:AB$69,"DTS5S")+COUNTIF(AB$66:AB$69,"DTS5S1")+COUNTIF(AB$66:AB$69,"S")+COUNTIF(AB$66:AB$69,"DTS4S")+COUNTIF(AB$66:AB$69,"DTS4S1")</f>
        <v>4</v>
      </c>
      <c r="AC3" s="4">
        <f>COUNTIF(AC$14:AC$19,"D")+COUNTIF(AC$14:AC$19,"DT")+COUNTIF(AC$14:AC$19,"DTS1")+COUNTIF(AC$14:AC$19,"DTS")+COUNTIF(AC$14:AC$19,"DTSDS")+COUNTIF(AC$14:AC$19,"DTSDS1")+COUNTIF(AC$14:AC$19,"DTS5S")+COUNTIF(AC$14:AC$19,"DTS5S1")+COUNTIF(AC$14:AC$19,"S")+COUNTIF(AC$14:AC$19,"DTS4S")+COUNTIF(AC$14:AC$19,"DTS4S1")+COUNTIF(AC$33:AC$37,"D")+COUNTIF(AC$33:AC$37,"DT")+COUNTIF(AC$33:AC$37,"DTS")+COUNTIF(AC$33:AC$37,"DTS1")+COUNTIF(AC$33:AC$37,"DTSDS")+COUNTIF(AC$33:AC$37,"DTSDS1")+COUNTIF(AC$33:AC$37,"DTS5S")+COUNTIF(AC$33:AC$37,"DTS5S1")+COUNTIF(AC$33:AC$37,"S")+COUNTIF(AC$33:AC$37,"DTS4S")+COUNTIF(AC$33:AC$37,"DTS4S1")+COUNTIF(AC$48:AC$53,"D")+COUNTIF(AC$48:AC$53,"DT")+COUNTIF(AC$48:AC$53,"DTS")+COUNTIF(AC$48:AC$53,"DTS1")+COUNTIF(AC$48:AC$53,"DTSDS")+COUNTIF(AC$48:AC$53,"DTSDS1")+COUNTIF(AC$48:AC$53,"DTS5S")+COUNTIF(AC$48:AC$53,"DTS5S1")+COUNTIF(AC$48:AC$53,"S")+COUNTIF(AC$48:AC$53,"DTS4S")+COUNTIF(AC$48:AC$53,"DTS4S1")+COUNTIF(AC$66:AC$69,"D")+COUNTIF(AC$66:AC$69,"DT")+COUNTIF(AC$66:AC$69,"DTS")+COUNTIF(AC$66:AC$69,"DTS1")+COUNTIF(AC$66:AC$69,"DTSDS")+COUNTIF(AC$66:AC$69,"DTSDS1")+COUNTIF(AC$66:AC$69,"DTS5S")+COUNTIF(AC$66:AC$69,"DTS5S1")+COUNTIF(AC$66:AC$69,"S")+COUNTIF(AC$66:AC$69,"DTS4S")+COUNTIF(AC$66:AC$69,"DTS4S1")</f>
        <v>5</v>
      </c>
      <c r="AD3" s="4">
        <f>COUNTIF(AD$14:AD$19,"D")+COUNTIF(AD$14:AD$19,"DT")+COUNTIF(AD$14:AD$19,"DTS1")+COUNTIF(AD$14:AD$19,"DTS")+COUNTIF(AD$14:AD$19,"DTSDS")+COUNTIF(AD$14:AD$19,"DTSDS1")+COUNTIF(AD$14:AD$19,"DTS5S")+COUNTIF(AD$14:AD$19,"DTS5S1")+COUNTIF(AD$14:AD$19,"S")+COUNTIF(AD$14:AD$19,"DTS4S")+COUNTIF(AD$14:AD$19,"DTS4S1")+COUNTIF(AD$33:AD$37,"D")+COUNTIF(AD$33:AD$37,"DT")+COUNTIF(AD$33:AD$37,"DTS")+COUNTIF(AD$33:AD$37,"DTS1")+COUNTIF(AD$33:AD$37,"DTSDS")+COUNTIF(AD$33:AD$37,"DTSDS1")+COUNTIF(AD$33:AD$37,"DTS5S")+COUNTIF(AD$33:AD$37,"DTS5S1")+COUNTIF(AD$33:AD$37,"S")+COUNTIF(AD$33:AD$37,"DTS4S")+COUNTIF(AD$33:AD$37,"DTS4S1")+COUNTIF(AD$48:AD$53,"D")+COUNTIF(AD$48:AD$53,"DT")+COUNTIF(AD$48:AD$53,"DTS")+COUNTIF(AD$48:AD$53,"DTS1")+COUNTIF(AD$48:AD$53,"DTSDS")+COUNTIF(AD$48:AD$53,"DTSDS1")+COUNTIF(AD$48:AD$53,"DTS5S")+COUNTIF(AD$48:AD$53,"DTS5S1")+COUNTIF(AD$48:AD$53,"S")+COUNTIF(AD$48:AD$53,"DTS4S")+COUNTIF(AD$48:AD$53,"DTS4S1")+COUNTIF(AD$66:AD$69,"D")+COUNTIF(AD$66:AD$69,"DT")+COUNTIF(AD$66:AD$69,"DTS")+COUNTIF(AD$66:AD$69,"DTS1")+COUNTIF(AD$66:AD$69,"DTSDS")+COUNTIF(AD$66:AD$69,"DTSDS1")+COUNTIF(AD$66:AD$69,"DTS5S")+COUNTIF(AD$66:AD$69,"DTS5S1")+COUNTIF(AD$66:AD$69,"S")+COUNTIF(AD$66:AD$69,"DTS4S")+COUNTIF(AD$66:AD$69,"DTS4S1")</f>
        <v>6</v>
      </c>
      <c r="AE3" s="4">
        <f>COUNTIF(AE$14:AE$19,"D")+COUNTIF(AE$14:AE$19,"DT")+COUNTIF(AE$14:AE$19,"DTS1")+COUNTIF(AE$14:AE$19,"DTS")+COUNTIF(AE$14:AE$19,"DTSDS")+COUNTIF(AE$14:AE$19,"DTSDS1")+COUNTIF(AE$14:AE$19,"DTS5S")+COUNTIF(AE$14:AE$19,"DTS5S1")+COUNTIF(AE$14:AE$19,"S")+COUNTIF(AE$14:AE$19,"DTS4S")+COUNTIF(AE$14:AE$19,"DTS4S1")+COUNTIF(AE$33:AE$37,"D")+COUNTIF(AE$33:AE$37,"DT")+COUNTIF(AE$33:AE$37,"DTS")+COUNTIF(AE$33:AE$37,"DTS1")+COUNTIF(AE$33:AE$37,"DTSDS")+COUNTIF(AE$33:AE$37,"DTSDS1")+COUNTIF(AE$33:AE$37,"DTS5S")+COUNTIF(AE$33:AE$37,"DTS5S1")+COUNTIF(AE$33:AE$37,"S")+COUNTIF(AE$33:AE$37,"DTS4S")+COUNTIF(AE$33:AE$37,"DTS4S1")+COUNTIF(AE$48:AE$53,"D")+COUNTIF(AE$48:AE$53,"DT")+COUNTIF(AE$48:AE$53,"DTS")+COUNTIF(AE$48:AE$53,"DTS1")+COUNTIF(AE$48:AE$53,"DTSDS")+COUNTIF(AE$48:AE$53,"DTSDS1")+COUNTIF(AE$48:AE$53,"DTS5S")+COUNTIF(AE$48:AE$53,"DTS5S1")+COUNTIF(AE$48:AE$53,"S")+COUNTIF(AE$48:AE$53,"DTS4S")+COUNTIF(AE$48:AE$53,"DTS4S1")+COUNTIF(AE$66:AE$69,"D")+COUNTIF(AE$66:AE$69,"DT")+COUNTIF(AE$66:AE$69,"DTS")+COUNTIF(AE$66:AE$69,"DTS1")+COUNTIF(AE$66:AE$69,"DTSDS")+COUNTIF(AE$66:AE$69,"DTSDS1")+COUNTIF(AE$66:AE$69,"DTS5S")+COUNTIF(AE$66:AE$69,"DTS5S1")+COUNTIF(AE$66:AE$69,"S")+COUNTIF(AE$66:AE$69,"DTS4S")+COUNTIF(AE$66:AE$69,"DTS4S1")</f>
        <v>6</v>
      </c>
      <c r="AF3" s="4">
        <f>COUNTIF(AF$14:AF$19,"D")+COUNTIF(AF$14:AF$19,"DT")+COUNTIF(AF$14:AF$19,"DTS1")+COUNTIF(AF$14:AF$19,"DTS")+COUNTIF(AF$14:AF$19,"DTSDS")+COUNTIF(AF$14:AF$19,"DTSDS1")+COUNTIF(AF$14:AF$19,"DTS5S")+COUNTIF(AF$14:AF$19,"DTS5S1")+COUNTIF(AF$14:AF$19,"S")+COUNTIF(AF$14:AF$19,"DTS4S")+COUNTIF(AF$14:AF$19,"DTS4S1")+COUNTIF(AF$33:AF$37,"D")+COUNTIF(AF$33:AF$37,"DT")+COUNTIF(AF$33:AF$37,"DTS")+COUNTIF(AF$33:AF$37,"DTS1")+COUNTIF(AF$33:AF$37,"DTSDS")+COUNTIF(AF$33:AF$37,"DTSDS1")+COUNTIF(AF$33:AF$37,"DTS5S")+COUNTIF(AF$33:AF$37,"DTS5S1")+COUNTIF(AF$33:AF$37,"S")+COUNTIF(AF$33:AF$37,"DTS4S")+COUNTIF(AF$33:AF$37,"DTS4S1")+COUNTIF(AF$48:AF$53,"D")+COUNTIF(AF$48:AF$53,"DT")+COUNTIF(AF$48:AF$53,"DTS")+COUNTIF(AF$48:AF$53,"DTS1")+COUNTIF(AF$48:AF$53,"DTSDS")+COUNTIF(AF$48:AF$53,"DTSDS1")+COUNTIF(AF$48:AF$53,"DTS5S")+COUNTIF(AF$48:AF$53,"DTS5S1")+COUNTIF(AF$48:AF$53,"S")+COUNTIF(AF$48:AF$53,"DTS4S")+COUNTIF(AF$48:AF$53,"DTS4S1")+COUNTIF(AF$66:AF$69,"D")+COUNTIF(AF$66:AF$69,"DT")+COUNTIF(AF$66:AF$69,"DTS")+COUNTIF(AF$66:AF$69,"DTS1")+COUNTIF(AF$66:AF$69,"DTSDS")+COUNTIF(AF$66:AF$69,"DTSDS1")+COUNTIF(AF$66:AF$69,"DTS5S")+COUNTIF(AF$66:AF$69,"DTS5S1")+COUNTIF(AF$66:AF$69,"S")+COUNTIF(AF$66:AF$69,"DTS4S")+COUNTIF(AF$66:AF$69,"DTS4S1")</f>
        <v>4</v>
      </c>
      <c r="AG3" s="4">
        <f>COUNTIF(AG$14:AG$19,"D")+COUNTIF(AG$14:AG$19,"DT")+COUNTIF(AG$14:AG$19,"DTS1")+COUNTIF(AG$14:AG$19,"DTS")+COUNTIF(AG$14:AG$19,"DTSDS")+COUNTIF(AG$14:AG$19,"DTSDS1")+COUNTIF(AG$14:AG$19,"DTS5S")+COUNTIF(AG$14:AG$19,"DTS5S1")+COUNTIF(AG$14:AG$19,"S")+COUNTIF(AG$14:AG$19,"DTS4S")+COUNTIF(AG$14:AG$19,"DTS4S1")+COUNTIF(AG$33:AG$37,"D")+COUNTIF(AG$33:AG$37,"DT")+COUNTIF(AG$33:AG$37,"DTS")+COUNTIF(AG$33:AG$37,"DTS1")+COUNTIF(AG$33:AG$37,"DTSDS")+COUNTIF(AG$33:AG$37,"DTSDS1")+COUNTIF(AG$33:AG$37,"DTS5S")+COUNTIF(AG$33:AG$37,"DTS5S1")+COUNTIF(AG$33:AG$37,"S")+COUNTIF(AG$33:AG$37,"DTS4S")+COUNTIF(AG$33:AG$37,"DTS4S1")+COUNTIF(AG$48:AG$53,"D")+COUNTIF(AG$48:AG$53,"DT")+COUNTIF(AG$48:AG$53,"DTS")+COUNTIF(AG$48:AG$53,"DTS1")+COUNTIF(AG$48:AG$53,"DTSDS")+COUNTIF(AG$48:AG$53,"DTSDS1")+COUNTIF(AG$48:AG$53,"DTS5S")+COUNTIF(AG$48:AG$53,"DTS5S1")+COUNTIF(AG$48:AG$53,"S")+COUNTIF(AG$48:AG$53,"DTS4S")+COUNTIF(AG$48:AG$53,"DTS4S1")+COUNTIF(AG$66:AG$69,"D")+COUNTIF(AG$66:AG$69,"DT")+COUNTIF(AG$66:AG$69,"DTS")+COUNTIF(AG$66:AG$69,"DTS1")+COUNTIF(AG$66:AG$69,"DTSDS")+COUNTIF(AG$66:AG$69,"DTSDS1")+COUNTIF(AG$66:AG$69,"DTS5S")+COUNTIF(AG$66:AG$69,"DTS5S1")+COUNTIF(AG$66:AG$69,"S")+COUNTIF(AG$66:AG$69,"DTS4S")+COUNTIF(AG$66:AG$69,"DTS4S1")</f>
        <v>4</v>
      </c>
      <c r="AH3" s="140">
        <f>COUNTIF(AH$14:AH$19,"D")+COUNTIF(AH$14:AH$19,"DT")+COUNTIF(AH$14:AH$19,"DTS1")+COUNTIF(AH$14:AH$19,"DTS")+COUNTIF(AH$14:AH$19,"DTSDS")+COUNTIF(AH$14:AH$19,"DTSDS1")+COUNTIF(AH$14:AH$19,"DTS5S")+COUNTIF(AH$14:AH$19,"DTS5S1")+COUNTIF(AH$14:AH$19,"S")+COUNTIF(AH$14:AH$19,"DTS4S")+COUNTIF(AH$14:AH$19,"DTS4S1")+COUNTIF(AH$33:AH$37,"D")+COUNTIF(AH$33:AH$37,"DT")+COUNTIF(AH$33:AH$37,"DTS")+COUNTIF(AH$33:AH$37,"DTS1")+COUNTIF(AH$33:AH$37,"DTSDS")+COUNTIF(AH$33:AH$37,"DTSDS1")+COUNTIF(AH$33:AH$37,"DTS5S")+COUNTIF(AH$33:AH$37,"DTS5S1")+COUNTIF(AH$33:AH$37,"S")+COUNTIF(AH$33:AH$37,"DTS4S")+COUNTIF(AH$33:AH$37,"DTS4S1")+COUNTIF(AH$48:AH$53,"D")+COUNTIF(AH$48:AH$53,"DT")+COUNTIF(AH$48:AH$53,"DTS")+COUNTIF(AH$48:AH$53,"DTS1")+COUNTIF(AH$48:AH$53,"DTSDS")+COUNTIF(AH$48:AH$53,"DTSDS1")+COUNTIF(AH$48:AH$53,"DTS5S")+COUNTIF(AH$48:AH$53,"DTS5S1")+COUNTIF(AH$48:AH$53,"S")+COUNTIF(AH$48:AH$53,"DTS4S")+COUNTIF(AH$48:AH$53,"DTS4S1")+COUNTIF(AH$66:AH$69,"D")+COUNTIF(AH$66:AH$69,"DT")+COUNTIF(AH$66:AH$69,"DTS")+COUNTIF(AH$66:AH$69,"DTS1")+COUNTIF(AH$66:AH$69,"DTSDS")+COUNTIF(AH$66:AH$69,"DTSDS1")+COUNTIF(AH$66:AH$69,"DTS5S")+COUNTIF(AH$66:AH$69,"DTS5S1")+COUNTIF(AH$66:AH$69,"S")+COUNTIF(AH$66:AH$69,"DTS4S")+COUNTIF(AH$66:AH$69,"DTS4S1")</f>
        <v>5</v>
      </c>
      <c r="AI3" s="1389">
        <f>SUM(D3:AH3)-(4*31)</f>
        <v>33</v>
      </c>
      <c r="AJ3" s="1390"/>
      <c r="AK3" s="540"/>
      <c r="AL3" s="540"/>
      <c r="AM3" s="1394"/>
      <c r="AN3" s="1395"/>
      <c r="AO3" s="1395"/>
      <c r="AP3" s="1395"/>
      <c r="AQ3" s="1395"/>
      <c r="AR3" s="1395"/>
      <c r="AS3" s="1395"/>
      <c r="AT3" s="1395"/>
      <c r="AU3" s="1395"/>
      <c r="AV3" s="1395"/>
      <c r="AW3" s="1395"/>
      <c r="AX3" s="1395"/>
      <c r="AY3" s="1395"/>
      <c r="AZ3" s="1395"/>
      <c r="BA3" s="1395"/>
      <c r="BB3" s="1395"/>
      <c r="BC3" s="1396"/>
      <c r="BD3" s="1405"/>
      <c r="BE3" s="1445"/>
      <c r="BF3" s="1407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388"/>
      <c r="B4" s="639" t="s">
        <v>3</v>
      </c>
      <c r="C4" s="640">
        <v>8</v>
      </c>
      <c r="D4" s="641">
        <f>COUNTIF(D$20:D$29,"D")+COUNTIF(D$20:D$29,"DT")+COUNTIF(D$20:D$29,"DTS")+COUNTIF(D$20:D$29,"DTS1")+COUNTIF(D$20:D$29,"DTSDS")+COUNTIF(D$20:D$29,"DTSDS1")+COUNTIF(D$20:D$29,"DTS5S")+COUNTIF(D$20:D$29,"DTS5S1")+COUNTIF(D$20:D$29,"S")+COUNTIF(D$20:D$29,"DTS4S")+COUNTIF(D$20:D$29,"DTS4S1")+COUNTIF(D$38:D$45,"D")+COUNTIF(D$38:D$45,"DT")+COUNTIF(D$38:D$45,"DTS")+COUNTIF(D$38:D$45,"DTS1")+COUNTIF(D$38:D$45,"DTSDS")+COUNTIF(D$38:D$45,"DTSDS1")+COUNTIF(D$38:D$45,"DTS5S")+COUNTIF(D$38:D$45,"DTS5S1")+COUNTIF(D$38:D$45,"S")+COUNTIF(D$38:D$45,"DTS4S")+COUNTIF(D$38:D$45,"DTS4S1")+COUNTIF(D$54:D$62,"D")+COUNTIF(D$54:D$62,"DT")+COUNTIF(D$54:D$62,"DTS")+COUNTIF(D$54:D$62,"DTS1")+COUNTIF(D$54:D$62,"DTSDS")+COUNTIF(D$54:D$62,"DTSDS1")+COUNTIF(D$54:D$62,"DTS5S")+COUNTIF(D$54:D$62,"DTS5S1")+COUNTIF(D$54:D$62,"S")+COUNTIF(D$54:D$62,"DTS4S")+COUNTIF(D$54:D$62,"DTS4S1")+COUNTIF(D$70:D$79,"D")+COUNTIF(D$70:D$79,"DT")+COUNTIF(D$70:D$79,"DTS")+COUNTIF(D$70:D$79,"DTS1")+COUNTIF(D$70:D$79,"DTSDS")+COUNTIF(D$70:D$79,"DTSDS1")+COUNTIF(D$70:D$79,"DTS5S")+COUNTIF(D$70:D$79,"DTS5S1")+COUNTIF(D$70:D$79,"S")+COUNTIF(D$70:D$79,"DTS4S")+COUNTIF(D$70:D$79,"DTS4S1")</f>
        <v>4</v>
      </c>
      <c r="E4" s="642">
        <f>COUNTIF(E$20:E$29,"D")+COUNTIF(E$20:E$29,"DT")+COUNTIF(E$20:E$29,"DTS")+COUNTIF(E$20:E$29,"DTS1")+COUNTIF(E$20:E$29,"DTSDS")+COUNTIF(E$20:E$29,"DTSDS1")+COUNTIF(E$20:E$29,"DTS5S")+COUNTIF(E$20:E$29,"DTS5S1")+COUNTIF(E$20:E$29,"S")+COUNTIF(E$20:E$29,"DTS4S")+COUNTIF(E$20:E$29,"DTS4S1")+COUNTIF(E$38:E$45,"D")+COUNTIF(E$38:E$45,"DT")+COUNTIF(E$38:E$45,"DTS")+COUNTIF(E$38:E$45,"DTS1")+COUNTIF(E$38:E$45,"DTSDS")+COUNTIF(E$38:E$45,"DTSDS1")+COUNTIF(E$38:E$45,"DTS5S")+COUNTIF(E$38:E$45,"DTS5S1")+COUNTIF(E$38:E$45,"S")+COUNTIF(E$38:E$45,"DTS4S")+COUNTIF(E$38:E$45,"DTS4S1")+COUNTIF(E$54:E$62,"D")+COUNTIF(E$54:E$62,"DT")+COUNTIF(E$54:E$62,"DTS")+COUNTIF(E$54:E$62,"DTS1")+COUNTIF(E$54:E$62,"DTSDS")+COUNTIF(E$54:E$62,"DTSDS1")+COUNTIF(E$54:E$62,"DTS5S")+COUNTIF(E$54:E$62,"DTS5S1")+COUNTIF(E$54:E$62,"S")+COUNTIF(E$54:E$62,"DTS4S")+COUNTIF(E$54:E$62,"DTS4S1")+COUNTIF(E$70:E$79,"D")+COUNTIF(E$70:E$79,"DT")+COUNTIF(E$70:E$79,"DTS")+COUNTIF(E$70:E$79,"DTS1")+COUNTIF(E$70:E$79,"DTSDS")+COUNTIF(E$70:E$79,"DTSDS1")+COUNTIF(E$70:E$79,"DTS5S")+COUNTIF(E$70:E$79,"DTS5S1")+COUNTIF(E$70:E$79,"S")+COUNTIF(E$70:E$79,"DTS4S")+COUNTIF(E$70:E$79,"DTS4S1")</f>
        <v>4</v>
      </c>
      <c r="F4" s="642">
        <f>COUNTIF(F$20:F$29,"D")+COUNTIF(F$20:F$29,"DT")+COUNTIF(F$20:F$29,"DTS")+COUNTIF(F$20:F$29,"DTS1")+COUNTIF(F$20:F$29,"DTSDS")+COUNTIF(F$20:F$29,"DTSDS1")+COUNTIF(F$20:F$29,"DTS5S")+COUNTIF(F$20:F$29,"DTS5S1")+COUNTIF(F$20:F$29,"S")+COUNTIF(F$20:F$29,"DTS4S")+COUNTIF(F$20:F$29,"DTS4S1")+COUNTIF(F$38:F$45,"D")+COUNTIF(F$38:F$45,"DT")+COUNTIF(F$38:F$45,"DTS")+COUNTIF(F$38:F$45,"DTS1")+COUNTIF(F$38:F$45,"DTSDS")+COUNTIF(F$38:F$45,"DTSDS1")+COUNTIF(F$38:F$45,"DTS5S")+COUNTIF(F$38:F$45,"DTS5S1")+COUNTIF(F$38:F$45,"S")+COUNTIF(F$38:F$45,"DTS4S")+COUNTIF(F$38:F$45,"DTS4S1")+COUNTIF(F$54:F$62,"D")+COUNTIF(F$54:F$62,"DT")+COUNTIF(F$54:F$62,"DTS")+COUNTIF(F$54:F$62,"DTS1")+COUNTIF(F$54:F$62,"DTSDS")+COUNTIF(F$54:F$62,"DTSDS1")+COUNTIF(F$54:F$62,"DTS5S")+COUNTIF(F$54:F$62,"DTS5S1")+COUNTIF(F$54:F$62,"S")+COUNTIF(F$54:F$62,"DTS4S")+COUNTIF(F$54:F$62,"DTS4S1")+COUNTIF(F$70:F$79,"D")+COUNTIF(F$70:F$79,"DT")+COUNTIF(F$70:F$79,"DTS")+COUNTIF(F$70:F$79,"DTS1")+COUNTIF(F$70:F$79,"DTSDS")+COUNTIF(F$70:F$79,"DTSDS1")+COUNTIF(F$70:F$79,"DTS5S")+COUNTIF(F$70:F$79,"DTS5S1")+COUNTIF(F$70:F$79,"S")+COUNTIF(F$70:F$79,"DTS4S")+COUNTIF(F$70:F$79,"DTS4S1")</f>
        <v>7</v>
      </c>
      <c r="G4" s="642">
        <f>COUNTIF(G$20:G$29,"D")+COUNTIF(G$20:G$29,"DT")+COUNTIF(G$20:G$29,"DTS")+COUNTIF(G$20:G$29,"DTS1")+COUNTIF(G$20:G$29,"DTSDS")+COUNTIF(G$20:G$29,"DTSDS1")+COUNTIF(G$20:G$29,"DTS5S")+COUNTIF(G$20:G$29,"DTS5S1")+COUNTIF(G$20:G$29,"S")+COUNTIF(G$20:G$29,"DTS4S")+COUNTIF(G$20:G$29,"DTS4S1")+COUNTIF(G$38:G$45,"D")+COUNTIF(G$38:G$45,"DT")+COUNTIF(G$38:G$45,"DTS")+COUNTIF(G$38:G$45,"DTS1")+COUNTIF(G$38:G$45,"DTSDS")+COUNTIF(G$38:G$45,"DTSDS1")+COUNTIF(G$38:G$45,"DTS5S")+COUNTIF(G$38:G$45,"DTS5S1")+COUNTIF(G$38:G$45,"S")+COUNTIF(G$38:G$45,"DTS4S")+COUNTIF(G$38:G$45,"DTS4S1")+COUNTIF(G$54:G$62,"D")+COUNTIF(G$54:G$62,"DT")+COUNTIF(G$54:G$62,"DTS")+COUNTIF(G$54:G$62,"DTS1")+COUNTIF(G$54:G$62,"DTSDS")+COUNTIF(G$54:G$62,"DTSDS1")+COUNTIF(G$54:G$62,"DTS5S")+COUNTIF(G$54:G$62,"DTS5S1")+COUNTIF(G$54:G$62,"S")+COUNTIF(G$54:G$62,"DTS4S")+COUNTIF(G$54:G$62,"DTS4S1")+COUNTIF(G$70:G$79,"D")+COUNTIF(G$70:G$79,"DT")+COUNTIF(G$70:G$79,"DTS")+COUNTIF(G$70:G$79,"DTS1")+COUNTIF(G$70:G$79,"DTSDS")+COUNTIF(G$70:G$79,"DTSDS1")+COUNTIF(G$70:G$79,"DTS5S")+COUNTIF(G$70:G$79,"DTS5S1")+COUNTIF(G$70:G$79,"S")+COUNTIF(G$70:G$79,"DTS4S")+COUNTIF(G$70:G$79,"DTS4S1")</f>
        <v>8</v>
      </c>
      <c r="H4" s="642">
        <f>COUNTIF(H$20:H$29,"D")+COUNTIF(H$20:H$29,"DT")+COUNTIF(H$20:H$29,"DTS")+COUNTIF(H$20:H$29,"DTS1")+COUNTIF(H$20:H$29,"DTSDS")+COUNTIF(H$20:H$29,"DTSDS1")+COUNTIF(H$20:H$29,"DTS5S")+COUNTIF(H$20:H$29,"DTS5S1")+COUNTIF(H$20:H$29,"S")+COUNTIF(H$20:H$29,"DTS4S")+COUNTIF(H$20:H$29,"DTS4S1")+COUNTIF(H$38:H$45,"D")+COUNTIF(H$38:H$45,"DT")+COUNTIF(H$38:H$45,"DTS")+COUNTIF(H$38:H$45,"DTS1")+COUNTIF(H$38:H$45,"DTSDS")+COUNTIF(H$38:H$45,"DTSDS1")+COUNTIF(H$38:H$45,"DTS5S")+COUNTIF(H$38:H$45,"DTS5S1")+COUNTIF(H$38:H$45,"S")+COUNTIF(H$38:H$45,"DTS4S")+COUNTIF(H$38:H$45,"DTS4S1")+COUNTIF(H$54:H$62,"D")+COUNTIF(H$54:H$62,"DT")+COUNTIF(H$54:H$62,"DTS")+COUNTIF(H$54:H$62,"DTS1")+COUNTIF(H$54:H$62,"DTSDS")+COUNTIF(H$54:H$62,"DTSDS1")+COUNTIF(H$54:H$62,"DTS5S")+COUNTIF(H$54:H$62,"DTS5S1")+COUNTIF(H$54:H$62,"S")+COUNTIF(H$54:H$62,"DTS4S")+COUNTIF(H$54:H$62,"DTS4S1")+COUNTIF(H$70:H$79,"D")+COUNTIF(H$70:H$79,"DT")+COUNTIF(H$70:H$79,"DTS")+COUNTIF(H$70:H$79,"DTS1")+COUNTIF(H$70:H$79,"DTSDS")+COUNTIF(H$70:H$79,"DTSDS1")+COUNTIF(H$70:H$79,"DTS5S")+COUNTIF(H$70:H$79,"DTS5S1")+COUNTIF(H$70:H$79,"S")+COUNTIF(H$70:H$79,"DTS4S")+COUNTIF(H$70:H$79,"DTS4S1")</f>
        <v>8</v>
      </c>
      <c r="I4" s="642">
        <f>COUNTIF(I$20:I$29,"D")+COUNTIF(I$20:I$29,"DT")+COUNTIF(I$20:I$29,"DTS")+COUNTIF(I$20:I$29,"DTS1")+COUNTIF(I$20:I$29,"DTSDS")+COUNTIF(I$20:I$29,"DTSDS1")+COUNTIF(I$20:I$29,"DTS5S")+COUNTIF(I$20:I$29,"DTS5S1")+COUNTIF(I$20:I$29,"S")+COUNTIF(I$20:I$29,"DTS4S")+COUNTIF(I$20:I$29,"DTS4S1")+COUNTIF(I$38:I$45,"D")+COUNTIF(I$38:I$45,"DT")+COUNTIF(I$38:I$45,"DTS")+COUNTIF(I$38:I$45,"DTS1")+COUNTIF(I$38:I$45,"DTSDS")+COUNTIF(I$38:I$45,"DTSDS1")+COUNTIF(I$38:I$45,"DTS5S")+COUNTIF(I$38:I$45,"DTS5S1")+COUNTIF(I$38:I$45,"S")+COUNTIF(I$38:I$45,"DTS4S")+COUNTIF(I$38:I$45,"DTS4S1")+COUNTIF(I$54:I$62,"D")+COUNTIF(I$54:I$62,"DT")+COUNTIF(I$54:I$62,"DTS")+COUNTIF(I$54:I$62,"DTS1")+COUNTIF(I$54:I$62,"DTSDS")+COUNTIF(I$54:I$62,"DTSDS1")+COUNTIF(I$54:I$62,"DTS5S")+COUNTIF(I$54:I$62,"DTS5S1")+COUNTIF(I$54:I$62,"S")+COUNTIF(I$54:I$62,"DTS4S")+COUNTIF(I$54:I$62,"DTS4S1")+COUNTIF(I$70:I$79,"D")+COUNTIF(I$70:I$79,"DT")+COUNTIF(I$70:I$79,"DTS")+COUNTIF(I$70:I$79,"DTS1")+COUNTIF(I$70:I$79,"DTSDS")+COUNTIF(I$70:I$79,"DTSDS1")+COUNTIF(I$70:I$79,"DTS5S")+COUNTIF(I$70:I$79,"DTS5S1")+COUNTIF(I$70:I$79,"S")+COUNTIF(I$70:I$79,"DTS4S")+COUNTIF(I$70:I$79,"DTS4S1")</f>
        <v>6</v>
      </c>
      <c r="J4" s="642">
        <f>COUNTIF(J$20:J$29,"D")+COUNTIF(J$20:J$29,"DT")+COUNTIF(J$20:J$29,"DTS")+COUNTIF(J$20:J$29,"DTS1")+COUNTIF(J$20:J$29,"DTSDS")+COUNTIF(J$20:J$29,"DTSDS1")+COUNTIF(J$20:J$29,"DTS5S")+COUNTIF(J$20:J$29,"DTS5S1")+COUNTIF(J$20:J$29,"S")+COUNTIF(J$20:J$29,"DTS4S")+COUNTIF(J$20:J$29,"DTS4S1")+COUNTIF(J$38:J$45,"D")+COUNTIF(J$38:J$45,"DT")+COUNTIF(J$38:J$45,"DTS")+COUNTIF(J$38:J$45,"DTS1")+COUNTIF(J$38:J$45,"DTSDS")+COUNTIF(J$38:J$45,"DTSDS1")+COUNTIF(J$38:J$45,"DTS5S")+COUNTIF(J$38:J$45,"DTS5S1")+COUNTIF(J$38:J$45,"S")+COUNTIF(J$38:J$45,"DTS4S")+COUNTIF(J$38:J$45,"DTS4S1")+COUNTIF(J$54:J$62,"D")+COUNTIF(J$54:J$62,"DT")+COUNTIF(J$54:J$62,"DTS")+COUNTIF(J$54:J$62,"DTS1")+COUNTIF(J$54:J$62,"DTSDS")+COUNTIF(J$54:J$62,"DTSDS1")+COUNTIF(J$54:J$62,"DTS5S")+COUNTIF(J$54:J$62,"DTS5S1")+COUNTIF(J$54:J$62,"S")+COUNTIF(J$54:J$62,"DTS4S")+COUNTIF(J$54:J$62,"DTS4S1")+COUNTIF(J$70:J$79,"D")+COUNTIF(J$70:J$79,"DT")+COUNTIF(J$70:J$79,"DTS")+COUNTIF(J$70:J$79,"DTS1")+COUNTIF(J$70:J$79,"DTSDS")+COUNTIF(J$70:J$79,"DTSDS1")+COUNTIF(J$70:J$79,"DTS5S")+COUNTIF(J$70:J$79,"DTS5S1")+COUNTIF(J$70:J$79,"S")+COUNTIF(J$70:J$79,"DTS4S")+COUNTIF(J$70:J$79,"DTS4S1")</f>
        <v>5</v>
      </c>
      <c r="K4" s="642">
        <f>COUNTIF(K$20:K$29,"D")+COUNTIF(K$20:K$29,"DT")+COUNTIF(K$20:K$29,"DTS")+COUNTIF(K$20:K$29,"DTS1")+COUNTIF(K$20:K$29,"DTSDS")+COUNTIF(K$20:K$29,"DTSDS1")+COUNTIF(K$20:K$29,"DTS5S")+COUNTIF(K$20:K$29,"DTS5S1")+COUNTIF(K$20:K$29,"S")+COUNTIF(K$20:K$29,"DTS4S")+COUNTIF(K$20:K$29,"DTS4S1")+COUNTIF(K$38:K$45,"D")+COUNTIF(K$38:K$45,"DT")+COUNTIF(K$38:K$45,"DTS")+COUNTIF(K$38:K$45,"DTS1")+COUNTIF(K$38:K$45,"DTSDS")+COUNTIF(K$38:K$45,"DTSDS1")+COUNTIF(K$38:K$45,"DTS5S")+COUNTIF(K$38:K$45,"DTS5S1")+COUNTIF(K$38:K$45,"S")+COUNTIF(K$38:K$45,"DTS4S")+COUNTIF(K$38:K$45,"DTS4S1")+COUNTIF(K$54:K$62,"D")+COUNTIF(K$54:K$62,"DT")+COUNTIF(K$54:K$62,"DTS")+COUNTIF(K$54:K$62,"DTS1")+COUNTIF(K$54:K$62,"DTSDS")+COUNTIF(K$54:K$62,"DTSDS1")+COUNTIF(K$54:K$62,"DTS5S")+COUNTIF(K$54:K$62,"DTS5S1")+COUNTIF(K$54:K$62,"S")+COUNTIF(K$54:K$62,"DTS4S")+COUNTIF(K$54:K$62,"DTS4S1")+COUNTIF(K$70:K$79,"D")+COUNTIF(K$70:K$79,"DT")+COUNTIF(K$70:K$79,"DTS")+COUNTIF(K$70:K$79,"DTS1")+COUNTIF(K$70:K$79,"DTSDS")+COUNTIF(K$70:K$79,"DTSDS1")+COUNTIF(K$70:K$79,"DTS5S")+COUNTIF(K$70:K$79,"DTS5S1")+COUNTIF(K$70:K$79,"S")+COUNTIF(K$70:K$79,"DTS4S")+COUNTIF(K$70:K$79,"DTS4S1")</f>
        <v>6</v>
      </c>
      <c r="L4" s="642">
        <f>COUNTIF(L$20:L$29,"D")+COUNTIF(L$20:L$29,"DT")+COUNTIF(L$20:L$29,"DTS")+COUNTIF(L$20:L$29,"DTS1")+COUNTIF(L$20:L$29,"DTSDS")+COUNTIF(L$20:L$29,"DTSDS1")+COUNTIF(L$20:L$29,"DTS5S")+COUNTIF(L$20:L$29,"DTS5S1")+COUNTIF(L$20:L$29,"S")+COUNTIF(L$20:L$29,"DTS4S")+COUNTIF(L$20:L$29,"DTS4S1")+COUNTIF(L$38:L$45,"D")+COUNTIF(L$38:L$45,"DT")+COUNTIF(L$38:L$45,"DTS")+COUNTIF(L$38:L$45,"DTS1")+COUNTIF(L$38:L$45,"DTSDS")+COUNTIF(L$38:L$45,"DTSDS1")+COUNTIF(L$38:L$45,"DTS5S")+COUNTIF(L$38:L$45,"DTS5S1")+COUNTIF(L$38:L$45,"S")+COUNTIF(L$38:L$45,"DTS4S")+COUNTIF(L$38:L$45,"DTS4S1")+COUNTIF(L$54:L$62,"D")+COUNTIF(L$54:L$62,"DT")+COUNTIF(L$54:L$62,"DTS")+COUNTIF(L$54:L$62,"DTS1")+COUNTIF(L$54:L$62,"DTSDS")+COUNTIF(L$54:L$62,"DTSDS1")+COUNTIF(L$54:L$62,"DTS5S")+COUNTIF(L$54:L$62,"DTS5S1")+COUNTIF(L$54:L$62,"S")+COUNTIF(L$54:L$62,"DTS4S")+COUNTIF(L$54:L$62,"DTS4S1")+COUNTIF(L$70:L$79,"D")+COUNTIF(L$70:L$79,"DT")+COUNTIF(L$70:L$79,"DTS")+COUNTIF(L$70:L$79,"DTS1")+COUNTIF(L$70:L$79,"DTSDS")+COUNTIF(L$70:L$79,"DTSDS1")+COUNTIF(L$70:L$79,"DTS5S")+COUNTIF(L$70:L$79,"DTS5S1")+COUNTIF(L$70:L$79,"S")+COUNTIF(L$70:L$79,"DTS4S")+COUNTIF(L$70:L$79,"DTS4S1")</f>
        <v>6</v>
      </c>
      <c r="M4" s="642">
        <f>COUNTIF(M$20:M$29,"D")+COUNTIF(M$20:M$29,"DT")+COUNTIF(M$20:M$29,"DTS")+COUNTIF(M$20:M$29,"DTS1")+COUNTIF(M$20:M$29,"DTSDS")+COUNTIF(M$20:M$29,"DTSDS1")+COUNTIF(M$20:M$29,"DTS5S")+COUNTIF(M$20:M$29,"DTS5S1")+COUNTIF(M$20:M$29,"S")+COUNTIF(M$20:M$29,"DTS4S")+COUNTIF(M$20:M$29,"DTS4S1")+COUNTIF(M$38:M$45,"D")+COUNTIF(M$38:M$45,"DT")+COUNTIF(M$38:M$45,"DTS")+COUNTIF(M$38:M$45,"DTS1")+COUNTIF(M$38:M$45,"DTSDS")+COUNTIF(M$38:M$45,"DTSDS1")+COUNTIF(M$38:M$45,"DTS5S")+COUNTIF(M$38:M$45,"DTS5S1")+COUNTIF(M$38:M$45,"S")+COUNTIF(M$38:M$45,"DTS4S")+COUNTIF(M$38:M$45,"DTS4S1")+COUNTIF(M$54:M$62,"D")+COUNTIF(M$54:M$62,"DT")+COUNTIF(M$54:M$62,"DTS")+COUNTIF(M$54:M$62,"DTS1")+COUNTIF(M$54:M$62,"DTSDS")+COUNTIF(M$54:M$62,"DTSDS1")+COUNTIF(M$54:M$62,"DTS5S")+COUNTIF(M$54:M$62,"DTS5S1")+COUNTIF(M$54:M$62,"S")+COUNTIF(M$54:M$62,"DTS4S")+COUNTIF(M$54:M$62,"DTS4S1")+COUNTIF(M$70:M$79,"D")+COUNTIF(M$70:M$79,"DT")+COUNTIF(M$70:M$79,"DTS")+COUNTIF(M$70:M$79,"DTS1")+COUNTIF(M$70:M$79,"DTSDS")+COUNTIF(M$70:M$79,"DTSDS1")+COUNTIF(M$70:M$79,"DTS5S")+COUNTIF(M$70:M$79,"DTS5S1")+COUNTIF(M$70:M$79,"S")+COUNTIF(M$70:M$79,"DTS4S")+COUNTIF(M$70:M$79,"DTS4S1")</f>
        <v>5</v>
      </c>
      <c r="N4" s="642">
        <f>COUNTIF(N$20:N$29,"D")+COUNTIF(N$20:N$29,"DT")+COUNTIF(N$20:N$29,"DTS")+COUNTIF(N$20:N$29,"DTS1")+COUNTIF(N$20:N$29,"DTSDS")+COUNTIF(N$20:N$29,"DTSDS1")+COUNTIF(N$20:N$29,"DTS5S")+COUNTIF(N$20:N$29,"DTS5S1")+COUNTIF(N$20:N$29,"S")+COUNTIF(N$20:N$29,"DTS4S")+COUNTIF(N$20:N$29,"DTS4S1")+COUNTIF(N$38:N$45,"D")+COUNTIF(N$38:N$45,"DT")+COUNTIF(N$38:N$45,"DTS")+COUNTIF(N$38:N$45,"DTS1")+COUNTIF(N$38:N$45,"DTSDS")+COUNTIF(N$38:N$45,"DTSDS1")+COUNTIF(N$38:N$45,"DTS5S")+COUNTIF(N$38:N$45,"DTS5S1")+COUNTIF(N$38:N$45,"S")+COUNTIF(N$38:N$45,"DTS4S")+COUNTIF(N$38:N$45,"DTS4S1")+COUNTIF(N$54:N$62,"D")+COUNTIF(N$54:N$62,"DT")+COUNTIF(N$54:N$62,"DTS")+COUNTIF(N$54:N$62,"DTS1")+COUNTIF(N$54:N$62,"DTSDS")+COUNTIF(N$54:N$62,"DTSDS1")+COUNTIF(N$54:N$62,"DTS5S")+COUNTIF(N$54:N$62,"DTS5S1")+COUNTIF(N$54:N$62,"S")+COUNTIF(N$54:N$62,"DTS4S")+COUNTIF(N$54:N$62,"DTS4S1")+COUNTIF(N$70:N$79,"D")+COUNTIF(N$70:N$79,"DT")+COUNTIF(N$70:N$79,"DTS")+COUNTIF(N$70:N$79,"DTS1")+COUNTIF(N$70:N$79,"DTSDS")+COUNTIF(N$70:N$79,"DTSDS1")+COUNTIF(N$70:N$79,"DTS5S")+COUNTIF(N$70:N$79,"DTS5S1")+COUNTIF(N$70:N$79,"S")+COUNTIF(N$70:N$79,"DTS4S")+COUNTIF(N$70:N$79,"DTS4S1")</f>
        <v>5</v>
      </c>
      <c r="O4" s="642">
        <f>COUNTIF(O$20:O$29,"D")+COUNTIF(O$20:O$29,"DT")+COUNTIF(O$20:O$29,"DTS")+COUNTIF(O$20:O$29,"DTS1")+COUNTIF(O$20:O$29,"DTSDS")+COUNTIF(O$20:O$29,"DTSDS1")+COUNTIF(O$20:O$29,"DTS5S")+COUNTIF(O$20:O$29,"DTS5S1")+COUNTIF(O$20:O$29,"S")+COUNTIF(O$20:O$29,"DTS4S")+COUNTIF(O$20:O$29,"DTS4S1")+COUNTIF(O$38:O$45,"D")+COUNTIF(O$38:O$45,"DT")+COUNTIF(O$38:O$45,"DTS")+COUNTIF(O$38:O$45,"DTS1")+COUNTIF(O$38:O$45,"DTSDS")+COUNTIF(O$38:O$45,"DTSDS1")+COUNTIF(O$38:O$45,"DTS5S")+COUNTIF(O$38:O$45,"DTS5S1")+COUNTIF(O$38:O$45,"S")+COUNTIF(O$38:O$45,"DTS4S")+COUNTIF(O$38:O$45,"DTS4S1")+COUNTIF(O$54:O$62,"D")+COUNTIF(O$54:O$62,"DT")+COUNTIF(O$54:O$62,"DTS")+COUNTIF(O$54:O$62,"DTS1")+COUNTIF(O$54:O$62,"DTSDS")+COUNTIF(O$54:O$62,"DTSDS1")+COUNTIF(O$54:O$62,"DTS5S")+COUNTIF(O$54:O$62,"DTS5S1")+COUNTIF(O$54:O$62,"S")+COUNTIF(O$54:O$62,"DTS4S")+COUNTIF(O$54:O$62,"DTS4S1")+COUNTIF(O$70:O$79,"D")+COUNTIF(O$70:O$79,"DT")+COUNTIF(O$70:O$79,"DTS")+COUNTIF(O$70:O$79,"DTS1")+COUNTIF(O$70:O$79,"DTSDS")+COUNTIF(O$70:O$79,"DTSDS1")+COUNTIF(O$70:O$79,"DTS5S")+COUNTIF(O$70:O$79,"DTS5S1")+COUNTIF(O$70:O$79,"S")+COUNTIF(O$70:O$79,"DTS4S")+COUNTIF(O$70:O$79,"DTS4S1")</f>
        <v>6</v>
      </c>
      <c r="P4" s="642">
        <f>COUNTIF(P$20:P$29,"D")+COUNTIF(P$20:P$29,"DT")+COUNTIF(P$20:P$29,"DTS")+COUNTIF(P$20:P$29,"DTS1")+COUNTIF(P$20:P$29,"DTSDS")+COUNTIF(P$20:P$29,"DTSDS1")+COUNTIF(P$20:P$29,"DTS5S")+COUNTIF(P$20:P$29,"DTS5S1")+COUNTIF(P$20:P$29,"S")+COUNTIF(P$20:P$29,"DTS4S")+COUNTIF(P$20:P$29,"DTS4S1")+COUNTIF(P$38:P$45,"D")+COUNTIF(P$38:P$45,"DT")+COUNTIF(P$38:P$45,"DTS")+COUNTIF(P$38:P$45,"DTS1")+COUNTIF(P$38:P$45,"DTSDS")+COUNTIF(P$38:P$45,"DTSDS1")+COUNTIF(P$38:P$45,"DTS5S")+COUNTIF(P$38:P$45,"DTS5S1")+COUNTIF(P$38:P$45,"S")+COUNTIF(P$38:P$45,"DTS4S")+COUNTIF(P$38:P$45,"DTS4S1")+COUNTIF(P$54:P$62,"D")+COUNTIF(P$54:P$62,"DT")+COUNTIF(P$54:P$62,"DTS")+COUNTIF(P$54:P$62,"DTS1")+COUNTIF(P$54:P$62,"DTSDS")+COUNTIF(P$54:P$62,"DTSDS1")+COUNTIF(P$54:P$62,"DTS5S")+COUNTIF(P$54:P$62,"DTS5S1")+COUNTIF(P$54:P$62,"S")+COUNTIF(P$54:P$62,"DTS4S")+COUNTIF(P$54:P$62,"DTS4S1")+COUNTIF(P$70:P$79,"D")+COUNTIF(P$70:P$79,"DT")+COUNTIF(P$70:P$79,"DTS")+COUNTIF(P$70:P$79,"DTS1")+COUNTIF(P$70:P$79,"DTSDS")+COUNTIF(P$70:P$79,"DTSDS1")+COUNTIF(P$70:P$79,"DTS5S")+COUNTIF(P$70:P$79,"DTS5S1")+COUNTIF(P$70:P$79,"S")+COUNTIF(P$70:P$79,"DTS4S")+COUNTIF(P$70:P$79,"DTS4S1")</f>
        <v>7</v>
      </c>
      <c r="Q4" s="642">
        <f>COUNTIF(Q$20:Q$29,"D")+COUNTIF(Q$20:Q$29,"DT")+COUNTIF(Q$20:Q$29,"DTS")+COUNTIF(Q$20:Q$29,"DTS1")+COUNTIF(Q$20:Q$29,"DTSDS")+COUNTIF(Q$20:Q$29,"DTSDS1")+COUNTIF(Q$20:Q$29,"DTS5S")+COUNTIF(Q$20:Q$29,"DTS5S1")+COUNTIF(Q$20:Q$29,"S")+COUNTIF(Q$20:Q$29,"DTS4S")+COUNTIF(Q$20:Q$29,"DTS4S1")+COUNTIF(Q$38:Q$45,"D")+COUNTIF(Q$38:Q$45,"DT")+COUNTIF(Q$38:Q$45,"DTS")+COUNTIF(Q$38:Q$45,"DTS1")+COUNTIF(Q$38:Q$45,"DTSDS")+COUNTIF(Q$38:Q$45,"DTSDS1")+COUNTIF(Q$38:Q$45,"DTS5S")+COUNTIF(Q$38:Q$45,"DTS5S1")+COUNTIF(Q$38:Q$45,"S")+COUNTIF(Q$38:Q$45,"DTS4S")+COUNTIF(Q$38:Q$45,"DTS4S1")+COUNTIF(Q$54:Q$62,"D")+COUNTIF(Q$54:Q$62,"DT")+COUNTIF(Q$54:Q$62,"DTS")+COUNTIF(Q$54:Q$62,"DTS1")+COUNTIF(Q$54:Q$62,"DTSDS")+COUNTIF(Q$54:Q$62,"DTSDS1")+COUNTIF(Q$54:Q$62,"DTS5S")+COUNTIF(Q$54:Q$62,"DTS5S1")+COUNTIF(Q$54:Q$62,"S")+COUNTIF(Q$54:Q$62,"DTS4S")+COUNTIF(Q$54:Q$62,"DTS4S1")+COUNTIF(Q$70:Q$79,"D")+COUNTIF(Q$70:Q$79,"DT")+COUNTIF(Q$70:Q$79,"DTS")+COUNTIF(Q$70:Q$79,"DTS1")+COUNTIF(Q$70:Q$79,"DTSDS")+COUNTIF(Q$70:Q$79,"DTSDS1")+COUNTIF(Q$70:Q$79,"DTS5S")+COUNTIF(Q$70:Q$79,"DTS5S1")+COUNTIF(Q$70:Q$79,"S")+COUNTIF(Q$70:Q$79,"DTS4S")+COUNTIF(Q$70:Q$79,"DTS4S1")</f>
        <v>6</v>
      </c>
      <c r="R4" s="854">
        <f>COUNTIF(R$20:R$29,"D")+COUNTIF(R$20:R$29,"DT")+COUNTIF(R$20:R$29,"DTS")+COUNTIF(R$20:R$29,"DTS1")+COUNTIF(R$20:R$29,"DTSDS")+COUNTIF(R$20:R$29,"DTSDS1")+COUNTIF(R$20:R$29,"DTS5S")+COUNTIF(R$20:R$29,"DTS5S1")+COUNTIF(R$20:R$29,"S")+COUNTIF(R$20:R$29,"DTS4S")+COUNTIF(R$20:R$29,"DTS4S1")+COUNTIF(R$38:R$45,"D")+COUNTIF(R$38:R$45,"DT")+COUNTIF(R$38:R$45,"DTS")+COUNTIF(R$38:R$45,"DTS1")+COUNTIF(R$38:R$45,"DTSDS")+COUNTIF(R$38:R$45,"DTSDS1")+COUNTIF(R$38:R$45,"DTS5S")+COUNTIF(R$38:R$45,"DTS5S1")+COUNTIF(R$38:R$45,"S")+COUNTIF(R$38:R$45,"DTS4S")+COUNTIF(R$38:R$45,"DTS4S1")+COUNTIF(R$54:R$62,"D")+COUNTIF(R$54:R$62,"DT")+COUNTIF(R$54:R$62,"DTS")+COUNTIF(R$54:R$62,"DTS1")+COUNTIF(R$54:R$62,"DTSDS")+COUNTIF(R$54:R$62,"DTSDS1")+COUNTIF(R$54:R$62,"DTS5S")+COUNTIF(R$54:R$62,"DTS5S1")+COUNTIF(R$54:R$62,"S")+COUNTIF(R$54:R$62,"DTS4S")+COUNTIF(R$54:R$62,"DTS4S1")+COUNTIF(R$70:R$79,"D")+COUNTIF(R$70:R$79,"DT")+COUNTIF(R$70:R$79,"DTS")+COUNTIF(R$70:R$79,"DTS1")+COUNTIF(R$70:R$79,"DTSDS")+COUNTIF(R$70:R$79,"DTSDS1")+COUNTIF(R$70:R$79,"DTS5S")+COUNTIF(R$70:R$79,"DTS5S1")+COUNTIF(R$70:R$79,"S")+COUNTIF(R$70:R$79,"DTS4S")+COUNTIF(R$70:R$79,"DTS4S1")</f>
        <v>5</v>
      </c>
      <c r="S4" s="641">
        <f>COUNTIF(S$20:S$29,"D")+COUNTIF(S$20:S$29,"DT")+COUNTIF(S$20:S$29,"DTS")+COUNTIF(S$20:S$29,"DTS1")+COUNTIF(S$20:S$29,"DTSDS")+COUNTIF(S$20:S$29,"DTSDS1")+COUNTIF(S$20:S$29,"DTS5S")+COUNTIF(S$20:S$29,"DTS5S1")+COUNTIF(S$20:S$29,"S")+COUNTIF(S$20:S$29,"DTS4S")+COUNTIF(S$20:S$29,"DTS4S1")+COUNTIF(S$38:S$45,"D")+COUNTIF(S$38:S$45,"DT")+COUNTIF(S$38:S$45,"DTS")+COUNTIF(S$38:S$45,"DTS1")+COUNTIF(S$38:S$45,"DTSDS")+COUNTIF(S$38:S$45,"DTSDS1")+COUNTIF(S$38:S$45,"DTS5S")+COUNTIF(S$38:S$45,"DTS5S1")+COUNTIF(S$38:S$45,"S")+COUNTIF(S$38:S$45,"DTS4S")+COUNTIF(S$38:S$45,"DTS4S1")+COUNTIF(S$54:S$62,"D")+COUNTIF(S$54:S$62,"DT")+COUNTIF(S$54:S$62,"DTS")+COUNTIF(S$54:S$62,"DTS1")+COUNTIF(S$54:S$62,"DTSDS")+COUNTIF(S$54:S$62,"DTSDS1")+COUNTIF(S$54:S$62,"DTS5S")+COUNTIF(S$54:S$62,"DTS5S1")+COUNTIF(S$54:S$62,"S")+COUNTIF(S$54:S$62,"DTS4S")+COUNTIF(S$54:S$62,"DTS4S1")+COUNTIF(S$70:S$79,"D")+COUNTIF(S$70:S$79,"DT")+COUNTIF(S$70:S$79,"DTS")+COUNTIF(S$70:S$79,"DTS1")+COUNTIF(S$70:S$79,"DTSDS")+COUNTIF(S$70:S$79,"DTSDS1")+COUNTIF(S$70:S$79,"DTS5S")+COUNTIF(S$70:S$79,"DTS5S1")+COUNTIF(S$70:S$79,"S")+COUNTIF(S$70:S$79,"DTS4S")+COUNTIF(S$70:S$79,"DTS4S1")</f>
        <v>5</v>
      </c>
      <c r="T4" s="642">
        <f>COUNTIF(T$20:T$29,"D")+COUNTIF(T$20:T$29,"DT")+COUNTIF(T$20:T$29,"DTS")+COUNTIF(T$20:T$29,"DTS1")+COUNTIF(T$20:T$29,"DTSDS")+COUNTIF(T$20:T$29,"DTSDS1")+COUNTIF(T$20:T$29,"DTS5S")+COUNTIF(T$20:T$29,"DTS5S1")+COUNTIF(T$20:T$29,"S")+COUNTIF(T$20:T$29,"DTS4S")+COUNTIF(T$20:T$29,"DTS4S1")+COUNTIF(T$38:T$45,"D")+COUNTIF(T$38:T$45,"DT")+COUNTIF(T$38:T$45,"DTS")+COUNTIF(T$38:T$45,"DTS1")+COUNTIF(T$38:T$45,"DTSDS")+COUNTIF(T$38:T$45,"DTSDS1")+COUNTIF(T$38:T$45,"DTS5S")+COUNTIF(T$38:T$45,"DTS5S1")+COUNTIF(T$38:T$45,"S")+COUNTIF(T$38:T$45,"DTS4S")+COUNTIF(T$38:T$45,"DTS4S1")+COUNTIF(T$54:T$62,"D")+COUNTIF(T$54:T$62,"DT")+COUNTIF(T$54:T$62,"DTS")+COUNTIF(T$54:T$62,"DTS1")+COUNTIF(T$54:T$62,"DTSDS")+COUNTIF(T$54:T$62,"DTSDS1")+COUNTIF(T$54:T$62,"DTS5S")+COUNTIF(T$54:T$62,"DTS5S1")+COUNTIF(T$54:T$62,"S")+COUNTIF(T$54:T$62,"DTS4S")+COUNTIF(T$54:T$62,"DTS4S1")+COUNTIF(T$70:T$79,"D")+COUNTIF(T$70:T$79,"DT")+COUNTIF(T$70:T$79,"DTS")+COUNTIF(T$70:T$79,"DTS1")+COUNTIF(T$70:T$79,"DTSDS")+COUNTIF(T$70:T$79,"DTSDS1")+COUNTIF(T$70:T$79,"DTS5S")+COUNTIF(T$70:T$79,"DTS5S1")+COUNTIF(T$70:T$79,"S")+COUNTIF(T$70:T$79,"DTS4S")+COUNTIF(T$70:T$79,"DTS4S1")</f>
        <v>7</v>
      </c>
      <c r="U4" s="642">
        <f>COUNTIF(U$20:U$29,"D")+COUNTIF(U$20:U$29,"DT")+COUNTIF(U$20:U$29,"DTS")+COUNTIF(U$20:U$29,"DTS1")+COUNTIF(U$20:U$29,"DTSDS")+COUNTIF(U$20:U$29,"DTSDS1")+COUNTIF(U$20:U$29,"DTS5S")+COUNTIF(U$20:U$29,"DTS5S1")+COUNTIF(U$20:U$29,"S")+COUNTIF(U$20:U$29,"DTS4S")+COUNTIF(U$20:U$29,"DTS4S1")+COUNTIF(U$38:U$45,"D")+COUNTIF(U$38:U$45,"DT")+COUNTIF(U$38:U$45,"DTS")+COUNTIF(U$38:U$45,"DTS1")+COUNTIF(U$38:U$45,"DTSDS")+COUNTIF(U$38:U$45,"DTSDS1")+COUNTIF(U$38:U$45,"DTS5S")+COUNTIF(U$38:U$45,"DTS5S1")+COUNTIF(U$38:U$45,"S")+COUNTIF(U$38:U$45,"DTS4S")+COUNTIF(U$38:U$45,"DTS4S1")+COUNTIF(U$54:U$62,"D")+COUNTIF(U$54:U$62,"DT")+COUNTIF(U$54:U$62,"DTS")+COUNTIF(U$54:U$62,"DTS1")+COUNTIF(U$54:U$62,"DTSDS")+COUNTIF(U$54:U$62,"DTSDS1")+COUNTIF(U$54:U$62,"DTS5S")+COUNTIF(U$54:U$62,"DTS5S1")+COUNTIF(U$54:U$62,"S")+COUNTIF(U$54:U$62,"DTS4S")+COUNTIF(U$54:U$62,"DTS4S1")+COUNTIF(U$70:U$79,"D")+COUNTIF(U$70:U$79,"DT")+COUNTIF(U$70:U$79,"DTS")+COUNTIF(U$70:U$79,"DTS1")+COUNTIF(U$70:U$79,"DTSDS")+COUNTIF(U$70:U$79,"DTSDS1")+COUNTIF(U$70:U$79,"DTS5S")+COUNTIF(U$70:U$79,"DTS5S1")+COUNTIF(U$70:U$79,"S")+COUNTIF(U$70:U$79,"DTS4S")+COUNTIF(U$70:U$79,"DTS4S1")</f>
        <v>5</v>
      </c>
      <c r="V4" s="642">
        <f>COUNTIF(V$20:V$29,"D")+COUNTIF(V$20:V$29,"DT")+COUNTIF(V$20:V$29,"DTS")+COUNTIF(V$20:V$29,"DTS1")+COUNTIF(V$20:V$29,"DTSDS")+COUNTIF(V$20:V$29,"DTSDS1")+COUNTIF(V$20:V$29,"DTS5S")+COUNTIF(V$20:V$29,"DTS5S1")+COUNTIF(V$20:V$29,"S")+COUNTIF(V$20:V$29,"DTS4S")+COUNTIF(V$20:V$29,"DTS4S1")+COUNTIF(V$38:V$45,"D")+COUNTIF(V$38:V$45,"DT")+COUNTIF(V$38:V$45,"DTS")+COUNTIF(V$38:V$45,"DTS1")+COUNTIF(V$38:V$45,"DTSDS")+COUNTIF(V$38:V$45,"DTSDS1")+COUNTIF(V$38:V$45,"DTS5S")+COUNTIF(V$38:V$45,"DTS5S1")+COUNTIF(V$38:V$45,"S")+COUNTIF(V$38:V$45,"DTS4S")+COUNTIF(V$38:V$45,"DTS4S1")+COUNTIF(V$54:V$62,"D")+COUNTIF(V$54:V$62,"DT")+COUNTIF(V$54:V$62,"DTS")+COUNTIF(V$54:V$62,"DTS1")+COUNTIF(V$54:V$62,"DTSDS")+COUNTIF(V$54:V$62,"DTSDS1")+COUNTIF(V$54:V$62,"DTS5S")+COUNTIF(V$54:V$62,"DTS5S1")+COUNTIF(V$54:V$62,"S")+COUNTIF(V$54:V$62,"DTS4S")+COUNTIF(V$54:V$62,"DTS4S1")+COUNTIF(V$70:V$79,"D")+COUNTIF(V$70:V$79,"DT")+COUNTIF(V$70:V$79,"DTS")+COUNTIF(V$70:V$79,"DTS1")+COUNTIF(V$70:V$79,"DTSDS")+COUNTIF(V$70:V$79,"DTSDS1")+COUNTIF(V$70:V$79,"DTS5S")+COUNTIF(V$70:V$79,"DTS5S1")+COUNTIF(V$70:V$79,"S")+COUNTIF(V$70:V$79,"DTS4S")+COUNTIF(V$70:V$79,"DTS4S1")</f>
        <v>4</v>
      </c>
      <c r="W4" s="642">
        <f>COUNTIF(W$20:W$29,"D")+COUNTIF(W$20:W$29,"DT")+COUNTIF(W$20:W$29,"DTS")+COUNTIF(W$20:W$29,"DTS1")+COUNTIF(W$20:W$29,"DTSDS")+COUNTIF(W$20:W$29,"DTSDS1")+COUNTIF(W$20:W$29,"DTS5S")+COUNTIF(W$20:W$29,"DTS5S1")+COUNTIF(W$20:W$29,"S")+COUNTIF(W$20:W$29,"DTS4S")+COUNTIF(W$20:W$29,"DTS4S1")+COUNTIF(W$38:W$45,"D")+COUNTIF(W$38:W$45,"DT")+COUNTIF(W$38:W$45,"DTS")+COUNTIF(W$38:W$45,"DTS1")+COUNTIF(W$38:W$45,"DTSDS")+COUNTIF(W$38:W$45,"DTSDS1")+COUNTIF(W$38:W$45,"DTS5S")+COUNTIF(W$38:W$45,"DTS5S1")+COUNTIF(W$38:W$45,"S")+COUNTIF(W$38:W$45,"DTS4S")+COUNTIF(W$38:W$45,"DTS4S1")+COUNTIF(W$54:W$62,"D")+COUNTIF(W$54:W$62,"DT")+COUNTIF(W$54:W$62,"DTS")+COUNTIF(W$54:W$62,"DTS1")+COUNTIF(W$54:W$62,"DTSDS")+COUNTIF(W$54:W$62,"DTSDS1")+COUNTIF(W$54:W$62,"DTS5S")+COUNTIF(W$54:W$62,"DTS5S1")+COUNTIF(W$54:W$62,"S")+COUNTIF(W$54:W$62,"DTS4S")+COUNTIF(W$54:W$62,"DTS4S1")+COUNTIF(W$70:W$79,"D")+COUNTIF(W$70:W$79,"DT")+COUNTIF(W$70:W$79,"DTS")+COUNTIF(W$70:W$79,"DTS1")+COUNTIF(W$70:W$79,"DTSDS")+COUNTIF(W$70:W$79,"DTSDS1")+COUNTIF(W$70:W$79,"DTS5S")+COUNTIF(W$70:W$79,"DTS5S1")+COUNTIF(W$70:W$79,"S")+COUNTIF(W$70:W$79,"DTS4S")+COUNTIF(W$70:W$79,"DTS4S1")</f>
        <v>7</v>
      </c>
      <c r="X4" s="642">
        <f>COUNTIF(X$20:X$29,"D")+COUNTIF(X$20:X$29,"DT")+COUNTIF(X$20:X$29,"DTS")+COUNTIF(X$20:X$29,"DTS1")+COUNTIF(X$20:X$29,"DTSDS")+COUNTIF(X$20:X$29,"DTSDS1")+COUNTIF(X$20:X$29,"DTS5S")+COUNTIF(X$20:X$29,"DTS5S1")+COUNTIF(X$20:X$29,"S")+COUNTIF(X$20:X$29,"DTS4S")+COUNTIF(X$20:X$29,"DTS4S1")+COUNTIF(X$38:X$45,"D")+COUNTIF(X$38:X$45,"DT")+COUNTIF(X$38:X$45,"DTS")+COUNTIF(X$38:X$45,"DTS1")+COUNTIF(X$38:X$45,"DTSDS")+COUNTIF(X$38:X$45,"DTSDS1")+COUNTIF(X$38:X$45,"DTS5S")+COUNTIF(X$38:X$45,"DTS5S1")+COUNTIF(X$38:X$45,"S")+COUNTIF(X$38:X$45,"DTS4S")+COUNTIF(X$38:X$45,"DTS4S1")+COUNTIF(X$54:X$62,"D")+COUNTIF(X$54:X$62,"DT")+COUNTIF(X$54:X$62,"DTS")+COUNTIF(X$54:X$62,"DTS1")+COUNTIF(X$54:X$62,"DTSDS")+COUNTIF(X$54:X$62,"DTSDS1")+COUNTIF(X$54:X$62,"DTS5S")+COUNTIF(X$54:X$62,"DTS5S1")+COUNTIF(X$54:X$62,"S")+COUNTIF(X$54:X$62,"DTS4S")+COUNTIF(X$54:X$62,"DTS4S1")+COUNTIF(X$70:X$79,"D")+COUNTIF(X$70:X$79,"DT")+COUNTIF(X$70:X$79,"DTS")+COUNTIF(X$70:X$79,"DTS1")+COUNTIF(X$70:X$79,"DTSDS")+COUNTIF(X$70:X$79,"DTSDS1")+COUNTIF(X$70:X$79,"DTS5S")+COUNTIF(X$70:X$79,"DTS5S1")+COUNTIF(X$70:X$79,"S")+COUNTIF(X$70:X$79,"DTS4S")+COUNTIF(X$70:X$79,"DTS4S1")</f>
        <v>7</v>
      </c>
      <c r="Y4" s="642">
        <f>COUNTIF(Y$20:Y$29,"D")+COUNTIF(Y$20:Y$29,"DT")+COUNTIF(Y$20:Y$29,"DTS")+COUNTIF(Y$20:Y$29,"DTS1")+COUNTIF(Y$20:Y$29,"DTSDS")+COUNTIF(Y$20:Y$29,"DTSDS1")+COUNTIF(Y$20:Y$29,"DTS5S")+COUNTIF(Y$20:Y$29,"DTS5S1")+COUNTIF(Y$20:Y$29,"S")+COUNTIF(Y$20:Y$29,"DTS4S")+COUNTIF(Y$20:Y$29,"DTS4S1")+COUNTIF(Y$38:Y$45,"D")+COUNTIF(Y$38:Y$45,"DT")+COUNTIF(Y$38:Y$45,"DTS")+COUNTIF(Y$38:Y$45,"DTS1")+COUNTIF(Y$38:Y$45,"DTSDS")+COUNTIF(Y$38:Y$45,"DTSDS1")+COUNTIF(Y$38:Y$45,"DTS5S")+COUNTIF(Y$38:Y$45,"DTS5S1")+COUNTIF(Y$38:Y$45,"S")+COUNTIF(Y$38:Y$45,"DTS4S")+COUNTIF(Y$38:Y$45,"DTS4S1")+COUNTIF(Y$54:Y$62,"D")+COUNTIF(Y$54:Y$62,"DT")+COUNTIF(Y$54:Y$62,"DTS")+COUNTIF(Y$54:Y$62,"DTS1")+COUNTIF(Y$54:Y$62,"DTSDS")+COUNTIF(Y$54:Y$62,"DTSDS1")+COUNTIF(Y$54:Y$62,"DTS5S")+COUNTIF(Y$54:Y$62,"DTS5S1")+COUNTIF(Y$54:Y$62,"S")+COUNTIF(Y$54:Y$62,"DTS4S")+COUNTIF(Y$54:Y$62,"DTS4S1")+COUNTIF(Y$70:Y$79,"D")+COUNTIF(Y$70:Y$79,"DT")+COUNTIF(Y$70:Y$79,"DTS")+COUNTIF(Y$70:Y$79,"DTS1")+COUNTIF(Y$70:Y$79,"DTSDS")+COUNTIF(Y$70:Y$79,"DTSDS1")+COUNTIF(Y$70:Y$79,"DTS5S")+COUNTIF(Y$70:Y$79,"DTS5S1")+COUNTIF(Y$70:Y$79,"S")+COUNTIF(Y$70:Y$79,"DTS4S")+COUNTIF(Y$70:Y$79,"DTS4S1")</f>
        <v>6</v>
      </c>
      <c r="Z4" s="642">
        <f>COUNTIF(Z$20:Z$29,"D")+COUNTIF(Z$20:Z$29,"DT")+COUNTIF(Z$20:Z$29,"DTS")+COUNTIF(Z$20:Z$29,"DTS1")+COUNTIF(Z$20:Z$29,"DTSDS")+COUNTIF(Z$20:Z$29,"DTSDS1")+COUNTIF(Z$20:Z$29,"DTS5S")+COUNTIF(Z$20:Z$29,"DTS5S1")+COUNTIF(Z$20:Z$29,"S")+COUNTIF(Z$20:Z$29,"DTS4S")+COUNTIF(Z$20:Z$29,"DTS4S1")+COUNTIF(Z$38:Z$45,"D")+COUNTIF(Z$38:Z$45,"DT")+COUNTIF(Z$38:Z$45,"DTS")+COUNTIF(Z$38:Z$45,"DTS1")+COUNTIF(Z$38:Z$45,"DTSDS")+COUNTIF(Z$38:Z$45,"DTSDS1")+COUNTIF(Z$38:Z$45,"DTS5S")+COUNTIF(Z$38:Z$45,"DTS5S1")+COUNTIF(Z$38:Z$45,"S")+COUNTIF(Z$38:Z$45,"DTS4S")+COUNTIF(Z$38:Z$45,"DTS4S1")+COUNTIF(Z$54:Z$62,"D")+COUNTIF(Z$54:Z$62,"DT")+COUNTIF(Z$54:Z$62,"DTS")+COUNTIF(Z$54:Z$62,"DTS1")+COUNTIF(Z$54:Z$62,"DTSDS")+COUNTIF(Z$54:Z$62,"DTSDS1")+COUNTIF(Z$54:Z$62,"DTS5S")+COUNTIF(Z$54:Z$62,"DTS5S1")+COUNTIF(Z$54:Z$62,"S")+COUNTIF(Z$54:Z$62,"DTS4S")+COUNTIF(Z$54:Z$62,"DTS4S1")+COUNTIF(Z$70:Z$79,"D")+COUNTIF(Z$70:Z$79,"DT")+COUNTIF(Z$70:Z$79,"DTS")+COUNTIF(Z$70:Z$79,"DTS1")+COUNTIF(Z$70:Z$79,"DTSDS")+COUNTIF(Z$70:Z$79,"DTSDS1")+COUNTIF(Z$70:Z$79,"DTS5S")+COUNTIF(Z$70:Z$79,"DTS5S1")+COUNTIF(Z$70:Z$79,"S")+COUNTIF(Z$70:Z$79,"DTS4S")+COUNTIF(Z$70:Z$79,"DTS4S1")</f>
        <v>5</v>
      </c>
      <c r="AA4" s="642">
        <f>COUNTIF(AA$20:AA$29,"D")+COUNTIF(AA$20:AA$29,"DT")+COUNTIF(AA$20:AA$29,"DTS")+COUNTIF(AA$20:AA$29,"DTS1")+COUNTIF(AA$20:AA$29,"DTSDS")+COUNTIF(AA$20:AA$29,"DTSDS1")+COUNTIF(AA$20:AA$29,"DTS5S")+COUNTIF(AA$20:AA$29,"DTS5S1")+COUNTIF(AA$20:AA$29,"S")+COUNTIF(AA$20:AA$29,"DTS4S")+COUNTIF(AA$20:AA$29,"DTS4S1")+COUNTIF(AA$38:AA$45,"D")+COUNTIF(AA$38:AA$45,"DT")+COUNTIF(AA$38:AA$45,"DTS")+COUNTIF(AA$38:AA$45,"DTS1")+COUNTIF(AA$38:AA$45,"DTSDS")+COUNTIF(AA$38:AA$45,"DTSDS1")+COUNTIF(AA$38:AA$45,"DTS5S")+COUNTIF(AA$38:AA$45,"DTS5S1")+COUNTIF(AA$38:AA$45,"S")+COUNTIF(AA$38:AA$45,"DTS4S")+COUNTIF(AA$38:AA$45,"DTS4S1")+COUNTIF(AA$54:AA$62,"D")+COUNTIF(AA$54:AA$62,"DT")+COUNTIF(AA$54:AA$62,"DTS")+COUNTIF(AA$54:AA$62,"DTS1")+COUNTIF(AA$54:AA$62,"DTSDS")+COUNTIF(AA$54:AA$62,"DTSDS1")+COUNTIF(AA$54:AA$62,"DTS5S")+COUNTIF(AA$54:AA$62,"DTS5S1")+COUNTIF(AA$54:AA$62,"S")+COUNTIF(AA$54:AA$62,"DTS4S")+COUNTIF(AA$54:AA$62,"DTS4S1")+COUNTIF(AA$70:AA$79,"D")+COUNTIF(AA$70:AA$79,"DT")+COUNTIF(AA$70:AA$79,"DTS")+COUNTIF(AA$70:AA$79,"DTS1")+COUNTIF(AA$70:AA$79,"DTSDS")+COUNTIF(AA$70:AA$79,"DTSDS1")+COUNTIF(AA$70:AA$79,"DTS5S")+COUNTIF(AA$70:AA$79,"DTS5S1")+COUNTIF(AA$70:AA$79,"S")+COUNTIF(AA$70:AA$79,"DTS4S")+COUNTIF(AA$70:AA$79,"DTS4S1")</f>
        <v>5</v>
      </c>
      <c r="AB4" s="642">
        <f>COUNTIF(AB$20:AB$29,"D")+COUNTIF(AB$20:AB$29,"DT")+COUNTIF(AB$20:AB$29,"DTS")+COUNTIF(AB$20:AB$29,"DTS1")+COUNTIF(AB$20:AB$29,"DTSDS")+COUNTIF(AB$20:AB$29,"DTSDS1")+COUNTIF(AB$20:AB$29,"DTS5S")+COUNTIF(AB$20:AB$29,"DTS5S1")+COUNTIF(AB$20:AB$29,"S")+COUNTIF(AB$20:AB$29,"DTS4S")+COUNTIF(AB$20:AB$29,"DTS4S1")+COUNTIF(AB$38:AB$45,"D")+COUNTIF(AB$38:AB$45,"DT")+COUNTIF(AB$38:AB$45,"DTS")+COUNTIF(AB$38:AB$45,"DTS1")+COUNTIF(AB$38:AB$45,"DTSDS")+COUNTIF(AB$38:AB$45,"DTSDS1")+COUNTIF(AB$38:AB$45,"DTS5S")+COUNTIF(AB$38:AB$45,"DTS5S1")+COUNTIF(AB$38:AB$45,"S")+COUNTIF(AB$38:AB$45,"DTS4S")+COUNTIF(AB$38:AB$45,"DTS4S1")+COUNTIF(AB$54:AB$62,"D")+COUNTIF(AB$54:AB$62,"DT")+COUNTIF(AB$54:AB$62,"DTS")+COUNTIF(AB$54:AB$62,"DTS1")+COUNTIF(AB$54:AB$62,"DTSDS")+COUNTIF(AB$54:AB$62,"DTSDS1")+COUNTIF(AB$54:AB$62,"DTS5S")+COUNTIF(AB$54:AB$62,"DTS5S1")+COUNTIF(AB$54:AB$62,"S")+COUNTIF(AB$54:AB$62,"DTS4S")+COUNTIF(AB$54:AB$62,"DTS4S1")+COUNTIF(AB$70:AB$79,"D")+COUNTIF(AB$70:AB$79,"DT")+COUNTIF(AB$70:AB$79,"DTS")+COUNTIF(AB$70:AB$79,"DTS1")+COUNTIF(AB$70:AB$79,"DTSDS")+COUNTIF(AB$70:AB$79,"DTSDS1")+COUNTIF(AB$70:AB$79,"DTS5S")+COUNTIF(AB$70:AB$79,"DTS5S1")+COUNTIF(AB$70:AB$79,"S")+COUNTIF(AB$70:AB$79,"DTS4S")+COUNTIF(AB$70:AB$79,"DTS4S1")</f>
        <v>7</v>
      </c>
      <c r="AC4" s="642">
        <f>COUNTIF(AC$20:AC$29,"D")+COUNTIF(AC$20:AC$29,"DT")+COUNTIF(AC$20:AC$29,"DTS")+COUNTIF(AC$20:AC$29,"DTS1")+COUNTIF(AC$20:AC$29,"DTSDS")+COUNTIF(AC$20:AC$29,"DTSDS1")+COUNTIF(AC$20:AC$29,"DTS5S")+COUNTIF(AC$20:AC$29,"DTS5S1")+COUNTIF(AC$20:AC$29,"S")+COUNTIF(AC$20:AC$29,"DTS4S")+COUNTIF(AC$20:AC$29,"DTS4S1")+COUNTIF(AC$38:AC$45,"D")+COUNTIF(AC$38:AC$45,"DT")+COUNTIF(AC$38:AC$45,"DTS")+COUNTIF(AC$38:AC$45,"DTS1")+COUNTIF(AC$38:AC$45,"DTSDS")+COUNTIF(AC$38:AC$45,"DTSDS1")+COUNTIF(AC$38:AC$45,"DTS5S")+COUNTIF(AC$38:AC$45,"DTS5S1")+COUNTIF(AC$38:AC$45,"S")+COUNTIF(AC$38:AC$45,"DTS4S")+COUNTIF(AC$38:AC$45,"DTS4S1")+COUNTIF(AC$54:AC$62,"D")+COUNTIF(AC$54:AC$62,"DT")+COUNTIF(AC$54:AC$62,"DTS")+COUNTIF(AC$54:AC$62,"DTS1")+COUNTIF(AC$54:AC$62,"DTSDS")+COUNTIF(AC$54:AC$62,"DTSDS1")+COUNTIF(AC$54:AC$62,"DTS5S")+COUNTIF(AC$54:AC$62,"DTS5S1")+COUNTIF(AC$54:AC$62,"S")+COUNTIF(AC$54:AC$62,"DTS4S")+COUNTIF(AC$54:AC$62,"DTS4S1")+COUNTIF(AC$70:AC$79,"D")+COUNTIF(AC$70:AC$79,"DT")+COUNTIF(AC$70:AC$79,"DTS")+COUNTIF(AC$70:AC$79,"DTS1")+COUNTIF(AC$70:AC$79,"DTSDS")+COUNTIF(AC$70:AC$79,"DTSDS1")+COUNTIF(AC$70:AC$79,"DTS5S")+COUNTIF(AC$70:AC$79,"DTS5S1")+COUNTIF(AC$70:AC$79,"S")+COUNTIF(AC$70:AC$79,"DTS4S")+COUNTIF(AC$70:AC$79,"DTS4S1")</f>
        <v>7</v>
      </c>
      <c r="AD4" s="642">
        <f>COUNTIF(AD$20:AD$29,"D")+COUNTIF(AD$20:AD$29,"DT")+COUNTIF(AD$20:AD$29,"DTS")+COUNTIF(AD$20:AD$29,"DTS1")+COUNTIF(AD$20:AD$29,"DTSDS")+COUNTIF(AD$20:AD$29,"DTSDS1")+COUNTIF(AD$20:AD$29,"DTS5S")+COUNTIF(AD$20:AD$29,"DTS5S1")+COUNTIF(AD$20:AD$29,"S")+COUNTIF(AD$20:AD$29,"DTS4S")+COUNTIF(AD$20:AD$29,"DTS4S1")+COUNTIF(AD$38:AD$45,"D")+COUNTIF(AD$38:AD$45,"DT")+COUNTIF(AD$38:AD$45,"DTS")+COUNTIF(AD$38:AD$45,"DTS1")+COUNTIF(AD$38:AD$45,"DTSDS")+COUNTIF(AD$38:AD$45,"DTSDS1")+COUNTIF(AD$38:AD$45,"DTS5S")+COUNTIF(AD$38:AD$45,"DTS5S1")+COUNTIF(AD$38:AD$45,"S")+COUNTIF(AD$38:AD$45,"DTS4S")+COUNTIF(AD$38:AD$45,"DTS4S1")+COUNTIF(AD$54:AD$62,"D")+COUNTIF(AD$54:AD$62,"DT")+COUNTIF(AD$54:AD$62,"DTS")+COUNTIF(AD$54:AD$62,"DTS1")+COUNTIF(AD$54:AD$62,"DTSDS")+COUNTIF(AD$54:AD$62,"DTSDS1")+COUNTIF(AD$54:AD$62,"DTS5S")+COUNTIF(AD$54:AD$62,"DTS5S1")+COUNTIF(AD$54:AD$62,"S")+COUNTIF(AD$54:AD$62,"DTS4S")+COUNTIF(AD$54:AD$62,"DTS4S1")+COUNTIF(AD$70:AD$79,"D")+COUNTIF(AD$70:AD$79,"DT")+COUNTIF(AD$70:AD$79,"DTS")+COUNTIF(AD$70:AD$79,"DTS1")+COUNTIF(AD$70:AD$79,"DTSDS")+COUNTIF(AD$70:AD$79,"DTSDS1")+COUNTIF(AD$70:AD$79,"DTS5S")+COUNTIF(AD$70:AD$79,"DTS5S1")+COUNTIF(AD$70:AD$79,"S")+COUNTIF(AD$70:AD$79,"DTS4S")+COUNTIF(AD$70:AD$79,"DTS4S1")</f>
        <v>5</v>
      </c>
      <c r="AE4" s="642">
        <f>COUNTIF(AE$20:AE$29,"D")+COUNTIF(AE$20:AE$29,"DT")+COUNTIF(AE$20:AE$29,"DTS")+COUNTIF(AE$20:AE$29,"DTS1")+COUNTIF(AE$20:AE$29,"DTSDS")+COUNTIF(AE$20:AE$29,"DTSDS1")+COUNTIF(AE$20:AE$29,"DTS5S")+COUNTIF(AE$20:AE$29,"DTS5S1")+COUNTIF(AE$20:AE$29,"S")+COUNTIF(AE$20:AE$29,"DTS4S")+COUNTIF(AE$20:AE$29,"DTS4S1")+COUNTIF(AE$38:AE$45,"D")+COUNTIF(AE$38:AE$45,"DT")+COUNTIF(AE$38:AE$45,"DTS")+COUNTIF(AE$38:AE$45,"DTS1")+COUNTIF(AE$38:AE$45,"DTSDS")+COUNTIF(AE$38:AE$45,"DTSDS1")+COUNTIF(AE$38:AE$45,"DTS5S")+COUNTIF(AE$38:AE$45,"DTS5S1")+COUNTIF(AE$38:AE$45,"S")+COUNTIF(AE$38:AE$45,"DTS4S")+COUNTIF(AE$38:AE$45,"DTS4S1")+COUNTIF(AE$54:AE$62,"D")+COUNTIF(AE$54:AE$62,"DT")+COUNTIF(AE$54:AE$62,"DTS")+COUNTIF(AE$54:AE$62,"DTS1")+COUNTIF(AE$54:AE$62,"DTSDS")+COUNTIF(AE$54:AE$62,"DTSDS1")+COUNTIF(AE$54:AE$62,"DTS5S")+COUNTIF(AE$54:AE$62,"DTS5S1")+COUNTIF(AE$54:AE$62,"S")+COUNTIF(AE$54:AE$62,"DTS4S")+COUNTIF(AE$54:AE$62,"DTS4S1")+COUNTIF(AE$70:AE$79,"D")+COUNTIF(AE$70:AE$79,"DT")+COUNTIF(AE$70:AE$79,"DTS")+COUNTIF(AE$70:AE$79,"DTS1")+COUNTIF(AE$70:AE$79,"DTSDS")+COUNTIF(AE$70:AE$79,"DTSDS1")+COUNTIF(AE$70:AE$79,"DTS5S")+COUNTIF(AE$70:AE$79,"DTS5S1")+COUNTIF(AE$70:AE$79,"S")+COUNTIF(AE$70:AE$79,"DTS4S")+COUNTIF(AE$70:AE$79,"DTS4S1")</f>
        <v>6</v>
      </c>
      <c r="AF4" s="642">
        <f>COUNTIF(AF$20:AF$29,"D")+COUNTIF(AF$20:AF$29,"DT")+COUNTIF(AF$20:AF$29,"DTS")+COUNTIF(AF$20:AF$29,"DTS1")+COUNTIF(AF$20:AF$29,"DTSDS")+COUNTIF(AF$20:AF$29,"DTSDS1")+COUNTIF(AF$20:AF$29,"DTS5S")+COUNTIF(AF$20:AF$29,"DTS5S1")+COUNTIF(AF$20:AF$29,"S")+COUNTIF(AF$20:AF$29,"DTS4S")+COUNTIF(AF$20:AF$29,"DTS4S1")+COUNTIF(AF$38:AF$45,"D")+COUNTIF(AF$38:AF$45,"DT")+COUNTIF(AF$38:AF$45,"DTS")+COUNTIF(AF$38:AF$45,"DTS1")+COUNTIF(AF$38:AF$45,"DTSDS")+COUNTIF(AF$38:AF$45,"DTSDS1")+COUNTIF(AF$38:AF$45,"DTS5S")+COUNTIF(AF$38:AF$45,"DTS5S1")+COUNTIF(AF$38:AF$45,"S")+COUNTIF(AF$38:AF$45,"DTS4S")+COUNTIF(AF$38:AF$45,"DTS4S1")+COUNTIF(AF$54:AF$62,"D")+COUNTIF(AF$54:AF$62,"DT")+COUNTIF(AF$54:AF$62,"DTS")+COUNTIF(AF$54:AF$62,"DTS1")+COUNTIF(AF$54:AF$62,"DTSDS")+COUNTIF(AF$54:AF$62,"DTSDS1")+COUNTIF(AF$54:AF$62,"DTS5S")+COUNTIF(AF$54:AF$62,"DTS5S1")+COUNTIF(AF$54:AF$62,"S")+COUNTIF(AF$54:AF$62,"DTS4S")+COUNTIF(AF$54:AF$62,"DTS4S1")+COUNTIF(AF$70:AF$79,"D")+COUNTIF(AF$70:AF$79,"DT")+COUNTIF(AF$70:AF$79,"DTS")+COUNTIF(AF$70:AF$79,"DTS1")+COUNTIF(AF$70:AF$79,"DTSDS")+COUNTIF(AF$70:AF$79,"DTSDS1")+COUNTIF(AF$70:AF$79,"DTS5S")+COUNTIF(AF$70:AF$79,"DTS5S1")+COUNTIF(AF$70:AF$79,"S")+COUNTIF(AF$70:AF$79,"DTS4S")+COUNTIF(AF$70:AF$79,"DTS4S1")</f>
        <v>6</v>
      </c>
      <c r="AG4" s="642">
        <f>COUNTIF(AG$20:AG$29,"D")+COUNTIF(AG$20:AG$29,"DT")+COUNTIF(AG$20:AG$29,"DTS")+COUNTIF(AG$20:AG$29,"DTS1")+COUNTIF(AG$20:AG$29,"DTSDS")+COUNTIF(AG$20:AG$29,"DTSDS1")+COUNTIF(AG$20:AG$29,"DTS5S")+COUNTIF(AG$20:AG$29,"DTS5S1")+COUNTIF(AG$20:AG$29,"S")+COUNTIF(AG$20:AG$29,"DTS4S")+COUNTIF(AG$20:AG$29,"DTS4S1")+COUNTIF(AG$38:AG$45,"D")+COUNTIF(AG$38:AG$45,"DT")+COUNTIF(AG$38:AG$45,"DTS")+COUNTIF(AG$38:AG$45,"DTS1")+COUNTIF(AG$38:AG$45,"DTSDS")+COUNTIF(AG$38:AG$45,"DTSDS1")+COUNTIF(AG$38:AG$45,"DTS5S")+COUNTIF(AG$38:AG$45,"DTS5S1")+COUNTIF(AG$38:AG$45,"S")+COUNTIF(AG$38:AG$45,"DTS4S")+COUNTIF(AG$38:AG$45,"DTS4S1")+COUNTIF(AG$54:AG$62,"D")+COUNTIF(AG$54:AG$62,"DT")+COUNTIF(AG$54:AG$62,"DTS")+COUNTIF(AG$54:AG$62,"DTS1")+COUNTIF(AG$54:AG$62,"DTSDS")+COUNTIF(AG$54:AG$62,"DTSDS1")+COUNTIF(AG$54:AG$62,"DTS5S")+COUNTIF(AG$54:AG$62,"DTS5S1")+COUNTIF(AG$54:AG$62,"S")+COUNTIF(AG$54:AG$62,"DTS4S")+COUNTIF(AG$54:AG$62,"DTS4S1")+COUNTIF(AG$70:AG$79,"D")+COUNTIF(AG$70:AG$79,"DT")+COUNTIF(AG$70:AG$79,"DTS")+COUNTIF(AG$70:AG$79,"DTS1")+COUNTIF(AG$70:AG$79,"DTSDS")+COUNTIF(AG$70:AG$79,"DTSDS1")+COUNTIF(AG$70:AG$79,"DTS5S")+COUNTIF(AG$70:AG$79,"DTS5S1")+COUNTIF(AG$70:AG$79,"S")+COUNTIF(AG$70:AG$79,"DTS4S")+COUNTIF(AG$70:AG$79,"DTS4S1")</f>
        <v>7</v>
      </c>
      <c r="AH4" s="643">
        <f>COUNTIF(AH$20:AH$29,"D")+COUNTIF(AH$20:AH$29,"DT")+COUNTIF(AH$20:AH$29,"DTS")+COUNTIF(AH$20:AH$29,"DTS1")+COUNTIF(AH$20:AH$29,"DTSDS")+COUNTIF(AH$20:AH$29,"DTSDS1")+COUNTIF(AH$20:AH$29,"DTS5S")+COUNTIF(AH$20:AH$29,"DTS5S1")+COUNTIF(AH$20:AH$29,"S")+COUNTIF(AH$20:AH$29,"DTS4S")+COUNTIF(AH$20:AH$29,"DTS4S1")+COUNTIF(AH$38:AH$45,"D")+COUNTIF(AH$38:AH$45,"DT")+COUNTIF(AH$38:AH$45,"DTS")+COUNTIF(AH$38:AH$45,"DTS1")+COUNTIF(AH$38:AH$45,"DTSDS")+COUNTIF(AH$38:AH$45,"DTSDS1")+COUNTIF(AH$38:AH$45,"DTS5S")+COUNTIF(AH$38:AH$45,"DTS5S1")+COUNTIF(AH$38:AH$45,"S")+COUNTIF(AH$38:AH$45,"DTS4S")+COUNTIF(AH$38:AH$45,"DTS4S1")+COUNTIF(AH$54:AH$62,"D")+COUNTIF(AH$54:AH$62,"DT")+COUNTIF(AH$54:AH$62,"DTS")+COUNTIF(AH$54:AH$62,"DTS1")+COUNTIF(AH$54:AH$62,"DTSDS")+COUNTIF(AH$54:AH$62,"DTSDS1")+COUNTIF(AH$54:AH$62,"DTS5S")+COUNTIF(AH$54:AH$62,"DTS5S1")+COUNTIF(AH$54:AH$62,"S")+COUNTIF(AH$54:AH$62,"DTS4S")+COUNTIF(AH$54:AH$62,"DTS4S1")+COUNTIF(AH$70:AH$79,"D")+COUNTIF(AH$70:AH$79,"DT")+COUNTIF(AH$70:AH$79,"DTS")+COUNTIF(AH$70:AH$79,"DTS1")+COUNTIF(AH$70:AH$79,"DTSDS")+COUNTIF(AH$70:AH$79,"DTSDS1")+COUNTIF(AH$70:AH$79,"DTS5S")+COUNTIF(AH$70:AH$79,"DTS5S1")+COUNTIF(AH$70:AH$79,"S")+COUNTIF(AH$70:AH$79,"DTS4S")+COUNTIF(AH$70:AH$79,"DTS4S1")</f>
        <v>6</v>
      </c>
      <c r="AI4" s="1389">
        <f>SUM(D4:AH4)-(8*31)</f>
        <v>-65</v>
      </c>
      <c r="AJ4" s="1390"/>
      <c r="AK4" s="540"/>
      <c r="AL4" s="540"/>
      <c r="AM4" s="1394"/>
      <c r="AN4" s="1395"/>
      <c r="AO4" s="1395"/>
      <c r="AP4" s="1395"/>
      <c r="AQ4" s="1395"/>
      <c r="AR4" s="1395"/>
      <c r="AS4" s="1395"/>
      <c r="AT4" s="1395"/>
      <c r="AU4" s="1395"/>
      <c r="AV4" s="1395"/>
      <c r="AW4" s="1395"/>
      <c r="AX4" s="1395"/>
      <c r="AY4" s="1395"/>
      <c r="AZ4" s="1395"/>
      <c r="BA4" s="1395"/>
      <c r="BB4" s="1395"/>
      <c r="BC4" s="1396"/>
      <c r="BD4" s="1405"/>
      <c r="BE4" s="1445"/>
      <c r="BF4" s="1408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397"/>
      <c r="B5" s="1398"/>
      <c r="C5" s="1399"/>
      <c r="D5" s="649">
        <f>+D2+D3+D4</f>
        <v>12</v>
      </c>
      <c r="E5" s="650">
        <f t="shared" ref="E5:AH5" si="2">+E2+E3+E4</f>
        <v>11</v>
      </c>
      <c r="F5" s="650">
        <f t="shared" si="2"/>
        <v>12</v>
      </c>
      <c r="G5" s="650">
        <f t="shared" si="2"/>
        <v>13</v>
      </c>
      <c r="H5" s="650">
        <f t="shared" si="2"/>
        <v>13</v>
      </c>
      <c r="I5" s="650">
        <f t="shared" si="2"/>
        <v>13</v>
      </c>
      <c r="J5" s="650">
        <f t="shared" si="2"/>
        <v>12</v>
      </c>
      <c r="K5" s="650">
        <f>+K2+K3+K4</f>
        <v>12</v>
      </c>
      <c r="L5" s="650">
        <f t="shared" si="2"/>
        <v>12</v>
      </c>
      <c r="M5" s="650">
        <f t="shared" si="2"/>
        <v>12</v>
      </c>
      <c r="N5" s="650">
        <f t="shared" si="2"/>
        <v>13</v>
      </c>
      <c r="O5" s="650">
        <f t="shared" si="2"/>
        <v>13</v>
      </c>
      <c r="P5" s="650">
        <f t="shared" si="2"/>
        <v>12</v>
      </c>
      <c r="Q5" s="650">
        <f t="shared" si="2"/>
        <v>13</v>
      </c>
      <c r="R5" s="855">
        <f t="shared" si="2"/>
        <v>12</v>
      </c>
      <c r="S5" s="858">
        <f t="shared" si="2"/>
        <v>12</v>
      </c>
      <c r="T5" s="650">
        <f t="shared" si="2"/>
        <v>12</v>
      </c>
      <c r="U5" s="650">
        <f t="shared" si="2"/>
        <v>13</v>
      </c>
      <c r="V5" s="650">
        <f t="shared" si="2"/>
        <v>12</v>
      </c>
      <c r="W5" s="650">
        <f t="shared" si="2"/>
        <v>13</v>
      </c>
      <c r="X5" s="650">
        <f t="shared" si="2"/>
        <v>13</v>
      </c>
      <c r="Y5" s="650">
        <f t="shared" si="2"/>
        <v>13</v>
      </c>
      <c r="Z5" s="650">
        <f t="shared" si="2"/>
        <v>12</v>
      </c>
      <c r="AA5" s="650">
        <f t="shared" si="2"/>
        <v>13</v>
      </c>
      <c r="AB5" s="650">
        <f t="shared" si="2"/>
        <v>12</v>
      </c>
      <c r="AC5" s="650">
        <f t="shared" si="2"/>
        <v>13</v>
      </c>
      <c r="AD5" s="650">
        <f t="shared" si="2"/>
        <v>12</v>
      </c>
      <c r="AE5" s="650">
        <f t="shared" si="2"/>
        <v>13</v>
      </c>
      <c r="AF5" s="650">
        <f t="shared" si="2"/>
        <v>12</v>
      </c>
      <c r="AG5" s="650">
        <f t="shared" si="2"/>
        <v>12</v>
      </c>
      <c r="AH5" s="651">
        <f t="shared" si="2"/>
        <v>12</v>
      </c>
      <c r="AI5" s="1389">
        <f>+AI2+AI3+AI4</f>
        <v>-19</v>
      </c>
      <c r="AJ5" s="1390"/>
      <c r="AK5" s="541"/>
      <c r="AL5" s="541"/>
      <c r="AM5" s="1420"/>
      <c r="AN5" s="1421"/>
      <c r="AO5" s="1421"/>
      <c r="AP5" s="1421"/>
      <c r="AQ5" s="1421"/>
      <c r="AR5" s="1421"/>
      <c r="AS5" s="1421"/>
      <c r="AT5" s="1421"/>
      <c r="AU5" s="1421"/>
      <c r="AV5" s="1421"/>
      <c r="AW5" s="1421"/>
      <c r="AX5" s="1421"/>
      <c r="AY5" s="1421"/>
      <c r="AZ5" s="1421"/>
      <c r="BA5" s="1421"/>
      <c r="BB5" s="1421"/>
      <c r="BC5" s="1422"/>
      <c r="BD5" s="53"/>
      <c r="BE5" s="10"/>
      <c r="BF5" s="9"/>
      <c r="BG5" s="9"/>
      <c r="BH5" s="9"/>
      <c r="BI5" s="9"/>
      <c r="BJ5" s="9"/>
      <c r="BK5" s="9"/>
      <c r="BL5" s="9"/>
      <c r="BM5" s="9"/>
      <c r="BN5" s="9"/>
      <c r="BO5" s="50"/>
      <c r="BP5" s="50"/>
      <c r="BQ5" s="50"/>
      <c r="BR5" s="50"/>
      <c r="BS5" s="50"/>
      <c r="BT5" s="50"/>
      <c r="BU5" s="54"/>
      <c r="BV5" s="54"/>
      <c r="BW5" s="54"/>
      <c r="BX5" s="54"/>
      <c r="BY5" s="54"/>
      <c r="BZ5" s="54"/>
      <c r="CA5" s="54"/>
      <c r="CB5" s="54"/>
    </row>
    <row r="6" spans="1:95" ht="21" customHeight="1" thickBot="1" x14ac:dyDescent="0.3">
      <c r="A6" s="1409" t="s">
        <v>4</v>
      </c>
      <c r="B6" s="644" t="s">
        <v>1</v>
      </c>
      <c r="C6" s="645">
        <v>1</v>
      </c>
      <c r="D6" s="646">
        <f>COUNTIF(D$13:D$13,"N")+COUNTIF(D$13:D$13,"NTS")++COUNTIF(D$13:D$13,"NTS1")+COUNTIF(D$31:D$32,"N")+COUNTIF(D$31:D$32,"NTS")+COUNTIF(D$31:D$32,"NTS1")+COUNTIF(D$47:D$47,"N")+COUNTIF(D$47:D$47,"NTS")+COUNTIF(D$47:D$47,"NTS1")+COUNTIF(D$64:D$65,"N")+COUNTIF(D$64:D$65,"NTS")+COUNTIF(D$64:D$65,"NTS1")+COUNTIF(D$13:D$13,"NT")+COUNTIF(D$31:D$32,"NT")+COUNTIF(D$47:D$47,"NT")+COUNTIF(D$64:D$65,"NT")+COUNTIF(D$13:D$13,"NTSDS")+COUNTIF(D$13:D$13,"NTSDS1")+COUNTIF(D$31:D$32,"NTSDS")+COUNTIF(D$31:D$32,"NTSDS1")+COUNTIF(D$47:D$47,"NTSDS")+COUNTIF(D$47:D$47,"NTSDS1")+COUNTIF(D$64:D$65,"NTSDS")+COUNTIF(D$64:D$65,"NTSDS1")+COUNTIF(D$13:D$13,"NTS5S")+COUNTIF(D$13:D$13,"NTS5S1")+COUNTIF(D$31:D$32,"NTS5S")+COUNTIF(D$31:D$32,"NTS5S1")+COUNTIF(D$47:D$47,"NTS5S")+COUNTIF(D$47:D$47,"NTS5S1")+COUNTIF(D$64:D$65,"NTS5S")+COUNTIF(D$64:D$65,"NTS5S1")+COUNTIF(D$13:D$13,"S")+COUNTIF(D$3312,"S")+COUNTIF(D$47:D$47,"S")+COUNTIF(D$64:D$65,"S")+COUNTIF(D$13:D$13,"NTS4S")+COUNTIF(D$13:D$13,"NTS4S1")+COUNTIF(D$31:D$32,"NTS4S")+COUNTIF(D$31:D$32,"NTS4S1")+COUNTIF(D$47:D$47,"NTS4S")+COUNTIF(D$47:D$47,"NTS4S1")+COUNTIF(D$64:D$65,"NTS4S")+COUNTIF(D$64:D$65,"NTS4S1")</f>
        <v>1</v>
      </c>
      <c r="E6" s="647">
        <f>COUNTIF(E$13:E$13,"N")+COUNTIF(E$13:E$13,"NTS")++COUNTIF(E$13:E$13,"NTS1")+COUNTIF(E$31:E$32,"N")+COUNTIF(E$31:E$32,"NTS")+COUNTIF(E$31:E$32,"NTS1")+COUNTIF(E$47:E$47,"N")+COUNTIF(E$47:E$47,"NTS")+COUNTIF(E$47:E$47,"NTS1")+COUNTIF(E$64:E$65,"N")+COUNTIF(E$64:E$65,"NTS")+COUNTIF(E$64:E$65,"NTS1")+COUNTIF(E$13:E$13,"NT")+COUNTIF(E$31:E$32,"NT")+COUNTIF(E$47:E$47,"NT")+COUNTIF(E$64:E$65,"NT")+COUNTIF(E$13:E$13,"NTSDS")+COUNTIF(E$13:E$13,"NTSDS1")+COUNTIF(E$31:E$32,"NTSDS")+COUNTIF(E$31:E$32,"NTSDS1")+COUNTIF(E$47:E$47,"NTSDS")+COUNTIF(E$47:E$47,"NTSDS1")+COUNTIF(E$64:E$65,"NTSDS")+COUNTIF(E$64:E$65,"NTSDS1")+COUNTIF(E$13:E$13,"NTS5S")+COUNTIF(E$13:E$13,"NTS5S1")+COUNTIF(E$31:E$32,"NTS5S")+COUNTIF(E$31:E$32,"NTS5S1")+COUNTIF(E$47:E$47,"NTS5S")+COUNTIF(E$47:E$47,"NTS5S1")+COUNTIF(E$64:E$65,"NTS5S")+COUNTIF(E$64:E$65,"NTS5S1")+COUNTIF(E$13:E$13,"S")+COUNTIF(E$3312,"S")+COUNTIF(E$47:E$47,"S")+COUNTIF(E$64:E$65,"S")+COUNTIF(E$13:E$13,"NTS4S")+COUNTIF(E$13:E$13,"NTS4S1")+COUNTIF(E$31:E$32,"NTS4S")+COUNTIF(E$31:E$32,"NTS4S1")+COUNTIF(E$47:E$47,"NTS4S")+COUNTIF(E$47:E$47,"NTS4S1")+COUNTIF(E$64:E$65,"NTS4S")+COUNTIF(E$64:E$65,"NTS4S1")</f>
        <v>1</v>
      </c>
      <c r="F6" s="647">
        <f>COUNTIF(F$13:F$13,"N")+COUNTIF(F$13:F$13,"NTS")++COUNTIF(F$13:F$13,"NTS1")+COUNTIF(F$31:F$32,"N")+COUNTIF(F$31:F$32,"NTS")+COUNTIF(F$31:F$32,"NTS1")+COUNTIF(F$47:F$47,"N")+COUNTIF(F$47:F$47,"NTS")+COUNTIF(F$47:F$47,"NTS1")+COUNTIF(F$64:F$65,"N")+COUNTIF(F$64:F$65,"NTS")+COUNTIF(F$64:F$65,"NTS1")+COUNTIF(F$13:F$13,"NT")+COUNTIF(F$31:F$32,"NT")+COUNTIF(F$47:F$47,"NT")+COUNTIF(F$64:F$65,"NT")+COUNTIF(F$13:F$13,"NTSDS")+COUNTIF(F$13:F$13,"NTSDS1")+COUNTIF(F$31:F$32,"NTSDS")+COUNTIF(F$31:F$32,"NTSDS1")+COUNTIF(F$47:F$47,"NTSDS")+COUNTIF(F$47:F$47,"NTSDS1")+COUNTIF(F$64:F$65,"NTSDS")+COUNTIF(F$64:F$65,"NTSDS1")+COUNTIF(F$13:F$13,"NTS5S")+COUNTIF(F$13:F$13,"NTS5S1")+COUNTIF(F$31:F$32,"NTS5S")+COUNTIF(F$31:F$32,"NTS5S1")+COUNTIF(F$47:F$47,"NTS5S")+COUNTIF(F$47:F$47,"NTS5S1")+COUNTIF(F$64:F$65,"NTS5S")+COUNTIF(F$64:F$65,"NTS5S1")+COUNTIF(F$13:F$13,"S")+COUNTIF(F$3312,"S")+COUNTIF(F$47:F$47,"S")+COUNTIF(F$64:F$65,"S")+COUNTIF(F$13:F$13,"NTS4S")+COUNTIF(F$13:F$13,"NTS4S1")+COUNTIF(F$31:F$32,"NTS4S")+COUNTIF(F$31:F$32,"NTS4S1")+COUNTIF(F$47:F$47,"NTS4S")+COUNTIF(F$47:F$47,"NTS4S1")+COUNTIF(F$64:F$65,"NTS4S")+COUNTIF(F$64:F$65,"NTS4S1")</f>
        <v>1</v>
      </c>
      <c r="G6" s="647">
        <f>COUNTIF(G$13:G$13,"N")+COUNTIF(G$13:G$13,"NTS")++COUNTIF(G$13:G$13,"NTS1")+COUNTIF(G$31:G$32,"N")+COUNTIF(G$31:G$32,"NTS")+COUNTIF(G$31:G$32,"NTS1")+COUNTIF(G$47:G$47,"N")+COUNTIF(G$47:G$47,"NTS")+COUNTIF(G$47:G$47,"NTS1")+COUNTIF(G$64:G$65,"N")+COUNTIF(G$64:G$65,"NTS")+COUNTIF(G$64:G$65,"NTS1")+COUNTIF(G$13:G$13,"NT")+COUNTIF(G$31:G$32,"NT")+COUNTIF(G$47:G$47,"NT")+COUNTIF(G$64:G$65,"NT")+COUNTIF(G$13:G$13,"NTSDS")+COUNTIF(G$13:G$13,"NTSDS1")+COUNTIF(G$31:G$32,"NTSDS")+COUNTIF(G$31:G$32,"NTSDS1")+COUNTIF(G$47:G$47,"NTSDS")+COUNTIF(G$47:G$47,"NTSDS1")+COUNTIF(G$64:G$65,"NTSDS")+COUNTIF(G$64:G$65,"NTSDS1")+COUNTIF(G$13:G$13,"NTS5S")+COUNTIF(G$13:G$13,"NTS5S1")+COUNTIF(G$31:G$32,"NTS5S")+COUNTIF(G$31:G$32,"NTS5S1")+COUNTIF(G$47:G$47,"NTS5S")+COUNTIF(G$47:G$47,"NTS5S1")+COUNTIF(G$64:G$65,"NTS5S")+COUNTIF(G$64:G$65,"NTS5S1")+COUNTIF(G$13:G$13,"S")+COUNTIF(G$3312,"S")+COUNTIF(G$47:G$47,"S")+COUNTIF(G$64:G$65,"S")+COUNTIF(G$13:G$13,"NTS4S")+COUNTIF(G$13:G$13,"NTS4S1")+COUNTIF(G$31:G$32,"NTS4S")+COUNTIF(G$31:G$32,"NTS4S1")+COUNTIF(G$47:G$47,"NTS4S")+COUNTIF(G$47:G$47,"NTS4S1")+COUNTIF(G$64:G$65,"NTS4S")+COUNTIF(G$64:G$65,"NTS4S1")</f>
        <v>1</v>
      </c>
      <c r="H6" s="647">
        <f>COUNTIF(H$13:H$13,"N")+COUNTIF(H$13:H$13,"NTS")++COUNTIF(H$13:H$13,"NTS1")+COUNTIF(H$31:H$32,"N")+COUNTIF(H$31:H$32,"NTS")+COUNTIF(H$31:H$32,"NTS1")+COUNTIF(H$47:H$47,"N")+COUNTIF(H$47:H$47,"NTS")+COUNTIF(H$47:H$47,"NTS1")+COUNTIF(H$64:H$65,"N")+COUNTIF(H$64:H$65,"NTS")+COUNTIF(H$64:H$65,"NTS1")+COUNTIF(H$13:H$13,"NT")+COUNTIF(H$31:H$32,"NT")+COUNTIF(H$47:H$47,"NT")+COUNTIF(H$64:H$65,"NT")+COUNTIF(H$13:H$13,"NTSDS")+COUNTIF(H$13:H$13,"NTSDS1")+COUNTIF(H$31:H$32,"NTSDS")+COUNTIF(H$31:H$32,"NTSDS1")+COUNTIF(H$47:H$47,"NTSDS")+COUNTIF(H$47:H$47,"NTSDS1")+COUNTIF(H$64:H$65,"NTSDS")+COUNTIF(H$64:H$65,"NTSDS1")+COUNTIF(H$13:H$13,"NTS5S")+COUNTIF(H$13:H$13,"NTS5S1")+COUNTIF(H$31:H$32,"NTS5S")+COUNTIF(H$31:H$32,"NTS5S1")+COUNTIF(H$47:H$47,"NTS5S")+COUNTIF(H$47:H$47,"NTS5S1")+COUNTIF(H$64:H$65,"NTS5S")+COUNTIF(H$64:H$65,"NTS5S1")+COUNTIF(H$13:H$13,"S")+COUNTIF(H$3312,"S")+COUNTIF(H$47:H$47,"S")+COUNTIF(H$64:H$65,"S")+COUNTIF(H$13:H$13,"NTS4S")+COUNTIF(H$13:H$13,"NTS4S1")+COUNTIF(H$31:H$32,"NTS4S")+COUNTIF(H$31:H$32,"NTS4S1")+COUNTIF(H$47:H$47,"NTS4S")+COUNTIF(H$47:H$47,"NTS4S1")+COUNTIF(H$64:H$65,"NTS4S")+COUNTIF(H$64:H$65,"NTS4S1")</f>
        <v>2</v>
      </c>
      <c r="I6" s="647">
        <f>COUNTIF(I$13:I$13,"N")+COUNTIF(I$13:I$13,"NTS")++COUNTIF(I$13:I$13,"NTS1")+COUNTIF(I$31:I$32,"N")+COUNTIF(I$31:I$32,"NTS")+COUNTIF(I$31:I$32,"NTS1")+COUNTIF(I$47:I$47,"N")+COUNTIF(I$47:I$47,"NTS")+COUNTIF(I$47:I$47,"NTS1")+COUNTIF(I$64:I$65,"N")+COUNTIF(I$64:I$65,"NTS")+COUNTIF(I$64:I$65,"NTS1")+COUNTIF(I$13:I$13,"NT")+COUNTIF(I$31:I$32,"NT")+COUNTIF(I$47:I$47,"NT")+COUNTIF(I$64:I$65,"NT")+COUNTIF(I$13:I$13,"NTSDS")+COUNTIF(I$13:I$13,"NTSDS1")+COUNTIF(I$31:I$32,"NTSDS")+COUNTIF(I$31:I$32,"NTSDS1")+COUNTIF(I$47:I$47,"NTSDS")+COUNTIF(I$47:I$47,"NTSDS1")+COUNTIF(I$64:I$65,"NTSDS")+COUNTIF(I$64:I$65,"NTSDS1")+COUNTIF(I$13:I$13,"NTS5S")+COUNTIF(I$13:I$13,"NTS5S1")+COUNTIF(I$31:I$32,"NTS5S")+COUNTIF(I$31:I$32,"NTS5S1")+COUNTIF(I$47:I$47,"NTS5S")+COUNTIF(I$47:I$47,"NTS5S1")+COUNTIF(I$64:I$65,"NTS5S")+COUNTIF(I$64:I$65,"NTS5S1")+COUNTIF(I$13:I$13,"S")+COUNTIF(I$3312,"S")+COUNTIF(I$47:I$47,"S")+COUNTIF(I$64:I$65,"S")+COUNTIF(I$13:I$13,"NTS4S")+COUNTIF(I$13:I$13,"NTS4S1")+COUNTIF(I$31:I$32,"NTS4S")+COUNTIF(I$31:I$32,"NTS4S1")+COUNTIF(I$47:I$47,"NTS4S")+COUNTIF(I$47:I$47,"NTS4S1")+COUNTIF(I$64:I$65,"NTS4S")+COUNTIF(I$64:I$65,"NTS4S1")</f>
        <v>1</v>
      </c>
      <c r="J6" s="647">
        <f>COUNTIF(J$13:J$13,"N")+COUNTIF(J$13:J$13,"NTS")++COUNTIF(J$13:J$13,"NTS1")+COUNTIF(J$31:J$32,"N")+COUNTIF(J$31:J$32,"NTS")+COUNTIF(J$31:J$32,"NTS1")+COUNTIF(J$47:J$47,"N")+COUNTIF(J$47:J$47,"NTS")+COUNTIF(J$47:J$47,"NTS1")+COUNTIF(J$64:J$65,"N")+COUNTIF(J$64:J$65,"NTS")+COUNTIF(J$64:J$65,"NTS1")+COUNTIF(J$13:J$13,"NT")+COUNTIF(J$31:J$32,"NT")+COUNTIF(J$47:J$47,"NT")+COUNTIF(J$64:J$65,"NT")+COUNTIF(J$13:J$13,"NTSDS")+COUNTIF(J$13:J$13,"NTSDS1")+COUNTIF(J$31:J$32,"NTSDS")+COUNTIF(J$31:J$32,"NTSDS1")+COUNTIF(J$47:J$47,"NTSDS")+COUNTIF(J$47:J$47,"NTSDS1")+COUNTIF(J$64:J$65,"NTSDS")+COUNTIF(J$64:J$65,"NTSDS1")+COUNTIF(J$13:J$13,"NTS5S")+COUNTIF(J$13:J$13,"NTS5S1")+COUNTIF(J$31:J$32,"NTS5S")+COUNTIF(J$31:J$32,"NTS5S1")+COUNTIF(J$47:J$47,"NTS5S")+COUNTIF(J$47:J$47,"NTS5S1")+COUNTIF(J$64:J$65,"NTS5S")+COUNTIF(J$64:J$65,"NTS5S1")+COUNTIF(J$13:J$13,"S")+COUNTIF(J$3312,"S")+COUNTIF(J$47:J$47,"S")+COUNTIF(J$64:J$65,"S")+COUNTIF(J$13:J$13,"NTS4S")+COUNTIF(J$13:J$13,"NTS4S1")+COUNTIF(J$31:J$32,"NTS4S")+COUNTIF(J$31:J$32,"NTS4S1")+COUNTIF(J$47:J$47,"NTS4S")+COUNTIF(J$47:J$47,"NTS4S1")+COUNTIF(J$64:J$65,"NTS4S")+COUNTIF(J$64:J$65,"NTS4S1")</f>
        <v>1</v>
      </c>
      <c r="K6" s="647">
        <f>COUNTIF(K$13:K$13,"N")+COUNTIF(K$13:K$13,"NTS")++COUNTIF(K$13:K$13,"NTS1")+COUNTIF(K$31:K$32,"N")+COUNTIF(K$31:K$32,"NTS")+COUNTIF(K$31:K$32,"NTS1")+COUNTIF(K$47:K$47,"N")+COUNTIF(K$47:K$47,"NTS")+COUNTIF(K$47:K$47,"NTS1")+COUNTIF(K$64:K$65,"N")+COUNTIF(K$64:K$65,"NTS")+COUNTIF(K$64:K$65,"NTS1")+COUNTIF(K$13:K$13,"NT")+COUNTIF(K$31:K$32,"NT")+COUNTIF(K$47:K$47,"NT")+COUNTIF(K$64:K$65,"NT")+COUNTIF(K$13:K$13,"NTSDS")+COUNTIF(K$13:K$13,"NTSDS1")+COUNTIF(K$31:K$32,"NTSDS")+COUNTIF(K$31:K$32,"NTSDS1")+COUNTIF(K$47:K$47,"NTSDS")+COUNTIF(K$47:K$47,"NTSDS1")+COUNTIF(K$64:K$65,"NTSDS")+COUNTIF(K$64:K$65,"NTSDS1")+COUNTIF(K$13:K$13,"NTS5S")+COUNTIF(K$13:K$13,"NTS5S1")+COUNTIF(K$31:K$32,"NTS5S")+COUNTIF(K$31:K$32,"NTS5S1")+COUNTIF(K$47:K$47,"NTS5S")+COUNTIF(K$47:K$47,"NTS5S1")+COUNTIF(K$64:K$65,"NTS5S")+COUNTIF(K$64:K$65,"NTS5S1")+COUNTIF(K$13:K$13,"S")+COUNTIF(K$3312,"S")+COUNTIF(K$47:K$47,"S")+COUNTIF(K$64:K$65,"S")+COUNTIF(K$13:K$13,"NTS4S")+COUNTIF(K$13:K$13,"NTS4S1")+COUNTIF(K$31:K$32,"NTS4S")+COUNTIF(K$31:K$32,"NTS4S1")+COUNTIF(K$47:K$47,"NTS4S")+COUNTIF(K$47:K$47,"NTS4S1")+COUNTIF(K$64:K$65,"NTS4S")+COUNTIF(K$64:K$65,"NTS4S1")</f>
        <v>1</v>
      </c>
      <c r="L6" s="647">
        <f>COUNTIF(L$13:L$13,"N")+COUNTIF(L$13:L$13,"NTS")++COUNTIF(L$13:L$13,"NTS1")+COUNTIF(L$31:L$32,"N")+COUNTIF(L$31:L$32,"NTS")+COUNTIF(L$31:L$32,"NTS1")+COUNTIF(L$47:L$47,"N")+COUNTIF(L$47:L$47,"NTS")+COUNTIF(L$47:L$47,"NTS1")+COUNTIF(L$64:L$65,"N")+COUNTIF(L$64:L$65,"NTS")+COUNTIF(L$64:L$65,"NTS1")+COUNTIF(L$13:L$13,"NT")+COUNTIF(L$31:L$32,"NT")+COUNTIF(L$47:L$47,"NT")+COUNTIF(L$64:L$65,"NT")+COUNTIF(L$13:L$13,"NTSDS")+COUNTIF(L$13:L$13,"NTSDS1")+COUNTIF(L$31:L$32,"NTSDS")+COUNTIF(L$31:L$32,"NTSDS1")+COUNTIF(L$47:L$47,"NTSDS")+COUNTIF(L$47:L$47,"NTSDS1")+COUNTIF(L$64:L$65,"NTSDS")+COUNTIF(L$64:L$65,"NTSDS1")+COUNTIF(L$13:L$13,"NTS5S")+COUNTIF(L$13:L$13,"NTS5S1")+COUNTIF(L$31:L$32,"NTS5S")+COUNTIF(L$31:L$32,"NTS5S1")+COUNTIF(L$47:L$47,"NTS5S")+COUNTIF(L$47:L$47,"NTS5S1")+COUNTIF(L$64:L$65,"NTS5S")+COUNTIF(L$64:L$65,"NTS5S1")+COUNTIF(L$13:L$13,"S")+COUNTIF(L$3312,"S")+COUNTIF(L$47:L$47,"S")+COUNTIF(L$64:L$65,"S")+COUNTIF(L$13:L$13,"NTS4S")+COUNTIF(L$13:L$13,"NTS4S1")+COUNTIF(L$31:L$32,"NTS4S")+COUNTIF(L$31:L$32,"NTS4S1")+COUNTIF(L$47:L$47,"NTS4S")+COUNTIF(L$47:L$47,"NTS4S1")+COUNTIF(L$64:L$65,"NTS4S")+COUNTIF(L$64:L$65,"NTS4S1")</f>
        <v>1</v>
      </c>
      <c r="M6" s="647">
        <f>COUNTIF(M$13:M$13,"N")+COUNTIF(M$13:M$13,"NTS")++COUNTIF(M$13:M$13,"NTS1")+COUNTIF(M$31:M$32,"N")+COUNTIF(M$31:M$32,"NTS")+COUNTIF(M$31:M$32,"NTS1")+COUNTIF(M$47:M$47,"N")+COUNTIF(M$47:M$47,"NTS")+COUNTIF(M$47:M$47,"NTS1")+COUNTIF(M$64:M$65,"N")+COUNTIF(M$64:M$65,"NTS")+COUNTIF(M$64:M$65,"NTS1")+COUNTIF(M$13:M$13,"NT")+COUNTIF(M$31:M$32,"NT")+COUNTIF(M$47:M$47,"NT")+COUNTIF(M$64:M$65,"NT")+COUNTIF(M$13:M$13,"NTSDS")+COUNTIF(M$13:M$13,"NTSDS1")+COUNTIF(M$31:M$32,"NTSDS")+COUNTIF(M$31:M$32,"NTSDS1")+COUNTIF(M$47:M$47,"NTSDS")+COUNTIF(M$47:M$47,"NTSDS1")+COUNTIF(M$64:M$65,"NTSDS")+COUNTIF(M$64:M$65,"NTSDS1")+COUNTIF(M$13:M$13,"NTS5S")+COUNTIF(M$13:M$13,"NTS5S1")+COUNTIF(M$31:M$32,"NTS5S")+COUNTIF(M$31:M$32,"NTS5S1")+COUNTIF(M$47:M$47,"NTS5S")+COUNTIF(M$47:M$47,"NTS5S1")+COUNTIF(M$64:M$65,"NTS5S")+COUNTIF(M$64:M$65,"NTS5S1")+COUNTIF(M$13:M$13,"S")+COUNTIF(M$3312,"S")+COUNTIF(M$47:M$47,"S")+COUNTIF(M$64:M$65,"S")+COUNTIF(M$13:M$13,"NTS4S")+COUNTIF(M$13:M$13,"NTS4S1")+COUNTIF(M$31:M$32,"NTS4S")+COUNTIF(M$31:M$32,"NTS4S1")+COUNTIF(M$47:M$47,"NTS4S")+COUNTIF(M$47:M$47,"NTS4S1")+COUNTIF(M$64:M$65,"NTS4S")+COUNTIF(M$64:M$65,"NTS4S1")</f>
        <v>1</v>
      </c>
      <c r="N6" s="647">
        <f>COUNTIF(N$13:N$13,"N")+COUNTIF(N$13:N$13,"NTS")++COUNTIF(N$13:N$13,"NTS1")+COUNTIF(N$31:N$32,"N")+COUNTIF(N$31:N$32,"NTS")+COUNTIF(N$31:N$32,"NTS1")+COUNTIF(N$47:N$47,"N")+COUNTIF(N$47:N$47,"NTS")+COUNTIF(N$47:N$47,"NTS1")+COUNTIF(N$64:N$65,"N")+COUNTIF(N$64:N$65,"NTS")+COUNTIF(N$64:N$65,"NTS1")+COUNTIF(N$13:N$13,"NT")+COUNTIF(N$31:N$32,"NT")+COUNTIF(N$47:N$47,"NT")+COUNTIF(N$64:N$65,"NT")+COUNTIF(N$13:N$13,"NTSDS")+COUNTIF(N$13:N$13,"NTSDS1")+COUNTIF(N$31:N$32,"NTSDS")+COUNTIF(N$31:N$32,"NTSDS1")+COUNTIF(N$47:N$47,"NTSDS")+COUNTIF(N$47:N$47,"NTSDS1")+COUNTIF(N$64:N$65,"NTSDS")+COUNTIF(N$64:N$65,"NTSDS1")+COUNTIF(N$13:N$13,"NTS5S")+COUNTIF(N$13:N$13,"NTS5S1")+COUNTIF(N$31:N$32,"NTS5S")+COUNTIF(N$31:N$32,"NTS5S1")+COUNTIF(N$47:N$47,"NTS5S")+COUNTIF(N$47:N$47,"NTS5S1")+COUNTIF(N$64:N$65,"NTS5S")+COUNTIF(N$64:N$65,"NTS5S1")+COUNTIF(N$13:N$13,"S")+COUNTIF(N$3312,"S")+COUNTIF(N$47:N$47,"S")+COUNTIF(N$64:N$65,"S")+COUNTIF(N$13:N$13,"NTS4S")+COUNTIF(N$13:N$13,"NTS4S1")+COUNTIF(N$31:N$32,"NTS4S")+COUNTIF(N$31:N$32,"NTS4S1")+COUNTIF(N$47:N$47,"NTS4S")+COUNTIF(N$47:N$47,"NTS4S1")+COUNTIF(N$64:N$65,"NTS4S")+COUNTIF(N$64:N$65,"NTS4S1")</f>
        <v>1</v>
      </c>
      <c r="O6" s="647">
        <f>COUNTIF(O$13:O$13,"N")+COUNTIF(O$13:O$13,"NTS")++COUNTIF(O$13:O$13,"NTS1")+COUNTIF(O$31:O$32,"N")+COUNTIF(O$31:O$32,"NTS")+COUNTIF(O$31:O$32,"NTS1")+COUNTIF(O$47:O$47,"N")+COUNTIF(O$47:O$47,"NTS")+COUNTIF(O$47:O$47,"NTS1")+COUNTIF(O$64:O$65,"N")+COUNTIF(O$64:O$65,"NTS")+COUNTIF(O$64:O$65,"NTS1")+COUNTIF(O$13:O$13,"NT")+COUNTIF(O$31:O$32,"NT")+COUNTIF(O$47:O$47,"NT")+COUNTIF(O$64:O$65,"NT")+COUNTIF(O$13:O$13,"NTSDS")+COUNTIF(O$13:O$13,"NTSDS1")+COUNTIF(O$31:O$32,"NTSDS")+COUNTIF(O$31:O$32,"NTSDS1")+COUNTIF(O$47:O$47,"NTSDS")+COUNTIF(O$47:O$47,"NTSDS1")+COUNTIF(O$64:O$65,"NTSDS")+COUNTIF(O$64:O$65,"NTSDS1")+COUNTIF(O$13:O$13,"NTS5S")+COUNTIF(O$13:O$13,"NTS5S1")+COUNTIF(O$31:O$32,"NTS5S")+COUNTIF(O$31:O$32,"NTS5S1")+COUNTIF(O$47:O$47,"NTS5S")+COUNTIF(O$47:O$47,"NTS5S1")+COUNTIF(O$64:O$65,"NTS5S")+COUNTIF(O$64:O$65,"NTS5S1")+COUNTIF(O$13:O$13,"S")+COUNTIF(O$3312,"S")+COUNTIF(O$47:O$47,"S")+COUNTIF(O$64:O$65,"S")+COUNTIF(O$13:O$13,"NTS4S")+COUNTIF(O$13:O$13,"NTS4S1")+COUNTIF(O$31:O$32,"NTS4S")+COUNTIF(O$31:O$32,"NTS4S1")+COUNTIF(O$47:O$47,"NTS4S")+COUNTIF(O$47:O$47,"NTS4S1")+COUNTIF(O$64:O$65,"NTS4S")+COUNTIF(O$64:O$65,"NTS4S1")</f>
        <v>2</v>
      </c>
      <c r="P6" s="647">
        <f>COUNTIF(P$13:P$13,"N")+COUNTIF(P$13:P$13,"NTS")++COUNTIF(P$13:P$13,"NTS1")+COUNTIF(P$31:P$32,"N")+COUNTIF(P$31:P$32,"NTS")+COUNTIF(P$31:P$32,"NTS1")+COUNTIF(P$47:P$47,"N")+COUNTIF(P$47:P$47,"NTS")+COUNTIF(P$47:P$47,"NTS1")+COUNTIF(P$64:P$65,"N")+COUNTIF(P$64:P$65,"NTS")+COUNTIF(P$64:P$65,"NTS1")+COUNTIF(P$13:P$13,"NT")+COUNTIF(P$31:P$32,"NT")+COUNTIF(P$47:P$47,"NT")+COUNTIF(P$64:P$65,"NT")+COUNTIF(P$13:P$13,"NTSDS")+COUNTIF(P$13:P$13,"NTSDS1")+COUNTIF(P$31:P$32,"NTSDS")+COUNTIF(P$31:P$32,"NTSDS1")+COUNTIF(P$47:P$47,"NTSDS")+COUNTIF(P$47:P$47,"NTSDS1")+COUNTIF(P$64:P$65,"NTSDS")+COUNTIF(P$64:P$65,"NTSDS1")+COUNTIF(P$13:P$13,"NTS5S")+COUNTIF(P$13:P$13,"NTS5S1")+COUNTIF(P$31:P$32,"NTS5S")+COUNTIF(P$31:P$32,"NTS5S1")+COUNTIF(P$47:P$47,"NTS5S")+COUNTIF(P$47:P$47,"NTS5S1")+COUNTIF(P$64:P$65,"NTS5S")+COUNTIF(P$64:P$65,"NTS5S1")+COUNTIF(P$13:P$13,"S")+COUNTIF(P$3312,"S")+COUNTIF(P$47:P$47,"S")+COUNTIF(P$64:P$65,"S")+COUNTIF(P$13:P$13,"NTS4S")+COUNTIF(P$13:P$13,"NTS4S1")+COUNTIF(P$31:P$32,"NTS4S")+COUNTIF(P$31:P$32,"NTS4S1")+COUNTIF(P$47:P$47,"NTS4S")+COUNTIF(P$47:P$47,"NTS4S1")+COUNTIF(P$64:P$65,"NTS4S")+COUNTIF(P$64:P$65,"NTS4S1")</f>
        <v>2</v>
      </c>
      <c r="Q6" s="647">
        <f>COUNTIF(Q$13:Q$13,"N")+COUNTIF(Q$13:Q$13,"NTS")++COUNTIF(Q$13:Q$13,"NTS1")+COUNTIF(Q$31:Q$32,"N")+COUNTIF(Q$31:Q$32,"NTS")+COUNTIF(Q$31:Q$32,"NTS1")+COUNTIF(Q$47:Q$47,"N")+COUNTIF(Q$47:Q$47,"NTS")+COUNTIF(Q$47:Q$47,"NTS1")+COUNTIF(Q$64:Q$65,"N")+COUNTIF(Q$64:Q$65,"NTS")+COUNTIF(Q$64:Q$65,"NTS1")+COUNTIF(Q$13:Q$13,"NT")+COUNTIF(Q$31:Q$32,"NT")+COUNTIF(Q$47:Q$47,"NT")+COUNTIF(Q$64:Q$65,"NT")+COUNTIF(Q$13:Q$13,"NTSDS")+COUNTIF(Q$13:Q$13,"NTSDS1")+COUNTIF(Q$31:Q$32,"NTSDS")+COUNTIF(Q$31:Q$32,"NTSDS1")+COUNTIF(Q$47:Q$47,"NTSDS")+COUNTIF(Q$47:Q$47,"NTSDS1")+COUNTIF(Q$64:Q$65,"NTSDS")+COUNTIF(Q$64:Q$65,"NTSDS1")+COUNTIF(Q$13:Q$13,"NTS5S")+COUNTIF(Q$13:Q$13,"NTS5S1")+COUNTIF(Q$31:Q$32,"NTS5S")+COUNTIF(Q$31:Q$32,"NTS5S1")+COUNTIF(Q$47:Q$47,"NTS5S")+COUNTIF(Q$47:Q$47,"NTS5S1")+COUNTIF(Q$64:Q$65,"NTS5S")+COUNTIF(Q$64:Q$65,"NTS5S1")+COUNTIF(Q$13:Q$13,"S")+COUNTIF(Q$3312,"S")+COUNTIF(Q$47:Q$47,"S")+COUNTIF(Q$64:Q$65,"S")+COUNTIF(Q$13:Q$13,"NTS4S")+COUNTIF(Q$13:Q$13,"NTS4S1")+COUNTIF(Q$31:Q$32,"NTS4S")+COUNTIF(Q$31:Q$32,"NTS4S1")+COUNTIF(Q$47:Q$47,"NTS4S")+COUNTIF(Q$47:Q$47,"NTS4S1")+COUNTIF(Q$64:Q$65,"NTS4S")+COUNTIF(Q$64:Q$65,"NTS4S1")</f>
        <v>2</v>
      </c>
      <c r="R6" s="856">
        <f>COUNTIF(R$13:R$13,"N")+COUNTIF(R$13:R$13,"NTS")++COUNTIF(R$13:R$13,"NTS1")+COUNTIF(R$31:R$32,"N")+COUNTIF(R$31:R$32,"NTS")+COUNTIF(R$31:R$32,"NTS1")+COUNTIF(R$47:R$47,"N")+COUNTIF(R$47:R$47,"NTS")+COUNTIF(R$47:R$47,"NTS1")+COUNTIF(R$64:R$65,"N")+COUNTIF(R$64:R$65,"NTS")+COUNTIF(R$64:R$65,"NTS1")+COUNTIF(R$13:R$13,"NT")+COUNTIF(R$31:R$32,"NT")+COUNTIF(R$47:R$47,"NT")+COUNTIF(R$64:R$65,"NT")+COUNTIF(R$13:R$13,"NTSDS")+COUNTIF(R$13:R$13,"NTSDS1")+COUNTIF(R$31:R$32,"NTSDS")+COUNTIF(R$31:R$32,"NTSDS1")+COUNTIF(R$47:R$47,"NTSDS")+COUNTIF(R$47:R$47,"NTSDS1")+COUNTIF(R$64:R$65,"NTSDS")+COUNTIF(R$64:R$65,"NTSDS1")+COUNTIF(R$13:R$13,"NTS5S")+COUNTIF(R$13:R$13,"NTS5S1")+COUNTIF(R$31:R$32,"NTS5S")+COUNTIF(R$31:R$32,"NTS5S1")+COUNTIF(R$47:R$47,"NTS5S")+COUNTIF(R$47:R$47,"NTS5S1")+COUNTIF(R$64:R$65,"NTS5S")+COUNTIF(R$64:R$65,"NTS5S1")+COUNTIF(R$13:R$13,"S")+COUNTIF(R$3312,"S")+COUNTIF(R$47:R$47,"S")+COUNTIF(R$64:R$65,"S")+COUNTIF(R$13:R$13,"NTS4S")+COUNTIF(R$13:R$13,"NTS4S1")+COUNTIF(R$31:R$32,"NTS4S")+COUNTIF(R$31:R$32,"NTS4S1")+COUNTIF(R$47:R$47,"NTS4S")+COUNTIF(R$47:R$47,"NTS4S1")+COUNTIF(R$64:R$65,"NTS4S")+COUNTIF(R$64:R$65,"NTS4S1")</f>
        <v>1</v>
      </c>
      <c r="S6" s="646">
        <f>COUNTIF(S$13:S$13,"N")+COUNTIF(S$13:S$13,"NTS")++COUNTIF(S$13:S$13,"NTS1")+COUNTIF(S$31:S$32,"N")+COUNTIF(S$31:S$32,"NTS")+COUNTIF(S$31:S$32,"NTS1")+COUNTIF(S$47:S$47,"N")+COUNTIF(S$47:S$47,"NTS")+COUNTIF(S$47:S$47,"NTS1")+COUNTIF(S$64:S$65,"N")+COUNTIF(S$64:S$65,"NTS")+COUNTIF(S$64:S$65,"NTS1")+COUNTIF(S$13:S$13,"NT")+COUNTIF(S$31:S$32,"NT")+COUNTIF(S$47:S$47,"NT")+COUNTIF(S$64:S$65,"NT")+COUNTIF(S$13:S$13,"NTSDS")+COUNTIF(S$13:S$13,"NTSDS1")+COUNTIF(S$31:S$32,"NTSDS")+COUNTIF(S$31:S$32,"NTSDS1")+COUNTIF(S$47:S$47,"NTSDS")+COUNTIF(S$47:S$47,"NTSDS1")+COUNTIF(S$64:S$65,"NTSDS")+COUNTIF(S$64:S$65,"NTSDS1")+COUNTIF(S$13:S$13,"NTS5S")+COUNTIF(S$13:S$13,"NTS5S1")+COUNTIF(S$31:S$32,"NTS5S")+COUNTIF(S$31:S$32,"NTS5S1")+COUNTIF(S$47:S$47,"NTS5S")+COUNTIF(S$47:S$47,"NTS5S1")+COUNTIF(S$64:S$65,"NTS5S")+COUNTIF(S$64:S$65,"NTS5S1")+COUNTIF(S$13:S$13,"S")+COUNTIF(S$3312,"S")+COUNTIF(S$47:S$47,"S")+COUNTIF(S$64:S$65,"S")+COUNTIF(S$13:S$13,"NTS4S")+COUNTIF(S$13:S$13,"NTS4S1")+COUNTIF(S$31:S$32,"NTS4S")+COUNTIF(S$31:S$32,"NTS4S1")+COUNTIF(S$47:S$47,"NTS4S")+COUNTIF(S$47:S$47,"NTS4S1")+COUNTIF(S$64:S$65,"NTS4S")+COUNTIF(S$64:S$65,"NTS4S1")</f>
        <v>2</v>
      </c>
      <c r="T6" s="647">
        <f>COUNTIF(T$13:T$13,"N")+COUNTIF(T$13:T$13,"NTS")++COUNTIF(T$13:T$13,"NTS1")+COUNTIF(T$31:T$32,"N")+COUNTIF(T$31:T$32,"NTS")+COUNTIF(T$31:T$32,"NTS1")+COUNTIF(T$47:T$47,"N")+COUNTIF(T$47:T$47,"NTS")+COUNTIF(T$47:T$47,"NTS1")+COUNTIF(T$64:T$65,"N")+COUNTIF(T$64:T$65,"NTS")+COUNTIF(T$64:T$65,"NTS1")+COUNTIF(T$13:T$13,"NT")+COUNTIF(T$31:T$32,"NT")+COUNTIF(T$47:T$47,"NT")+COUNTIF(T$64:T$65,"NT")+COUNTIF(T$13:T$13,"NTSDS")+COUNTIF(T$13:T$13,"NTSDS1")+COUNTIF(T$31:T$32,"NTSDS")+COUNTIF(T$31:T$32,"NTSDS1")+COUNTIF(T$47:T$47,"NTSDS")+COUNTIF(T$47:T$47,"NTSDS1")+COUNTIF(T$64:T$65,"NTSDS")+COUNTIF(T$64:T$65,"NTSDS1")+COUNTIF(T$13:T$13,"NTS5S")+COUNTIF(T$13:T$13,"NTS5S1")+COUNTIF(T$31:T$32,"NTS5S")+COUNTIF(T$31:T$32,"NTS5S1")+COUNTIF(T$47:T$47,"NTS5S")+COUNTIF(T$47:T$47,"NTS5S1")+COUNTIF(T$64:T$65,"NTS5S")+COUNTIF(T$64:T$65,"NTS5S1")+COUNTIF(T$13:T$13,"S")+COUNTIF(T$3312,"S")+COUNTIF(T$47:T$47,"S")+COUNTIF(T$64:T$65,"S")+COUNTIF(T$13:T$13,"NTS4S")+COUNTIF(T$13:T$13,"NTS4S1")+COUNTIF(T$31:T$32,"NTS4S")+COUNTIF(T$31:T$32,"NTS4S1")+COUNTIF(T$47:T$47,"NTS4S")+COUNTIF(T$47:T$47,"NTS4S1")+COUNTIF(T$64:T$65,"NTS4S")+COUNTIF(T$64:T$65,"NTS4S1")</f>
        <v>2</v>
      </c>
      <c r="U6" s="647">
        <f>COUNTIF(U$13:U$13,"N")+COUNTIF(U$13:U$13,"NTS")++COUNTIF(U$13:U$13,"NTS1")+COUNTIF(U$31:U$32,"N")+COUNTIF(U$31:U$32,"NTS")+COUNTIF(U$31:U$32,"NTS1")+COUNTIF(U$47:U$47,"N")+COUNTIF(U$47:U$47,"NTS")+COUNTIF(U$47:U$47,"NTS1")+COUNTIF(U$64:U$65,"N")+COUNTIF(U$64:U$65,"NTS")+COUNTIF(U$64:U$65,"NTS1")+COUNTIF(U$13:U$13,"NT")+COUNTIF(U$31:U$32,"NT")+COUNTIF(U$47:U$47,"NT")+COUNTIF(U$64:U$65,"NT")+COUNTIF(U$13:U$13,"NTSDS")+COUNTIF(U$13:U$13,"NTSDS1")+COUNTIF(U$31:U$32,"NTSDS")+COUNTIF(U$31:U$32,"NTSDS1")+COUNTIF(U$47:U$47,"NTSDS")+COUNTIF(U$47:U$47,"NTSDS1")+COUNTIF(U$64:U$65,"NTSDS")+COUNTIF(U$64:U$65,"NTSDS1")+COUNTIF(U$13:U$13,"NTS5S")+COUNTIF(U$13:U$13,"NTS5S1")+COUNTIF(U$31:U$32,"NTS5S")+COUNTIF(U$31:U$32,"NTS5S1")+COUNTIF(U$47:U$47,"NTS5S")+COUNTIF(U$47:U$47,"NTS5S1")+COUNTIF(U$64:U$65,"NTS5S")+COUNTIF(U$64:U$65,"NTS5S1")+COUNTIF(U$13:U$13,"S")+COUNTIF(U$3312,"S")+COUNTIF(U$47:U$47,"S")+COUNTIF(U$64:U$65,"S")+COUNTIF(U$13:U$13,"NTS4S")+COUNTIF(U$13:U$13,"NTS4S1")+COUNTIF(U$31:U$32,"NTS4S")+COUNTIF(U$31:U$32,"NTS4S1")+COUNTIF(U$47:U$47,"NTS4S")+COUNTIF(U$47:U$47,"NTS4S1")+COUNTIF(U$64:U$65,"NTS4S")+COUNTIF(U$64:U$65,"NTS4S1")</f>
        <v>2</v>
      </c>
      <c r="V6" s="647">
        <f>COUNTIF(V$13:V$13,"N")+COUNTIF(V$13:V$13,"NTS")++COUNTIF(V$13:V$13,"NTS1")+COUNTIF(V$31:V$32,"N")+COUNTIF(V$31:V$32,"NTS")+COUNTIF(V$31:V$32,"NTS1")+COUNTIF(V$47:V$47,"N")+COUNTIF(V$47:V$47,"NTS")+COUNTIF(V$47:V$47,"NTS1")+COUNTIF(V$64:V$65,"N")+COUNTIF(V$64:V$65,"NTS")+COUNTIF(V$64:V$65,"NTS1")+COUNTIF(V$13:V$13,"NT")+COUNTIF(V$31:V$32,"NT")+COUNTIF(V$47:V$47,"NT")+COUNTIF(V$64:V$65,"NT")+COUNTIF(V$13:V$13,"NTSDS")+COUNTIF(V$13:V$13,"NTSDS1")+COUNTIF(V$31:V$32,"NTSDS")+COUNTIF(V$31:V$32,"NTSDS1")+COUNTIF(V$47:V$47,"NTSDS")+COUNTIF(V$47:V$47,"NTSDS1")+COUNTIF(V$64:V$65,"NTSDS")+COUNTIF(V$64:V$65,"NTSDS1")+COUNTIF(V$13:V$13,"NTS5S")+COUNTIF(V$13:V$13,"NTS5S1")+COUNTIF(V$31:V$32,"NTS5S")+COUNTIF(V$31:V$32,"NTS5S1")+COUNTIF(V$47:V$47,"NTS5S")+COUNTIF(V$47:V$47,"NTS5S1")+COUNTIF(V$64:V$65,"NTS5S")+COUNTIF(V$64:V$65,"NTS5S1")+COUNTIF(V$13:V$13,"S")+COUNTIF(V$3312,"S")+COUNTIF(V$47:V$47,"S")+COUNTIF(V$64:V$65,"S")+COUNTIF(V$13:V$13,"NTS4S")+COUNTIF(V$13:V$13,"NTS4S1")+COUNTIF(V$31:V$32,"NTS4S")+COUNTIF(V$31:V$32,"NTS4S1")+COUNTIF(V$47:V$47,"NTS4S")+COUNTIF(V$47:V$47,"NTS4S1")+COUNTIF(V$64:V$65,"NTS4S")+COUNTIF(V$64:V$65,"NTS4S1")</f>
        <v>1</v>
      </c>
      <c r="W6" s="647">
        <f>COUNTIF(W$13:W$13,"N")+COUNTIF(W$13:W$13,"NTS")++COUNTIF(W$13:W$13,"NTS1")+COUNTIF(W$31:W$32,"N")+COUNTIF(W$31:W$32,"NTS")+COUNTIF(W$31:W$32,"NTS1")+COUNTIF(W$47:W$47,"N")+COUNTIF(W$47:W$47,"NTS")+COUNTIF(W$47:W$47,"NTS1")+COUNTIF(W$64:W$65,"N")+COUNTIF(W$64:W$65,"NTS")+COUNTIF(W$64:W$65,"NTS1")+COUNTIF(W$13:W$13,"NT")+COUNTIF(W$31:W$32,"NT")+COUNTIF(W$47:W$47,"NT")+COUNTIF(W$64:W$65,"NT")+COUNTIF(W$13:W$13,"NTSDS")+COUNTIF(W$13:W$13,"NTSDS1")+COUNTIF(W$31:W$32,"NTSDS")+COUNTIF(W$31:W$32,"NTSDS1")+COUNTIF(W$47:W$47,"NTSDS")+COUNTIF(W$47:W$47,"NTSDS1")+COUNTIF(W$64:W$65,"NTSDS")+COUNTIF(W$64:W$65,"NTSDS1")+COUNTIF(W$13:W$13,"NTS5S")+COUNTIF(W$13:W$13,"NTS5S1")+COUNTIF(W$31:W$32,"NTS5S")+COUNTIF(W$31:W$32,"NTS5S1")+COUNTIF(W$47:W$47,"NTS5S")+COUNTIF(W$47:W$47,"NTS5S1")+COUNTIF(W$64:W$65,"NTS5S")+COUNTIF(W$64:W$65,"NTS5S1")+COUNTIF(W$13:W$13,"S")+COUNTIF(W$3312,"S")+COUNTIF(W$47:W$47,"S")+COUNTIF(W$64:W$65,"S")+COUNTIF(W$13:W$13,"NTS4S")+COUNTIF(W$13:W$13,"NTS4S1")+COUNTIF(W$31:W$32,"NTS4S")+COUNTIF(W$31:W$32,"NTS4S1")+COUNTIF(W$47:W$47,"NTS4S")+COUNTIF(W$47:W$47,"NTS4S1")+COUNTIF(W$64:W$65,"NTS4S")+COUNTIF(W$64:W$65,"NTS4S1")</f>
        <v>1</v>
      </c>
      <c r="X6" s="647">
        <f>COUNTIF(X$13:X$13,"N")+COUNTIF(X$13:X$13,"NTS")++COUNTIF(X$13:X$13,"NTS1")+COUNTIF(X$31:X$32,"N")+COUNTIF(X$31:X$32,"NTS")+COUNTIF(X$31:X$32,"NTS1")+COUNTIF(X$47:X$47,"N")+COUNTIF(X$47:X$47,"NTS")+COUNTIF(X$47:X$47,"NTS1")+COUNTIF(X$64:X$65,"N")+COUNTIF(X$64:X$65,"NTS")+COUNTIF(X$64:X$65,"NTS1")+COUNTIF(X$13:X$13,"NT")+COUNTIF(X$31:X$32,"NT")+COUNTIF(X$47:X$47,"NT")+COUNTIF(X$64:X$65,"NT")+COUNTIF(X$13:X$13,"NTSDS")+COUNTIF(X$13:X$13,"NTSDS1")+COUNTIF(X$31:X$32,"NTSDS")+COUNTIF(X$31:X$32,"NTSDS1")+COUNTIF(X$47:X$47,"NTSDS")+COUNTIF(X$47:X$47,"NTSDS1")+COUNTIF(X$64:X$65,"NTSDS")+COUNTIF(X$64:X$65,"NTSDS1")+COUNTIF(X$13:X$13,"NTS5S")+COUNTIF(X$13:X$13,"NTS5S1")+COUNTIF(X$31:X$32,"NTS5S")+COUNTIF(X$31:X$32,"NTS5S1")+COUNTIF(X$47:X$47,"NTS5S")+COUNTIF(X$47:X$47,"NTS5S1")+COUNTIF(X$64:X$65,"NTS5S")+COUNTIF(X$64:X$65,"NTS5S1")+COUNTIF(X$13:X$13,"S")+COUNTIF(X$3312,"S")+COUNTIF(X$47:X$47,"S")+COUNTIF(X$64:X$65,"S")+COUNTIF(X$13:X$13,"NTS4S")+COUNTIF(X$13:X$13,"NTS4S1")+COUNTIF(X$31:X$32,"NTS4S")+COUNTIF(X$31:X$32,"NTS4S1")+COUNTIF(X$47:X$47,"NTS4S")+COUNTIF(X$47:X$47,"NTS4S1")+COUNTIF(X$64:X$65,"NTS4S")+COUNTIF(X$64:X$65,"NTS4S1")</f>
        <v>1</v>
      </c>
      <c r="Y6" s="647">
        <f>COUNTIF(Y$13:Y$13,"N")+COUNTIF(Y$13:Y$13,"NTS")++COUNTIF(Y$13:Y$13,"NTS1")+COUNTIF(Y$31:Y$32,"N")+COUNTIF(Y$31:Y$32,"NTS")+COUNTIF(Y$31:Y$32,"NTS1")+COUNTIF(Y$47:Y$47,"N")+COUNTIF(Y$47:Y$47,"NTS")+COUNTIF(Y$47:Y$47,"NTS1")+COUNTIF(Y$64:Y$65,"N")+COUNTIF(Y$64:Y$65,"NTS")+COUNTIF(Y$64:Y$65,"NTS1")+COUNTIF(Y$13:Y$13,"NT")+COUNTIF(Y$31:Y$32,"NT")+COUNTIF(Y$47:Y$47,"NT")+COUNTIF(Y$64:Y$65,"NT")+COUNTIF(Y$13:Y$13,"NTSDS")+COUNTIF(Y$13:Y$13,"NTSDS1")+COUNTIF(Y$31:Y$32,"NTSDS")+COUNTIF(Y$31:Y$32,"NTSDS1")+COUNTIF(Y$47:Y$47,"NTSDS")+COUNTIF(Y$47:Y$47,"NTSDS1")+COUNTIF(Y$64:Y$65,"NTSDS")+COUNTIF(Y$64:Y$65,"NTSDS1")+COUNTIF(Y$13:Y$13,"NTS5S")+COUNTIF(Y$13:Y$13,"NTS5S1")+COUNTIF(Y$31:Y$32,"NTS5S")+COUNTIF(Y$31:Y$32,"NTS5S1")+COUNTIF(Y$47:Y$47,"NTS5S")+COUNTIF(Y$47:Y$47,"NTS5S1")+COUNTIF(Y$64:Y$65,"NTS5S")+COUNTIF(Y$64:Y$65,"NTS5S1")+COUNTIF(Y$13:Y$13,"S")+COUNTIF(Y$3312,"S")+COUNTIF(Y$47:Y$47,"S")+COUNTIF(Y$64:Y$65,"S")+COUNTIF(Y$13:Y$13,"NTS4S")+COUNTIF(Y$13:Y$13,"NTS4S1")+COUNTIF(Y$31:Y$32,"NTS4S")+COUNTIF(Y$31:Y$32,"NTS4S1")+COUNTIF(Y$47:Y$47,"NTS4S")+COUNTIF(Y$47:Y$47,"NTS4S1")+COUNTIF(Y$64:Y$65,"NTS4S")+COUNTIF(Y$64:Y$65,"NTS4S1")</f>
        <v>1</v>
      </c>
      <c r="Z6" s="647">
        <f>COUNTIF(Z$13:Z$13,"N")+COUNTIF(Z$13:Z$13,"NTS")++COUNTIF(Z$13:Z$13,"NTS1")+COUNTIF(Z$31:Z$32,"N")+COUNTIF(Z$31:Z$32,"NTS")+COUNTIF(Z$31:Z$32,"NTS1")+COUNTIF(Z$47:Z$47,"N")+COUNTIF(Z$47:Z$47,"NTS")+COUNTIF(Z$47:Z$47,"NTS1")+COUNTIF(Z$64:Z$65,"N")+COUNTIF(Z$64:Z$65,"NTS")+COUNTIF(Z$64:Z$65,"NTS1")+COUNTIF(Z$13:Z$13,"NT")+COUNTIF(Z$31:Z$32,"NT")+COUNTIF(Z$47:Z$47,"NT")+COUNTIF(Z$64:Z$65,"NT")+COUNTIF(Z$13:Z$13,"NTSDS")+COUNTIF(Z$13:Z$13,"NTSDS1")+COUNTIF(Z$31:Z$32,"NTSDS")+COUNTIF(Z$31:Z$32,"NTSDS1")+COUNTIF(Z$47:Z$47,"NTSDS")+COUNTIF(Z$47:Z$47,"NTSDS1")+COUNTIF(Z$64:Z$65,"NTSDS")+COUNTIF(Z$64:Z$65,"NTSDS1")+COUNTIF(Z$13:Z$13,"NTS5S")+COUNTIF(Z$13:Z$13,"NTS5S1")+COUNTIF(Z$31:Z$32,"NTS5S")+COUNTIF(Z$31:Z$32,"NTS5S1")+COUNTIF(Z$47:Z$47,"NTS5S")+COUNTIF(Z$47:Z$47,"NTS5S1")+COUNTIF(Z$64:Z$65,"NTS5S")+COUNTIF(Z$64:Z$65,"NTS5S1")+COUNTIF(Z$13:Z$13,"S")+COUNTIF(Z$3312,"S")+COUNTIF(Z$47:Z$47,"S")+COUNTIF(Z$64:Z$65,"S")+COUNTIF(Z$13:Z$13,"NTS4S")+COUNTIF(Z$13:Z$13,"NTS4S1")+COUNTIF(Z$31:Z$32,"NTS4S")+COUNTIF(Z$31:Z$32,"NTS4S1")+COUNTIF(Z$47:Z$47,"NTS4S")+COUNTIF(Z$47:Z$47,"NTS4S1")+COUNTIF(Z$64:Z$65,"NTS4S")+COUNTIF(Z$64:Z$65,"NTS4S1")</f>
        <v>1</v>
      </c>
      <c r="AA6" s="647">
        <f>COUNTIF(AA$13:AA$13,"N")+COUNTIF(AA$13:AA$13,"NTS")++COUNTIF(AA$13:AA$13,"NTS1")+COUNTIF(AA$31:AA$32,"N")+COUNTIF(AA$31:AA$32,"NTS")+COUNTIF(AA$31:AA$32,"NTS1")+COUNTIF(AA$47:AA$47,"N")+COUNTIF(AA$47:AA$47,"NTS")+COUNTIF(AA$47:AA$47,"NTS1")+COUNTIF(AA$64:AA$65,"N")+COUNTIF(AA$64:AA$65,"NTS")+COUNTIF(AA$64:AA$65,"NTS1")+COUNTIF(AA$13:AA$13,"NT")+COUNTIF(AA$31:AA$32,"NT")+COUNTIF(AA$47:AA$47,"NT")+COUNTIF(AA$64:AA$65,"NT")+COUNTIF(AA$13:AA$13,"NTSDS")+COUNTIF(AA$13:AA$13,"NTSDS1")+COUNTIF(AA$31:AA$32,"NTSDS")+COUNTIF(AA$31:AA$32,"NTSDS1")+COUNTIF(AA$47:AA$47,"NTSDS")+COUNTIF(AA$47:AA$47,"NTSDS1")+COUNTIF(AA$64:AA$65,"NTSDS")+COUNTIF(AA$64:AA$65,"NTSDS1")+COUNTIF(AA$13:AA$13,"NTS5S")+COUNTIF(AA$13:AA$13,"NTS5S1")+COUNTIF(AA$31:AA$32,"NTS5S")+COUNTIF(AA$31:AA$32,"NTS5S1")+COUNTIF(AA$47:AA$47,"NTS5S")+COUNTIF(AA$47:AA$47,"NTS5S1")+COUNTIF(AA$64:AA$65,"NTS5S")+COUNTIF(AA$64:AA$65,"NTS5S1")+COUNTIF(AA$13:AA$13,"S")+COUNTIF(AA$3312,"S")+COUNTIF(AA$47:AA$47,"S")+COUNTIF(AA$64:AA$65,"S")+COUNTIF(AA$13:AA$13,"NTS4S")+COUNTIF(AA$13:AA$13,"NTS4S1")+COUNTIF(AA$31:AA$32,"NTS4S")+COUNTIF(AA$31:AA$32,"NTS4S1")+COUNTIF(AA$47:AA$47,"NTS4S")+COUNTIF(AA$47:AA$47,"NTS4S1")+COUNTIF(AA$64:AA$65,"NTS4S")+COUNTIF(AA$64:AA$65,"NTS4S1")</f>
        <v>1</v>
      </c>
      <c r="AB6" s="647">
        <f>COUNTIF(AB$13:AB$13,"N")+COUNTIF(AB$13:AB$13,"NTS")++COUNTIF(AB$13:AB$13,"NTS1")+COUNTIF(AB$31:AB$32,"N")+COUNTIF(AB$31:AB$32,"NTS")+COUNTIF(AB$31:AB$32,"NTS1")+COUNTIF(AB$47:AB$47,"N")+COUNTIF(AB$47:AB$47,"NTS")+COUNTIF(AB$47:AB$47,"NTS1")+COUNTIF(AB$64:AB$65,"N")+COUNTIF(AB$64:AB$65,"NTS")+COUNTIF(AB$64:AB$65,"NTS1")+COUNTIF(AB$13:AB$13,"NT")+COUNTIF(AB$31:AB$32,"NT")+COUNTIF(AB$47:AB$47,"NT")+COUNTIF(AB$64:AB$65,"NT")+COUNTIF(AB$13:AB$13,"NTSDS")+COUNTIF(AB$13:AB$13,"NTSDS1")+COUNTIF(AB$31:AB$32,"NTSDS")+COUNTIF(AB$31:AB$32,"NTSDS1")+COUNTIF(AB$47:AB$47,"NTSDS")+COUNTIF(AB$47:AB$47,"NTSDS1")+COUNTIF(AB$64:AB$65,"NTSDS")+COUNTIF(AB$64:AB$65,"NTSDS1")+COUNTIF(AB$13:AB$13,"NTS5S")+COUNTIF(AB$13:AB$13,"NTS5S1")+COUNTIF(AB$31:AB$32,"NTS5S")+COUNTIF(AB$31:AB$32,"NTS5S1")+COUNTIF(AB$47:AB$47,"NTS5S")+COUNTIF(AB$47:AB$47,"NTS5S1")+COUNTIF(AB$64:AB$65,"NTS5S")+COUNTIF(AB$64:AB$65,"NTS5S1")+COUNTIF(AB$13:AB$13,"S")+COUNTIF(AB$3312,"S")+COUNTIF(AB$47:AB$47,"S")+COUNTIF(AB$64:AB$65,"S")+COUNTIF(AB$13:AB$13,"NTS4S")+COUNTIF(AB$13:AB$13,"NTS4S1")+COUNTIF(AB$31:AB$32,"NTS4S")+COUNTIF(AB$31:AB$32,"NTS4S1")+COUNTIF(AB$47:AB$47,"NTS4S")+COUNTIF(AB$47:AB$47,"NTS4S1")+COUNTIF(AB$64:AB$65,"NTS4S")+COUNTIF(AB$64:AB$65,"NTS4S1")</f>
        <v>1</v>
      </c>
      <c r="AC6" s="647">
        <f>COUNTIF(AC$13:AC$13,"N")+COUNTIF(AC$13:AC$13,"NTS")++COUNTIF(AC$13:AC$13,"NTS1")+COUNTIF(AC$31:AC$32,"N")+COUNTIF(AC$31:AC$32,"NTS")+COUNTIF(AC$31:AC$32,"NTS1")+COUNTIF(AC$47:AC$47,"N")+COUNTIF(AC$47:AC$47,"NTS")+COUNTIF(AC$47:AC$47,"NTS1")+COUNTIF(AC$64:AC$65,"N")+COUNTIF(AC$64:AC$65,"NTS")+COUNTIF(AC$64:AC$65,"NTS1")+COUNTIF(AC$13:AC$13,"NT")+COUNTIF(AC$31:AC$32,"NT")+COUNTIF(AC$47:AC$47,"NT")+COUNTIF(AC$64:AC$65,"NT")+COUNTIF(AC$13:AC$13,"NTSDS")+COUNTIF(AC$13:AC$13,"NTSDS1")+COUNTIF(AC$31:AC$32,"NTSDS")+COUNTIF(AC$31:AC$32,"NTSDS1")+COUNTIF(AC$47:AC$47,"NTSDS")+COUNTIF(AC$47:AC$47,"NTSDS1")+COUNTIF(AC$64:AC$65,"NTSDS")+COUNTIF(AC$64:AC$65,"NTSDS1")+COUNTIF(AC$13:AC$13,"NTS5S")+COUNTIF(AC$13:AC$13,"NTS5S1")+COUNTIF(AC$31:AC$32,"NTS5S")+COUNTIF(AC$31:AC$32,"NTS5S1")+COUNTIF(AC$47:AC$47,"NTS5S")+COUNTIF(AC$47:AC$47,"NTS5S1")+COUNTIF(AC$64:AC$65,"NTS5S")+COUNTIF(AC$64:AC$65,"NTS5S1")+COUNTIF(AC$13:AC$13,"S")+COUNTIF(AC$3312,"S")+COUNTIF(AC$47:AC$47,"S")+COUNTIF(AC$64:AC$65,"S")+COUNTIF(AC$13:AC$13,"NTS4S")+COUNTIF(AC$13:AC$13,"NTS4S1")+COUNTIF(AC$31:AC$32,"NTS4S")+COUNTIF(AC$31:AC$32,"NTS4S1")+COUNTIF(AC$47:AC$47,"NTS4S")+COUNTIF(AC$47:AC$47,"NTS4S1")+COUNTIF(AC$64:AC$65,"NTS4S")+COUNTIF(AC$64:AC$65,"NTS4S1")</f>
        <v>1</v>
      </c>
      <c r="AD6" s="647">
        <f>COUNTIF(AD$13:AD$13,"N")+COUNTIF(AD$13:AD$13,"NTS")++COUNTIF(AD$13:AD$13,"NTS1")+COUNTIF(AD$31:AD$32,"N")+COUNTIF(AD$31:AD$32,"NTS")+COUNTIF(AD$31:AD$32,"NTS1")+COUNTIF(AD$47:AD$47,"N")+COUNTIF(AD$47:AD$47,"NTS")+COUNTIF(AD$47:AD$47,"NTS1")+COUNTIF(AD$64:AD$65,"N")+COUNTIF(AD$64:AD$65,"NTS")+COUNTIF(AD$64:AD$65,"NTS1")+COUNTIF(AD$13:AD$13,"NT")+COUNTIF(AD$31:AD$32,"NT")+COUNTIF(AD$47:AD$47,"NT")+COUNTIF(AD$64:AD$65,"NT")+COUNTIF(AD$13:AD$13,"NTSDS")+COUNTIF(AD$13:AD$13,"NTSDS1")+COUNTIF(AD$31:AD$32,"NTSDS")+COUNTIF(AD$31:AD$32,"NTSDS1")+COUNTIF(AD$47:AD$47,"NTSDS")+COUNTIF(AD$47:AD$47,"NTSDS1")+COUNTIF(AD$64:AD$65,"NTSDS")+COUNTIF(AD$64:AD$65,"NTSDS1")+COUNTIF(AD$13:AD$13,"NTS5S")+COUNTIF(AD$13:AD$13,"NTS5S1")+COUNTIF(AD$31:AD$32,"NTS5S")+COUNTIF(AD$31:AD$32,"NTS5S1")+COUNTIF(AD$47:AD$47,"NTS5S")+COUNTIF(AD$47:AD$47,"NTS5S1")+COUNTIF(AD$64:AD$65,"NTS5S")+COUNTIF(AD$64:AD$65,"NTS5S1")+COUNTIF(AD$13:AD$13,"S")+COUNTIF(AD$3312,"S")+COUNTIF(AD$47:AD$47,"S")+COUNTIF(AD$64:AD$65,"S")+COUNTIF(AD$13:AD$13,"NTS4S")+COUNTIF(AD$13:AD$13,"NTS4S1")+COUNTIF(AD$31:AD$32,"NTS4S")+COUNTIF(AD$31:AD$32,"NTS4S1")+COUNTIF(AD$47:AD$47,"NTS4S")+COUNTIF(AD$47:AD$47,"NTS4S1")+COUNTIF(AD$64:AD$65,"NTS4S")+COUNTIF(AD$64:AD$65,"NTS4S1")</f>
        <v>1</v>
      </c>
      <c r="AE6" s="647">
        <f>COUNTIF(AE$13:AE$13,"N")+COUNTIF(AE$13:AE$13,"NTS")++COUNTIF(AE$13:AE$13,"NTS1")+COUNTIF(AE$31:AE$32,"N")+COUNTIF(AE$31:AE$32,"NTS")+COUNTIF(AE$31:AE$32,"NTS1")+COUNTIF(AE$47:AE$47,"N")+COUNTIF(AE$47:AE$47,"NTS")+COUNTIF(AE$47:AE$47,"NTS1")+COUNTIF(AE$64:AE$65,"N")+COUNTIF(AE$64:AE$65,"NTS")+COUNTIF(AE$64:AE$65,"NTS1")+COUNTIF(AE$13:AE$13,"NT")+COUNTIF(AE$31:AE$32,"NT")+COUNTIF(AE$47:AE$47,"NT")+COUNTIF(AE$64:AE$65,"NT")+COUNTIF(AE$13:AE$13,"NTSDS")+COUNTIF(AE$13:AE$13,"NTSDS1")+COUNTIF(AE$31:AE$32,"NTSDS")+COUNTIF(AE$31:AE$32,"NTSDS1")+COUNTIF(AE$47:AE$47,"NTSDS")+COUNTIF(AE$47:AE$47,"NTSDS1")+COUNTIF(AE$64:AE$65,"NTSDS")+COUNTIF(AE$64:AE$65,"NTSDS1")+COUNTIF(AE$13:AE$13,"NTS5S")+COUNTIF(AE$13:AE$13,"NTS5S1")+COUNTIF(AE$31:AE$32,"NTS5S")+COUNTIF(AE$31:AE$32,"NTS5S1")+COUNTIF(AE$47:AE$47,"NTS5S")+COUNTIF(AE$47:AE$47,"NTS5S1")+COUNTIF(AE$64:AE$65,"NTS5S")+COUNTIF(AE$64:AE$65,"NTS5S1")+COUNTIF(AE$13:AE$13,"S")+COUNTIF(AE$3312,"S")+COUNTIF(AE$47:AE$47,"S")+COUNTIF(AE$64:AE$65,"S")+COUNTIF(AE$13:AE$13,"NTS4S")+COUNTIF(AE$13:AE$13,"NTS4S1")+COUNTIF(AE$31:AE$32,"NTS4S")+COUNTIF(AE$31:AE$32,"NTS4S1")+COUNTIF(AE$47:AE$47,"NTS4S")+COUNTIF(AE$47:AE$47,"NTS4S1")+COUNTIF(AE$64:AE$65,"NTS4S")+COUNTIF(AE$64:AE$65,"NTS4S1")</f>
        <v>1</v>
      </c>
      <c r="AF6" s="647">
        <f>COUNTIF(AF$13:AF$13,"N")+COUNTIF(AF$13:AF$13,"NTS")++COUNTIF(AF$13:AF$13,"NTS1")+COUNTIF(AF$31:AF$32,"N")+COUNTIF(AF$31:AF$32,"NTS")+COUNTIF(AF$31:AF$32,"NTS1")+COUNTIF(AF$47:AF$47,"N")+COUNTIF(AF$47:AF$47,"NTS")+COUNTIF(AF$47:AF$47,"NTS1")+COUNTIF(AF$64:AF$65,"N")+COUNTIF(AF$64:AF$65,"NTS")+COUNTIF(AF$64:AF$65,"NTS1")+COUNTIF(AF$13:AF$13,"NT")+COUNTIF(AF$31:AF$32,"NT")+COUNTIF(AF$47:AF$47,"NT")+COUNTIF(AF$64:AF$65,"NT")+COUNTIF(AF$13:AF$13,"NTSDS")+COUNTIF(AF$13:AF$13,"NTSDS1")+COUNTIF(AF$31:AF$32,"NTSDS")+COUNTIF(AF$31:AF$32,"NTSDS1")+COUNTIF(AF$47:AF$47,"NTSDS")+COUNTIF(AF$47:AF$47,"NTSDS1")+COUNTIF(AF$64:AF$65,"NTSDS")+COUNTIF(AF$64:AF$65,"NTSDS1")+COUNTIF(AF$13:AF$13,"NTS5S")+COUNTIF(AF$13:AF$13,"NTS5S1")+COUNTIF(AF$31:AF$32,"NTS5S")+COUNTIF(AF$31:AF$32,"NTS5S1")+COUNTIF(AF$47:AF$47,"NTS5S")+COUNTIF(AF$47:AF$47,"NTS5S1")+COUNTIF(AF$64:AF$65,"NTS5S")+COUNTIF(AF$64:AF$65,"NTS5S1")+COUNTIF(AF$13:AF$13,"S")+COUNTIF(AF$3312,"S")+COUNTIF(AF$47:AF$47,"S")+COUNTIF(AF$64:AF$65,"S")+COUNTIF(AF$13:AF$13,"NTS4S")+COUNTIF(AF$13:AF$13,"NTS4S1")+COUNTIF(AF$31:AF$32,"NTS4S")+COUNTIF(AF$31:AF$32,"NTS4S1")+COUNTIF(AF$47:AF$47,"NTS4S")+COUNTIF(AF$47:AF$47,"NTS4S1")+COUNTIF(AF$64:AF$65,"NTS4S")+COUNTIF(AF$64:AF$65,"NTS4S1")</f>
        <v>1</v>
      </c>
      <c r="AG6" s="647">
        <f>COUNTIF(AG$13:AG$13,"N")+COUNTIF(AG$13:AG$13,"NTS")++COUNTIF(AG$13:AG$13,"NTS1")+COUNTIF(AG$31:AG$32,"N")+COUNTIF(AG$31:AG$32,"NTS")+COUNTIF(AG$31:AG$32,"NTS1")+COUNTIF(AG$47:AG$47,"N")+COUNTIF(AG$47:AG$47,"NTS")+COUNTIF(AG$47:AG$47,"NTS1")+COUNTIF(AG$64:AG$65,"N")+COUNTIF(AG$64:AG$65,"NTS")+COUNTIF(AG$64:AG$65,"NTS1")+COUNTIF(AG$13:AG$13,"NT")+COUNTIF(AG$31:AG$32,"NT")+COUNTIF(AG$47:AG$47,"NT")+COUNTIF(AG$64:AG$65,"NT")+COUNTIF(AG$13:AG$13,"NTSDS")+COUNTIF(AG$13:AG$13,"NTSDS1")+COUNTIF(AG$31:AG$32,"NTSDS")+COUNTIF(AG$31:AG$32,"NTSDS1")+COUNTIF(AG$47:AG$47,"NTSDS")+COUNTIF(AG$47:AG$47,"NTSDS1")+COUNTIF(AG$64:AG$65,"NTSDS")+COUNTIF(AG$64:AG$65,"NTSDS1")+COUNTIF(AG$13:AG$13,"NTS5S")+COUNTIF(AG$13:AG$13,"NTS5S1")+COUNTIF(AG$31:AG$32,"NTS5S")+COUNTIF(AG$31:AG$32,"NTS5S1")+COUNTIF(AG$47:AG$47,"NTS5S")+COUNTIF(AG$47:AG$47,"NTS5S1")+COUNTIF(AG$64:AG$65,"NTS5S")+COUNTIF(AG$64:AG$65,"NTS5S1")+COUNTIF(AG$13:AG$13,"S")+COUNTIF(AG$3312,"S")+COUNTIF(AG$47:AG$47,"S")+COUNTIF(AG$64:AG$65,"S")+COUNTIF(AG$13:AG$13,"NTS4S")+COUNTIF(AG$13:AG$13,"NTS4S1")+COUNTIF(AG$31:AG$32,"NTS4S")+COUNTIF(AG$31:AG$32,"NTS4S1")+COUNTIF(AG$47:AG$47,"NTS4S")+COUNTIF(AG$47:AG$47,"NTS4S1")+COUNTIF(AG$64:AG$65,"NTS4S")+COUNTIF(AG$64:AG$65,"NTS4S1")</f>
        <v>1</v>
      </c>
      <c r="AH6" s="648">
        <f>COUNTIF(AH$13:AH$13,"N")+COUNTIF(AH$13:AH$13,"NTS")++COUNTIF(AH$13:AH$13,"NTS1")+COUNTIF(AH$31:AH$32,"N")+COUNTIF(AH$31:AH$32,"NTS")+COUNTIF(AH$31:AH$32,"NTS1")+COUNTIF(AH$47:AH$47,"N")+COUNTIF(AH$47:AH$47,"NTS")+COUNTIF(AH$47:AH$47,"NTS1")+COUNTIF(AH$64:AH$65,"N")+COUNTIF(AH$64:AH$65,"NTS")+COUNTIF(AH$64:AH$65,"NTS1")+COUNTIF(AH$13:AH$13,"NT")+COUNTIF(AH$31:AH$32,"NT")+COUNTIF(AH$47:AH$47,"NT")+COUNTIF(AH$64:AH$65,"NT")+COUNTIF(AH$13:AH$13,"NTSDS")+COUNTIF(AH$13:AH$13,"NTSDS1")+COUNTIF(AH$31:AH$32,"NTSDS")+COUNTIF(AH$31:AH$32,"NTSDS1")+COUNTIF(AH$47:AH$47,"NTSDS")+COUNTIF(AH$47:AH$47,"NTSDS1")+COUNTIF(AH$64:AH$65,"NTSDS")+COUNTIF(AH$64:AH$65,"NTSDS1")+COUNTIF(AH$13:AH$13,"NTS5S")+COUNTIF(AH$13:AH$13,"NTS5S1")+COUNTIF(AH$31:AH$32,"NTS5S")+COUNTIF(AH$31:AH$32,"NTS5S1")+COUNTIF(AH$47:AH$47,"NTS5S")+COUNTIF(AH$47:AH$47,"NTS5S1")+COUNTIF(AH$64:AH$65,"NTS5S")+COUNTIF(AH$64:AH$65,"NTS5S1")+COUNTIF(AH$13:AH$13,"S")+COUNTIF(AH$3312,"S")+COUNTIF(AH$47:AH$47,"S")+COUNTIF(AH$64:AH$65,"S")+COUNTIF(AH$13:AH$13,"NTS4S")+COUNTIF(AH$13:AH$13,"NTS4S1")+COUNTIF(AH$31:AH$32,"NTS4S")+COUNTIF(AH$31:AH$32,"NTS4S1")+COUNTIF(AH$47:AH$47,"NTS4S")+COUNTIF(AH$47:AH$47,"NTS4S1")+COUNTIF(AH$64:AH$65,"NTS4S")+COUNTIF(AH$64:AH$65,"NTS4S1")</f>
        <v>1</v>
      </c>
      <c r="AI6" s="137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405">
        <f>12/24</f>
        <v>0.5</v>
      </c>
      <c r="BE6" s="545"/>
      <c r="BF6" s="1406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386"/>
      <c r="B7" s="234" t="s">
        <v>2</v>
      </c>
      <c r="C7" s="139">
        <v>4</v>
      </c>
      <c r="D7" s="422">
        <f>COUNTIF(D$14:D$19,"N")+COUNTIF(D$14:D$19,"NT")+COUNTIF(D$14:D$19,"NTS1")+COUNTIF(D$14:D$19,"NTS")+COUNTIF(D$14:D$19,"NTSDS")+COUNTIF(D$14:D$19,"NTSDS1")+COUNTIF(D$14:D$19,"NTS5S")+COUNTIF(D$14:D$19,"NTS5S1")+COUNTIF(D$14:D$19,"S")+COUNTIF(D$14:D$19,"NTS4S")+COUNTIF(D$14:D$19,"NTS4S1")+COUNTIF(D$33:D$37,"N")+COUNTIF(D$33:D$37,"NT")+COUNTIF(D$33:D$37,"NTS")+COUNTIF(D$33:D$37,"NTS1")+COUNTIF(D$33:D$37,"NTSDS")+COUNTIF(D$33:D$37,"NTSDS1")+COUNTIF(D$33:D$37,"NTS5S")+COUNTIF(D$33:D$37,"NTS5S1")+COUNTIF(D$33:D$37,"S")+COUNTIF(D$33:D$37,"NTS4S")+COUNTIF(D$33:D$37,"NTS4S1")+COUNTIF(D$48:D$53,"N")+COUNTIF(D$48:D$53,"NT")+COUNTIF(D$48:D$53,"NTS")+COUNTIF(D$48:D$53,"NTS1")+COUNTIF(D$48:D$53,"NTSDS")+COUNTIF(D$48:D$53,"NTSDS1")+COUNTIF(D$48:D$53,"NTS5S")+COUNTIF(D$48:D$53,"NTS5S1")+COUNTIF(D$48:D$53,"S")+COUNTIF(D$48:D$53,"NTS4S")+COUNTIF(D$48:D$53,"NTS4S1")+COUNTIF(D$66:D$69,"N")+COUNTIF(D$66:D$69,"NT")+COUNTIF(D$66:D$69,"NTS")+COUNTIF(D$66:D$69,"NTS1")+COUNTIF(D$66:D$69,"NTSDS")+COUNTIF(D$66:D$69,"NTSDS1")+COUNTIF(D$66:D$69,"NTS5S")+COUNTIF(D$66:D$69,"NTS5S1")+COUNTIF(D$66:D$69,"S")+COUNTIF(D$66:D$69,"NTS4S")+COUNTIF(D$66:D$69,"NTS4S1")</f>
        <v>4</v>
      </c>
      <c r="E7" s="4">
        <f>COUNTIF(E$14:E$19,"N")+COUNTIF(E$14:E$19,"NT")+COUNTIF(E$14:E$19,"NTS1")+COUNTIF(E$14:E$19,"NTS")+COUNTIF(E$14:E$19,"NTSDS")+COUNTIF(E$14:E$19,"NTSDS1")+COUNTIF(E$14:E$19,"NTS5S")+COUNTIF(E$14:E$19,"NTS5S1")+COUNTIF(E$14:E$19,"S")+COUNTIF(E$14:E$19,"NTS4S")+COUNTIF(E$14:E$19,"NTS4S1")+COUNTIF(E$33:E$37,"N")+COUNTIF(E$33:E$37,"NT")+COUNTIF(E$33:E$37,"NTS")+COUNTIF(E$33:E$37,"NTS1")+COUNTIF(E$33:E$37,"NTSDS")+COUNTIF(E$33:E$37,"NTSDS1")+COUNTIF(E$33:E$37,"NTS5S")+COUNTIF(E$33:E$37,"NTS5S1")+COUNTIF(E$33:E$37,"S")+COUNTIF(E$33:E$37,"NTS4S")+COUNTIF(E$33:E$37,"NTS4S1")+COUNTIF(E$48:E$53,"N")+COUNTIF(E$48:E$53,"NT")+COUNTIF(E$48:E$53,"NTS")+COUNTIF(E$48:E$53,"NTS1")+COUNTIF(E$48:E$53,"NTSDS")+COUNTIF(E$48:E$53,"NTSDS1")+COUNTIF(E$48:E$53,"NTS5S")+COUNTIF(E$48:E$53,"NTS5S1")+COUNTIF(E$48:E$53,"S")+COUNTIF(E$48:E$53,"NTS4S")+COUNTIF(E$48:E$53,"NTS4S1")+COUNTIF(E$66:E$69,"N")+COUNTIF(E$66:E$69,"NT")+COUNTIF(E$66:E$69,"NTS")+COUNTIF(E$66:E$69,"NTS1")+COUNTIF(E$66:E$69,"NTSDS")+COUNTIF(E$66:E$69,"NTSDS1")+COUNTIF(E$66:E$69,"NTS5S")+COUNTIF(E$66:E$69,"NTS5S1")+COUNTIF(E$66:E$69,"S")+COUNTIF(E$66:E$69,"NTS4S")+COUNTIF(E$66:E$69,"NTS4S1")</f>
        <v>4</v>
      </c>
      <c r="F7" s="4">
        <f>COUNTIF(F$14:F$19,"N")+COUNTIF(F$14:F$19,"NT")+COUNTIF(F$14:F$19,"NTS1")+COUNTIF(F$14:F$19,"NTS")+COUNTIF(F$14:F$19,"NTSDS")+COUNTIF(F$14:F$19,"NTSDS1")+COUNTIF(F$14:F$19,"NTS5S")+COUNTIF(F$14:F$19,"NTS5S1")+COUNTIF(F$14:F$19,"S")+COUNTIF(F$14:F$19,"NTS4S")+COUNTIF(F$14:F$19,"NTS4S1")+COUNTIF(F$33:F$37,"N")+COUNTIF(F$33:F$37,"NT")+COUNTIF(F$33:F$37,"NTS")+COUNTIF(F$33:F$37,"NTS1")+COUNTIF(F$33:F$37,"NTSDS")+COUNTIF(F$33:F$37,"NTSDS1")+COUNTIF(F$33:F$37,"NTS5S")+COUNTIF(F$33:F$37,"NTS5S1")+COUNTIF(F$33:F$37,"S")+COUNTIF(F$33:F$37,"NTS4S")+COUNTIF(F$33:F$37,"NTS4S1")+COUNTIF(F$48:F$53,"N")+COUNTIF(F$48:F$53,"NT")+COUNTIF(F$48:F$53,"NTS")+COUNTIF(F$48:F$53,"NTS1")+COUNTIF(F$48:F$53,"NTSDS")+COUNTIF(F$48:F$53,"NTSDS1")+COUNTIF(F$48:F$53,"NTS5S")+COUNTIF(F$48:F$53,"NTS5S1")+COUNTIF(F$48:F$53,"S")+COUNTIF(F$48:F$53,"NTS4S")+COUNTIF(F$48:F$53,"NTS4S1")+COUNTIF(F$66:F$69,"N")+COUNTIF(F$66:F$69,"NT")+COUNTIF(F$66:F$69,"NTS")+COUNTIF(F$66:F$69,"NTS1")+COUNTIF(F$66:F$69,"NTSDS")+COUNTIF(F$66:F$69,"NTSDS1")+COUNTIF(F$66:F$69,"NTS5S")+COUNTIF(F$66:F$69,"NTS5S1")+COUNTIF(F$66:F$69,"S")+COUNTIF(F$66:F$69,"NTS4S")+COUNTIF(F$66:F$69,"NTS4S1")</f>
        <v>4</v>
      </c>
      <c r="G7" s="4">
        <f>COUNTIF(G$14:G$19,"N")+COUNTIF(G$14:G$19,"NT")+COUNTIF(G$14:G$19,"NTS1")+COUNTIF(G$14:G$19,"NTS")+COUNTIF(G$14:G$19,"NTSDS")+COUNTIF(G$14:G$19,"NTSDS1")+COUNTIF(G$14:G$19,"NTS5S")+COUNTIF(G$14:G$19,"NTS5S1")+COUNTIF(G$14:G$19,"S")+COUNTIF(G$14:G$19,"NTS4S")+COUNTIF(G$14:G$19,"NTS4S1")+COUNTIF(G$33:G$37,"N")+COUNTIF(G$33:G$37,"NT")+COUNTIF(G$33:G$37,"NTS")+COUNTIF(G$33:G$37,"NTS1")+COUNTIF(G$33:G$37,"NTSDS")+COUNTIF(G$33:G$37,"NTSDS1")+COUNTIF(G$33:G$37,"NTS5S")+COUNTIF(G$33:G$37,"NTS5S1")+COUNTIF(G$33:G$37,"S")+COUNTIF(G$33:G$37,"NTS4S")+COUNTIF(G$33:G$37,"NTS4S1")+COUNTIF(G$48:G$53,"N")+COUNTIF(G$48:G$53,"NT")+COUNTIF(G$48:G$53,"NTS")+COUNTIF(G$48:G$53,"NTS1")+COUNTIF(G$48:G$53,"NTSDS")+COUNTIF(G$48:G$53,"NTSDS1")+COUNTIF(G$48:G$53,"NTS5S")+COUNTIF(G$48:G$53,"NTS5S1")+COUNTIF(G$48:G$53,"S")+COUNTIF(G$48:G$53,"NTS4S")+COUNTIF(G$48:G$53,"NTS4S1")+COUNTIF(G$66:G$69,"N")+COUNTIF(G$66:G$69,"NT")+COUNTIF(G$66:G$69,"NTS")+COUNTIF(G$66:G$69,"NTS1")+COUNTIF(G$66:G$69,"NTSDS")+COUNTIF(G$66:G$69,"NTSDS1")+COUNTIF(G$66:G$69,"NTS5S")+COUNTIF(G$66:G$69,"NTS5S1")+COUNTIF(G$66:G$69,"S")+COUNTIF(G$66:G$69,"NTS4S")+COUNTIF(G$66:G$69,"NTS4S1")</f>
        <v>4</v>
      </c>
      <c r="H7" s="4">
        <f>COUNTIF(H$14:H$19,"N")+COUNTIF(H$14:H$19,"NT")+COUNTIF(H$14:H$19,"NTS1")+COUNTIF(H$14:H$19,"NTS")+COUNTIF(H$14:H$19,"NTSDS")+COUNTIF(H$14:H$19,"NTSDS1")+COUNTIF(H$14:H$19,"NTS5S")+COUNTIF(H$14:H$19,"NTS5S1")+COUNTIF(H$14:H$19,"S")+COUNTIF(H$14:H$19,"NTS4S")+COUNTIF(H$14:H$19,"NTS4S1")+COUNTIF(H$33:H$37,"N")+COUNTIF(H$33:H$37,"NT")+COUNTIF(H$33:H$37,"NTS")+COUNTIF(H$33:H$37,"NTS1")+COUNTIF(H$33:H$37,"NTSDS")+COUNTIF(H$33:H$37,"NTSDS1")+COUNTIF(H$33:H$37,"NTS5S")+COUNTIF(H$33:H$37,"NTS5S1")+COUNTIF(H$33:H$37,"S")+COUNTIF(H$33:H$37,"NTS4S")+COUNTIF(H$33:H$37,"NTS4S1")+COUNTIF(H$48:H$53,"N")+COUNTIF(H$48:H$53,"NT")+COUNTIF(H$48:H$53,"NTS")+COUNTIF(H$48:H$53,"NTS1")+COUNTIF(H$48:H$53,"NTSDS")+COUNTIF(H$48:H$53,"NTSDS1")+COUNTIF(H$48:H$53,"NTS5S")+COUNTIF(H$48:H$53,"NTS5S1")+COUNTIF(H$48:H$53,"S")+COUNTIF(H$48:H$53,"NTS4S")+COUNTIF(H$48:H$53,"NTS4S1")+COUNTIF(H$66:H$69,"N")+COUNTIF(H$66:H$69,"NT")+COUNTIF(H$66:H$69,"NTS")+COUNTIF(H$66:H$69,"NTS1")+COUNTIF(H$66:H$69,"NTSDS")+COUNTIF(H$66:H$69,"NTSDS1")+COUNTIF(H$66:H$69,"NTS5S")+COUNTIF(H$66:H$69,"NTS5S1")+COUNTIF(H$66:H$69,"S")+COUNTIF(H$66:H$69,"NTS4S")+COUNTIF(H$66:H$69,"NTS4S1")</f>
        <v>4</v>
      </c>
      <c r="I7" s="4">
        <f>COUNTIF(I$14:I$19,"N")+COUNTIF(I$14:I$19,"NT")+COUNTIF(I$14:I$19,"NTS1")+COUNTIF(I$14:I$19,"NTS")+COUNTIF(I$14:I$19,"NTSDS")+COUNTIF(I$14:I$19,"NTSDS1")+COUNTIF(I$14:I$19,"NTS5S")+COUNTIF(I$14:I$19,"NTS5S1")+COUNTIF(I$14:I$19,"S")+COUNTIF(I$14:I$19,"NTS4S")+COUNTIF(I$14:I$19,"NTS4S1")+COUNTIF(I$33:I$37,"N")+COUNTIF(I$33:I$37,"NT")+COUNTIF(I$33:I$37,"NTS")+COUNTIF(I$33:I$37,"NTS1")+COUNTIF(I$33:I$37,"NTSDS")+COUNTIF(I$33:I$37,"NTSDS1")+COUNTIF(I$33:I$37,"NTS5S")+COUNTIF(I$33:I$37,"NTS5S1")+COUNTIF(I$33:I$37,"S")+COUNTIF(I$33:I$37,"NTS4S")+COUNTIF(I$33:I$37,"NTS4S1")+COUNTIF(I$48:I$53,"N")+COUNTIF(I$48:I$53,"NT")+COUNTIF(I$48:I$53,"NTS")+COUNTIF(I$48:I$53,"NTS1")+COUNTIF(I$48:I$53,"NTSDS")+COUNTIF(I$48:I$53,"NTSDS1")+COUNTIF(I$48:I$53,"NTS5S")+COUNTIF(I$48:I$53,"NTS5S1")+COUNTIF(I$48:I$53,"S")+COUNTIF(I$48:I$53,"NTS4S")+COUNTIF(I$48:I$53,"NTS4S1")+COUNTIF(I$66:I$69,"N")+COUNTIF(I$66:I$69,"NT")+COUNTIF(I$66:I$69,"NTS")+COUNTIF(I$66:I$69,"NTS1")+COUNTIF(I$66:I$69,"NTSDS")+COUNTIF(I$66:I$69,"NTSDS1")+COUNTIF(I$66:I$69,"NTS5S")+COUNTIF(I$66:I$69,"NTS5S1")+COUNTIF(I$66:I$69,"S")+COUNTIF(I$66:I$69,"NTS4S")+COUNTIF(I$66:I$69,"NTS4S1")</f>
        <v>4</v>
      </c>
      <c r="J7" s="4">
        <f>COUNTIF(J$14:J$19,"N")+COUNTIF(J$14:J$19,"NT")+COUNTIF(J$14:J$19,"NTS1")+COUNTIF(J$14:J$19,"NTS")+COUNTIF(J$14:J$19,"NTSDS")+COUNTIF(J$14:J$19,"NTSDS1")+COUNTIF(J$14:J$19,"NTS5S")+COUNTIF(J$14:J$19,"NTS5S1")+COUNTIF(J$14:J$19,"S")+COUNTIF(J$14:J$19,"NTS4S")+COUNTIF(J$14:J$19,"NTS4S1")+COUNTIF(J$33:J$37,"N")+COUNTIF(J$33:J$37,"NT")+COUNTIF(J$33:J$37,"NTS")+COUNTIF(J$33:J$37,"NTS1")+COUNTIF(J$33:J$37,"NTSDS")+COUNTIF(J$33:J$37,"NTSDS1")+COUNTIF(J$33:J$37,"NTS5S")+COUNTIF(J$33:J$37,"NTS5S1")+COUNTIF(J$33:J$37,"S")+COUNTIF(J$33:J$37,"NTS4S")+COUNTIF(J$33:J$37,"NTS4S1")+COUNTIF(J$48:J$53,"N")+COUNTIF(J$48:J$53,"NT")+COUNTIF(J$48:J$53,"NTS")+COUNTIF(J$48:J$53,"NTS1")+COUNTIF(J$48:J$53,"NTSDS")+COUNTIF(J$48:J$53,"NTSDS1")+COUNTIF(J$48:J$53,"NTS5S")+COUNTIF(J$48:J$53,"NTS5S1")+COUNTIF(J$48:J$53,"S")+COUNTIF(J$48:J$53,"NTS4S")+COUNTIF(J$48:J$53,"NTS4S1")+COUNTIF(J$66:J$69,"N")+COUNTIF(J$66:J$69,"NT")+COUNTIF(J$66:J$69,"NTS")+COUNTIF(J$66:J$69,"NTS1")+COUNTIF(J$66:J$69,"NTSDS")+COUNTIF(J$66:J$69,"NTSDS1")+COUNTIF(J$66:J$69,"NTS5S")+COUNTIF(J$66:J$69,"NTS5S1")+COUNTIF(J$66:J$69,"S")+COUNTIF(J$66:J$69,"NTS4S")+COUNTIF(J$66:J$69,"NTS4S1")</f>
        <v>6</v>
      </c>
      <c r="K7" s="4">
        <f>COUNTIF(K$14:K$19,"N")+COUNTIF(K$14:K$19,"NT")+COUNTIF(K$14:K$19,"NTS1")+COUNTIF(K$14:K$19,"NTS")+COUNTIF(K$14:K$19,"NTSDS")+COUNTIF(K$14:K$19,"NTSDS1")+COUNTIF(K$14:K$19,"NTS5S")+COUNTIF(K$14:K$19,"NTS5S1")+COUNTIF(K$14:K$19,"S")+COUNTIF(K$14:K$19,"NTS4S")+COUNTIF(K$14:K$19,"NTS4S1")+COUNTIF(K$33:K$37,"N")+COUNTIF(K$33:K$37,"NT")+COUNTIF(K$33:K$37,"NTS")+COUNTIF(K$33:K$37,"NTS1")+COUNTIF(K$33:K$37,"NTSDS")+COUNTIF(K$33:K$37,"NTSDS1")+COUNTIF(K$33:K$37,"NTS5S")+COUNTIF(K$33:K$37,"NTS5S1")+COUNTIF(K$33:K$37,"S")+COUNTIF(K$33:K$37,"NTS4S")+COUNTIF(K$33:K$37,"NTS4S1")+COUNTIF(K$48:K$53,"N")+COUNTIF(K$48:K$53,"NT")+COUNTIF(K$48:K$53,"NTS")+COUNTIF(K$48:K$53,"NTS1")+COUNTIF(K$48:K$53,"NTSDS")+COUNTIF(K$48:K$53,"NTSDS1")+COUNTIF(K$48:K$53,"NTS5S")+COUNTIF(K$48:K$53,"NTS5S1")+COUNTIF(K$48:K$53,"S")+COUNTIF(K$48:K$53,"NTS4S")+COUNTIF(K$48:K$53,"NTS4S1")+COUNTIF(K$66:K$69,"N")+COUNTIF(K$66:K$69,"NT")+COUNTIF(K$66:K$69,"NTS")+COUNTIF(K$66:K$69,"NTS1")+COUNTIF(K$66:K$69,"NTSDS")+COUNTIF(K$66:K$69,"NTSDS1")+COUNTIF(K$66:K$69,"NTS5S")+COUNTIF(K$66:K$69,"NTS5S1")+COUNTIF(K$66:K$69,"S")+COUNTIF(K$66:K$69,"NTS4S")+COUNTIF(K$66:K$69,"NTS4S1")</f>
        <v>5</v>
      </c>
      <c r="L7" s="4">
        <f>COUNTIF(L$14:L$19,"N")+COUNTIF(L$14:L$19,"NT")+COUNTIF(L$14:L$19,"NTS1")+COUNTIF(L$14:L$19,"NTS")+COUNTIF(L$14:L$19,"NTSDS")+COUNTIF(L$14:L$19,"NTSDS1")+COUNTIF(L$14:L$19,"NTS5S")+COUNTIF(L$14:L$19,"NTS5S1")+COUNTIF(L$14:L$19,"S")+COUNTIF(L$14:L$19,"NTS4S")+COUNTIF(L$14:L$19,"NTS4S1")+COUNTIF(L$33:L$37,"N")+COUNTIF(L$33:L$37,"NT")+COUNTIF(L$33:L$37,"NTS")+COUNTIF(L$33:L$37,"NTS1")+COUNTIF(L$33:L$37,"NTSDS")+COUNTIF(L$33:L$37,"NTSDS1")+COUNTIF(L$33:L$37,"NTS5S")+COUNTIF(L$33:L$37,"NTS5S1")+COUNTIF(L$33:L$37,"S")+COUNTIF(L$33:L$37,"NTS4S")+COUNTIF(L$33:L$37,"NTS4S1")+COUNTIF(L$48:L$53,"N")+COUNTIF(L$48:L$53,"NT")+COUNTIF(L$48:L$53,"NTS")+COUNTIF(L$48:L$53,"NTS1")+COUNTIF(L$48:L$53,"NTSDS")+COUNTIF(L$48:L$53,"NTSDS1")+COUNTIF(L$48:L$53,"NTS5S")+COUNTIF(L$48:L$53,"NTS5S1")+COUNTIF(L$48:L$53,"S")+COUNTIF(L$48:L$53,"NTS4S")+COUNTIF(L$48:L$53,"NTS4S1")+COUNTIF(L$66:L$69,"N")+COUNTIF(L$66:L$69,"NT")+COUNTIF(L$66:L$69,"NTS")+COUNTIF(L$66:L$69,"NTS1")+COUNTIF(L$66:L$69,"NTSDS")+COUNTIF(L$66:L$69,"NTSDS1")+COUNTIF(L$66:L$69,"NTS5S")+COUNTIF(L$66:L$69,"NTS5S1")+COUNTIF(L$66:L$69,"S")+COUNTIF(L$66:L$69,"NTS4S")+COUNTIF(L$66:L$69,"NTS4S1")</f>
        <v>5</v>
      </c>
      <c r="M7" s="4">
        <f>COUNTIF(M$14:M$19,"N")+COUNTIF(M$14:M$19,"NT")+COUNTIF(M$14:M$19,"NTS1")+COUNTIF(M$14:M$19,"NTS")+COUNTIF(M$14:M$19,"NTSDS")+COUNTIF(M$14:M$19,"NTSDS1")+COUNTIF(M$14:M$19,"NTS5S")+COUNTIF(M$14:M$19,"NTS5S1")+COUNTIF(M$14:M$19,"S")+COUNTIF(M$14:M$19,"NTS4S")+COUNTIF(M$14:M$19,"NTS4S1")+COUNTIF(M$33:M$37,"N")+COUNTIF(M$33:M$37,"NT")+COUNTIF(M$33:M$37,"NTS")+COUNTIF(M$33:M$37,"NTS1")+COUNTIF(M$33:M$37,"NTSDS")+COUNTIF(M$33:M$37,"NTSDS1")+COUNTIF(M$33:M$37,"NTS5S")+COUNTIF(M$33:M$37,"NTS5S1")+COUNTIF(M$33:M$37,"S")+COUNTIF(M$33:M$37,"NTS4S")+COUNTIF(M$33:M$37,"NTS4S1")+COUNTIF(M$48:M$53,"N")+COUNTIF(M$48:M$53,"NT")+COUNTIF(M$48:M$53,"NTS")+COUNTIF(M$48:M$53,"NTS1")+COUNTIF(M$48:M$53,"NTSDS")+COUNTIF(M$48:M$53,"NTSDS1")+COUNTIF(M$48:M$53,"NTS5S")+COUNTIF(M$48:M$53,"NTS5S1")+COUNTIF(M$48:M$53,"S")+COUNTIF(M$48:M$53,"NTS4S")+COUNTIF(M$48:M$53,"NTS4S1")+COUNTIF(M$66:M$69,"N")+COUNTIF(M$66:M$69,"NT")+COUNTIF(M$66:M$69,"NTS")+COUNTIF(M$66:M$69,"NTS1")+COUNTIF(M$66:M$69,"NTSDS")+COUNTIF(M$66:M$69,"NTSDS1")+COUNTIF(M$66:M$69,"NTS5S")+COUNTIF(M$66:M$69,"NTS5S1")+COUNTIF(M$66:M$69,"S")+COUNTIF(M$66:M$69,"NTS4S")+COUNTIF(M$66:M$69,"NTS4S1")</f>
        <v>6</v>
      </c>
      <c r="N7" s="4">
        <f>COUNTIF(N$14:N$19,"N")+COUNTIF(N$14:N$19,"NT")+COUNTIF(N$14:N$19,"NTS1")+COUNTIF(N$14:N$19,"NTS")+COUNTIF(N$14:N$19,"NTSDS")+COUNTIF(N$14:N$19,"NTSDS1")+COUNTIF(N$14:N$19,"NTS5S")+COUNTIF(N$14:N$19,"NTS5S1")+COUNTIF(N$14:N$19,"S")+COUNTIF(N$14:N$19,"NTS4S")+COUNTIF(N$14:N$19,"NTS4S1")+COUNTIF(N$33:N$37,"N")+COUNTIF(N$33:N$37,"NT")+COUNTIF(N$33:N$37,"NTS")+COUNTIF(N$33:N$37,"NTS1")+COUNTIF(N$33:N$37,"NTSDS")+COUNTIF(N$33:N$37,"NTSDS1")+COUNTIF(N$33:N$37,"NTS5S")+COUNTIF(N$33:N$37,"NTS5S1")+COUNTIF(N$33:N$37,"S")+COUNTIF(N$33:N$37,"NTS4S")+COUNTIF(N$33:N$37,"NTS4S1")+COUNTIF(N$48:N$53,"N")+COUNTIF(N$48:N$53,"NT")+COUNTIF(N$48:N$53,"NTS")+COUNTIF(N$48:N$53,"NTS1")+COUNTIF(N$48:N$53,"NTSDS")+COUNTIF(N$48:N$53,"NTSDS1")+COUNTIF(N$48:N$53,"NTS5S")+COUNTIF(N$48:N$53,"NTS5S1")+COUNTIF(N$48:N$53,"S")+COUNTIF(N$48:N$53,"NTS4S")+COUNTIF(N$48:N$53,"NTS4S1")+COUNTIF(N$66:N$69,"N")+COUNTIF(N$66:N$69,"NT")+COUNTIF(N$66:N$69,"NTS")+COUNTIF(N$66:N$69,"NTS1")+COUNTIF(N$66:N$69,"NTSDS")+COUNTIF(N$66:N$69,"NTSDS1")+COUNTIF(N$66:N$69,"NTS5S")+COUNTIF(N$66:N$69,"NTS5S1")+COUNTIF(N$66:N$69,"S")+COUNTIF(N$66:N$69,"NTS4S")+COUNTIF(N$66:N$69,"NTS4S1")</f>
        <v>5</v>
      </c>
      <c r="O7" s="4">
        <f>COUNTIF(O$14:O$19,"N")+COUNTIF(O$14:O$19,"NT")+COUNTIF(O$14:O$19,"NTS1")+COUNTIF(O$14:O$19,"NTS")+COUNTIF(O$14:O$19,"NTSDS")+COUNTIF(O$14:O$19,"NTSDS1")+COUNTIF(O$14:O$19,"NTS5S")+COUNTIF(O$14:O$19,"NTS5S1")+COUNTIF(O$14:O$19,"S")+COUNTIF(O$14:O$19,"NTS4S")+COUNTIF(O$14:O$19,"NTS4S1")+COUNTIF(O$33:O$37,"N")+COUNTIF(O$33:O$37,"NT")+COUNTIF(O$33:O$37,"NTS")+COUNTIF(O$33:O$37,"NTS1")+COUNTIF(O$33:O$37,"NTSDS")+COUNTIF(O$33:O$37,"NTSDS1")+COUNTIF(O$33:O$37,"NTS5S")+COUNTIF(O$33:O$37,"NTS5S1")+COUNTIF(O$33:O$37,"S")+COUNTIF(O$33:O$37,"NTS4S")+COUNTIF(O$33:O$37,"NTS4S1")+COUNTIF(O$48:O$53,"N")+COUNTIF(O$48:O$53,"NT")+COUNTIF(O$48:O$53,"NTS")+COUNTIF(O$48:O$53,"NTS1")+COUNTIF(O$48:O$53,"NTSDS")+COUNTIF(O$48:O$53,"NTSDS1")+COUNTIF(O$48:O$53,"NTS5S")+COUNTIF(O$48:O$53,"NTS5S1")+COUNTIF(O$48:O$53,"S")+COUNTIF(O$48:O$53,"NTS4S")+COUNTIF(O$48:O$53,"NTS4S1")+COUNTIF(O$66:O$69,"N")+COUNTIF(O$66:O$69,"NT")+COUNTIF(O$66:O$69,"NTS")+COUNTIF(O$66:O$69,"NTS1")+COUNTIF(O$66:O$69,"NTSDS")+COUNTIF(O$66:O$69,"NTSDS1")+COUNTIF(O$66:O$69,"NTS5S")+COUNTIF(O$66:O$69,"NTS5S1")+COUNTIF(O$66:O$69,"S")+COUNTIF(O$66:O$69,"NTS4S")+COUNTIF(O$66:O$69,"NTS4S1")</f>
        <v>5</v>
      </c>
      <c r="P7" s="4">
        <f>COUNTIF(P$14:P$19,"N")+COUNTIF(P$14:P$19,"NT")+COUNTIF(P$14:P$19,"NTS1")+COUNTIF(P$14:P$19,"NTS")+COUNTIF(P$14:P$19,"NTSDS")+COUNTIF(P$14:P$19,"NTSDS1")+COUNTIF(P$14:P$19,"NTS5S")+COUNTIF(P$14:P$19,"NTS5S1")+COUNTIF(P$14:P$19,"S")+COUNTIF(P$14:P$19,"NTS4S")+COUNTIF(P$14:P$19,"NTS4S1")+COUNTIF(P$33:P$37,"N")+COUNTIF(P$33:P$37,"NT")+COUNTIF(P$33:P$37,"NTS")+COUNTIF(P$33:P$37,"NTS1")+COUNTIF(P$33:P$37,"NTSDS")+COUNTIF(P$33:P$37,"NTSDS1")+COUNTIF(P$33:P$37,"NTS5S")+COUNTIF(P$33:P$37,"NTS5S1")+COUNTIF(P$33:P$37,"S")+COUNTIF(P$33:P$37,"NTS4S")+COUNTIF(P$33:P$37,"NTS4S1")+COUNTIF(P$48:P$53,"N")+COUNTIF(P$48:P$53,"NT")+COUNTIF(P$48:P$53,"NTS")+COUNTIF(P$48:P$53,"NTS1")+COUNTIF(P$48:P$53,"NTSDS")+COUNTIF(P$48:P$53,"NTSDS1")+COUNTIF(P$48:P$53,"NTS5S")+COUNTIF(P$48:P$53,"NTS5S1")+COUNTIF(P$48:P$53,"S")+COUNTIF(P$48:P$53,"NTS4S")+COUNTIF(P$48:P$53,"NTS4S1")+COUNTIF(P$66:P$69,"N")+COUNTIF(P$66:P$69,"NT")+COUNTIF(P$66:P$69,"NTS")+COUNTIF(P$66:P$69,"NTS1")+COUNTIF(P$66:P$69,"NTSDS")+COUNTIF(P$66:P$69,"NTSDS1")+COUNTIF(P$66:P$69,"NTS5S")+COUNTIF(P$66:P$69,"NTS5S1")+COUNTIF(P$66:P$69,"S")+COUNTIF(P$66:P$69,"NTS4S")+COUNTIF(P$66:P$69,"NTS4S1")</f>
        <v>5</v>
      </c>
      <c r="Q7" s="4">
        <f>COUNTIF(Q$14:Q$19,"N")+COUNTIF(Q$14:Q$19,"NT")+COUNTIF(Q$14:Q$19,"NTS1")+COUNTIF(Q$14:Q$19,"NTS")+COUNTIF(Q$14:Q$19,"NTSDS")+COUNTIF(Q$14:Q$19,"NTSDS1")+COUNTIF(Q$14:Q$19,"NTS5S")+COUNTIF(Q$14:Q$19,"NTS5S1")+COUNTIF(Q$14:Q$19,"S")+COUNTIF(Q$14:Q$19,"NTS4S")+COUNTIF(Q$14:Q$19,"NTS4S1")+COUNTIF(Q$33:Q$37,"N")+COUNTIF(Q$33:Q$37,"NT")+COUNTIF(Q$33:Q$37,"NTS")+COUNTIF(Q$33:Q$37,"NTS1")+COUNTIF(Q$33:Q$37,"NTSDS")+COUNTIF(Q$33:Q$37,"NTSDS1")+COUNTIF(Q$33:Q$37,"NTS5S")+COUNTIF(Q$33:Q$37,"NTS5S1")+COUNTIF(Q$33:Q$37,"S")+COUNTIF(Q$33:Q$37,"NTS4S")+COUNTIF(Q$33:Q$37,"NTS4S1")+COUNTIF(Q$48:Q$53,"N")+COUNTIF(Q$48:Q$53,"NT")+COUNTIF(Q$48:Q$53,"NTS")+COUNTIF(Q$48:Q$53,"NTS1")+COUNTIF(Q$48:Q$53,"NTSDS")+COUNTIF(Q$48:Q$53,"NTSDS1")+COUNTIF(Q$48:Q$53,"NTS5S")+COUNTIF(Q$48:Q$53,"NTS5S1")+COUNTIF(Q$48:Q$53,"S")+COUNTIF(Q$48:Q$53,"NTS4S")+COUNTIF(Q$48:Q$53,"NTS4S1")+COUNTIF(Q$66:Q$69,"N")+COUNTIF(Q$66:Q$69,"NT")+COUNTIF(Q$66:Q$69,"NTS")+COUNTIF(Q$66:Q$69,"NTS1")+COUNTIF(Q$66:Q$69,"NTSDS")+COUNTIF(Q$66:Q$69,"NTSDS1")+COUNTIF(Q$66:Q$69,"NTS5S")+COUNTIF(Q$66:Q$69,"NTS5S1")+COUNTIF(Q$66:Q$69,"S")+COUNTIF(Q$66:Q$69,"NTS4S")+COUNTIF(Q$66:Q$69,"NTS4S1")</f>
        <v>4</v>
      </c>
      <c r="R7" s="853">
        <f>COUNTIF(R$14:R$19,"N")+COUNTIF(R$14:R$19,"NT")+COUNTIF(R$14:R$19,"NTS1")+COUNTIF(R$14:R$19,"NTS")+COUNTIF(R$14:R$19,"NTSDS")+COUNTIF(R$14:R$19,"NTSDS1")+COUNTIF(R$14:R$19,"NTS5S")+COUNTIF(R$14:R$19,"NTS5S1")+COUNTIF(R$14:R$19,"S")+COUNTIF(R$14:R$19,"NTS4S")+COUNTIF(R$14:R$19,"NTS4S1")+COUNTIF(R$33:R$37,"N")+COUNTIF(R$33:R$37,"NT")+COUNTIF(R$33:R$37,"NTS")+COUNTIF(R$33:R$37,"NTS1")+COUNTIF(R$33:R$37,"NTSDS")+COUNTIF(R$33:R$37,"NTSDS1")+COUNTIF(R$33:R$37,"NTS5S")+COUNTIF(R$33:R$37,"NTS5S1")+COUNTIF(R$33:R$37,"S")+COUNTIF(R$33:R$37,"NTS4S")+COUNTIF(R$33:R$37,"NTS4S1")+COUNTIF(R$48:R$53,"N")+COUNTIF(R$48:R$53,"NT")+COUNTIF(R$48:R$53,"NTS")+COUNTIF(R$48:R$53,"NTS1")+COUNTIF(R$48:R$53,"NTSDS")+COUNTIF(R$48:R$53,"NTSDS1")+COUNTIF(R$48:R$53,"NTS5S")+COUNTIF(R$48:R$53,"NTS5S1")+COUNTIF(R$48:R$53,"S")+COUNTIF(R$48:R$53,"NTS4S")+COUNTIF(R$48:R$53,"NTS4S1")+COUNTIF(R$66:R$69,"N")+COUNTIF(R$66:R$69,"NT")+COUNTIF(R$66:R$69,"NTS")+COUNTIF(R$66:R$69,"NTS1")+COUNTIF(R$66:R$69,"NTSDS")+COUNTIF(R$66:R$69,"NTSDS1")+COUNTIF(R$66:R$69,"NTS5S")+COUNTIF(R$66:R$69,"NTS5S1")+COUNTIF(R$66:R$69,"S")+COUNTIF(R$66:R$69,"NTS4S")+COUNTIF(R$66:R$69,"NTS4S1")</f>
        <v>6</v>
      </c>
      <c r="S7" s="422">
        <f>COUNTIF(S$14:S$19,"N")+COUNTIF(S$14:S$19,"NT")+COUNTIF(S$14:S$19,"NTS1")+COUNTIF(S$14:S$19,"NTS")+COUNTIF(S$14:S$19,"NTSDS")+COUNTIF(S$14:S$19,"NTSDS1")+COUNTIF(S$14:S$19,"NTS5S")+COUNTIF(S$14:S$19,"NTS5S1")+COUNTIF(S$14:S$19,"S")+COUNTIF(S$14:S$19,"NTS4S")+COUNTIF(S$14:S$19,"NTS4S1")+COUNTIF(S$33:S$37,"N")+COUNTIF(S$33:S$37,"NT")+COUNTIF(S$33:S$37,"NTS")+COUNTIF(S$33:S$37,"NTS1")+COUNTIF(S$33:S$37,"NTSDS")+COUNTIF(S$33:S$37,"NTSDS1")+COUNTIF(S$33:S$37,"NTS5S")+COUNTIF(S$33:S$37,"NTS5S1")+COUNTIF(S$33:S$37,"S")+COUNTIF(S$33:S$37,"NTS4S")+COUNTIF(S$33:S$37,"NTS4S1")+COUNTIF(S$48:S$53,"N")+COUNTIF(S$48:S$53,"NT")+COUNTIF(S$48:S$53,"NTS")+COUNTIF(S$48:S$53,"NTS1")+COUNTIF(S$48:S$53,"NTSDS")+COUNTIF(S$48:S$53,"NTSDS1")+COUNTIF(S$48:S$53,"NTS5S")+COUNTIF(S$48:S$53,"NTS5S1")+COUNTIF(S$48:S$53,"S")+COUNTIF(S$48:S$53,"NTS4S")+COUNTIF(S$48:S$53,"NTS4S1")+COUNTIF(S$66:S$69,"N")+COUNTIF(S$66:S$69,"NT")+COUNTIF(S$66:S$69,"NTS")+COUNTIF(S$66:S$69,"NTS1")+COUNTIF(S$66:S$69,"NTSDS")+COUNTIF(S$66:S$69,"NTSDS1")+COUNTIF(S$66:S$69,"NTS5S")+COUNTIF(S$66:S$69,"NTS5S1")+COUNTIF(S$66:S$69,"S")+COUNTIF(S$66:S$69,"NTS4S")+COUNTIF(S$66:S$69,"NTS4S1")</f>
        <v>5</v>
      </c>
      <c r="T7" s="4">
        <f>COUNTIF(T$14:T$19,"N")+COUNTIF(T$14:T$19,"NT")+COUNTIF(T$14:T$19,"NTS1")+COUNTIF(T$14:T$19,"NTS")+COUNTIF(T$14:T$19,"NTSDS")+COUNTIF(T$14:T$19,"NTSDS1")+COUNTIF(T$14:T$19,"NTS5S")+COUNTIF(T$14:T$19,"NTS5S1")+COUNTIF(T$14:T$19,"S")+COUNTIF(T$14:T$19,"NTS4S")+COUNTIF(T$14:T$19,"NTS4S1")+COUNTIF(T$33:T$37,"N")+COUNTIF(T$33:T$37,"NT")+COUNTIF(T$33:T$37,"NTS")+COUNTIF(T$33:T$37,"NTS1")+COUNTIF(T$33:T$37,"NTSDS")+COUNTIF(T$33:T$37,"NTSDS1")+COUNTIF(T$33:T$37,"NTS5S")+COUNTIF(T$33:T$37,"NTS5S1")+COUNTIF(T$33:T$37,"S")+COUNTIF(T$33:T$37,"NTS4S")+COUNTIF(T$33:T$37,"NTS4S1")+COUNTIF(T$48:T$53,"N")+COUNTIF(T$48:T$53,"NT")+COUNTIF(T$48:T$53,"NTS")+COUNTIF(T$48:T$53,"NTS1")+COUNTIF(T$48:T$53,"NTSDS")+COUNTIF(T$48:T$53,"NTSDS1")+COUNTIF(T$48:T$53,"NTS5S")+COUNTIF(T$48:T$53,"NTS5S1")+COUNTIF(T$48:T$53,"S")+COUNTIF(T$48:T$53,"NTS4S")+COUNTIF(T$48:T$53,"NTS4S1")+COUNTIF(T$66:T$69,"N")+COUNTIF(T$66:T$69,"NT")+COUNTIF(T$66:T$69,"NTS")+COUNTIF(T$66:T$69,"NTS1")+COUNTIF(T$66:T$69,"NTSDS")+COUNTIF(T$66:T$69,"NTSDS1")+COUNTIF(T$66:T$69,"NTS5S")+COUNTIF(T$66:T$69,"NTS5S1")+COUNTIF(T$66:T$69,"S")+COUNTIF(T$66:T$69,"NTS4S")+COUNTIF(T$66:T$69,"NTS4S1")</f>
        <v>4</v>
      </c>
      <c r="U7" s="4">
        <f>COUNTIF(U$14:U$19,"N")+COUNTIF(U$14:U$19,"NT")+COUNTIF(U$14:U$19,"NTS1")+COUNTIF(U$14:U$19,"NTS")+COUNTIF(U$14:U$19,"NTSDS")+COUNTIF(U$14:U$19,"NTSDS1")+COUNTIF(U$14:U$19,"NTS5S")+COUNTIF(U$14:U$19,"NTS5S1")+COUNTIF(U$14:U$19,"S")+COUNTIF(U$14:U$19,"NTS4S")+COUNTIF(U$14:U$19,"NTS4S1")+COUNTIF(U$33:U$37,"N")+COUNTIF(U$33:U$37,"NT")+COUNTIF(U$33:U$37,"NTS")+COUNTIF(U$33:U$37,"NTS1")+COUNTIF(U$33:U$37,"NTSDS")+COUNTIF(U$33:U$37,"NTSDS1")+COUNTIF(U$33:U$37,"NTS5S")+COUNTIF(U$33:U$37,"NTS5S1")+COUNTIF(U$33:U$37,"S")+COUNTIF(U$33:U$37,"NTS4S")+COUNTIF(U$33:U$37,"NTS4S1")+COUNTIF(U$48:U$53,"N")+COUNTIF(U$48:U$53,"NT")+COUNTIF(U$48:U$53,"NTS")+COUNTIF(U$48:U$53,"NTS1")+COUNTIF(U$48:U$53,"NTSDS")+COUNTIF(U$48:U$53,"NTSDS1")+COUNTIF(U$48:U$53,"NTS5S")+COUNTIF(U$48:U$53,"NTS5S1")+COUNTIF(U$48:U$53,"S")+COUNTIF(U$48:U$53,"NTS4S")+COUNTIF(U$48:U$53,"NTS4S1")+COUNTIF(U$66:U$69,"N")+COUNTIF(U$66:U$69,"NT")+COUNTIF(U$66:U$69,"NTS")+COUNTIF(U$66:U$69,"NTS1")+COUNTIF(U$66:U$69,"NTSDS")+COUNTIF(U$66:U$69,"NTSDS1")+COUNTIF(U$66:U$69,"NTS5S")+COUNTIF(U$66:U$69,"NTS5S1")+COUNTIF(U$66:U$69,"S")+COUNTIF(U$66:U$69,"NTS4S")+COUNTIF(U$66:U$69,"NTS4S1")</f>
        <v>4</v>
      </c>
      <c r="V7" s="4">
        <f>COUNTIF(V$14:V$19,"N")+COUNTIF(V$14:V$19,"NT")+COUNTIF(V$14:V$19,"NTS1")+COUNTIF(V$14:V$19,"NTS")+COUNTIF(V$14:V$19,"NTSDS")+COUNTIF(V$14:V$19,"NTSDS1")+COUNTIF(V$14:V$19,"NTS5S")+COUNTIF(V$14:V$19,"NTS5S1")+COUNTIF(V$14:V$19,"S")+COUNTIF(V$14:V$19,"NTS4S")+COUNTIF(V$14:V$19,"NTS4S1")+COUNTIF(V$33:V$37,"N")+COUNTIF(V$33:V$37,"NT")+COUNTIF(V$33:V$37,"NTS")+COUNTIF(V$33:V$37,"NTS1")+COUNTIF(V$33:V$37,"NTSDS")+COUNTIF(V$33:V$37,"NTSDS1")+COUNTIF(V$33:V$37,"NTS5S")+COUNTIF(V$33:V$37,"NTS5S1")+COUNTIF(V$33:V$37,"S")+COUNTIF(V$33:V$37,"NTS4S")+COUNTIF(V$33:V$37,"NTS4S1")+COUNTIF(V$48:V$53,"N")+COUNTIF(V$48:V$53,"NT")+COUNTIF(V$48:V$53,"NTS")+COUNTIF(V$48:V$53,"NTS1")+COUNTIF(V$48:V$53,"NTSDS")+COUNTIF(V$48:V$53,"NTSDS1")+COUNTIF(V$48:V$53,"NTS5S")+COUNTIF(V$48:V$53,"NTS5S1")+COUNTIF(V$48:V$53,"S")+COUNTIF(V$48:V$53,"NTS4S")+COUNTIF(V$48:V$53,"NTS4S1")+COUNTIF(V$66:V$69,"N")+COUNTIF(V$66:V$69,"NT")+COUNTIF(V$66:V$69,"NTS")+COUNTIF(V$66:V$69,"NTS1")+COUNTIF(V$66:V$69,"NTSDS")+COUNTIF(V$66:V$69,"NTSDS1")+COUNTIF(V$66:V$69,"NTS5S")+COUNTIF(V$66:V$69,"NTS5S1")+COUNTIF(V$66:V$69,"S")+COUNTIF(V$66:V$69,"NTS4S")+COUNTIF(V$66:V$69,"NTS4S1")</f>
        <v>5</v>
      </c>
      <c r="W7" s="4">
        <f>COUNTIF(W$14:W$19,"N")+COUNTIF(W$14:W$19,"NT")+COUNTIF(W$14:W$19,"NTS1")+COUNTIF(W$14:W$19,"NTS")+COUNTIF(W$14:W$19,"NTSDS")+COUNTIF(W$14:W$19,"NTSDS1")+COUNTIF(W$14:W$19,"NTS5S")+COUNTIF(W$14:W$19,"NTS5S1")+COUNTIF(W$14:W$19,"S")+COUNTIF(W$14:W$19,"NTS4S")+COUNTIF(W$14:W$19,"NTS4S1")+COUNTIF(W$33:W$37,"N")+COUNTIF(W$33:W$37,"NT")+COUNTIF(W$33:W$37,"NTS")+COUNTIF(W$33:W$37,"NTS1")+COUNTIF(W$33:W$37,"NTSDS")+COUNTIF(W$33:W$37,"NTSDS1")+COUNTIF(W$33:W$37,"NTS5S")+COUNTIF(W$33:W$37,"NTS5S1")+COUNTIF(W$33:W$37,"S")+COUNTIF(W$33:W$37,"NTS4S")+COUNTIF(W$33:W$37,"NTS4S1")+COUNTIF(W$48:W$53,"N")+COUNTIF(W$48:W$53,"NT")+COUNTIF(W$48:W$53,"NTS")+COUNTIF(W$48:W$53,"NTS1")+COUNTIF(W$48:W$53,"NTSDS")+COUNTIF(W$48:W$53,"NTSDS1")+COUNTIF(W$48:W$53,"NTS5S")+COUNTIF(W$48:W$53,"NTS5S1")+COUNTIF(W$48:W$53,"S")+COUNTIF(W$48:W$53,"NTS4S")+COUNTIF(W$48:W$53,"NTS4S1")+COUNTIF(W$66:W$69,"N")+COUNTIF(W$66:W$69,"NT")+COUNTIF(W$66:W$69,"NTS")+COUNTIF(W$66:W$69,"NTS1")+COUNTIF(W$66:W$69,"NTSDS")+COUNTIF(W$66:W$69,"NTSDS1")+COUNTIF(W$66:W$69,"NTS5S")+COUNTIF(W$66:W$69,"NTS5S1")+COUNTIF(W$66:W$69,"S")+COUNTIF(W$66:W$69,"NTS4S")+COUNTIF(W$66:W$69,"NTS4S1")</f>
        <v>5</v>
      </c>
      <c r="X7" s="4">
        <f>COUNTIF(X$14:X$19,"N")+COUNTIF(X$14:X$19,"NT")+COUNTIF(X$14:X$19,"NTS1")+COUNTIF(X$14:X$19,"NTS")+COUNTIF(X$14:X$19,"NTSDS")+COUNTIF(X$14:X$19,"NTSDS1")+COUNTIF(X$14:X$19,"NTS5S")+COUNTIF(X$14:X$19,"NTS5S1")+COUNTIF(X$14:X$19,"S")+COUNTIF(X$14:X$19,"NTS4S")+COUNTIF(X$14:X$19,"NTS4S1")+COUNTIF(X$33:X$37,"N")+COUNTIF(X$33:X$37,"NT")+COUNTIF(X$33:X$37,"NTS")+COUNTIF(X$33:X$37,"NTS1")+COUNTIF(X$33:X$37,"NTSDS")+COUNTIF(X$33:X$37,"NTSDS1")+COUNTIF(X$33:X$37,"NTS5S")+COUNTIF(X$33:X$37,"NTS5S1")+COUNTIF(X$33:X$37,"S")+COUNTIF(X$33:X$37,"NTS4S")+COUNTIF(X$33:X$37,"NTS4S1")+COUNTIF(X$48:X$53,"N")+COUNTIF(X$48:X$53,"NT")+COUNTIF(X$48:X$53,"NTS")+COUNTIF(X$48:X$53,"NTS1")+COUNTIF(X$48:X$53,"NTSDS")+COUNTIF(X$48:X$53,"NTSDS1")+COUNTIF(X$48:X$53,"NTS5S")+COUNTIF(X$48:X$53,"NTS5S1")+COUNTIF(X$48:X$53,"S")+COUNTIF(X$48:X$53,"NTS4S")+COUNTIF(X$48:X$53,"NTS4S1")+COUNTIF(X$66:X$69,"N")+COUNTIF(X$66:X$69,"NT")+COUNTIF(X$66:X$69,"NTS")+COUNTIF(X$66:X$69,"NTS1")+COUNTIF(X$66:X$69,"NTSDS")+COUNTIF(X$66:X$69,"NTSDS1")+COUNTIF(X$66:X$69,"NTS5S")+COUNTIF(X$66:X$69,"NTS5S1")+COUNTIF(X$66:X$69,"S")+COUNTIF(X$66:X$69,"NTS4S")+COUNTIF(X$66:X$69,"NTS4S1")</f>
        <v>6</v>
      </c>
      <c r="Y7" s="4">
        <f>COUNTIF(Y$14:Y$19,"N")+COUNTIF(Y$14:Y$19,"NT")+COUNTIF(Y$14:Y$19,"NTS1")+COUNTIF(Y$14:Y$19,"NTS")+COUNTIF(Y$14:Y$19,"NTSDS")+COUNTIF(Y$14:Y$19,"NTSDS1")+COUNTIF(Y$14:Y$19,"NTS5S")+COUNTIF(Y$14:Y$19,"NTS5S1")+COUNTIF(Y$14:Y$19,"S")+COUNTIF(Y$14:Y$19,"NTS4S")+COUNTIF(Y$14:Y$19,"NTS4S1")+COUNTIF(Y$33:Y$37,"N")+COUNTIF(Y$33:Y$37,"NT")+COUNTIF(Y$33:Y$37,"NTS")+COUNTIF(Y$33:Y$37,"NTS1")+COUNTIF(Y$33:Y$37,"NTSDS")+COUNTIF(Y$33:Y$37,"NTSDS1")+COUNTIF(Y$33:Y$37,"NTS5S")+COUNTIF(Y$33:Y$37,"NTS5S1")+COUNTIF(Y$33:Y$37,"S")+COUNTIF(Y$33:Y$37,"NTS4S")+COUNTIF(Y$33:Y$37,"NTS4S1")+COUNTIF(Y$48:Y$53,"N")+COUNTIF(Y$48:Y$53,"NT")+COUNTIF(Y$48:Y$53,"NTS")+COUNTIF(Y$48:Y$53,"NTS1")+COUNTIF(Y$48:Y$53,"NTSDS")+COUNTIF(Y$48:Y$53,"NTSDS1")+COUNTIF(Y$48:Y$53,"NTS5S")+COUNTIF(Y$48:Y$53,"NTS5S1")+COUNTIF(Y$48:Y$53,"S")+COUNTIF(Y$48:Y$53,"NTS4S")+COUNTIF(Y$48:Y$53,"NTS4S1")+COUNTIF(Y$66:Y$69,"N")+COUNTIF(Y$66:Y$69,"NT")+COUNTIF(Y$66:Y$69,"NTS")+COUNTIF(Y$66:Y$69,"NTS1")+COUNTIF(Y$66:Y$69,"NTSDS")+COUNTIF(Y$66:Y$69,"NTSDS1")+COUNTIF(Y$66:Y$69,"NTS5S")+COUNTIF(Y$66:Y$69,"NTS5S1")+COUNTIF(Y$66:Y$69,"S")+COUNTIF(Y$66:Y$69,"NTS4S")+COUNTIF(Y$66:Y$69,"NTS4S1")</f>
        <v>4</v>
      </c>
      <c r="Z7" s="4">
        <f>COUNTIF(Z$14:Z$19,"N")+COUNTIF(Z$14:Z$19,"NT")+COUNTIF(Z$14:Z$19,"NTS1")+COUNTIF(Z$14:Z$19,"NTS")+COUNTIF(Z$14:Z$19,"NTSDS")+COUNTIF(Z$14:Z$19,"NTSDS1")+COUNTIF(Z$14:Z$19,"NTS5S")+COUNTIF(Z$14:Z$19,"NTS5S1")+COUNTIF(Z$14:Z$19,"S")+COUNTIF(Z$14:Z$19,"NTS4S")+COUNTIF(Z$14:Z$19,"NTS4S1")+COUNTIF(Z$33:Z$37,"N")+COUNTIF(Z$33:Z$37,"NT")+COUNTIF(Z$33:Z$37,"NTS")+COUNTIF(Z$33:Z$37,"NTS1")+COUNTIF(Z$33:Z$37,"NTSDS")+COUNTIF(Z$33:Z$37,"NTSDS1")+COUNTIF(Z$33:Z$37,"NTS5S")+COUNTIF(Z$33:Z$37,"NTS5S1")+COUNTIF(Z$33:Z$37,"S")+COUNTIF(Z$33:Z$37,"NTS4S")+COUNTIF(Z$33:Z$37,"NTS4S1")+COUNTIF(Z$48:Z$53,"N")+COUNTIF(Z$48:Z$53,"NT")+COUNTIF(Z$48:Z$53,"NTS")+COUNTIF(Z$48:Z$53,"NTS1")+COUNTIF(Z$48:Z$53,"NTSDS")+COUNTIF(Z$48:Z$53,"NTSDS1")+COUNTIF(Z$48:Z$53,"NTS5S")+COUNTIF(Z$48:Z$53,"NTS5S1")+COUNTIF(Z$48:Z$53,"S")+COUNTIF(Z$48:Z$53,"NTS4S")+COUNTIF(Z$48:Z$53,"NTS4S1")+COUNTIF(Z$66:Z$69,"N")+COUNTIF(Z$66:Z$69,"NT")+COUNTIF(Z$66:Z$69,"NTS")+COUNTIF(Z$66:Z$69,"NTS1")+COUNTIF(Z$66:Z$69,"NTSDS")+COUNTIF(Z$66:Z$69,"NTSDS1")+COUNTIF(Z$66:Z$69,"NTS5S")+COUNTIF(Z$66:Z$69,"NTS5S1")+COUNTIF(Z$66:Z$69,"S")+COUNTIF(Z$66:Z$69,"NTS4S")+COUNTIF(Z$66:Z$69,"NTS4S1")</f>
        <v>4</v>
      </c>
      <c r="AA7" s="4">
        <f>COUNTIF(AA$14:AA$19,"N")+COUNTIF(AA$14:AA$19,"NT")+COUNTIF(AA$14:AA$19,"NTS1")+COUNTIF(AA$14:AA$19,"NTS")+COUNTIF(AA$14:AA$19,"NTSDS")+COUNTIF(AA$14:AA$19,"NTSDS1")+COUNTIF(AA$14:AA$19,"NTS5S")+COUNTIF(AA$14:AA$19,"NTS5S1")+COUNTIF(AA$14:AA$19,"S")+COUNTIF(AA$14:AA$19,"NTS4S")+COUNTIF(AA$14:AA$19,"NTS4S1")+COUNTIF(AA$33:AA$37,"N")+COUNTIF(AA$33:AA$37,"NT")+COUNTIF(AA$33:AA$37,"NTS")+COUNTIF(AA$33:AA$37,"NTS1")+COUNTIF(AA$33:AA$37,"NTSDS")+COUNTIF(AA$33:AA$37,"NTSDS1")+COUNTIF(AA$33:AA$37,"NTS5S")+COUNTIF(AA$33:AA$37,"NTS5S1")+COUNTIF(AA$33:AA$37,"S")+COUNTIF(AA$33:AA$37,"NTS4S")+COUNTIF(AA$33:AA$37,"NTS4S1")+COUNTIF(AA$48:AA$53,"N")+COUNTIF(AA$48:AA$53,"NT")+COUNTIF(AA$48:AA$53,"NTS")+COUNTIF(AA$48:AA$53,"NTS1")+COUNTIF(AA$48:AA$53,"NTSDS")+COUNTIF(AA$48:AA$53,"NTSDS1")+COUNTIF(AA$48:AA$53,"NTS5S")+COUNTIF(AA$48:AA$53,"NTS5S1")+COUNTIF(AA$48:AA$53,"S")+COUNTIF(AA$48:AA$53,"NTS4S")+COUNTIF(AA$48:AA$53,"NTS4S1")+COUNTIF(AA$66:AA$69,"N")+COUNTIF(AA$66:AA$69,"NT")+COUNTIF(AA$66:AA$69,"NTS")+COUNTIF(AA$66:AA$69,"NTS1")+COUNTIF(AA$66:AA$69,"NTSDS")+COUNTIF(AA$66:AA$69,"NTSDS1")+COUNTIF(AA$66:AA$69,"NTS5S")+COUNTIF(AA$66:AA$69,"NTS5S1")+COUNTIF(AA$66:AA$69,"S")+COUNTIF(AA$66:AA$69,"NTS4S")+COUNTIF(AA$66:AA$69,"NTS4S1")</f>
        <v>5</v>
      </c>
      <c r="AB7" s="4">
        <f>COUNTIF(AB$14:AB$19,"N")+COUNTIF(AB$14:AB$19,"NT")+COUNTIF(AB$14:AB$19,"NTS1")+COUNTIF(AB$14:AB$19,"NTS")+COUNTIF(AB$14:AB$19,"NTSDS")+COUNTIF(AB$14:AB$19,"NTSDS1")+COUNTIF(AB$14:AB$19,"NTS5S")+COUNTIF(AB$14:AB$19,"NTS5S1")+COUNTIF(AB$14:AB$19,"S")+COUNTIF(AB$14:AB$19,"NTS4S")+COUNTIF(AB$14:AB$19,"NTS4S1")+COUNTIF(AB$33:AB$37,"N")+COUNTIF(AB$33:AB$37,"NT")+COUNTIF(AB$33:AB$37,"NTS")+COUNTIF(AB$33:AB$37,"NTS1")+COUNTIF(AB$33:AB$37,"NTSDS")+COUNTIF(AB$33:AB$37,"NTSDS1")+COUNTIF(AB$33:AB$37,"NTS5S")+COUNTIF(AB$33:AB$37,"NTS5S1")+COUNTIF(AB$33:AB$37,"S")+COUNTIF(AB$33:AB$37,"NTS4S")+COUNTIF(AB$33:AB$37,"NTS4S1")+COUNTIF(AB$48:AB$53,"N")+COUNTIF(AB$48:AB$53,"NT")+COUNTIF(AB$48:AB$53,"NTS")+COUNTIF(AB$48:AB$53,"NTS1")+COUNTIF(AB$48:AB$53,"NTSDS")+COUNTIF(AB$48:AB$53,"NTSDS1")+COUNTIF(AB$48:AB$53,"NTS5S")+COUNTIF(AB$48:AB$53,"NTS5S1")+COUNTIF(AB$48:AB$53,"S")+COUNTIF(AB$48:AB$53,"NTS4S")+COUNTIF(AB$48:AB$53,"NTS4S1")+COUNTIF(AB$66:AB$69,"N")+COUNTIF(AB$66:AB$69,"NT")+COUNTIF(AB$66:AB$69,"NTS")+COUNTIF(AB$66:AB$69,"NTS1")+COUNTIF(AB$66:AB$69,"NTSDS")+COUNTIF(AB$66:AB$69,"NTSDS1")+COUNTIF(AB$66:AB$69,"NTS5S")+COUNTIF(AB$66:AB$69,"NTS5S1")+COUNTIF(AB$66:AB$69,"S")+COUNTIF(AB$66:AB$69,"NTS4S")+COUNTIF(AB$66:AB$69,"NTS4S1")</f>
        <v>5</v>
      </c>
      <c r="AC7" s="4">
        <f>COUNTIF(AC$14:AC$19,"N")+COUNTIF(AC$14:AC$19,"NT")+COUNTIF(AC$14:AC$19,"NTS1")+COUNTIF(AC$14:AC$19,"NTS")+COUNTIF(AC$14:AC$19,"NTSDS")+COUNTIF(AC$14:AC$19,"NTSDS1")+COUNTIF(AC$14:AC$19,"NTS5S")+COUNTIF(AC$14:AC$19,"NTS5S1")+COUNTIF(AC$14:AC$19,"S")+COUNTIF(AC$14:AC$19,"NTS4S")+COUNTIF(AC$14:AC$19,"NTS4S1")+COUNTIF(AC$33:AC$37,"N")+COUNTIF(AC$33:AC$37,"NT")+COUNTIF(AC$33:AC$37,"NTS")+COUNTIF(AC$33:AC$37,"NTS1")+COUNTIF(AC$33:AC$37,"NTSDS")+COUNTIF(AC$33:AC$37,"NTSDS1")+COUNTIF(AC$33:AC$37,"NTS5S")+COUNTIF(AC$33:AC$37,"NTS5S1")+COUNTIF(AC$33:AC$37,"S")+COUNTIF(AC$33:AC$37,"NTS4S")+COUNTIF(AC$33:AC$37,"NTS4S1")+COUNTIF(AC$48:AC$53,"N")+COUNTIF(AC$48:AC$53,"NT")+COUNTIF(AC$48:AC$53,"NTS")+COUNTIF(AC$48:AC$53,"NTS1")+COUNTIF(AC$48:AC$53,"NTSDS")+COUNTIF(AC$48:AC$53,"NTSDS1")+COUNTIF(AC$48:AC$53,"NTS5S")+COUNTIF(AC$48:AC$53,"NTS5S1")+COUNTIF(AC$48:AC$53,"S")+COUNTIF(AC$48:AC$53,"NTS4S")+COUNTIF(AC$48:AC$53,"NTS4S1")+COUNTIF(AC$66:AC$69,"N")+COUNTIF(AC$66:AC$69,"NT")+COUNTIF(AC$66:AC$69,"NTS")+COUNTIF(AC$66:AC$69,"NTS1")+COUNTIF(AC$66:AC$69,"NTSDS")+COUNTIF(AC$66:AC$69,"NTSDS1")+COUNTIF(AC$66:AC$69,"NTS5S")+COUNTIF(AC$66:AC$69,"NTS5S1")+COUNTIF(AC$66:AC$69,"S")+COUNTIF(AC$66:AC$69,"NTS4S")+COUNTIF(AC$66:AC$69,"NTS4S1")</f>
        <v>4</v>
      </c>
      <c r="AD7" s="4">
        <f>COUNTIF(AD$14:AD$19,"N")+COUNTIF(AD$14:AD$19,"NT")+COUNTIF(AD$14:AD$19,"NTS1")+COUNTIF(AD$14:AD$19,"NTS")+COUNTIF(AD$14:AD$19,"NTSDS")+COUNTIF(AD$14:AD$19,"NTSDS1")+COUNTIF(AD$14:AD$19,"NTS5S")+COUNTIF(AD$14:AD$19,"NTS5S1")+COUNTIF(AD$14:AD$19,"S")+COUNTIF(AD$14:AD$19,"NTS4S")+COUNTIF(AD$14:AD$19,"NTS4S1")+COUNTIF(AD$33:AD$37,"N")+COUNTIF(AD$33:AD$37,"NT")+COUNTIF(AD$33:AD$37,"NTS")+COUNTIF(AD$33:AD$37,"NTS1")+COUNTIF(AD$33:AD$37,"NTSDS")+COUNTIF(AD$33:AD$37,"NTSDS1")+COUNTIF(AD$33:AD$37,"NTS5S")+COUNTIF(AD$33:AD$37,"NTS5S1")+COUNTIF(AD$33:AD$37,"S")+COUNTIF(AD$33:AD$37,"NTS4S")+COUNTIF(AD$33:AD$37,"NTS4S1")+COUNTIF(AD$48:AD$53,"N")+COUNTIF(AD$48:AD$53,"NT")+COUNTIF(AD$48:AD$53,"NTS")+COUNTIF(AD$48:AD$53,"NTS1")+COUNTIF(AD$48:AD$53,"NTSDS")+COUNTIF(AD$48:AD$53,"NTSDS1")+COUNTIF(AD$48:AD$53,"NTS5S")+COUNTIF(AD$48:AD$53,"NTS5S1")+COUNTIF(AD$48:AD$53,"S")+COUNTIF(AD$48:AD$53,"NTS4S")+COUNTIF(AD$48:AD$53,"NTS4S1")+COUNTIF(AD$66:AD$69,"N")+COUNTIF(AD$66:AD$69,"NT")+COUNTIF(AD$66:AD$69,"NTS")+COUNTIF(AD$66:AD$69,"NTS1")+COUNTIF(AD$66:AD$69,"NTSDS")+COUNTIF(AD$66:AD$69,"NTSDS1")+COUNTIF(AD$66:AD$69,"NTS5S")+COUNTIF(AD$66:AD$69,"NTS5S1")+COUNTIF(AD$66:AD$69,"S")+COUNTIF(AD$66:AD$69,"NTS4S")+COUNTIF(AD$66:AD$69,"NTS4S1")</f>
        <v>5</v>
      </c>
      <c r="AE7" s="4">
        <f>COUNTIF(AE$14:AE$19,"N")+COUNTIF(AE$14:AE$19,"NT")+COUNTIF(AE$14:AE$19,"NTS1")+COUNTIF(AE$14:AE$19,"NTS")+COUNTIF(AE$14:AE$19,"NTSDS")+COUNTIF(AE$14:AE$19,"NTSDS1")+COUNTIF(AE$14:AE$19,"NTS5S")+COUNTIF(AE$14:AE$19,"NTS5S1")+COUNTIF(AE$14:AE$19,"S")+COUNTIF(AE$14:AE$19,"NTS4S")+COUNTIF(AE$14:AE$19,"NTS4S1")+COUNTIF(AE$33:AE$37,"N")+COUNTIF(AE$33:AE$37,"NT")+COUNTIF(AE$33:AE$37,"NTS")+COUNTIF(AE$33:AE$37,"NTS1")+COUNTIF(AE$33:AE$37,"NTSDS")+COUNTIF(AE$33:AE$37,"NTSDS1")+COUNTIF(AE$33:AE$37,"NTS5S")+COUNTIF(AE$33:AE$37,"NTS5S1")+COUNTIF(AE$33:AE$37,"S")+COUNTIF(AE$33:AE$37,"NTS4S")+COUNTIF(AE$33:AE$37,"NTS4S1")+COUNTIF(AE$48:AE$53,"N")+COUNTIF(AE$48:AE$53,"NT")+COUNTIF(AE$48:AE$53,"NTS")+COUNTIF(AE$48:AE$53,"NTS1")+COUNTIF(AE$48:AE$53,"NTSDS")+COUNTIF(AE$48:AE$53,"NTSDS1")+COUNTIF(AE$48:AE$53,"NTS5S")+COUNTIF(AE$48:AE$53,"NTS5S1")+COUNTIF(AE$48:AE$53,"S")+COUNTIF(AE$48:AE$53,"NTS4S")+COUNTIF(AE$48:AE$53,"NTS4S1")+COUNTIF(AE$66:AE$69,"N")+COUNTIF(AE$66:AE$69,"NT")+COUNTIF(AE$66:AE$69,"NTS")+COUNTIF(AE$66:AE$69,"NTS1")+COUNTIF(AE$66:AE$69,"NTSDS")+COUNTIF(AE$66:AE$69,"NTSDS1")+COUNTIF(AE$66:AE$69,"NTS5S")+COUNTIF(AE$66:AE$69,"NTS5S1")+COUNTIF(AE$66:AE$69,"S")+COUNTIF(AE$66:AE$69,"NTS4S")+COUNTIF(AE$66:AE$69,"NTS4S1")</f>
        <v>5</v>
      </c>
      <c r="AF7" s="4">
        <f>COUNTIF(AF$14:AF$19,"N")+COUNTIF(AF$14:AF$19,"NT")+COUNTIF(AF$14:AF$19,"NTS1")+COUNTIF(AF$14:AF$19,"NTS")+COUNTIF(AF$14:AF$19,"NTSDS")+COUNTIF(AF$14:AF$19,"NTSDS1")+COUNTIF(AF$14:AF$19,"NTS5S")+COUNTIF(AF$14:AF$19,"NTS5S1")+COUNTIF(AF$14:AF$19,"S")+COUNTIF(AF$14:AF$19,"NTS4S")+COUNTIF(AF$14:AF$19,"NTS4S1")+COUNTIF(AF$33:AF$37,"N")+COUNTIF(AF$33:AF$37,"NT")+COUNTIF(AF$33:AF$37,"NTS")+COUNTIF(AF$33:AF$37,"NTS1")+COUNTIF(AF$33:AF$37,"NTSDS")+COUNTIF(AF$33:AF$37,"NTSDS1")+COUNTIF(AF$33:AF$37,"NTS5S")+COUNTIF(AF$33:AF$37,"NTS5S1")+COUNTIF(AF$33:AF$37,"S")+COUNTIF(AF$33:AF$37,"NTS4S")+COUNTIF(AF$33:AF$37,"NTS4S1")+COUNTIF(AF$48:AF$53,"N")+COUNTIF(AF$48:AF$53,"NT")+COUNTIF(AF$48:AF$53,"NTS")+COUNTIF(AF$48:AF$53,"NTS1")+COUNTIF(AF$48:AF$53,"NTSDS")+COUNTIF(AF$48:AF$53,"NTSDS1")+COUNTIF(AF$48:AF$53,"NTS5S")+COUNTIF(AF$48:AF$53,"NTS5S1")+COUNTIF(AF$48:AF$53,"S")+COUNTIF(AF$48:AF$53,"NTS4S")+COUNTIF(AF$48:AF$53,"NTS4S1")+COUNTIF(AF$66:AF$69,"N")+COUNTIF(AF$66:AF$69,"NT")+COUNTIF(AF$66:AF$69,"NTS")+COUNTIF(AF$66:AF$69,"NTS1")+COUNTIF(AF$66:AF$69,"NTSDS")+COUNTIF(AF$66:AF$69,"NTSDS1")+COUNTIF(AF$66:AF$69,"NTS5S")+COUNTIF(AF$66:AF$69,"NTS5S1")+COUNTIF(AF$66:AF$69,"S")+COUNTIF(AF$66:AF$69,"NTS4S")+COUNTIF(AF$66:AF$69,"NTS4S1")</f>
        <v>5</v>
      </c>
      <c r="AG7" s="4">
        <f>COUNTIF(AG$14:AG$19,"N")+COUNTIF(AG$14:AG$19,"NT")+COUNTIF(AG$14:AG$19,"NTS1")+COUNTIF(AG$14:AG$19,"NTS")+COUNTIF(AG$14:AG$19,"NTSDS")+COUNTIF(AG$14:AG$19,"NTSDS1")+COUNTIF(AG$14:AG$19,"NTS5S")+COUNTIF(AG$14:AG$19,"NTS5S1")+COUNTIF(AG$14:AG$19,"S")+COUNTIF(AG$14:AG$19,"NTS4S")+COUNTIF(AG$14:AG$19,"NTS4S1")+COUNTIF(AG$33:AG$37,"N")+COUNTIF(AG$33:AG$37,"NT")+COUNTIF(AG$33:AG$37,"NTS")+COUNTIF(AG$33:AG$37,"NTS1")+COUNTIF(AG$33:AG$37,"NTSDS")+COUNTIF(AG$33:AG$37,"NTSDS1")+COUNTIF(AG$33:AG$37,"NTS5S")+COUNTIF(AG$33:AG$37,"NTS5S1")+COUNTIF(AG$33:AG$37,"S")+COUNTIF(AG$33:AG$37,"NTS4S")+COUNTIF(AG$33:AG$37,"NTS4S1")+COUNTIF(AG$48:AG$53,"N")+COUNTIF(AG$48:AG$53,"NT")+COUNTIF(AG$48:AG$53,"NTS")+COUNTIF(AG$48:AG$53,"NTS1")+COUNTIF(AG$48:AG$53,"NTSDS")+COUNTIF(AG$48:AG$53,"NTSDS1")+COUNTIF(AG$48:AG$53,"NTS5S")+COUNTIF(AG$48:AG$53,"NTS5S1")+COUNTIF(AG$48:AG$53,"S")+COUNTIF(AG$48:AG$53,"NTS4S")+COUNTIF(AG$48:AG$53,"NTS4S1")+COUNTIF(AG$66:AG$69,"N")+COUNTIF(AG$66:AG$69,"NT")+COUNTIF(AG$66:AG$69,"NTS")+COUNTIF(AG$66:AG$69,"NTS1")+COUNTIF(AG$66:AG$69,"NTSDS")+COUNTIF(AG$66:AG$69,"NTSDS1")+COUNTIF(AG$66:AG$69,"NTS5S")+COUNTIF(AG$66:AG$69,"NTS5S1")+COUNTIF(AG$66:AG$69,"S")+COUNTIF(AG$66:AG$69,"NTS4S")+COUNTIF(AG$66:AG$69,"NTS4S1")</f>
        <v>4</v>
      </c>
      <c r="AH7" s="140">
        <f>COUNTIF(AH$14:AH$19,"N")+COUNTIF(AH$14:AH$19,"NT")+COUNTIF(AH$14:AH$19,"NTS1")+COUNTIF(AH$14:AH$19,"NTS")+COUNTIF(AH$14:AH$19,"NTSDS")+COUNTIF(AH$14:AH$19,"NTSDS1")+COUNTIF(AH$14:AH$19,"NTS5S")+COUNTIF(AH$14:AH$19,"NTS5S1")+COUNTIF(AH$14:AH$19,"S")+COUNTIF(AH$14:AH$19,"NTS4S")+COUNTIF(AH$14:AH$19,"NTS4S1")+COUNTIF(AH$33:AH$37,"N")+COUNTIF(AH$33:AH$37,"NT")+COUNTIF(AH$33:AH$37,"NTS")+COUNTIF(AH$33:AH$37,"NTS1")+COUNTIF(AH$33:AH$37,"NTSDS")+COUNTIF(AH$33:AH$37,"NTSDS1")+COUNTIF(AH$33:AH$37,"NTS5S")+COUNTIF(AH$33:AH$37,"NTS5S1")+COUNTIF(AH$33:AH$37,"S")+COUNTIF(AH$33:AH$37,"NTS4S")+COUNTIF(AH$33:AH$37,"NTS4S1")+COUNTIF(AH$48:AH$53,"N")+COUNTIF(AH$48:AH$53,"NT")+COUNTIF(AH$48:AH$53,"NTS")+COUNTIF(AH$48:AH$53,"NTS1")+COUNTIF(AH$48:AH$53,"NTSDS")+COUNTIF(AH$48:AH$53,"NTSDS1")+COUNTIF(AH$48:AH$53,"NTS5S")+COUNTIF(AH$48:AH$53,"NTS5S1")+COUNTIF(AH$48:AH$53,"S")+COUNTIF(AH$48:AH$53,"NTS4S")+COUNTIF(AH$48:AH$53,"NTS4S1")+COUNTIF(AH$66:AH$69,"N")+COUNTIF(AH$66:AH$69,"NT")+COUNTIF(AH$66:AH$69,"NTS")+COUNTIF(AH$66:AH$69,"NTS1")+COUNTIF(AH$66:AH$69,"NTSDS")+COUNTIF(AH$66:AH$69,"NTSDS1")+COUNTIF(AH$66:AH$69,"NTS5S")+COUNTIF(AH$66:AH$69,"NTS5S1")+COUNTIF(AH$66:AH$69,"S")+COUNTIF(AH$66:AH$69,"NTS4S")+COUNTIF(AH$66:AH$69,"NTS4S1")</f>
        <v>5</v>
      </c>
      <c r="AI7" s="137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405"/>
      <c r="BE7" s="545"/>
      <c r="BF7" s="1407"/>
      <c r="BG7" s="7"/>
      <c r="BH7" s="7"/>
      <c r="BI7" s="7"/>
      <c r="BJ7" s="7"/>
      <c r="BK7" s="7"/>
      <c r="BL7" s="7"/>
      <c r="BM7" s="7"/>
      <c r="BN7" s="139"/>
      <c r="BO7" s="1427" t="s">
        <v>174</v>
      </c>
      <c r="BP7" s="1428"/>
      <c r="BQ7" s="1428"/>
      <c r="BR7" s="1428"/>
      <c r="BS7" s="1428"/>
      <c r="BT7" s="1428"/>
      <c r="BU7" s="1428"/>
      <c r="BV7" s="1428"/>
      <c r="BW7" s="1428"/>
      <c r="BX7" s="1428"/>
      <c r="BY7" s="1428"/>
      <c r="BZ7" s="1428"/>
      <c r="CA7" s="1428"/>
      <c r="CB7" s="1428"/>
      <c r="CC7" s="1428"/>
      <c r="CD7" s="1429"/>
    </row>
    <row r="8" spans="1:95" ht="21" customHeight="1" x14ac:dyDescent="0.25">
      <c r="A8" s="1386"/>
      <c r="B8" s="234" t="s">
        <v>3</v>
      </c>
      <c r="C8" s="139">
        <v>8</v>
      </c>
      <c r="D8" s="422">
        <f>COUNTIF(D$20:D$29,"N")+COUNTIF(D$20:D$29,"NT")+COUNTIF(D$20:D$29,"NTS")+COUNTIF(D$20:D$29,"NTS1")+COUNTIF(D$20:D$29,"NTSDS")+COUNTIF(D$20:D$29,"NTSDS1")+COUNTIF(D$20:D$29,"NTS5S")+COUNTIF(D$20:D$29,"NTS5S1")+COUNTIF(D$20:D$29,"S")+COUNTIF(D$20:D$29,"NTS4S")+COUNTIF(D$20:D$29,"NTS4S1")+COUNTIF(D$38:D$45,"N")+COUNTIF(D$38:D$45,"NT")+COUNTIF(D$38:D$45,"NTS")+COUNTIF(D$38:D$45,"NTS1")+COUNTIF(D$38:D$45,"NTSDS")+COUNTIF(D$38:D$45,"NTSDS1")+COUNTIF(D$38:D$45,"NTS5S")+COUNTIF(D$38:D$45,"NTS5S1")+COUNTIF(D$38:D$45,"S")+COUNTIF(D$38:D$45,"NTS4S")+COUNTIF(D$38:D$45,"NTS4S1")+COUNTIF(D$54:D$62,"N")+COUNTIF(D$54:D$62,"NT")+COUNTIF(D$54:D$62,"NTS")+COUNTIF(D$54:D$62,"NTS1")+COUNTIF(D$54:D$62,"NTSDS")+COUNTIF(D$54:D$62,"NTSDS1")+COUNTIF(D$54:D$62,"NTS5S")+COUNTIF(D$54:D$62,"NTS5S1")+COUNTIF(D$54:D$62,"S")+COUNTIF(D$54:D$62,"NTS4S")+COUNTIF(D$54:D$62,"NTS4S1")+COUNTIF(D$70:D$79,"N")+COUNTIF(D$70:D$79,"NT")+COUNTIF(D$70:D$79,"NTS")+COUNTIF(D$70:D$79,"NTS1")+COUNTIF(D$70:D$79,"NTSDS")+COUNTIF(D$70:D$79,"NTSDS1")+COUNTIF(D$70:D$79,"NTS5S")+COUNTIF(D$70:D$79,"NTS5S1")+COUNTIF(D$70:D$79,"S")+COUNTIF(D$70:D$79,"NTS4S")+COUNTIF(D$70:D$79,"NTS4S1")</f>
        <v>8</v>
      </c>
      <c r="E8" s="4">
        <f>COUNTIF(E$20:E$29,"N")+COUNTIF(E$20:E$29,"NT")+COUNTIF(E$20:E$29,"NTS")+COUNTIF(E$20:E$29,"NTS1")+COUNTIF(E$20:E$29,"NTSDS")+COUNTIF(E$20:E$29,"NTSDS1")+COUNTIF(E$20:E$29,"NTS5S")+COUNTIF(E$20:E$29,"NTS5S1")+COUNTIF(E$20:E$29,"S")+COUNTIF(E$20:E$29,"NTS4S")+COUNTIF(E$20:E$29,"NTS4S1")+COUNTIF(E$38:E$45,"N")+COUNTIF(E$38:E$45,"NT")+COUNTIF(E$38:E$45,"NTS")+COUNTIF(E$38:E$45,"NTS1")+COUNTIF(E$38:E$45,"NTSDS")+COUNTIF(E$38:E$45,"NTSDS1")+COUNTIF(E$38:E$45,"NTS5S")+COUNTIF(E$38:E$45,"NTS5S1")+COUNTIF(E$38:E$45,"S")+COUNTIF(E$38:E$45,"NTS4S")+COUNTIF(E$38:E$45,"NTS4S1")+COUNTIF(E$54:E$62,"N")+COUNTIF(E$54:E$62,"NT")+COUNTIF(E$54:E$62,"NTS")+COUNTIF(E$54:E$62,"NTS1")+COUNTIF(E$54:E$62,"NTSDS")+COUNTIF(E$54:E$62,"NTSDS1")+COUNTIF(E$54:E$62,"NTS5S")+COUNTIF(E$54:E$62,"NTS5S1")+COUNTIF(E$54:E$62,"S")+COUNTIF(E$54:E$62,"NTS4S")+COUNTIF(E$54:E$62,"NTS4S1")+COUNTIF(E$70:E$79,"N")+COUNTIF(E$70:E$79,"NT")+COUNTIF(E$70:E$79,"NTS")+COUNTIF(E$70:E$79,"NTS1")+COUNTIF(E$70:E$79,"NTSDS")+COUNTIF(E$70:E$79,"NTSDS1")+COUNTIF(E$70:E$79,"NTS5S")+COUNTIF(E$70:E$79,"NTS5S1")+COUNTIF(E$70:E$79,"S")+COUNTIF(E$70:E$79,"NTS4S")+COUNTIF(E$70:E$79,"NTS4S1")</f>
        <v>8</v>
      </c>
      <c r="F8" s="4">
        <f>COUNTIF(F$20:F$29,"N")+COUNTIF(F$20:F$29,"NT")+COUNTIF(F$20:F$29,"NTS")+COUNTIF(F$20:F$29,"NTS1")+COUNTIF(F$20:F$29,"NTSDS")+COUNTIF(F$20:F$29,"NTSDS1")+COUNTIF(F$20:F$29,"NTS5S")+COUNTIF(F$20:F$29,"NTS5S1")+COUNTIF(F$20:F$29,"S")+COUNTIF(F$20:F$29,"NTS4S")+COUNTIF(F$20:F$29,"NTS4S1")+COUNTIF(F$38:F$45,"N")+COUNTIF(F$38:F$45,"NT")+COUNTIF(F$38:F$45,"NTS")+COUNTIF(F$38:F$45,"NTS1")+COUNTIF(F$38:F$45,"NTSDS")+COUNTIF(F$38:F$45,"NTSDS1")+COUNTIF(F$38:F$45,"NTS5S")+COUNTIF(F$38:F$45,"NTS5S1")+COUNTIF(F$38:F$45,"S")+COUNTIF(F$38:F$45,"NTS4S")+COUNTIF(F$38:F$45,"NTS4S1")+COUNTIF(F$54:F$62,"N")+COUNTIF(F$54:F$62,"NT")+COUNTIF(F$54:F$62,"NTS")+COUNTIF(F$54:F$62,"NTS1")+COUNTIF(F$54:F$62,"NTSDS")+COUNTIF(F$54:F$62,"NTSDS1")+COUNTIF(F$54:F$62,"NTS5S")+COUNTIF(F$54:F$62,"NTS5S1")+COUNTIF(F$54:F$62,"S")+COUNTIF(F$54:F$62,"NTS4S")+COUNTIF(F$54:F$62,"NTS4S1")+COUNTIF(F$70:F$79,"N")+COUNTIF(F$70:F$79,"NT")+COUNTIF(F$70:F$79,"NTS")+COUNTIF(F$70:F$79,"NTS1")+COUNTIF(F$70:F$79,"NTSDS")+COUNTIF(F$70:F$79,"NTSDS1")+COUNTIF(F$70:F$79,"NTS5S")+COUNTIF(F$70:F$79,"NTS5S1")+COUNTIF(F$70:F$79,"S")+COUNTIF(F$70:F$79,"NTS4S")+COUNTIF(F$70:F$79,"NTS4S1")</f>
        <v>8</v>
      </c>
      <c r="G8" s="4">
        <f>COUNTIF(G$20:G$29,"N")+COUNTIF(G$20:G$29,"NT")+COUNTIF(G$20:G$29,"NTS")+COUNTIF(G$20:G$29,"NTS1")+COUNTIF(G$20:G$29,"NTSDS")+COUNTIF(G$20:G$29,"NTSDS1")+COUNTIF(G$20:G$29,"NTS5S")+COUNTIF(G$20:G$29,"NTS5S1")+COUNTIF(G$20:G$29,"S")+COUNTIF(G$20:G$29,"NTS4S")+COUNTIF(G$20:G$29,"NTS4S1")+COUNTIF(G$38:G$45,"N")+COUNTIF(G$38:G$45,"NT")+COUNTIF(G$38:G$45,"NTS")+COUNTIF(G$38:G$45,"NTS1")+COUNTIF(G$38:G$45,"NTSDS")+COUNTIF(G$38:G$45,"NTSDS1")+COUNTIF(G$38:G$45,"NTS5S")+COUNTIF(G$38:G$45,"NTS5S1")+COUNTIF(G$38:G$45,"S")+COUNTIF(G$38:G$45,"NTS4S")+COUNTIF(G$38:G$45,"NTS4S1")+COUNTIF(G$54:G$62,"N")+COUNTIF(G$54:G$62,"NT")+COUNTIF(G$54:G$62,"NTS")+COUNTIF(G$54:G$62,"NTS1")+COUNTIF(G$54:G$62,"NTSDS")+COUNTIF(G$54:G$62,"NTSDS1")+COUNTIF(G$54:G$62,"NTS5S")+COUNTIF(G$54:G$62,"NTS5S1")+COUNTIF(G$54:G$62,"S")+COUNTIF(G$54:G$62,"NTS4S")+COUNTIF(G$54:G$62,"NTS4S1")+COUNTIF(G$70:G$79,"N")+COUNTIF(G$70:G$79,"NT")+COUNTIF(G$70:G$79,"NTS")+COUNTIF(G$70:G$79,"NTS1")+COUNTIF(G$70:G$79,"NTSDS")+COUNTIF(G$70:G$79,"NTSDS1")+COUNTIF(G$70:G$79,"NTS5S")+COUNTIF(G$70:G$79,"NTS5S1")+COUNTIF(G$70:G$79,"S")+COUNTIF(G$70:G$79,"NTS4S")+COUNTIF(G$70:G$79,"NTS4S1")</f>
        <v>6</v>
      </c>
      <c r="H8" s="4">
        <f>COUNTIF(H$20:H$29,"N")+COUNTIF(H$20:H$29,"NT")+COUNTIF(H$20:H$29,"NTS")+COUNTIF(H$20:H$29,"NTS1")+COUNTIF(H$20:H$29,"NTSDS")+COUNTIF(H$20:H$29,"NTSDS1")+COUNTIF(H$20:H$29,"NTS5S")+COUNTIF(H$20:H$29,"NTS5S1")+COUNTIF(H$20:H$29,"S")+COUNTIF(H$20:H$29,"NTS4S")+COUNTIF(H$20:H$29,"NTS4S1")+COUNTIF(H$38:H$45,"N")+COUNTIF(H$38:H$45,"NT")+COUNTIF(H$38:H$45,"NTS")+COUNTIF(H$38:H$45,"NTS1")+COUNTIF(H$38:H$45,"NTSDS")+COUNTIF(H$38:H$45,"NTSDS1")+COUNTIF(H$38:H$45,"NTS5S")+COUNTIF(H$38:H$45,"NTS5S1")+COUNTIF(H$38:H$45,"S")+COUNTIF(H$38:H$45,"NTS4S")+COUNTIF(H$38:H$45,"NTS4S1")+COUNTIF(H$54:H$62,"N")+COUNTIF(H$54:H$62,"NT")+COUNTIF(H$54:H$62,"NTS")+COUNTIF(H$54:H$62,"NTS1")+COUNTIF(H$54:H$62,"NTSDS")+COUNTIF(H$54:H$62,"NTSDS1")+COUNTIF(H$54:H$62,"NTS5S")+COUNTIF(H$54:H$62,"NTS5S1")+COUNTIF(H$54:H$62,"S")+COUNTIF(H$54:H$62,"NTS4S")+COUNTIF(H$54:H$62,"NTS4S1")+COUNTIF(H$70:H$79,"N")+COUNTIF(H$70:H$79,"NT")+COUNTIF(H$70:H$79,"NTS")+COUNTIF(H$70:H$79,"NTS1")+COUNTIF(H$70:H$79,"NTSDS")+COUNTIF(H$70:H$79,"NTSDS1")+COUNTIF(H$70:H$79,"NTS5S")+COUNTIF(H$70:H$79,"NTS5S1")+COUNTIF(H$70:H$79,"S")+COUNTIF(H$70:H$79,"NTS4S")+COUNTIF(H$70:H$79,"NTS4S1")</f>
        <v>7</v>
      </c>
      <c r="I8" s="4">
        <f>COUNTIF(I$20:I$29,"N")+COUNTIF(I$20:I$29,"NT")+COUNTIF(I$20:I$29,"NTS")+COUNTIF(I$20:I$29,"NTS1")+COUNTIF(I$20:I$29,"NTSDS")+COUNTIF(I$20:I$29,"NTSDS1")+COUNTIF(I$20:I$29,"NTS5S")+COUNTIF(I$20:I$29,"NTS5S1")+COUNTIF(I$20:I$29,"S")+COUNTIF(I$20:I$29,"NTS4S")+COUNTIF(I$20:I$29,"NTS4S1")+COUNTIF(I$38:I$45,"N")+COUNTIF(I$38:I$45,"NT")+COUNTIF(I$38:I$45,"NTS")+COUNTIF(I$38:I$45,"NTS1")+COUNTIF(I$38:I$45,"NTSDS")+COUNTIF(I$38:I$45,"NTSDS1")+COUNTIF(I$38:I$45,"NTS5S")+COUNTIF(I$38:I$45,"NTS5S1")+COUNTIF(I$38:I$45,"S")+COUNTIF(I$38:I$45,"NTS4S")+COUNTIF(I$38:I$45,"NTS4S1")+COUNTIF(I$54:I$62,"N")+COUNTIF(I$54:I$62,"NT")+COUNTIF(I$54:I$62,"NTS")+COUNTIF(I$54:I$62,"NTS1")+COUNTIF(I$54:I$62,"NTSDS")+COUNTIF(I$54:I$62,"NTSDS1")+COUNTIF(I$54:I$62,"NTS5S")+COUNTIF(I$54:I$62,"NTS5S1")+COUNTIF(I$54:I$62,"S")+COUNTIF(I$54:I$62,"NTS4S")+COUNTIF(I$54:I$62,"NTS4S1")+COUNTIF(I$70:I$79,"N")+COUNTIF(I$70:I$79,"NT")+COUNTIF(I$70:I$79,"NTS")+COUNTIF(I$70:I$79,"NTS1")+COUNTIF(I$70:I$79,"NTSDS")+COUNTIF(I$70:I$79,"NTSDS1")+COUNTIF(I$70:I$79,"NTS5S")+COUNTIF(I$70:I$79,"NTS5S1")+COUNTIF(I$70:I$79,"S")+COUNTIF(I$70:I$79,"NTS4S")+COUNTIF(I$70:I$79,"NTS4S1")</f>
        <v>8</v>
      </c>
      <c r="J8" s="4">
        <f>COUNTIF(J$20:J$29,"N")+COUNTIF(J$20:J$29,"NT")+COUNTIF(J$20:J$29,"NTS")+COUNTIF(J$20:J$29,"NTS1")+COUNTIF(J$20:J$29,"NTSDS")+COUNTIF(J$20:J$29,"NTSDS1")+COUNTIF(J$20:J$29,"NTS5S")+COUNTIF(J$20:J$29,"NTS5S1")+COUNTIF(J$20:J$29,"S")+COUNTIF(J$20:J$29,"NTS4S")+COUNTIF(J$20:J$29,"NTS4S1")+COUNTIF(J$38:J$45,"N")+COUNTIF(J$38:J$45,"NT")+COUNTIF(J$38:J$45,"NTS")+COUNTIF(J$38:J$45,"NTS1")+COUNTIF(J$38:J$45,"NTSDS")+COUNTIF(J$38:J$45,"NTSDS1")+COUNTIF(J$38:J$45,"NTS5S")+COUNTIF(J$38:J$45,"NTS5S1")+COUNTIF(J$38:J$45,"S")+COUNTIF(J$38:J$45,"NTS4S")+COUNTIF(J$38:J$45,"NTS4S1")+COUNTIF(J$54:J$62,"N")+COUNTIF(J$54:J$62,"NT")+COUNTIF(J$54:J$62,"NTS")+COUNTIF(J$54:J$62,"NTS1")+COUNTIF(J$54:J$62,"NTSDS")+COUNTIF(J$54:J$62,"NTSDS1")+COUNTIF(J$54:J$62,"NTS5S")+COUNTIF(J$54:J$62,"NTS5S1")+COUNTIF(J$54:J$62,"S")+COUNTIF(J$54:J$62,"NTS4S")+COUNTIF(J$54:J$62,"NTS4S1")+COUNTIF(J$70:J$79,"N")+COUNTIF(J$70:J$79,"NT")+COUNTIF(J$70:J$79,"NTS")+COUNTIF(J$70:J$79,"NTS1")+COUNTIF(J$70:J$79,"NTSDS")+COUNTIF(J$70:J$79,"NTSDS1")+COUNTIF(J$70:J$79,"NTS5S")+COUNTIF(J$70:J$79,"NTS5S1")+COUNTIF(J$70:J$79,"S")+COUNTIF(J$70:J$79,"NTS4S")+COUNTIF(J$70:J$79,"NTS4S1")</f>
        <v>5</v>
      </c>
      <c r="K8" s="4">
        <f>COUNTIF(K$20:K$29,"N")+COUNTIF(K$20:K$29,"NT")+COUNTIF(K$20:K$29,"NTS")+COUNTIF(K$20:K$29,"NTS1")+COUNTIF(K$20:K$29,"NTSDS")+COUNTIF(K$20:K$29,"NTSDS1")+COUNTIF(K$20:K$29,"NTS5S")+COUNTIF(K$20:K$29,"NTS5S1")+COUNTIF(K$20:K$29,"S")+COUNTIF(K$20:K$29,"NTS4S")+COUNTIF(K$20:K$29,"NTS4S1")+COUNTIF(K$38:K$45,"N")+COUNTIF(K$38:K$45,"NT")+COUNTIF(K$38:K$45,"NTS")+COUNTIF(K$38:K$45,"NTS1")+COUNTIF(K$38:K$45,"NTSDS")+COUNTIF(K$38:K$45,"NTSDS1")+COUNTIF(K$38:K$45,"NTS5S")+COUNTIF(K$38:K$45,"NTS5S1")+COUNTIF(K$38:K$45,"S")+COUNTIF(K$38:K$45,"NTS4S")+COUNTIF(K$38:K$45,"NTS4S1")+COUNTIF(K$54:K$62,"N")+COUNTIF(K$54:K$62,"NT")+COUNTIF(K$54:K$62,"NTS")+COUNTIF(K$54:K$62,"NTS1")+COUNTIF(K$54:K$62,"NTSDS")+COUNTIF(K$54:K$62,"NTSDS1")+COUNTIF(K$54:K$62,"NTS5S")+COUNTIF(K$54:K$62,"NTS5S1")+COUNTIF(K$54:K$62,"S")+COUNTIF(K$54:K$62,"NTS4S")+COUNTIF(K$54:K$62,"NTS4S1")+COUNTIF(K$70:K$79,"N")+COUNTIF(K$70:K$79,"NT")+COUNTIF(K$70:K$79,"NTS")+COUNTIF(K$70:K$79,"NTS1")+COUNTIF(K$70:K$79,"NTSDS")+COUNTIF(K$70:K$79,"NTSDS1")+COUNTIF(K$70:K$79,"NTS5S")+COUNTIF(K$70:K$79,"NTS5S1")+COUNTIF(K$70:K$79,"S")+COUNTIF(K$70:K$79,"NTS4S")+COUNTIF(K$70:K$79,"NTS4S1")</f>
        <v>6</v>
      </c>
      <c r="L8" s="4">
        <f>COUNTIF(L$20:L$29,"N")+COUNTIF(L$20:L$29,"NT")+COUNTIF(L$20:L$29,"NTS")+COUNTIF(L$20:L$29,"NTS1")+COUNTIF(L$20:L$29,"NTSDS")+COUNTIF(L$20:L$29,"NTSDS1")+COUNTIF(L$20:L$29,"NTS5S")+COUNTIF(L$20:L$29,"NTS5S1")+COUNTIF(L$20:L$29,"S")+COUNTIF(L$20:L$29,"NTS4S")+COUNTIF(L$20:L$29,"NTS4S1")+COUNTIF(L$38:L$45,"N")+COUNTIF(L$38:L$45,"NT")+COUNTIF(L$38:L$45,"NTS")+COUNTIF(L$38:L$45,"NTS1")+COUNTIF(L$38:L$45,"NTSDS")+COUNTIF(L$38:L$45,"NTSDS1")+COUNTIF(L$38:L$45,"NTS5S")+COUNTIF(L$38:L$45,"NTS5S1")+COUNTIF(L$38:L$45,"S")+COUNTIF(L$38:L$45,"NTS4S")+COUNTIF(L$38:L$45,"NTS4S1")+COUNTIF(L$54:L$62,"N")+COUNTIF(L$54:L$62,"NT")+COUNTIF(L$54:L$62,"NTS")+COUNTIF(L$54:L$62,"NTS1")+COUNTIF(L$54:L$62,"NTSDS")+COUNTIF(L$54:L$62,"NTSDS1")+COUNTIF(L$54:L$62,"NTS5S")+COUNTIF(L$54:L$62,"NTS5S1")+COUNTIF(L$54:L$62,"S")+COUNTIF(L$54:L$62,"NTS4S")+COUNTIF(L$54:L$62,"NTS4S1")+COUNTIF(L$70:L$79,"N")+COUNTIF(L$70:L$79,"NT")+COUNTIF(L$70:L$79,"NTS")+COUNTIF(L$70:L$79,"NTS1")+COUNTIF(L$70:L$79,"NTSDS")+COUNTIF(L$70:L$79,"NTSDS1")+COUNTIF(L$70:L$79,"NTS5S")+COUNTIF(L$70:L$79,"NTS5S1")+COUNTIF(L$70:L$79,"S")+COUNTIF(L$70:L$79,"NTS4S")+COUNTIF(L$70:L$79,"NTS4S1")</f>
        <v>7</v>
      </c>
      <c r="M8" s="4">
        <f>COUNTIF(M$20:M$29,"N")+COUNTIF(M$20:M$29,"NT")+COUNTIF(M$20:M$29,"NTS")+COUNTIF(M$20:M$29,"NTS1")+COUNTIF(M$20:M$29,"NTSDS")+COUNTIF(M$20:M$29,"NTSDS1")+COUNTIF(M$20:M$29,"NTS5S")+COUNTIF(M$20:M$29,"NTS5S1")+COUNTIF(M$20:M$29,"S")+COUNTIF(M$20:M$29,"NTS4S")+COUNTIF(M$20:M$29,"NTS4S1")+COUNTIF(M$38:M$45,"N")+COUNTIF(M$38:M$45,"NT")+COUNTIF(M$38:M$45,"NTS")+COUNTIF(M$38:M$45,"NTS1")+COUNTIF(M$38:M$45,"NTSDS")+COUNTIF(M$38:M$45,"NTSDS1")+COUNTIF(M$38:M$45,"NTS5S")+COUNTIF(M$38:M$45,"NTS5S1")+COUNTIF(M$38:M$45,"S")+COUNTIF(M$38:M$45,"NTS4S")+COUNTIF(M$38:M$45,"NTS4S1")+COUNTIF(M$54:M$62,"N")+COUNTIF(M$54:M$62,"NT")+COUNTIF(M$54:M$62,"NTS")+COUNTIF(M$54:M$62,"NTS1")+COUNTIF(M$54:M$62,"NTSDS")+COUNTIF(M$54:M$62,"NTSDS1")+COUNTIF(M$54:M$62,"NTS5S")+COUNTIF(M$54:M$62,"NTS5S1")+COUNTIF(M$54:M$62,"S")+COUNTIF(M$54:M$62,"NTS4S")+COUNTIF(M$54:M$62,"NTS4S1")+COUNTIF(M$70:M$79,"N")+COUNTIF(M$70:M$79,"NT")+COUNTIF(M$70:M$79,"NTS")+COUNTIF(M$70:M$79,"NTS1")+COUNTIF(M$70:M$79,"NTSDS")+COUNTIF(M$70:M$79,"NTSDS1")+COUNTIF(M$70:M$79,"NTS5S")+COUNTIF(M$70:M$79,"NTS5S1")+COUNTIF(M$70:M$79,"S")+COUNTIF(M$70:M$79,"NTS4S")+COUNTIF(M$70:M$79,"NTS4S1")</f>
        <v>6</v>
      </c>
      <c r="N8" s="4">
        <f>COUNTIF(N$20:N$29,"N")+COUNTIF(N$20:N$29,"NT")+COUNTIF(N$20:N$29,"NTS")+COUNTIF(N$20:N$29,"NTS1")+COUNTIF(N$20:N$29,"NTSDS")+COUNTIF(N$20:N$29,"NTSDS1")+COUNTIF(N$20:N$29,"NTS5S")+COUNTIF(N$20:N$29,"NTS5S1")+COUNTIF(N$20:N$29,"S")+COUNTIF(N$20:N$29,"NTS4S")+COUNTIF(N$20:N$29,"NTS4S1")+COUNTIF(N$38:N$45,"N")+COUNTIF(N$38:N$45,"NT")+COUNTIF(N$38:N$45,"NTS")+COUNTIF(N$38:N$45,"NTS1")+COUNTIF(N$38:N$45,"NTSDS")+COUNTIF(N$38:N$45,"NTSDS1")+COUNTIF(N$38:N$45,"NTS5S")+COUNTIF(N$38:N$45,"NTS5S1")+COUNTIF(N$38:N$45,"S")+COUNTIF(N$38:N$45,"NTS4S")+COUNTIF(N$38:N$45,"NTS4S1")+COUNTIF(N$54:N$62,"N")+COUNTIF(N$54:N$62,"NT")+COUNTIF(N$54:N$62,"NTS")+COUNTIF(N$54:N$62,"NTS1")+COUNTIF(N$54:N$62,"NTSDS")+COUNTIF(N$54:N$62,"NTSDS1")+COUNTIF(N$54:N$62,"NTS5S")+COUNTIF(N$54:N$62,"NTS5S1")+COUNTIF(N$54:N$62,"S")+COUNTIF(N$54:N$62,"NTS4S")+COUNTIF(N$54:N$62,"NTS4S1")+COUNTIF(N$70:N$79,"N")+COUNTIF(N$70:N$79,"NT")+COUNTIF(N$70:N$79,"NTS")+COUNTIF(N$70:N$79,"NTS1")+COUNTIF(N$70:N$79,"NTSDS")+COUNTIF(N$70:N$79,"NTSDS1")+COUNTIF(N$70:N$79,"NTS5S")+COUNTIF(N$70:N$79,"NTS5S1")+COUNTIF(N$70:N$79,"S")+COUNTIF(N$70:N$79,"NTS4S")+COUNTIF(N$70:N$79,"NTS4S1")</f>
        <v>7</v>
      </c>
      <c r="O8" s="4">
        <f>COUNTIF(O$20:O$29,"N")+COUNTIF(O$20:O$29,"NT")+COUNTIF(O$20:O$29,"NTS")+COUNTIF(O$20:O$29,"NTS1")+COUNTIF(O$20:O$29,"NTSDS")+COUNTIF(O$20:O$29,"NTSDS1")+COUNTIF(O$20:O$29,"NTS5S")+COUNTIF(O$20:O$29,"NTS5S1")+COUNTIF(O$20:O$29,"S")+COUNTIF(O$20:O$29,"NTS4S")+COUNTIF(O$20:O$29,"NTS4S1")+COUNTIF(O$38:O$45,"N")+COUNTIF(O$38:O$45,"NT")+COUNTIF(O$38:O$45,"NTS")+COUNTIF(O$38:O$45,"NTS1")+COUNTIF(O$38:O$45,"NTSDS")+COUNTIF(O$38:O$45,"NTSDS1")+COUNTIF(O$38:O$45,"NTS5S")+COUNTIF(O$38:O$45,"NTS5S1")+COUNTIF(O$38:O$45,"S")+COUNTIF(O$38:O$45,"NTS4S")+COUNTIF(O$38:O$45,"NTS4S1")+COUNTIF(O$54:O$62,"N")+COUNTIF(O$54:O$62,"NT")+COUNTIF(O$54:O$62,"NTS")+COUNTIF(O$54:O$62,"NTS1")+COUNTIF(O$54:O$62,"NTSDS")+COUNTIF(O$54:O$62,"NTSDS1")+COUNTIF(O$54:O$62,"NTS5S")+COUNTIF(O$54:O$62,"NTS5S1")+COUNTIF(O$54:O$62,"S")+COUNTIF(O$54:O$62,"NTS4S")+COUNTIF(O$54:O$62,"NTS4S1")+COUNTIF(O$70:O$79,"N")+COUNTIF(O$70:O$79,"NT")+COUNTIF(O$70:O$79,"NTS")+COUNTIF(O$70:O$79,"NTS1")+COUNTIF(O$70:O$79,"NTSDS")+COUNTIF(O$70:O$79,"NTSDS1")+COUNTIF(O$70:O$79,"NTS5S")+COUNTIF(O$70:O$79,"NTS5S1")+COUNTIF(O$70:O$79,"S")+COUNTIF(O$70:O$79,"NTS4S")+COUNTIF(O$70:O$79,"NTS4S1")</f>
        <v>6</v>
      </c>
      <c r="P8" s="4">
        <f>COUNTIF(P$20:P$29,"N")+COUNTIF(P$20:P$29,"NT")+COUNTIF(P$20:P$29,"NTS")+COUNTIF(P$20:P$29,"NTS1")+COUNTIF(P$20:P$29,"NTSDS")+COUNTIF(P$20:P$29,"NTSDS1")+COUNTIF(P$20:P$29,"NTS5S")+COUNTIF(P$20:P$29,"NTS5S1")+COUNTIF(P$20:P$29,"S")+COUNTIF(P$20:P$29,"NTS4S")+COUNTIF(P$20:P$29,"NTS4S1")+COUNTIF(P$38:P$45,"N")+COUNTIF(P$38:P$45,"NT")+COUNTIF(P$38:P$45,"NTS")+COUNTIF(P$38:P$45,"NTS1")+COUNTIF(P$38:P$45,"NTSDS")+COUNTIF(P$38:P$45,"NTSDS1")+COUNTIF(P$38:P$45,"NTS5S")+COUNTIF(P$38:P$45,"NTS5S1")+COUNTIF(P$38:P$45,"S")+COUNTIF(P$38:P$45,"NTS4S")+COUNTIF(P$38:P$45,"NTS4S1")+COUNTIF(P$54:P$62,"N")+COUNTIF(P$54:P$62,"NT")+COUNTIF(P$54:P$62,"NTS")+COUNTIF(P$54:P$62,"NTS1")+COUNTIF(P$54:P$62,"NTSDS")+COUNTIF(P$54:P$62,"NTSDS1")+COUNTIF(P$54:P$62,"NTS5S")+COUNTIF(P$54:P$62,"NTS5S1")+COUNTIF(P$54:P$62,"S")+COUNTIF(P$54:P$62,"NTS4S")+COUNTIF(P$54:P$62,"NTS4S1")+COUNTIF(P$70:P$79,"N")+COUNTIF(P$70:P$79,"NT")+COUNTIF(P$70:P$79,"NTS")+COUNTIF(P$70:P$79,"NTS1")+COUNTIF(P$70:P$79,"NTSDS")+COUNTIF(P$70:P$79,"NTSDS1")+COUNTIF(P$70:P$79,"NTS5S")+COUNTIF(P$70:P$79,"NTS5S1")+COUNTIF(P$70:P$79,"S")+COUNTIF(P$70:P$79,"NTS4S")+COUNTIF(P$70:P$79,"NTS4S1")</f>
        <v>6</v>
      </c>
      <c r="Q8" s="4">
        <f>COUNTIF(Q$20:Q$29,"N")+COUNTIF(Q$20:Q$29,"NT")+COUNTIF(Q$20:Q$29,"NTS")+COUNTIF(Q$20:Q$29,"NTS1")+COUNTIF(Q$20:Q$29,"NTSDS")+COUNTIF(Q$20:Q$29,"NTSDS1")+COUNTIF(Q$20:Q$29,"NTS5S")+COUNTIF(Q$20:Q$29,"NTS5S1")+COUNTIF(Q$20:Q$29,"S")+COUNTIF(Q$20:Q$29,"NTS4S")+COUNTIF(Q$20:Q$29,"NTS4S1")+COUNTIF(Q$38:Q$45,"N")+COUNTIF(Q$38:Q$45,"NT")+COUNTIF(Q$38:Q$45,"NTS")+COUNTIF(Q$38:Q$45,"NTS1")+COUNTIF(Q$38:Q$45,"NTSDS")+COUNTIF(Q$38:Q$45,"NTSDS1")+COUNTIF(Q$38:Q$45,"NTS5S")+COUNTIF(Q$38:Q$45,"NTS5S1")+COUNTIF(Q$38:Q$45,"S")+COUNTIF(Q$38:Q$45,"NTS4S")+COUNTIF(Q$38:Q$45,"NTS4S1")+COUNTIF(Q$54:Q$62,"N")+COUNTIF(Q$54:Q$62,"NT")+COUNTIF(Q$54:Q$62,"NTS")+COUNTIF(Q$54:Q$62,"NTS1")+COUNTIF(Q$54:Q$62,"NTSDS")+COUNTIF(Q$54:Q$62,"NTSDS1")+COUNTIF(Q$54:Q$62,"NTS5S")+COUNTIF(Q$54:Q$62,"NTS5S1")+COUNTIF(Q$54:Q$62,"S")+COUNTIF(Q$54:Q$62,"NTS4S")+COUNTIF(Q$54:Q$62,"NTS4S1")+COUNTIF(Q$70:Q$79,"N")+COUNTIF(Q$70:Q$79,"NT")+COUNTIF(Q$70:Q$79,"NTS")+COUNTIF(Q$70:Q$79,"NTS1")+COUNTIF(Q$70:Q$79,"NTSDS")+COUNTIF(Q$70:Q$79,"NTSDS1")+COUNTIF(Q$70:Q$79,"NTS5S")+COUNTIF(Q$70:Q$79,"NTS5S1")+COUNTIF(Q$70:Q$79,"S")+COUNTIF(Q$70:Q$79,"NTS4S")+COUNTIF(Q$70:Q$79,"NTS4S1")</f>
        <v>7</v>
      </c>
      <c r="R8" s="853">
        <f>COUNTIF(R$20:R$29,"N")+COUNTIF(R$20:R$29,"NT")+COUNTIF(R$20:R$29,"NTS")+COUNTIF(R$20:R$29,"NTS1")+COUNTIF(R$20:R$29,"NTSDS")+COUNTIF(R$20:R$29,"NTSDS1")+COUNTIF(R$20:R$29,"NTS5S")+COUNTIF(R$20:R$29,"NTS5S1")+COUNTIF(R$20:R$29,"S")+COUNTIF(R$20:R$29,"NTS4S")+COUNTIF(R$20:R$29,"NTS4S1")+COUNTIF(R$38:R$45,"N")+COUNTIF(R$38:R$45,"NT")+COUNTIF(R$38:R$45,"NTS")+COUNTIF(R$38:R$45,"NTS1")+COUNTIF(R$38:R$45,"NTSDS")+COUNTIF(R$38:R$45,"NTSDS1")+COUNTIF(R$38:R$45,"NTS5S")+COUNTIF(R$38:R$45,"NTS5S1")+COUNTIF(R$38:R$45,"S")+COUNTIF(R$38:R$45,"NTS4S")+COUNTIF(R$38:R$45,"NTS4S1")+COUNTIF(R$54:R$62,"N")+COUNTIF(R$54:R$62,"NT")+COUNTIF(R$54:R$62,"NTS")+COUNTIF(R$54:R$62,"NTS1")+COUNTIF(R$54:R$62,"NTSDS")+COUNTIF(R$54:R$62,"NTSDS1")+COUNTIF(R$54:R$62,"NTS5S")+COUNTIF(R$54:R$62,"NTS5S1")+COUNTIF(R$54:R$62,"S")+COUNTIF(R$54:R$62,"NTS4S")+COUNTIF(R$54:R$62,"NTS4S1")+COUNTIF(R$70:R$79,"N")+COUNTIF(R$70:R$79,"NT")+COUNTIF(R$70:R$79,"NTS")+COUNTIF(R$70:R$79,"NTS1")+COUNTIF(R$70:R$79,"NTSDS")+COUNTIF(R$70:R$79,"NTSDS1")+COUNTIF(R$70:R$79,"NTS5S")+COUNTIF(R$70:R$79,"NTS5S1")+COUNTIF(R$70:R$79,"S")+COUNTIF(R$70:R$79,"NTS4S")+COUNTIF(R$70:R$79,"NTS4S1")</f>
        <v>6</v>
      </c>
      <c r="S8" s="422">
        <f>COUNTIF(S$20:S$29,"N")+COUNTIF(S$20:S$29,"NT")+COUNTIF(S$20:S$29,"NTS")+COUNTIF(S$20:S$29,"NTS1")+COUNTIF(S$20:S$29,"NTSDS")+COUNTIF(S$20:S$29,"NTSDS1")+COUNTIF(S$20:S$29,"NTS5S")+COUNTIF(S$20:S$29,"NTS5S1")+COUNTIF(S$20:S$29,"S")+COUNTIF(S$20:S$29,"NTS4S")+COUNTIF(S$20:S$29,"NTS4S1")+COUNTIF(S$38:S$45,"N")+COUNTIF(S$38:S$45,"NT")+COUNTIF(S$38:S$45,"NTS")+COUNTIF(S$38:S$45,"NTS1")+COUNTIF(S$38:S$45,"NTSDS")+COUNTIF(S$38:S$45,"NTSDS1")+COUNTIF(S$38:S$45,"NTS5S")+COUNTIF(S$38:S$45,"NTS5S1")+COUNTIF(S$38:S$45,"S")+COUNTIF(S$38:S$45,"NTS4S")+COUNTIF(S$38:S$45,"NTS4S1")+COUNTIF(S$54:S$62,"N")+COUNTIF(S$54:S$62,"NT")+COUNTIF(S$54:S$62,"NTS")+COUNTIF(S$54:S$62,"NTS1")+COUNTIF(S$54:S$62,"NTSDS")+COUNTIF(S$54:S$62,"NTSDS1")+COUNTIF(S$54:S$62,"NTS5S")+COUNTIF(S$54:S$62,"NTS5S1")+COUNTIF(S$54:S$62,"S")+COUNTIF(S$54:S$62,"NTS4S")+COUNTIF(S$54:S$62,"NTS4S1")+COUNTIF(S$70:S$79,"N")+COUNTIF(S$70:S$79,"NT")+COUNTIF(S$70:S$79,"NTS")+COUNTIF(S$70:S$79,"NTS1")+COUNTIF(S$70:S$79,"NTSDS")+COUNTIF(S$70:S$79,"NTSDS1")+COUNTIF(S$70:S$79,"NTS5S")+COUNTIF(S$70:S$79,"NTS5S1")+COUNTIF(S$70:S$79,"S")+COUNTIF(S$70:S$79,"NTS4S")+COUNTIF(S$70:S$79,"NTS4S1")</f>
        <v>6</v>
      </c>
      <c r="T8" s="4">
        <f>COUNTIF(T$20:T$29,"N")+COUNTIF(T$20:T$29,"NT")+COUNTIF(T$20:T$29,"NTS")+COUNTIF(T$20:T$29,"NTS1")+COUNTIF(T$20:T$29,"NTSDS")+COUNTIF(T$20:T$29,"NTSDS1")+COUNTIF(T$20:T$29,"NTS5S")+COUNTIF(T$20:T$29,"NTS5S1")+COUNTIF(T$20:T$29,"S")+COUNTIF(T$20:T$29,"NTS4S")+COUNTIF(T$20:T$29,"NTS4S1")+COUNTIF(T$38:T$45,"N")+COUNTIF(T$38:T$45,"NT")+COUNTIF(T$38:T$45,"NTS")+COUNTIF(T$38:T$45,"NTS1")+COUNTIF(T$38:T$45,"NTSDS")+COUNTIF(T$38:T$45,"NTSDS1")+COUNTIF(T$38:T$45,"NTS5S")+COUNTIF(T$38:T$45,"NTS5S1")+COUNTIF(T$38:T$45,"S")+COUNTIF(T$38:T$45,"NTS4S")+COUNTIF(T$38:T$45,"NTS4S1")+COUNTIF(T$54:T$62,"N")+COUNTIF(T$54:T$62,"NT")+COUNTIF(T$54:T$62,"NTS")+COUNTIF(T$54:T$62,"NTS1")+COUNTIF(T$54:T$62,"NTSDS")+COUNTIF(T$54:T$62,"NTSDS1")+COUNTIF(T$54:T$62,"NTS5S")+COUNTIF(T$54:T$62,"NTS5S1")+COUNTIF(T$54:T$62,"S")+COUNTIF(T$54:T$62,"NTS4S")+COUNTIF(T$54:T$62,"NTS4S1")+COUNTIF(T$70:T$79,"N")+COUNTIF(T$70:T$79,"NT")+COUNTIF(T$70:T$79,"NTS")+COUNTIF(T$70:T$79,"NTS1")+COUNTIF(T$70:T$79,"NTSDS")+COUNTIF(T$70:T$79,"NTSDS1")+COUNTIF(T$70:T$79,"NTS5S")+COUNTIF(T$70:T$79,"NTS5S1")+COUNTIF(T$70:T$79,"S")+COUNTIF(T$70:T$79,"NTS4S")+COUNTIF(T$70:T$79,"NTS4S1")</f>
        <v>6</v>
      </c>
      <c r="U8" s="4">
        <f>COUNTIF(U$20:U$29,"N")+COUNTIF(U$20:U$29,"NT")+COUNTIF(U$20:U$29,"NTS")+COUNTIF(U$20:U$29,"NTS1")+COUNTIF(U$20:U$29,"NTSDS")+COUNTIF(U$20:U$29,"NTSDS1")+COUNTIF(U$20:U$29,"NTS5S")+COUNTIF(U$20:U$29,"NTS5S1")+COUNTIF(U$20:U$29,"S")+COUNTIF(U$20:U$29,"NTS4S")+COUNTIF(U$20:U$29,"NTS4S1")+COUNTIF(U$38:U$45,"N")+COUNTIF(U$38:U$45,"NT")+COUNTIF(U$38:U$45,"NTS")+COUNTIF(U$38:U$45,"NTS1")+COUNTIF(U$38:U$45,"NTSDS")+COUNTIF(U$38:U$45,"NTSDS1")+COUNTIF(U$38:U$45,"NTS5S")+COUNTIF(U$38:U$45,"NTS5S1")+COUNTIF(U$38:U$45,"S")+COUNTIF(U$38:U$45,"NTS4S")+COUNTIF(U$38:U$45,"NTS4S1")+COUNTIF(U$54:U$62,"N")+COUNTIF(U$54:U$62,"NT")+COUNTIF(U$54:U$62,"NTS")+COUNTIF(U$54:U$62,"NTS1")+COUNTIF(U$54:U$62,"NTSDS")+COUNTIF(U$54:U$62,"NTSDS1")+COUNTIF(U$54:U$62,"NTS5S")+COUNTIF(U$54:U$62,"NTS5S1")+COUNTIF(U$54:U$62,"S")+COUNTIF(U$54:U$62,"NTS4S")+COUNTIF(U$54:U$62,"NTS4S1")+COUNTIF(U$70:U$79,"N")+COUNTIF(U$70:U$79,"NT")+COUNTIF(U$70:U$79,"NTS")+COUNTIF(U$70:U$79,"NTS1")+COUNTIF(U$70:U$79,"NTSDS")+COUNTIF(U$70:U$79,"NTSDS1")+COUNTIF(U$70:U$79,"NTS5S")+COUNTIF(U$70:U$79,"NTS5S1")+COUNTIF(U$70:U$79,"S")+COUNTIF(U$70:U$79,"NTS4S")+COUNTIF(U$70:U$79,"NTS4S1")</f>
        <v>6</v>
      </c>
      <c r="V8" s="4">
        <f>COUNTIF(V$20:V$29,"N")+COUNTIF(V$20:V$29,"NT")+COUNTIF(V$20:V$29,"NTS")+COUNTIF(V$20:V$29,"NTS1")+COUNTIF(V$20:V$29,"NTSDS")+COUNTIF(V$20:V$29,"NTSDS1")+COUNTIF(V$20:V$29,"NTS5S")+COUNTIF(V$20:V$29,"NTS5S1")+COUNTIF(V$20:V$29,"S")+COUNTIF(V$20:V$29,"NTS4S")+COUNTIF(V$20:V$29,"NTS4S1")+COUNTIF(V$38:V$45,"N")+COUNTIF(V$38:V$45,"NT")+COUNTIF(V$38:V$45,"NTS")+COUNTIF(V$38:V$45,"NTS1")+COUNTIF(V$38:V$45,"NTSDS")+COUNTIF(V$38:V$45,"NTSDS1")+COUNTIF(V$38:V$45,"NTS5S")+COUNTIF(V$38:V$45,"NTS5S1")+COUNTIF(V$38:V$45,"S")+COUNTIF(V$38:V$45,"NTS4S")+COUNTIF(V$38:V$45,"NTS4S1")+COUNTIF(V$54:V$62,"N")+COUNTIF(V$54:V$62,"NT")+COUNTIF(V$54:V$62,"NTS")+COUNTIF(V$54:V$62,"NTS1")+COUNTIF(V$54:V$62,"NTSDS")+COUNTIF(V$54:V$62,"NTSDS1")+COUNTIF(V$54:V$62,"NTS5S")+COUNTIF(V$54:V$62,"NTS5S1")+COUNTIF(V$54:V$62,"S")+COUNTIF(V$54:V$62,"NTS4S")+COUNTIF(V$54:V$62,"NTS4S1")+COUNTIF(V$70:V$79,"N")+COUNTIF(V$70:V$79,"NT")+COUNTIF(V$70:V$79,"NTS")+COUNTIF(V$70:V$79,"NTS1")+COUNTIF(V$70:V$79,"NTSDS")+COUNTIF(V$70:V$79,"NTSDS1")+COUNTIF(V$70:V$79,"NTS5S")+COUNTIF(V$70:V$79,"NTS5S1")+COUNTIF(V$70:V$79,"S")+COUNTIF(V$70:V$79,"NTS4S")+COUNTIF(V$70:V$79,"NTS4S1")</f>
        <v>7</v>
      </c>
      <c r="W8" s="4">
        <f>COUNTIF(W$20:W$29,"N")+COUNTIF(W$20:W$29,"NT")+COUNTIF(W$20:W$29,"NTS")+COUNTIF(W$20:W$29,"NTS1")+COUNTIF(W$20:W$29,"NTSDS")+COUNTIF(W$20:W$29,"NTSDS1")+COUNTIF(W$20:W$29,"NTS5S")+COUNTIF(W$20:W$29,"NTS5S1")+COUNTIF(W$20:W$29,"S")+COUNTIF(W$20:W$29,"NTS4S")+COUNTIF(W$20:W$29,"NTS4S1")+COUNTIF(W$38:W$45,"N")+COUNTIF(W$38:W$45,"NT")+COUNTIF(W$38:W$45,"NTS")+COUNTIF(W$38:W$45,"NTS1")+COUNTIF(W$38:W$45,"NTSDS")+COUNTIF(W$38:W$45,"NTSDS1")+COUNTIF(W$38:W$45,"NTS5S")+COUNTIF(W$38:W$45,"NTS5S1")+COUNTIF(W$38:W$45,"S")+COUNTIF(W$38:W$45,"NTS4S")+COUNTIF(W$38:W$45,"NTS4S1")+COUNTIF(W$54:W$62,"N")+COUNTIF(W$54:W$62,"NT")+COUNTIF(W$54:W$62,"NTS")+COUNTIF(W$54:W$62,"NTS1")+COUNTIF(W$54:W$62,"NTSDS")+COUNTIF(W$54:W$62,"NTSDS1")+COUNTIF(W$54:W$62,"NTS5S")+COUNTIF(W$54:W$62,"NTS5S1")+COUNTIF(W$54:W$62,"S")+COUNTIF(W$54:W$62,"NTS4S")+COUNTIF(W$54:W$62,"NTS4S1")+COUNTIF(W$70:W$79,"N")+COUNTIF(W$70:W$79,"NT")+COUNTIF(W$70:W$79,"NTS")+COUNTIF(W$70:W$79,"NTS1")+COUNTIF(W$70:W$79,"NTSDS")+COUNTIF(W$70:W$79,"NTSDS1")+COUNTIF(W$70:W$79,"NTS5S")+COUNTIF(W$70:W$79,"NTS5S1")+COUNTIF(W$70:W$79,"S")+COUNTIF(W$70:W$79,"NTS4S")+COUNTIF(W$70:W$79,"NTS4S1")</f>
        <v>7</v>
      </c>
      <c r="X8" s="4">
        <f>COUNTIF(X$20:X$29,"N")+COUNTIF(X$20:X$29,"NT")+COUNTIF(X$20:X$29,"NTS")+COUNTIF(X$20:X$29,"NTS1")+COUNTIF(X$20:X$29,"NTSDS")+COUNTIF(X$20:X$29,"NTSDS1")+COUNTIF(X$20:X$29,"NTS5S")+COUNTIF(X$20:X$29,"NTS5S1")+COUNTIF(X$20:X$29,"S")+COUNTIF(X$20:X$29,"NTS4S")+COUNTIF(X$20:X$29,"NTS4S1")+COUNTIF(X$38:X$45,"N")+COUNTIF(X$38:X$45,"NT")+COUNTIF(X$38:X$45,"NTS")+COUNTIF(X$38:X$45,"NTS1")+COUNTIF(X$38:X$45,"NTSDS")+COUNTIF(X$38:X$45,"NTSDS1")+COUNTIF(X$38:X$45,"NTS5S")+COUNTIF(X$38:X$45,"NTS5S1")+COUNTIF(X$38:X$45,"S")+COUNTIF(X$38:X$45,"NTS4S")+COUNTIF(X$38:X$45,"NTS4S1")+COUNTIF(X$54:X$62,"N")+COUNTIF(X$54:X$62,"NT")+COUNTIF(X$54:X$62,"NTS")+COUNTIF(X$54:X$62,"NTS1")+COUNTIF(X$54:X$62,"NTSDS")+COUNTIF(X$54:X$62,"NTSDS1")+COUNTIF(X$54:X$62,"NTS5S")+COUNTIF(X$54:X$62,"NTS5S1")+COUNTIF(X$54:X$62,"S")+COUNTIF(X$54:X$62,"NTS4S")+COUNTIF(X$54:X$62,"NTS4S1")+COUNTIF(X$70:X$79,"N")+COUNTIF(X$70:X$79,"NT")+COUNTIF(X$70:X$79,"NTS")+COUNTIF(X$70:X$79,"NTS1")+COUNTIF(X$70:X$79,"NTSDS")+COUNTIF(X$70:X$79,"NTSDS1")+COUNTIF(X$70:X$79,"NTS5S")+COUNTIF(X$70:X$79,"NTS5S1")+COUNTIF(X$70:X$79,"S")+COUNTIF(X$70:X$79,"NTS4S")+COUNTIF(X$70:X$79,"NTS4S1")</f>
        <v>6</v>
      </c>
      <c r="Y8" s="4">
        <f>COUNTIF(Y$20:Y$29,"N")+COUNTIF(Y$20:Y$29,"NT")+COUNTIF(Y$20:Y$29,"NTS")+COUNTIF(Y$20:Y$29,"NTS1")+COUNTIF(Y$20:Y$29,"NTSDS")+COUNTIF(Y$20:Y$29,"NTSDS1")+COUNTIF(Y$20:Y$29,"NTS5S")+COUNTIF(Y$20:Y$29,"NTS5S1")+COUNTIF(Y$20:Y$29,"S")+COUNTIF(Y$20:Y$29,"NTS4S")+COUNTIF(Y$20:Y$29,"NTS4S1")+COUNTIF(Y$38:Y$45,"N")+COUNTIF(Y$38:Y$45,"NT")+COUNTIF(Y$38:Y$45,"NTS")+COUNTIF(Y$38:Y$45,"NTS1")+COUNTIF(Y$38:Y$45,"NTSDS")+COUNTIF(Y$38:Y$45,"NTSDS1")+COUNTIF(Y$38:Y$45,"NTS5S")+COUNTIF(Y$38:Y$45,"NTS5S1")+COUNTIF(Y$38:Y$45,"S")+COUNTIF(Y$38:Y$45,"NTS4S")+COUNTIF(Y$38:Y$45,"NTS4S1")+COUNTIF(Y$54:Y$62,"N")+COUNTIF(Y$54:Y$62,"NT")+COUNTIF(Y$54:Y$62,"NTS")+COUNTIF(Y$54:Y$62,"NTS1")+COUNTIF(Y$54:Y$62,"NTSDS")+COUNTIF(Y$54:Y$62,"NTSDS1")+COUNTIF(Y$54:Y$62,"NTS5S")+COUNTIF(Y$54:Y$62,"NTS5S1")+COUNTIF(Y$54:Y$62,"S")+COUNTIF(Y$54:Y$62,"NTS4S")+COUNTIF(Y$54:Y$62,"NTS4S1")+COUNTIF(Y$70:Y$79,"N")+COUNTIF(Y$70:Y$79,"NT")+COUNTIF(Y$70:Y$79,"NTS")+COUNTIF(Y$70:Y$79,"NTS1")+COUNTIF(Y$70:Y$79,"NTSDS")+COUNTIF(Y$70:Y$79,"NTSDS1")+COUNTIF(Y$70:Y$79,"NTS5S")+COUNTIF(Y$70:Y$79,"NTS5S1")+COUNTIF(Y$70:Y$79,"S")+COUNTIF(Y$70:Y$79,"NTS4S")+COUNTIF(Y$70:Y$79,"NTS4S1")</f>
        <v>7</v>
      </c>
      <c r="Z8" s="4">
        <f>COUNTIF(Z$20:Z$29,"N")+COUNTIF(Z$20:Z$29,"NT")+COUNTIF(Z$20:Z$29,"NTS")+COUNTIF(Z$20:Z$29,"NTS1")+COUNTIF(Z$20:Z$29,"NTSDS")+COUNTIF(Z$20:Z$29,"NTSDS1")+COUNTIF(Z$20:Z$29,"NTS5S")+COUNTIF(Z$20:Z$29,"NTS5S1")+COUNTIF(Z$20:Z$29,"S")+COUNTIF(Z$20:Z$29,"NTS4S")+COUNTIF(Z$20:Z$29,"NTS4S1")+COUNTIF(Z$38:Z$45,"N")+COUNTIF(Z$38:Z$45,"NT")+COUNTIF(Z$38:Z$45,"NTS")+COUNTIF(Z$38:Z$45,"NTS1")+COUNTIF(Z$38:Z$45,"NTSDS")+COUNTIF(Z$38:Z$45,"NTSDS1")+COUNTIF(Z$38:Z$45,"NTS5S")+COUNTIF(Z$38:Z$45,"NTS5S1")+COUNTIF(Z$38:Z$45,"S")+COUNTIF(Z$38:Z$45,"NTS4S")+COUNTIF(Z$38:Z$45,"NTS4S1")+COUNTIF(Z$54:Z$62,"N")+COUNTIF(Z$54:Z$62,"NT")+COUNTIF(Z$54:Z$62,"NTS")+COUNTIF(Z$54:Z$62,"NTS1")+COUNTIF(Z$54:Z$62,"NTSDS")+COUNTIF(Z$54:Z$62,"NTSDS1")+COUNTIF(Z$54:Z$62,"NTS5S")+COUNTIF(Z$54:Z$62,"NTS5S1")+COUNTIF(Z$54:Z$62,"S")+COUNTIF(Z$54:Z$62,"NTS4S")+COUNTIF(Z$54:Z$62,"NTS4S1")+COUNTIF(Z$70:Z$79,"N")+COUNTIF(Z$70:Z$79,"NT")+COUNTIF(Z$70:Z$79,"NTS")+COUNTIF(Z$70:Z$79,"NTS1")+COUNTIF(Z$70:Z$79,"NTSDS")+COUNTIF(Z$70:Z$79,"NTSDS1")+COUNTIF(Z$70:Z$79,"NTS5S")+COUNTIF(Z$70:Z$79,"NTS5S1")+COUNTIF(Z$70:Z$79,"S")+COUNTIF(Z$70:Z$79,"NTS4S")+COUNTIF(Z$70:Z$79,"NTS4S1")</f>
        <v>8</v>
      </c>
      <c r="AA8" s="4">
        <f>COUNTIF(AA$20:AA$29,"N")+COUNTIF(AA$20:AA$29,"NT")+COUNTIF(AA$20:AA$29,"NTS")+COUNTIF(AA$20:AA$29,"NTS1")+COUNTIF(AA$20:AA$29,"NTSDS")+COUNTIF(AA$20:AA$29,"NTSDS1")+COUNTIF(AA$20:AA$29,"NTS5S")+COUNTIF(AA$20:AA$29,"NTS5S1")+COUNTIF(AA$20:AA$29,"S")+COUNTIF(AA$20:AA$29,"NTS4S")+COUNTIF(AA$20:AA$29,"NTS4S1")+COUNTIF(AA$38:AA$45,"N")+COUNTIF(AA$38:AA$45,"NT")+COUNTIF(AA$38:AA$45,"NTS")+COUNTIF(AA$38:AA$45,"NTS1")+COUNTIF(AA$38:AA$45,"NTSDS")+COUNTIF(AA$38:AA$45,"NTSDS1")+COUNTIF(AA$38:AA$45,"NTS5S")+COUNTIF(AA$38:AA$45,"NTS5S1")+COUNTIF(AA$38:AA$45,"S")+COUNTIF(AA$38:AA$45,"NTS4S")+COUNTIF(AA$38:AA$45,"NTS4S1")+COUNTIF(AA$54:AA$62,"N")+COUNTIF(AA$54:AA$62,"NT")+COUNTIF(AA$54:AA$62,"NTS")+COUNTIF(AA$54:AA$62,"NTS1")+COUNTIF(AA$54:AA$62,"NTSDS")+COUNTIF(AA$54:AA$62,"NTSDS1")+COUNTIF(AA$54:AA$62,"NTS5S")+COUNTIF(AA$54:AA$62,"NTS5S1")+COUNTIF(AA$54:AA$62,"S")+COUNTIF(AA$54:AA$62,"NTS4S")+COUNTIF(AA$54:AA$62,"NTS4S1")+COUNTIF(AA$70:AA$79,"N")+COUNTIF(AA$70:AA$79,"NT")+COUNTIF(AA$70:AA$79,"NTS")+COUNTIF(AA$70:AA$79,"NTS1")+COUNTIF(AA$70:AA$79,"NTSDS")+COUNTIF(AA$70:AA$79,"NTSDS1")+COUNTIF(AA$70:AA$79,"NTS5S")+COUNTIF(AA$70:AA$79,"NTS5S1")+COUNTIF(AA$70:AA$79,"S")+COUNTIF(AA$70:AA$79,"NTS4S")+COUNTIF(AA$70:AA$79,"NTS4S1")</f>
        <v>6</v>
      </c>
      <c r="AB8" s="4">
        <f>COUNTIF(AB$20:AB$29,"N")+COUNTIF(AB$20:AB$29,"NT")+COUNTIF(AB$20:AB$29,"NTS")+COUNTIF(AB$20:AB$29,"NTS1")+COUNTIF(AB$20:AB$29,"NTSDS")+COUNTIF(AB$20:AB$29,"NTSDS1")+COUNTIF(AB$20:AB$29,"NTS5S")+COUNTIF(AB$20:AB$29,"NTS5S1")+COUNTIF(AB$20:AB$29,"S")+COUNTIF(AB$20:AB$29,"NTS4S")+COUNTIF(AB$20:AB$29,"NTS4S1")+COUNTIF(AB$38:AB$45,"N")+COUNTIF(AB$38:AB$45,"NT")+COUNTIF(AB$38:AB$45,"NTS")+COUNTIF(AB$38:AB$45,"NTS1")+COUNTIF(AB$38:AB$45,"NTSDS")+COUNTIF(AB$38:AB$45,"NTSDS1")+COUNTIF(AB$38:AB$45,"NTS5S")+COUNTIF(AB$38:AB$45,"NTS5S1")+COUNTIF(AB$38:AB$45,"S")+COUNTIF(AB$38:AB$45,"NTS4S")+COUNTIF(AB$38:AB$45,"NTS4S1")+COUNTIF(AB$54:AB$62,"N")+COUNTIF(AB$54:AB$62,"NT")+COUNTIF(AB$54:AB$62,"NTS")+COUNTIF(AB$54:AB$62,"NTS1")+COUNTIF(AB$54:AB$62,"NTSDS")+COUNTIF(AB$54:AB$62,"NTSDS1")+COUNTIF(AB$54:AB$62,"NTS5S")+COUNTIF(AB$54:AB$62,"NTS5S1")+COUNTIF(AB$54:AB$62,"S")+COUNTIF(AB$54:AB$62,"NTS4S")+COUNTIF(AB$54:AB$62,"NTS4S1")+COUNTIF(AB$70:AB$79,"N")+COUNTIF(AB$70:AB$79,"NT")+COUNTIF(AB$70:AB$79,"NTS")+COUNTIF(AB$70:AB$79,"NTS1")+COUNTIF(AB$70:AB$79,"NTSDS")+COUNTIF(AB$70:AB$79,"NTSDS1")+COUNTIF(AB$70:AB$79,"NTS5S")+COUNTIF(AB$70:AB$79,"NTS5S1")+COUNTIF(AB$70:AB$79,"S")+COUNTIF(AB$70:AB$79,"NTS4S")+COUNTIF(AB$70:AB$79,"NTS4S1")</f>
        <v>7</v>
      </c>
      <c r="AC8" s="4">
        <f>COUNTIF(AC$20:AC$29,"N")+COUNTIF(AC$20:AC$29,"NT")+COUNTIF(AC$20:AC$29,"NTS")+COUNTIF(AC$20:AC$29,"NTS1")+COUNTIF(AC$20:AC$29,"NTSDS")+COUNTIF(AC$20:AC$29,"NTSDS1")+COUNTIF(AC$20:AC$29,"NTS5S")+COUNTIF(AC$20:AC$29,"NTS5S1")+COUNTIF(AC$20:AC$29,"S")+COUNTIF(AC$20:AC$29,"NTS4S")+COUNTIF(AC$20:AC$29,"NTS4S1")+COUNTIF(AC$38:AC$45,"N")+COUNTIF(AC$38:AC$45,"NT")+COUNTIF(AC$38:AC$45,"NTS")+COUNTIF(AC$38:AC$45,"NTS1")+COUNTIF(AC$38:AC$45,"NTSDS")+COUNTIF(AC$38:AC$45,"NTSDS1")+COUNTIF(AC$38:AC$45,"NTS5S")+COUNTIF(AC$38:AC$45,"NTS5S1")+COUNTIF(AC$38:AC$45,"S")+COUNTIF(AC$38:AC$45,"NTS4S")+COUNTIF(AC$38:AC$45,"NTS4S1")+COUNTIF(AC$54:AC$62,"N")+COUNTIF(AC$54:AC$62,"NT")+COUNTIF(AC$54:AC$62,"NTS")+COUNTIF(AC$54:AC$62,"NTS1")+COUNTIF(AC$54:AC$62,"NTSDS")+COUNTIF(AC$54:AC$62,"NTSDS1")+COUNTIF(AC$54:AC$62,"NTS5S")+COUNTIF(AC$54:AC$62,"NTS5S1")+COUNTIF(AC$54:AC$62,"S")+COUNTIF(AC$54:AC$62,"NTS4S")+COUNTIF(AC$54:AC$62,"NTS4S1")+COUNTIF(AC$70:AC$79,"N")+COUNTIF(AC$70:AC$79,"NT")+COUNTIF(AC$70:AC$79,"NTS")+COUNTIF(AC$70:AC$79,"NTS1")+COUNTIF(AC$70:AC$79,"NTSDS")+COUNTIF(AC$70:AC$79,"NTSDS1")+COUNTIF(AC$70:AC$79,"NTS5S")+COUNTIF(AC$70:AC$79,"NTS5S1")+COUNTIF(AC$70:AC$79,"S")+COUNTIF(AC$70:AC$79,"NTS4S")+COUNTIF(AC$70:AC$79,"NTS4S1")</f>
        <v>7</v>
      </c>
      <c r="AD8" s="4">
        <f>COUNTIF(AD$20:AD$29,"N")+COUNTIF(AD$20:AD$29,"NT")+COUNTIF(AD$20:AD$29,"NTS")+COUNTIF(AD$20:AD$29,"NTS1")+COUNTIF(AD$20:AD$29,"NTSDS")+COUNTIF(AD$20:AD$29,"NTSDS1")+COUNTIF(AD$20:AD$29,"NTS5S")+COUNTIF(AD$20:AD$29,"NTS5S1")+COUNTIF(AD$20:AD$29,"S")+COUNTIF(AD$20:AD$29,"NTS4S")+COUNTIF(AD$20:AD$29,"NTS4S1")+COUNTIF(AD$38:AD$45,"N")+COUNTIF(AD$38:AD$45,"NT")+COUNTIF(AD$38:AD$45,"NTS")+COUNTIF(AD$38:AD$45,"NTS1")+COUNTIF(AD$38:AD$45,"NTSDS")+COUNTIF(AD$38:AD$45,"NTSDS1")+COUNTIF(AD$38:AD$45,"NTS5S")+COUNTIF(AD$38:AD$45,"NTS5S1")+COUNTIF(AD$38:AD$45,"S")+COUNTIF(AD$38:AD$45,"NTS4S")+COUNTIF(AD$38:AD$45,"NTS4S1")+COUNTIF(AD$54:AD$62,"N")+COUNTIF(AD$54:AD$62,"NT")+COUNTIF(AD$54:AD$62,"NTS")+COUNTIF(AD$54:AD$62,"NTS1")+COUNTIF(AD$54:AD$62,"NTSDS")+COUNTIF(AD$54:AD$62,"NTSDS1")+COUNTIF(AD$54:AD$62,"NTS5S")+COUNTIF(AD$54:AD$62,"NTS5S1")+COUNTIF(AD$54:AD$62,"S")+COUNTIF(AD$54:AD$62,"NTS4S")+COUNTIF(AD$54:AD$62,"NTS4S1")+COUNTIF(AD$70:AD$79,"N")+COUNTIF(AD$70:AD$79,"NT")+COUNTIF(AD$70:AD$79,"NTS")+COUNTIF(AD$70:AD$79,"NTS1")+COUNTIF(AD$70:AD$79,"NTSDS")+COUNTIF(AD$70:AD$79,"NTSDS1")+COUNTIF(AD$70:AD$79,"NTS5S")+COUNTIF(AD$70:AD$79,"NTS5S1")+COUNTIF(AD$70:AD$79,"S")+COUNTIF(AD$70:AD$79,"NTS4S")+COUNTIF(AD$70:AD$79,"NTS4S1")</f>
        <v>7</v>
      </c>
      <c r="AE8" s="4">
        <f>COUNTIF(AE$20:AE$29,"N")+COUNTIF(AE$20:AE$29,"NT")+COUNTIF(AE$20:AE$29,"NTS")+COUNTIF(AE$20:AE$29,"NTS1")+COUNTIF(AE$20:AE$29,"NTSDS")+COUNTIF(AE$20:AE$29,"NTSDS1")+COUNTIF(AE$20:AE$29,"NTS5S")+COUNTIF(AE$20:AE$29,"NTS5S1")+COUNTIF(AE$20:AE$29,"S")+COUNTIF(AE$20:AE$29,"NTS4S")+COUNTIF(AE$20:AE$29,"NTS4S1")+COUNTIF(AE$38:AE$45,"N")+COUNTIF(AE$38:AE$45,"NT")+COUNTIF(AE$38:AE$45,"NTS")+COUNTIF(AE$38:AE$45,"NTS1")+COUNTIF(AE$38:AE$45,"NTSDS")+COUNTIF(AE$38:AE$45,"NTSDS1")+COUNTIF(AE$38:AE$45,"NTS5S")+COUNTIF(AE$38:AE$45,"NTS5S1")+COUNTIF(AE$38:AE$45,"S")+COUNTIF(AE$38:AE$45,"NTS4S")+COUNTIF(AE$38:AE$45,"NTS4S1")+COUNTIF(AE$54:AE$62,"N")+COUNTIF(AE$54:AE$62,"NT")+COUNTIF(AE$54:AE$62,"NTS")+COUNTIF(AE$54:AE$62,"NTS1")+COUNTIF(AE$54:AE$62,"NTSDS")+COUNTIF(AE$54:AE$62,"NTSDS1")+COUNTIF(AE$54:AE$62,"NTS5S")+COUNTIF(AE$54:AE$62,"NTS5S1")+COUNTIF(AE$54:AE$62,"S")+COUNTIF(AE$54:AE$62,"NTS4S")+COUNTIF(AE$54:AE$62,"NTS4S1")+COUNTIF(AE$70:AE$79,"N")+COUNTIF(AE$70:AE$79,"NT")+COUNTIF(AE$70:AE$79,"NTS")+COUNTIF(AE$70:AE$79,"NTS1")+COUNTIF(AE$70:AE$79,"NTSDS")+COUNTIF(AE$70:AE$79,"NTSDS1")+COUNTIF(AE$70:AE$79,"NTS5S")+COUNTIF(AE$70:AE$79,"NTS5S1")+COUNTIF(AE$70:AE$79,"S")+COUNTIF(AE$70:AE$79,"NTS4S")+COUNTIF(AE$70:AE$79,"NTS4S1")</f>
        <v>6</v>
      </c>
      <c r="AF8" s="4">
        <f>COUNTIF(AF$20:AF$29,"N")+COUNTIF(AF$20:AF$29,"NT")+COUNTIF(AF$20:AF$29,"NTS")+COUNTIF(AF$20:AF$29,"NTS1")+COUNTIF(AF$20:AF$29,"NTSDS")+COUNTIF(AF$20:AF$29,"NTSDS1")+COUNTIF(AF$20:AF$29,"NTS5S")+COUNTIF(AF$20:AF$29,"NTS5S1")+COUNTIF(AF$20:AF$29,"S")+COUNTIF(AF$20:AF$29,"NTS4S")+COUNTIF(AF$20:AF$29,"NTS4S1")+COUNTIF(AF$38:AF$45,"N")+COUNTIF(AF$38:AF$45,"NT")+COUNTIF(AF$38:AF$45,"NTS")+COUNTIF(AF$38:AF$45,"NTS1")+COUNTIF(AF$38:AF$45,"NTSDS")+COUNTIF(AF$38:AF$45,"NTSDS1")+COUNTIF(AF$38:AF$45,"NTS5S")+COUNTIF(AF$38:AF$45,"NTS5S1")+COUNTIF(AF$38:AF$45,"S")+COUNTIF(AF$38:AF$45,"NTS4S")+COUNTIF(AF$38:AF$45,"NTS4S1")+COUNTIF(AF$54:AF$62,"N")+COUNTIF(AF$54:AF$62,"NT")+COUNTIF(AF$54:AF$62,"NTS")+COUNTIF(AF$54:AF$62,"NTS1")+COUNTIF(AF$54:AF$62,"NTSDS")+COUNTIF(AF$54:AF$62,"NTSDS1")+COUNTIF(AF$54:AF$62,"NTS5S")+COUNTIF(AF$54:AF$62,"NTS5S1")+COUNTIF(AF$54:AF$62,"S")+COUNTIF(AF$54:AF$62,"NTS4S")+COUNTIF(AF$54:AF$62,"NTS4S1")+COUNTIF(AF$70:AF$79,"N")+COUNTIF(AF$70:AF$79,"NT")+COUNTIF(AF$70:AF$79,"NTS")+COUNTIF(AF$70:AF$79,"NTS1")+COUNTIF(AF$70:AF$79,"NTSDS")+COUNTIF(AF$70:AF$79,"NTSDS1")+COUNTIF(AF$70:AF$79,"NTS5S")+COUNTIF(AF$70:AF$79,"NTS5S1")+COUNTIF(AF$70:AF$79,"S")+COUNTIF(AF$70:AF$79,"NTS4S")+COUNTIF(AF$70:AF$79,"NTS4S1")</f>
        <v>7</v>
      </c>
      <c r="AG8" s="4">
        <f>COUNTIF(AG$20:AG$29,"N")+COUNTIF(AG$20:AG$29,"NT")+COUNTIF(AG$20:AG$29,"NTS")+COUNTIF(AG$20:AG$29,"NTS1")+COUNTIF(AG$20:AG$29,"NTSDS")+COUNTIF(AG$20:AG$29,"NTSDS1")+COUNTIF(AG$20:AG$29,"NTS5S")+COUNTIF(AG$20:AG$29,"NTS5S1")+COUNTIF(AG$20:AG$29,"S")+COUNTIF(AG$20:AG$29,"NTS4S")+COUNTIF(AG$20:AG$29,"NTS4S1")+COUNTIF(AG$38:AG$45,"N")+COUNTIF(AG$38:AG$45,"NT")+COUNTIF(AG$38:AG$45,"NTS")+COUNTIF(AG$38:AG$45,"NTS1")+COUNTIF(AG$38:AG$45,"NTSDS")+COUNTIF(AG$38:AG$45,"NTSDS1")+COUNTIF(AG$38:AG$45,"NTS5S")+COUNTIF(AG$38:AG$45,"NTS5S1")+COUNTIF(AG$38:AG$45,"S")+COUNTIF(AG$38:AG$45,"NTS4S")+COUNTIF(AG$38:AG$45,"NTS4S1")+COUNTIF(AG$54:AG$62,"N")+COUNTIF(AG$54:AG$62,"NT")+COUNTIF(AG$54:AG$62,"NTS")+COUNTIF(AG$54:AG$62,"NTS1")+COUNTIF(AG$54:AG$62,"NTSDS")+COUNTIF(AG$54:AG$62,"NTSDS1")+COUNTIF(AG$54:AG$62,"NTS5S")+COUNTIF(AG$54:AG$62,"NTS5S1")+COUNTIF(AG$54:AG$62,"S")+COUNTIF(AG$54:AG$62,"NTS4S")+COUNTIF(AG$54:AG$62,"NTS4S1")+COUNTIF(AG$70:AG$79,"N")+COUNTIF(AG$70:AG$79,"NT")+COUNTIF(AG$70:AG$79,"NTS")+COUNTIF(AG$70:AG$79,"NTS1")+COUNTIF(AG$70:AG$79,"NTSDS")+COUNTIF(AG$70:AG$79,"NTSDS1")+COUNTIF(AG$70:AG$79,"NTS5S")+COUNTIF(AG$70:AG$79,"NTS5S1")+COUNTIF(AG$70:AG$79,"S")+COUNTIF(AG$70:AG$79,"NTS4S")+COUNTIF(AG$70:AG$79,"NTS4S1")</f>
        <v>7</v>
      </c>
      <c r="AH8" s="140">
        <f>COUNTIF(AH$20:AH$29,"N")+COUNTIF(AH$20:AH$29,"NT")+COUNTIF(AH$20:AH$29,"NTS")+COUNTIF(AH$20:AH$29,"NTS1")+COUNTIF(AH$20:AH$29,"NTSDS")+COUNTIF(AH$20:AH$29,"NTSDS1")+COUNTIF(AH$20:AH$29,"NTS5S")+COUNTIF(AH$20:AH$29,"NTS5S1")+COUNTIF(AH$20:AH$29,"S")+COUNTIF(AH$20:AH$29,"NTS4S")+COUNTIF(AH$20:AH$29,"NTS4S1")+COUNTIF(AH$38:AH$45,"N")+COUNTIF(AH$38:AH$45,"NT")+COUNTIF(AH$38:AH$45,"NTS")+COUNTIF(AH$38:AH$45,"NTS1")+COUNTIF(AH$38:AH$45,"NTSDS")+COUNTIF(AH$38:AH$45,"NTSDS1")+COUNTIF(AH$38:AH$45,"NTS5S")+COUNTIF(AH$38:AH$45,"NTS5S1")+COUNTIF(AH$38:AH$45,"S")+COUNTIF(AH$38:AH$45,"NTS4S")+COUNTIF(AH$38:AH$45,"NTS4S1")+COUNTIF(AH$54:AH$62,"N")+COUNTIF(AH$54:AH$62,"NT")+COUNTIF(AH$54:AH$62,"NTS")+COUNTIF(AH$54:AH$62,"NTS1")+COUNTIF(AH$54:AH$62,"NTSDS")+COUNTIF(AH$54:AH$62,"NTSDS1")+COUNTIF(AH$54:AH$62,"NTS5S")+COUNTIF(AH$54:AH$62,"NTS5S1")+COUNTIF(AH$54:AH$62,"S")+COUNTIF(AH$54:AH$62,"NTS4S")+COUNTIF(AH$54:AH$62,"NTS4S1")+COUNTIF(AH$70:AH$79,"N")+COUNTIF(AH$70:AH$79,"NT")+COUNTIF(AH$70:AH$79,"NTS")+COUNTIF(AH$70:AH$79,"NTS1")+COUNTIF(AH$70:AH$79,"NTSDS")+COUNTIF(AH$70:AH$79,"NTSDS1")+COUNTIF(AH$70:AH$79,"NTS5S")+COUNTIF(AH$70:AH$79,"NTS5S1")+COUNTIF(AH$70:AH$79,"S")+COUNTIF(AH$70:AH$79,"NTS4S")+COUNTIF(AH$70:AH$79,"NTS4S1")</f>
        <v>6</v>
      </c>
      <c r="AI8" s="137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405"/>
      <c r="BE8" s="545"/>
      <c r="BF8" s="1408"/>
      <c r="BG8" s="7"/>
      <c r="BH8" s="7"/>
      <c r="BI8" s="7"/>
      <c r="BJ8" s="7"/>
      <c r="BK8" s="7"/>
      <c r="BL8" s="7"/>
      <c r="BM8" s="7"/>
      <c r="BN8" s="139"/>
      <c r="BO8" s="1430"/>
      <c r="BP8" s="1431"/>
      <c r="BQ8" s="1431"/>
      <c r="BR8" s="1431"/>
      <c r="BS8" s="1431"/>
      <c r="BT8" s="1431"/>
      <c r="BU8" s="1431"/>
      <c r="BV8" s="1431"/>
      <c r="BW8" s="1431"/>
      <c r="BX8" s="1431"/>
      <c r="BY8" s="1431"/>
      <c r="BZ8" s="1431"/>
      <c r="CA8" s="1431"/>
      <c r="CB8" s="1431"/>
      <c r="CC8" s="1431"/>
      <c r="CD8" s="1432"/>
    </row>
    <row r="9" spans="1:95" s="13" customFormat="1" ht="21" customHeight="1" thickBot="1" x14ac:dyDescent="0.25">
      <c r="A9" s="1400"/>
      <c r="B9" s="1400"/>
      <c r="C9" s="1401"/>
      <c r="D9" s="135">
        <f t="shared" ref="D9:AH9" si="3">+D6+D7+D8</f>
        <v>13</v>
      </c>
      <c r="E9" s="136">
        <f t="shared" si="3"/>
        <v>13</v>
      </c>
      <c r="F9" s="136">
        <f t="shared" si="3"/>
        <v>13</v>
      </c>
      <c r="G9" s="136">
        <f t="shared" si="3"/>
        <v>11</v>
      </c>
      <c r="H9" s="136">
        <f t="shared" si="3"/>
        <v>13</v>
      </c>
      <c r="I9" s="136">
        <f t="shared" si="3"/>
        <v>13</v>
      </c>
      <c r="J9" s="136">
        <f t="shared" si="3"/>
        <v>12</v>
      </c>
      <c r="K9" s="136">
        <f t="shared" si="3"/>
        <v>12</v>
      </c>
      <c r="L9" s="136">
        <f t="shared" si="3"/>
        <v>13</v>
      </c>
      <c r="M9" s="136">
        <f t="shared" si="3"/>
        <v>13</v>
      </c>
      <c r="N9" s="136">
        <f t="shared" si="3"/>
        <v>13</v>
      </c>
      <c r="O9" s="136">
        <f t="shared" si="3"/>
        <v>13</v>
      </c>
      <c r="P9" s="136">
        <f t="shared" si="3"/>
        <v>13</v>
      </c>
      <c r="Q9" s="136">
        <f t="shared" si="3"/>
        <v>13</v>
      </c>
      <c r="R9" s="857">
        <f t="shared" si="3"/>
        <v>13</v>
      </c>
      <c r="S9" s="135">
        <f t="shared" si="3"/>
        <v>13</v>
      </c>
      <c r="T9" s="136">
        <f t="shared" si="3"/>
        <v>12</v>
      </c>
      <c r="U9" s="136">
        <f t="shared" si="3"/>
        <v>12</v>
      </c>
      <c r="V9" s="136">
        <f t="shared" si="3"/>
        <v>13</v>
      </c>
      <c r="W9" s="136">
        <f t="shared" si="3"/>
        <v>13</v>
      </c>
      <c r="X9" s="136">
        <f t="shared" si="3"/>
        <v>13</v>
      </c>
      <c r="Y9" s="136">
        <f t="shared" si="3"/>
        <v>12</v>
      </c>
      <c r="Z9" s="136">
        <f t="shared" si="3"/>
        <v>13</v>
      </c>
      <c r="AA9" s="136">
        <f t="shared" si="3"/>
        <v>12</v>
      </c>
      <c r="AB9" s="136">
        <f t="shared" si="3"/>
        <v>13</v>
      </c>
      <c r="AC9" s="136">
        <f t="shared" si="3"/>
        <v>12</v>
      </c>
      <c r="AD9" s="136">
        <f t="shared" si="3"/>
        <v>13</v>
      </c>
      <c r="AE9" s="136">
        <f t="shared" si="3"/>
        <v>12</v>
      </c>
      <c r="AF9" s="136">
        <f t="shared" si="3"/>
        <v>13</v>
      </c>
      <c r="AG9" s="136">
        <f t="shared" si="3"/>
        <v>12</v>
      </c>
      <c r="AH9" s="248">
        <f t="shared" si="3"/>
        <v>12</v>
      </c>
      <c r="AI9" s="138">
        <f>AVERAGE(D9:AH9)</f>
        <v>12.612903225806452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02" t="s">
        <v>5</v>
      </c>
      <c r="AX9" s="1402"/>
      <c r="AY9" s="1402"/>
      <c r="AZ9" s="1402"/>
      <c r="BA9" s="1402"/>
      <c r="BB9" s="1402"/>
      <c r="BC9" s="55">
        <f>COUNTIF(D11:AH11,"Seg")+COUNTIF(D11:AH11,"Ter")+COUNTIF(D11:AH11,"Qua")+COUNTIF(D11:AH11,"Qui")+COUNTIF(D11:AH11,"Sex")</f>
        <v>23</v>
      </c>
      <c r="BD9" s="1403" t="s">
        <v>279</v>
      </c>
      <c r="BE9" s="1404"/>
      <c r="BF9" s="117"/>
      <c r="BG9" s="56"/>
      <c r="BH9" s="56"/>
      <c r="BI9" s="56"/>
      <c r="BJ9" s="117"/>
      <c r="BK9" s="56"/>
      <c r="BL9" s="117"/>
      <c r="BM9" s="56"/>
      <c r="BN9" s="141"/>
      <c r="BO9" s="1423" t="s">
        <v>322</v>
      </c>
      <c r="BP9" s="1424"/>
      <c r="BQ9" s="1424"/>
      <c r="BR9" s="1424"/>
      <c r="BS9" s="1424"/>
      <c r="BT9" s="1424"/>
      <c r="BU9" s="1424"/>
      <c r="BV9" s="1424"/>
      <c r="BW9" s="1424"/>
      <c r="BX9" s="1424"/>
      <c r="BY9" s="1424"/>
      <c r="BZ9" s="1424"/>
      <c r="CA9" s="1424"/>
      <c r="CB9" s="1424"/>
      <c r="CC9" s="1425" t="s">
        <v>175</v>
      </c>
      <c r="CD9" s="1426"/>
      <c r="CE9" s="27"/>
      <c r="CF9" s="27"/>
      <c r="CL9" s="27"/>
      <c r="CN9" s="27"/>
      <c r="CO9" s="27"/>
      <c r="CP9" s="27"/>
      <c r="CQ9" s="27"/>
    </row>
    <row r="10" spans="1:95" s="15" customFormat="1" ht="24" customHeight="1" thickBot="1" x14ac:dyDescent="0.3">
      <c r="A10" s="1410" t="s">
        <v>6</v>
      </c>
      <c r="B10" s="1410"/>
      <c r="C10" s="1410"/>
      <c r="D10" s="1411" t="s">
        <v>279</v>
      </c>
      <c r="E10" s="1411"/>
      <c r="F10" s="1411"/>
      <c r="G10" s="1411"/>
      <c r="H10" s="1411"/>
      <c r="I10" s="1411"/>
      <c r="J10" s="1411"/>
      <c r="K10" s="1411"/>
      <c r="L10" s="1411"/>
      <c r="M10" s="1411"/>
      <c r="N10" s="1411"/>
      <c r="O10" s="1411"/>
      <c r="P10" s="1411"/>
      <c r="Q10" s="1411"/>
      <c r="R10" s="1411"/>
      <c r="S10" s="1411"/>
      <c r="T10" s="1411"/>
      <c r="U10" s="1411"/>
      <c r="V10" s="1411"/>
      <c r="W10" s="1411"/>
      <c r="X10" s="1411"/>
      <c r="Y10" s="1411"/>
      <c r="Z10" s="1411"/>
      <c r="AA10" s="1411"/>
      <c r="AB10" s="1411"/>
      <c r="AC10" s="1411"/>
      <c r="AD10" s="1411"/>
      <c r="AE10" s="1411"/>
      <c r="AF10" s="1411"/>
      <c r="AG10" s="1411"/>
      <c r="AH10" s="1411"/>
      <c r="AI10" s="1412"/>
      <c r="AJ10" s="1412"/>
      <c r="AK10" s="1412"/>
      <c r="AL10" s="1412"/>
      <c r="AM10" s="1412"/>
      <c r="AN10" s="1412"/>
      <c r="AO10" s="1412"/>
      <c r="AP10" s="1412"/>
      <c r="AQ10" s="1412"/>
      <c r="AR10" s="1412"/>
      <c r="AS10" s="1412"/>
      <c r="AT10" s="1412"/>
      <c r="AU10" s="1412"/>
      <c r="AV10" s="1412"/>
      <c r="AW10" s="1412"/>
      <c r="AX10" s="1412"/>
      <c r="AY10" s="1412"/>
      <c r="AZ10" s="1412"/>
      <c r="BA10" s="1412"/>
      <c r="BB10" s="1412"/>
      <c r="BC10" s="546" t="s">
        <v>7</v>
      </c>
      <c r="BD10" s="1414" t="s">
        <v>8</v>
      </c>
      <c r="BE10" s="1415"/>
      <c r="BF10" s="1416"/>
      <c r="BG10" s="1417"/>
      <c r="BH10" s="1417"/>
      <c r="BI10" s="1417"/>
      <c r="BJ10" s="1417"/>
      <c r="BK10" s="1417"/>
      <c r="BL10" s="1417"/>
      <c r="BM10" s="1417"/>
      <c r="BN10" s="1417"/>
      <c r="BO10" s="1433" t="s">
        <v>43</v>
      </c>
      <c r="BP10" s="1434"/>
      <c r="BQ10" s="1434"/>
      <c r="BR10" s="1434"/>
      <c r="BS10" s="1435"/>
      <c r="BT10" s="259"/>
      <c r="BU10" s="1436" t="s">
        <v>176</v>
      </c>
      <c r="BV10" s="1436"/>
      <c r="BW10" s="1436"/>
      <c r="BX10" s="1436"/>
      <c r="BY10" s="1436"/>
      <c r="BZ10" s="1437" t="s">
        <v>58</v>
      </c>
      <c r="CA10" s="1437"/>
      <c r="CB10" s="1437"/>
      <c r="CC10" s="1438">
        <f ca="1">NOW()-1</f>
        <v>44355.606343865744</v>
      </c>
      <c r="CD10" s="1439"/>
      <c r="CE10" s="57"/>
      <c r="CF10" s="57"/>
      <c r="CL10" s="57"/>
      <c r="CN10" s="1446" t="s">
        <v>323</v>
      </c>
      <c r="CO10" s="1446"/>
      <c r="CP10" s="1446"/>
      <c r="CQ10" s="1446"/>
    </row>
    <row r="11" spans="1:95" s="17" customFormat="1" ht="24" customHeight="1" thickBot="1" x14ac:dyDescent="0.3">
      <c r="A11" s="1400"/>
      <c r="B11" s="1400"/>
      <c r="C11" s="1401"/>
      <c r="D11" s="376" t="s">
        <v>15</v>
      </c>
      <c r="E11" s="335" t="s">
        <v>9</v>
      </c>
      <c r="F11" s="335" t="s">
        <v>10</v>
      </c>
      <c r="G11" s="335" t="s">
        <v>11</v>
      </c>
      <c r="H11" s="337" t="s">
        <v>12</v>
      </c>
      <c r="I11" s="364" t="s">
        <v>13</v>
      </c>
      <c r="J11" s="336" t="s">
        <v>14</v>
      </c>
      <c r="K11" s="336" t="s">
        <v>15</v>
      </c>
      <c r="L11" s="336" t="s">
        <v>9</v>
      </c>
      <c r="M11" s="336" t="s">
        <v>10</v>
      </c>
      <c r="N11" s="336" t="s">
        <v>11</v>
      </c>
      <c r="O11" s="365" t="s">
        <v>12</v>
      </c>
      <c r="P11" s="334" t="s">
        <v>13</v>
      </c>
      <c r="Q11" s="335" t="s">
        <v>14</v>
      </c>
      <c r="R11" s="859" t="s">
        <v>15</v>
      </c>
      <c r="S11" s="334" t="s">
        <v>9</v>
      </c>
      <c r="T11" s="335" t="s">
        <v>10</v>
      </c>
      <c r="U11" s="335" t="s">
        <v>11</v>
      </c>
      <c r="V11" s="337" t="s">
        <v>12</v>
      </c>
      <c r="W11" s="364" t="s">
        <v>13</v>
      </c>
      <c r="X11" s="336" t="s">
        <v>14</v>
      </c>
      <c r="Y11" s="336" t="s">
        <v>15</v>
      </c>
      <c r="Z11" s="336" t="s">
        <v>9</v>
      </c>
      <c r="AA11" s="336" t="s">
        <v>10</v>
      </c>
      <c r="AB11" s="336" t="s">
        <v>11</v>
      </c>
      <c r="AC11" s="365" t="s">
        <v>12</v>
      </c>
      <c r="AD11" s="334" t="s">
        <v>13</v>
      </c>
      <c r="AE11" s="335" t="s">
        <v>14</v>
      </c>
      <c r="AF11" s="335" t="s">
        <v>15</v>
      </c>
      <c r="AG11" s="335" t="s">
        <v>9</v>
      </c>
      <c r="AH11" s="337" t="s">
        <v>10</v>
      </c>
      <c r="AI11" s="1413"/>
      <c r="AJ11" s="1413"/>
      <c r="AK11" s="1413"/>
      <c r="AL11" s="1413"/>
      <c r="AM11" s="1413"/>
      <c r="AN11" s="1413"/>
      <c r="AO11" s="1413"/>
      <c r="AP11" s="1413"/>
      <c r="AQ11" s="1413"/>
      <c r="AR11" s="1413"/>
      <c r="AS11" s="1413"/>
      <c r="AT11" s="1413"/>
      <c r="AU11" s="1413"/>
      <c r="AV11" s="1413"/>
      <c r="AW11" s="1413"/>
      <c r="AX11" s="1413"/>
      <c r="AY11" s="1413"/>
      <c r="AZ11" s="1413"/>
      <c r="BA11" s="1413"/>
      <c r="BB11" s="1413"/>
      <c r="BC11" s="58">
        <f>(+BC9/5)*4</f>
        <v>18.399999999999999</v>
      </c>
      <c r="BD11" s="1447">
        <f>+BC9*8/24</f>
        <v>7.666666666666667</v>
      </c>
      <c r="BE11" s="1448"/>
      <c r="BF11" s="1418"/>
      <c r="BG11" s="1419"/>
      <c r="BH11" s="1419"/>
      <c r="BI11" s="1419"/>
      <c r="BJ11" s="1419"/>
      <c r="BK11" s="1419"/>
      <c r="BL11" s="1419"/>
      <c r="BM11" s="1419"/>
      <c r="BN11" s="1419"/>
      <c r="BO11" s="1433" t="s">
        <v>305</v>
      </c>
      <c r="BP11" s="1435"/>
      <c r="BQ11" s="1449" t="s">
        <v>172</v>
      </c>
      <c r="BR11" s="1451" t="s">
        <v>178</v>
      </c>
      <c r="BS11" s="1452"/>
      <c r="BT11" s="1441" t="s">
        <v>179</v>
      </c>
      <c r="BU11" s="1443" t="s">
        <v>177</v>
      </c>
      <c r="BV11" s="1443" t="s">
        <v>340</v>
      </c>
      <c r="BW11" s="1436" t="s">
        <v>180</v>
      </c>
      <c r="BX11" s="1436" t="s">
        <v>34</v>
      </c>
      <c r="BY11" s="1436" t="s">
        <v>42</v>
      </c>
      <c r="BZ11" s="1443" t="s">
        <v>303</v>
      </c>
      <c r="CA11" s="1455" t="s">
        <v>328</v>
      </c>
      <c r="CB11" s="1457" t="s">
        <v>250</v>
      </c>
      <c r="CC11" s="1425" t="s">
        <v>181</v>
      </c>
      <c r="CD11" s="1426"/>
      <c r="CN11" s="118" t="s">
        <v>185</v>
      </c>
      <c r="CO11" s="119" t="s">
        <v>232</v>
      </c>
      <c r="CP11" s="118" t="s">
        <v>233</v>
      </c>
      <c r="CQ11" s="119" t="s">
        <v>234</v>
      </c>
    </row>
    <row r="12" spans="1:95" s="18" customFormat="1" ht="24" customHeight="1" thickBot="1" x14ac:dyDescent="0.3">
      <c r="A12" s="263" t="s">
        <v>21</v>
      </c>
      <c r="B12" s="263" t="s">
        <v>22</v>
      </c>
      <c r="C12" s="380" t="s">
        <v>23</v>
      </c>
      <c r="D12" s="305">
        <v>1</v>
      </c>
      <c r="E12" s="262">
        <f>D12+1</f>
        <v>2</v>
      </c>
      <c r="F12" s="595">
        <f t="shared" ref="F12:AH12" si="4">E12+1</f>
        <v>3</v>
      </c>
      <c r="G12" s="262">
        <f t="shared" si="4"/>
        <v>4</v>
      </c>
      <c r="H12" s="596">
        <f t="shared" si="4"/>
        <v>5</v>
      </c>
      <c r="I12" s="305">
        <f t="shared" si="4"/>
        <v>6</v>
      </c>
      <c r="J12" s="262">
        <f t="shared" si="4"/>
        <v>7</v>
      </c>
      <c r="K12" s="262">
        <f t="shared" si="4"/>
        <v>8</v>
      </c>
      <c r="L12" s="262">
        <f t="shared" si="4"/>
        <v>9</v>
      </c>
      <c r="M12" s="262">
        <f t="shared" si="4"/>
        <v>10</v>
      </c>
      <c r="N12" s="261">
        <f t="shared" si="4"/>
        <v>11</v>
      </c>
      <c r="O12" s="596">
        <f t="shared" si="4"/>
        <v>12</v>
      </c>
      <c r="P12" s="305">
        <f t="shared" si="4"/>
        <v>13</v>
      </c>
      <c r="Q12" s="262">
        <f t="shared" si="4"/>
        <v>14</v>
      </c>
      <c r="R12" s="829">
        <f t="shared" si="4"/>
        <v>15</v>
      </c>
      <c r="S12" s="305">
        <f t="shared" si="4"/>
        <v>16</v>
      </c>
      <c r="T12" s="262">
        <f t="shared" si="4"/>
        <v>17</v>
      </c>
      <c r="U12" s="262">
        <f t="shared" si="4"/>
        <v>18</v>
      </c>
      <c r="V12" s="597">
        <f t="shared" si="4"/>
        <v>19</v>
      </c>
      <c r="W12" s="305">
        <f t="shared" si="4"/>
        <v>20</v>
      </c>
      <c r="X12" s="262">
        <f t="shared" si="4"/>
        <v>21</v>
      </c>
      <c r="Y12" s="262">
        <f t="shared" si="4"/>
        <v>22</v>
      </c>
      <c r="Z12" s="261">
        <f t="shared" si="4"/>
        <v>23</v>
      </c>
      <c r="AA12" s="262">
        <f t="shared" si="4"/>
        <v>24</v>
      </c>
      <c r="AB12" s="262">
        <f t="shared" si="4"/>
        <v>25</v>
      </c>
      <c r="AC12" s="596">
        <f t="shared" si="4"/>
        <v>26</v>
      </c>
      <c r="AD12" s="305">
        <f t="shared" si="4"/>
        <v>27</v>
      </c>
      <c r="AE12" s="262">
        <f t="shared" si="4"/>
        <v>28</v>
      </c>
      <c r="AF12" s="262">
        <f t="shared" si="4"/>
        <v>29</v>
      </c>
      <c r="AG12" s="262">
        <f t="shared" si="4"/>
        <v>30</v>
      </c>
      <c r="AH12" s="597">
        <f t="shared" si="4"/>
        <v>31</v>
      </c>
      <c r="AI12" s="134" t="s">
        <v>24</v>
      </c>
      <c r="AJ12" s="14" t="s">
        <v>25</v>
      </c>
      <c r="AK12" s="548" t="s">
        <v>315</v>
      </c>
      <c r="AL12" s="548" t="s">
        <v>316</v>
      </c>
      <c r="AM12" s="14" t="s">
        <v>182</v>
      </c>
      <c r="AN12" s="14" t="s">
        <v>26</v>
      </c>
      <c r="AO12" s="14" t="s">
        <v>27</v>
      </c>
      <c r="AP12" s="60" t="s">
        <v>31</v>
      </c>
      <c r="AQ12" s="60" t="s">
        <v>32</v>
      </c>
      <c r="AR12" s="60" t="s">
        <v>33</v>
      </c>
      <c r="AS12" s="60" t="s">
        <v>34</v>
      </c>
      <c r="AT12" s="60" t="s">
        <v>35</v>
      </c>
      <c r="AU12" s="60" t="s">
        <v>36</v>
      </c>
      <c r="AV12" s="60" t="s">
        <v>37</v>
      </c>
      <c r="AW12" s="60" t="s">
        <v>38</v>
      </c>
      <c r="AX12" s="60" t="s">
        <v>183</v>
      </c>
      <c r="AY12" s="60" t="s">
        <v>39</v>
      </c>
      <c r="AZ12" s="60" t="s">
        <v>184</v>
      </c>
      <c r="BA12" s="60" t="s">
        <v>40</v>
      </c>
      <c r="BB12" s="60" t="s">
        <v>41</v>
      </c>
      <c r="BC12" s="60" t="s">
        <v>42</v>
      </c>
      <c r="BD12" s="1459" t="s">
        <v>43</v>
      </c>
      <c r="BE12" s="1460"/>
      <c r="BF12" s="14" t="s">
        <v>61</v>
      </c>
      <c r="BG12" s="14" t="s">
        <v>57</v>
      </c>
      <c r="BH12" s="14" t="s">
        <v>315</v>
      </c>
      <c r="BI12" s="14" t="s">
        <v>316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2" t="s">
        <v>58</v>
      </c>
      <c r="BO12" s="1461">
        <f>+BD11</f>
        <v>7.666666666666667</v>
      </c>
      <c r="BP12" s="1462"/>
      <c r="BQ12" s="1450"/>
      <c r="BR12" s="1453"/>
      <c r="BS12" s="1454"/>
      <c r="BT12" s="1442"/>
      <c r="BU12" s="1444"/>
      <c r="BV12" s="1444"/>
      <c r="BW12" s="1436"/>
      <c r="BX12" s="1436"/>
      <c r="BY12" s="1436"/>
      <c r="BZ12" s="1444"/>
      <c r="CA12" s="1456"/>
      <c r="CB12" s="1458"/>
      <c r="CC12" s="1438">
        <v>44226</v>
      </c>
      <c r="CD12" s="1440"/>
      <c r="CE12" s="166" t="s">
        <v>185</v>
      </c>
      <c r="CF12" s="167" t="s">
        <v>186</v>
      </c>
      <c r="CG12" s="168" t="s">
        <v>187</v>
      </c>
      <c r="CH12" s="168" t="s">
        <v>188</v>
      </c>
      <c r="CI12" s="168" t="s">
        <v>189</v>
      </c>
      <c r="CJ12" s="169" t="s">
        <v>190</v>
      </c>
      <c r="CK12" s="419" t="s">
        <v>248</v>
      </c>
      <c r="CL12" s="420" t="s">
        <v>249</v>
      </c>
      <c r="CN12" s="120">
        <f>+BD11</f>
        <v>7.666666666666667</v>
      </c>
      <c r="CO12" s="120">
        <f>+CN12+(BC11*2)/24</f>
        <v>9.1999999999999993</v>
      </c>
      <c r="CP12" s="121">
        <v>15</v>
      </c>
      <c r="CQ12" s="121">
        <v>18</v>
      </c>
    </row>
    <row r="13" spans="1:95" ht="21" customHeight="1" thickBot="1" x14ac:dyDescent="0.3">
      <c r="A13" s="132" t="s">
        <v>55</v>
      </c>
      <c r="B13" s="570" t="s">
        <v>60</v>
      </c>
      <c r="C13" s="19" t="s">
        <v>1</v>
      </c>
      <c r="D13" s="655" t="s">
        <v>24</v>
      </c>
      <c r="E13" s="655" t="s">
        <v>24</v>
      </c>
      <c r="F13" s="410"/>
      <c r="G13" s="409" t="s">
        <v>24</v>
      </c>
      <c r="H13" s="414" t="s">
        <v>25</v>
      </c>
      <c r="I13" s="473"/>
      <c r="J13" s="479"/>
      <c r="K13" s="409" t="s">
        <v>24</v>
      </c>
      <c r="L13" s="409" t="s">
        <v>25</v>
      </c>
      <c r="M13" s="471" t="s">
        <v>57</v>
      </c>
      <c r="N13" s="471"/>
      <c r="O13" s="414" t="s">
        <v>24</v>
      </c>
      <c r="P13" s="433" t="s">
        <v>31</v>
      </c>
      <c r="Q13" s="479" t="s">
        <v>26</v>
      </c>
      <c r="R13" s="549"/>
      <c r="S13" s="433" t="s">
        <v>24</v>
      </c>
      <c r="T13" s="409" t="s">
        <v>24</v>
      </c>
      <c r="U13" s="493"/>
      <c r="V13" s="477"/>
      <c r="W13" s="440" t="s">
        <v>58</v>
      </c>
      <c r="X13" s="409" t="s">
        <v>31</v>
      </c>
      <c r="Y13" s="471" t="s">
        <v>26</v>
      </c>
      <c r="Z13" s="471"/>
      <c r="AA13" s="409" t="s">
        <v>24</v>
      </c>
      <c r="AB13" s="407" t="s">
        <v>25</v>
      </c>
      <c r="AC13" s="478"/>
      <c r="AD13" s="394"/>
      <c r="AE13" s="409" t="s">
        <v>24</v>
      </c>
      <c r="AF13" s="409" t="s">
        <v>31</v>
      </c>
      <c r="AG13" s="471"/>
      <c r="AH13" s="392" t="s">
        <v>27</v>
      </c>
      <c r="AI13" s="123">
        <f t="shared" ref="AI13:AI29" si="5">COUNTIF($D13:$AH13,"D")</f>
        <v>9</v>
      </c>
      <c r="AJ13" s="61">
        <f t="shared" ref="AJ13:AJ29" si="6">COUNTIF($D13:$AH13,"N")</f>
        <v>3</v>
      </c>
      <c r="AK13" s="61">
        <f t="shared" ref="AK13:AK29" si="7">COUNTIF($D13:$AH13,"DTS4S")+COUNTIF($D13:$AH13,"DTS4S1")</f>
        <v>0</v>
      </c>
      <c r="AL13" s="61">
        <f t="shared" ref="AL13:AL29" si="8">COUNTIF($D13:$AH13,"NTS4S")+COUNTIF($D13:$AH13,"NTS4S1")</f>
        <v>0</v>
      </c>
      <c r="AM13" s="61">
        <f t="shared" ref="AM13:AM29" si="9">COUNTIF($D13:$AH13,"S")</f>
        <v>0</v>
      </c>
      <c r="AN13" s="61">
        <f t="shared" ref="AN13:AN29" si="10">COUNTIF($D13:$AH13,"DT")</f>
        <v>2</v>
      </c>
      <c r="AO13" s="61">
        <f t="shared" ref="AO13:AO29" si="11">COUNTIF($D13:$AH13,"NT")</f>
        <v>1</v>
      </c>
      <c r="AP13" s="61">
        <f t="shared" ref="AP13:AP29" si="12">COUNTIF($D13:$AH13,"t")</f>
        <v>3</v>
      </c>
      <c r="AQ13" s="61">
        <f t="shared" ref="AQ13:AQ29" si="13">COUNTIF($D13:$AH13,"FE")</f>
        <v>0</v>
      </c>
      <c r="AR13" s="61">
        <f t="shared" ref="AR13:AR29" si="14">COUNTIF($D13:$AH13,"FO")</f>
        <v>0</v>
      </c>
      <c r="AS13" s="61">
        <f t="shared" ref="AS13:AS29" si="15">COUNTIF($D13:$AH13,"DS")</f>
        <v>0</v>
      </c>
      <c r="AT13" s="61">
        <f t="shared" ref="AT13:AT29" si="16">COUNTIF($D13:$AH13,"DISP")</f>
        <v>0</v>
      </c>
      <c r="AU13" s="61">
        <f t="shared" ref="AU13:AU29" si="17">COUNTIF($D13:$AH13,"L")</f>
        <v>0</v>
      </c>
      <c r="AV13" s="61">
        <f t="shared" ref="AV13:AV29" si="18">COUNTIF($D13:$AH13,"B")</f>
        <v>0</v>
      </c>
      <c r="AW13" s="61">
        <f t="shared" ref="AW13:AW29" si="19">COUNTIF($D13:$AH13,"SA")</f>
        <v>0</v>
      </c>
      <c r="AX13" s="61">
        <f t="shared" ref="AX13:AX29" si="20">COUNTIF($D13:$AH13,"SAT")</f>
        <v>0</v>
      </c>
      <c r="AY13" s="61">
        <f t="shared" ref="AY13:AY29" si="21">COUNTIF($D13:$AH13,"SE")</f>
        <v>0</v>
      </c>
      <c r="AZ13" s="61">
        <f t="shared" ref="AZ13:AZ29" si="22">COUNTIF($D13:$AH13,"OJTD")+COUNTIF($D13:$AH13,"OJTN")</f>
        <v>0</v>
      </c>
      <c r="BA13" s="61">
        <f t="shared" ref="BA13:BA29" si="23">COUNTIF($D13:$AH13,"TR")</f>
        <v>0</v>
      </c>
      <c r="BB13" s="61">
        <f t="shared" ref="BB13:BB29" si="24">COUNTIF($D13:$AH13,"F")</f>
        <v>0</v>
      </c>
      <c r="BC13" s="62">
        <f t="shared" ref="BC13:BC29" si="25">+AI13+AJ13+AN13+AO13+((AQ13+AU13+AV13+AY13)*8)/12+AW13+AX13+AZ13+BA13+AM13</f>
        <v>15</v>
      </c>
      <c r="BD13" s="63"/>
      <c r="BE13" s="545">
        <f>+AI13*$BD$2+AJ13*$BD$6+AN13*$BD$2+AO13*$BD$6+AQ13*8/24+AU13*8/24+AV13*8/24+AW13*8/24+AX13*12/24+AY13*8/24+AZ13*$BD$2+BA13*8/24+BN13*(0/24)+(AM13*$BE$2)+AK13*$BF$2+AL13*$BF$6</f>
        <v>7.5</v>
      </c>
      <c r="BF13" s="5">
        <f>COUNTIF($D13:$AH13,"DTS")+COUNTIF($D13:$AH13,"DTS1")</f>
        <v>0</v>
      </c>
      <c r="BG13" s="5">
        <f t="shared" ref="BG13:BG62" si="26">COUNTIF($D13:$AH13,"NTS")+COUNTIF($D13:$AH13,"NTS1")</f>
        <v>1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62" si="27">COUNTIF($D13:$AH13,"DTS5S")+COUNTIF($D13:$AH13,"DTS5S1")</f>
        <v>0</v>
      </c>
      <c r="BK13" s="5">
        <f>COUNTIF($D13:$AH13,"NTS5S")+COUNTIF($D13:$AH13,"NTS5S1")</f>
        <v>0</v>
      </c>
      <c r="BL13" s="5">
        <f t="shared" ref="BL13:BL62" si="28">COUNTIF($D13:$AH13,"DTSDS")+COUNTIF($D13:$AH13,"DTSDS1")</f>
        <v>0</v>
      </c>
      <c r="BM13" s="5">
        <f t="shared" ref="BM13:BM62" si="29">COUNTIF($D13:$AH13,"NTSDS")+COUNTIF($D13:$AH13,"NTSDS1")</f>
        <v>0</v>
      </c>
      <c r="BN13" s="143">
        <f t="shared" ref="BN13:BN62" si="30">COUNTIF($D13:$AH13,"FOTS")</f>
        <v>1</v>
      </c>
      <c r="BO13" s="145">
        <f>+BE13</f>
        <v>7.5</v>
      </c>
      <c r="BP13" s="64">
        <f>+BO13+(BN13)*(12/24)-$BO$12</f>
        <v>0.33333333333333304</v>
      </c>
      <c r="BQ13" s="65">
        <f t="shared" ref="BQ13" si="31">IF(BP13&gt;=(-11/24),0,(-BP13)/(12/24))</f>
        <v>0</v>
      </c>
      <c r="BR13" s="545">
        <f t="shared" ref="BR13" si="32">+BO13+BY13*$BD$2</f>
        <v>8</v>
      </c>
      <c r="BS13" s="545">
        <f>+BR13-$BO$12</f>
        <v>0.33333333333333304</v>
      </c>
      <c r="BT13" s="66" t="e">
        <f>+(BR13/$BR$81)-1</f>
        <v>#REF!</v>
      </c>
      <c r="BU13" s="67">
        <f t="shared" ref="BU13" si="33">+BF13+BG13</f>
        <v>1</v>
      </c>
      <c r="BV13" s="5">
        <f t="shared" ref="BV13" si="34">+BH13+BI13</f>
        <v>0</v>
      </c>
      <c r="BW13" s="67">
        <f t="shared" ref="BW13" si="35">+BJ13+BK13</f>
        <v>0</v>
      </c>
      <c r="BX13" s="67">
        <f t="shared" ref="BX13" si="36">+BL13+BM13</f>
        <v>0</v>
      </c>
      <c r="BY13" s="68">
        <f>+BU13+BV13+BW13+BX13</f>
        <v>1</v>
      </c>
      <c r="BZ13" s="67">
        <f>+BN13</f>
        <v>1</v>
      </c>
      <c r="CA13" s="67">
        <f>"6"+BX13</f>
        <v>6</v>
      </c>
      <c r="CB13" s="68">
        <f t="shared" ref="CB13" si="37">+CA13-BZ13</f>
        <v>5</v>
      </c>
      <c r="CE13" s="161">
        <f t="shared" ref="CE13" si="38">+BE13</f>
        <v>7.5</v>
      </c>
      <c r="CF13" s="125">
        <f>+BC13+BF13+BG13+BJ13+BK13+BL13+BM13+BH13+BI13</f>
        <v>16</v>
      </c>
      <c r="CG13" s="163">
        <f>+BE13*24-(AQ13+AU13+AV13)*8</f>
        <v>180</v>
      </c>
      <c r="CH13" s="163">
        <f>+(BF13+BG13+BJ13+BK13+BL13+BM13)*12+(BH13+BI13)*8</f>
        <v>12</v>
      </c>
      <c r="CI13" s="163">
        <f>+CG13+CH13</f>
        <v>192</v>
      </c>
      <c r="CJ13" s="157">
        <f t="shared" ref="CJ13" si="39">+(AQ13+AU13+AV13)*8+(BN13)*12</f>
        <v>12</v>
      </c>
      <c r="CK13" s="418">
        <f>BY13-BV13</f>
        <v>1</v>
      </c>
      <c r="CL13" s="424">
        <f>CK13*12+BV13*8</f>
        <v>12</v>
      </c>
      <c r="CN13" s="124">
        <f>+CE13</f>
        <v>7.5</v>
      </c>
      <c r="CO13" s="124">
        <f>+BR13</f>
        <v>8</v>
      </c>
      <c r="CP13" s="125">
        <f t="shared" ref="CP13" si="40">+BC13</f>
        <v>15</v>
      </c>
      <c r="CQ13" s="125">
        <f>+CF13</f>
        <v>16</v>
      </c>
    </row>
    <row r="14" spans="1:95" ht="24" customHeight="1" thickBot="1" x14ac:dyDescent="0.3">
      <c r="A14" s="132" t="s">
        <v>62</v>
      </c>
      <c r="B14" s="570" t="s">
        <v>65</v>
      </c>
      <c r="C14" s="19" t="s">
        <v>2</v>
      </c>
      <c r="D14" s="655" t="s">
        <v>24</v>
      </c>
      <c r="E14" s="87"/>
      <c r="F14" s="410"/>
      <c r="G14" s="409" t="s">
        <v>24</v>
      </c>
      <c r="H14" s="414" t="s">
        <v>25</v>
      </c>
      <c r="I14" s="473"/>
      <c r="J14" s="479" t="s">
        <v>57</v>
      </c>
      <c r="K14" s="409" t="s">
        <v>27</v>
      </c>
      <c r="L14" s="409" t="s">
        <v>25</v>
      </c>
      <c r="M14" s="471"/>
      <c r="N14" s="471"/>
      <c r="O14" s="414" t="s">
        <v>24</v>
      </c>
      <c r="P14" s="433" t="s">
        <v>25</v>
      </c>
      <c r="Q14" s="479"/>
      <c r="R14" s="549"/>
      <c r="S14" s="433" t="s">
        <v>27</v>
      </c>
      <c r="T14" s="409" t="s">
        <v>27</v>
      </c>
      <c r="U14" s="493"/>
      <c r="V14" s="477"/>
      <c r="W14" s="433" t="s">
        <v>24</v>
      </c>
      <c r="X14" s="409" t="s">
        <v>25</v>
      </c>
      <c r="Y14" s="471"/>
      <c r="Z14" s="471"/>
      <c r="AA14" s="409" t="s">
        <v>25</v>
      </c>
      <c r="AB14" s="409" t="s">
        <v>25</v>
      </c>
      <c r="AC14" s="478"/>
      <c r="AD14" s="473"/>
      <c r="AE14" s="409" t="s">
        <v>27</v>
      </c>
      <c r="AF14" s="409" t="s">
        <v>25</v>
      </c>
      <c r="AG14" s="471"/>
      <c r="AH14" s="392"/>
      <c r="AI14" s="123">
        <f t="shared" si="5"/>
        <v>4</v>
      </c>
      <c r="AJ14" s="61">
        <f t="shared" si="6"/>
        <v>7</v>
      </c>
      <c r="AK14" s="61">
        <f t="shared" si="7"/>
        <v>0</v>
      </c>
      <c r="AL14" s="61">
        <f t="shared" si="8"/>
        <v>0</v>
      </c>
      <c r="AM14" s="61">
        <f t="shared" si="9"/>
        <v>0</v>
      </c>
      <c r="AN14" s="61">
        <f t="shared" si="10"/>
        <v>0</v>
      </c>
      <c r="AO14" s="61">
        <f t="shared" si="11"/>
        <v>4</v>
      </c>
      <c r="AP14" s="61">
        <f t="shared" si="12"/>
        <v>0</v>
      </c>
      <c r="AQ14" s="61">
        <f t="shared" si="13"/>
        <v>0</v>
      </c>
      <c r="AR14" s="61">
        <f t="shared" si="14"/>
        <v>0</v>
      </c>
      <c r="AS14" s="61">
        <f t="shared" si="15"/>
        <v>0</v>
      </c>
      <c r="AT14" s="61">
        <f t="shared" si="16"/>
        <v>0</v>
      </c>
      <c r="AU14" s="61">
        <f t="shared" si="17"/>
        <v>0</v>
      </c>
      <c r="AV14" s="61">
        <f t="shared" si="18"/>
        <v>0</v>
      </c>
      <c r="AW14" s="61">
        <f t="shared" si="19"/>
        <v>0</v>
      </c>
      <c r="AX14" s="61">
        <f t="shared" si="20"/>
        <v>0</v>
      </c>
      <c r="AY14" s="61">
        <f t="shared" si="21"/>
        <v>0</v>
      </c>
      <c r="AZ14" s="61">
        <f t="shared" si="22"/>
        <v>0</v>
      </c>
      <c r="BA14" s="61">
        <f t="shared" si="23"/>
        <v>0</v>
      </c>
      <c r="BB14" s="61">
        <f t="shared" si="24"/>
        <v>0</v>
      </c>
      <c r="BC14" s="62">
        <f t="shared" si="25"/>
        <v>15</v>
      </c>
      <c r="BD14" s="63"/>
      <c r="BE14" s="545">
        <f t="shared" ref="BE14:BE17" si="41">+AI14*$BD$2+AJ14*$BD$6+AN14*$BD$2+AO14*$BD$6+AQ14*8/24+AU14*8/24+AV14*8/24+AW14*8/24+AX14*12/24+AY14*8/24+AZ14*$BD$2+BA14*8/24+BN14*(0/24)+(AM14*$BE$2)+AK14*$BF$2+AL14*$BF$6</f>
        <v>7.5</v>
      </c>
      <c r="BF14" s="5">
        <f t="shared" ref="BF14:BF62" si="42">COUNTIF($D14:$AH14,"DTS")+COUNTIF($D14:$AH14,"DTS1")</f>
        <v>0</v>
      </c>
      <c r="BG14" s="5">
        <f t="shared" si="26"/>
        <v>1</v>
      </c>
      <c r="BH14" s="5">
        <f t="shared" ref="BH14:BH62" si="43">COUNTIF($D14:$AH14,"DTS4S")+COUNTIF($D14:$AH14,"DTS4S1")</f>
        <v>0</v>
      </c>
      <c r="BI14" s="5">
        <f t="shared" ref="BI14:BI62" si="44">COUNTIF($D14:$AH14,"NTS4S")+COUNTIF($D14:$AH14,"NTS4S1")</f>
        <v>0</v>
      </c>
      <c r="BJ14" s="5">
        <f t="shared" si="27"/>
        <v>0</v>
      </c>
      <c r="BK14" s="5">
        <f t="shared" ref="BK14:BK65" si="45">COUNTIF($D14:$AH14,"NTS5S")+COUNTIF($D14:$AH14,"NTS5S1")</f>
        <v>0</v>
      </c>
      <c r="BL14" s="5">
        <f t="shared" si="28"/>
        <v>0</v>
      </c>
      <c r="BM14" s="5">
        <f t="shared" si="29"/>
        <v>0</v>
      </c>
      <c r="BN14" s="143">
        <f t="shared" si="30"/>
        <v>0</v>
      </c>
      <c r="BO14" s="145">
        <f t="shared" ref="BO14:BO18" si="46">+BE14</f>
        <v>7.5</v>
      </c>
      <c r="BP14" s="64">
        <f>+BO14+(BN14)*(12/24)-$BO$12</f>
        <v>-0.16666666666666696</v>
      </c>
      <c r="BQ14" s="65">
        <f t="shared" ref="BQ14:BQ22" si="47">IF(BP14&gt;=(-11/24),0,(-BP14)/(12/24))</f>
        <v>0</v>
      </c>
      <c r="BR14" s="545">
        <f t="shared" ref="BR14:BR19" si="48">+BO14+BY14*$BD$2</f>
        <v>8</v>
      </c>
      <c r="BS14" s="545">
        <f>+BR14-$BO$12</f>
        <v>0.33333333333333304</v>
      </c>
      <c r="BT14" s="66" t="e">
        <f>+(BR14/$BR$81)-1</f>
        <v>#REF!</v>
      </c>
      <c r="BU14" s="67">
        <f t="shared" ref="BU14:BU18" si="49">+BF14+BG14</f>
        <v>1</v>
      </c>
      <c r="BV14" s="5">
        <f t="shared" ref="BV14:BV18" si="50">+BH14+BI14</f>
        <v>0</v>
      </c>
      <c r="BW14" s="67">
        <f t="shared" ref="BW14:BW18" si="51">+BJ14+BK14</f>
        <v>0</v>
      </c>
      <c r="BX14" s="67">
        <f t="shared" ref="BX14:BX18" si="52">+BL14+BM14</f>
        <v>0</v>
      </c>
      <c r="BY14" s="68">
        <f t="shared" ref="BY14:BY29" si="53">+BU14+BV14+BW14+BX14</f>
        <v>1</v>
      </c>
      <c r="BZ14" s="67">
        <f t="shared" ref="BZ14:BZ26" si="54">+BN14</f>
        <v>0</v>
      </c>
      <c r="CA14" s="67">
        <f>"5"+BX14</f>
        <v>5</v>
      </c>
      <c r="CB14" s="68">
        <f t="shared" ref="CB14:CB18" si="55">+CA14-BZ14</f>
        <v>5</v>
      </c>
      <c r="CE14" s="161">
        <f t="shared" ref="CE14:CE19" si="56">+BE14</f>
        <v>7.5</v>
      </c>
      <c r="CF14" s="125">
        <f t="shared" ref="CF14:CF61" si="57">+BC14+BF14+BG14+BJ14+BK14+BL14+BM14+BH14+BI14</f>
        <v>16</v>
      </c>
      <c r="CG14" s="163">
        <f t="shared" ref="CG14:CG66" si="58">+BE14*24-(AQ14+AU14+AV14)*8</f>
        <v>180</v>
      </c>
      <c r="CH14" s="163">
        <f t="shared" ref="CH14:CH66" si="59">+(BF14+BG14+BJ14+BK14+BL14+BM14)*12+(BH14+BI14)*8</f>
        <v>12</v>
      </c>
      <c r="CI14" s="163">
        <f t="shared" ref="CI14:CI66" si="60">+CG14+CH14</f>
        <v>192</v>
      </c>
      <c r="CJ14" s="157">
        <f t="shared" ref="CJ14:CJ66" si="61">+(AQ14+AU14+AV14)*8+(BN14)*12</f>
        <v>0</v>
      </c>
      <c r="CK14" s="418">
        <f t="shared" ref="CK14:CK18" si="62">BY14-BV14</f>
        <v>1</v>
      </c>
      <c r="CL14" s="424">
        <f t="shared" ref="CL14:CL18" si="63">CK14*12+BV14*8</f>
        <v>12</v>
      </c>
      <c r="CN14" s="124">
        <f t="shared" ref="CN14:CN29" si="64">+CE14</f>
        <v>7.5</v>
      </c>
      <c r="CO14" s="124">
        <f t="shared" ref="CO14:CO66" si="65">+BR14</f>
        <v>8</v>
      </c>
      <c r="CP14" s="125">
        <f t="shared" ref="CP14:CP29" si="66">+BC14</f>
        <v>15</v>
      </c>
      <c r="CQ14" s="125">
        <f t="shared" ref="CQ14:CQ29" si="67">+CF14</f>
        <v>16</v>
      </c>
    </row>
    <row r="15" spans="1:95" ht="21" customHeight="1" thickBot="1" x14ac:dyDescent="0.3">
      <c r="A15" s="132" t="s">
        <v>64</v>
      </c>
      <c r="B15" s="570" t="s">
        <v>68</v>
      </c>
      <c r="C15" s="19" t="s">
        <v>2</v>
      </c>
      <c r="D15" s="655"/>
      <c r="E15" s="655"/>
      <c r="F15" s="410" t="s">
        <v>31</v>
      </c>
      <c r="G15" s="409" t="s">
        <v>24</v>
      </c>
      <c r="H15" s="414" t="s">
        <v>25</v>
      </c>
      <c r="I15" s="473"/>
      <c r="J15" s="479"/>
      <c r="K15" s="409" t="s">
        <v>24</v>
      </c>
      <c r="L15" s="409" t="s">
        <v>25</v>
      </c>
      <c r="M15" s="471"/>
      <c r="N15" s="471"/>
      <c r="O15" s="414" t="s">
        <v>24</v>
      </c>
      <c r="P15" s="433" t="s">
        <v>25</v>
      </c>
      <c r="Q15" s="499"/>
      <c r="R15" s="860"/>
      <c r="S15" s="440" t="s">
        <v>58</v>
      </c>
      <c r="T15" s="407" t="s">
        <v>58</v>
      </c>
      <c r="U15" s="499"/>
      <c r="V15" s="498"/>
      <c r="W15" s="433" t="s">
        <v>24</v>
      </c>
      <c r="X15" s="409" t="s">
        <v>25</v>
      </c>
      <c r="Y15" s="471"/>
      <c r="Z15" s="471"/>
      <c r="AA15" s="409" t="s">
        <v>25</v>
      </c>
      <c r="AB15" s="409" t="s">
        <v>25</v>
      </c>
      <c r="AC15" s="478"/>
      <c r="AD15" s="473" t="s">
        <v>48</v>
      </c>
      <c r="AE15" s="409" t="s">
        <v>24</v>
      </c>
      <c r="AF15" s="409" t="s">
        <v>31</v>
      </c>
      <c r="AG15" s="471" t="s">
        <v>26</v>
      </c>
      <c r="AH15" s="916" t="s">
        <v>50</v>
      </c>
      <c r="AI15" s="123">
        <f t="shared" si="5"/>
        <v>5</v>
      </c>
      <c r="AJ15" s="61">
        <f t="shared" si="6"/>
        <v>6</v>
      </c>
      <c r="AK15" s="61">
        <f t="shared" si="7"/>
        <v>0</v>
      </c>
      <c r="AL15" s="61">
        <f t="shared" si="8"/>
        <v>0</v>
      </c>
      <c r="AM15" s="61">
        <f t="shared" si="9"/>
        <v>0</v>
      </c>
      <c r="AN15" s="61">
        <f t="shared" si="10"/>
        <v>1</v>
      </c>
      <c r="AO15" s="61">
        <f t="shared" si="11"/>
        <v>0</v>
      </c>
      <c r="AP15" s="61">
        <f t="shared" si="12"/>
        <v>2</v>
      </c>
      <c r="AQ15" s="61">
        <f t="shared" si="13"/>
        <v>0</v>
      </c>
      <c r="AR15" s="61">
        <f t="shared" si="14"/>
        <v>0</v>
      </c>
      <c r="AS15" s="61">
        <f t="shared" si="15"/>
        <v>0</v>
      </c>
      <c r="AT15" s="61">
        <f t="shared" si="16"/>
        <v>0</v>
      </c>
      <c r="AU15" s="61">
        <f t="shared" si="17"/>
        <v>0</v>
      </c>
      <c r="AV15" s="61">
        <f t="shared" si="18"/>
        <v>0</v>
      </c>
      <c r="AW15" s="61">
        <f t="shared" si="19"/>
        <v>0</v>
      </c>
      <c r="AX15" s="61">
        <f t="shared" si="20"/>
        <v>0</v>
      </c>
      <c r="AY15" s="61">
        <f t="shared" si="21"/>
        <v>0</v>
      </c>
      <c r="AZ15" s="61">
        <f t="shared" si="22"/>
        <v>0</v>
      </c>
      <c r="BA15" s="61">
        <f t="shared" si="23"/>
        <v>0</v>
      </c>
      <c r="BB15" s="61">
        <f t="shared" si="24"/>
        <v>0</v>
      </c>
      <c r="BC15" s="62">
        <f t="shared" si="25"/>
        <v>12</v>
      </c>
      <c r="BD15" s="63"/>
      <c r="BE15" s="545">
        <f t="shared" si="41"/>
        <v>6</v>
      </c>
      <c r="BF15" s="5">
        <f t="shared" si="42"/>
        <v>0</v>
      </c>
      <c r="BG15" s="5">
        <f t="shared" si="26"/>
        <v>0</v>
      </c>
      <c r="BH15" s="5">
        <f t="shared" si="43"/>
        <v>0</v>
      </c>
      <c r="BI15" s="5">
        <f t="shared" si="44"/>
        <v>0</v>
      </c>
      <c r="BJ15" s="5">
        <f t="shared" si="27"/>
        <v>1</v>
      </c>
      <c r="BK15" s="5">
        <f t="shared" si="45"/>
        <v>0</v>
      </c>
      <c r="BL15" s="5">
        <f t="shared" si="28"/>
        <v>1</v>
      </c>
      <c r="BM15" s="5">
        <f t="shared" si="29"/>
        <v>0</v>
      </c>
      <c r="BN15" s="143">
        <f t="shared" si="30"/>
        <v>2</v>
      </c>
      <c r="BO15" s="145">
        <f t="shared" si="46"/>
        <v>6</v>
      </c>
      <c r="BP15" s="64">
        <f t="shared" ref="BP15:BP17" si="68">+BO15+(BN15)*(12/24)-$BO$12</f>
        <v>-0.66666666666666696</v>
      </c>
      <c r="BQ15" s="65">
        <f t="shared" si="47"/>
        <v>1.3333333333333339</v>
      </c>
      <c r="BR15" s="545">
        <f t="shared" si="48"/>
        <v>7</v>
      </c>
      <c r="BS15" s="545">
        <f t="shared" ref="BS15:BS18" si="69">+BR15-$BO$12</f>
        <v>-0.66666666666666696</v>
      </c>
      <c r="BT15" s="66" t="e">
        <f>+(BR15/$BR$81)-1</f>
        <v>#REF!</v>
      </c>
      <c r="BU15" s="67">
        <f t="shared" si="49"/>
        <v>0</v>
      </c>
      <c r="BV15" s="5">
        <f t="shared" si="50"/>
        <v>0</v>
      </c>
      <c r="BW15" s="67">
        <f t="shared" si="51"/>
        <v>1</v>
      </c>
      <c r="BX15" s="67">
        <f t="shared" si="52"/>
        <v>1</v>
      </c>
      <c r="BY15" s="68">
        <f t="shared" si="53"/>
        <v>2</v>
      </c>
      <c r="BZ15" s="67">
        <f t="shared" si="54"/>
        <v>2</v>
      </c>
      <c r="CA15" s="67">
        <f>"7"+BX15</f>
        <v>8</v>
      </c>
      <c r="CB15" s="68">
        <f t="shared" si="55"/>
        <v>6</v>
      </c>
      <c r="CE15" s="161">
        <f t="shared" si="56"/>
        <v>6</v>
      </c>
      <c r="CF15" s="125">
        <f t="shared" si="57"/>
        <v>14</v>
      </c>
      <c r="CG15" s="163">
        <f t="shared" si="58"/>
        <v>144</v>
      </c>
      <c r="CH15" s="163">
        <f t="shared" si="59"/>
        <v>24</v>
      </c>
      <c r="CI15" s="163">
        <f t="shared" si="60"/>
        <v>168</v>
      </c>
      <c r="CJ15" s="157">
        <f t="shared" si="61"/>
        <v>24</v>
      </c>
      <c r="CK15" s="418">
        <f t="shared" si="62"/>
        <v>2</v>
      </c>
      <c r="CL15" s="424">
        <f t="shared" si="63"/>
        <v>24</v>
      </c>
      <c r="CN15" s="124">
        <f t="shared" si="64"/>
        <v>6</v>
      </c>
      <c r="CO15" s="124">
        <f t="shared" si="65"/>
        <v>7</v>
      </c>
      <c r="CP15" s="125">
        <f t="shared" si="66"/>
        <v>12</v>
      </c>
      <c r="CQ15" s="125">
        <f t="shared" si="67"/>
        <v>14</v>
      </c>
    </row>
    <row r="16" spans="1:95" ht="21" customHeight="1" thickBot="1" x14ac:dyDescent="0.3">
      <c r="A16" s="600" t="s">
        <v>66</v>
      </c>
      <c r="B16" s="264" t="s">
        <v>69</v>
      </c>
      <c r="C16" s="25" t="s">
        <v>2</v>
      </c>
      <c r="D16" s="655" t="s">
        <v>25</v>
      </c>
      <c r="E16" s="655" t="s">
        <v>25</v>
      </c>
      <c r="F16" s="410"/>
      <c r="G16" s="409" t="s">
        <v>58</v>
      </c>
      <c r="H16" s="414" t="s">
        <v>58</v>
      </c>
      <c r="I16" s="440"/>
      <c r="J16" s="409" t="s">
        <v>25</v>
      </c>
      <c r="K16" s="406"/>
      <c r="L16" s="471"/>
      <c r="M16" s="409" t="s">
        <v>25</v>
      </c>
      <c r="N16" s="409" t="s">
        <v>25</v>
      </c>
      <c r="O16" s="414"/>
      <c r="P16" s="433"/>
      <c r="Q16" s="409" t="s">
        <v>24</v>
      </c>
      <c r="R16" s="361" t="s">
        <v>24</v>
      </c>
      <c r="S16" s="565" t="s">
        <v>48</v>
      </c>
      <c r="T16" s="406"/>
      <c r="U16" s="409" t="s">
        <v>24</v>
      </c>
      <c r="V16" s="414" t="s">
        <v>25</v>
      </c>
      <c r="W16" s="433"/>
      <c r="X16" s="409"/>
      <c r="Y16" s="409" t="s">
        <v>27</v>
      </c>
      <c r="Z16" s="409" t="s">
        <v>25</v>
      </c>
      <c r="AA16" s="406"/>
      <c r="AB16" s="406"/>
      <c r="AC16" s="414" t="s">
        <v>24</v>
      </c>
      <c r="AD16" s="433" t="s">
        <v>25</v>
      </c>
      <c r="AE16" s="406"/>
      <c r="AF16" s="406"/>
      <c r="AG16" s="409" t="s">
        <v>24</v>
      </c>
      <c r="AH16" s="414" t="s">
        <v>24</v>
      </c>
      <c r="AI16" s="123">
        <f t="shared" si="5"/>
        <v>6</v>
      </c>
      <c r="AJ16" s="61">
        <f t="shared" si="6"/>
        <v>8</v>
      </c>
      <c r="AK16" s="61">
        <f t="shared" si="7"/>
        <v>0</v>
      </c>
      <c r="AL16" s="61">
        <f t="shared" si="8"/>
        <v>0</v>
      </c>
      <c r="AM16" s="61">
        <f t="shared" si="9"/>
        <v>0</v>
      </c>
      <c r="AN16" s="61">
        <f t="shared" si="10"/>
        <v>0</v>
      </c>
      <c r="AO16" s="61">
        <f t="shared" si="11"/>
        <v>1</v>
      </c>
      <c r="AP16" s="61">
        <f t="shared" si="12"/>
        <v>0</v>
      </c>
      <c r="AQ16" s="61">
        <f t="shared" si="13"/>
        <v>0</v>
      </c>
      <c r="AR16" s="61">
        <f t="shared" si="14"/>
        <v>0</v>
      </c>
      <c r="AS16" s="61">
        <f t="shared" si="15"/>
        <v>0</v>
      </c>
      <c r="AT16" s="61">
        <f t="shared" si="16"/>
        <v>0</v>
      </c>
      <c r="AU16" s="61">
        <f t="shared" si="17"/>
        <v>0</v>
      </c>
      <c r="AV16" s="61">
        <f t="shared" si="18"/>
        <v>0</v>
      </c>
      <c r="AW16" s="61">
        <f t="shared" si="19"/>
        <v>0</v>
      </c>
      <c r="AX16" s="61">
        <f t="shared" si="20"/>
        <v>0</v>
      </c>
      <c r="AY16" s="61">
        <f t="shared" si="21"/>
        <v>0</v>
      </c>
      <c r="AZ16" s="61">
        <f t="shared" si="22"/>
        <v>0</v>
      </c>
      <c r="BA16" s="61">
        <f t="shared" si="23"/>
        <v>0</v>
      </c>
      <c r="BB16" s="61">
        <f t="shared" si="24"/>
        <v>0</v>
      </c>
      <c r="BC16" s="62">
        <f t="shared" si="25"/>
        <v>15</v>
      </c>
      <c r="BD16" s="63"/>
      <c r="BE16" s="545">
        <f t="shared" si="41"/>
        <v>7.5</v>
      </c>
      <c r="BF16" s="5">
        <f t="shared" si="42"/>
        <v>0</v>
      </c>
      <c r="BG16" s="5">
        <f t="shared" si="26"/>
        <v>0</v>
      </c>
      <c r="BH16" s="5">
        <f t="shared" si="43"/>
        <v>0</v>
      </c>
      <c r="BI16" s="5">
        <f t="shared" si="44"/>
        <v>0</v>
      </c>
      <c r="BJ16" s="5">
        <f t="shared" si="27"/>
        <v>1</v>
      </c>
      <c r="BK16" s="5">
        <f t="shared" si="45"/>
        <v>0</v>
      </c>
      <c r="BL16" s="5">
        <f t="shared" si="28"/>
        <v>0</v>
      </c>
      <c r="BM16" s="5">
        <f t="shared" si="29"/>
        <v>0</v>
      </c>
      <c r="BN16" s="143">
        <f t="shared" si="30"/>
        <v>2</v>
      </c>
      <c r="BO16" s="145">
        <f t="shared" si="46"/>
        <v>7.5</v>
      </c>
      <c r="BP16" s="64">
        <f t="shared" si="68"/>
        <v>0.83333333333333304</v>
      </c>
      <c r="BQ16" s="65">
        <f t="shared" si="47"/>
        <v>0</v>
      </c>
      <c r="BR16" s="545">
        <f t="shared" si="48"/>
        <v>8</v>
      </c>
      <c r="BS16" s="545">
        <f t="shared" si="69"/>
        <v>0.33333333333333304</v>
      </c>
      <c r="BT16" s="66" t="e">
        <f>+(BR16/$BR$81)-1</f>
        <v>#REF!</v>
      </c>
      <c r="BU16" s="67">
        <f t="shared" si="49"/>
        <v>0</v>
      </c>
      <c r="BV16" s="5">
        <f t="shared" si="50"/>
        <v>0</v>
      </c>
      <c r="BW16" s="67">
        <f t="shared" si="51"/>
        <v>1</v>
      </c>
      <c r="BX16" s="67">
        <f t="shared" si="52"/>
        <v>0</v>
      </c>
      <c r="BY16" s="68">
        <f t="shared" si="53"/>
        <v>1</v>
      </c>
      <c r="BZ16" s="67">
        <f t="shared" si="54"/>
        <v>2</v>
      </c>
      <c r="CA16" s="67">
        <f>5+BX16</f>
        <v>5</v>
      </c>
      <c r="CB16" s="68">
        <f t="shared" si="55"/>
        <v>3</v>
      </c>
      <c r="CE16" s="161">
        <f t="shared" si="56"/>
        <v>7.5</v>
      </c>
      <c r="CF16" s="125">
        <f t="shared" si="57"/>
        <v>16</v>
      </c>
      <c r="CG16" s="163">
        <f t="shared" si="58"/>
        <v>180</v>
      </c>
      <c r="CH16" s="163">
        <f t="shared" si="59"/>
        <v>12</v>
      </c>
      <c r="CI16" s="163">
        <f t="shared" si="60"/>
        <v>192</v>
      </c>
      <c r="CJ16" s="157">
        <f t="shared" si="61"/>
        <v>24</v>
      </c>
      <c r="CK16" s="418">
        <f t="shared" si="62"/>
        <v>1</v>
      </c>
      <c r="CL16" s="424">
        <f t="shared" si="63"/>
        <v>12</v>
      </c>
      <c r="CN16" s="124">
        <f t="shared" si="64"/>
        <v>7.5</v>
      </c>
      <c r="CO16" s="124">
        <f t="shared" si="65"/>
        <v>8</v>
      </c>
      <c r="CP16" s="125">
        <f t="shared" si="66"/>
        <v>15</v>
      </c>
      <c r="CQ16" s="125">
        <f t="shared" si="67"/>
        <v>16</v>
      </c>
    </row>
    <row r="17" spans="1:99" ht="21" customHeight="1" thickBot="1" x14ac:dyDescent="0.3">
      <c r="A17" s="132" t="s">
        <v>67</v>
      </c>
      <c r="B17" s="570" t="s">
        <v>98</v>
      </c>
      <c r="C17" s="19" t="s">
        <v>2</v>
      </c>
      <c r="D17" s="655"/>
      <c r="E17" s="655"/>
      <c r="F17" s="410" t="s">
        <v>25</v>
      </c>
      <c r="G17" s="409"/>
      <c r="H17" s="414" t="s">
        <v>26</v>
      </c>
      <c r="I17" s="473"/>
      <c r="J17" s="479"/>
      <c r="K17" s="409" t="s">
        <v>31</v>
      </c>
      <c r="L17" s="409" t="s">
        <v>31</v>
      </c>
      <c r="M17" s="471" t="s">
        <v>57</v>
      </c>
      <c r="N17" s="471"/>
      <c r="O17" s="414" t="s">
        <v>24</v>
      </c>
      <c r="P17" s="433" t="s">
        <v>25</v>
      </c>
      <c r="Q17" s="479"/>
      <c r="R17" s="549"/>
      <c r="S17" s="433" t="s">
        <v>27</v>
      </c>
      <c r="T17" s="409" t="s">
        <v>31</v>
      </c>
      <c r="U17" s="493"/>
      <c r="V17" s="477" t="s">
        <v>50</v>
      </c>
      <c r="W17" s="433" t="s">
        <v>24</v>
      </c>
      <c r="X17" s="409" t="s">
        <v>25</v>
      </c>
      <c r="Y17" s="471"/>
      <c r="Z17" s="471" t="s">
        <v>27</v>
      </c>
      <c r="AA17" s="409" t="s">
        <v>25</v>
      </c>
      <c r="AB17" s="409" t="s">
        <v>25</v>
      </c>
      <c r="AC17" s="478" t="s">
        <v>27</v>
      </c>
      <c r="AD17" s="473"/>
      <c r="AE17" s="409" t="s">
        <v>27</v>
      </c>
      <c r="AF17" s="409" t="s">
        <v>25</v>
      </c>
      <c r="AG17" s="471"/>
      <c r="AH17" s="392"/>
      <c r="AI17" s="123">
        <f t="shared" si="5"/>
        <v>2</v>
      </c>
      <c r="AJ17" s="61">
        <f t="shared" si="6"/>
        <v>6</v>
      </c>
      <c r="AK17" s="61">
        <f t="shared" si="7"/>
        <v>0</v>
      </c>
      <c r="AL17" s="61">
        <f t="shared" si="8"/>
        <v>0</v>
      </c>
      <c r="AM17" s="61">
        <f t="shared" si="9"/>
        <v>0</v>
      </c>
      <c r="AN17" s="61">
        <f t="shared" si="10"/>
        <v>1</v>
      </c>
      <c r="AO17" s="61">
        <f t="shared" si="11"/>
        <v>4</v>
      </c>
      <c r="AP17" s="61">
        <f t="shared" si="12"/>
        <v>3</v>
      </c>
      <c r="AQ17" s="61">
        <f t="shared" si="13"/>
        <v>0</v>
      </c>
      <c r="AR17" s="61">
        <f t="shared" si="14"/>
        <v>0</v>
      </c>
      <c r="AS17" s="61">
        <f t="shared" si="15"/>
        <v>0</v>
      </c>
      <c r="AT17" s="61">
        <f t="shared" si="16"/>
        <v>0</v>
      </c>
      <c r="AU17" s="61">
        <f t="shared" si="17"/>
        <v>0</v>
      </c>
      <c r="AV17" s="61">
        <f t="shared" si="18"/>
        <v>0</v>
      </c>
      <c r="AW17" s="61">
        <f t="shared" si="19"/>
        <v>0</v>
      </c>
      <c r="AX17" s="61">
        <f t="shared" si="20"/>
        <v>0</v>
      </c>
      <c r="AY17" s="61">
        <f t="shared" si="21"/>
        <v>0</v>
      </c>
      <c r="AZ17" s="61">
        <f t="shared" si="22"/>
        <v>0</v>
      </c>
      <c r="BA17" s="61">
        <f t="shared" si="23"/>
        <v>0</v>
      </c>
      <c r="BB17" s="61">
        <f t="shared" si="24"/>
        <v>0</v>
      </c>
      <c r="BC17" s="62">
        <f t="shared" si="25"/>
        <v>13</v>
      </c>
      <c r="BD17" s="63"/>
      <c r="BE17" s="545">
        <f t="shared" si="41"/>
        <v>6.5</v>
      </c>
      <c r="BF17" s="5">
        <f t="shared" si="42"/>
        <v>0</v>
      </c>
      <c r="BG17" s="5">
        <f t="shared" si="26"/>
        <v>1</v>
      </c>
      <c r="BH17" s="5">
        <f t="shared" si="43"/>
        <v>0</v>
      </c>
      <c r="BI17" s="5">
        <f t="shared" si="44"/>
        <v>0</v>
      </c>
      <c r="BJ17" s="5">
        <f t="shared" si="27"/>
        <v>0</v>
      </c>
      <c r="BK17" s="5">
        <f t="shared" si="45"/>
        <v>0</v>
      </c>
      <c r="BL17" s="5">
        <f t="shared" si="28"/>
        <v>1</v>
      </c>
      <c r="BM17" s="5">
        <f t="shared" si="29"/>
        <v>0</v>
      </c>
      <c r="BN17" s="143">
        <f t="shared" si="30"/>
        <v>0</v>
      </c>
      <c r="BO17" s="145">
        <f t="shared" si="46"/>
        <v>6.5</v>
      </c>
      <c r="BP17" s="64">
        <f t="shared" si="68"/>
        <v>-1.166666666666667</v>
      </c>
      <c r="BQ17" s="65">
        <f t="shared" si="47"/>
        <v>2.3333333333333339</v>
      </c>
      <c r="BR17" s="545">
        <f t="shared" si="48"/>
        <v>7.5</v>
      </c>
      <c r="BS17" s="545">
        <f t="shared" si="69"/>
        <v>-0.16666666666666696</v>
      </c>
      <c r="BT17" s="66" t="e">
        <f>+(BR17/$BR$81)-1</f>
        <v>#REF!</v>
      </c>
      <c r="BU17" s="67">
        <f t="shared" si="49"/>
        <v>1</v>
      </c>
      <c r="BV17" s="5">
        <f t="shared" si="50"/>
        <v>0</v>
      </c>
      <c r="BW17" s="67">
        <f t="shared" si="51"/>
        <v>0</v>
      </c>
      <c r="BX17" s="67">
        <f t="shared" si="52"/>
        <v>1</v>
      </c>
      <c r="BY17" s="68">
        <f t="shared" si="53"/>
        <v>2</v>
      </c>
      <c r="BZ17" s="67">
        <f t="shared" si="54"/>
        <v>0</v>
      </c>
      <c r="CA17" s="67">
        <f>4+BX17</f>
        <v>5</v>
      </c>
      <c r="CB17" s="68">
        <f t="shared" si="55"/>
        <v>5</v>
      </c>
      <c r="CE17" s="161">
        <f t="shared" si="56"/>
        <v>6.5</v>
      </c>
      <c r="CF17" s="125">
        <f t="shared" si="57"/>
        <v>15</v>
      </c>
      <c r="CG17" s="163">
        <f t="shared" si="58"/>
        <v>156</v>
      </c>
      <c r="CH17" s="163">
        <f t="shared" si="59"/>
        <v>24</v>
      </c>
      <c r="CI17" s="163">
        <f t="shared" si="60"/>
        <v>180</v>
      </c>
      <c r="CJ17" s="157">
        <f t="shared" si="61"/>
        <v>0</v>
      </c>
      <c r="CK17" s="418">
        <f t="shared" si="62"/>
        <v>2</v>
      </c>
      <c r="CL17" s="424">
        <f t="shared" si="63"/>
        <v>24</v>
      </c>
      <c r="CN17" s="124">
        <f t="shared" si="64"/>
        <v>6.5</v>
      </c>
      <c r="CO17" s="124">
        <f t="shared" si="65"/>
        <v>7.5</v>
      </c>
      <c r="CP17" s="125">
        <f t="shared" si="66"/>
        <v>13</v>
      </c>
      <c r="CQ17" s="125">
        <f t="shared" si="67"/>
        <v>15</v>
      </c>
    </row>
    <row r="18" spans="1:99" ht="21" customHeight="1" thickBot="1" x14ac:dyDescent="0.3">
      <c r="A18" s="22" t="s">
        <v>289</v>
      </c>
      <c r="B18" s="575" t="s">
        <v>79</v>
      </c>
      <c r="C18" s="19" t="s">
        <v>2</v>
      </c>
      <c r="D18" s="656"/>
      <c r="E18" s="656"/>
      <c r="F18" s="657" t="s">
        <v>31</v>
      </c>
      <c r="G18" s="442" t="s">
        <v>26</v>
      </c>
      <c r="H18" s="443" t="s">
        <v>26</v>
      </c>
      <c r="I18" s="538"/>
      <c r="J18" s="535"/>
      <c r="K18" s="442" t="s">
        <v>24</v>
      </c>
      <c r="L18" s="442" t="s">
        <v>24</v>
      </c>
      <c r="M18" s="536" t="s">
        <v>57</v>
      </c>
      <c r="N18" s="536"/>
      <c r="O18" s="443" t="s">
        <v>24</v>
      </c>
      <c r="P18" s="382" t="s">
        <v>31</v>
      </c>
      <c r="Q18" s="535" t="s">
        <v>26</v>
      </c>
      <c r="R18" s="861"/>
      <c r="S18" s="382" t="s">
        <v>24</v>
      </c>
      <c r="T18" s="442" t="s">
        <v>24</v>
      </c>
      <c r="U18" s="658" t="s">
        <v>26</v>
      </c>
      <c r="V18" s="558" t="s">
        <v>50</v>
      </c>
      <c r="W18" s="659"/>
      <c r="X18" s="442" t="s">
        <v>31</v>
      </c>
      <c r="Y18" s="536" t="s">
        <v>26</v>
      </c>
      <c r="Z18" s="536"/>
      <c r="AA18" s="442" t="s">
        <v>24</v>
      </c>
      <c r="AB18" s="660" t="s">
        <v>31</v>
      </c>
      <c r="AC18" s="537"/>
      <c r="AD18" s="661"/>
      <c r="AE18" s="442" t="s">
        <v>24</v>
      </c>
      <c r="AF18" s="442" t="s">
        <v>26</v>
      </c>
      <c r="AG18" s="536"/>
      <c r="AH18" s="879"/>
      <c r="AI18" s="123">
        <f t="shared" si="5"/>
        <v>7</v>
      </c>
      <c r="AJ18" s="61">
        <f t="shared" si="6"/>
        <v>0</v>
      </c>
      <c r="AK18" s="61">
        <f t="shared" si="7"/>
        <v>0</v>
      </c>
      <c r="AL18" s="61">
        <f t="shared" si="8"/>
        <v>0</v>
      </c>
      <c r="AM18" s="61">
        <f t="shared" si="9"/>
        <v>0</v>
      </c>
      <c r="AN18" s="61">
        <f t="shared" si="10"/>
        <v>6</v>
      </c>
      <c r="AO18" s="61">
        <f t="shared" si="11"/>
        <v>0</v>
      </c>
      <c r="AP18" s="61">
        <f t="shared" si="12"/>
        <v>4</v>
      </c>
      <c r="AQ18" s="61">
        <f t="shared" si="13"/>
        <v>0</v>
      </c>
      <c r="AR18" s="61">
        <f t="shared" si="14"/>
        <v>0</v>
      </c>
      <c r="AS18" s="61">
        <f t="shared" si="15"/>
        <v>0</v>
      </c>
      <c r="AT18" s="61">
        <f t="shared" si="16"/>
        <v>0</v>
      </c>
      <c r="AU18" s="61">
        <f t="shared" si="17"/>
        <v>0</v>
      </c>
      <c r="AV18" s="61">
        <f t="shared" si="18"/>
        <v>0</v>
      </c>
      <c r="AW18" s="61">
        <f t="shared" si="19"/>
        <v>0</v>
      </c>
      <c r="AX18" s="61">
        <f t="shared" si="20"/>
        <v>0</v>
      </c>
      <c r="AY18" s="61">
        <f t="shared" si="21"/>
        <v>0</v>
      </c>
      <c r="AZ18" s="61">
        <f t="shared" si="22"/>
        <v>0</v>
      </c>
      <c r="BA18" s="61">
        <f t="shared" si="23"/>
        <v>0</v>
      </c>
      <c r="BB18" s="61">
        <f t="shared" si="24"/>
        <v>0</v>
      </c>
      <c r="BC18" s="62">
        <f t="shared" si="25"/>
        <v>13</v>
      </c>
      <c r="BD18" s="63"/>
      <c r="BE18" s="545">
        <f>+AI18*$BD$2+AJ18*$BD$6+AN18*$BD$2+AO18*$BD$6+AQ18*8/24+AU18*8/24+AV18*8/24+AW18*8/24+AX18*12/24+AY18*8/24+AZ18*$BD$2+BA18*8/24+BN18*(0/24)+(AM18*$BE$2)+AK18*$BF$2+AL18*$BF$6</f>
        <v>6.5</v>
      </c>
      <c r="BF18" s="5">
        <f t="shared" si="42"/>
        <v>0</v>
      </c>
      <c r="BG18" s="5">
        <f t="shared" si="26"/>
        <v>1</v>
      </c>
      <c r="BH18" s="5">
        <f t="shared" si="43"/>
        <v>0</v>
      </c>
      <c r="BI18" s="5">
        <f t="shared" si="44"/>
        <v>0</v>
      </c>
      <c r="BJ18" s="5">
        <f t="shared" si="27"/>
        <v>0</v>
      </c>
      <c r="BK18" s="5">
        <f t="shared" si="45"/>
        <v>0</v>
      </c>
      <c r="BL18" s="5">
        <f t="shared" si="28"/>
        <v>1</v>
      </c>
      <c r="BM18" s="5">
        <f t="shared" si="29"/>
        <v>0</v>
      </c>
      <c r="BN18" s="143">
        <f t="shared" si="30"/>
        <v>0</v>
      </c>
      <c r="BO18" s="145">
        <f t="shared" si="46"/>
        <v>6.5</v>
      </c>
      <c r="BP18" s="64">
        <f>+BO18+(BN18)*(12/24)-$BO$12</f>
        <v>-1.166666666666667</v>
      </c>
      <c r="BQ18" s="65">
        <f t="shared" si="47"/>
        <v>2.3333333333333339</v>
      </c>
      <c r="BR18" s="545">
        <f t="shared" si="48"/>
        <v>7.5</v>
      </c>
      <c r="BS18" s="545">
        <f t="shared" si="69"/>
        <v>-0.16666666666666696</v>
      </c>
      <c r="BT18" s="66" t="e">
        <f>+(BR18/$BR$81)-1</f>
        <v>#REF!</v>
      </c>
      <c r="BU18" s="67">
        <f t="shared" si="49"/>
        <v>1</v>
      </c>
      <c r="BV18" s="5">
        <f t="shared" si="50"/>
        <v>0</v>
      </c>
      <c r="BW18" s="67">
        <f t="shared" si="51"/>
        <v>0</v>
      </c>
      <c r="BX18" s="67">
        <f t="shared" si="52"/>
        <v>1</v>
      </c>
      <c r="BY18" s="68">
        <f t="shared" si="53"/>
        <v>2</v>
      </c>
      <c r="BZ18" s="67">
        <f t="shared" si="54"/>
        <v>0</v>
      </c>
      <c r="CA18" s="67">
        <f>6+BX18</f>
        <v>7</v>
      </c>
      <c r="CB18" s="68">
        <f t="shared" si="55"/>
        <v>7</v>
      </c>
      <c r="CC18" s="146"/>
      <c r="CE18" s="161">
        <f t="shared" si="56"/>
        <v>6.5</v>
      </c>
      <c r="CF18" s="125">
        <f t="shared" si="57"/>
        <v>15</v>
      </c>
      <c r="CG18" s="163">
        <f t="shared" si="58"/>
        <v>156</v>
      </c>
      <c r="CH18" s="163">
        <f t="shared" si="59"/>
        <v>24</v>
      </c>
      <c r="CI18" s="163">
        <f t="shared" si="60"/>
        <v>180</v>
      </c>
      <c r="CJ18" s="157">
        <f t="shared" si="61"/>
        <v>0</v>
      </c>
      <c r="CK18" s="418">
        <f t="shared" si="62"/>
        <v>2</v>
      </c>
      <c r="CL18" s="424">
        <f t="shared" si="63"/>
        <v>24</v>
      </c>
      <c r="CN18" s="124">
        <f t="shared" si="64"/>
        <v>6.5</v>
      </c>
      <c r="CO18" s="124">
        <f t="shared" si="65"/>
        <v>7.5</v>
      </c>
      <c r="CP18" s="125">
        <f t="shared" si="66"/>
        <v>13</v>
      </c>
      <c r="CQ18" s="125">
        <f t="shared" si="67"/>
        <v>15</v>
      </c>
    </row>
    <row r="19" spans="1:99" ht="21" customHeight="1" thickBot="1" x14ac:dyDescent="0.3">
      <c r="A19" s="1656" t="s">
        <v>70</v>
      </c>
      <c r="B19" s="1655" t="s">
        <v>73</v>
      </c>
      <c r="C19" s="122" t="s">
        <v>71</v>
      </c>
      <c r="D19" s="662"/>
      <c r="E19" s="662"/>
      <c r="F19" s="663" t="s">
        <v>31</v>
      </c>
      <c r="G19" s="447"/>
      <c r="H19" s="448" t="s">
        <v>25</v>
      </c>
      <c r="I19" s="632"/>
      <c r="J19" s="486"/>
      <c r="K19" s="447"/>
      <c r="L19" s="447" t="s">
        <v>25</v>
      </c>
      <c r="M19" s="664"/>
      <c r="N19" s="664"/>
      <c r="O19" s="448" t="s">
        <v>24</v>
      </c>
      <c r="P19" s="446" t="s">
        <v>25</v>
      </c>
      <c r="Q19" s="486"/>
      <c r="R19" s="564"/>
      <c r="S19" s="446"/>
      <c r="T19" s="447"/>
      <c r="U19" s="665"/>
      <c r="V19" s="666"/>
      <c r="W19" s="446" t="s">
        <v>24</v>
      </c>
      <c r="X19" s="447" t="s">
        <v>25</v>
      </c>
      <c r="Y19" s="664"/>
      <c r="Z19" s="664"/>
      <c r="AA19" s="447"/>
      <c r="AB19" s="447" t="s">
        <v>25</v>
      </c>
      <c r="AC19" s="633"/>
      <c r="AD19" s="632"/>
      <c r="AE19" s="447" t="s">
        <v>24</v>
      </c>
      <c r="AF19" s="447"/>
      <c r="AG19" s="664"/>
      <c r="AH19" s="389"/>
      <c r="AI19" s="123">
        <f t="shared" si="5"/>
        <v>3</v>
      </c>
      <c r="AJ19" s="61">
        <f t="shared" si="6"/>
        <v>5</v>
      </c>
      <c r="AK19" s="61">
        <f t="shared" si="7"/>
        <v>0</v>
      </c>
      <c r="AL19" s="61">
        <f t="shared" si="8"/>
        <v>0</v>
      </c>
      <c r="AM19" s="61">
        <f t="shared" si="9"/>
        <v>0</v>
      </c>
      <c r="AN19" s="61">
        <f t="shared" si="10"/>
        <v>0</v>
      </c>
      <c r="AO19" s="61">
        <f t="shared" si="11"/>
        <v>0</v>
      </c>
      <c r="AP19" s="61">
        <f t="shared" si="12"/>
        <v>1</v>
      </c>
      <c r="AQ19" s="61">
        <f t="shared" si="13"/>
        <v>0</v>
      </c>
      <c r="AR19" s="61">
        <f t="shared" si="14"/>
        <v>0</v>
      </c>
      <c r="AS19" s="61">
        <f t="shared" si="15"/>
        <v>0</v>
      </c>
      <c r="AT19" s="61">
        <f t="shared" si="16"/>
        <v>0</v>
      </c>
      <c r="AU19" s="61">
        <f t="shared" si="17"/>
        <v>0</v>
      </c>
      <c r="AV19" s="61">
        <f t="shared" si="18"/>
        <v>0</v>
      </c>
      <c r="AW19" s="61">
        <f t="shared" si="19"/>
        <v>0</v>
      </c>
      <c r="AX19" s="61">
        <f t="shared" si="20"/>
        <v>0</v>
      </c>
      <c r="AY19" s="61">
        <f t="shared" si="21"/>
        <v>0</v>
      </c>
      <c r="AZ19" s="61">
        <f t="shared" si="22"/>
        <v>0</v>
      </c>
      <c r="BA19" s="61">
        <f t="shared" si="23"/>
        <v>0</v>
      </c>
      <c r="BB19" s="61">
        <f t="shared" si="24"/>
        <v>0</v>
      </c>
      <c r="BC19" s="62">
        <f t="shared" si="25"/>
        <v>8</v>
      </c>
      <c r="BD19" s="307">
        <f>+AI19*$BD$2+AJ19*$BD$6+AN19*$BD$2+AO19*$BD$6+AQ19*8/24+AU19*8/24+AV19*8/24+AW19*8/24+AX19*12/24+AY19*8/24+AZ19*$BD$2+BA19*8/24+BN19*(0/24)+(AM19*$BE$2)+AK19*$BF$2+AL19*$BF$6</f>
        <v>4</v>
      </c>
      <c r="BE19" s="1663" t="e">
        <f>+BD19+#REF!</f>
        <v>#REF!</v>
      </c>
      <c r="BF19" s="5">
        <f t="shared" si="42"/>
        <v>0</v>
      </c>
      <c r="BG19" s="5">
        <f t="shared" si="26"/>
        <v>0</v>
      </c>
      <c r="BH19" s="5">
        <f t="shared" si="43"/>
        <v>0</v>
      </c>
      <c r="BI19" s="5">
        <f t="shared" si="44"/>
        <v>0</v>
      </c>
      <c r="BJ19" s="5">
        <f t="shared" si="27"/>
        <v>0</v>
      </c>
      <c r="BK19" s="5">
        <f t="shared" si="45"/>
        <v>0</v>
      </c>
      <c r="BL19" s="5">
        <f t="shared" si="28"/>
        <v>0</v>
      </c>
      <c r="BM19" s="5">
        <f t="shared" si="29"/>
        <v>0</v>
      </c>
      <c r="BN19" s="143">
        <f t="shared" si="30"/>
        <v>0</v>
      </c>
      <c r="BO19" s="1664" t="e">
        <f>+BE19</f>
        <v>#REF!</v>
      </c>
      <c r="BP19" s="1665" t="e">
        <f>+BO19+(+BN19)*(12/24)-$BO$12</f>
        <v>#REF!</v>
      </c>
      <c r="BQ19" s="1666" t="e">
        <f>IF(BP19&gt;=(-11/24),0,(-BP19)/(12/24))</f>
        <v>#REF!</v>
      </c>
      <c r="BR19" s="1663" t="e">
        <f t="shared" si="48"/>
        <v>#REF!</v>
      </c>
      <c r="BS19" s="1663" t="e">
        <f>+BR19-$BO$12</f>
        <v>#REF!</v>
      </c>
      <c r="BT19" s="1673" t="e">
        <f>+(BR19/$BR$81)-1</f>
        <v>#REF!</v>
      </c>
      <c r="BU19" s="1667" t="e">
        <f>+BF19+BG19+#REF!+#REF!</f>
        <v>#REF!</v>
      </c>
      <c r="BV19" s="1667" t="e">
        <f>+BH19+BI19+#REF!+#REF!</f>
        <v>#REF!</v>
      </c>
      <c r="BW19" s="1667" t="e">
        <f>+BJ19+BK19+#REF!+#REF!</f>
        <v>#REF!</v>
      </c>
      <c r="BX19" s="1667" t="e">
        <f>+BL19+BM19+#REF!+#REF!</f>
        <v>#REF!</v>
      </c>
      <c r="BY19" s="1668" t="e">
        <f>+BU19+BV19+BW19+BX19</f>
        <v>#REF!</v>
      </c>
      <c r="BZ19" s="1667" t="e">
        <f>+BN19+#REF!</f>
        <v>#REF!</v>
      </c>
      <c r="CA19" s="1667" t="e">
        <f>8+BX19</f>
        <v>#REF!</v>
      </c>
      <c r="CB19" s="1668" t="e">
        <f>+CA19-BZ19</f>
        <v>#REF!</v>
      </c>
      <c r="CE19" s="1672" t="e">
        <f t="shared" si="56"/>
        <v>#REF!</v>
      </c>
      <c r="CF19" s="125">
        <f t="shared" si="57"/>
        <v>8</v>
      </c>
      <c r="CG19" s="163" t="e">
        <f t="shared" si="58"/>
        <v>#REF!</v>
      </c>
      <c r="CH19" s="163">
        <f t="shared" si="59"/>
        <v>0</v>
      </c>
      <c r="CI19" s="163" t="e">
        <f t="shared" si="60"/>
        <v>#REF!</v>
      </c>
      <c r="CJ19" s="157">
        <f t="shared" si="61"/>
        <v>0</v>
      </c>
      <c r="CK19" s="832" t="e">
        <f>BY19-BV19</f>
        <v>#REF!</v>
      </c>
      <c r="CL19" s="576" t="e">
        <f>CK19*12+BV19*8</f>
        <v>#REF!</v>
      </c>
      <c r="CN19" s="1672" t="e">
        <f t="shared" si="64"/>
        <v>#REF!</v>
      </c>
      <c r="CO19" s="124" t="e">
        <f t="shared" si="65"/>
        <v>#REF!</v>
      </c>
      <c r="CP19" s="162">
        <f t="shared" si="66"/>
        <v>8</v>
      </c>
      <c r="CQ19" s="308">
        <f t="shared" si="67"/>
        <v>8</v>
      </c>
    </row>
    <row r="20" spans="1:99" ht="21" customHeight="1" thickBot="1" x14ac:dyDescent="0.3">
      <c r="A20" s="127" t="s">
        <v>72</v>
      </c>
      <c r="B20" s="619" t="s">
        <v>75</v>
      </c>
      <c r="C20" s="620" t="s">
        <v>3</v>
      </c>
      <c r="D20" s="667"/>
      <c r="E20" s="667"/>
      <c r="F20" s="668" t="s">
        <v>25</v>
      </c>
      <c r="G20" s="444"/>
      <c r="H20" s="445" t="s">
        <v>24</v>
      </c>
      <c r="I20" s="629" t="s">
        <v>25</v>
      </c>
      <c r="J20" s="630"/>
      <c r="K20" s="444" t="s">
        <v>24</v>
      </c>
      <c r="L20" s="444" t="s">
        <v>25</v>
      </c>
      <c r="M20" s="483"/>
      <c r="N20" s="483"/>
      <c r="O20" s="445" t="s">
        <v>24</v>
      </c>
      <c r="P20" s="482" t="s">
        <v>25</v>
      </c>
      <c r="Q20" s="630"/>
      <c r="R20" s="862"/>
      <c r="S20" s="482" t="s">
        <v>24</v>
      </c>
      <c r="T20" s="444" t="s">
        <v>24</v>
      </c>
      <c r="U20" s="669"/>
      <c r="V20" s="670"/>
      <c r="W20" s="482" t="s">
        <v>24</v>
      </c>
      <c r="X20" s="444" t="s">
        <v>25</v>
      </c>
      <c r="Y20" s="483"/>
      <c r="Z20" s="483"/>
      <c r="AA20" s="444" t="s">
        <v>25</v>
      </c>
      <c r="AB20" s="444" t="s">
        <v>25</v>
      </c>
      <c r="AC20" s="631"/>
      <c r="AD20" s="629"/>
      <c r="AE20" s="444" t="s">
        <v>24</v>
      </c>
      <c r="AF20" s="444" t="s">
        <v>25</v>
      </c>
      <c r="AG20" s="483"/>
      <c r="AH20" s="562"/>
      <c r="AI20" s="123">
        <f t="shared" si="5"/>
        <v>7</v>
      </c>
      <c r="AJ20" s="61">
        <f t="shared" si="6"/>
        <v>8</v>
      </c>
      <c r="AK20" s="61">
        <f t="shared" si="7"/>
        <v>0</v>
      </c>
      <c r="AL20" s="61">
        <f t="shared" si="8"/>
        <v>0</v>
      </c>
      <c r="AM20" s="61">
        <f t="shared" si="9"/>
        <v>0</v>
      </c>
      <c r="AN20" s="61">
        <f t="shared" si="10"/>
        <v>0</v>
      </c>
      <c r="AO20" s="61">
        <f t="shared" si="11"/>
        <v>0</v>
      </c>
      <c r="AP20" s="61">
        <f t="shared" si="12"/>
        <v>0</v>
      </c>
      <c r="AQ20" s="61">
        <f t="shared" si="13"/>
        <v>0</v>
      </c>
      <c r="AR20" s="61">
        <f t="shared" si="14"/>
        <v>0</v>
      </c>
      <c r="AS20" s="61">
        <f t="shared" si="15"/>
        <v>0</v>
      </c>
      <c r="AT20" s="61">
        <f t="shared" si="16"/>
        <v>0</v>
      </c>
      <c r="AU20" s="61">
        <f t="shared" si="17"/>
        <v>0</v>
      </c>
      <c r="AV20" s="61">
        <f t="shared" si="18"/>
        <v>0</v>
      </c>
      <c r="AW20" s="61">
        <f t="shared" si="19"/>
        <v>0</v>
      </c>
      <c r="AX20" s="61">
        <f t="shared" si="20"/>
        <v>0</v>
      </c>
      <c r="AY20" s="61">
        <f t="shared" si="21"/>
        <v>0</v>
      </c>
      <c r="AZ20" s="61">
        <f t="shared" si="22"/>
        <v>0</v>
      </c>
      <c r="BA20" s="61">
        <f t="shared" si="23"/>
        <v>0</v>
      </c>
      <c r="BB20" s="61">
        <f t="shared" si="24"/>
        <v>0</v>
      </c>
      <c r="BC20" s="62">
        <f t="shared" si="25"/>
        <v>15</v>
      </c>
      <c r="BD20" s="63"/>
      <c r="BE20" s="545">
        <f>+AI20*$BD$2+AJ20*$BD$6+AN20*$BD$2+AO20*$BD$6+AQ20*8/24+AU20*8/24+AV20*8/24+AW20*8/24+AX20*12/24+AY20*8/24+AZ20*$BD$2+BA20*8/24+BN20*(0/24)+(AM20*$BE$2)+AK20*$BF$2+AL20*$BF$6</f>
        <v>7.5</v>
      </c>
      <c r="BF20" s="5">
        <f t="shared" si="42"/>
        <v>0</v>
      </c>
      <c r="BG20" s="5">
        <f t="shared" si="26"/>
        <v>0</v>
      </c>
      <c r="BH20" s="5">
        <f t="shared" si="43"/>
        <v>0</v>
      </c>
      <c r="BI20" s="5">
        <f t="shared" si="44"/>
        <v>0</v>
      </c>
      <c r="BJ20" s="5">
        <f t="shared" si="27"/>
        <v>0</v>
      </c>
      <c r="BK20" s="5">
        <f t="shared" si="45"/>
        <v>0</v>
      </c>
      <c r="BL20" s="5">
        <f t="shared" si="28"/>
        <v>0</v>
      </c>
      <c r="BM20" s="5">
        <f t="shared" si="29"/>
        <v>0</v>
      </c>
      <c r="BN20" s="143">
        <f t="shared" si="30"/>
        <v>0</v>
      </c>
      <c r="BO20" s="145">
        <f>+BE20</f>
        <v>7.5</v>
      </c>
      <c r="BP20" s="64">
        <f>+BO20+(+BN20)*(12/24)-$BO$12</f>
        <v>-0.16666666666666696</v>
      </c>
      <c r="BQ20" s="65">
        <f t="shared" si="47"/>
        <v>0</v>
      </c>
      <c r="BR20" s="545">
        <f t="shared" ref="BR20:BR22" si="70">+BO20+BY20*$BD$2</f>
        <v>7.5</v>
      </c>
      <c r="BS20" s="545">
        <f t="shared" ref="BS20:BS22" si="71">+BR20-$BO$12</f>
        <v>-0.16666666666666696</v>
      </c>
      <c r="BT20" s="66" t="e">
        <f>+(BR20/$BR$81)-1</f>
        <v>#REF!</v>
      </c>
      <c r="BU20" s="67">
        <f t="shared" ref="BU20:BU27" si="72">+BF20+BG20</f>
        <v>0</v>
      </c>
      <c r="BV20" s="67">
        <f>+BH20+BI20</f>
        <v>0</v>
      </c>
      <c r="BW20" s="67">
        <f t="shared" ref="BW20:BW27" si="73">+BJ20+BK20</f>
        <v>0</v>
      </c>
      <c r="BX20" s="67">
        <f t="shared" ref="BX20:BX27" si="74">+BL20+BM20</f>
        <v>0</v>
      </c>
      <c r="BY20" s="68">
        <f t="shared" si="53"/>
        <v>0</v>
      </c>
      <c r="BZ20" s="67">
        <f>+BN20</f>
        <v>0</v>
      </c>
      <c r="CA20" s="67">
        <f>16+BX20</f>
        <v>16</v>
      </c>
      <c r="CB20" s="68">
        <f>+CA20-BZ20</f>
        <v>16</v>
      </c>
      <c r="CC20" s="227"/>
      <c r="CD20" s="227"/>
      <c r="CE20" s="161">
        <f t="shared" ref="CE20:CE29" si="75">+BE20</f>
        <v>7.5</v>
      </c>
      <c r="CF20" s="125">
        <f t="shared" si="57"/>
        <v>15</v>
      </c>
      <c r="CG20" s="163">
        <f t="shared" si="58"/>
        <v>180</v>
      </c>
      <c r="CH20" s="163">
        <f t="shared" si="59"/>
        <v>0</v>
      </c>
      <c r="CI20" s="163">
        <f t="shared" si="60"/>
        <v>180</v>
      </c>
      <c r="CJ20" s="157">
        <f t="shared" si="61"/>
        <v>0</v>
      </c>
      <c r="CK20" s="418">
        <f>BY20-BV20</f>
        <v>0</v>
      </c>
      <c r="CL20" s="424">
        <f>CK20*12+BV20*8</f>
        <v>0</v>
      </c>
      <c r="CM20" s="227"/>
      <c r="CN20" s="124">
        <f t="shared" ref="CN20" si="76">+CE20</f>
        <v>7.5</v>
      </c>
      <c r="CO20" s="124">
        <f t="shared" si="65"/>
        <v>7.5</v>
      </c>
      <c r="CP20" s="125">
        <f t="shared" si="66"/>
        <v>15</v>
      </c>
      <c r="CQ20" s="125">
        <f t="shared" si="67"/>
        <v>15</v>
      </c>
      <c r="CR20" s="227"/>
      <c r="CS20" s="227"/>
      <c r="CT20" s="227"/>
      <c r="CU20" s="227"/>
    </row>
    <row r="21" spans="1:99" ht="21" customHeight="1" thickBot="1" x14ac:dyDescent="0.3">
      <c r="A21" s="132" t="s">
        <v>74</v>
      </c>
      <c r="B21" s="570" t="s">
        <v>159</v>
      </c>
      <c r="C21" s="19" t="s">
        <v>3</v>
      </c>
      <c r="D21" s="671"/>
      <c r="E21" s="671"/>
      <c r="F21" s="423" t="s">
        <v>24</v>
      </c>
      <c r="G21" s="412" t="s">
        <v>24</v>
      </c>
      <c r="H21" s="429" t="s">
        <v>25</v>
      </c>
      <c r="I21" s="476"/>
      <c r="J21" s="432"/>
      <c r="K21" s="412" t="s">
        <v>24</v>
      </c>
      <c r="L21" s="412" t="s">
        <v>25</v>
      </c>
      <c r="M21" s="475" t="s">
        <v>57</v>
      </c>
      <c r="N21" s="475"/>
      <c r="O21" s="429" t="s">
        <v>24</v>
      </c>
      <c r="P21" s="434" t="s">
        <v>25</v>
      </c>
      <c r="Q21" s="432"/>
      <c r="R21" s="550"/>
      <c r="S21" s="434" t="s">
        <v>24</v>
      </c>
      <c r="T21" s="412" t="s">
        <v>24</v>
      </c>
      <c r="U21" s="427"/>
      <c r="V21" s="480"/>
      <c r="W21" s="434" t="s">
        <v>24</v>
      </c>
      <c r="X21" s="412" t="s">
        <v>25</v>
      </c>
      <c r="Y21" s="475"/>
      <c r="Z21" s="475"/>
      <c r="AA21" s="412" t="s">
        <v>25</v>
      </c>
      <c r="AB21" s="412" t="s">
        <v>25</v>
      </c>
      <c r="AC21" s="441"/>
      <c r="AD21" s="476"/>
      <c r="AE21" s="412" t="s">
        <v>24</v>
      </c>
      <c r="AF21" s="412" t="s">
        <v>25</v>
      </c>
      <c r="AG21" s="475"/>
      <c r="AH21" s="563"/>
      <c r="AI21" s="123">
        <f t="shared" si="5"/>
        <v>8</v>
      </c>
      <c r="AJ21" s="61">
        <f t="shared" si="6"/>
        <v>7</v>
      </c>
      <c r="AK21" s="61">
        <f t="shared" si="7"/>
        <v>0</v>
      </c>
      <c r="AL21" s="61">
        <f t="shared" si="8"/>
        <v>0</v>
      </c>
      <c r="AM21" s="61">
        <f t="shared" si="9"/>
        <v>0</v>
      </c>
      <c r="AN21" s="61">
        <f t="shared" si="10"/>
        <v>0</v>
      </c>
      <c r="AO21" s="61">
        <f t="shared" si="11"/>
        <v>0</v>
      </c>
      <c r="AP21" s="61">
        <f t="shared" si="12"/>
        <v>0</v>
      </c>
      <c r="AQ21" s="61">
        <f t="shared" si="13"/>
        <v>0</v>
      </c>
      <c r="AR21" s="61">
        <f t="shared" si="14"/>
        <v>0</v>
      </c>
      <c r="AS21" s="61">
        <f t="shared" si="15"/>
        <v>0</v>
      </c>
      <c r="AT21" s="61">
        <f t="shared" si="16"/>
        <v>0</v>
      </c>
      <c r="AU21" s="61">
        <f t="shared" si="17"/>
        <v>0</v>
      </c>
      <c r="AV21" s="61">
        <f t="shared" si="18"/>
        <v>0</v>
      </c>
      <c r="AW21" s="61">
        <f t="shared" si="19"/>
        <v>0</v>
      </c>
      <c r="AX21" s="61">
        <f t="shared" si="20"/>
        <v>0</v>
      </c>
      <c r="AY21" s="61">
        <f t="shared" si="21"/>
        <v>0</v>
      </c>
      <c r="AZ21" s="61">
        <f t="shared" si="22"/>
        <v>0</v>
      </c>
      <c r="BA21" s="61">
        <f t="shared" si="23"/>
        <v>0</v>
      </c>
      <c r="BB21" s="61">
        <f t="shared" si="24"/>
        <v>0</v>
      </c>
      <c r="BC21" s="62">
        <f t="shared" si="25"/>
        <v>15</v>
      </c>
      <c r="BD21" s="63"/>
      <c r="BE21" s="545">
        <f t="shared" ref="BE21:BE28" si="77">+AI21*$BD$2+AJ21*$BD$6+AN21*$BD$2+AO21*$BD$6+AQ21*8/24+AU21*8/24+AV21*8/24+AW21*8/24+AX21*12/24+AY21*8/24+AZ21*$BD$2+BA21*8/24+BN21*(0/24)+(AM21*$BE$2)+AK21*$BF$2+AL21*$BF$6</f>
        <v>7.5</v>
      </c>
      <c r="BF21" s="5">
        <f t="shared" si="42"/>
        <v>0</v>
      </c>
      <c r="BG21" s="5">
        <f t="shared" si="26"/>
        <v>1</v>
      </c>
      <c r="BH21" s="5">
        <f t="shared" si="43"/>
        <v>0</v>
      </c>
      <c r="BI21" s="5">
        <f t="shared" si="44"/>
        <v>0</v>
      </c>
      <c r="BJ21" s="5">
        <f t="shared" si="27"/>
        <v>0</v>
      </c>
      <c r="BK21" s="5">
        <f t="shared" si="45"/>
        <v>0</v>
      </c>
      <c r="BL21" s="5">
        <f t="shared" si="28"/>
        <v>0</v>
      </c>
      <c r="BM21" s="5">
        <f t="shared" si="29"/>
        <v>0</v>
      </c>
      <c r="BN21" s="143">
        <f t="shared" si="30"/>
        <v>0</v>
      </c>
      <c r="BO21" s="145">
        <f t="shared" ref="BO21:BO22" si="78">+BE21</f>
        <v>7.5</v>
      </c>
      <c r="BP21" s="64">
        <f t="shared" ref="BP21:BP22" si="79">+BO21+(+BN21)*(12/24)-$BO$12</f>
        <v>-0.16666666666666696</v>
      </c>
      <c r="BQ21" s="65">
        <f t="shared" si="47"/>
        <v>0</v>
      </c>
      <c r="BR21" s="545">
        <f t="shared" si="70"/>
        <v>8</v>
      </c>
      <c r="BS21" s="545">
        <f t="shared" si="71"/>
        <v>0.33333333333333304</v>
      </c>
      <c r="BT21" s="66" t="e">
        <f>+(BR21/$BR$81)-1</f>
        <v>#REF!</v>
      </c>
      <c r="BU21" s="67">
        <f t="shared" si="72"/>
        <v>1</v>
      </c>
      <c r="BV21" s="67">
        <f t="shared" ref="BV21:BV27" si="80">+BH21+BI21</f>
        <v>0</v>
      </c>
      <c r="BW21" s="67">
        <f t="shared" si="73"/>
        <v>0</v>
      </c>
      <c r="BX21" s="67">
        <f t="shared" si="74"/>
        <v>0</v>
      </c>
      <c r="BY21" s="68">
        <f t="shared" si="53"/>
        <v>1</v>
      </c>
      <c r="BZ21" s="67">
        <f t="shared" si="54"/>
        <v>0</v>
      </c>
      <c r="CA21" s="67">
        <f>5+BX21</f>
        <v>5</v>
      </c>
      <c r="CB21" s="68">
        <f t="shared" ref="CB21:CB27" si="81">+CA21-BZ21</f>
        <v>5</v>
      </c>
      <c r="CE21" s="161">
        <f t="shared" si="75"/>
        <v>7.5</v>
      </c>
      <c r="CF21" s="125">
        <f t="shared" si="57"/>
        <v>16</v>
      </c>
      <c r="CG21" s="163">
        <f t="shared" si="58"/>
        <v>180</v>
      </c>
      <c r="CH21" s="163">
        <f t="shared" si="59"/>
        <v>12</v>
      </c>
      <c r="CI21" s="163">
        <f t="shared" si="60"/>
        <v>192</v>
      </c>
      <c r="CJ21" s="157">
        <f t="shared" si="61"/>
        <v>0</v>
      </c>
      <c r="CK21" s="418">
        <f t="shared" ref="CK21:CK29" si="82">BY21-BV21</f>
        <v>1</v>
      </c>
      <c r="CL21" s="424">
        <f t="shared" ref="CL21:CL29" si="83">CK21*12+BV21*8</f>
        <v>12</v>
      </c>
      <c r="CN21" s="124">
        <f t="shared" si="64"/>
        <v>7.5</v>
      </c>
      <c r="CO21" s="124">
        <f t="shared" si="65"/>
        <v>8</v>
      </c>
      <c r="CP21" s="125">
        <f t="shared" si="66"/>
        <v>15</v>
      </c>
      <c r="CQ21" s="125">
        <f t="shared" si="67"/>
        <v>16</v>
      </c>
    </row>
    <row r="22" spans="1:99" ht="21" customHeight="1" thickBot="1" x14ac:dyDescent="0.3">
      <c r="A22" s="132" t="s">
        <v>76</v>
      </c>
      <c r="B22" s="570" t="s">
        <v>81</v>
      </c>
      <c r="C22" s="19" t="s">
        <v>3</v>
      </c>
      <c r="D22" s="671" t="s">
        <v>24</v>
      </c>
      <c r="E22" s="671" t="s">
        <v>24</v>
      </c>
      <c r="F22" s="423" t="s">
        <v>26</v>
      </c>
      <c r="G22" s="412" t="s">
        <v>24</v>
      </c>
      <c r="H22" s="429" t="s">
        <v>25</v>
      </c>
      <c r="I22" s="473"/>
      <c r="J22" s="432"/>
      <c r="K22" s="412" t="s">
        <v>27</v>
      </c>
      <c r="L22" s="412" t="s">
        <v>25</v>
      </c>
      <c r="M22" s="475"/>
      <c r="N22" s="475"/>
      <c r="O22" s="429" t="s">
        <v>25</v>
      </c>
      <c r="P22" s="434" t="s">
        <v>25</v>
      </c>
      <c r="Q22" s="432"/>
      <c r="R22" s="550"/>
      <c r="S22" s="434" t="s">
        <v>31</v>
      </c>
      <c r="T22" s="412" t="s">
        <v>31</v>
      </c>
      <c r="U22" s="427"/>
      <c r="V22" s="480"/>
      <c r="W22" s="434" t="s">
        <v>25</v>
      </c>
      <c r="X22" s="412" t="s">
        <v>25</v>
      </c>
      <c r="Y22" s="475"/>
      <c r="Z22" s="475"/>
      <c r="AA22" s="412" t="s">
        <v>25</v>
      </c>
      <c r="AB22" s="412" t="s">
        <v>25</v>
      </c>
      <c r="AC22" s="441" t="s">
        <v>27</v>
      </c>
      <c r="AD22" s="476"/>
      <c r="AE22" s="412" t="s">
        <v>24</v>
      </c>
      <c r="AF22" s="412" t="s">
        <v>25</v>
      </c>
      <c r="AG22" s="475" t="s">
        <v>49</v>
      </c>
      <c r="AH22" s="563"/>
      <c r="AI22" s="123">
        <f t="shared" si="5"/>
        <v>4</v>
      </c>
      <c r="AJ22" s="61">
        <f t="shared" si="6"/>
        <v>9</v>
      </c>
      <c r="AK22" s="61">
        <f t="shared" si="7"/>
        <v>0</v>
      </c>
      <c r="AL22" s="61">
        <f t="shared" si="8"/>
        <v>0</v>
      </c>
      <c r="AM22" s="61">
        <f t="shared" si="9"/>
        <v>0</v>
      </c>
      <c r="AN22" s="61">
        <f t="shared" si="10"/>
        <v>1</v>
      </c>
      <c r="AO22" s="61">
        <f t="shared" si="11"/>
        <v>2</v>
      </c>
      <c r="AP22" s="61">
        <f t="shared" si="12"/>
        <v>2</v>
      </c>
      <c r="AQ22" s="61">
        <f t="shared" si="13"/>
        <v>0</v>
      </c>
      <c r="AR22" s="61">
        <f t="shared" si="14"/>
        <v>0</v>
      </c>
      <c r="AS22" s="61">
        <f t="shared" si="15"/>
        <v>0</v>
      </c>
      <c r="AT22" s="61">
        <f t="shared" si="16"/>
        <v>0</v>
      </c>
      <c r="AU22" s="61">
        <f t="shared" si="17"/>
        <v>0</v>
      </c>
      <c r="AV22" s="61">
        <f t="shared" si="18"/>
        <v>0</v>
      </c>
      <c r="AW22" s="61">
        <f t="shared" si="19"/>
        <v>0</v>
      </c>
      <c r="AX22" s="61">
        <f t="shared" si="20"/>
        <v>0</v>
      </c>
      <c r="AY22" s="61">
        <f t="shared" si="21"/>
        <v>0</v>
      </c>
      <c r="AZ22" s="61">
        <f t="shared" si="22"/>
        <v>0</v>
      </c>
      <c r="BA22" s="61">
        <f t="shared" si="23"/>
        <v>0</v>
      </c>
      <c r="BB22" s="61">
        <f t="shared" si="24"/>
        <v>0</v>
      </c>
      <c r="BC22" s="62">
        <f t="shared" si="25"/>
        <v>16</v>
      </c>
      <c r="BD22" s="63"/>
      <c r="BE22" s="545">
        <f t="shared" si="77"/>
        <v>8</v>
      </c>
      <c r="BF22" s="5">
        <f t="shared" si="42"/>
        <v>0</v>
      </c>
      <c r="BG22" s="5">
        <f t="shared" si="26"/>
        <v>0</v>
      </c>
      <c r="BH22" s="5">
        <f t="shared" si="43"/>
        <v>0</v>
      </c>
      <c r="BI22" s="5">
        <f t="shared" si="44"/>
        <v>0</v>
      </c>
      <c r="BJ22" s="5">
        <f t="shared" si="27"/>
        <v>0</v>
      </c>
      <c r="BK22" s="5">
        <f t="shared" si="45"/>
        <v>1</v>
      </c>
      <c r="BL22" s="5">
        <f t="shared" si="28"/>
        <v>0</v>
      </c>
      <c r="BM22" s="5">
        <f t="shared" si="29"/>
        <v>0</v>
      </c>
      <c r="BN22" s="143">
        <f t="shared" si="30"/>
        <v>0</v>
      </c>
      <c r="BO22" s="145">
        <f t="shared" si="78"/>
        <v>8</v>
      </c>
      <c r="BP22" s="64">
        <f t="shared" si="79"/>
        <v>0.33333333333333304</v>
      </c>
      <c r="BQ22" s="65">
        <f t="shared" si="47"/>
        <v>0</v>
      </c>
      <c r="BR22" s="545">
        <f t="shared" si="70"/>
        <v>8.5</v>
      </c>
      <c r="BS22" s="545">
        <f t="shared" si="71"/>
        <v>0.83333333333333304</v>
      </c>
      <c r="BT22" s="66" t="e">
        <f>+(BR22/$BR$81)-1</f>
        <v>#REF!</v>
      </c>
      <c r="BU22" s="67">
        <f t="shared" si="72"/>
        <v>0</v>
      </c>
      <c r="BV22" s="67">
        <f t="shared" si="80"/>
        <v>0</v>
      </c>
      <c r="BW22" s="67">
        <f t="shared" si="73"/>
        <v>1</v>
      </c>
      <c r="BX22" s="67">
        <f t="shared" si="74"/>
        <v>0</v>
      </c>
      <c r="BY22" s="68">
        <f t="shared" si="53"/>
        <v>1</v>
      </c>
      <c r="BZ22" s="67">
        <f t="shared" si="54"/>
        <v>0</v>
      </c>
      <c r="CA22" s="67">
        <f>0+BX22</f>
        <v>0</v>
      </c>
      <c r="CB22" s="68">
        <f t="shared" si="81"/>
        <v>0</v>
      </c>
      <c r="CE22" s="161">
        <f t="shared" si="75"/>
        <v>8</v>
      </c>
      <c r="CF22" s="125">
        <f t="shared" si="57"/>
        <v>17</v>
      </c>
      <c r="CG22" s="163">
        <f t="shared" si="58"/>
        <v>192</v>
      </c>
      <c r="CH22" s="163">
        <f t="shared" si="59"/>
        <v>12</v>
      </c>
      <c r="CI22" s="163">
        <f t="shared" si="60"/>
        <v>204</v>
      </c>
      <c r="CJ22" s="157">
        <f t="shared" si="61"/>
        <v>0</v>
      </c>
      <c r="CK22" s="418">
        <f t="shared" si="82"/>
        <v>1</v>
      </c>
      <c r="CL22" s="424">
        <f t="shared" si="83"/>
        <v>12</v>
      </c>
      <c r="CN22" s="124">
        <f t="shared" si="64"/>
        <v>8</v>
      </c>
      <c r="CO22" s="124">
        <f t="shared" si="65"/>
        <v>8.5</v>
      </c>
      <c r="CP22" s="125">
        <f t="shared" si="66"/>
        <v>16</v>
      </c>
      <c r="CQ22" s="125">
        <f t="shared" si="67"/>
        <v>17</v>
      </c>
    </row>
    <row r="23" spans="1:99" ht="21" customHeight="1" thickBot="1" x14ac:dyDescent="0.3">
      <c r="A23" s="571" t="s">
        <v>78</v>
      </c>
      <c r="B23" s="569" t="s">
        <v>106</v>
      </c>
      <c r="C23" s="26" t="s">
        <v>3</v>
      </c>
      <c r="D23" s="421" t="s">
        <v>25</v>
      </c>
      <c r="E23" s="421" t="s">
        <v>25</v>
      </c>
      <c r="F23" s="423"/>
      <c r="G23" s="423" t="s">
        <v>37</v>
      </c>
      <c r="H23" s="464" t="s">
        <v>25</v>
      </c>
      <c r="I23" s="363"/>
      <c r="J23" s="423" t="s">
        <v>24</v>
      </c>
      <c r="K23" s="423" t="s">
        <v>25</v>
      </c>
      <c r="L23" s="423"/>
      <c r="M23" s="423"/>
      <c r="N23" s="423" t="s">
        <v>24</v>
      </c>
      <c r="O23" s="464" t="s">
        <v>24</v>
      </c>
      <c r="P23" s="363"/>
      <c r="Q23" s="423"/>
      <c r="R23" s="863" t="s">
        <v>27</v>
      </c>
      <c r="S23" s="363" t="s">
        <v>25</v>
      </c>
      <c r="T23" s="423"/>
      <c r="U23" s="423"/>
      <c r="V23" s="464" t="s">
        <v>24</v>
      </c>
      <c r="W23" s="363" t="s">
        <v>25</v>
      </c>
      <c r="X23" s="423"/>
      <c r="Y23" s="423"/>
      <c r="Z23" s="423" t="s">
        <v>24</v>
      </c>
      <c r="AA23" s="423" t="s">
        <v>24</v>
      </c>
      <c r="AB23" s="423"/>
      <c r="AC23" s="672" t="s">
        <v>50</v>
      </c>
      <c r="AD23" s="363" t="s">
        <v>24</v>
      </c>
      <c r="AE23" s="423" t="s">
        <v>25</v>
      </c>
      <c r="AF23" s="423"/>
      <c r="AG23" s="423"/>
      <c r="AH23" s="464" t="s">
        <v>25</v>
      </c>
      <c r="AI23" s="123">
        <f t="shared" si="5"/>
        <v>7</v>
      </c>
      <c r="AJ23" s="61">
        <f t="shared" si="6"/>
        <v>8</v>
      </c>
      <c r="AK23" s="61">
        <f t="shared" si="7"/>
        <v>0</v>
      </c>
      <c r="AL23" s="61">
        <f t="shared" si="8"/>
        <v>0</v>
      </c>
      <c r="AM23" s="61">
        <f t="shared" si="9"/>
        <v>0</v>
      </c>
      <c r="AN23" s="61">
        <f t="shared" si="10"/>
        <v>0</v>
      </c>
      <c r="AO23" s="61">
        <f t="shared" si="11"/>
        <v>1</v>
      </c>
      <c r="AP23" s="61">
        <f t="shared" si="12"/>
        <v>0</v>
      </c>
      <c r="AQ23" s="61">
        <f t="shared" si="13"/>
        <v>0</v>
      </c>
      <c r="AR23" s="61">
        <f t="shared" si="14"/>
        <v>0</v>
      </c>
      <c r="AS23" s="61">
        <f t="shared" si="15"/>
        <v>0</v>
      </c>
      <c r="AT23" s="61">
        <f t="shared" si="16"/>
        <v>0</v>
      </c>
      <c r="AU23" s="61">
        <f t="shared" si="17"/>
        <v>0</v>
      </c>
      <c r="AV23" s="61">
        <f t="shared" si="18"/>
        <v>1</v>
      </c>
      <c r="AW23" s="61">
        <f t="shared" si="19"/>
        <v>0</v>
      </c>
      <c r="AX23" s="61">
        <f t="shared" si="20"/>
        <v>0</v>
      </c>
      <c r="AY23" s="61">
        <f t="shared" si="21"/>
        <v>0</v>
      </c>
      <c r="AZ23" s="61">
        <f t="shared" si="22"/>
        <v>0</v>
      </c>
      <c r="BA23" s="61">
        <f t="shared" si="23"/>
        <v>0</v>
      </c>
      <c r="BB23" s="61">
        <f t="shared" si="24"/>
        <v>0</v>
      </c>
      <c r="BC23" s="62">
        <f t="shared" si="25"/>
        <v>16.666666666666668</v>
      </c>
      <c r="BD23" s="63"/>
      <c r="BE23" s="545">
        <f t="shared" si="77"/>
        <v>8.3333333333333339</v>
      </c>
      <c r="BF23" s="5">
        <f t="shared" si="42"/>
        <v>0</v>
      </c>
      <c r="BG23" s="5">
        <f t="shared" si="26"/>
        <v>0</v>
      </c>
      <c r="BH23" s="5">
        <f t="shared" si="43"/>
        <v>0</v>
      </c>
      <c r="BI23" s="5">
        <f t="shared" si="44"/>
        <v>0</v>
      </c>
      <c r="BJ23" s="5">
        <f t="shared" si="27"/>
        <v>0</v>
      </c>
      <c r="BK23" s="5">
        <f t="shared" si="45"/>
        <v>0</v>
      </c>
      <c r="BL23" s="5">
        <f t="shared" si="28"/>
        <v>1</v>
      </c>
      <c r="BM23" s="5">
        <f t="shared" si="29"/>
        <v>0</v>
      </c>
      <c r="BN23" s="143">
        <f t="shared" si="30"/>
        <v>0</v>
      </c>
      <c r="BO23" s="145">
        <f t="shared" ref="BO23:BO27" si="84">+BE23</f>
        <v>8.3333333333333339</v>
      </c>
      <c r="BP23" s="64">
        <f t="shared" ref="BP23:BP27" si="85">+BO23+(+BN23)*(12/24)-$BO$12</f>
        <v>0.66666666666666696</v>
      </c>
      <c r="BQ23" s="65">
        <f t="shared" ref="BQ23:BQ27" si="86">IF(BP23&gt;=(-11/24),0,(-BP23)/(12/24))</f>
        <v>0</v>
      </c>
      <c r="BR23" s="545">
        <f t="shared" ref="BR23:BR27" si="87">+BO23+BY23*$BD$2</f>
        <v>8.8333333333333339</v>
      </c>
      <c r="BS23" s="545">
        <f t="shared" ref="BS23:BS27" si="88">+BR23-$BO$12</f>
        <v>1.166666666666667</v>
      </c>
      <c r="BT23" s="66" t="e">
        <f>+(BR23/$BR$81)-1</f>
        <v>#REF!</v>
      </c>
      <c r="BU23" s="67">
        <f t="shared" si="72"/>
        <v>0</v>
      </c>
      <c r="BV23" s="67">
        <f t="shared" si="80"/>
        <v>0</v>
      </c>
      <c r="BW23" s="67">
        <f t="shared" si="73"/>
        <v>0</v>
      </c>
      <c r="BX23" s="67">
        <f t="shared" si="74"/>
        <v>1</v>
      </c>
      <c r="BY23" s="68">
        <f t="shared" si="53"/>
        <v>1</v>
      </c>
      <c r="BZ23" s="67">
        <f t="shared" si="54"/>
        <v>0</v>
      </c>
      <c r="CA23" s="67">
        <f>4+BX23</f>
        <v>5</v>
      </c>
      <c r="CB23" s="68">
        <f t="shared" si="81"/>
        <v>5</v>
      </c>
      <c r="CC23" s="146"/>
      <c r="CE23" s="161">
        <f t="shared" si="75"/>
        <v>8.3333333333333339</v>
      </c>
      <c r="CF23" s="125">
        <f t="shared" si="57"/>
        <v>17.666666666666668</v>
      </c>
      <c r="CG23" s="163">
        <f t="shared" si="58"/>
        <v>192</v>
      </c>
      <c r="CH23" s="163">
        <f t="shared" si="59"/>
        <v>12</v>
      </c>
      <c r="CI23" s="163">
        <f t="shared" si="60"/>
        <v>204</v>
      </c>
      <c r="CJ23" s="157">
        <f t="shared" si="61"/>
        <v>8</v>
      </c>
      <c r="CK23" s="418">
        <f t="shared" si="82"/>
        <v>1</v>
      </c>
      <c r="CL23" s="424">
        <f t="shared" si="83"/>
        <v>12</v>
      </c>
      <c r="CN23" s="124">
        <f t="shared" si="64"/>
        <v>8.3333333333333339</v>
      </c>
      <c r="CO23" s="124">
        <f t="shared" si="65"/>
        <v>8.8333333333333339</v>
      </c>
      <c r="CP23" s="125">
        <f t="shared" si="66"/>
        <v>16.666666666666668</v>
      </c>
      <c r="CQ23" s="125">
        <f t="shared" si="67"/>
        <v>17.666666666666668</v>
      </c>
    </row>
    <row r="24" spans="1:99" ht="21" customHeight="1" thickBot="1" x14ac:dyDescent="0.3">
      <c r="A24" s="132" t="s">
        <v>80</v>
      </c>
      <c r="B24" s="570" t="s">
        <v>88</v>
      </c>
      <c r="C24" s="19" t="s">
        <v>3</v>
      </c>
      <c r="D24" s="655"/>
      <c r="E24" s="655"/>
      <c r="F24" s="423" t="s">
        <v>24</v>
      </c>
      <c r="G24" s="412" t="s">
        <v>24</v>
      </c>
      <c r="H24" s="429" t="s">
        <v>26</v>
      </c>
      <c r="I24" s="476"/>
      <c r="J24" s="432"/>
      <c r="K24" s="412" t="s">
        <v>24</v>
      </c>
      <c r="L24" s="412" t="s">
        <v>25</v>
      </c>
      <c r="M24" s="475" t="s">
        <v>57</v>
      </c>
      <c r="N24" s="475"/>
      <c r="O24" s="429" t="s">
        <v>24</v>
      </c>
      <c r="P24" s="434" t="s">
        <v>25</v>
      </c>
      <c r="Q24" s="432"/>
      <c r="R24" s="550"/>
      <c r="S24" s="434" t="s">
        <v>24</v>
      </c>
      <c r="T24" s="412" t="s">
        <v>24</v>
      </c>
      <c r="U24" s="427"/>
      <c r="V24" s="480"/>
      <c r="W24" s="434" t="s">
        <v>24</v>
      </c>
      <c r="X24" s="412" t="s">
        <v>26</v>
      </c>
      <c r="Y24" s="475"/>
      <c r="Z24" s="475"/>
      <c r="AA24" s="412" t="s">
        <v>25</v>
      </c>
      <c r="AB24" s="412" t="s">
        <v>25</v>
      </c>
      <c r="AC24" s="441"/>
      <c r="AD24" s="476"/>
      <c r="AE24" s="412" t="s">
        <v>24</v>
      </c>
      <c r="AF24" s="412" t="s">
        <v>25</v>
      </c>
      <c r="AG24" s="475"/>
      <c r="AH24" s="563"/>
      <c r="AI24" s="123">
        <f t="shared" si="5"/>
        <v>8</v>
      </c>
      <c r="AJ24" s="61">
        <f t="shared" si="6"/>
        <v>5</v>
      </c>
      <c r="AK24" s="61">
        <f t="shared" si="7"/>
        <v>0</v>
      </c>
      <c r="AL24" s="61">
        <f t="shared" si="8"/>
        <v>0</v>
      </c>
      <c r="AM24" s="61">
        <f t="shared" si="9"/>
        <v>0</v>
      </c>
      <c r="AN24" s="61">
        <f t="shared" si="10"/>
        <v>2</v>
      </c>
      <c r="AO24" s="61">
        <f t="shared" si="11"/>
        <v>0</v>
      </c>
      <c r="AP24" s="61">
        <f t="shared" si="12"/>
        <v>0</v>
      </c>
      <c r="AQ24" s="61">
        <f t="shared" si="13"/>
        <v>0</v>
      </c>
      <c r="AR24" s="61">
        <f t="shared" si="14"/>
        <v>0</v>
      </c>
      <c r="AS24" s="61">
        <f t="shared" si="15"/>
        <v>0</v>
      </c>
      <c r="AT24" s="61">
        <f t="shared" si="16"/>
        <v>0</v>
      </c>
      <c r="AU24" s="61">
        <f t="shared" si="17"/>
        <v>0</v>
      </c>
      <c r="AV24" s="61">
        <f t="shared" si="18"/>
        <v>0</v>
      </c>
      <c r="AW24" s="61">
        <f t="shared" si="19"/>
        <v>0</v>
      </c>
      <c r="AX24" s="61">
        <f t="shared" si="20"/>
        <v>0</v>
      </c>
      <c r="AY24" s="61">
        <f t="shared" si="21"/>
        <v>0</v>
      </c>
      <c r="AZ24" s="61">
        <f t="shared" si="22"/>
        <v>0</v>
      </c>
      <c r="BA24" s="61">
        <f t="shared" si="23"/>
        <v>0</v>
      </c>
      <c r="BB24" s="61">
        <f t="shared" si="24"/>
        <v>0</v>
      </c>
      <c r="BC24" s="62">
        <f t="shared" si="25"/>
        <v>15</v>
      </c>
      <c r="BD24" s="63"/>
      <c r="BE24" s="545">
        <f t="shared" si="77"/>
        <v>7.5</v>
      </c>
      <c r="BF24" s="5">
        <f t="shared" si="42"/>
        <v>0</v>
      </c>
      <c r="BG24" s="5">
        <f t="shared" si="26"/>
        <v>1</v>
      </c>
      <c r="BH24" s="5">
        <f t="shared" si="43"/>
        <v>0</v>
      </c>
      <c r="BI24" s="5">
        <f t="shared" si="44"/>
        <v>0</v>
      </c>
      <c r="BJ24" s="5">
        <f t="shared" si="27"/>
        <v>0</v>
      </c>
      <c r="BK24" s="5">
        <f t="shared" si="45"/>
        <v>0</v>
      </c>
      <c r="BL24" s="5">
        <f t="shared" si="28"/>
        <v>0</v>
      </c>
      <c r="BM24" s="5">
        <f t="shared" si="29"/>
        <v>0</v>
      </c>
      <c r="BN24" s="143">
        <f t="shared" si="30"/>
        <v>0</v>
      </c>
      <c r="BO24" s="145">
        <f t="shared" si="84"/>
        <v>7.5</v>
      </c>
      <c r="BP24" s="64">
        <f t="shared" si="85"/>
        <v>-0.16666666666666696</v>
      </c>
      <c r="BQ24" s="65">
        <f t="shared" si="86"/>
        <v>0</v>
      </c>
      <c r="BR24" s="545">
        <f t="shared" si="87"/>
        <v>8</v>
      </c>
      <c r="BS24" s="545">
        <f t="shared" si="88"/>
        <v>0.33333333333333304</v>
      </c>
      <c r="BT24" s="66" t="e">
        <f>+(BR24/$BR$81)-1</f>
        <v>#REF!</v>
      </c>
      <c r="BU24" s="67">
        <f t="shared" si="72"/>
        <v>1</v>
      </c>
      <c r="BV24" s="67">
        <f t="shared" si="80"/>
        <v>0</v>
      </c>
      <c r="BW24" s="67">
        <f t="shared" si="73"/>
        <v>0</v>
      </c>
      <c r="BX24" s="67">
        <f t="shared" si="74"/>
        <v>0</v>
      </c>
      <c r="BY24" s="68">
        <f t="shared" si="53"/>
        <v>1</v>
      </c>
      <c r="BZ24" s="67">
        <f t="shared" si="54"/>
        <v>0</v>
      </c>
      <c r="CA24" s="67">
        <f>8+BX24</f>
        <v>8</v>
      </c>
      <c r="CB24" s="68">
        <f t="shared" si="81"/>
        <v>8</v>
      </c>
      <c r="CE24" s="161">
        <f t="shared" si="75"/>
        <v>7.5</v>
      </c>
      <c r="CF24" s="125">
        <f t="shared" si="57"/>
        <v>16</v>
      </c>
      <c r="CG24" s="163">
        <f t="shared" si="58"/>
        <v>180</v>
      </c>
      <c r="CH24" s="163">
        <f t="shared" si="59"/>
        <v>12</v>
      </c>
      <c r="CI24" s="163">
        <f t="shared" si="60"/>
        <v>192</v>
      </c>
      <c r="CJ24" s="157">
        <f t="shared" si="61"/>
        <v>0</v>
      </c>
      <c r="CK24" s="418">
        <f t="shared" si="82"/>
        <v>1</v>
      </c>
      <c r="CL24" s="424">
        <f t="shared" si="83"/>
        <v>12</v>
      </c>
      <c r="CN24" s="124">
        <f t="shared" si="64"/>
        <v>7.5</v>
      </c>
      <c r="CO24" s="124">
        <f t="shared" si="65"/>
        <v>8</v>
      </c>
      <c r="CP24" s="125">
        <f t="shared" si="66"/>
        <v>15</v>
      </c>
      <c r="CQ24" s="125">
        <f t="shared" si="67"/>
        <v>16</v>
      </c>
    </row>
    <row r="25" spans="1:99" ht="21" customHeight="1" thickBot="1" x14ac:dyDescent="0.3">
      <c r="A25" s="132" t="s">
        <v>82</v>
      </c>
      <c r="B25" s="570" t="s">
        <v>112</v>
      </c>
      <c r="C25" s="19" t="s">
        <v>3</v>
      </c>
      <c r="D25" s="655"/>
      <c r="E25" s="655"/>
      <c r="F25" s="423" t="s">
        <v>25</v>
      </c>
      <c r="G25" s="412"/>
      <c r="H25" s="429" t="s">
        <v>25</v>
      </c>
      <c r="I25" s="476" t="s">
        <v>25</v>
      </c>
      <c r="J25" s="432"/>
      <c r="K25" s="412" t="s">
        <v>24</v>
      </c>
      <c r="L25" s="412" t="s">
        <v>25</v>
      </c>
      <c r="M25" s="475"/>
      <c r="N25" s="475"/>
      <c r="O25" s="429" t="s">
        <v>24</v>
      </c>
      <c r="P25" s="434" t="s">
        <v>25</v>
      </c>
      <c r="Q25" s="432"/>
      <c r="R25" s="550"/>
      <c r="S25" s="434" t="s">
        <v>24</v>
      </c>
      <c r="T25" s="412" t="s">
        <v>24</v>
      </c>
      <c r="U25" s="427"/>
      <c r="V25" s="480"/>
      <c r="W25" s="434" t="s">
        <v>24</v>
      </c>
      <c r="X25" s="412" t="s">
        <v>25</v>
      </c>
      <c r="Y25" s="475"/>
      <c r="Z25" s="475"/>
      <c r="AA25" s="412" t="s">
        <v>25</v>
      </c>
      <c r="AB25" s="412" t="s">
        <v>25</v>
      </c>
      <c r="AC25" s="441"/>
      <c r="AD25" s="476"/>
      <c r="AE25" s="412" t="s">
        <v>24</v>
      </c>
      <c r="AF25" s="412" t="s">
        <v>25</v>
      </c>
      <c r="AG25" s="475"/>
      <c r="AH25" s="563"/>
      <c r="AI25" s="123">
        <f t="shared" si="5"/>
        <v>6</v>
      </c>
      <c r="AJ25" s="61">
        <f t="shared" si="6"/>
        <v>9</v>
      </c>
      <c r="AK25" s="61">
        <f t="shared" si="7"/>
        <v>0</v>
      </c>
      <c r="AL25" s="61">
        <f t="shared" si="8"/>
        <v>0</v>
      </c>
      <c r="AM25" s="61">
        <f t="shared" si="9"/>
        <v>0</v>
      </c>
      <c r="AN25" s="61">
        <f t="shared" si="10"/>
        <v>0</v>
      </c>
      <c r="AO25" s="61">
        <f t="shared" si="11"/>
        <v>0</v>
      </c>
      <c r="AP25" s="61">
        <f t="shared" si="12"/>
        <v>0</v>
      </c>
      <c r="AQ25" s="61">
        <f t="shared" si="13"/>
        <v>0</v>
      </c>
      <c r="AR25" s="61">
        <f t="shared" si="14"/>
        <v>0</v>
      </c>
      <c r="AS25" s="61">
        <f t="shared" si="15"/>
        <v>0</v>
      </c>
      <c r="AT25" s="61">
        <f t="shared" si="16"/>
        <v>0</v>
      </c>
      <c r="AU25" s="61">
        <f t="shared" si="17"/>
        <v>0</v>
      </c>
      <c r="AV25" s="61">
        <f t="shared" si="18"/>
        <v>0</v>
      </c>
      <c r="AW25" s="61">
        <f t="shared" si="19"/>
        <v>0</v>
      </c>
      <c r="AX25" s="61">
        <f t="shared" si="20"/>
        <v>0</v>
      </c>
      <c r="AY25" s="61">
        <f t="shared" si="21"/>
        <v>0</v>
      </c>
      <c r="AZ25" s="61">
        <f t="shared" si="22"/>
        <v>0</v>
      </c>
      <c r="BA25" s="61">
        <f t="shared" si="23"/>
        <v>0</v>
      </c>
      <c r="BB25" s="61">
        <f t="shared" si="24"/>
        <v>0</v>
      </c>
      <c r="BC25" s="62">
        <f t="shared" si="25"/>
        <v>15</v>
      </c>
      <c r="BD25" s="63"/>
      <c r="BE25" s="545">
        <f t="shared" si="77"/>
        <v>7.5</v>
      </c>
      <c r="BF25" s="5">
        <f t="shared" si="42"/>
        <v>0</v>
      </c>
      <c r="BG25" s="5">
        <f t="shared" si="26"/>
        <v>0</v>
      </c>
      <c r="BH25" s="5">
        <f t="shared" si="43"/>
        <v>0</v>
      </c>
      <c r="BI25" s="5">
        <f t="shared" si="44"/>
        <v>0</v>
      </c>
      <c r="BJ25" s="5">
        <f t="shared" si="27"/>
        <v>0</v>
      </c>
      <c r="BK25" s="5">
        <f t="shared" si="45"/>
        <v>0</v>
      </c>
      <c r="BL25" s="5">
        <f t="shared" si="28"/>
        <v>0</v>
      </c>
      <c r="BM25" s="5">
        <f t="shared" si="29"/>
        <v>0</v>
      </c>
      <c r="BN25" s="143">
        <f t="shared" si="30"/>
        <v>0</v>
      </c>
      <c r="BO25" s="145">
        <f t="shared" si="84"/>
        <v>7.5</v>
      </c>
      <c r="BP25" s="64">
        <f t="shared" si="85"/>
        <v>-0.16666666666666696</v>
      </c>
      <c r="BQ25" s="65">
        <f t="shared" si="86"/>
        <v>0</v>
      </c>
      <c r="BR25" s="545">
        <f t="shared" si="87"/>
        <v>7.5</v>
      </c>
      <c r="BS25" s="545">
        <f t="shared" si="88"/>
        <v>-0.16666666666666696</v>
      </c>
      <c r="BT25" s="66" t="e">
        <f>+(BR25/$BR$81)-1</f>
        <v>#REF!</v>
      </c>
      <c r="BU25" s="67">
        <f t="shared" si="72"/>
        <v>0</v>
      </c>
      <c r="BV25" s="67">
        <f t="shared" si="80"/>
        <v>0</v>
      </c>
      <c r="BW25" s="67">
        <f t="shared" si="73"/>
        <v>0</v>
      </c>
      <c r="BX25" s="67">
        <f t="shared" si="74"/>
        <v>0</v>
      </c>
      <c r="BY25" s="68">
        <f t="shared" si="53"/>
        <v>0</v>
      </c>
      <c r="BZ25" s="67">
        <f t="shared" si="54"/>
        <v>0</v>
      </c>
      <c r="CA25" s="67">
        <f>16+BX25</f>
        <v>16</v>
      </c>
      <c r="CB25" s="68">
        <f t="shared" si="81"/>
        <v>16</v>
      </c>
      <c r="CE25" s="161">
        <f t="shared" si="75"/>
        <v>7.5</v>
      </c>
      <c r="CF25" s="125">
        <f t="shared" si="57"/>
        <v>15</v>
      </c>
      <c r="CG25" s="163">
        <f t="shared" si="58"/>
        <v>180</v>
      </c>
      <c r="CH25" s="163">
        <f t="shared" si="59"/>
        <v>0</v>
      </c>
      <c r="CI25" s="163">
        <f t="shared" si="60"/>
        <v>180</v>
      </c>
      <c r="CJ25" s="157">
        <f t="shared" si="61"/>
        <v>0</v>
      </c>
      <c r="CK25" s="418">
        <f t="shared" si="82"/>
        <v>0</v>
      </c>
      <c r="CL25" s="424">
        <f t="shared" si="83"/>
        <v>0</v>
      </c>
      <c r="CN25" s="124">
        <f t="shared" si="64"/>
        <v>7.5</v>
      </c>
      <c r="CO25" s="124">
        <f t="shared" si="65"/>
        <v>7.5</v>
      </c>
      <c r="CP25" s="125">
        <f t="shared" si="66"/>
        <v>15</v>
      </c>
      <c r="CQ25" s="125">
        <f t="shared" si="67"/>
        <v>15</v>
      </c>
    </row>
    <row r="26" spans="1:99" ht="21" customHeight="1" thickBot="1" x14ac:dyDescent="0.3">
      <c r="A26" s="132" t="s">
        <v>84</v>
      </c>
      <c r="B26" s="570" t="s">
        <v>291</v>
      </c>
      <c r="C26" s="19" t="s">
        <v>3</v>
      </c>
      <c r="D26" s="671"/>
      <c r="E26" s="671"/>
      <c r="F26" s="423" t="s">
        <v>24</v>
      </c>
      <c r="G26" s="412" t="s">
        <v>27</v>
      </c>
      <c r="H26" s="429" t="s">
        <v>25</v>
      </c>
      <c r="I26" s="476"/>
      <c r="J26" s="412" t="s">
        <v>27</v>
      </c>
      <c r="K26" s="412" t="s">
        <v>27</v>
      </c>
      <c r="L26" s="412" t="s">
        <v>25</v>
      </c>
      <c r="M26" s="475"/>
      <c r="N26" s="475" t="s">
        <v>50</v>
      </c>
      <c r="O26" s="429" t="s">
        <v>27</v>
      </c>
      <c r="P26" s="434" t="s">
        <v>25</v>
      </c>
      <c r="Q26" s="432"/>
      <c r="R26" s="550"/>
      <c r="S26" s="434" t="s">
        <v>32</v>
      </c>
      <c r="T26" s="412" t="s">
        <v>32</v>
      </c>
      <c r="U26" s="426"/>
      <c r="V26" s="497"/>
      <c r="W26" s="434" t="s">
        <v>31</v>
      </c>
      <c r="X26" s="412" t="s">
        <v>25</v>
      </c>
      <c r="Y26" s="475"/>
      <c r="Z26" s="475"/>
      <c r="AA26" s="412" t="s">
        <v>25</v>
      </c>
      <c r="AB26" s="412" t="s">
        <v>25</v>
      </c>
      <c r="AC26" s="441"/>
      <c r="AD26" s="476"/>
      <c r="AE26" s="412" t="s">
        <v>25</v>
      </c>
      <c r="AF26" s="412" t="s">
        <v>25</v>
      </c>
      <c r="AG26" s="475"/>
      <c r="AH26" s="918" t="s">
        <v>50</v>
      </c>
      <c r="AI26" s="123">
        <f t="shared" si="5"/>
        <v>1</v>
      </c>
      <c r="AJ26" s="61">
        <f t="shared" si="6"/>
        <v>8</v>
      </c>
      <c r="AK26" s="61">
        <f t="shared" si="7"/>
        <v>0</v>
      </c>
      <c r="AL26" s="61">
        <f t="shared" si="8"/>
        <v>0</v>
      </c>
      <c r="AM26" s="61">
        <f t="shared" si="9"/>
        <v>0</v>
      </c>
      <c r="AN26" s="61">
        <f t="shared" si="10"/>
        <v>0</v>
      </c>
      <c r="AO26" s="61">
        <f t="shared" si="11"/>
        <v>4</v>
      </c>
      <c r="AP26" s="61">
        <f t="shared" si="12"/>
        <v>1</v>
      </c>
      <c r="AQ26" s="61">
        <f t="shared" si="13"/>
        <v>2</v>
      </c>
      <c r="AR26" s="61">
        <f t="shared" si="14"/>
        <v>0</v>
      </c>
      <c r="AS26" s="61">
        <f t="shared" si="15"/>
        <v>0</v>
      </c>
      <c r="AT26" s="61">
        <f t="shared" si="16"/>
        <v>0</v>
      </c>
      <c r="AU26" s="61">
        <f t="shared" si="17"/>
        <v>0</v>
      </c>
      <c r="AV26" s="61">
        <f t="shared" si="18"/>
        <v>0</v>
      </c>
      <c r="AW26" s="61">
        <f t="shared" si="19"/>
        <v>0</v>
      </c>
      <c r="AX26" s="61">
        <f t="shared" si="20"/>
        <v>0</v>
      </c>
      <c r="AY26" s="61">
        <f t="shared" si="21"/>
        <v>0</v>
      </c>
      <c r="AZ26" s="61">
        <f t="shared" si="22"/>
        <v>0</v>
      </c>
      <c r="BA26" s="61">
        <f t="shared" si="23"/>
        <v>0</v>
      </c>
      <c r="BB26" s="61">
        <f t="shared" si="24"/>
        <v>0</v>
      </c>
      <c r="BC26" s="62">
        <f t="shared" si="25"/>
        <v>14.333333333333334</v>
      </c>
      <c r="BD26" s="331"/>
      <c r="BE26" s="328">
        <f t="shared" si="77"/>
        <v>7.166666666666667</v>
      </c>
      <c r="BF26" s="330">
        <f>COUNTIF($D26:$AH26,"DTS")+COUNTIF($D26:$AH26,"DTS1")</f>
        <v>0</v>
      </c>
      <c r="BG26" s="330">
        <f>COUNTIF($D26:$AH26,"NTS")+COUNTIF($D26:$AH26,"NTS1")</f>
        <v>0</v>
      </c>
      <c r="BH26" s="5">
        <f t="shared" si="43"/>
        <v>0</v>
      </c>
      <c r="BI26" s="5">
        <f t="shared" si="44"/>
        <v>0</v>
      </c>
      <c r="BJ26" s="330">
        <f>COUNTIF($D26:$AH26,"DTS5S")+COUNTIF($D26:$AH26,"DTS5S1")</f>
        <v>0</v>
      </c>
      <c r="BK26" s="330">
        <f>COUNTIF($D26:$AH26,"NTS5S")+COUNTIF($D26:$AH26,"NTS5S1")</f>
        <v>0</v>
      </c>
      <c r="BL26" s="330">
        <f>COUNTIF($D26:$AH26,"DTSDS")+COUNTIF($D26:$AH26,"DTSDS1")</f>
        <v>2</v>
      </c>
      <c r="BM26" s="330">
        <f>COUNTIF($D26:$AH26,"NTSDS")+COUNTIF($D26:$AH26,"NTSDS1")</f>
        <v>0</v>
      </c>
      <c r="BN26" s="329">
        <f>COUNTIF($D26:$AH26,"FOTS")</f>
        <v>0</v>
      </c>
      <c r="BO26" s="145">
        <f t="shared" si="84"/>
        <v>7.166666666666667</v>
      </c>
      <c r="BP26" s="64">
        <f t="shared" si="85"/>
        <v>-0.5</v>
      </c>
      <c r="BQ26" s="65">
        <f t="shared" si="86"/>
        <v>1</v>
      </c>
      <c r="BR26" s="545">
        <f t="shared" si="87"/>
        <v>8.1666666666666679</v>
      </c>
      <c r="BS26" s="545">
        <f t="shared" si="88"/>
        <v>0.50000000000000089</v>
      </c>
      <c r="BT26" s="66" t="e">
        <f>+(BR26/$BR$81)-1</f>
        <v>#REF!</v>
      </c>
      <c r="BU26" s="327">
        <f t="shared" si="72"/>
        <v>0</v>
      </c>
      <c r="BV26" s="67">
        <f t="shared" si="80"/>
        <v>0</v>
      </c>
      <c r="BW26" s="327">
        <f t="shared" si="73"/>
        <v>0</v>
      </c>
      <c r="BX26" s="327">
        <f t="shared" si="74"/>
        <v>2</v>
      </c>
      <c r="BY26" s="68">
        <f t="shared" si="53"/>
        <v>2</v>
      </c>
      <c r="BZ26" s="67">
        <f t="shared" si="54"/>
        <v>0</v>
      </c>
      <c r="CA26" s="67">
        <f>5+BX26</f>
        <v>7</v>
      </c>
      <c r="CB26" s="68">
        <f t="shared" si="81"/>
        <v>7</v>
      </c>
      <c r="CE26" s="161">
        <f t="shared" si="75"/>
        <v>7.166666666666667</v>
      </c>
      <c r="CF26" s="125">
        <f t="shared" si="57"/>
        <v>16.333333333333336</v>
      </c>
      <c r="CG26" s="163">
        <f t="shared" si="58"/>
        <v>156</v>
      </c>
      <c r="CH26" s="163">
        <f t="shared" si="59"/>
        <v>24</v>
      </c>
      <c r="CI26" s="163">
        <f t="shared" si="60"/>
        <v>180</v>
      </c>
      <c r="CJ26" s="157">
        <f t="shared" si="61"/>
        <v>16</v>
      </c>
      <c r="CK26" s="418">
        <f t="shared" si="82"/>
        <v>2</v>
      </c>
      <c r="CL26" s="424">
        <f t="shared" si="83"/>
        <v>24</v>
      </c>
      <c r="CN26" s="124">
        <f>+CE26</f>
        <v>7.166666666666667</v>
      </c>
      <c r="CO26" s="124">
        <f t="shared" si="65"/>
        <v>8.1666666666666679</v>
      </c>
      <c r="CP26" s="125">
        <f t="shared" si="66"/>
        <v>14.333333333333334</v>
      </c>
      <c r="CQ26" s="125">
        <f>+CF26</f>
        <v>16.333333333333336</v>
      </c>
    </row>
    <row r="27" spans="1:99" ht="21" customHeight="1" thickBot="1" x14ac:dyDescent="0.3">
      <c r="A27" s="132" t="s">
        <v>85</v>
      </c>
      <c r="B27" s="570" t="s">
        <v>292</v>
      </c>
      <c r="C27" s="19" t="s">
        <v>3</v>
      </c>
      <c r="D27" s="655"/>
      <c r="E27" s="655"/>
      <c r="F27" s="410" t="s">
        <v>24</v>
      </c>
      <c r="G27" s="409" t="s">
        <v>24</v>
      </c>
      <c r="H27" s="414" t="s">
        <v>25</v>
      </c>
      <c r="I27" s="473"/>
      <c r="J27" s="409" t="s">
        <v>37</v>
      </c>
      <c r="K27" s="409" t="s">
        <v>37</v>
      </c>
      <c r="L27" s="409" t="s">
        <v>37</v>
      </c>
      <c r="M27" s="406" t="s">
        <v>37</v>
      </c>
      <c r="N27" s="406"/>
      <c r="O27" s="414"/>
      <c r="P27" s="433" t="s">
        <v>37</v>
      </c>
      <c r="Q27" s="409" t="s">
        <v>37</v>
      </c>
      <c r="R27" s="361" t="s">
        <v>37</v>
      </c>
      <c r="S27" s="433" t="s">
        <v>37</v>
      </c>
      <c r="T27" s="409" t="s">
        <v>37</v>
      </c>
      <c r="U27" s="408"/>
      <c r="V27" s="465"/>
      <c r="W27" s="433" t="s">
        <v>37</v>
      </c>
      <c r="X27" s="409" t="s">
        <v>37</v>
      </c>
      <c r="Y27" s="406" t="s">
        <v>37</v>
      </c>
      <c r="Z27" s="406" t="s">
        <v>37</v>
      </c>
      <c r="AA27" s="409" t="s">
        <v>37</v>
      </c>
      <c r="AB27" s="409"/>
      <c r="AC27" s="414"/>
      <c r="AD27" s="433" t="s">
        <v>37</v>
      </c>
      <c r="AE27" s="409" t="s">
        <v>37</v>
      </c>
      <c r="AF27" s="409" t="s">
        <v>37</v>
      </c>
      <c r="AG27" s="406" t="s">
        <v>37</v>
      </c>
      <c r="AH27" s="358" t="s">
        <v>37</v>
      </c>
      <c r="AI27" s="123">
        <f t="shared" si="5"/>
        <v>2</v>
      </c>
      <c r="AJ27" s="61">
        <f t="shared" si="6"/>
        <v>1</v>
      </c>
      <c r="AK27" s="61">
        <f t="shared" si="7"/>
        <v>0</v>
      </c>
      <c r="AL27" s="61">
        <f t="shared" si="8"/>
        <v>0</v>
      </c>
      <c r="AM27" s="61">
        <f t="shared" si="9"/>
        <v>0</v>
      </c>
      <c r="AN27" s="61">
        <f t="shared" si="10"/>
        <v>0</v>
      </c>
      <c r="AO27" s="61">
        <f t="shared" si="11"/>
        <v>0</v>
      </c>
      <c r="AP27" s="61">
        <f t="shared" si="12"/>
        <v>0</v>
      </c>
      <c r="AQ27" s="61">
        <f t="shared" si="13"/>
        <v>0</v>
      </c>
      <c r="AR27" s="61">
        <f t="shared" si="14"/>
        <v>0</v>
      </c>
      <c r="AS27" s="61">
        <f t="shared" si="15"/>
        <v>0</v>
      </c>
      <c r="AT27" s="61">
        <f t="shared" si="16"/>
        <v>0</v>
      </c>
      <c r="AU27" s="61">
        <f t="shared" si="17"/>
        <v>0</v>
      </c>
      <c r="AV27" s="61">
        <f t="shared" si="18"/>
        <v>19</v>
      </c>
      <c r="AW27" s="61">
        <f t="shared" si="19"/>
        <v>0</v>
      </c>
      <c r="AX27" s="61">
        <f t="shared" si="20"/>
        <v>0</v>
      </c>
      <c r="AY27" s="61">
        <f t="shared" si="21"/>
        <v>0</v>
      </c>
      <c r="AZ27" s="61">
        <f t="shared" si="22"/>
        <v>0</v>
      </c>
      <c r="BA27" s="61">
        <f t="shared" si="23"/>
        <v>0</v>
      </c>
      <c r="BB27" s="61">
        <f t="shared" si="24"/>
        <v>0</v>
      </c>
      <c r="BC27" s="62">
        <f t="shared" si="25"/>
        <v>15.666666666666666</v>
      </c>
      <c r="BD27" s="63"/>
      <c r="BE27" s="545">
        <f t="shared" si="77"/>
        <v>7.833333333333333</v>
      </c>
      <c r="BF27" s="5">
        <f>COUNTIF($D27:$AH27,"DTS")+COUNTIF($D27:$AH27,"DTS1")</f>
        <v>0</v>
      </c>
      <c r="BG27" s="5">
        <f>COUNTIF($D27:$AH27,"NTS")+COUNTIF($D27:$AH27,"NTS1")</f>
        <v>0</v>
      </c>
      <c r="BH27" s="5">
        <f t="shared" si="43"/>
        <v>0</v>
      </c>
      <c r="BI27" s="5">
        <f t="shared" si="44"/>
        <v>0</v>
      </c>
      <c r="BJ27" s="5">
        <f>COUNTIF($D27:$AH27,"DTS5S")+COUNTIF($D27:$AH27,"DTS5S1")</f>
        <v>0</v>
      </c>
      <c r="BK27" s="5">
        <f>COUNTIF($D27:$AH27,"NTS5S")+COUNTIF($D27:$AH27,"NTS5S1")</f>
        <v>0</v>
      </c>
      <c r="BL27" s="5">
        <f>COUNTIF($D27:$AH27,"DTSDS")+COUNTIF($D27:$AH27,"DTSDS1")</f>
        <v>0</v>
      </c>
      <c r="BM27" s="5">
        <f>COUNTIF($D27:$AH27,"NTSDS")+COUNTIF($D27:$AH27,"NTSDS1")</f>
        <v>0</v>
      </c>
      <c r="BN27" s="143">
        <f>COUNTIF($D27:$AH27,"FOTS")</f>
        <v>0</v>
      </c>
      <c r="BO27" s="145">
        <f t="shared" si="84"/>
        <v>7.833333333333333</v>
      </c>
      <c r="BP27" s="64">
        <f t="shared" si="85"/>
        <v>0.16666666666666607</v>
      </c>
      <c r="BQ27" s="65">
        <f t="shared" si="86"/>
        <v>0</v>
      </c>
      <c r="BR27" s="545">
        <f t="shared" si="87"/>
        <v>7.833333333333333</v>
      </c>
      <c r="BS27" s="545">
        <f t="shared" si="88"/>
        <v>0.16666666666666607</v>
      </c>
      <c r="BT27" s="66" t="e">
        <f>+(BR27/$BR$81)-1</f>
        <v>#REF!</v>
      </c>
      <c r="BU27" s="67">
        <f t="shared" si="72"/>
        <v>0</v>
      </c>
      <c r="BV27" s="67">
        <f t="shared" si="80"/>
        <v>0</v>
      </c>
      <c r="BW27" s="67">
        <f t="shared" si="73"/>
        <v>0</v>
      </c>
      <c r="BX27" s="67">
        <f t="shared" si="74"/>
        <v>0</v>
      </c>
      <c r="BY27" s="68">
        <f t="shared" si="53"/>
        <v>0</v>
      </c>
      <c r="BZ27" s="67">
        <f>+BN27</f>
        <v>0</v>
      </c>
      <c r="CA27" s="67">
        <f>12+BX27</f>
        <v>12</v>
      </c>
      <c r="CB27" s="68">
        <f t="shared" si="81"/>
        <v>12</v>
      </c>
      <c r="CE27" s="161">
        <f t="shared" si="75"/>
        <v>7.833333333333333</v>
      </c>
      <c r="CF27" s="125">
        <f t="shared" si="57"/>
        <v>15.666666666666666</v>
      </c>
      <c r="CG27" s="163">
        <f t="shared" si="58"/>
        <v>36</v>
      </c>
      <c r="CH27" s="163">
        <f t="shared" si="59"/>
        <v>0</v>
      </c>
      <c r="CI27" s="163">
        <f t="shared" si="60"/>
        <v>36</v>
      </c>
      <c r="CJ27" s="157">
        <f t="shared" si="61"/>
        <v>152</v>
      </c>
      <c r="CK27" s="418">
        <f t="shared" si="82"/>
        <v>0</v>
      </c>
      <c r="CL27" s="424">
        <f t="shared" si="83"/>
        <v>0</v>
      </c>
      <c r="CN27" s="124">
        <f>+CE27</f>
        <v>7.833333333333333</v>
      </c>
      <c r="CO27" s="124">
        <f t="shared" si="65"/>
        <v>7.833333333333333</v>
      </c>
      <c r="CP27" s="125">
        <f t="shared" si="66"/>
        <v>15.666666666666666</v>
      </c>
      <c r="CQ27" s="125">
        <f>+CF27</f>
        <v>15.666666666666666</v>
      </c>
    </row>
    <row r="28" spans="1:99" ht="21" customHeight="1" thickBot="1" x14ac:dyDescent="0.3">
      <c r="A28" s="132" t="s">
        <v>87</v>
      </c>
      <c r="B28" s="570" t="s">
        <v>330</v>
      </c>
      <c r="C28" s="19" t="s">
        <v>3</v>
      </c>
      <c r="D28" s="433"/>
      <c r="E28" s="409"/>
      <c r="F28" s="479"/>
      <c r="G28" s="479"/>
      <c r="H28" s="414"/>
      <c r="I28" s="433"/>
      <c r="J28" s="479"/>
      <c r="K28" s="479"/>
      <c r="L28" s="409"/>
      <c r="M28" s="409"/>
      <c r="N28" s="479"/>
      <c r="O28" s="478"/>
      <c r="P28" s="433"/>
      <c r="Q28" s="409"/>
      <c r="R28" s="549"/>
      <c r="S28" s="473"/>
      <c r="T28" s="409"/>
      <c r="U28" s="409"/>
      <c r="V28" s="478"/>
      <c r="W28" s="473"/>
      <c r="X28" s="409"/>
      <c r="Y28" s="409"/>
      <c r="Z28" s="479"/>
      <c r="AA28" s="479"/>
      <c r="AB28" s="409"/>
      <c r="AC28" s="414"/>
      <c r="AD28" s="473"/>
      <c r="AE28" s="409" t="s">
        <v>341</v>
      </c>
      <c r="AF28" s="409" t="s">
        <v>342</v>
      </c>
      <c r="AG28" s="471" t="s">
        <v>342</v>
      </c>
      <c r="AH28" s="471"/>
      <c r="AI28" s="123">
        <f t="shared" si="5"/>
        <v>0</v>
      </c>
      <c r="AJ28" s="61">
        <f t="shared" si="6"/>
        <v>0</v>
      </c>
      <c r="AK28" s="61">
        <f t="shared" si="7"/>
        <v>0</v>
      </c>
      <c r="AL28" s="61">
        <f t="shared" si="8"/>
        <v>0</v>
      </c>
      <c r="AM28" s="61">
        <f t="shared" si="9"/>
        <v>0</v>
      </c>
      <c r="AN28" s="61">
        <f t="shared" si="10"/>
        <v>0</v>
      </c>
      <c r="AO28" s="61">
        <f t="shared" si="11"/>
        <v>0</v>
      </c>
      <c r="AP28" s="61">
        <f t="shared" si="12"/>
        <v>0</v>
      </c>
      <c r="AQ28" s="61">
        <f t="shared" si="13"/>
        <v>0</v>
      </c>
      <c r="AR28" s="61">
        <f t="shared" si="14"/>
        <v>0</v>
      </c>
      <c r="AS28" s="61">
        <f t="shared" si="15"/>
        <v>0</v>
      </c>
      <c r="AT28" s="61">
        <f t="shared" si="16"/>
        <v>0</v>
      </c>
      <c r="AU28" s="61">
        <f t="shared" si="17"/>
        <v>0</v>
      </c>
      <c r="AV28" s="61">
        <f t="shared" si="18"/>
        <v>0</v>
      </c>
      <c r="AW28" s="61">
        <f t="shared" si="19"/>
        <v>0</v>
      </c>
      <c r="AX28" s="61">
        <f t="shared" si="20"/>
        <v>0</v>
      </c>
      <c r="AY28" s="61">
        <f t="shared" si="21"/>
        <v>0</v>
      </c>
      <c r="AZ28" s="61">
        <f t="shared" si="22"/>
        <v>3</v>
      </c>
      <c r="BA28" s="61">
        <f t="shared" si="23"/>
        <v>0</v>
      </c>
      <c r="BB28" s="61">
        <f t="shared" si="24"/>
        <v>0</v>
      </c>
      <c r="BC28" s="62">
        <f t="shared" si="25"/>
        <v>3</v>
      </c>
      <c r="BD28" s="63"/>
      <c r="BE28" s="545">
        <f t="shared" si="77"/>
        <v>1.5</v>
      </c>
      <c r="BF28" s="5">
        <f t="shared" si="42"/>
        <v>0</v>
      </c>
      <c r="BG28" s="5">
        <f t="shared" si="26"/>
        <v>0</v>
      </c>
      <c r="BH28" s="5">
        <f t="shared" si="43"/>
        <v>0</v>
      </c>
      <c r="BI28" s="5">
        <f t="shared" si="44"/>
        <v>0</v>
      </c>
      <c r="BJ28" s="5">
        <f t="shared" si="27"/>
        <v>0</v>
      </c>
      <c r="BK28" s="5">
        <f t="shared" si="45"/>
        <v>0</v>
      </c>
      <c r="BL28" s="5">
        <f t="shared" si="28"/>
        <v>0</v>
      </c>
      <c r="BM28" s="5">
        <f t="shared" si="29"/>
        <v>0</v>
      </c>
      <c r="BN28" s="143">
        <f t="shared" si="30"/>
        <v>0</v>
      </c>
      <c r="BO28" s="145">
        <f t="shared" ref="BO28:BO29" si="89">+BE28</f>
        <v>1.5</v>
      </c>
      <c r="BP28" s="64">
        <f t="shared" ref="BP28:BP29" si="90">+BO28+(+BN28)*(12/24)-$BO$12</f>
        <v>-6.166666666666667</v>
      </c>
      <c r="BQ28" s="65">
        <f t="shared" ref="BQ28:BQ29" si="91">IF(BP28&gt;=(-11/24),0,(-BP28)/(12/24))</f>
        <v>12.333333333333334</v>
      </c>
      <c r="BR28" s="545"/>
      <c r="BS28" s="545"/>
      <c r="BT28" s="66"/>
      <c r="BU28" s="67"/>
      <c r="BV28" s="67"/>
      <c r="BW28" s="67"/>
      <c r="BX28" s="67"/>
      <c r="BY28" s="68">
        <f t="shared" si="53"/>
        <v>0</v>
      </c>
      <c r="BZ28" s="67"/>
      <c r="CA28" s="67"/>
      <c r="CB28" s="68"/>
      <c r="CE28" s="161">
        <f t="shared" si="75"/>
        <v>1.5</v>
      </c>
      <c r="CF28" s="125">
        <f t="shared" si="57"/>
        <v>3</v>
      </c>
      <c r="CG28" s="163">
        <f t="shared" si="58"/>
        <v>36</v>
      </c>
      <c r="CH28" s="163">
        <f t="shared" si="59"/>
        <v>0</v>
      </c>
      <c r="CI28" s="163">
        <f t="shared" si="60"/>
        <v>36</v>
      </c>
      <c r="CJ28" s="157">
        <f t="shared" si="61"/>
        <v>0</v>
      </c>
      <c r="CK28" s="418">
        <f t="shared" si="82"/>
        <v>0</v>
      </c>
      <c r="CL28" s="424">
        <f t="shared" si="83"/>
        <v>0</v>
      </c>
      <c r="CN28" s="124">
        <f t="shared" si="64"/>
        <v>1.5</v>
      </c>
      <c r="CO28" s="124">
        <f t="shared" si="65"/>
        <v>0</v>
      </c>
      <c r="CP28" s="125">
        <f t="shared" si="66"/>
        <v>3</v>
      </c>
      <c r="CQ28" s="125">
        <f t="shared" si="67"/>
        <v>3</v>
      </c>
    </row>
    <row r="29" spans="1:99" ht="21" customHeight="1" thickBot="1" x14ac:dyDescent="0.3">
      <c r="A29" s="132" t="s">
        <v>324</v>
      </c>
      <c r="B29" s="570" t="s">
        <v>331</v>
      </c>
      <c r="C29" s="19" t="s">
        <v>3</v>
      </c>
      <c r="D29" s="434"/>
      <c r="E29" s="412"/>
      <c r="F29" s="412"/>
      <c r="G29" s="412"/>
      <c r="H29" s="429"/>
      <c r="I29" s="434"/>
      <c r="J29" s="412"/>
      <c r="K29" s="412"/>
      <c r="L29" s="412"/>
      <c r="M29" s="412"/>
      <c r="N29" s="412"/>
      <c r="O29" s="429"/>
      <c r="P29" s="434"/>
      <c r="Q29" s="412"/>
      <c r="R29" s="362"/>
      <c r="S29" s="434"/>
      <c r="T29" s="412"/>
      <c r="U29" s="412"/>
      <c r="V29" s="429"/>
      <c r="W29" s="433"/>
      <c r="X29" s="412"/>
      <c r="Y29" s="412"/>
      <c r="Z29" s="412"/>
      <c r="AA29" s="412"/>
      <c r="AB29" s="412"/>
      <c r="AC29" s="429"/>
      <c r="AD29" s="476"/>
      <c r="AE29" s="412" t="s">
        <v>341</v>
      </c>
      <c r="AF29" s="412" t="s">
        <v>342</v>
      </c>
      <c r="AG29" s="413" t="s">
        <v>342</v>
      </c>
      <c r="AH29" s="413"/>
      <c r="AI29" s="123">
        <f t="shared" si="5"/>
        <v>0</v>
      </c>
      <c r="AJ29" s="61">
        <f t="shared" si="6"/>
        <v>0</v>
      </c>
      <c r="AK29" s="61">
        <f t="shared" si="7"/>
        <v>0</v>
      </c>
      <c r="AL29" s="61">
        <f t="shared" si="8"/>
        <v>0</v>
      </c>
      <c r="AM29" s="61">
        <f t="shared" si="9"/>
        <v>0</v>
      </c>
      <c r="AN29" s="61">
        <f t="shared" si="10"/>
        <v>0</v>
      </c>
      <c r="AO29" s="61">
        <f t="shared" si="11"/>
        <v>0</v>
      </c>
      <c r="AP29" s="61">
        <f t="shared" si="12"/>
        <v>0</v>
      </c>
      <c r="AQ29" s="61">
        <f t="shared" si="13"/>
        <v>0</v>
      </c>
      <c r="AR29" s="61">
        <f t="shared" si="14"/>
        <v>0</v>
      </c>
      <c r="AS29" s="61">
        <f t="shared" si="15"/>
        <v>0</v>
      </c>
      <c r="AT29" s="61">
        <f t="shared" si="16"/>
        <v>0</v>
      </c>
      <c r="AU29" s="61">
        <f t="shared" si="17"/>
        <v>0</v>
      </c>
      <c r="AV29" s="61">
        <f t="shared" si="18"/>
        <v>0</v>
      </c>
      <c r="AW29" s="61">
        <f t="shared" si="19"/>
        <v>0</v>
      </c>
      <c r="AX29" s="61">
        <f t="shared" si="20"/>
        <v>0</v>
      </c>
      <c r="AY29" s="61">
        <f t="shared" si="21"/>
        <v>0</v>
      </c>
      <c r="AZ29" s="61">
        <f t="shared" si="22"/>
        <v>3</v>
      </c>
      <c r="BA29" s="61">
        <f t="shared" si="23"/>
        <v>0</v>
      </c>
      <c r="BB29" s="61">
        <f t="shared" si="24"/>
        <v>0</v>
      </c>
      <c r="BC29" s="62">
        <f t="shared" si="25"/>
        <v>3</v>
      </c>
      <c r="BD29" s="63"/>
      <c r="BE29" s="545">
        <f t="shared" ref="BE29" si="92">+AI29*$BD$2+AJ29*$BD$6+AN29*$BD$2+AO29*$BD$6+AQ29*8/24+AU29*8/24+AV29*8/24+AW29*8/24+AX29*12/24+AY29*8/24+AZ29*$BD$2+BA29*8/24+BN29*(0/24)+(AM29*$BE$2)</f>
        <v>1.5</v>
      </c>
      <c r="BF29" s="5">
        <f t="shared" si="42"/>
        <v>0</v>
      </c>
      <c r="BG29" s="5">
        <f t="shared" si="26"/>
        <v>0</v>
      </c>
      <c r="BH29" s="5">
        <f t="shared" si="43"/>
        <v>0</v>
      </c>
      <c r="BI29" s="5">
        <f t="shared" si="44"/>
        <v>0</v>
      </c>
      <c r="BJ29" s="5">
        <f t="shared" si="27"/>
        <v>0</v>
      </c>
      <c r="BK29" s="5">
        <f t="shared" si="45"/>
        <v>0</v>
      </c>
      <c r="BL29" s="5">
        <f t="shared" si="28"/>
        <v>0</v>
      </c>
      <c r="BM29" s="5">
        <f t="shared" si="29"/>
        <v>0</v>
      </c>
      <c r="BN29" s="143">
        <f t="shared" si="30"/>
        <v>0</v>
      </c>
      <c r="BO29" s="145">
        <f t="shared" si="89"/>
        <v>1.5</v>
      </c>
      <c r="BP29" s="64">
        <f t="shared" si="90"/>
        <v>-6.166666666666667</v>
      </c>
      <c r="BQ29" s="65">
        <f t="shared" si="91"/>
        <v>12.333333333333334</v>
      </c>
      <c r="BR29" s="545"/>
      <c r="BS29" s="545"/>
      <c r="BT29" s="66"/>
      <c r="BU29" s="67"/>
      <c r="BV29" s="67"/>
      <c r="BW29" s="67"/>
      <c r="BX29" s="67"/>
      <c r="BY29" s="68">
        <f t="shared" si="53"/>
        <v>0</v>
      </c>
      <c r="BZ29" s="67"/>
      <c r="CA29" s="67"/>
      <c r="CB29" s="68"/>
      <c r="CE29" s="161">
        <f t="shared" si="75"/>
        <v>1.5</v>
      </c>
      <c r="CF29" s="125">
        <f t="shared" si="57"/>
        <v>3</v>
      </c>
      <c r="CG29" s="163">
        <f t="shared" si="58"/>
        <v>36</v>
      </c>
      <c r="CH29" s="163">
        <f t="shared" si="59"/>
        <v>0</v>
      </c>
      <c r="CI29" s="163">
        <f t="shared" si="60"/>
        <v>36</v>
      </c>
      <c r="CJ29" s="157">
        <f t="shared" si="61"/>
        <v>0</v>
      </c>
      <c r="CK29" s="418">
        <f t="shared" si="82"/>
        <v>0</v>
      </c>
      <c r="CL29" s="424">
        <f t="shared" si="83"/>
        <v>0</v>
      </c>
      <c r="CM29" s="23"/>
      <c r="CN29" s="124">
        <f t="shared" si="64"/>
        <v>1.5</v>
      </c>
      <c r="CO29" s="124">
        <f t="shared" si="65"/>
        <v>0</v>
      </c>
      <c r="CP29" s="125">
        <f t="shared" si="66"/>
        <v>3</v>
      </c>
      <c r="CQ29" s="125">
        <f t="shared" si="67"/>
        <v>3</v>
      </c>
    </row>
    <row r="30" spans="1:99" s="23" customFormat="1" ht="24" customHeight="1" thickBot="1" x14ac:dyDescent="0.3">
      <c r="A30" s="59" t="s">
        <v>21</v>
      </c>
      <c r="B30" s="59" t="s">
        <v>22</v>
      </c>
      <c r="C30" s="222" t="s">
        <v>23</v>
      </c>
      <c r="D30" s="305">
        <v>1</v>
      </c>
      <c r="E30" s="262">
        <f>D30+1</f>
        <v>2</v>
      </c>
      <c r="F30" s="262">
        <f t="shared" ref="F30:AH30" si="93">E30+1</f>
        <v>3</v>
      </c>
      <c r="G30" s="261">
        <f t="shared" si="93"/>
        <v>4</v>
      </c>
      <c r="H30" s="596">
        <f t="shared" si="93"/>
        <v>5</v>
      </c>
      <c r="I30" s="305">
        <f t="shared" si="93"/>
        <v>6</v>
      </c>
      <c r="J30" s="262">
        <f t="shared" si="93"/>
        <v>7</v>
      </c>
      <c r="K30" s="262">
        <f t="shared" si="93"/>
        <v>8</v>
      </c>
      <c r="L30" s="262">
        <f t="shared" si="93"/>
        <v>9</v>
      </c>
      <c r="M30" s="262">
        <f t="shared" si="93"/>
        <v>10</v>
      </c>
      <c r="N30" s="262">
        <f t="shared" si="93"/>
        <v>11</v>
      </c>
      <c r="O30" s="597">
        <f t="shared" si="93"/>
        <v>12</v>
      </c>
      <c r="P30" s="305">
        <f t="shared" si="93"/>
        <v>13</v>
      </c>
      <c r="Q30" s="262">
        <f t="shared" si="93"/>
        <v>14</v>
      </c>
      <c r="R30" s="829">
        <f t="shared" si="93"/>
        <v>15</v>
      </c>
      <c r="S30" s="880">
        <f t="shared" si="93"/>
        <v>16</v>
      </c>
      <c r="T30" s="262">
        <f t="shared" si="93"/>
        <v>17</v>
      </c>
      <c r="U30" s="262">
        <f t="shared" si="93"/>
        <v>18</v>
      </c>
      <c r="V30" s="596">
        <f t="shared" si="93"/>
        <v>19</v>
      </c>
      <c r="W30" s="305">
        <f t="shared" si="93"/>
        <v>20</v>
      </c>
      <c r="X30" s="262">
        <f t="shared" si="93"/>
        <v>21</v>
      </c>
      <c r="Y30" s="262">
        <f t="shared" si="93"/>
        <v>22</v>
      </c>
      <c r="Z30" s="262">
        <f t="shared" si="93"/>
        <v>23</v>
      </c>
      <c r="AA30" s="261">
        <f t="shared" si="93"/>
        <v>24</v>
      </c>
      <c r="AB30" s="262">
        <f t="shared" si="93"/>
        <v>25</v>
      </c>
      <c r="AC30" s="596">
        <f t="shared" si="93"/>
        <v>26</v>
      </c>
      <c r="AD30" s="305">
        <f t="shared" si="93"/>
        <v>27</v>
      </c>
      <c r="AE30" s="262">
        <f t="shared" si="93"/>
        <v>28</v>
      </c>
      <c r="AF30" s="262">
        <f t="shared" si="93"/>
        <v>29</v>
      </c>
      <c r="AG30" s="262">
        <f t="shared" si="93"/>
        <v>30</v>
      </c>
      <c r="AH30" s="596">
        <f t="shared" si="93"/>
        <v>31</v>
      </c>
      <c r="AI30" s="131">
        <f>SUM(AI13:AI29)</f>
        <v>79</v>
      </c>
      <c r="AJ30" s="131">
        <f>SUM(AJ13:AJ29)</f>
        <v>90</v>
      </c>
      <c r="AK30" s="131">
        <f>SUM(AK13:AK29)</f>
        <v>0</v>
      </c>
      <c r="AL30" s="131">
        <f>SUM(AL13:AL29)</f>
        <v>0</v>
      </c>
      <c r="AM30" s="131">
        <f>SUM(AM13:AM29)</f>
        <v>0</v>
      </c>
      <c r="AN30" s="131">
        <f>SUM(AN13:AN29)</f>
        <v>13</v>
      </c>
      <c r="AO30" s="131">
        <f>SUM(AO13:AO29)</f>
        <v>17</v>
      </c>
      <c r="AP30" s="131">
        <f>SUM(AP13:AP29)</f>
        <v>16</v>
      </c>
      <c r="AQ30" s="131">
        <f>SUM(AQ13:AQ29)</f>
        <v>2</v>
      </c>
      <c r="AR30" s="131">
        <f>SUM(AR13:AR29)</f>
        <v>0</v>
      </c>
      <c r="AS30" s="131">
        <f>SUM(AS13:AS29)</f>
        <v>0</v>
      </c>
      <c r="AT30" s="131">
        <f>SUM(AT13:AT29)</f>
        <v>0</v>
      </c>
      <c r="AU30" s="131">
        <f>SUM(AU13:AU29)</f>
        <v>0</v>
      </c>
      <c r="AV30" s="131">
        <f>SUM(AV13:AV29)</f>
        <v>20</v>
      </c>
      <c r="AW30" s="131">
        <f>SUM(AW13:AW29)</f>
        <v>0</v>
      </c>
      <c r="AX30" s="131">
        <f>SUM(AX13:AX29)</f>
        <v>0</v>
      </c>
      <c r="AY30" s="131">
        <f>SUM(AY13:AY29)</f>
        <v>0</v>
      </c>
      <c r="AZ30" s="131">
        <f>SUM(AZ13:AZ29)</f>
        <v>6</v>
      </c>
      <c r="BA30" s="131">
        <f>SUM(BA13:BA29)</f>
        <v>0</v>
      </c>
      <c r="BB30" s="131">
        <f>SUM(BB13:BB29)</f>
        <v>0</v>
      </c>
      <c r="BC30" s="372">
        <f>SUM(BC13:BC29)</f>
        <v>219.66666666666666</v>
      </c>
      <c r="BD30" s="71"/>
      <c r="BE30" s="72"/>
      <c r="BF30" s="265">
        <f t="shared" si="42"/>
        <v>0</v>
      </c>
      <c r="BG30" s="265">
        <f t="shared" si="26"/>
        <v>0</v>
      </c>
      <c r="BH30" s="265">
        <f t="shared" si="43"/>
        <v>0</v>
      </c>
      <c r="BI30" s="265">
        <f t="shared" si="44"/>
        <v>0</v>
      </c>
      <c r="BJ30" s="265">
        <f t="shared" si="27"/>
        <v>0</v>
      </c>
      <c r="BK30" s="265">
        <f t="shared" si="45"/>
        <v>0</v>
      </c>
      <c r="BL30" s="265">
        <f t="shared" si="28"/>
        <v>0</v>
      </c>
      <c r="BM30" s="265">
        <f t="shared" si="29"/>
        <v>0</v>
      </c>
      <c r="BN30" s="266">
        <f t="shared" si="30"/>
        <v>0</v>
      </c>
      <c r="BO30" s="147" t="s">
        <v>191</v>
      </c>
      <c r="BP30" s="74" t="e">
        <f>AVERAGE(BP13:BP29)</f>
        <v>#REF!</v>
      </c>
      <c r="BQ30" s="74" t="e">
        <f>AVERAGE(BQ13:BQ29)</f>
        <v>#REF!</v>
      </c>
      <c r="BR30" s="73" t="s">
        <v>191</v>
      </c>
      <c r="BS30" s="74" t="e">
        <f>AVERAGE(BS13:BS29)</f>
        <v>#REF!</v>
      </c>
      <c r="BT30" s="75" t="e">
        <f>AVERAGE(BT13:BT29)</f>
        <v>#REF!</v>
      </c>
      <c r="BU30" s="75" t="e">
        <f>AVERAGE(BU13:BU29)</f>
        <v>#REF!</v>
      </c>
      <c r="BV30" s="75" t="e">
        <f>AVERAGE(BV13:BV29)</f>
        <v>#REF!</v>
      </c>
      <c r="BW30" s="75" t="e">
        <f>AVERAGE(BW13:BW29)</f>
        <v>#REF!</v>
      </c>
      <c r="BX30" s="75" t="e">
        <f>AVERAGE(BX13:BX29)</f>
        <v>#REF!</v>
      </c>
      <c r="BY30" s="75" t="e">
        <f>AVERAGE(BY13:BY29)</f>
        <v>#REF!</v>
      </c>
      <c r="BZ30" s="75"/>
      <c r="CA30" s="75"/>
      <c r="CB30" s="75" t="e">
        <f>SUM(CB13:CB29)</f>
        <v>#REF!</v>
      </c>
      <c r="CE30" s="161"/>
      <c r="CF30" s="125"/>
      <c r="CG30" s="163"/>
      <c r="CH30" s="163"/>
      <c r="CI30" s="163"/>
      <c r="CJ30" s="157"/>
      <c r="CK30" s="418"/>
      <c r="CL30" s="424"/>
      <c r="CM30"/>
      <c r="CN30" s="561"/>
      <c r="CO30" s="124" t="str">
        <f t="shared" si="65"/>
        <v>MÉDIAS</v>
      </c>
      <c r="CP30" s="560"/>
      <c r="CQ30" s="560"/>
    </row>
    <row r="31" spans="1:99" ht="21" customHeight="1" thickBot="1" x14ac:dyDescent="0.3">
      <c r="A31" s="385" t="s">
        <v>90</v>
      </c>
      <c r="B31" s="574" t="s">
        <v>56</v>
      </c>
      <c r="C31" s="621" t="s">
        <v>1</v>
      </c>
      <c r="D31" s="656"/>
      <c r="E31" s="656"/>
      <c r="F31" s="657" t="s">
        <v>25</v>
      </c>
      <c r="G31" s="452"/>
      <c r="H31" s="453" t="s">
        <v>24</v>
      </c>
      <c r="I31" s="451" t="s">
        <v>25</v>
      </c>
      <c r="J31" s="628"/>
      <c r="K31" s="628"/>
      <c r="L31" s="452" t="s">
        <v>24</v>
      </c>
      <c r="M31" s="452" t="s">
        <v>24</v>
      </c>
      <c r="N31" s="673"/>
      <c r="O31" s="674"/>
      <c r="P31" s="451" t="s">
        <v>24</v>
      </c>
      <c r="Q31" s="452" t="s">
        <v>25</v>
      </c>
      <c r="R31" s="864"/>
      <c r="S31" s="881"/>
      <c r="T31" s="452" t="s">
        <v>25</v>
      </c>
      <c r="U31" s="452" t="s">
        <v>25</v>
      </c>
      <c r="V31" s="491"/>
      <c r="W31" s="627"/>
      <c r="X31" s="452" t="s">
        <v>24</v>
      </c>
      <c r="Y31" s="452" t="s">
        <v>25</v>
      </c>
      <c r="Z31" s="488"/>
      <c r="AA31" s="488"/>
      <c r="AB31" s="452" t="s">
        <v>24</v>
      </c>
      <c r="AC31" s="453" t="s">
        <v>26</v>
      </c>
      <c r="AD31" s="627" t="s">
        <v>57</v>
      </c>
      <c r="AE31" s="628"/>
      <c r="AF31" s="452"/>
      <c r="AG31" s="452" t="s">
        <v>25</v>
      </c>
      <c r="AH31" s="882"/>
      <c r="AI31" s="123">
        <f t="shared" ref="AI31:AI45" si="94">COUNTIF($D31:$AH31,"D")</f>
        <v>6</v>
      </c>
      <c r="AJ31" s="61">
        <f t="shared" ref="AJ31:AJ45" si="95">COUNTIF($D31:$AH31,"N")</f>
        <v>7</v>
      </c>
      <c r="AK31" s="61">
        <f>COUNTIF($D31:$AH31,"DTS4S")+COUNTIF($D31:$AH31,"DTS4S1")</f>
        <v>0</v>
      </c>
      <c r="AL31" s="61">
        <f>COUNTIF($D31:$AH31,"NTS4S")+COUNTIF($D31:$AH31,"NTS4S1")</f>
        <v>0</v>
      </c>
      <c r="AM31" s="61">
        <f t="shared" ref="AM31:AM45" si="96">COUNTIF($D31:$AH31,"S")</f>
        <v>0</v>
      </c>
      <c r="AN31" s="61">
        <f t="shared" ref="AN31:AN45" si="97">COUNTIF($D31:$AH31,"DT")</f>
        <v>1</v>
      </c>
      <c r="AO31" s="61">
        <f t="shared" ref="AO31:AO45" si="98">COUNTIF($D31:$AH31,"NT")</f>
        <v>0</v>
      </c>
      <c r="AP31" s="61">
        <f t="shared" ref="AP31:AP45" si="99">COUNTIF($D31:$AH31,"t")</f>
        <v>0</v>
      </c>
      <c r="AQ31" s="61">
        <f t="shared" ref="AQ31:AQ45" si="100">COUNTIF($D31:$AH31,"FE")</f>
        <v>0</v>
      </c>
      <c r="AR31" s="61">
        <f t="shared" ref="AR31:AR45" si="101">COUNTIF($D31:$AH31,"FO")</f>
        <v>0</v>
      </c>
      <c r="AS31" s="61">
        <f t="shared" ref="AS31:AS45" si="102">COUNTIF($D31:$AH31,"DS")</f>
        <v>0</v>
      </c>
      <c r="AT31" s="61">
        <f t="shared" ref="AT31:AT45" si="103">COUNTIF($D31:$AH31,"DISP")</f>
        <v>0</v>
      </c>
      <c r="AU31" s="61">
        <f t="shared" ref="AU31:AU45" si="104">COUNTIF($D31:$AH31,"L")</f>
        <v>0</v>
      </c>
      <c r="AV31" s="61">
        <f t="shared" ref="AV31:AV45" si="105">COUNTIF($D31:$AH31,"B")</f>
        <v>0</v>
      </c>
      <c r="AW31" s="61">
        <f t="shared" ref="AW31:AW45" si="106">COUNTIF($D31:$AH31,"SA")</f>
        <v>0</v>
      </c>
      <c r="AX31" s="61">
        <f t="shared" ref="AX31:AX45" si="107">COUNTIF($D31:$AH31,"SAT")</f>
        <v>0</v>
      </c>
      <c r="AY31" s="61">
        <f t="shared" ref="AY31:AY45" si="108">COUNTIF($D31:$AH31,"SE")</f>
        <v>0</v>
      </c>
      <c r="AZ31" s="61">
        <f t="shared" ref="AZ31:AZ45" si="109">COUNTIF($D31:$AH31,"OJTD")+COUNTIF($D31:$AH31,"OJTN")</f>
        <v>0</v>
      </c>
      <c r="BA31" s="61">
        <f t="shared" ref="BA31:BA45" si="110">COUNTIF($D31:$AH31,"TR")</f>
        <v>0</v>
      </c>
      <c r="BB31" s="61">
        <f t="shared" ref="BB31:BB45" si="111">COUNTIF($D31:$AH31,"F")</f>
        <v>0</v>
      </c>
      <c r="BC31" s="62">
        <f t="shared" ref="BC31:BC45" si="112">+AI31+AJ31+AN31+AO31+((AQ31+AU31+AV31+AY31)*8)/12+AW31+AX31+AZ31+BA31+AM31</f>
        <v>14</v>
      </c>
      <c r="BD31" s="63"/>
      <c r="BE31" s="545">
        <f>+AI31*$BD$2+AJ31*$BD$6+AN31*$BD$2+AO31*$BD$6+AQ31*8/24+AU31*8/24+AV31*8/24+AW31*8/24+AX31*12/24+AY31*8/24+AZ31*$BD$2+BA31*8/24+BN31*(0/24)+(AM31*$BE$2)+AK31*$BF$2+AL31*$BF$6</f>
        <v>7</v>
      </c>
      <c r="BF31" s="5">
        <f t="shared" si="42"/>
        <v>0</v>
      </c>
      <c r="BG31" s="5">
        <f t="shared" si="26"/>
        <v>1</v>
      </c>
      <c r="BH31" s="5">
        <f t="shared" si="43"/>
        <v>0</v>
      </c>
      <c r="BI31" s="5">
        <f t="shared" si="44"/>
        <v>0</v>
      </c>
      <c r="BJ31" s="5">
        <f t="shared" si="27"/>
        <v>0</v>
      </c>
      <c r="BK31" s="5">
        <f t="shared" si="45"/>
        <v>0</v>
      </c>
      <c r="BL31" s="5">
        <f t="shared" si="28"/>
        <v>0</v>
      </c>
      <c r="BM31" s="5">
        <f t="shared" si="29"/>
        <v>0</v>
      </c>
      <c r="BN31" s="143">
        <f t="shared" si="30"/>
        <v>0</v>
      </c>
      <c r="BO31" s="145">
        <f>+BE31</f>
        <v>7</v>
      </c>
      <c r="BP31" s="64">
        <f>+BO31+(BN31)*(12/24)-$BO$12</f>
        <v>-0.66666666666666696</v>
      </c>
      <c r="BQ31" s="65">
        <f t="shared" ref="BQ31:BQ32" si="113">IF(BP31&gt;=(-11/24),0,(-BP31)/(12/24))</f>
        <v>1.3333333333333339</v>
      </c>
      <c r="BR31" s="545">
        <f>+BO31+BY31*$BD$2</f>
        <v>7.5</v>
      </c>
      <c r="BS31" s="545">
        <f t="shared" ref="BS31" si="114">+BR31-$BO$12</f>
        <v>-0.16666666666666696</v>
      </c>
      <c r="BT31" s="66" t="e">
        <f>+(BR31/$BR$81)-1</f>
        <v>#REF!</v>
      </c>
      <c r="BU31" s="67">
        <f>+BF31+BG31</f>
        <v>1</v>
      </c>
      <c r="BV31" s="67">
        <f>+BH31+BI31</f>
        <v>0</v>
      </c>
      <c r="BW31" s="67">
        <f>+BJ31+BK31</f>
        <v>0</v>
      </c>
      <c r="BX31" s="67">
        <f>+BL31+BM31</f>
        <v>0</v>
      </c>
      <c r="BY31" s="68">
        <f>+BU31+BV31+BW31+BX31</f>
        <v>1</v>
      </c>
      <c r="BZ31" s="67">
        <f>+BN31</f>
        <v>0</v>
      </c>
      <c r="CA31" s="67">
        <f>21+BX31</f>
        <v>21</v>
      </c>
      <c r="CB31" s="68">
        <f>+CA31-BZ31</f>
        <v>21</v>
      </c>
      <c r="CE31" s="161">
        <f t="shared" ref="CE31:CE45" si="115">+BE31</f>
        <v>7</v>
      </c>
      <c r="CF31" s="125">
        <f t="shared" ref="CF31:CF45" si="116">+BC31+BF31+BG31+BJ31+BK31+BL31+BM31+BH31+BI31</f>
        <v>15</v>
      </c>
      <c r="CG31" s="163">
        <f t="shared" si="58"/>
        <v>168</v>
      </c>
      <c r="CH31" s="163">
        <f t="shared" si="59"/>
        <v>12</v>
      </c>
      <c r="CI31" s="163">
        <f t="shared" si="60"/>
        <v>180</v>
      </c>
      <c r="CJ31" s="157">
        <f t="shared" si="61"/>
        <v>0</v>
      </c>
      <c r="CK31" s="418">
        <f>BY31-BV31</f>
        <v>1</v>
      </c>
      <c r="CL31" s="851">
        <f>CK31*12+BV31*8+"2"</f>
        <v>14</v>
      </c>
      <c r="CN31" s="124">
        <f t="shared" ref="CN31:CN45" si="117">+CE31</f>
        <v>7</v>
      </c>
      <c r="CO31" s="124">
        <f t="shared" si="65"/>
        <v>7.5</v>
      </c>
      <c r="CP31" s="125">
        <f t="shared" ref="CP31:CP45" si="118">+BC31</f>
        <v>14</v>
      </c>
      <c r="CQ31" s="125">
        <f t="shared" ref="CQ31:CQ45" si="119">+CF31</f>
        <v>15</v>
      </c>
    </row>
    <row r="32" spans="1:99" ht="21" customHeight="1" thickBot="1" x14ac:dyDescent="0.3">
      <c r="A32" s="1658" t="s">
        <v>298</v>
      </c>
      <c r="B32" s="1657" t="s">
        <v>91</v>
      </c>
      <c r="C32" s="622" t="s">
        <v>92</v>
      </c>
      <c r="D32" s="662"/>
      <c r="E32" s="662"/>
      <c r="F32" s="663"/>
      <c r="G32" s="447"/>
      <c r="H32" s="448"/>
      <c r="I32" s="446"/>
      <c r="J32" s="486"/>
      <c r="K32" s="486"/>
      <c r="L32" s="447"/>
      <c r="M32" s="447"/>
      <c r="N32" s="665"/>
      <c r="O32" s="666"/>
      <c r="P32" s="446"/>
      <c r="Q32" s="447" t="s">
        <v>25</v>
      </c>
      <c r="R32" s="865"/>
      <c r="S32" s="883"/>
      <c r="T32" s="447"/>
      <c r="U32" s="447"/>
      <c r="V32" s="633"/>
      <c r="W32" s="632"/>
      <c r="X32" s="447" t="s">
        <v>24</v>
      </c>
      <c r="Y32" s="447"/>
      <c r="Z32" s="664"/>
      <c r="AA32" s="664"/>
      <c r="AB32" s="447"/>
      <c r="AC32" s="448"/>
      <c r="AD32" s="632"/>
      <c r="AE32" s="486"/>
      <c r="AF32" s="447" t="s">
        <v>24</v>
      </c>
      <c r="AG32" s="447"/>
      <c r="AH32" s="389"/>
      <c r="AI32" s="123">
        <f t="shared" si="94"/>
        <v>2</v>
      </c>
      <c r="AJ32" s="61">
        <f t="shared" si="95"/>
        <v>1</v>
      </c>
      <c r="AK32" s="61">
        <f t="shared" ref="AK32:AK45" si="120">COUNTIF($D32:$AH32,"DTS4S")+COUNTIF($D32:$AH32,"DTS4S1")</f>
        <v>0</v>
      </c>
      <c r="AL32" s="61">
        <f t="shared" ref="AL32:AL45" si="121">COUNTIF($D32:$AH32,"NTS4S")+COUNTIF($D32:$AH32,"NTS4S1")</f>
        <v>0</v>
      </c>
      <c r="AM32" s="61">
        <f t="shared" si="96"/>
        <v>0</v>
      </c>
      <c r="AN32" s="61">
        <f t="shared" si="97"/>
        <v>0</v>
      </c>
      <c r="AO32" s="61">
        <f t="shared" si="98"/>
        <v>0</v>
      </c>
      <c r="AP32" s="61">
        <f t="shared" si="99"/>
        <v>0</v>
      </c>
      <c r="AQ32" s="61">
        <f t="shared" si="100"/>
        <v>0</v>
      </c>
      <c r="AR32" s="61">
        <f t="shared" si="101"/>
        <v>0</v>
      </c>
      <c r="AS32" s="61">
        <f t="shared" si="102"/>
        <v>0</v>
      </c>
      <c r="AT32" s="61">
        <f t="shared" si="103"/>
        <v>0</v>
      </c>
      <c r="AU32" s="61">
        <f t="shared" si="104"/>
        <v>0</v>
      </c>
      <c r="AV32" s="61">
        <f t="shared" si="105"/>
        <v>0</v>
      </c>
      <c r="AW32" s="61">
        <f t="shared" si="106"/>
        <v>0</v>
      </c>
      <c r="AX32" s="61">
        <f t="shared" si="107"/>
        <v>0</v>
      </c>
      <c r="AY32" s="61">
        <f t="shared" si="108"/>
        <v>0</v>
      </c>
      <c r="AZ32" s="61">
        <f t="shared" si="109"/>
        <v>0</v>
      </c>
      <c r="BA32" s="61">
        <f t="shared" si="110"/>
        <v>0</v>
      </c>
      <c r="BB32" s="61">
        <f t="shared" si="111"/>
        <v>0</v>
      </c>
      <c r="BC32" s="62">
        <f t="shared" si="112"/>
        <v>3</v>
      </c>
      <c r="BD32" s="20" t="e">
        <f>+AI32*$BD$2+AJ32*$BD$6+AN32*$BD$2+AO32*$BD$6+AQ32*8/24+AU32*8/24+AV32*8/24+AW32*8/24+AX32*12/24+AY32*8/24+AZ32*$BD$2+BA32*8/24+BN32*(0/24)+(AM32*$BE$2)+AK32*$BF$2+AL32*$BF$6</f>
        <v>#REF!</v>
      </c>
      <c r="BE32" s="1663" t="e">
        <f>+BD32+#REF!</f>
        <v>#REF!</v>
      </c>
      <c r="BF32" s="5">
        <f t="shared" si="42"/>
        <v>0</v>
      </c>
      <c r="BG32" s="5">
        <f t="shared" si="26"/>
        <v>0</v>
      </c>
      <c r="BH32" s="5">
        <f t="shared" si="43"/>
        <v>0</v>
      </c>
      <c r="BI32" s="5">
        <f t="shared" si="44"/>
        <v>0</v>
      </c>
      <c r="BJ32" s="5">
        <f t="shared" si="27"/>
        <v>0</v>
      </c>
      <c r="BK32" s="5">
        <f t="shared" si="45"/>
        <v>0</v>
      </c>
      <c r="BL32" s="5">
        <f t="shared" si="28"/>
        <v>0</v>
      </c>
      <c r="BM32" s="5">
        <f t="shared" si="29"/>
        <v>0</v>
      </c>
      <c r="BN32" s="1671" t="e">
        <f>COUNTIF($D32:$AH32,"FOTS")+COUNTIF(#REF!,"FOTS")</f>
        <v>#REF!</v>
      </c>
      <c r="BO32" s="1664" t="e">
        <f>+BE32</f>
        <v>#REF!</v>
      </c>
      <c r="BP32" s="1665" t="e">
        <f t="shared" ref="BP32" si="122">+BO32+(BN32)*(12/24)-$BO$12</f>
        <v>#REF!</v>
      </c>
      <c r="BQ32" s="1666" t="e">
        <f t="shared" si="113"/>
        <v>#REF!</v>
      </c>
      <c r="BR32" s="1663" t="e">
        <f>+BO32+BY32*$BD$2</f>
        <v>#REF!</v>
      </c>
      <c r="BS32" s="1663" t="e">
        <f>+BR32-$BO$12</f>
        <v>#REF!</v>
      </c>
      <c r="BT32" s="1669" t="e">
        <f>+(BR32/$BR$81)-1</f>
        <v>#REF!</v>
      </c>
      <c r="BU32" s="1667" t="e">
        <f>+BF32+BG32+#REF!+#REF!</f>
        <v>#REF!</v>
      </c>
      <c r="BV32" s="1667" t="e">
        <f>+BH32+BI32+#REF!+#REF!</f>
        <v>#REF!</v>
      </c>
      <c r="BW32" s="1667" t="e">
        <f>+BJ32+BK32+#REF!+#REF!</f>
        <v>#REF!</v>
      </c>
      <c r="BX32" s="1667" t="e">
        <f>+BL32+BM32+#REF!+#REF!</f>
        <v>#REF!</v>
      </c>
      <c r="BY32" s="1668" t="e">
        <f t="shared" ref="BY32:BY45" si="123">+BU32+BV32+BW32+BX32</f>
        <v>#REF!</v>
      </c>
      <c r="BZ32" s="1667" t="e">
        <f>+BN32+#REF!</f>
        <v>#REF!</v>
      </c>
      <c r="CA32" s="1667" t="e">
        <f>9+BX32</f>
        <v>#REF!</v>
      </c>
      <c r="CB32" s="1668" t="e">
        <f>+CA32-BZ32+#REF!-#REF!</f>
        <v>#REF!</v>
      </c>
      <c r="CE32" s="161" t="e">
        <f t="shared" si="115"/>
        <v>#REF!</v>
      </c>
      <c r="CF32" s="125">
        <f t="shared" si="116"/>
        <v>3</v>
      </c>
      <c r="CG32" s="163" t="e">
        <f t="shared" si="58"/>
        <v>#REF!</v>
      </c>
      <c r="CH32" s="163">
        <f t="shared" si="59"/>
        <v>0</v>
      </c>
      <c r="CI32" s="163" t="e">
        <f t="shared" si="60"/>
        <v>#REF!</v>
      </c>
      <c r="CJ32" s="157" t="e">
        <f t="shared" si="61"/>
        <v>#REF!</v>
      </c>
      <c r="CK32" s="830" t="e">
        <f>BY32-BV32</f>
        <v>#REF!</v>
      </c>
      <c r="CL32" s="831" t="e">
        <f>CK32*12+BV32*8</f>
        <v>#REF!</v>
      </c>
      <c r="CN32" s="1670" t="e">
        <f t="shared" si="117"/>
        <v>#REF!</v>
      </c>
      <c r="CO32" s="124" t="e">
        <f t="shared" si="65"/>
        <v>#REF!</v>
      </c>
      <c r="CP32" s="125">
        <f t="shared" si="118"/>
        <v>3</v>
      </c>
      <c r="CQ32" s="125">
        <f t="shared" si="119"/>
        <v>3</v>
      </c>
    </row>
    <row r="33" spans="1:95" ht="21" customHeight="1" thickBot="1" x14ac:dyDescent="0.3">
      <c r="A33" s="652" t="s">
        <v>93</v>
      </c>
      <c r="B33" s="653" t="s">
        <v>151</v>
      </c>
      <c r="C33" s="654" t="s">
        <v>2</v>
      </c>
      <c r="D33" s="675" t="s">
        <v>24</v>
      </c>
      <c r="E33" s="675" t="s">
        <v>24</v>
      </c>
      <c r="F33" s="676"/>
      <c r="G33" s="492" t="s">
        <v>31</v>
      </c>
      <c r="H33" s="489" t="s">
        <v>26</v>
      </c>
      <c r="I33" s="494"/>
      <c r="J33" s="454" t="s">
        <v>24</v>
      </c>
      <c r="K33" s="677" t="s">
        <v>25</v>
      </c>
      <c r="L33" s="490"/>
      <c r="M33" s="490"/>
      <c r="N33" s="454" t="s">
        <v>24</v>
      </c>
      <c r="O33" s="455" t="s">
        <v>25</v>
      </c>
      <c r="P33" s="494"/>
      <c r="Q33" s="492"/>
      <c r="R33" s="867" t="s">
        <v>27</v>
      </c>
      <c r="S33" s="466" t="s">
        <v>27</v>
      </c>
      <c r="T33" s="490"/>
      <c r="U33" s="490" t="s">
        <v>31</v>
      </c>
      <c r="V33" s="455" t="s">
        <v>24</v>
      </c>
      <c r="W33" s="466" t="s">
        <v>25</v>
      </c>
      <c r="X33" s="492"/>
      <c r="Y33" s="492"/>
      <c r="Z33" s="454" t="s">
        <v>24</v>
      </c>
      <c r="AA33" s="454" t="s">
        <v>24</v>
      </c>
      <c r="AB33" s="678" t="s">
        <v>51</v>
      </c>
      <c r="AC33" s="679"/>
      <c r="AD33" s="466" t="s">
        <v>24</v>
      </c>
      <c r="AE33" s="454" t="s">
        <v>26</v>
      </c>
      <c r="AF33" s="490"/>
      <c r="AG33" s="680"/>
      <c r="AH33" s="455" t="s">
        <v>25</v>
      </c>
      <c r="AI33" s="123">
        <f t="shared" si="94"/>
        <v>8</v>
      </c>
      <c r="AJ33" s="61">
        <f t="shared" si="95"/>
        <v>4</v>
      </c>
      <c r="AK33" s="61">
        <f t="shared" si="120"/>
        <v>0</v>
      </c>
      <c r="AL33" s="61">
        <f t="shared" si="121"/>
        <v>0</v>
      </c>
      <c r="AM33" s="61">
        <f t="shared" si="96"/>
        <v>0</v>
      </c>
      <c r="AN33" s="61">
        <f t="shared" si="97"/>
        <v>2</v>
      </c>
      <c r="AO33" s="61">
        <f t="shared" si="98"/>
        <v>2</v>
      </c>
      <c r="AP33" s="61">
        <f t="shared" si="99"/>
        <v>2</v>
      </c>
      <c r="AQ33" s="61">
        <f t="shared" si="100"/>
        <v>0</v>
      </c>
      <c r="AR33" s="61">
        <f t="shared" si="101"/>
        <v>0</v>
      </c>
      <c r="AS33" s="61">
        <f t="shared" si="102"/>
        <v>0</v>
      </c>
      <c r="AT33" s="61">
        <f t="shared" si="103"/>
        <v>0</v>
      </c>
      <c r="AU33" s="61">
        <f t="shared" si="104"/>
        <v>0</v>
      </c>
      <c r="AV33" s="61">
        <f t="shared" si="105"/>
        <v>0</v>
      </c>
      <c r="AW33" s="61">
        <f t="shared" si="106"/>
        <v>0</v>
      </c>
      <c r="AX33" s="61">
        <f t="shared" si="107"/>
        <v>0</v>
      </c>
      <c r="AY33" s="61">
        <f t="shared" si="108"/>
        <v>0</v>
      </c>
      <c r="AZ33" s="61">
        <f t="shared" si="109"/>
        <v>0</v>
      </c>
      <c r="BA33" s="61">
        <f t="shared" si="110"/>
        <v>0</v>
      </c>
      <c r="BB33" s="61">
        <f t="shared" si="111"/>
        <v>0</v>
      </c>
      <c r="BC33" s="62">
        <f t="shared" si="112"/>
        <v>16</v>
      </c>
      <c r="BD33" s="63"/>
      <c r="BE33" s="545">
        <f>+AI33*$BD$2+AJ33*$BD$6+AN33*$BD$2+AO33*$BD$6+AQ33*8/24+AU33*8/24+AV33*8/24+AW33*8/24+AX33*12/24+AY33*8/24+AZ33*$BD$2+BA33*8/24+BN33*(0/24)+(AM33*$BE$2)+AK33*$BF$2+AL33*$BF$6</f>
        <v>8</v>
      </c>
      <c r="BF33" s="5">
        <f t="shared" si="42"/>
        <v>0</v>
      </c>
      <c r="BG33" s="5">
        <f t="shared" si="26"/>
        <v>0</v>
      </c>
      <c r="BH33" s="5">
        <f t="shared" si="43"/>
        <v>0</v>
      </c>
      <c r="BI33" s="5">
        <f t="shared" si="44"/>
        <v>0</v>
      </c>
      <c r="BJ33" s="5">
        <f t="shared" si="27"/>
        <v>0</v>
      </c>
      <c r="BK33" s="5">
        <f t="shared" si="45"/>
        <v>0</v>
      </c>
      <c r="BL33" s="5">
        <f t="shared" si="28"/>
        <v>0</v>
      </c>
      <c r="BM33" s="5">
        <f t="shared" si="29"/>
        <v>1</v>
      </c>
      <c r="BN33" s="143">
        <f t="shared" si="30"/>
        <v>0</v>
      </c>
      <c r="BO33" s="145">
        <f>+BE33</f>
        <v>8</v>
      </c>
      <c r="BP33" s="64">
        <f>+BO33+(BN33)*(12/24)-$BO$12</f>
        <v>0.33333333333333304</v>
      </c>
      <c r="BQ33" s="65">
        <f t="shared" ref="BQ33:BQ36" si="124">IF(BP33&gt;=(-11/24),0,(-BP33)/(12/24))</f>
        <v>0</v>
      </c>
      <c r="BR33" s="545">
        <f t="shared" ref="BR33:BR36" si="125">+BO33+BY33*$BD$2</f>
        <v>8.5</v>
      </c>
      <c r="BS33" s="545">
        <f>+BR33-$BO$12</f>
        <v>0.83333333333333304</v>
      </c>
      <c r="BT33" s="66" t="e">
        <f>+(BR33/$BR$81)-1</f>
        <v>#REF!</v>
      </c>
      <c r="BU33" s="67">
        <f>+BF33+BG33</f>
        <v>0</v>
      </c>
      <c r="BV33" s="67">
        <f t="shared" ref="BV33:BV45" si="126">+BH33+BI33</f>
        <v>0</v>
      </c>
      <c r="BW33" s="67">
        <f>+BJ33+BK33</f>
        <v>0</v>
      </c>
      <c r="BX33" s="67">
        <f>+BL33+BM33</f>
        <v>1</v>
      </c>
      <c r="BY33" s="68">
        <f t="shared" si="123"/>
        <v>1</v>
      </c>
      <c r="BZ33" s="67">
        <f>+BN33</f>
        <v>0</v>
      </c>
      <c r="CA33" s="67">
        <f>11+BX33</f>
        <v>12</v>
      </c>
      <c r="CB33" s="68">
        <f>+CA33-BZ33</f>
        <v>12</v>
      </c>
      <c r="CE33" s="161">
        <f t="shared" si="115"/>
        <v>8</v>
      </c>
      <c r="CF33" s="125">
        <f t="shared" si="116"/>
        <v>17</v>
      </c>
      <c r="CG33" s="163">
        <f t="shared" si="58"/>
        <v>192</v>
      </c>
      <c r="CH33" s="163">
        <f t="shared" si="59"/>
        <v>12</v>
      </c>
      <c r="CI33" s="163">
        <f t="shared" si="60"/>
        <v>204</v>
      </c>
      <c r="CJ33" s="157">
        <f t="shared" si="61"/>
        <v>0</v>
      </c>
      <c r="CK33" s="418">
        <f>BY33-BV33</f>
        <v>1</v>
      </c>
      <c r="CL33" s="424">
        <f>CK33*12+BV33*8</f>
        <v>12</v>
      </c>
      <c r="CN33" s="124">
        <f t="shared" si="117"/>
        <v>8</v>
      </c>
      <c r="CO33" s="124">
        <f t="shared" si="65"/>
        <v>8.5</v>
      </c>
      <c r="CP33" s="125">
        <f t="shared" si="118"/>
        <v>16</v>
      </c>
      <c r="CQ33" s="125">
        <f t="shared" si="119"/>
        <v>17</v>
      </c>
    </row>
    <row r="34" spans="1:95" ht="21" customHeight="1" thickBot="1" x14ac:dyDescent="0.3">
      <c r="A34" s="634" t="s">
        <v>95</v>
      </c>
      <c r="B34" s="572" t="s">
        <v>96</v>
      </c>
      <c r="C34" s="24" t="s">
        <v>2</v>
      </c>
      <c r="D34" s="655"/>
      <c r="E34" s="655"/>
      <c r="F34" s="410" t="s">
        <v>25</v>
      </c>
      <c r="G34" s="409"/>
      <c r="H34" s="414" t="s">
        <v>24</v>
      </c>
      <c r="I34" s="433" t="s">
        <v>26</v>
      </c>
      <c r="J34" s="479"/>
      <c r="K34" s="479" t="s">
        <v>26</v>
      </c>
      <c r="L34" s="409" t="s">
        <v>24</v>
      </c>
      <c r="M34" s="409" t="s">
        <v>24</v>
      </c>
      <c r="N34" s="493"/>
      <c r="O34" s="477"/>
      <c r="P34" s="433" t="s">
        <v>24</v>
      </c>
      <c r="Q34" s="409" t="s">
        <v>25</v>
      </c>
      <c r="R34" s="866"/>
      <c r="S34" s="565"/>
      <c r="T34" s="409" t="s">
        <v>24</v>
      </c>
      <c r="U34" s="409" t="s">
        <v>26</v>
      </c>
      <c r="V34" s="478" t="s">
        <v>48</v>
      </c>
      <c r="W34" s="473"/>
      <c r="X34" s="409" t="s">
        <v>24</v>
      </c>
      <c r="Y34" s="409" t="s">
        <v>26</v>
      </c>
      <c r="Z34" s="471"/>
      <c r="AA34" s="471"/>
      <c r="AB34" s="409" t="s">
        <v>24</v>
      </c>
      <c r="AC34" s="414" t="s">
        <v>31</v>
      </c>
      <c r="AD34" s="473"/>
      <c r="AE34" s="479"/>
      <c r="AF34" s="409" t="s">
        <v>24</v>
      </c>
      <c r="AG34" s="409" t="s">
        <v>25</v>
      </c>
      <c r="AH34" s="392"/>
      <c r="AI34" s="123">
        <f t="shared" si="94"/>
        <v>8</v>
      </c>
      <c r="AJ34" s="61">
        <f t="shared" si="95"/>
        <v>3</v>
      </c>
      <c r="AK34" s="61">
        <f t="shared" si="120"/>
        <v>0</v>
      </c>
      <c r="AL34" s="61">
        <f t="shared" si="121"/>
        <v>0</v>
      </c>
      <c r="AM34" s="61">
        <f t="shared" si="96"/>
        <v>0</v>
      </c>
      <c r="AN34" s="61">
        <f t="shared" si="97"/>
        <v>4</v>
      </c>
      <c r="AO34" s="61">
        <f t="shared" si="98"/>
        <v>0</v>
      </c>
      <c r="AP34" s="61">
        <f t="shared" si="99"/>
        <v>1</v>
      </c>
      <c r="AQ34" s="61">
        <f t="shared" si="100"/>
        <v>0</v>
      </c>
      <c r="AR34" s="61">
        <f t="shared" si="101"/>
        <v>0</v>
      </c>
      <c r="AS34" s="61">
        <f t="shared" si="102"/>
        <v>0</v>
      </c>
      <c r="AT34" s="61">
        <f t="shared" si="103"/>
        <v>0</v>
      </c>
      <c r="AU34" s="61">
        <f t="shared" si="104"/>
        <v>0</v>
      </c>
      <c r="AV34" s="61">
        <f t="shared" si="105"/>
        <v>0</v>
      </c>
      <c r="AW34" s="61">
        <f t="shared" si="106"/>
        <v>0</v>
      </c>
      <c r="AX34" s="61">
        <f t="shared" si="107"/>
        <v>0</v>
      </c>
      <c r="AY34" s="61">
        <f t="shared" si="108"/>
        <v>0</v>
      </c>
      <c r="AZ34" s="61">
        <f t="shared" si="109"/>
        <v>0</v>
      </c>
      <c r="BA34" s="61">
        <f t="shared" si="110"/>
        <v>0</v>
      </c>
      <c r="BB34" s="61">
        <f t="shared" si="111"/>
        <v>0</v>
      </c>
      <c r="BC34" s="62">
        <f t="shared" si="112"/>
        <v>15</v>
      </c>
      <c r="BD34" s="63"/>
      <c r="BE34" s="545">
        <f t="shared" ref="BE34:BE37" si="127">+AI34*$BD$2+AJ34*$BD$6+AN34*$BD$2+AO34*$BD$6+AQ34*8/24+AU34*8/24+AV34*8/24+AW34*8/24+AX34*12/24+AY34*8/24+AZ34*$BD$2+BA34*8/24+BN34*(0/24)+(AM34*$BE$2)+AK34*$BF$2+AL34*$BF$6</f>
        <v>7.5</v>
      </c>
      <c r="BF34" s="5">
        <f t="shared" si="42"/>
        <v>0</v>
      </c>
      <c r="BG34" s="5">
        <f t="shared" si="26"/>
        <v>0</v>
      </c>
      <c r="BH34" s="5">
        <f t="shared" si="43"/>
        <v>0</v>
      </c>
      <c r="BI34" s="5">
        <f t="shared" si="44"/>
        <v>0</v>
      </c>
      <c r="BJ34" s="5">
        <f t="shared" si="27"/>
        <v>1</v>
      </c>
      <c r="BK34" s="5">
        <f t="shared" si="45"/>
        <v>0</v>
      </c>
      <c r="BL34" s="5">
        <f t="shared" si="28"/>
        <v>0</v>
      </c>
      <c r="BM34" s="5">
        <f t="shared" si="29"/>
        <v>0</v>
      </c>
      <c r="BN34" s="143">
        <f t="shared" si="30"/>
        <v>0</v>
      </c>
      <c r="BO34" s="145">
        <f t="shared" ref="BO34:BO37" si="128">+BE34</f>
        <v>7.5</v>
      </c>
      <c r="BP34" s="64">
        <f t="shared" ref="BP34:BP36" si="129">+BO34+(BN34)*(12/24)-$BO$12</f>
        <v>-0.16666666666666696</v>
      </c>
      <c r="BQ34" s="65">
        <f t="shared" si="124"/>
        <v>0</v>
      </c>
      <c r="BR34" s="545">
        <f t="shared" si="125"/>
        <v>8</v>
      </c>
      <c r="BS34" s="545">
        <f t="shared" ref="BS34:BS36" si="130">+BR34-$BO$12</f>
        <v>0.33333333333333304</v>
      </c>
      <c r="BT34" s="66" t="e">
        <f>+(BR34/$BR$81)-1</f>
        <v>#REF!</v>
      </c>
      <c r="BU34" s="67">
        <f>+BF34+BG34</f>
        <v>0</v>
      </c>
      <c r="BV34" s="67">
        <f t="shared" si="126"/>
        <v>0</v>
      </c>
      <c r="BW34" s="67">
        <f>+BJ34+BK34</f>
        <v>1</v>
      </c>
      <c r="BX34" s="67">
        <f>+BL34+BM34</f>
        <v>0</v>
      </c>
      <c r="BY34" s="68">
        <f t="shared" si="123"/>
        <v>1</v>
      </c>
      <c r="BZ34" s="67">
        <f t="shared" ref="BZ34:BZ45" si="131">+BN34</f>
        <v>0</v>
      </c>
      <c r="CA34" s="67">
        <f>7+BX34</f>
        <v>7</v>
      </c>
      <c r="CB34" s="68">
        <f t="shared" ref="CB34:CB37" si="132">+CA34-BZ34</f>
        <v>7</v>
      </c>
      <c r="CE34" s="161">
        <f t="shared" si="115"/>
        <v>7.5</v>
      </c>
      <c r="CF34" s="125">
        <f t="shared" si="116"/>
        <v>16</v>
      </c>
      <c r="CG34" s="163">
        <f t="shared" si="58"/>
        <v>180</v>
      </c>
      <c r="CH34" s="163">
        <f t="shared" si="59"/>
        <v>12</v>
      </c>
      <c r="CI34" s="163">
        <f t="shared" si="60"/>
        <v>192</v>
      </c>
      <c r="CJ34" s="157">
        <f t="shared" si="61"/>
        <v>0</v>
      </c>
      <c r="CK34" s="418">
        <f t="shared" ref="CK34:CK45" si="133">BY34-BV34</f>
        <v>1</v>
      </c>
      <c r="CL34" s="424">
        <f t="shared" ref="CL34:CL45" si="134">CK34*12+BV34*8</f>
        <v>12</v>
      </c>
      <c r="CN34" s="124">
        <f t="shared" si="117"/>
        <v>7.5</v>
      </c>
      <c r="CO34" s="124">
        <f t="shared" si="65"/>
        <v>8</v>
      </c>
      <c r="CP34" s="125">
        <f t="shared" si="118"/>
        <v>15</v>
      </c>
      <c r="CQ34" s="125">
        <f t="shared" si="119"/>
        <v>16</v>
      </c>
    </row>
    <row r="35" spans="1:95" ht="21" customHeight="1" thickBot="1" x14ac:dyDescent="0.3">
      <c r="A35" s="634" t="s">
        <v>192</v>
      </c>
      <c r="B35" s="572" t="s">
        <v>97</v>
      </c>
      <c r="C35" s="24" t="s">
        <v>2</v>
      </c>
      <c r="D35" s="655"/>
      <c r="E35" s="655" t="s">
        <v>38</v>
      </c>
      <c r="F35" s="410" t="s">
        <v>38</v>
      </c>
      <c r="G35" s="410"/>
      <c r="H35" s="417"/>
      <c r="I35" s="428" t="s">
        <v>38</v>
      </c>
      <c r="J35" s="410" t="s">
        <v>38</v>
      </c>
      <c r="K35" s="410"/>
      <c r="L35" s="410" t="s">
        <v>24</v>
      </c>
      <c r="M35" s="410" t="s">
        <v>24</v>
      </c>
      <c r="N35" s="470" t="s">
        <v>57</v>
      </c>
      <c r="O35" s="417"/>
      <c r="P35" s="428" t="s">
        <v>24</v>
      </c>
      <c r="Q35" s="410" t="s">
        <v>25</v>
      </c>
      <c r="R35" s="868" t="s">
        <v>49</v>
      </c>
      <c r="S35" s="428"/>
      <c r="T35" s="410" t="s">
        <v>25</v>
      </c>
      <c r="U35" s="410" t="s">
        <v>25</v>
      </c>
      <c r="V35" s="417"/>
      <c r="W35" s="428"/>
      <c r="X35" s="410" t="s">
        <v>24</v>
      </c>
      <c r="Y35" s="410" t="s">
        <v>25</v>
      </c>
      <c r="Z35" s="410"/>
      <c r="AA35" s="410"/>
      <c r="AB35" s="410" t="s">
        <v>24</v>
      </c>
      <c r="AC35" s="417" t="s">
        <v>25</v>
      </c>
      <c r="AD35" s="428"/>
      <c r="AE35" s="410"/>
      <c r="AF35" s="410" t="s">
        <v>24</v>
      </c>
      <c r="AG35" s="410" t="s">
        <v>25</v>
      </c>
      <c r="AH35" s="417"/>
      <c r="AI35" s="123">
        <f t="shared" si="94"/>
        <v>6</v>
      </c>
      <c r="AJ35" s="61">
        <f t="shared" si="95"/>
        <v>6</v>
      </c>
      <c r="AK35" s="61">
        <f t="shared" si="120"/>
        <v>0</v>
      </c>
      <c r="AL35" s="61">
        <f t="shared" si="121"/>
        <v>0</v>
      </c>
      <c r="AM35" s="61">
        <f t="shared" si="96"/>
        <v>0</v>
      </c>
      <c r="AN35" s="61">
        <f t="shared" si="97"/>
        <v>0</v>
      </c>
      <c r="AO35" s="61">
        <f t="shared" si="98"/>
        <v>0</v>
      </c>
      <c r="AP35" s="61">
        <f t="shared" si="99"/>
        <v>0</v>
      </c>
      <c r="AQ35" s="61">
        <f t="shared" si="100"/>
        <v>0</v>
      </c>
      <c r="AR35" s="61">
        <f t="shared" si="101"/>
        <v>0</v>
      </c>
      <c r="AS35" s="61">
        <f t="shared" si="102"/>
        <v>0</v>
      </c>
      <c r="AT35" s="61">
        <f t="shared" si="103"/>
        <v>0</v>
      </c>
      <c r="AU35" s="61">
        <f t="shared" si="104"/>
        <v>0</v>
      </c>
      <c r="AV35" s="61">
        <f t="shared" si="105"/>
        <v>0</v>
      </c>
      <c r="AW35" s="61">
        <f t="shared" si="106"/>
        <v>4</v>
      </c>
      <c r="AX35" s="61">
        <f t="shared" si="107"/>
        <v>0</v>
      </c>
      <c r="AY35" s="61">
        <f t="shared" si="108"/>
        <v>0</v>
      </c>
      <c r="AZ35" s="61">
        <f t="shared" si="109"/>
        <v>0</v>
      </c>
      <c r="BA35" s="61">
        <f t="shared" si="110"/>
        <v>0</v>
      </c>
      <c r="BB35" s="61">
        <f t="shared" si="111"/>
        <v>0</v>
      </c>
      <c r="BC35" s="62">
        <f t="shared" si="112"/>
        <v>16</v>
      </c>
      <c r="BD35" s="63"/>
      <c r="BE35" s="545">
        <f t="shared" si="127"/>
        <v>7.333333333333333</v>
      </c>
      <c r="BF35" s="5">
        <f t="shared" si="42"/>
        <v>0</v>
      </c>
      <c r="BG35" s="5">
        <f t="shared" si="26"/>
        <v>1</v>
      </c>
      <c r="BH35" s="5">
        <f t="shared" si="43"/>
        <v>0</v>
      </c>
      <c r="BI35" s="5">
        <f t="shared" si="44"/>
        <v>0</v>
      </c>
      <c r="BJ35" s="5">
        <f t="shared" si="27"/>
        <v>0</v>
      </c>
      <c r="BK35" s="5">
        <f t="shared" si="45"/>
        <v>1</v>
      </c>
      <c r="BL35" s="5">
        <f t="shared" si="28"/>
        <v>0</v>
      </c>
      <c r="BM35" s="5">
        <f t="shared" si="29"/>
        <v>0</v>
      </c>
      <c r="BN35" s="143">
        <f t="shared" si="30"/>
        <v>0</v>
      </c>
      <c r="BO35" s="145">
        <f t="shared" si="128"/>
        <v>7.333333333333333</v>
      </c>
      <c r="BP35" s="64">
        <f t="shared" si="129"/>
        <v>-0.33333333333333393</v>
      </c>
      <c r="BQ35" s="65">
        <f t="shared" si="124"/>
        <v>0</v>
      </c>
      <c r="BR35" s="545">
        <f t="shared" si="125"/>
        <v>8.3333333333333321</v>
      </c>
      <c r="BS35" s="545">
        <f t="shared" si="130"/>
        <v>0.66666666666666519</v>
      </c>
      <c r="BT35" s="66" t="e">
        <f>+(BR35/$BR$81)-1</f>
        <v>#REF!</v>
      </c>
      <c r="BU35" s="67">
        <f>+BF35+BG35</f>
        <v>1</v>
      </c>
      <c r="BV35" s="67">
        <f t="shared" si="126"/>
        <v>0</v>
      </c>
      <c r="BW35" s="67">
        <f>+BJ35+BK35</f>
        <v>1</v>
      </c>
      <c r="BX35" s="67">
        <f>+BL35+BM35</f>
        <v>0</v>
      </c>
      <c r="BY35" s="68">
        <f t="shared" si="123"/>
        <v>2</v>
      </c>
      <c r="BZ35" s="67">
        <f t="shared" si="131"/>
        <v>0</v>
      </c>
      <c r="CA35" s="917">
        <f>4+BX35</f>
        <v>4</v>
      </c>
      <c r="CB35" s="68">
        <f t="shared" si="132"/>
        <v>4</v>
      </c>
      <c r="CE35" s="161">
        <f t="shared" si="115"/>
        <v>7.333333333333333</v>
      </c>
      <c r="CF35" s="125">
        <f t="shared" si="116"/>
        <v>18</v>
      </c>
      <c r="CG35" s="163">
        <f t="shared" si="58"/>
        <v>176</v>
      </c>
      <c r="CH35" s="163">
        <f t="shared" si="59"/>
        <v>24</v>
      </c>
      <c r="CI35" s="163">
        <f t="shared" si="60"/>
        <v>200</v>
      </c>
      <c r="CJ35" s="157">
        <f t="shared" si="61"/>
        <v>0</v>
      </c>
      <c r="CK35" s="418">
        <f t="shared" si="133"/>
        <v>2</v>
      </c>
      <c r="CL35" s="424">
        <f t="shared" si="134"/>
        <v>24</v>
      </c>
      <c r="CN35" s="124">
        <f t="shared" si="117"/>
        <v>7.333333333333333</v>
      </c>
      <c r="CO35" s="124">
        <f t="shared" si="65"/>
        <v>8.3333333333333321</v>
      </c>
      <c r="CP35" s="125">
        <f t="shared" si="118"/>
        <v>16</v>
      </c>
      <c r="CQ35" s="125">
        <f t="shared" si="119"/>
        <v>18</v>
      </c>
    </row>
    <row r="36" spans="1:95" ht="21" customHeight="1" thickBot="1" x14ac:dyDescent="0.3">
      <c r="A36" s="634" t="s">
        <v>235</v>
      </c>
      <c r="B36" s="572" t="s">
        <v>77</v>
      </c>
      <c r="C36" s="24" t="s">
        <v>2</v>
      </c>
      <c r="D36" s="655" t="s">
        <v>25</v>
      </c>
      <c r="E36" s="655" t="s">
        <v>25</v>
      </c>
      <c r="F36" s="410"/>
      <c r="G36" s="432"/>
      <c r="H36" s="429" t="s">
        <v>27</v>
      </c>
      <c r="I36" s="434" t="s">
        <v>25</v>
      </c>
      <c r="J36" s="432"/>
      <c r="K36" s="432"/>
      <c r="L36" s="412" t="s">
        <v>24</v>
      </c>
      <c r="M36" s="412" t="s">
        <v>24</v>
      </c>
      <c r="N36" s="427"/>
      <c r="O36" s="480"/>
      <c r="P36" s="434" t="s">
        <v>24</v>
      </c>
      <c r="Q36" s="412" t="s">
        <v>25</v>
      </c>
      <c r="R36" s="869"/>
      <c r="S36" s="566" t="s">
        <v>50</v>
      </c>
      <c r="T36" s="412" t="s">
        <v>26</v>
      </c>
      <c r="U36" s="412" t="s">
        <v>25</v>
      </c>
      <c r="V36" s="441"/>
      <c r="W36" s="476"/>
      <c r="X36" s="412" t="s">
        <v>24</v>
      </c>
      <c r="Y36" s="412" t="s">
        <v>25</v>
      </c>
      <c r="Z36" s="475"/>
      <c r="AA36" s="475"/>
      <c r="AB36" s="412" t="s">
        <v>24</v>
      </c>
      <c r="AC36" s="429" t="s">
        <v>25</v>
      </c>
      <c r="AD36" s="476" t="s">
        <v>57</v>
      </c>
      <c r="AE36" s="432"/>
      <c r="AF36" s="412" t="s">
        <v>24</v>
      </c>
      <c r="AG36" s="412" t="s">
        <v>25</v>
      </c>
      <c r="AH36" s="563"/>
      <c r="AI36" s="123">
        <f t="shared" si="94"/>
        <v>6</v>
      </c>
      <c r="AJ36" s="61">
        <f t="shared" si="95"/>
        <v>8</v>
      </c>
      <c r="AK36" s="61">
        <f t="shared" si="120"/>
        <v>0</v>
      </c>
      <c r="AL36" s="61">
        <f t="shared" si="121"/>
        <v>0</v>
      </c>
      <c r="AM36" s="61">
        <f t="shared" si="96"/>
        <v>0</v>
      </c>
      <c r="AN36" s="61">
        <f t="shared" si="97"/>
        <v>1</v>
      </c>
      <c r="AO36" s="61">
        <f t="shared" si="98"/>
        <v>1</v>
      </c>
      <c r="AP36" s="61">
        <f t="shared" si="99"/>
        <v>0</v>
      </c>
      <c r="AQ36" s="61">
        <f t="shared" si="100"/>
        <v>0</v>
      </c>
      <c r="AR36" s="61">
        <f t="shared" si="101"/>
        <v>0</v>
      </c>
      <c r="AS36" s="61">
        <f t="shared" si="102"/>
        <v>0</v>
      </c>
      <c r="AT36" s="61">
        <f t="shared" si="103"/>
        <v>0</v>
      </c>
      <c r="AU36" s="61">
        <f t="shared" si="104"/>
        <v>0</v>
      </c>
      <c r="AV36" s="61">
        <f t="shared" si="105"/>
        <v>0</v>
      </c>
      <c r="AW36" s="61">
        <f t="shared" si="106"/>
        <v>0</v>
      </c>
      <c r="AX36" s="61">
        <f t="shared" si="107"/>
        <v>0</v>
      </c>
      <c r="AY36" s="61">
        <f t="shared" si="108"/>
        <v>0</v>
      </c>
      <c r="AZ36" s="61">
        <f t="shared" si="109"/>
        <v>0</v>
      </c>
      <c r="BA36" s="61">
        <f t="shared" si="110"/>
        <v>0</v>
      </c>
      <c r="BB36" s="61">
        <f t="shared" si="111"/>
        <v>0</v>
      </c>
      <c r="BC36" s="62">
        <f t="shared" si="112"/>
        <v>16</v>
      </c>
      <c r="BD36" s="63"/>
      <c r="BE36" s="545">
        <f t="shared" si="127"/>
        <v>8</v>
      </c>
      <c r="BF36" s="5">
        <f t="shared" si="42"/>
        <v>0</v>
      </c>
      <c r="BG36" s="5">
        <f t="shared" si="26"/>
        <v>1</v>
      </c>
      <c r="BH36" s="5">
        <f t="shared" si="43"/>
        <v>0</v>
      </c>
      <c r="BI36" s="5">
        <f t="shared" si="44"/>
        <v>0</v>
      </c>
      <c r="BJ36" s="5">
        <f t="shared" si="27"/>
        <v>0</v>
      </c>
      <c r="BK36" s="5">
        <f t="shared" si="45"/>
        <v>0</v>
      </c>
      <c r="BL36" s="5">
        <f t="shared" si="28"/>
        <v>1</v>
      </c>
      <c r="BM36" s="5">
        <f t="shared" si="29"/>
        <v>0</v>
      </c>
      <c r="BN36" s="143">
        <f t="shared" si="30"/>
        <v>0</v>
      </c>
      <c r="BO36" s="145">
        <f t="shared" si="128"/>
        <v>8</v>
      </c>
      <c r="BP36" s="64">
        <f t="shared" si="129"/>
        <v>0.33333333333333304</v>
      </c>
      <c r="BQ36" s="65">
        <f t="shared" si="124"/>
        <v>0</v>
      </c>
      <c r="BR36" s="545">
        <f t="shared" si="125"/>
        <v>9</v>
      </c>
      <c r="BS36" s="545">
        <f t="shared" si="130"/>
        <v>1.333333333333333</v>
      </c>
      <c r="BT36" s="66" t="e">
        <f>+(BR36/$BR$81)-1</f>
        <v>#REF!</v>
      </c>
      <c r="BU36" s="67">
        <f>+BF36+BG36</f>
        <v>1</v>
      </c>
      <c r="BV36" s="67">
        <f t="shared" si="126"/>
        <v>0</v>
      </c>
      <c r="BW36" s="67">
        <f>+BJ36+BK36</f>
        <v>0</v>
      </c>
      <c r="BX36" s="67">
        <f>+BL36+BM36</f>
        <v>1</v>
      </c>
      <c r="BY36" s="68">
        <f t="shared" si="123"/>
        <v>2</v>
      </c>
      <c r="BZ36" s="67">
        <f t="shared" si="131"/>
        <v>0</v>
      </c>
      <c r="CA36" s="67">
        <f>8+BX36</f>
        <v>9</v>
      </c>
      <c r="CB36" s="68">
        <f t="shared" si="132"/>
        <v>9</v>
      </c>
      <c r="CE36" s="161">
        <f t="shared" si="115"/>
        <v>8</v>
      </c>
      <c r="CF36" s="125">
        <f t="shared" si="116"/>
        <v>18</v>
      </c>
      <c r="CG36" s="163">
        <f t="shared" si="58"/>
        <v>192</v>
      </c>
      <c r="CH36" s="163">
        <f t="shared" si="59"/>
        <v>24</v>
      </c>
      <c r="CI36" s="163">
        <f t="shared" si="60"/>
        <v>216</v>
      </c>
      <c r="CJ36" s="157">
        <f t="shared" si="61"/>
        <v>0</v>
      </c>
      <c r="CK36" s="418">
        <f t="shared" si="133"/>
        <v>2</v>
      </c>
      <c r="CL36" s="424">
        <f t="shared" si="134"/>
        <v>24</v>
      </c>
      <c r="CN36" s="124">
        <f t="shared" si="117"/>
        <v>8</v>
      </c>
      <c r="CO36" s="124">
        <f t="shared" si="65"/>
        <v>9</v>
      </c>
      <c r="CP36" s="125">
        <f t="shared" si="118"/>
        <v>16</v>
      </c>
      <c r="CQ36" s="125">
        <f t="shared" si="119"/>
        <v>18</v>
      </c>
    </row>
    <row r="37" spans="1:95" ht="21" customHeight="1" thickBot="1" x14ac:dyDescent="0.3">
      <c r="A37" s="635" t="s">
        <v>297</v>
      </c>
      <c r="B37" s="623" t="s">
        <v>104</v>
      </c>
      <c r="C37" s="624" t="s">
        <v>2</v>
      </c>
      <c r="D37" s="671"/>
      <c r="E37" s="671"/>
      <c r="F37" s="423" t="s">
        <v>31</v>
      </c>
      <c r="G37" s="479" t="s">
        <v>27</v>
      </c>
      <c r="H37" s="414" t="s">
        <v>31</v>
      </c>
      <c r="I37" s="433" t="s">
        <v>25</v>
      </c>
      <c r="J37" s="479"/>
      <c r="K37" s="479"/>
      <c r="L37" s="409" t="s">
        <v>31</v>
      </c>
      <c r="M37" s="409" t="s">
        <v>24</v>
      </c>
      <c r="N37" s="493" t="s">
        <v>27</v>
      </c>
      <c r="O37" s="477"/>
      <c r="P37" s="433" t="s">
        <v>24</v>
      </c>
      <c r="Q37" s="409" t="s">
        <v>25</v>
      </c>
      <c r="R37" s="866"/>
      <c r="S37" s="914" t="s">
        <v>50</v>
      </c>
      <c r="T37" s="409" t="s">
        <v>25</v>
      </c>
      <c r="U37" s="409" t="s">
        <v>25</v>
      </c>
      <c r="V37" s="478"/>
      <c r="W37" s="473"/>
      <c r="X37" s="409" t="s">
        <v>24</v>
      </c>
      <c r="Y37" s="409" t="s">
        <v>25</v>
      </c>
      <c r="Z37" s="471"/>
      <c r="AA37" s="471"/>
      <c r="AB37" s="409" t="s">
        <v>24</v>
      </c>
      <c r="AC37" s="414" t="s">
        <v>25</v>
      </c>
      <c r="AD37" s="473"/>
      <c r="AE37" s="501" t="s">
        <v>61</v>
      </c>
      <c r="AF37" s="409" t="s">
        <v>27</v>
      </c>
      <c r="AG37" s="409" t="s">
        <v>25</v>
      </c>
      <c r="AH37" s="392" t="s">
        <v>49</v>
      </c>
      <c r="AI37" s="123">
        <f t="shared" si="94"/>
        <v>4</v>
      </c>
      <c r="AJ37" s="61">
        <f t="shared" si="95"/>
        <v>7</v>
      </c>
      <c r="AK37" s="61">
        <f t="shared" si="120"/>
        <v>0</v>
      </c>
      <c r="AL37" s="61">
        <f t="shared" si="121"/>
        <v>0</v>
      </c>
      <c r="AM37" s="61">
        <f t="shared" si="96"/>
        <v>0</v>
      </c>
      <c r="AN37" s="61">
        <f t="shared" si="97"/>
        <v>0</v>
      </c>
      <c r="AO37" s="61">
        <f t="shared" si="98"/>
        <v>3</v>
      </c>
      <c r="AP37" s="61">
        <f t="shared" si="99"/>
        <v>3</v>
      </c>
      <c r="AQ37" s="61">
        <f t="shared" si="100"/>
        <v>0</v>
      </c>
      <c r="AR37" s="61">
        <f t="shared" si="101"/>
        <v>0</v>
      </c>
      <c r="AS37" s="61">
        <f t="shared" si="102"/>
        <v>0</v>
      </c>
      <c r="AT37" s="61">
        <f t="shared" si="103"/>
        <v>0</v>
      </c>
      <c r="AU37" s="61">
        <f t="shared" si="104"/>
        <v>0</v>
      </c>
      <c r="AV37" s="61">
        <f t="shared" si="105"/>
        <v>0</v>
      </c>
      <c r="AW37" s="61">
        <f t="shared" si="106"/>
        <v>0</v>
      </c>
      <c r="AX37" s="61">
        <f t="shared" si="107"/>
        <v>0</v>
      </c>
      <c r="AY37" s="61">
        <f t="shared" si="108"/>
        <v>0</v>
      </c>
      <c r="AZ37" s="61">
        <f t="shared" si="109"/>
        <v>0</v>
      </c>
      <c r="BA37" s="61">
        <f t="shared" si="110"/>
        <v>0</v>
      </c>
      <c r="BB37" s="61">
        <f t="shared" si="111"/>
        <v>0</v>
      </c>
      <c r="BC37" s="62">
        <f t="shared" si="112"/>
        <v>14</v>
      </c>
      <c r="BD37" s="63"/>
      <c r="BE37" s="545">
        <f t="shared" si="127"/>
        <v>7</v>
      </c>
      <c r="BF37" s="5">
        <f>COUNTIF($D37:$AH37,"DTS")+COUNTIF($D37:$AH37,"DTS1")</f>
        <v>1</v>
      </c>
      <c r="BG37" s="5">
        <f>COUNTIF($D37:$AH37,"NTS")+COUNTIF($D37:$AH37,"NTS1")</f>
        <v>0</v>
      </c>
      <c r="BH37" s="5">
        <f t="shared" si="43"/>
        <v>0</v>
      </c>
      <c r="BI37" s="5">
        <f t="shared" si="44"/>
        <v>0</v>
      </c>
      <c r="BJ37" s="5">
        <f>COUNTIF($D37:$AH37,"DTS5S")+COUNTIF($D37:$AH37,"DTS5S1")</f>
        <v>0</v>
      </c>
      <c r="BK37" s="5">
        <f>COUNTIF($D37:$AH37,"NTS5S")+COUNTIF($D37:$AH37,"NTS5S1")</f>
        <v>1</v>
      </c>
      <c r="BL37" s="5">
        <f>COUNTIF($D37:$AH37,"DTSDS")+COUNTIF($D37:$AH37,"DTSDS1")</f>
        <v>1</v>
      </c>
      <c r="BM37" s="5">
        <f>COUNTIF($D37:$AH37,"NTSDS")+COUNTIF($D37:$AH37,"NTSDS1")</f>
        <v>0</v>
      </c>
      <c r="BN37" s="143">
        <f>COUNTIF($D37:$AH37,"FOTS")</f>
        <v>0</v>
      </c>
      <c r="BO37" s="145">
        <f t="shared" si="128"/>
        <v>7</v>
      </c>
      <c r="BP37" s="64">
        <f t="shared" ref="BP37" si="135">+BO37+(BN37)*(12/24)-$BO$12</f>
        <v>-0.66666666666666696</v>
      </c>
      <c r="BQ37" s="65">
        <f t="shared" ref="BQ37" si="136">IF(BP37&gt;=(-11/24),0,(-BP37)/(12/24))</f>
        <v>1.3333333333333339</v>
      </c>
      <c r="BR37" s="545">
        <f t="shared" ref="BR37" si="137">+BO37+BY37*$BD$2</f>
        <v>8.5</v>
      </c>
      <c r="BS37" s="545">
        <f t="shared" ref="BS37" si="138">+BR37-$BO$12</f>
        <v>0.83333333333333304</v>
      </c>
      <c r="BT37" s="66" t="e">
        <f>+(BR37/$BR$81)-1</f>
        <v>#REF!</v>
      </c>
      <c r="BU37" s="67">
        <f>+BF37+BG37</f>
        <v>1</v>
      </c>
      <c r="BV37" s="67">
        <f t="shared" si="126"/>
        <v>0</v>
      </c>
      <c r="BW37" s="67">
        <f>+BJ37+BK37</f>
        <v>1</v>
      </c>
      <c r="BX37" s="67">
        <f>+BL37+BM37</f>
        <v>1</v>
      </c>
      <c r="BY37" s="68">
        <f t="shared" si="123"/>
        <v>3</v>
      </c>
      <c r="BZ37" s="67">
        <f t="shared" si="131"/>
        <v>0</v>
      </c>
      <c r="CA37" s="67">
        <f>5+BX37</f>
        <v>6</v>
      </c>
      <c r="CB37" s="68">
        <f t="shared" si="132"/>
        <v>6</v>
      </c>
      <c r="CE37" s="161">
        <f t="shared" si="115"/>
        <v>7</v>
      </c>
      <c r="CF37" s="125">
        <f t="shared" si="116"/>
        <v>17</v>
      </c>
      <c r="CG37" s="163">
        <f t="shared" si="58"/>
        <v>168</v>
      </c>
      <c r="CH37" s="163">
        <f t="shared" si="59"/>
        <v>36</v>
      </c>
      <c r="CI37" s="163">
        <f t="shared" si="60"/>
        <v>204</v>
      </c>
      <c r="CJ37" s="157">
        <f t="shared" si="61"/>
        <v>0</v>
      </c>
      <c r="CK37" s="418">
        <f t="shared" si="133"/>
        <v>3</v>
      </c>
      <c r="CL37" s="424">
        <f t="shared" si="134"/>
        <v>36</v>
      </c>
      <c r="CN37" s="124">
        <f t="shared" si="117"/>
        <v>7</v>
      </c>
      <c r="CO37" s="124">
        <f t="shared" si="65"/>
        <v>8.5</v>
      </c>
      <c r="CP37" s="125">
        <f t="shared" si="118"/>
        <v>14</v>
      </c>
      <c r="CQ37" s="125">
        <f t="shared" si="119"/>
        <v>17</v>
      </c>
    </row>
    <row r="38" spans="1:95" ht="21" customHeight="1" thickBot="1" x14ac:dyDescent="0.3">
      <c r="A38" s="386" t="s">
        <v>99</v>
      </c>
      <c r="B38" s="625" t="s">
        <v>108</v>
      </c>
      <c r="C38" s="378" t="s">
        <v>3</v>
      </c>
      <c r="D38" s="671"/>
      <c r="E38" s="671"/>
      <c r="F38" s="423" t="s">
        <v>26</v>
      </c>
      <c r="G38" s="412"/>
      <c r="H38" s="429" t="s">
        <v>24</v>
      </c>
      <c r="I38" s="434" t="s">
        <v>26</v>
      </c>
      <c r="J38" s="432"/>
      <c r="K38" s="426"/>
      <c r="L38" s="421" t="s">
        <v>58</v>
      </c>
      <c r="M38" s="412" t="s">
        <v>58</v>
      </c>
      <c r="N38" s="426"/>
      <c r="O38" s="497"/>
      <c r="P38" s="434" t="s">
        <v>24</v>
      </c>
      <c r="Q38" s="412" t="s">
        <v>26</v>
      </c>
      <c r="R38" s="869" t="s">
        <v>48</v>
      </c>
      <c r="S38" s="566" t="s">
        <v>31</v>
      </c>
      <c r="T38" s="412" t="s">
        <v>32</v>
      </c>
      <c r="U38" s="412" t="s">
        <v>32</v>
      </c>
      <c r="V38" s="497"/>
      <c r="W38" s="534" t="s">
        <v>48</v>
      </c>
      <c r="X38" s="412" t="s">
        <v>24</v>
      </c>
      <c r="Y38" s="412" t="s">
        <v>26</v>
      </c>
      <c r="Z38" s="475"/>
      <c r="AA38" s="475" t="s">
        <v>26</v>
      </c>
      <c r="AB38" s="412" t="s">
        <v>24</v>
      </c>
      <c r="AC38" s="429" t="s">
        <v>31</v>
      </c>
      <c r="AD38" s="476"/>
      <c r="AE38" s="426"/>
      <c r="AF38" s="412" t="s">
        <v>24</v>
      </c>
      <c r="AG38" s="412" t="s">
        <v>24</v>
      </c>
      <c r="AH38" s="563" t="s">
        <v>57</v>
      </c>
      <c r="AI38" s="123">
        <f t="shared" si="94"/>
        <v>6</v>
      </c>
      <c r="AJ38" s="61">
        <f t="shared" si="95"/>
        <v>0</v>
      </c>
      <c r="AK38" s="61">
        <f t="shared" si="120"/>
        <v>0</v>
      </c>
      <c r="AL38" s="61">
        <f t="shared" si="121"/>
        <v>0</v>
      </c>
      <c r="AM38" s="61">
        <f t="shared" si="96"/>
        <v>0</v>
      </c>
      <c r="AN38" s="61">
        <f t="shared" si="97"/>
        <v>5</v>
      </c>
      <c r="AO38" s="61">
        <f t="shared" si="98"/>
        <v>0</v>
      </c>
      <c r="AP38" s="61">
        <f t="shared" si="99"/>
        <v>2</v>
      </c>
      <c r="AQ38" s="61">
        <f t="shared" si="100"/>
        <v>2</v>
      </c>
      <c r="AR38" s="61">
        <f t="shared" si="101"/>
        <v>0</v>
      </c>
      <c r="AS38" s="61">
        <f t="shared" si="102"/>
        <v>0</v>
      </c>
      <c r="AT38" s="61">
        <f t="shared" si="103"/>
        <v>0</v>
      </c>
      <c r="AU38" s="61">
        <f t="shared" si="104"/>
        <v>0</v>
      </c>
      <c r="AV38" s="61">
        <f t="shared" si="105"/>
        <v>0</v>
      </c>
      <c r="AW38" s="61">
        <f t="shared" si="106"/>
        <v>0</v>
      </c>
      <c r="AX38" s="61">
        <f t="shared" si="107"/>
        <v>0</v>
      </c>
      <c r="AY38" s="61">
        <f t="shared" si="108"/>
        <v>0</v>
      </c>
      <c r="AZ38" s="61">
        <f t="shared" si="109"/>
        <v>0</v>
      </c>
      <c r="BA38" s="61">
        <f t="shared" si="110"/>
        <v>0</v>
      </c>
      <c r="BB38" s="61">
        <f t="shared" si="111"/>
        <v>0</v>
      </c>
      <c r="BC38" s="62">
        <f t="shared" si="112"/>
        <v>12.333333333333334</v>
      </c>
      <c r="BD38" s="63"/>
      <c r="BE38" s="545">
        <f>+AI38*$BD$2+AJ38*$BD$6+AN38*$BD$2+AO38*$BD$6+AQ38*8/24+AU38*8/24+AV38*8/24+AW38*8/24+AX38*12/24+AY38*8/24+AZ38*$BD$2+BA38*8/24+BN38*(0/24)+(AM38*$BE$2)+AK38*$BF$2+AL38*$BF$6</f>
        <v>6.166666666666667</v>
      </c>
      <c r="BF38" s="5">
        <f t="shared" si="42"/>
        <v>0</v>
      </c>
      <c r="BG38" s="5">
        <f t="shared" si="26"/>
        <v>1</v>
      </c>
      <c r="BH38" s="5">
        <f t="shared" si="43"/>
        <v>0</v>
      </c>
      <c r="BI38" s="5">
        <f t="shared" si="44"/>
        <v>0</v>
      </c>
      <c r="BJ38" s="5">
        <f t="shared" si="27"/>
        <v>2</v>
      </c>
      <c r="BK38" s="5">
        <f t="shared" si="45"/>
        <v>0</v>
      </c>
      <c r="BL38" s="5">
        <f t="shared" si="28"/>
        <v>0</v>
      </c>
      <c r="BM38" s="5">
        <f t="shared" si="29"/>
        <v>0</v>
      </c>
      <c r="BN38" s="143">
        <f t="shared" si="30"/>
        <v>2</v>
      </c>
      <c r="BO38" s="145">
        <f>+BE38</f>
        <v>6.166666666666667</v>
      </c>
      <c r="BP38" s="64">
        <f>+BO38+(+BN38)*(12/24)-$BO$12</f>
        <v>-0.5</v>
      </c>
      <c r="BQ38" s="65">
        <f t="shared" ref="BQ38:BQ44" si="139">IF(BP38&gt;=(-11/24),0,(-BP38)/(12/24))</f>
        <v>1</v>
      </c>
      <c r="BR38" s="545">
        <f t="shared" ref="BR38:BR44" si="140">+BO38+BY38*$BD$2</f>
        <v>7.666666666666667</v>
      </c>
      <c r="BS38" s="545">
        <f t="shared" ref="BS38:BS44" si="141">+BR38-$BO$12</f>
        <v>0</v>
      </c>
      <c r="BT38" s="66" t="e">
        <f>+(BR38/$BR$81)-1</f>
        <v>#REF!</v>
      </c>
      <c r="BU38" s="67">
        <f t="shared" ref="BU38:BU44" si="142">+BF38+BG38</f>
        <v>1</v>
      </c>
      <c r="BV38" s="67">
        <f t="shared" si="126"/>
        <v>0</v>
      </c>
      <c r="BW38" s="67">
        <f t="shared" ref="BW38:BW45" si="143">+BJ38+BK38</f>
        <v>2</v>
      </c>
      <c r="BX38" s="67">
        <f t="shared" ref="BX38:BX45" si="144">+BL38+BM38</f>
        <v>0</v>
      </c>
      <c r="BY38" s="68">
        <f>+BU38+BV38+BW38+BX38</f>
        <v>3</v>
      </c>
      <c r="BZ38" s="67">
        <f t="shared" si="131"/>
        <v>2</v>
      </c>
      <c r="CA38" s="67">
        <f>8+BX38</f>
        <v>8</v>
      </c>
      <c r="CB38" s="68">
        <f>+CA38-BZ38</f>
        <v>6</v>
      </c>
      <c r="CE38" s="161">
        <f t="shared" si="115"/>
        <v>6.166666666666667</v>
      </c>
      <c r="CF38" s="125">
        <f t="shared" si="116"/>
        <v>15.333333333333334</v>
      </c>
      <c r="CG38" s="163">
        <f t="shared" si="58"/>
        <v>132</v>
      </c>
      <c r="CH38" s="163">
        <f t="shared" si="59"/>
        <v>36</v>
      </c>
      <c r="CI38" s="163">
        <f t="shared" si="60"/>
        <v>168</v>
      </c>
      <c r="CJ38" s="157">
        <f t="shared" si="61"/>
        <v>40</v>
      </c>
      <c r="CK38" s="418">
        <f t="shared" si="133"/>
        <v>3</v>
      </c>
      <c r="CL38" s="424">
        <f t="shared" si="134"/>
        <v>36</v>
      </c>
      <c r="CN38" s="124">
        <f t="shared" si="117"/>
        <v>6.166666666666667</v>
      </c>
      <c r="CO38" s="124">
        <f t="shared" si="65"/>
        <v>7.666666666666667</v>
      </c>
      <c r="CP38" s="125">
        <f t="shared" si="118"/>
        <v>12.333333333333334</v>
      </c>
      <c r="CQ38" s="125">
        <f t="shared" si="119"/>
        <v>15.333333333333334</v>
      </c>
    </row>
    <row r="39" spans="1:95" ht="21" customHeight="1" thickBot="1" x14ac:dyDescent="0.3">
      <c r="A39" s="573" t="s">
        <v>101</v>
      </c>
      <c r="B39" s="572" t="s">
        <v>110</v>
      </c>
      <c r="C39" s="24" t="s">
        <v>3</v>
      </c>
      <c r="D39" s="671" t="s">
        <v>24</v>
      </c>
      <c r="E39" s="671" t="s">
        <v>24</v>
      </c>
      <c r="F39" s="423"/>
      <c r="G39" s="412"/>
      <c r="H39" s="429" t="s">
        <v>24</v>
      </c>
      <c r="I39" s="434" t="s">
        <v>25</v>
      </c>
      <c r="J39" s="432" t="s">
        <v>57</v>
      </c>
      <c r="K39" s="432"/>
      <c r="L39" s="412" t="s">
        <v>24</v>
      </c>
      <c r="M39" s="412" t="s">
        <v>343</v>
      </c>
      <c r="N39" s="427"/>
      <c r="O39" s="480"/>
      <c r="P39" s="434" t="s">
        <v>24</v>
      </c>
      <c r="Q39" s="412" t="s">
        <v>25</v>
      </c>
      <c r="R39" s="869"/>
      <c r="S39" s="566"/>
      <c r="T39" s="412" t="s">
        <v>25</v>
      </c>
      <c r="U39" s="412" t="s">
        <v>25</v>
      </c>
      <c r="V39" s="441"/>
      <c r="W39" s="476"/>
      <c r="X39" s="412" t="s">
        <v>24</v>
      </c>
      <c r="Y39" s="412" t="s">
        <v>25</v>
      </c>
      <c r="Z39" s="475" t="s">
        <v>49</v>
      </c>
      <c r="AA39" s="475"/>
      <c r="AB39" s="412" t="s">
        <v>24</v>
      </c>
      <c r="AC39" s="429" t="s">
        <v>25</v>
      </c>
      <c r="AD39" s="476"/>
      <c r="AE39" s="432"/>
      <c r="AF39" s="412" t="s">
        <v>24</v>
      </c>
      <c r="AG39" s="412" t="s">
        <v>25</v>
      </c>
      <c r="AH39" s="563"/>
      <c r="AI39" s="123">
        <f t="shared" si="94"/>
        <v>8</v>
      </c>
      <c r="AJ39" s="61">
        <f t="shared" si="95"/>
        <v>7</v>
      </c>
      <c r="AK39" s="61">
        <f t="shared" si="120"/>
        <v>0</v>
      </c>
      <c r="AL39" s="61">
        <f t="shared" si="121"/>
        <v>0</v>
      </c>
      <c r="AM39" s="61">
        <f t="shared" si="96"/>
        <v>0</v>
      </c>
      <c r="AN39" s="61">
        <f t="shared" si="97"/>
        <v>0</v>
      </c>
      <c r="AO39" s="61">
        <f t="shared" si="98"/>
        <v>0</v>
      </c>
      <c r="AP39" s="61">
        <f t="shared" si="99"/>
        <v>0</v>
      </c>
      <c r="AQ39" s="61">
        <f t="shared" si="100"/>
        <v>0</v>
      </c>
      <c r="AR39" s="61">
        <f t="shared" si="101"/>
        <v>0</v>
      </c>
      <c r="AS39" s="61">
        <f t="shared" si="102"/>
        <v>0</v>
      </c>
      <c r="AT39" s="61">
        <f t="shared" si="103"/>
        <v>1</v>
      </c>
      <c r="AU39" s="61">
        <f t="shared" si="104"/>
        <v>0</v>
      </c>
      <c r="AV39" s="61">
        <f t="shared" si="105"/>
        <v>0</v>
      </c>
      <c r="AW39" s="61">
        <f t="shared" si="106"/>
        <v>0</v>
      </c>
      <c r="AX39" s="61">
        <f t="shared" si="107"/>
        <v>0</v>
      </c>
      <c r="AY39" s="61">
        <f t="shared" si="108"/>
        <v>0</v>
      </c>
      <c r="AZ39" s="61">
        <f t="shared" si="109"/>
        <v>0</v>
      </c>
      <c r="BA39" s="61">
        <f t="shared" si="110"/>
        <v>0</v>
      </c>
      <c r="BB39" s="61">
        <f t="shared" si="111"/>
        <v>0</v>
      </c>
      <c r="BC39" s="62">
        <f t="shared" si="112"/>
        <v>15</v>
      </c>
      <c r="BD39" s="63"/>
      <c r="BE39" s="545">
        <f t="shared" ref="BE39:BE45" si="145">+AI39*$BD$2+AJ39*$BD$6+AN39*$BD$2+AO39*$BD$6+AQ39*8/24+AU39*8/24+AV39*8/24+AW39*8/24+AX39*12/24+AY39*8/24+AZ39*$BD$2+BA39*8/24+BN39*(0/24)+(AM39*$BE$2)+AK39*$BF$2+AL39*$BF$6</f>
        <v>7.5</v>
      </c>
      <c r="BF39" s="5">
        <f t="shared" si="42"/>
        <v>0</v>
      </c>
      <c r="BG39" s="5">
        <f t="shared" si="26"/>
        <v>1</v>
      </c>
      <c r="BH39" s="5">
        <f t="shared" si="43"/>
        <v>0</v>
      </c>
      <c r="BI39" s="5">
        <f t="shared" si="44"/>
        <v>0</v>
      </c>
      <c r="BJ39" s="5">
        <f t="shared" si="27"/>
        <v>0</v>
      </c>
      <c r="BK39" s="5">
        <f t="shared" si="45"/>
        <v>1</v>
      </c>
      <c r="BL39" s="5">
        <f t="shared" si="28"/>
        <v>0</v>
      </c>
      <c r="BM39" s="5">
        <f t="shared" si="29"/>
        <v>0</v>
      </c>
      <c r="BN39" s="143">
        <f t="shared" si="30"/>
        <v>0</v>
      </c>
      <c r="BO39" s="145">
        <f>+BE39</f>
        <v>7.5</v>
      </c>
      <c r="BP39" s="64">
        <f>+BO39+(+BN39)*(12/24)-$BO$12</f>
        <v>-0.16666666666666696</v>
      </c>
      <c r="BQ39" s="65">
        <f t="shared" ref="BQ39" si="146">IF(BP39&gt;=(-11/24),0,(-BP39)/(12/24))</f>
        <v>0</v>
      </c>
      <c r="BR39" s="545">
        <f t="shared" ref="BR39" si="147">+BO39+BY39*$BD$2</f>
        <v>8.5</v>
      </c>
      <c r="BS39" s="545">
        <f t="shared" ref="BS39" si="148">+BR39-$BO$12</f>
        <v>0.83333333333333304</v>
      </c>
      <c r="BT39" s="66" t="e">
        <f>+(BR39/$BR$81)-1</f>
        <v>#REF!</v>
      </c>
      <c r="BU39" s="67">
        <f t="shared" si="142"/>
        <v>1</v>
      </c>
      <c r="BV39" s="67">
        <f t="shared" si="126"/>
        <v>0</v>
      </c>
      <c r="BW39" s="67">
        <f t="shared" si="143"/>
        <v>1</v>
      </c>
      <c r="BX39" s="67">
        <f t="shared" si="144"/>
        <v>0</v>
      </c>
      <c r="BY39" s="68">
        <f t="shared" si="123"/>
        <v>2</v>
      </c>
      <c r="BZ39" s="67">
        <f t="shared" si="131"/>
        <v>0</v>
      </c>
      <c r="CA39" s="67">
        <f>4+BX39</f>
        <v>4</v>
      </c>
      <c r="CB39" s="68">
        <f t="shared" ref="CB39:CB44" si="149">+CA39-BZ39</f>
        <v>4</v>
      </c>
      <c r="CE39" s="161">
        <f t="shared" si="115"/>
        <v>7.5</v>
      </c>
      <c r="CF39" s="125">
        <f t="shared" si="116"/>
        <v>17</v>
      </c>
      <c r="CG39" s="163">
        <f t="shared" si="58"/>
        <v>180</v>
      </c>
      <c r="CH39" s="163">
        <f t="shared" si="59"/>
        <v>24</v>
      </c>
      <c r="CI39" s="163">
        <f t="shared" si="60"/>
        <v>204</v>
      </c>
      <c r="CJ39" s="157">
        <f t="shared" si="61"/>
        <v>0</v>
      </c>
      <c r="CK39" s="418">
        <f t="shared" si="133"/>
        <v>2</v>
      </c>
      <c r="CL39" s="424">
        <f t="shared" si="134"/>
        <v>24</v>
      </c>
      <c r="CN39" s="124">
        <f t="shared" si="117"/>
        <v>7.5</v>
      </c>
      <c r="CO39" s="124">
        <f t="shared" si="65"/>
        <v>8.5</v>
      </c>
      <c r="CP39" s="125">
        <f t="shared" si="118"/>
        <v>15</v>
      </c>
      <c r="CQ39" s="125">
        <f t="shared" si="119"/>
        <v>17</v>
      </c>
    </row>
    <row r="40" spans="1:95" ht="21" customHeight="1" thickBot="1" x14ac:dyDescent="0.3">
      <c r="A40" s="573" t="s">
        <v>103</v>
      </c>
      <c r="B40" s="572" t="s">
        <v>168</v>
      </c>
      <c r="C40" s="24" t="s">
        <v>3</v>
      </c>
      <c r="D40" s="671" t="s">
        <v>25</v>
      </c>
      <c r="E40" s="671" t="s">
        <v>25</v>
      </c>
      <c r="F40" s="423"/>
      <c r="G40" s="808" t="s">
        <v>50</v>
      </c>
      <c r="H40" s="429" t="s">
        <v>31</v>
      </c>
      <c r="I40" s="434" t="s">
        <v>25</v>
      </c>
      <c r="J40" s="432"/>
      <c r="K40" s="432"/>
      <c r="L40" s="412" t="s">
        <v>24</v>
      </c>
      <c r="M40" s="412" t="s">
        <v>24</v>
      </c>
      <c r="N40" s="427"/>
      <c r="O40" s="480"/>
      <c r="P40" s="434" t="s">
        <v>24</v>
      </c>
      <c r="Q40" s="412" t="s">
        <v>25</v>
      </c>
      <c r="R40" s="869"/>
      <c r="S40" s="566" t="s">
        <v>50</v>
      </c>
      <c r="T40" s="412" t="s">
        <v>25</v>
      </c>
      <c r="U40" s="412" t="s">
        <v>25</v>
      </c>
      <c r="V40" s="441"/>
      <c r="W40" s="476"/>
      <c r="X40" s="412" t="s">
        <v>24</v>
      </c>
      <c r="Y40" s="412" t="s">
        <v>25</v>
      </c>
      <c r="Z40" s="475" t="s">
        <v>49</v>
      </c>
      <c r="AA40" s="475"/>
      <c r="AB40" s="412" t="s">
        <v>24</v>
      </c>
      <c r="AC40" s="429" t="s">
        <v>25</v>
      </c>
      <c r="AD40" s="476"/>
      <c r="AE40" s="432"/>
      <c r="AF40" s="412" t="s">
        <v>24</v>
      </c>
      <c r="AG40" s="412" t="s">
        <v>25</v>
      </c>
      <c r="AH40" s="563"/>
      <c r="AI40" s="123">
        <f t="shared" si="94"/>
        <v>6</v>
      </c>
      <c r="AJ40" s="61">
        <f t="shared" si="95"/>
        <v>9</v>
      </c>
      <c r="AK40" s="61">
        <f t="shared" si="120"/>
        <v>0</v>
      </c>
      <c r="AL40" s="61">
        <f t="shared" si="121"/>
        <v>0</v>
      </c>
      <c r="AM40" s="61">
        <f t="shared" si="96"/>
        <v>0</v>
      </c>
      <c r="AN40" s="61">
        <f t="shared" si="97"/>
        <v>0</v>
      </c>
      <c r="AO40" s="61">
        <f t="shared" si="98"/>
        <v>0</v>
      </c>
      <c r="AP40" s="61">
        <f t="shared" si="99"/>
        <v>1</v>
      </c>
      <c r="AQ40" s="61">
        <f t="shared" si="100"/>
        <v>0</v>
      </c>
      <c r="AR40" s="61">
        <f t="shared" si="101"/>
        <v>0</v>
      </c>
      <c r="AS40" s="61">
        <f t="shared" si="102"/>
        <v>0</v>
      </c>
      <c r="AT40" s="61">
        <f t="shared" si="103"/>
        <v>0</v>
      </c>
      <c r="AU40" s="61">
        <f t="shared" si="104"/>
        <v>0</v>
      </c>
      <c r="AV40" s="61">
        <f t="shared" si="105"/>
        <v>0</v>
      </c>
      <c r="AW40" s="61">
        <f t="shared" si="106"/>
        <v>0</v>
      </c>
      <c r="AX40" s="61">
        <f t="shared" si="107"/>
        <v>0</v>
      </c>
      <c r="AY40" s="61">
        <f t="shared" si="108"/>
        <v>0</v>
      </c>
      <c r="AZ40" s="61">
        <f t="shared" si="109"/>
        <v>0</v>
      </c>
      <c r="BA40" s="61">
        <f t="shared" si="110"/>
        <v>0</v>
      </c>
      <c r="BB40" s="61">
        <f t="shared" si="111"/>
        <v>0</v>
      </c>
      <c r="BC40" s="62">
        <f t="shared" si="112"/>
        <v>15</v>
      </c>
      <c r="BD40" s="63"/>
      <c r="BE40" s="545">
        <f t="shared" si="145"/>
        <v>7.5</v>
      </c>
      <c r="BF40" s="5">
        <f t="shared" si="42"/>
        <v>0</v>
      </c>
      <c r="BG40" s="5">
        <f t="shared" si="26"/>
        <v>0</v>
      </c>
      <c r="BH40" s="5">
        <f t="shared" si="43"/>
        <v>0</v>
      </c>
      <c r="BI40" s="5">
        <f t="shared" si="44"/>
        <v>0</v>
      </c>
      <c r="BJ40" s="5">
        <f t="shared" si="27"/>
        <v>0</v>
      </c>
      <c r="BK40" s="5">
        <f t="shared" si="45"/>
        <v>1</v>
      </c>
      <c r="BL40" s="5">
        <f t="shared" si="28"/>
        <v>2</v>
      </c>
      <c r="BM40" s="5">
        <f t="shared" si="29"/>
        <v>0</v>
      </c>
      <c r="BN40" s="143">
        <f t="shared" si="30"/>
        <v>0</v>
      </c>
      <c r="BO40" s="145">
        <f t="shared" ref="BO40:BO44" si="150">+BE40</f>
        <v>7.5</v>
      </c>
      <c r="BP40" s="64">
        <f t="shared" ref="BP40:BP43" si="151">+BO40+(+BN40)*(12/24)-$BO$12</f>
        <v>-0.16666666666666696</v>
      </c>
      <c r="BQ40" s="65">
        <f t="shared" si="139"/>
        <v>0</v>
      </c>
      <c r="BR40" s="545">
        <f t="shared" si="140"/>
        <v>9</v>
      </c>
      <c r="BS40" s="545">
        <f t="shared" si="141"/>
        <v>1.333333333333333</v>
      </c>
      <c r="BT40" s="66" t="e">
        <f>+(BR40/$BR$81)-1</f>
        <v>#REF!</v>
      </c>
      <c r="BU40" s="67">
        <f t="shared" si="142"/>
        <v>0</v>
      </c>
      <c r="BV40" s="67">
        <f t="shared" si="126"/>
        <v>0</v>
      </c>
      <c r="BW40" s="67">
        <f t="shared" si="143"/>
        <v>1</v>
      </c>
      <c r="BX40" s="67">
        <f t="shared" si="144"/>
        <v>2</v>
      </c>
      <c r="BY40" s="68">
        <f t="shared" si="123"/>
        <v>3</v>
      </c>
      <c r="BZ40" s="67">
        <f t="shared" si="131"/>
        <v>0</v>
      </c>
      <c r="CA40" s="67">
        <f>3+BX40</f>
        <v>5</v>
      </c>
      <c r="CB40" s="68">
        <f t="shared" si="149"/>
        <v>5</v>
      </c>
      <c r="CE40" s="161">
        <f t="shared" si="115"/>
        <v>7.5</v>
      </c>
      <c r="CF40" s="125">
        <f t="shared" si="116"/>
        <v>18</v>
      </c>
      <c r="CG40" s="163">
        <f t="shared" si="58"/>
        <v>180</v>
      </c>
      <c r="CH40" s="163">
        <f t="shared" si="59"/>
        <v>36</v>
      </c>
      <c r="CI40" s="163">
        <f t="shared" si="60"/>
        <v>216</v>
      </c>
      <c r="CJ40" s="157">
        <f t="shared" si="61"/>
        <v>0</v>
      </c>
      <c r="CK40" s="418">
        <f t="shared" si="133"/>
        <v>3</v>
      </c>
      <c r="CL40" s="424">
        <f t="shared" si="134"/>
        <v>36</v>
      </c>
      <c r="CN40" s="124">
        <f t="shared" si="117"/>
        <v>7.5</v>
      </c>
      <c r="CO40" s="124">
        <f t="shared" si="65"/>
        <v>9</v>
      </c>
      <c r="CP40" s="125">
        <f t="shared" si="118"/>
        <v>15</v>
      </c>
      <c r="CQ40" s="125">
        <f t="shared" si="119"/>
        <v>18</v>
      </c>
    </row>
    <row r="41" spans="1:95" ht="21" customHeight="1" thickBot="1" x14ac:dyDescent="0.3">
      <c r="A41" s="573" t="s">
        <v>105</v>
      </c>
      <c r="B41" s="572" t="s">
        <v>89</v>
      </c>
      <c r="C41" s="24" t="s">
        <v>3</v>
      </c>
      <c r="D41" s="655" t="s">
        <v>25</v>
      </c>
      <c r="E41" s="655" t="s">
        <v>25</v>
      </c>
      <c r="F41" s="410"/>
      <c r="G41" s="479" t="s">
        <v>50</v>
      </c>
      <c r="H41" s="414" t="s">
        <v>24</v>
      </c>
      <c r="I41" s="428" t="s">
        <v>26</v>
      </c>
      <c r="J41" s="470"/>
      <c r="K41" s="470"/>
      <c r="L41" s="410" t="s">
        <v>31</v>
      </c>
      <c r="M41" s="410" t="s">
        <v>24</v>
      </c>
      <c r="N41" s="470" t="s">
        <v>27</v>
      </c>
      <c r="O41" s="495"/>
      <c r="P41" s="428" t="s">
        <v>24</v>
      </c>
      <c r="Q41" s="410" t="s">
        <v>25</v>
      </c>
      <c r="R41" s="866"/>
      <c r="S41" s="565"/>
      <c r="T41" s="410" t="s">
        <v>25</v>
      </c>
      <c r="U41" s="410" t="s">
        <v>25</v>
      </c>
      <c r="V41" s="495"/>
      <c r="W41" s="472" t="s">
        <v>48</v>
      </c>
      <c r="X41" s="423" t="s">
        <v>24</v>
      </c>
      <c r="Y41" s="423" t="s">
        <v>25</v>
      </c>
      <c r="Z41" s="501" t="s">
        <v>49</v>
      </c>
      <c r="AA41" s="475"/>
      <c r="AB41" s="423" t="s">
        <v>24</v>
      </c>
      <c r="AC41" s="464" t="s">
        <v>25</v>
      </c>
      <c r="AD41" s="472"/>
      <c r="AE41" s="470"/>
      <c r="AF41" s="423" t="s">
        <v>24</v>
      </c>
      <c r="AG41" s="423" t="s">
        <v>25</v>
      </c>
      <c r="AH41" s="392"/>
      <c r="AI41" s="123">
        <f t="shared" si="94"/>
        <v>6</v>
      </c>
      <c r="AJ41" s="61">
        <f t="shared" si="95"/>
        <v>8</v>
      </c>
      <c r="AK41" s="61">
        <f t="shared" si="120"/>
        <v>0</v>
      </c>
      <c r="AL41" s="61">
        <f t="shared" si="121"/>
        <v>0</v>
      </c>
      <c r="AM41" s="61">
        <f t="shared" si="96"/>
        <v>0</v>
      </c>
      <c r="AN41" s="61">
        <f t="shared" si="97"/>
        <v>1</v>
      </c>
      <c r="AO41" s="61">
        <f t="shared" si="98"/>
        <v>1</v>
      </c>
      <c r="AP41" s="61">
        <f t="shared" si="99"/>
        <v>1</v>
      </c>
      <c r="AQ41" s="61">
        <f t="shared" si="100"/>
        <v>0</v>
      </c>
      <c r="AR41" s="61">
        <f t="shared" si="101"/>
        <v>0</v>
      </c>
      <c r="AS41" s="61">
        <f t="shared" si="102"/>
        <v>0</v>
      </c>
      <c r="AT41" s="61">
        <f t="shared" si="103"/>
        <v>0</v>
      </c>
      <c r="AU41" s="61">
        <f t="shared" si="104"/>
        <v>0</v>
      </c>
      <c r="AV41" s="61">
        <f t="shared" si="105"/>
        <v>0</v>
      </c>
      <c r="AW41" s="61">
        <f t="shared" si="106"/>
        <v>0</v>
      </c>
      <c r="AX41" s="61">
        <f t="shared" si="107"/>
        <v>0</v>
      </c>
      <c r="AY41" s="61">
        <f t="shared" si="108"/>
        <v>0</v>
      </c>
      <c r="AZ41" s="61">
        <f t="shared" si="109"/>
        <v>0</v>
      </c>
      <c r="BA41" s="61">
        <f t="shared" si="110"/>
        <v>0</v>
      </c>
      <c r="BB41" s="61">
        <f t="shared" si="111"/>
        <v>0</v>
      </c>
      <c r="BC41" s="62">
        <f t="shared" si="112"/>
        <v>16</v>
      </c>
      <c r="BD41" s="63"/>
      <c r="BE41" s="545">
        <f t="shared" si="145"/>
        <v>8</v>
      </c>
      <c r="BF41" s="5">
        <f t="shared" si="42"/>
        <v>0</v>
      </c>
      <c r="BG41" s="5">
        <f t="shared" si="26"/>
        <v>0</v>
      </c>
      <c r="BH41" s="5">
        <f t="shared" si="43"/>
        <v>0</v>
      </c>
      <c r="BI41" s="5">
        <f t="shared" si="44"/>
        <v>0</v>
      </c>
      <c r="BJ41" s="5">
        <f t="shared" si="27"/>
        <v>1</v>
      </c>
      <c r="BK41" s="5">
        <f t="shared" si="45"/>
        <v>1</v>
      </c>
      <c r="BL41" s="5">
        <f t="shared" si="28"/>
        <v>1</v>
      </c>
      <c r="BM41" s="5">
        <f t="shared" si="29"/>
        <v>0</v>
      </c>
      <c r="BN41" s="143">
        <f t="shared" si="30"/>
        <v>0</v>
      </c>
      <c r="BO41" s="145">
        <f t="shared" si="150"/>
        <v>8</v>
      </c>
      <c r="BP41" s="64">
        <f t="shared" si="151"/>
        <v>0.33333333333333304</v>
      </c>
      <c r="BQ41" s="65">
        <f t="shared" si="139"/>
        <v>0</v>
      </c>
      <c r="BR41" s="545">
        <f t="shared" si="140"/>
        <v>9.5</v>
      </c>
      <c r="BS41" s="545">
        <f t="shared" si="141"/>
        <v>1.833333333333333</v>
      </c>
      <c r="BT41" s="66" t="e">
        <f>+(BR41/$BR$81)-1</f>
        <v>#REF!</v>
      </c>
      <c r="BU41" s="67">
        <f t="shared" si="142"/>
        <v>0</v>
      </c>
      <c r="BV41" s="67">
        <f t="shared" si="126"/>
        <v>0</v>
      </c>
      <c r="BW41" s="67">
        <f t="shared" si="143"/>
        <v>2</v>
      </c>
      <c r="BX41" s="67">
        <f t="shared" si="144"/>
        <v>1</v>
      </c>
      <c r="BY41" s="68">
        <f t="shared" si="123"/>
        <v>3</v>
      </c>
      <c r="BZ41" s="67">
        <f t="shared" si="131"/>
        <v>0</v>
      </c>
      <c r="CA41" s="67">
        <f>5+BX41</f>
        <v>6</v>
      </c>
      <c r="CB41" s="68">
        <f t="shared" si="149"/>
        <v>6</v>
      </c>
      <c r="CC41" s="146"/>
      <c r="CE41" s="161">
        <f t="shared" si="115"/>
        <v>8</v>
      </c>
      <c r="CF41" s="125">
        <f t="shared" si="116"/>
        <v>19</v>
      </c>
      <c r="CG41" s="163">
        <f t="shared" si="58"/>
        <v>192</v>
      </c>
      <c r="CH41" s="163">
        <f t="shared" si="59"/>
        <v>36</v>
      </c>
      <c r="CI41" s="163">
        <f t="shared" si="60"/>
        <v>228</v>
      </c>
      <c r="CJ41" s="157">
        <f t="shared" si="61"/>
        <v>0</v>
      </c>
      <c r="CK41" s="418">
        <f t="shared" si="133"/>
        <v>3</v>
      </c>
      <c r="CL41" s="424">
        <f t="shared" si="134"/>
        <v>36</v>
      </c>
      <c r="CN41" s="124">
        <f t="shared" si="117"/>
        <v>8</v>
      </c>
      <c r="CO41" s="124">
        <f t="shared" si="65"/>
        <v>9.5</v>
      </c>
      <c r="CP41" s="125">
        <f t="shared" si="118"/>
        <v>16</v>
      </c>
      <c r="CQ41" s="125">
        <f t="shared" si="119"/>
        <v>19</v>
      </c>
    </row>
    <row r="42" spans="1:95" ht="21" customHeight="1" thickBot="1" x14ac:dyDescent="0.3">
      <c r="A42" s="573" t="s">
        <v>107</v>
      </c>
      <c r="B42" s="572" t="s">
        <v>115</v>
      </c>
      <c r="C42" s="24" t="s">
        <v>3</v>
      </c>
      <c r="D42" s="655" t="s">
        <v>25</v>
      </c>
      <c r="E42" s="655" t="s">
        <v>25</v>
      </c>
      <c r="F42" s="410"/>
      <c r="G42" s="409"/>
      <c r="H42" s="414" t="s">
        <v>27</v>
      </c>
      <c r="I42" s="428" t="s">
        <v>25</v>
      </c>
      <c r="J42" s="470"/>
      <c r="K42" s="470"/>
      <c r="L42" s="410" t="s">
        <v>24</v>
      </c>
      <c r="M42" s="410" t="s">
        <v>24</v>
      </c>
      <c r="N42" s="470" t="s">
        <v>57</v>
      </c>
      <c r="O42" s="495"/>
      <c r="P42" s="428" t="s">
        <v>24</v>
      </c>
      <c r="Q42" s="410" t="s">
        <v>25</v>
      </c>
      <c r="R42" s="866"/>
      <c r="S42" s="565"/>
      <c r="T42" s="410" t="s">
        <v>31</v>
      </c>
      <c r="U42" s="410" t="s">
        <v>37</v>
      </c>
      <c r="V42" s="495"/>
      <c r="W42" s="472"/>
      <c r="X42" s="423" t="s">
        <v>27</v>
      </c>
      <c r="Y42" s="423" t="s">
        <v>25</v>
      </c>
      <c r="Z42" s="471"/>
      <c r="AA42" s="475"/>
      <c r="AB42" s="423" t="s">
        <v>24</v>
      </c>
      <c r="AC42" s="464" t="s">
        <v>25</v>
      </c>
      <c r="AD42" s="472" t="s">
        <v>27</v>
      </c>
      <c r="AE42" s="470"/>
      <c r="AF42" s="423" t="s">
        <v>24</v>
      </c>
      <c r="AG42" s="423" t="s">
        <v>25</v>
      </c>
      <c r="AH42" s="392"/>
      <c r="AI42" s="123">
        <f t="shared" si="94"/>
        <v>5</v>
      </c>
      <c r="AJ42" s="61">
        <f t="shared" si="95"/>
        <v>7</v>
      </c>
      <c r="AK42" s="61">
        <f t="shared" si="120"/>
        <v>0</v>
      </c>
      <c r="AL42" s="61">
        <f t="shared" si="121"/>
        <v>0</v>
      </c>
      <c r="AM42" s="61">
        <f t="shared" si="96"/>
        <v>0</v>
      </c>
      <c r="AN42" s="61">
        <f t="shared" si="97"/>
        <v>0</v>
      </c>
      <c r="AO42" s="61">
        <f t="shared" si="98"/>
        <v>3</v>
      </c>
      <c r="AP42" s="61">
        <f t="shared" si="99"/>
        <v>1</v>
      </c>
      <c r="AQ42" s="61">
        <f t="shared" si="100"/>
        <v>0</v>
      </c>
      <c r="AR42" s="61">
        <f t="shared" si="101"/>
        <v>0</v>
      </c>
      <c r="AS42" s="61">
        <f t="shared" si="102"/>
        <v>0</v>
      </c>
      <c r="AT42" s="61">
        <f t="shared" si="103"/>
        <v>0</v>
      </c>
      <c r="AU42" s="61">
        <f t="shared" si="104"/>
        <v>0</v>
      </c>
      <c r="AV42" s="61">
        <f t="shared" si="105"/>
        <v>1</v>
      </c>
      <c r="AW42" s="61">
        <f t="shared" si="106"/>
        <v>0</v>
      </c>
      <c r="AX42" s="61">
        <f t="shared" si="107"/>
        <v>0</v>
      </c>
      <c r="AY42" s="61">
        <f t="shared" si="108"/>
        <v>0</v>
      </c>
      <c r="AZ42" s="61">
        <f t="shared" si="109"/>
        <v>0</v>
      </c>
      <c r="BA42" s="61">
        <f t="shared" si="110"/>
        <v>0</v>
      </c>
      <c r="BB42" s="61">
        <f t="shared" si="111"/>
        <v>0</v>
      </c>
      <c r="BC42" s="62">
        <f t="shared" si="112"/>
        <v>15.666666666666666</v>
      </c>
      <c r="BD42" s="63"/>
      <c r="BE42" s="545">
        <f t="shared" si="145"/>
        <v>7.833333333333333</v>
      </c>
      <c r="BF42" s="5">
        <f t="shared" si="42"/>
        <v>0</v>
      </c>
      <c r="BG42" s="5">
        <f t="shared" si="26"/>
        <v>1</v>
      </c>
      <c r="BH42" s="5">
        <f t="shared" si="43"/>
        <v>0</v>
      </c>
      <c r="BI42" s="5">
        <f t="shared" si="44"/>
        <v>0</v>
      </c>
      <c r="BJ42" s="5">
        <f t="shared" si="27"/>
        <v>0</v>
      </c>
      <c r="BK42" s="5">
        <f t="shared" si="45"/>
        <v>0</v>
      </c>
      <c r="BL42" s="5">
        <f t="shared" si="28"/>
        <v>0</v>
      </c>
      <c r="BM42" s="5">
        <f t="shared" si="29"/>
        <v>0</v>
      </c>
      <c r="BN42" s="143">
        <f t="shared" si="30"/>
        <v>0</v>
      </c>
      <c r="BO42" s="145">
        <f t="shared" si="150"/>
        <v>7.833333333333333</v>
      </c>
      <c r="BP42" s="64">
        <f t="shared" si="151"/>
        <v>0.16666666666666607</v>
      </c>
      <c r="BQ42" s="65">
        <f t="shared" si="139"/>
        <v>0</v>
      </c>
      <c r="BR42" s="545">
        <f t="shared" si="140"/>
        <v>8.3333333333333321</v>
      </c>
      <c r="BS42" s="545">
        <f t="shared" si="141"/>
        <v>0.66666666666666519</v>
      </c>
      <c r="BT42" s="66" t="e">
        <f>+(BR42/$BR$81)-1</f>
        <v>#REF!</v>
      </c>
      <c r="BU42" s="67">
        <f t="shared" si="142"/>
        <v>1</v>
      </c>
      <c r="BV42" s="67">
        <f t="shared" si="126"/>
        <v>0</v>
      </c>
      <c r="BW42" s="67">
        <f t="shared" si="143"/>
        <v>0</v>
      </c>
      <c r="BX42" s="67">
        <f t="shared" si="144"/>
        <v>0</v>
      </c>
      <c r="BY42" s="68">
        <f t="shared" si="123"/>
        <v>1</v>
      </c>
      <c r="BZ42" s="67">
        <f t="shared" si="131"/>
        <v>0</v>
      </c>
      <c r="CA42" s="67">
        <f>4+BX42</f>
        <v>4</v>
      </c>
      <c r="CB42" s="68">
        <f t="shared" si="149"/>
        <v>4</v>
      </c>
      <c r="CC42" s="146"/>
      <c r="CE42" s="161">
        <f t="shared" si="115"/>
        <v>7.833333333333333</v>
      </c>
      <c r="CF42" s="125">
        <f t="shared" si="116"/>
        <v>16.666666666666664</v>
      </c>
      <c r="CG42" s="163">
        <f t="shared" si="58"/>
        <v>180</v>
      </c>
      <c r="CH42" s="163">
        <f t="shared" si="59"/>
        <v>12</v>
      </c>
      <c r="CI42" s="163">
        <f t="shared" si="60"/>
        <v>192</v>
      </c>
      <c r="CJ42" s="157">
        <f t="shared" si="61"/>
        <v>8</v>
      </c>
      <c r="CK42" s="418">
        <f t="shared" si="133"/>
        <v>1</v>
      </c>
      <c r="CL42" s="424">
        <f t="shared" si="134"/>
        <v>12</v>
      </c>
      <c r="CN42" s="124">
        <f t="shared" si="117"/>
        <v>7.833333333333333</v>
      </c>
      <c r="CO42" s="124">
        <f t="shared" si="65"/>
        <v>8.3333333333333321</v>
      </c>
      <c r="CP42" s="125">
        <f t="shared" si="118"/>
        <v>15.666666666666666</v>
      </c>
      <c r="CQ42" s="125">
        <f t="shared" si="119"/>
        <v>16.666666666666664</v>
      </c>
    </row>
    <row r="43" spans="1:95" ht="20.100000000000001" customHeight="1" thickBot="1" x14ac:dyDescent="0.3">
      <c r="A43" s="573" t="s">
        <v>109</v>
      </c>
      <c r="B43" s="572" t="s">
        <v>293</v>
      </c>
      <c r="C43" s="24" t="s">
        <v>3</v>
      </c>
      <c r="D43" s="671" t="s">
        <v>25</v>
      </c>
      <c r="E43" s="671" t="s">
        <v>31</v>
      </c>
      <c r="F43" s="423" t="s">
        <v>27</v>
      </c>
      <c r="G43" s="412"/>
      <c r="H43" s="429" t="s">
        <v>24</v>
      </c>
      <c r="I43" s="434" t="s">
        <v>25</v>
      </c>
      <c r="J43" s="432"/>
      <c r="K43" s="432"/>
      <c r="L43" s="412" t="s">
        <v>24</v>
      </c>
      <c r="M43" s="412" t="s">
        <v>24</v>
      </c>
      <c r="N43" s="427"/>
      <c r="O43" s="480"/>
      <c r="P43" s="434" t="s">
        <v>24</v>
      </c>
      <c r="Q43" s="412" t="s">
        <v>25</v>
      </c>
      <c r="R43" s="869"/>
      <c r="S43" s="566"/>
      <c r="T43" s="412" t="s">
        <v>24</v>
      </c>
      <c r="U43" s="412" t="s">
        <v>25</v>
      </c>
      <c r="V43" s="441" t="s">
        <v>49</v>
      </c>
      <c r="W43" s="476"/>
      <c r="X43" s="412" t="s">
        <v>24</v>
      </c>
      <c r="Y43" s="412" t="s">
        <v>25</v>
      </c>
      <c r="Z43" s="475"/>
      <c r="AA43" s="475"/>
      <c r="AB43" s="412" t="s">
        <v>24</v>
      </c>
      <c r="AC43" s="429" t="s">
        <v>25</v>
      </c>
      <c r="AD43" s="476"/>
      <c r="AE43" s="432"/>
      <c r="AF43" s="412" t="s">
        <v>24</v>
      </c>
      <c r="AG43" s="412" t="s">
        <v>25</v>
      </c>
      <c r="AH43" s="392"/>
      <c r="AI43" s="123">
        <f t="shared" si="94"/>
        <v>8</v>
      </c>
      <c r="AJ43" s="61">
        <f t="shared" si="95"/>
        <v>7</v>
      </c>
      <c r="AK43" s="61">
        <f t="shared" si="120"/>
        <v>0</v>
      </c>
      <c r="AL43" s="61">
        <f t="shared" si="121"/>
        <v>0</v>
      </c>
      <c r="AM43" s="61">
        <f t="shared" si="96"/>
        <v>0</v>
      </c>
      <c r="AN43" s="61">
        <f t="shared" si="97"/>
        <v>0</v>
      </c>
      <c r="AO43" s="61">
        <f t="shared" si="98"/>
        <v>1</v>
      </c>
      <c r="AP43" s="61">
        <f t="shared" si="99"/>
        <v>1</v>
      </c>
      <c r="AQ43" s="61">
        <f t="shared" si="100"/>
        <v>0</v>
      </c>
      <c r="AR43" s="61">
        <f t="shared" si="101"/>
        <v>0</v>
      </c>
      <c r="AS43" s="61">
        <f t="shared" si="102"/>
        <v>0</v>
      </c>
      <c r="AT43" s="61">
        <f t="shared" si="103"/>
        <v>0</v>
      </c>
      <c r="AU43" s="61">
        <f t="shared" si="104"/>
        <v>0</v>
      </c>
      <c r="AV43" s="61">
        <f t="shared" si="105"/>
        <v>0</v>
      </c>
      <c r="AW43" s="61">
        <f t="shared" si="106"/>
        <v>0</v>
      </c>
      <c r="AX43" s="61">
        <f t="shared" si="107"/>
        <v>0</v>
      </c>
      <c r="AY43" s="61">
        <f t="shared" si="108"/>
        <v>0</v>
      </c>
      <c r="AZ43" s="61">
        <f t="shared" si="109"/>
        <v>0</v>
      </c>
      <c r="BA43" s="61">
        <f t="shared" si="110"/>
        <v>0</v>
      </c>
      <c r="BB43" s="61">
        <f t="shared" si="111"/>
        <v>0</v>
      </c>
      <c r="BC43" s="62">
        <f t="shared" si="112"/>
        <v>16</v>
      </c>
      <c r="BD43" s="63">
        <f t="shared" ref="BD43" si="152">IF((BE43-$BD$11)&lt;(-23/24),2,IF((BE43-$BD$11)&lt;0,1,0))</f>
        <v>0</v>
      </c>
      <c r="BE43" s="545">
        <f t="shared" si="145"/>
        <v>8</v>
      </c>
      <c r="BF43" s="5">
        <f t="shared" si="42"/>
        <v>0</v>
      </c>
      <c r="BG43" s="5">
        <f t="shared" si="26"/>
        <v>0</v>
      </c>
      <c r="BH43" s="5">
        <f t="shared" si="43"/>
        <v>0</v>
      </c>
      <c r="BI43" s="5">
        <f t="shared" si="44"/>
        <v>0</v>
      </c>
      <c r="BJ43" s="5">
        <f t="shared" si="27"/>
        <v>0</v>
      </c>
      <c r="BK43" s="5">
        <f t="shared" si="45"/>
        <v>1</v>
      </c>
      <c r="BL43" s="5">
        <f t="shared" si="28"/>
        <v>0</v>
      </c>
      <c r="BM43" s="5">
        <f t="shared" si="29"/>
        <v>0</v>
      </c>
      <c r="BN43" s="143">
        <f t="shared" si="30"/>
        <v>0</v>
      </c>
      <c r="BO43" s="145">
        <f t="shared" si="150"/>
        <v>8</v>
      </c>
      <c r="BP43" s="64">
        <f t="shared" si="151"/>
        <v>0.33333333333333304</v>
      </c>
      <c r="BQ43" s="65">
        <f t="shared" si="139"/>
        <v>0</v>
      </c>
      <c r="BR43" s="545">
        <f t="shared" si="140"/>
        <v>8.5</v>
      </c>
      <c r="BS43" s="545">
        <f t="shared" si="141"/>
        <v>0.83333333333333304</v>
      </c>
      <c r="BT43" s="66" t="e">
        <f>+(BR43/$BR$81)-1</f>
        <v>#REF!</v>
      </c>
      <c r="BU43" s="67">
        <f t="shared" si="142"/>
        <v>0</v>
      </c>
      <c r="BV43" s="67">
        <f t="shared" si="126"/>
        <v>0</v>
      </c>
      <c r="BW43" s="67">
        <f t="shared" si="143"/>
        <v>1</v>
      </c>
      <c r="BX43" s="67">
        <f t="shared" si="144"/>
        <v>0</v>
      </c>
      <c r="BY43" s="68">
        <f t="shared" si="123"/>
        <v>1</v>
      </c>
      <c r="BZ43" s="67">
        <f t="shared" si="131"/>
        <v>0</v>
      </c>
      <c r="CA43" s="67">
        <f>6+BX43</f>
        <v>6</v>
      </c>
      <c r="CB43" s="68">
        <f t="shared" si="149"/>
        <v>6</v>
      </c>
      <c r="CE43" s="161">
        <f t="shared" si="115"/>
        <v>8</v>
      </c>
      <c r="CF43" s="125">
        <f t="shared" si="116"/>
        <v>17</v>
      </c>
      <c r="CG43" s="163">
        <f t="shared" si="58"/>
        <v>192</v>
      </c>
      <c r="CH43" s="163">
        <f t="shared" si="59"/>
        <v>12</v>
      </c>
      <c r="CI43" s="163">
        <f t="shared" si="60"/>
        <v>204</v>
      </c>
      <c r="CJ43" s="157">
        <f t="shared" si="61"/>
        <v>0</v>
      </c>
      <c r="CK43" s="418">
        <f t="shared" si="133"/>
        <v>1</v>
      </c>
      <c r="CL43" s="424">
        <f t="shared" si="134"/>
        <v>12</v>
      </c>
      <c r="CM43" s="23"/>
      <c r="CN43" s="124">
        <f t="shared" si="117"/>
        <v>8</v>
      </c>
      <c r="CO43" s="124">
        <f t="shared" si="65"/>
        <v>8.5</v>
      </c>
      <c r="CP43" s="125">
        <f t="shared" si="118"/>
        <v>16</v>
      </c>
      <c r="CQ43" s="125">
        <f t="shared" si="119"/>
        <v>17</v>
      </c>
    </row>
    <row r="44" spans="1:95" ht="21" customHeight="1" thickBot="1" x14ac:dyDescent="0.3">
      <c r="A44" s="573" t="s">
        <v>111</v>
      </c>
      <c r="B44" s="572" t="s">
        <v>294</v>
      </c>
      <c r="C44" s="24" t="s">
        <v>3</v>
      </c>
      <c r="D44" s="655"/>
      <c r="E44" s="655"/>
      <c r="F44" s="407"/>
      <c r="G44" s="479" t="s">
        <v>50</v>
      </c>
      <c r="H44" s="414" t="s">
        <v>24</v>
      </c>
      <c r="I44" s="433" t="s">
        <v>24</v>
      </c>
      <c r="J44" s="479"/>
      <c r="K44" s="479"/>
      <c r="L44" s="409" t="s">
        <v>58</v>
      </c>
      <c r="M44" s="409" t="s">
        <v>58</v>
      </c>
      <c r="N44" s="493"/>
      <c r="O44" s="477"/>
      <c r="P44" s="433" t="s">
        <v>32</v>
      </c>
      <c r="Q44" s="409" t="s">
        <v>32</v>
      </c>
      <c r="R44" s="866"/>
      <c r="S44" s="565"/>
      <c r="T44" s="409" t="s">
        <v>25</v>
      </c>
      <c r="U44" s="409" t="s">
        <v>25</v>
      </c>
      <c r="V44" s="478"/>
      <c r="W44" s="473"/>
      <c r="X44" s="412" t="s">
        <v>24</v>
      </c>
      <c r="Y44" s="412" t="s">
        <v>25</v>
      </c>
      <c r="Z44" s="471"/>
      <c r="AA44" s="471"/>
      <c r="AB44" s="412" t="s">
        <v>25</v>
      </c>
      <c r="AC44" s="429" t="s">
        <v>25</v>
      </c>
      <c r="AD44" s="473"/>
      <c r="AE44" s="479" t="s">
        <v>61</v>
      </c>
      <c r="AF44" s="412" t="s">
        <v>25</v>
      </c>
      <c r="AG44" s="412" t="s">
        <v>25</v>
      </c>
      <c r="AH44" s="392"/>
      <c r="AI44" s="123">
        <f t="shared" si="94"/>
        <v>3</v>
      </c>
      <c r="AJ44" s="61">
        <f t="shared" si="95"/>
        <v>7</v>
      </c>
      <c r="AK44" s="61">
        <f t="shared" si="120"/>
        <v>0</v>
      </c>
      <c r="AL44" s="61">
        <f t="shared" si="121"/>
        <v>0</v>
      </c>
      <c r="AM44" s="61">
        <f t="shared" si="96"/>
        <v>0</v>
      </c>
      <c r="AN44" s="61">
        <f t="shared" si="97"/>
        <v>0</v>
      </c>
      <c r="AO44" s="61">
        <f t="shared" si="98"/>
        <v>0</v>
      </c>
      <c r="AP44" s="61">
        <f t="shared" si="99"/>
        <v>0</v>
      </c>
      <c r="AQ44" s="61">
        <f t="shared" si="100"/>
        <v>2</v>
      </c>
      <c r="AR44" s="61">
        <f t="shared" si="101"/>
        <v>0</v>
      </c>
      <c r="AS44" s="61">
        <f t="shared" si="102"/>
        <v>0</v>
      </c>
      <c r="AT44" s="61">
        <f t="shared" si="103"/>
        <v>0</v>
      </c>
      <c r="AU44" s="61">
        <f t="shared" si="104"/>
        <v>0</v>
      </c>
      <c r="AV44" s="61">
        <f t="shared" si="105"/>
        <v>0</v>
      </c>
      <c r="AW44" s="61">
        <f t="shared" si="106"/>
        <v>0</v>
      </c>
      <c r="AX44" s="61">
        <f t="shared" si="107"/>
        <v>0</v>
      </c>
      <c r="AY44" s="61">
        <f t="shared" si="108"/>
        <v>0</v>
      </c>
      <c r="AZ44" s="61">
        <f t="shared" si="109"/>
        <v>0</v>
      </c>
      <c r="BA44" s="61">
        <f t="shared" si="110"/>
        <v>0</v>
      </c>
      <c r="BB44" s="61">
        <f t="shared" si="111"/>
        <v>0</v>
      </c>
      <c r="BC44" s="62">
        <f t="shared" si="112"/>
        <v>11.333333333333334</v>
      </c>
      <c r="BD44" s="63"/>
      <c r="BE44" s="545">
        <f t="shared" si="145"/>
        <v>5.666666666666667</v>
      </c>
      <c r="BF44" s="5">
        <f t="shared" si="42"/>
        <v>1</v>
      </c>
      <c r="BG44" s="5">
        <f t="shared" si="26"/>
        <v>0</v>
      </c>
      <c r="BH44" s="5">
        <f t="shared" si="43"/>
        <v>0</v>
      </c>
      <c r="BI44" s="5">
        <f t="shared" si="44"/>
        <v>0</v>
      </c>
      <c r="BJ44" s="5">
        <f t="shared" si="27"/>
        <v>0</v>
      </c>
      <c r="BK44" s="5">
        <f t="shared" si="45"/>
        <v>0</v>
      </c>
      <c r="BL44" s="5">
        <f t="shared" si="28"/>
        <v>1</v>
      </c>
      <c r="BM44" s="5">
        <f t="shared" si="29"/>
        <v>0</v>
      </c>
      <c r="BN44" s="143">
        <f t="shared" si="30"/>
        <v>2</v>
      </c>
      <c r="BO44" s="145">
        <f t="shared" si="150"/>
        <v>5.666666666666667</v>
      </c>
      <c r="BP44" s="64">
        <f>+BO44+(+BN44)*(12/24)-$BO$12</f>
        <v>-1</v>
      </c>
      <c r="BQ44" s="65">
        <f t="shared" si="139"/>
        <v>2</v>
      </c>
      <c r="BR44" s="545">
        <f t="shared" si="140"/>
        <v>6.666666666666667</v>
      </c>
      <c r="BS44" s="545">
        <f t="shared" si="141"/>
        <v>-1</v>
      </c>
      <c r="BT44" s="66" t="e">
        <f>+(BR44/$BR$81)-1</f>
        <v>#REF!</v>
      </c>
      <c r="BU44" s="67">
        <f t="shared" si="142"/>
        <v>1</v>
      </c>
      <c r="BV44" s="67">
        <f t="shared" si="126"/>
        <v>0</v>
      </c>
      <c r="BW44" s="67">
        <f t="shared" si="143"/>
        <v>0</v>
      </c>
      <c r="BX44" s="67">
        <f t="shared" si="144"/>
        <v>1</v>
      </c>
      <c r="BY44" s="68">
        <f t="shared" si="123"/>
        <v>2</v>
      </c>
      <c r="BZ44" s="67">
        <f t="shared" si="131"/>
        <v>2</v>
      </c>
      <c r="CA44" s="67">
        <f>9+BX44</f>
        <v>10</v>
      </c>
      <c r="CB44" s="68">
        <f t="shared" si="149"/>
        <v>8</v>
      </c>
      <c r="CE44" s="161">
        <f t="shared" si="115"/>
        <v>5.666666666666667</v>
      </c>
      <c r="CF44" s="125">
        <f t="shared" si="116"/>
        <v>13.333333333333334</v>
      </c>
      <c r="CG44" s="163">
        <f t="shared" si="58"/>
        <v>120</v>
      </c>
      <c r="CH44" s="163">
        <f t="shared" si="59"/>
        <v>24</v>
      </c>
      <c r="CI44" s="163">
        <f t="shared" si="60"/>
        <v>144</v>
      </c>
      <c r="CJ44" s="157">
        <f t="shared" si="61"/>
        <v>40</v>
      </c>
      <c r="CK44" s="418">
        <f t="shared" si="133"/>
        <v>2</v>
      </c>
      <c r="CL44" s="424">
        <f t="shared" si="134"/>
        <v>24</v>
      </c>
      <c r="CN44" s="124">
        <f t="shared" si="117"/>
        <v>5.666666666666667</v>
      </c>
      <c r="CO44" s="124">
        <f t="shared" si="65"/>
        <v>6.666666666666667</v>
      </c>
      <c r="CP44" s="125">
        <f t="shared" si="118"/>
        <v>11.333333333333334</v>
      </c>
      <c r="CQ44" s="125">
        <f t="shared" si="119"/>
        <v>13.333333333333334</v>
      </c>
    </row>
    <row r="45" spans="1:95" ht="21" customHeight="1" thickBot="1" x14ac:dyDescent="0.3">
      <c r="A45" s="573" t="s">
        <v>113</v>
      </c>
      <c r="B45" s="572" t="s">
        <v>332</v>
      </c>
      <c r="C45" s="24" t="s">
        <v>3</v>
      </c>
      <c r="D45" s="473"/>
      <c r="E45" s="479"/>
      <c r="F45" s="409"/>
      <c r="G45" s="479"/>
      <c r="H45" s="478"/>
      <c r="I45" s="433"/>
      <c r="J45" s="409"/>
      <c r="K45" s="479"/>
      <c r="L45" s="479"/>
      <c r="M45" s="409"/>
      <c r="N45" s="409"/>
      <c r="O45" s="478"/>
      <c r="P45" s="473"/>
      <c r="Q45" s="409"/>
      <c r="R45" s="361"/>
      <c r="S45" s="473"/>
      <c r="T45" s="479"/>
      <c r="U45" s="409"/>
      <c r="V45" s="414"/>
      <c r="W45" s="473"/>
      <c r="X45" s="479"/>
      <c r="Y45" s="409"/>
      <c r="Z45" s="409"/>
      <c r="AA45" s="479"/>
      <c r="AB45" s="479"/>
      <c r="AC45" s="414"/>
      <c r="AD45" s="472" t="s">
        <v>342</v>
      </c>
      <c r="AE45" s="470"/>
      <c r="AF45" s="423" t="s">
        <v>341</v>
      </c>
      <c r="AG45" s="423" t="s">
        <v>342</v>
      </c>
      <c r="AH45" s="471"/>
      <c r="AI45" s="123">
        <f t="shared" si="94"/>
        <v>0</v>
      </c>
      <c r="AJ45" s="61">
        <f t="shared" si="95"/>
        <v>0</v>
      </c>
      <c r="AK45" s="61">
        <f t="shared" si="120"/>
        <v>0</v>
      </c>
      <c r="AL45" s="61">
        <f t="shared" si="121"/>
        <v>0</v>
      </c>
      <c r="AM45" s="61">
        <f t="shared" si="96"/>
        <v>0</v>
      </c>
      <c r="AN45" s="61">
        <f t="shared" si="97"/>
        <v>0</v>
      </c>
      <c r="AO45" s="61">
        <f t="shared" si="98"/>
        <v>0</v>
      </c>
      <c r="AP45" s="61">
        <f t="shared" si="99"/>
        <v>0</v>
      </c>
      <c r="AQ45" s="61">
        <f t="shared" si="100"/>
        <v>0</v>
      </c>
      <c r="AR45" s="61">
        <f t="shared" si="101"/>
        <v>0</v>
      </c>
      <c r="AS45" s="61">
        <f t="shared" si="102"/>
        <v>0</v>
      </c>
      <c r="AT45" s="61">
        <f t="shared" si="103"/>
        <v>0</v>
      </c>
      <c r="AU45" s="61">
        <f t="shared" si="104"/>
        <v>0</v>
      </c>
      <c r="AV45" s="61">
        <f t="shared" si="105"/>
        <v>0</v>
      </c>
      <c r="AW45" s="61">
        <f t="shared" si="106"/>
        <v>0</v>
      </c>
      <c r="AX45" s="61">
        <f t="shared" si="107"/>
        <v>0</v>
      </c>
      <c r="AY45" s="61">
        <f t="shared" si="108"/>
        <v>0</v>
      </c>
      <c r="AZ45" s="61">
        <f t="shared" si="109"/>
        <v>3</v>
      </c>
      <c r="BA45" s="61">
        <f t="shared" si="110"/>
        <v>0</v>
      </c>
      <c r="BB45" s="61">
        <f t="shared" si="111"/>
        <v>0</v>
      </c>
      <c r="BC45" s="62">
        <f t="shared" si="112"/>
        <v>3</v>
      </c>
      <c r="BD45" s="63"/>
      <c r="BE45" s="545">
        <f t="shared" si="145"/>
        <v>1.5</v>
      </c>
      <c r="BF45" s="5">
        <f t="shared" si="42"/>
        <v>0</v>
      </c>
      <c r="BG45" s="5">
        <f t="shared" si="26"/>
        <v>0</v>
      </c>
      <c r="BH45" s="5">
        <f t="shared" si="43"/>
        <v>0</v>
      </c>
      <c r="BI45" s="5">
        <f t="shared" si="44"/>
        <v>0</v>
      </c>
      <c r="BJ45" s="5">
        <f t="shared" si="27"/>
        <v>0</v>
      </c>
      <c r="BK45" s="5">
        <f t="shared" si="45"/>
        <v>0</v>
      </c>
      <c r="BL45" s="5">
        <f t="shared" si="28"/>
        <v>0</v>
      </c>
      <c r="BM45" s="5">
        <f t="shared" si="29"/>
        <v>0</v>
      </c>
      <c r="BN45" s="143">
        <f t="shared" si="30"/>
        <v>0</v>
      </c>
      <c r="BO45" s="145">
        <f t="shared" ref="BO45" si="153">+BE45</f>
        <v>1.5</v>
      </c>
      <c r="BP45" s="64">
        <f t="shared" ref="BP45" si="154">+BO45+(+BN45)*(12/24)-$BO$12</f>
        <v>-6.166666666666667</v>
      </c>
      <c r="BQ45" s="65">
        <f t="shared" ref="BQ45" si="155">IF(BP45&gt;=(-11/24),0,(-BP45)/(12/24))</f>
        <v>12.333333333333334</v>
      </c>
      <c r="BR45" s="545"/>
      <c r="BS45" s="545"/>
      <c r="BT45" s="66"/>
      <c r="BU45" s="67"/>
      <c r="BV45" s="67">
        <f t="shared" si="126"/>
        <v>0</v>
      </c>
      <c r="BW45" s="67">
        <f t="shared" si="143"/>
        <v>0</v>
      </c>
      <c r="BX45" s="67">
        <f t="shared" si="144"/>
        <v>0</v>
      </c>
      <c r="BY45" s="68">
        <f t="shared" si="123"/>
        <v>0</v>
      </c>
      <c r="BZ45" s="67">
        <f t="shared" si="131"/>
        <v>0</v>
      </c>
      <c r="CA45" s="67"/>
      <c r="CB45" s="68"/>
      <c r="CE45" s="161">
        <f t="shared" si="115"/>
        <v>1.5</v>
      </c>
      <c r="CF45" s="125">
        <f t="shared" si="116"/>
        <v>3</v>
      </c>
      <c r="CG45" s="163">
        <f t="shared" si="58"/>
        <v>36</v>
      </c>
      <c r="CH45" s="163">
        <f t="shared" si="59"/>
        <v>0</v>
      </c>
      <c r="CI45" s="163">
        <f t="shared" si="60"/>
        <v>36</v>
      </c>
      <c r="CJ45" s="157">
        <f t="shared" si="61"/>
        <v>0</v>
      </c>
      <c r="CK45" s="418">
        <f t="shared" si="133"/>
        <v>0</v>
      </c>
      <c r="CL45" s="424">
        <f t="shared" si="134"/>
        <v>0</v>
      </c>
      <c r="CN45" s="124">
        <f t="shared" si="117"/>
        <v>1.5</v>
      </c>
      <c r="CO45" s="124">
        <f t="shared" si="65"/>
        <v>0</v>
      </c>
      <c r="CP45" s="125">
        <f t="shared" si="118"/>
        <v>3</v>
      </c>
      <c r="CQ45" s="125">
        <f t="shared" si="119"/>
        <v>3</v>
      </c>
    </row>
    <row r="46" spans="1:95" ht="26.1" customHeight="1" thickBot="1" x14ac:dyDescent="0.3">
      <c r="A46" s="59" t="s">
        <v>21</v>
      </c>
      <c r="B46" s="59" t="s">
        <v>22</v>
      </c>
      <c r="C46" s="222" t="s">
        <v>23</v>
      </c>
      <c r="D46" s="305">
        <v>1</v>
      </c>
      <c r="E46" s="262">
        <f>D46+1</f>
        <v>2</v>
      </c>
      <c r="F46" s="262">
        <f t="shared" ref="F46:AH46" si="156">E46+1</f>
        <v>3</v>
      </c>
      <c r="G46" s="262">
        <f t="shared" si="156"/>
        <v>4</v>
      </c>
      <c r="H46" s="597">
        <f t="shared" si="156"/>
        <v>5</v>
      </c>
      <c r="I46" s="305">
        <f t="shared" si="156"/>
        <v>6</v>
      </c>
      <c r="J46" s="262">
        <f t="shared" si="156"/>
        <v>7</v>
      </c>
      <c r="K46" s="262">
        <f t="shared" si="156"/>
        <v>8</v>
      </c>
      <c r="L46" s="261">
        <f t="shared" si="156"/>
        <v>9</v>
      </c>
      <c r="M46" s="262">
        <f t="shared" si="156"/>
        <v>10</v>
      </c>
      <c r="N46" s="262">
        <f t="shared" si="156"/>
        <v>11</v>
      </c>
      <c r="O46" s="596">
        <f t="shared" si="156"/>
        <v>12</v>
      </c>
      <c r="P46" s="305">
        <f t="shared" si="156"/>
        <v>13</v>
      </c>
      <c r="Q46" s="262">
        <f t="shared" si="156"/>
        <v>14</v>
      </c>
      <c r="R46" s="829">
        <f t="shared" si="156"/>
        <v>15</v>
      </c>
      <c r="S46" s="305">
        <f t="shared" si="156"/>
        <v>16</v>
      </c>
      <c r="T46" s="261">
        <f t="shared" si="156"/>
        <v>17</v>
      </c>
      <c r="U46" s="262">
        <f t="shared" si="156"/>
        <v>18</v>
      </c>
      <c r="V46" s="596">
        <f t="shared" si="156"/>
        <v>19</v>
      </c>
      <c r="W46" s="305">
        <f t="shared" si="156"/>
        <v>20</v>
      </c>
      <c r="X46" s="262">
        <f t="shared" si="156"/>
        <v>21</v>
      </c>
      <c r="Y46" s="262">
        <f t="shared" si="156"/>
        <v>22</v>
      </c>
      <c r="Z46" s="262">
        <f t="shared" si="156"/>
        <v>23</v>
      </c>
      <c r="AA46" s="262">
        <f t="shared" si="156"/>
        <v>24</v>
      </c>
      <c r="AB46" s="261">
        <f t="shared" si="156"/>
        <v>25</v>
      </c>
      <c r="AC46" s="596">
        <f t="shared" si="156"/>
        <v>26</v>
      </c>
      <c r="AD46" s="305">
        <f t="shared" si="156"/>
        <v>27</v>
      </c>
      <c r="AE46" s="262">
        <f t="shared" si="156"/>
        <v>28</v>
      </c>
      <c r="AF46" s="262">
        <f t="shared" si="156"/>
        <v>29</v>
      </c>
      <c r="AG46" s="262">
        <f t="shared" si="156"/>
        <v>30</v>
      </c>
      <c r="AH46" s="596">
        <f t="shared" si="156"/>
        <v>31</v>
      </c>
      <c r="AI46" s="131">
        <f>SUM(AI31:AI45)</f>
        <v>82</v>
      </c>
      <c r="AJ46" s="131">
        <f>SUM(AJ31:AJ45)</f>
        <v>81</v>
      </c>
      <c r="AK46" s="131">
        <f>SUM(AK31:AK45)</f>
        <v>0</v>
      </c>
      <c r="AL46" s="131">
        <f>SUM(AL31:AL45)</f>
        <v>0</v>
      </c>
      <c r="AM46" s="131">
        <f>SUM(AM31:AM45)</f>
        <v>0</v>
      </c>
      <c r="AN46" s="131">
        <f>SUM(AN31:AN45)</f>
        <v>14</v>
      </c>
      <c r="AO46" s="131">
        <f>SUM(AO31:AO45)</f>
        <v>11</v>
      </c>
      <c r="AP46" s="131">
        <f>SUM(AP31:AP45)</f>
        <v>12</v>
      </c>
      <c r="AQ46" s="131">
        <f>SUM(AQ31:AQ45)</f>
        <v>4</v>
      </c>
      <c r="AR46" s="131">
        <f>SUM(AR31:AR45)</f>
        <v>0</v>
      </c>
      <c r="AS46" s="131">
        <f>SUM(AS31:AS45)</f>
        <v>0</v>
      </c>
      <c r="AT46" s="131">
        <f>SUM(AT31:AT45)</f>
        <v>1</v>
      </c>
      <c r="AU46" s="131">
        <f>SUM(AU31:AU45)</f>
        <v>0</v>
      </c>
      <c r="AV46" s="131">
        <f>SUM(AV31:AV45)</f>
        <v>1</v>
      </c>
      <c r="AW46" s="131">
        <f>SUM(AW31:AW45)</f>
        <v>4</v>
      </c>
      <c r="AX46" s="131">
        <f>SUM(AX31:AX45)</f>
        <v>0</v>
      </c>
      <c r="AY46" s="131">
        <f>SUM(AY31:AY45)</f>
        <v>0</v>
      </c>
      <c r="AZ46" s="131">
        <f>SUM(AZ31:AZ45)</f>
        <v>3</v>
      </c>
      <c r="BA46" s="131">
        <f>SUM(BA31:BA45)</f>
        <v>0</v>
      </c>
      <c r="BB46" s="131">
        <f>SUM(BB31:BB45)</f>
        <v>0</v>
      </c>
      <c r="BC46" s="371">
        <f>SUM(BC31:BC45)</f>
        <v>198.33333333333331</v>
      </c>
      <c r="BD46" s="71"/>
      <c r="BE46" s="192"/>
      <c r="BF46" s="265">
        <f t="shared" si="42"/>
        <v>0</v>
      </c>
      <c r="BG46" s="265">
        <f t="shared" si="26"/>
        <v>0</v>
      </c>
      <c r="BH46" s="265">
        <f t="shared" si="43"/>
        <v>0</v>
      </c>
      <c r="BI46" s="265">
        <f t="shared" si="44"/>
        <v>0</v>
      </c>
      <c r="BJ46" s="265">
        <f t="shared" si="27"/>
        <v>0</v>
      </c>
      <c r="BK46" s="265">
        <f t="shared" si="45"/>
        <v>0</v>
      </c>
      <c r="BL46" s="265">
        <f t="shared" si="28"/>
        <v>0</v>
      </c>
      <c r="BM46" s="265">
        <f t="shared" si="29"/>
        <v>0</v>
      </c>
      <c r="BN46" s="266">
        <f t="shared" si="30"/>
        <v>0</v>
      </c>
      <c r="BO46" s="148" t="s">
        <v>191</v>
      </c>
      <c r="BP46" s="77" t="e">
        <f>AVERAGE(BP31:BP45)</f>
        <v>#REF!</v>
      </c>
      <c r="BQ46" s="77" t="e">
        <f>AVERAGE(BQ31:BQ45)</f>
        <v>#REF!</v>
      </c>
      <c r="BR46" s="76" t="s">
        <v>191</v>
      </c>
      <c r="BS46" s="77" t="e">
        <f>AVERAGE(BS31:BS45)</f>
        <v>#REF!</v>
      </c>
      <c r="BT46" s="78"/>
      <c r="BU46" s="79" t="e">
        <f>AVERAGE(BU31:BU45)</f>
        <v>#REF!</v>
      </c>
      <c r="BV46" s="79" t="e">
        <f>AVERAGE(BV31:BV45)</f>
        <v>#REF!</v>
      </c>
      <c r="BW46" s="79" t="e">
        <f>AVERAGE(BW31:BW45)</f>
        <v>#REF!</v>
      </c>
      <c r="BX46" s="79" t="e">
        <f>AVERAGE(BX31:BX45)</f>
        <v>#REF!</v>
      </c>
      <c r="BY46" s="79" t="e">
        <f>AVERAGE(BY31:BY45)</f>
        <v>#REF!</v>
      </c>
      <c r="BZ46" s="79"/>
      <c r="CA46" s="79"/>
      <c r="CB46" s="80" t="e">
        <f>SUM(CB31:CB45)</f>
        <v>#REF!</v>
      </c>
      <c r="CC46" s="23"/>
      <c r="CD46" s="23"/>
      <c r="CE46" s="161"/>
      <c r="CF46" s="125"/>
      <c r="CG46" s="163"/>
      <c r="CH46" s="163"/>
      <c r="CI46" s="163"/>
      <c r="CJ46" s="157"/>
      <c r="CK46" s="418"/>
      <c r="CL46" s="424"/>
      <c r="CN46" s="124"/>
      <c r="CO46" s="124" t="str">
        <f t="shared" si="65"/>
        <v>MÉDIAS</v>
      </c>
      <c r="CP46" s="125"/>
      <c r="CQ46" s="125"/>
    </row>
    <row r="47" spans="1:95" ht="21" customHeight="1" thickBot="1" x14ac:dyDescent="0.3">
      <c r="A47" s="600" t="s">
        <v>116</v>
      </c>
      <c r="B47" s="605" t="s">
        <v>117</v>
      </c>
      <c r="C47" s="25" t="s">
        <v>1</v>
      </c>
      <c r="D47" s="655" t="s">
        <v>25</v>
      </c>
      <c r="E47" s="407" t="s">
        <v>25</v>
      </c>
      <c r="F47" s="410"/>
      <c r="G47" s="493"/>
      <c r="H47" s="477"/>
      <c r="I47" s="433" t="s">
        <v>24</v>
      </c>
      <c r="J47" s="409" t="s">
        <v>25</v>
      </c>
      <c r="K47" s="471" t="s">
        <v>25</v>
      </c>
      <c r="L47" s="471"/>
      <c r="M47" s="407"/>
      <c r="N47" s="409" t="s">
        <v>25</v>
      </c>
      <c r="O47" s="478"/>
      <c r="P47" s="473" t="s">
        <v>27</v>
      </c>
      <c r="Q47" s="409" t="s">
        <v>31</v>
      </c>
      <c r="R47" s="361" t="s">
        <v>25</v>
      </c>
      <c r="S47" s="565"/>
      <c r="T47" s="471"/>
      <c r="U47" s="409" t="s">
        <v>24</v>
      </c>
      <c r="V47" s="414" t="s">
        <v>25</v>
      </c>
      <c r="W47" s="473"/>
      <c r="X47" s="479" t="s">
        <v>27</v>
      </c>
      <c r="Y47" s="409" t="s">
        <v>31</v>
      </c>
      <c r="Z47" s="409" t="s">
        <v>25</v>
      </c>
      <c r="AA47" s="471"/>
      <c r="AB47" s="471"/>
      <c r="AC47" s="414" t="s">
        <v>27</v>
      </c>
      <c r="AD47" s="433"/>
      <c r="AE47" s="499"/>
      <c r="AF47" s="479" t="s">
        <v>24</v>
      </c>
      <c r="AG47" s="409" t="s">
        <v>24</v>
      </c>
      <c r="AH47" s="414" t="s">
        <v>24</v>
      </c>
      <c r="AI47" s="123">
        <f t="shared" ref="AI47:AI62" si="157">COUNTIF($D47:$AH47,"D")</f>
        <v>5</v>
      </c>
      <c r="AJ47" s="61">
        <f t="shared" ref="AJ47:AJ62" si="158">COUNTIF($D47:$AH47,"N")</f>
        <v>8</v>
      </c>
      <c r="AK47" s="61">
        <f>COUNTIF($D47:$AH47,"DTS4S")+COUNTIF($D47:$AH47,"DTS4S1")</f>
        <v>0</v>
      </c>
      <c r="AL47" s="61">
        <f>COUNTIF($D47:$AH47,"NTS4S")+COUNTIF($D47:$AH47,"NTS4S1")</f>
        <v>0</v>
      </c>
      <c r="AM47" s="61">
        <f t="shared" ref="AM47:AM62" si="159">COUNTIF($D47:$AH47,"S")</f>
        <v>0</v>
      </c>
      <c r="AN47" s="61">
        <f t="shared" ref="AN47:AN62" si="160">COUNTIF($D47:$AH47,"DT")</f>
        <v>0</v>
      </c>
      <c r="AO47" s="61">
        <f t="shared" ref="AO47:AO62" si="161">COUNTIF($D47:$AH47,"NT")</f>
        <v>3</v>
      </c>
      <c r="AP47" s="61">
        <f t="shared" ref="AP47:AP62" si="162">COUNTIF($D47:$AH47,"t")</f>
        <v>2</v>
      </c>
      <c r="AQ47" s="61">
        <f t="shared" ref="AQ47:AQ62" si="163">COUNTIF($D47:$AH47,"FE")</f>
        <v>0</v>
      </c>
      <c r="AR47" s="61">
        <f t="shared" ref="AR47:AR62" si="164">COUNTIF($D47:$AH47,"FO")</f>
        <v>0</v>
      </c>
      <c r="AS47" s="61">
        <f t="shared" ref="AS47:AS62" si="165">COUNTIF($D47:$AH47,"DS")</f>
        <v>0</v>
      </c>
      <c r="AT47" s="61">
        <f t="shared" ref="AT47:AT62" si="166">COUNTIF($D47:$AH47,"DISP")</f>
        <v>0</v>
      </c>
      <c r="AU47" s="61">
        <f t="shared" ref="AU47:AU62" si="167">COUNTIF($D47:$AH47,"L")</f>
        <v>0</v>
      </c>
      <c r="AV47" s="61">
        <f t="shared" ref="AV47:AV62" si="168">COUNTIF($D47:$AH47,"B")</f>
        <v>0</v>
      </c>
      <c r="AW47" s="61">
        <f t="shared" ref="AW47:AW62" si="169">COUNTIF($D47:$AH47,"SA")</f>
        <v>0</v>
      </c>
      <c r="AX47" s="61">
        <f t="shared" ref="AX47:AX62" si="170">COUNTIF($D47:$AH47,"SAT")</f>
        <v>0</v>
      </c>
      <c r="AY47" s="61">
        <f t="shared" ref="AY47:AY62" si="171">COUNTIF($D47:$AH47,"SE")</f>
        <v>0</v>
      </c>
      <c r="AZ47" s="61">
        <f t="shared" ref="AZ47:AZ62" si="172">COUNTIF($D47:$AH47,"OJTD")+COUNTIF($D47:$AH47,"OJTN")</f>
        <v>0</v>
      </c>
      <c r="BA47" s="61">
        <f t="shared" ref="BA47:BA62" si="173">COUNTIF($D47:$AH47,"TR")</f>
        <v>0</v>
      </c>
      <c r="BB47" s="61">
        <f t="shared" ref="BB47:BB62" si="174">COUNTIF($D47:$AH47,"F")</f>
        <v>0</v>
      </c>
      <c r="BC47" s="62">
        <f t="shared" ref="BC47:BC62" si="175">+AI47+AJ47+AN47+AO47+((AQ47+AU47+AV47+AY47)*8)/12+AW47+AX47+AZ47+BA47+AM47</f>
        <v>16</v>
      </c>
      <c r="BD47" s="63">
        <f>IF((BE47-$BD$11)&lt;(-23/24),2,IF((BE47-$BD$11)&lt;0,1,0))</f>
        <v>0</v>
      </c>
      <c r="BE47" s="545">
        <f>+AI47*$BD$2+AJ47*$BD$6+AN47*$BD$2+AO47*$BD$6+AQ47*8/24+AU47*8/24+AV47*8/24+AW47*8/24+AX47*12/24+AY47*8/24+AZ47*$BD$2+BA47*8/24+BN47*(0/24)+(AM47*$BE$2)+AK47*$BF$2+AL47*$BF$6</f>
        <v>8</v>
      </c>
      <c r="BF47" s="5">
        <f t="shared" si="42"/>
        <v>0</v>
      </c>
      <c r="BG47" s="5">
        <f t="shared" si="26"/>
        <v>0</v>
      </c>
      <c r="BH47" s="5">
        <f t="shared" si="43"/>
        <v>0</v>
      </c>
      <c r="BI47" s="5">
        <f t="shared" si="44"/>
        <v>0</v>
      </c>
      <c r="BJ47" s="5">
        <f t="shared" si="27"/>
        <v>0</v>
      </c>
      <c r="BK47" s="5">
        <f t="shared" si="45"/>
        <v>0</v>
      </c>
      <c r="BL47" s="5">
        <f t="shared" si="28"/>
        <v>0</v>
      </c>
      <c r="BM47" s="5">
        <f t="shared" si="29"/>
        <v>0</v>
      </c>
      <c r="BN47" s="143">
        <f t="shared" si="30"/>
        <v>0</v>
      </c>
      <c r="BO47" s="145">
        <f>+BE47</f>
        <v>8</v>
      </c>
      <c r="BP47" s="64">
        <f>+BO47+(+BN47)*(12/24)-$BO$12</f>
        <v>0.33333333333333304</v>
      </c>
      <c r="BQ47" s="65">
        <f>IF(BP47&gt;=(-11/24),0,(-BP47)/(12/24))</f>
        <v>0</v>
      </c>
      <c r="BR47" s="545">
        <f>+BO47+BY47*$BD$2</f>
        <v>8</v>
      </c>
      <c r="BS47" s="545">
        <f>+BR47-$BO$12</f>
        <v>0.33333333333333304</v>
      </c>
      <c r="BT47" s="66" t="e">
        <f>+(BR47/$BR$81)-1</f>
        <v>#REF!</v>
      </c>
      <c r="BU47" s="67">
        <f t="shared" ref="BU47:BU52" si="176">+BF47+BG47</f>
        <v>0</v>
      </c>
      <c r="BV47" s="67">
        <f>+BH47+BI47</f>
        <v>0</v>
      </c>
      <c r="BW47" s="67">
        <f t="shared" ref="BW47:BW52" si="177">+BJ47+BK47</f>
        <v>0</v>
      </c>
      <c r="BX47" s="67">
        <f t="shared" ref="BX47:BX52" si="178">+BL47+BM47</f>
        <v>0</v>
      </c>
      <c r="BY47" s="68">
        <f>+BU47+BV47+BW47+BX47</f>
        <v>0</v>
      </c>
      <c r="BZ47" s="67">
        <f>+BN47</f>
        <v>0</v>
      </c>
      <c r="CA47" s="67">
        <f>9+BX47</f>
        <v>9</v>
      </c>
      <c r="CB47" s="68">
        <f>+CA47-BZ47</f>
        <v>9</v>
      </c>
      <c r="CE47" s="161">
        <f t="shared" ref="CE47:CE61" si="179">+BE47</f>
        <v>8</v>
      </c>
      <c r="CF47" s="125">
        <f t="shared" ref="CF47:CF52" si="180">+BC47+BF47+BG47+BJ47+BK47+BL47+BM47+BH47+BI47</f>
        <v>16</v>
      </c>
      <c r="CG47" s="163">
        <f t="shared" si="58"/>
        <v>192</v>
      </c>
      <c r="CH47" s="163">
        <f t="shared" si="59"/>
        <v>0</v>
      </c>
      <c r="CI47" s="163">
        <f t="shared" si="60"/>
        <v>192</v>
      </c>
      <c r="CJ47" s="157">
        <f t="shared" si="61"/>
        <v>0</v>
      </c>
      <c r="CK47" s="418">
        <f>BY47-BV47</f>
        <v>0</v>
      </c>
      <c r="CL47" s="424">
        <f>CK47*12+BV47*8</f>
        <v>0</v>
      </c>
      <c r="CN47" s="124">
        <f t="shared" ref="CN47:CN61" si="181">+CE47</f>
        <v>8</v>
      </c>
      <c r="CO47" s="124">
        <f t="shared" si="65"/>
        <v>8</v>
      </c>
      <c r="CP47" s="125">
        <f t="shared" ref="CP47:CP61" si="182">+BC47</f>
        <v>16</v>
      </c>
      <c r="CQ47" s="125">
        <f t="shared" ref="CQ47:CQ61" si="183">+CF47</f>
        <v>16</v>
      </c>
    </row>
    <row r="48" spans="1:95" ht="21" customHeight="1" thickBot="1" x14ac:dyDescent="0.3">
      <c r="A48" s="600" t="s">
        <v>118</v>
      </c>
      <c r="B48" s="605" t="s">
        <v>63</v>
      </c>
      <c r="C48" s="25" t="s">
        <v>2</v>
      </c>
      <c r="D48" s="655"/>
      <c r="E48" s="655" t="s">
        <v>31</v>
      </c>
      <c r="F48" s="410" t="s">
        <v>27</v>
      </c>
      <c r="G48" s="493" t="s">
        <v>27</v>
      </c>
      <c r="H48" s="477"/>
      <c r="I48" s="433" t="s">
        <v>27</v>
      </c>
      <c r="J48" s="409" t="s">
        <v>25</v>
      </c>
      <c r="K48" s="471"/>
      <c r="L48" s="471"/>
      <c r="M48" s="409" t="s">
        <v>25</v>
      </c>
      <c r="N48" s="409"/>
      <c r="O48" s="414" t="s">
        <v>24</v>
      </c>
      <c r="P48" s="433" t="s">
        <v>25</v>
      </c>
      <c r="Q48" s="409"/>
      <c r="R48" s="361" t="s">
        <v>25</v>
      </c>
      <c r="S48" s="565"/>
      <c r="T48" s="471"/>
      <c r="U48" s="409" t="s">
        <v>27</v>
      </c>
      <c r="V48" s="414" t="s">
        <v>25</v>
      </c>
      <c r="W48" s="473"/>
      <c r="X48" s="479" t="s">
        <v>27</v>
      </c>
      <c r="Y48" s="409" t="s">
        <v>31</v>
      </c>
      <c r="Z48" s="409" t="s">
        <v>25</v>
      </c>
      <c r="AA48" s="471"/>
      <c r="AB48" s="471"/>
      <c r="AC48" s="414" t="s">
        <v>24</v>
      </c>
      <c r="AD48" s="433" t="s">
        <v>25</v>
      </c>
      <c r="AE48" s="479" t="s">
        <v>57</v>
      </c>
      <c r="AF48" s="479" t="s">
        <v>27</v>
      </c>
      <c r="AG48" s="409" t="s">
        <v>31</v>
      </c>
      <c r="AH48" s="414" t="s">
        <v>24</v>
      </c>
      <c r="AI48" s="123">
        <f t="shared" si="157"/>
        <v>3</v>
      </c>
      <c r="AJ48" s="61">
        <f t="shared" si="158"/>
        <v>7</v>
      </c>
      <c r="AK48" s="61">
        <f t="shared" ref="AK48:AK62" si="184">COUNTIF($D48:$AH48,"DTS4S")+COUNTIF($D48:$AH48,"DTS4S1")</f>
        <v>0</v>
      </c>
      <c r="AL48" s="61">
        <f t="shared" ref="AL48:AL62" si="185">COUNTIF($D48:$AH48,"NTS4S")+COUNTIF($D48:$AH48,"NTS4S1")</f>
        <v>0</v>
      </c>
      <c r="AM48" s="61">
        <f t="shared" si="159"/>
        <v>0</v>
      </c>
      <c r="AN48" s="61">
        <f t="shared" si="160"/>
        <v>0</v>
      </c>
      <c r="AO48" s="61">
        <f t="shared" si="161"/>
        <v>6</v>
      </c>
      <c r="AP48" s="61">
        <f t="shared" si="162"/>
        <v>3</v>
      </c>
      <c r="AQ48" s="61">
        <f t="shared" si="163"/>
        <v>0</v>
      </c>
      <c r="AR48" s="61">
        <f t="shared" si="164"/>
        <v>0</v>
      </c>
      <c r="AS48" s="61">
        <f t="shared" si="165"/>
        <v>0</v>
      </c>
      <c r="AT48" s="61">
        <f t="shared" si="166"/>
        <v>0</v>
      </c>
      <c r="AU48" s="61">
        <f t="shared" si="167"/>
        <v>0</v>
      </c>
      <c r="AV48" s="61">
        <f t="shared" si="168"/>
        <v>0</v>
      </c>
      <c r="AW48" s="61">
        <f t="shared" si="169"/>
        <v>0</v>
      </c>
      <c r="AX48" s="61">
        <f t="shared" si="170"/>
        <v>0</v>
      </c>
      <c r="AY48" s="61">
        <f t="shared" si="171"/>
        <v>0</v>
      </c>
      <c r="AZ48" s="61">
        <f t="shared" si="172"/>
        <v>0</v>
      </c>
      <c r="BA48" s="61">
        <f t="shared" si="173"/>
        <v>0</v>
      </c>
      <c r="BB48" s="61">
        <f t="shared" si="174"/>
        <v>0</v>
      </c>
      <c r="BC48" s="62">
        <f t="shared" si="175"/>
        <v>16</v>
      </c>
      <c r="BD48" s="63"/>
      <c r="BE48" s="545">
        <f>+AI48*$BD$2+AJ48*$BD$6+AN48*$BD$2+AO48*$BD$6+AQ48*8/24+AU48*8/24+AV48*8/24+AW48*8/24+AX48*12/24+AY48*8/24+AZ48*$BD$2+BA48*8/24+BN48*(0/24)+(AM48*$BE$2)+AK48*$BF$2+AL48*$BF$6</f>
        <v>8</v>
      </c>
      <c r="BF48" s="5">
        <f t="shared" si="42"/>
        <v>0</v>
      </c>
      <c r="BG48" s="5">
        <f t="shared" si="26"/>
        <v>1</v>
      </c>
      <c r="BH48" s="5">
        <f t="shared" si="43"/>
        <v>0</v>
      </c>
      <c r="BI48" s="5">
        <f t="shared" si="44"/>
        <v>0</v>
      </c>
      <c r="BJ48" s="5">
        <f t="shared" si="27"/>
        <v>0</v>
      </c>
      <c r="BK48" s="5">
        <f t="shared" si="45"/>
        <v>0</v>
      </c>
      <c r="BL48" s="5">
        <f t="shared" si="28"/>
        <v>0</v>
      </c>
      <c r="BM48" s="5">
        <f t="shared" si="29"/>
        <v>0</v>
      </c>
      <c r="BN48" s="143">
        <f t="shared" si="30"/>
        <v>0</v>
      </c>
      <c r="BO48" s="145">
        <f>+BE48</f>
        <v>8</v>
      </c>
      <c r="BP48" s="64">
        <f>+BO48+(BN48)*(12/24)-$BO$12</f>
        <v>0.33333333333333304</v>
      </c>
      <c r="BQ48" s="65">
        <f t="shared" ref="BQ48:BQ52" si="186">IF(BP48&gt;=(-11/24),0,(-BP48)/(12/24))</f>
        <v>0</v>
      </c>
      <c r="BR48" s="545">
        <f t="shared" ref="BR48:BR52" si="187">+BO48+BY48*$BD$2</f>
        <v>8.5</v>
      </c>
      <c r="BS48" s="545">
        <f t="shared" ref="BS48:BS52" si="188">+BR48-$BO$12</f>
        <v>0.83333333333333304</v>
      </c>
      <c r="BT48" s="66" t="e">
        <f>+(BR48/$BR$81)-1</f>
        <v>#REF!</v>
      </c>
      <c r="BU48" s="67">
        <f t="shared" si="176"/>
        <v>1</v>
      </c>
      <c r="BV48" s="67">
        <f t="shared" ref="BV48:BV61" si="189">+BH48+BI48</f>
        <v>0</v>
      </c>
      <c r="BW48" s="67">
        <f t="shared" si="177"/>
        <v>0</v>
      </c>
      <c r="BX48" s="67">
        <f t="shared" si="178"/>
        <v>0</v>
      </c>
      <c r="BY48" s="68">
        <f t="shared" ref="BY48:BY61" si="190">+BU48+BV48+BW48+BX48</f>
        <v>1</v>
      </c>
      <c r="BZ48" s="67">
        <f t="shared" ref="BZ48:BZ52" si="191">+BN48</f>
        <v>0</v>
      </c>
      <c r="CA48" s="67">
        <f>18+BX48</f>
        <v>18</v>
      </c>
      <c r="CB48" s="68">
        <f>+CA48-BZ48</f>
        <v>18</v>
      </c>
      <c r="CE48" s="161">
        <f t="shared" si="179"/>
        <v>8</v>
      </c>
      <c r="CF48" s="125">
        <f t="shared" si="180"/>
        <v>17</v>
      </c>
      <c r="CG48" s="163">
        <f t="shared" si="58"/>
        <v>192</v>
      </c>
      <c r="CH48" s="163">
        <f t="shared" si="59"/>
        <v>12</v>
      </c>
      <c r="CI48" s="163">
        <f t="shared" si="60"/>
        <v>204</v>
      </c>
      <c r="CJ48" s="157">
        <f t="shared" si="61"/>
        <v>0</v>
      </c>
      <c r="CK48" s="418">
        <f t="shared" ref="CK48:CK52" si="192">BY48-BV48</f>
        <v>1</v>
      </c>
      <c r="CL48" s="424">
        <f t="shared" ref="CL48:CL52" si="193">CK48*12+BV48*8</f>
        <v>12</v>
      </c>
      <c r="CN48" s="124">
        <f t="shared" si="181"/>
        <v>8</v>
      </c>
      <c r="CO48" s="124">
        <f t="shared" si="65"/>
        <v>8.5</v>
      </c>
      <c r="CP48" s="125">
        <f t="shared" si="182"/>
        <v>16</v>
      </c>
      <c r="CQ48" s="125">
        <f t="shared" si="183"/>
        <v>17</v>
      </c>
    </row>
    <row r="49" spans="1:95" ht="21" customHeight="1" thickBot="1" x14ac:dyDescent="0.3">
      <c r="A49" s="600" t="s">
        <v>120</v>
      </c>
      <c r="B49" s="605" t="s">
        <v>94</v>
      </c>
      <c r="C49" s="25" t="s">
        <v>2</v>
      </c>
      <c r="D49" s="655" t="s">
        <v>24</v>
      </c>
      <c r="E49" s="655" t="s">
        <v>24</v>
      </c>
      <c r="F49" s="410"/>
      <c r="G49" s="408"/>
      <c r="H49" s="465"/>
      <c r="I49" s="433" t="s">
        <v>24</v>
      </c>
      <c r="J49" s="409" t="s">
        <v>24</v>
      </c>
      <c r="K49" s="406"/>
      <c r="L49" s="406"/>
      <c r="M49" s="409" t="s">
        <v>24</v>
      </c>
      <c r="N49" s="409" t="s">
        <v>24</v>
      </c>
      <c r="O49" s="478"/>
      <c r="P49" s="473"/>
      <c r="Q49" s="409" t="s">
        <v>24</v>
      </c>
      <c r="R49" s="361" t="s">
        <v>24</v>
      </c>
      <c r="S49" s="884"/>
      <c r="T49" s="406"/>
      <c r="U49" s="409" t="s">
        <v>24</v>
      </c>
      <c r="V49" s="414"/>
      <c r="W49" s="433" t="s">
        <v>24</v>
      </c>
      <c r="X49" s="409"/>
      <c r="Y49" s="409" t="s">
        <v>24</v>
      </c>
      <c r="Z49" s="409" t="s">
        <v>24</v>
      </c>
      <c r="AA49" s="406"/>
      <c r="AB49" s="406"/>
      <c r="AC49" s="414" t="s">
        <v>24</v>
      </c>
      <c r="AD49" s="433" t="s">
        <v>24</v>
      </c>
      <c r="AE49" s="409"/>
      <c r="AF49" s="409"/>
      <c r="AG49" s="409" t="s">
        <v>24</v>
      </c>
      <c r="AH49" s="414" t="s">
        <v>24</v>
      </c>
      <c r="AI49" s="123">
        <f t="shared" si="157"/>
        <v>16</v>
      </c>
      <c r="AJ49" s="61">
        <f t="shared" si="158"/>
        <v>0</v>
      </c>
      <c r="AK49" s="61">
        <f t="shared" si="184"/>
        <v>0</v>
      </c>
      <c r="AL49" s="61">
        <f t="shared" si="185"/>
        <v>0</v>
      </c>
      <c r="AM49" s="61">
        <f t="shared" si="159"/>
        <v>0</v>
      </c>
      <c r="AN49" s="61">
        <f t="shared" si="160"/>
        <v>0</v>
      </c>
      <c r="AO49" s="61">
        <f t="shared" si="161"/>
        <v>0</v>
      </c>
      <c r="AP49" s="61">
        <f t="shared" si="162"/>
        <v>0</v>
      </c>
      <c r="AQ49" s="61">
        <f t="shared" si="163"/>
        <v>0</v>
      </c>
      <c r="AR49" s="61">
        <f t="shared" si="164"/>
        <v>0</v>
      </c>
      <c r="AS49" s="61">
        <f t="shared" si="165"/>
        <v>0</v>
      </c>
      <c r="AT49" s="61">
        <f t="shared" si="166"/>
        <v>0</v>
      </c>
      <c r="AU49" s="61">
        <f t="shared" si="167"/>
        <v>0</v>
      </c>
      <c r="AV49" s="61">
        <f t="shared" si="168"/>
        <v>0</v>
      </c>
      <c r="AW49" s="61">
        <f t="shared" si="169"/>
        <v>0</v>
      </c>
      <c r="AX49" s="61">
        <f t="shared" si="170"/>
        <v>0</v>
      </c>
      <c r="AY49" s="61">
        <f t="shared" si="171"/>
        <v>0</v>
      </c>
      <c r="AZ49" s="61">
        <f t="shared" si="172"/>
        <v>0</v>
      </c>
      <c r="BA49" s="61">
        <f t="shared" si="173"/>
        <v>0</v>
      </c>
      <c r="BB49" s="61">
        <f t="shared" si="174"/>
        <v>0</v>
      </c>
      <c r="BC49" s="62">
        <f t="shared" si="175"/>
        <v>16</v>
      </c>
      <c r="BD49" s="63"/>
      <c r="BE49" s="545">
        <f t="shared" ref="BE49:BE52" si="194">+AI49*$BD$2+AJ49*$BD$6+AN49*$BD$2+AO49*$BD$6+AQ49*8/24+AU49*8/24+AV49*8/24+AW49*8/24+AX49*12/24+AY49*8/24+AZ49*$BD$2+BA49*8/24+BN49*(0/24)+(AM49*$BE$2)+AK49*$BF$2+AL49*$BF$6</f>
        <v>8</v>
      </c>
      <c r="BF49" s="5">
        <f t="shared" si="42"/>
        <v>0</v>
      </c>
      <c r="BG49" s="5">
        <f t="shared" si="26"/>
        <v>0</v>
      </c>
      <c r="BH49" s="5">
        <f t="shared" si="43"/>
        <v>0</v>
      </c>
      <c r="BI49" s="5">
        <f t="shared" si="44"/>
        <v>0</v>
      </c>
      <c r="BJ49" s="5">
        <f t="shared" si="27"/>
        <v>0</v>
      </c>
      <c r="BK49" s="5">
        <f t="shared" si="45"/>
        <v>0</v>
      </c>
      <c r="BL49" s="5">
        <f t="shared" si="28"/>
        <v>0</v>
      </c>
      <c r="BM49" s="5">
        <f t="shared" si="29"/>
        <v>0</v>
      </c>
      <c r="BN49" s="143">
        <f t="shared" si="30"/>
        <v>0</v>
      </c>
      <c r="BO49" s="145">
        <f t="shared" ref="BO49:BO52" si="195">+BE49</f>
        <v>8</v>
      </c>
      <c r="BP49" s="64">
        <f t="shared" ref="BP49:BP52" si="196">+BO49+(BN49)*(12/24)-$BO$12</f>
        <v>0.33333333333333304</v>
      </c>
      <c r="BQ49" s="65">
        <f t="shared" si="186"/>
        <v>0</v>
      </c>
      <c r="BR49" s="545">
        <f t="shared" si="187"/>
        <v>8</v>
      </c>
      <c r="BS49" s="545">
        <f t="shared" si="188"/>
        <v>0.33333333333333304</v>
      </c>
      <c r="BT49" s="66" t="e">
        <f>+(BR49/$BR$81)-1</f>
        <v>#REF!</v>
      </c>
      <c r="BU49" s="67">
        <f t="shared" si="176"/>
        <v>0</v>
      </c>
      <c r="BV49" s="67">
        <f t="shared" si="189"/>
        <v>0</v>
      </c>
      <c r="BW49" s="67">
        <f t="shared" si="177"/>
        <v>0</v>
      </c>
      <c r="BX49" s="67">
        <f t="shared" si="178"/>
        <v>0</v>
      </c>
      <c r="BY49" s="68">
        <f t="shared" si="190"/>
        <v>0</v>
      </c>
      <c r="BZ49" s="67">
        <f t="shared" si="191"/>
        <v>0</v>
      </c>
      <c r="CA49" s="67">
        <f>1+BX49</f>
        <v>1</v>
      </c>
      <c r="CB49" s="68">
        <f t="shared" ref="CB49:CB52" si="197">+CA49-BZ49</f>
        <v>1</v>
      </c>
      <c r="CE49" s="161">
        <f t="shared" si="179"/>
        <v>8</v>
      </c>
      <c r="CF49" s="125">
        <f t="shared" si="180"/>
        <v>16</v>
      </c>
      <c r="CG49" s="163">
        <f t="shared" si="58"/>
        <v>192</v>
      </c>
      <c r="CH49" s="163">
        <f t="shared" si="59"/>
        <v>0</v>
      </c>
      <c r="CI49" s="163">
        <f t="shared" si="60"/>
        <v>192</v>
      </c>
      <c r="CJ49" s="157">
        <f t="shared" si="61"/>
        <v>0</v>
      </c>
      <c r="CK49" s="418">
        <f t="shared" si="192"/>
        <v>0</v>
      </c>
      <c r="CL49" s="424">
        <f t="shared" si="193"/>
        <v>0</v>
      </c>
      <c r="CN49" s="124">
        <f t="shared" si="181"/>
        <v>8</v>
      </c>
      <c r="CO49" s="124">
        <f t="shared" si="65"/>
        <v>8</v>
      </c>
      <c r="CP49" s="125">
        <f t="shared" si="182"/>
        <v>16</v>
      </c>
      <c r="CQ49" s="125">
        <f t="shared" si="183"/>
        <v>16</v>
      </c>
    </row>
    <row r="50" spans="1:95" ht="21" customHeight="1" thickBot="1" x14ac:dyDescent="0.3">
      <c r="A50" s="600" t="s">
        <v>121</v>
      </c>
      <c r="B50" s="605" t="s">
        <v>119</v>
      </c>
      <c r="C50" s="25" t="s">
        <v>2</v>
      </c>
      <c r="D50" s="655" t="s">
        <v>24</v>
      </c>
      <c r="E50" s="655" t="s">
        <v>24</v>
      </c>
      <c r="F50" s="410" t="s">
        <v>27</v>
      </c>
      <c r="G50" s="493"/>
      <c r="H50" s="477"/>
      <c r="I50" s="433" t="s">
        <v>24</v>
      </c>
      <c r="J50" s="409" t="s">
        <v>25</v>
      </c>
      <c r="K50" s="471"/>
      <c r="L50" s="471" t="s">
        <v>26</v>
      </c>
      <c r="M50" s="409" t="s">
        <v>25</v>
      </c>
      <c r="N50" s="409" t="s">
        <v>31</v>
      </c>
      <c r="O50" s="478"/>
      <c r="P50" s="473"/>
      <c r="Q50" s="409" t="s">
        <v>24</v>
      </c>
      <c r="R50" s="361" t="s">
        <v>25</v>
      </c>
      <c r="S50" s="565"/>
      <c r="T50" s="471" t="s">
        <v>26</v>
      </c>
      <c r="U50" s="409" t="s">
        <v>24</v>
      </c>
      <c r="V50" s="414" t="s">
        <v>25</v>
      </c>
      <c r="W50" s="473"/>
      <c r="X50" s="479"/>
      <c r="Y50" s="409" t="s">
        <v>24</v>
      </c>
      <c r="Z50" s="409" t="s">
        <v>25</v>
      </c>
      <c r="AA50" s="471" t="s">
        <v>57</v>
      </c>
      <c r="AB50" s="471"/>
      <c r="AC50" s="414" t="s">
        <v>24</v>
      </c>
      <c r="AD50" s="433" t="s">
        <v>25</v>
      </c>
      <c r="AE50" s="479"/>
      <c r="AF50" s="479"/>
      <c r="AG50" s="409" t="s">
        <v>24</v>
      </c>
      <c r="AH50" s="414" t="s">
        <v>24</v>
      </c>
      <c r="AI50" s="123">
        <f t="shared" si="157"/>
        <v>9</v>
      </c>
      <c r="AJ50" s="61">
        <f t="shared" si="158"/>
        <v>6</v>
      </c>
      <c r="AK50" s="61">
        <f t="shared" si="184"/>
        <v>0</v>
      </c>
      <c r="AL50" s="61">
        <f t="shared" si="185"/>
        <v>0</v>
      </c>
      <c r="AM50" s="61">
        <f t="shared" si="159"/>
        <v>0</v>
      </c>
      <c r="AN50" s="61">
        <f t="shared" si="160"/>
        <v>2</v>
      </c>
      <c r="AO50" s="61">
        <f t="shared" si="161"/>
        <v>1</v>
      </c>
      <c r="AP50" s="61">
        <f t="shared" si="162"/>
        <v>1</v>
      </c>
      <c r="AQ50" s="61">
        <f t="shared" si="163"/>
        <v>0</v>
      </c>
      <c r="AR50" s="61">
        <f t="shared" si="164"/>
        <v>0</v>
      </c>
      <c r="AS50" s="61">
        <f t="shared" si="165"/>
        <v>0</v>
      </c>
      <c r="AT50" s="61">
        <f t="shared" si="166"/>
        <v>0</v>
      </c>
      <c r="AU50" s="61">
        <f t="shared" si="167"/>
        <v>0</v>
      </c>
      <c r="AV50" s="61">
        <f t="shared" si="168"/>
        <v>0</v>
      </c>
      <c r="AW50" s="61">
        <f t="shared" si="169"/>
        <v>0</v>
      </c>
      <c r="AX50" s="61">
        <f t="shared" si="170"/>
        <v>0</v>
      </c>
      <c r="AY50" s="61">
        <f t="shared" si="171"/>
        <v>0</v>
      </c>
      <c r="AZ50" s="61">
        <f t="shared" si="172"/>
        <v>0</v>
      </c>
      <c r="BA50" s="61">
        <f t="shared" si="173"/>
        <v>0</v>
      </c>
      <c r="BB50" s="61">
        <f t="shared" si="174"/>
        <v>0</v>
      </c>
      <c r="BC50" s="62">
        <f t="shared" si="175"/>
        <v>18</v>
      </c>
      <c r="BD50" s="63">
        <f t="shared" ref="BD50" si="198">IF((BE50-$BD$11)&lt;(-23/24),2,IF((BE50-$BD$11)&lt;0,1,0))</f>
        <v>0</v>
      </c>
      <c r="BE50" s="545">
        <f t="shared" si="194"/>
        <v>9</v>
      </c>
      <c r="BF50" s="5">
        <f t="shared" si="42"/>
        <v>0</v>
      </c>
      <c r="BG50" s="5">
        <f t="shared" si="26"/>
        <v>1</v>
      </c>
      <c r="BH50" s="5">
        <f t="shared" si="43"/>
        <v>0</v>
      </c>
      <c r="BI50" s="5">
        <f t="shared" si="44"/>
        <v>0</v>
      </c>
      <c r="BJ50" s="5">
        <f t="shared" si="27"/>
        <v>0</v>
      </c>
      <c r="BK50" s="5">
        <f t="shared" si="45"/>
        <v>0</v>
      </c>
      <c r="BL50" s="5">
        <f t="shared" si="28"/>
        <v>0</v>
      </c>
      <c r="BM50" s="5">
        <f t="shared" si="29"/>
        <v>0</v>
      </c>
      <c r="BN50" s="143">
        <f t="shared" si="30"/>
        <v>0</v>
      </c>
      <c r="BO50" s="145">
        <f t="shared" si="195"/>
        <v>9</v>
      </c>
      <c r="BP50" s="64">
        <f t="shared" si="196"/>
        <v>1.333333333333333</v>
      </c>
      <c r="BQ50" s="65">
        <f t="shared" si="186"/>
        <v>0</v>
      </c>
      <c r="BR50" s="545">
        <f t="shared" si="187"/>
        <v>9.5</v>
      </c>
      <c r="BS50" s="545">
        <f t="shared" si="188"/>
        <v>1.833333333333333</v>
      </c>
      <c r="BT50" s="66" t="e">
        <f>+(BR50/$BR$81)-1</f>
        <v>#REF!</v>
      </c>
      <c r="BU50" s="67">
        <f t="shared" si="176"/>
        <v>1</v>
      </c>
      <c r="BV50" s="67">
        <f t="shared" si="189"/>
        <v>0</v>
      </c>
      <c r="BW50" s="67">
        <f t="shared" si="177"/>
        <v>0</v>
      </c>
      <c r="BX50" s="67">
        <f t="shared" si="178"/>
        <v>0</v>
      </c>
      <c r="BY50" s="68">
        <f t="shared" si="190"/>
        <v>1</v>
      </c>
      <c r="BZ50" s="67">
        <f t="shared" si="191"/>
        <v>0</v>
      </c>
      <c r="CA50" s="67">
        <f>15+BX50</f>
        <v>15</v>
      </c>
      <c r="CB50" s="68">
        <f t="shared" si="197"/>
        <v>15</v>
      </c>
      <c r="CE50" s="161">
        <f t="shared" si="179"/>
        <v>9</v>
      </c>
      <c r="CF50" s="125">
        <f t="shared" si="180"/>
        <v>19</v>
      </c>
      <c r="CG50" s="163">
        <f t="shared" si="58"/>
        <v>216</v>
      </c>
      <c r="CH50" s="163">
        <f t="shared" si="59"/>
        <v>12</v>
      </c>
      <c r="CI50" s="163">
        <f t="shared" si="60"/>
        <v>228</v>
      </c>
      <c r="CJ50" s="157">
        <f t="shared" si="61"/>
        <v>0</v>
      </c>
      <c r="CK50" s="418">
        <f t="shared" si="192"/>
        <v>1</v>
      </c>
      <c r="CL50" s="424">
        <f t="shared" si="193"/>
        <v>12</v>
      </c>
      <c r="CN50" s="124">
        <f t="shared" si="181"/>
        <v>9</v>
      </c>
      <c r="CO50" s="124">
        <f t="shared" si="65"/>
        <v>9.5</v>
      </c>
      <c r="CP50" s="125">
        <f t="shared" si="182"/>
        <v>18</v>
      </c>
      <c r="CQ50" s="125">
        <f t="shared" si="183"/>
        <v>19</v>
      </c>
    </row>
    <row r="51" spans="1:95" ht="21" customHeight="1" thickBot="1" x14ac:dyDescent="0.3">
      <c r="A51" s="600" t="s">
        <v>123</v>
      </c>
      <c r="B51" s="804" t="s">
        <v>122</v>
      </c>
      <c r="C51" s="25" t="s">
        <v>2</v>
      </c>
      <c r="D51" s="655" t="s">
        <v>25</v>
      </c>
      <c r="E51" s="655" t="s">
        <v>25</v>
      </c>
      <c r="F51" s="70"/>
      <c r="G51" s="681"/>
      <c r="H51" s="477"/>
      <c r="I51" s="552" t="s">
        <v>25</v>
      </c>
      <c r="J51" s="267" t="s">
        <v>25</v>
      </c>
      <c r="K51" s="551"/>
      <c r="L51" s="551"/>
      <c r="M51" s="267" t="s">
        <v>24</v>
      </c>
      <c r="N51" s="267" t="s">
        <v>25</v>
      </c>
      <c r="O51" s="553"/>
      <c r="P51" s="803"/>
      <c r="Q51" s="267" t="s">
        <v>24</v>
      </c>
      <c r="R51" s="870" t="s">
        <v>25</v>
      </c>
      <c r="S51" s="887"/>
      <c r="T51" s="470"/>
      <c r="U51" s="410"/>
      <c r="V51" s="417"/>
      <c r="W51" s="472"/>
      <c r="X51" s="470"/>
      <c r="Y51" s="410"/>
      <c r="Z51" s="410"/>
      <c r="AA51" s="470"/>
      <c r="AB51" s="470"/>
      <c r="AC51" s="417"/>
      <c r="AD51" s="428"/>
      <c r="AE51" s="470"/>
      <c r="AF51" s="470"/>
      <c r="AG51" s="410"/>
      <c r="AH51" s="417"/>
      <c r="AI51" s="123">
        <f t="shared" si="157"/>
        <v>2</v>
      </c>
      <c r="AJ51" s="61">
        <f t="shared" si="158"/>
        <v>6</v>
      </c>
      <c r="AK51" s="61">
        <f t="shared" si="184"/>
        <v>0</v>
      </c>
      <c r="AL51" s="61">
        <f t="shared" si="185"/>
        <v>0</v>
      </c>
      <c r="AM51" s="61">
        <f t="shared" si="159"/>
        <v>0</v>
      </c>
      <c r="AN51" s="61">
        <f t="shared" si="160"/>
        <v>0</v>
      </c>
      <c r="AO51" s="61">
        <f t="shared" si="161"/>
        <v>0</v>
      </c>
      <c r="AP51" s="61">
        <f t="shared" si="162"/>
        <v>0</v>
      </c>
      <c r="AQ51" s="61">
        <f t="shared" si="163"/>
        <v>0</v>
      </c>
      <c r="AR51" s="61">
        <f t="shared" si="164"/>
        <v>0</v>
      </c>
      <c r="AS51" s="61">
        <f t="shared" si="165"/>
        <v>0</v>
      </c>
      <c r="AT51" s="61">
        <f t="shared" si="166"/>
        <v>0</v>
      </c>
      <c r="AU51" s="61">
        <f t="shared" si="167"/>
        <v>0</v>
      </c>
      <c r="AV51" s="61">
        <f t="shared" si="168"/>
        <v>0</v>
      </c>
      <c r="AW51" s="61">
        <f t="shared" si="169"/>
        <v>0</v>
      </c>
      <c r="AX51" s="61">
        <f t="shared" si="170"/>
        <v>0</v>
      </c>
      <c r="AY51" s="61">
        <f t="shared" si="171"/>
        <v>0</v>
      </c>
      <c r="AZ51" s="61">
        <f t="shared" si="172"/>
        <v>0</v>
      </c>
      <c r="BA51" s="61">
        <f t="shared" si="173"/>
        <v>0</v>
      </c>
      <c r="BB51" s="61">
        <f t="shared" si="174"/>
        <v>0</v>
      </c>
      <c r="BC51" s="62">
        <f t="shared" si="175"/>
        <v>8</v>
      </c>
      <c r="BD51" s="63"/>
      <c r="BE51" s="545">
        <f t="shared" si="194"/>
        <v>4</v>
      </c>
      <c r="BF51" s="5">
        <f t="shared" si="42"/>
        <v>0</v>
      </c>
      <c r="BG51" s="5">
        <f t="shared" si="26"/>
        <v>0</v>
      </c>
      <c r="BH51" s="5">
        <f t="shared" si="43"/>
        <v>0</v>
      </c>
      <c r="BI51" s="5">
        <f t="shared" si="44"/>
        <v>0</v>
      </c>
      <c r="BJ51" s="5">
        <f t="shared" si="27"/>
        <v>0</v>
      </c>
      <c r="BK51" s="5">
        <f t="shared" si="45"/>
        <v>0</v>
      </c>
      <c r="BL51" s="5">
        <f t="shared" si="28"/>
        <v>0</v>
      </c>
      <c r="BM51" s="5">
        <f t="shared" si="29"/>
        <v>0</v>
      </c>
      <c r="BN51" s="143">
        <f t="shared" si="30"/>
        <v>0</v>
      </c>
      <c r="BO51" s="145">
        <f t="shared" si="195"/>
        <v>4</v>
      </c>
      <c r="BP51" s="64"/>
      <c r="BQ51" s="65"/>
      <c r="BR51" s="545"/>
      <c r="BS51" s="545"/>
      <c r="BT51" s="66"/>
      <c r="BU51" s="67">
        <f t="shared" si="176"/>
        <v>0</v>
      </c>
      <c r="BV51" s="67">
        <f t="shared" si="189"/>
        <v>0</v>
      </c>
      <c r="BW51" s="67">
        <f t="shared" si="177"/>
        <v>0</v>
      </c>
      <c r="BX51" s="67">
        <f t="shared" si="178"/>
        <v>0</v>
      </c>
      <c r="BY51" s="68">
        <f t="shared" si="190"/>
        <v>0</v>
      </c>
      <c r="BZ51" s="67">
        <f t="shared" si="191"/>
        <v>0</v>
      </c>
      <c r="CA51" s="67">
        <f>4+BX51</f>
        <v>4</v>
      </c>
      <c r="CB51" s="68">
        <f t="shared" si="197"/>
        <v>4</v>
      </c>
      <c r="CE51" s="161">
        <f t="shared" si="179"/>
        <v>4</v>
      </c>
      <c r="CF51" s="125">
        <f t="shared" si="180"/>
        <v>8</v>
      </c>
      <c r="CG51" s="163">
        <f t="shared" si="58"/>
        <v>96</v>
      </c>
      <c r="CH51" s="163">
        <f t="shared" si="59"/>
        <v>0</v>
      </c>
      <c r="CI51" s="163">
        <f t="shared" si="60"/>
        <v>96</v>
      </c>
      <c r="CJ51" s="157">
        <f t="shared" si="61"/>
        <v>0</v>
      </c>
      <c r="CK51" s="418">
        <f t="shared" si="192"/>
        <v>0</v>
      </c>
      <c r="CL51" s="424">
        <f t="shared" si="193"/>
        <v>0</v>
      </c>
      <c r="CN51" s="124">
        <f t="shared" si="181"/>
        <v>4</v>
      </c>
      <c r="CO51" s="124">
        <f t="shared" si="65"/>
        <v>0</v>
      </c>
      <c r="CP51" s="125">
        <f t="shared" si="182"/>
        <v>8</v>
      </c>
      <c r="CQ51" s="125">
        <f t="shared" si="183"/>
        <v>8</v>
      </c>
    </row>
    <row r="52" spans="1:95" ht="20.100000000000001" customHeight="1" thickBot="1" x14ac:dyDescent="0.3">
      <c r="A52" s="600" t="s">
        <v>290</v>
      </c>
      <c r="B52" s="264" t="s">
        <v>124</v>
      </c>
      <c r="C52" s="25" t="s">
        <v>2</v>
      </c>
      <c r="D52" s="655"/>
      <c r="E52" s="655"/>
      <c r="F52" s="410" t="s">
        <v>24</v>
      </c>
      <c r="G52" s="499"/>
      <c r="H52" s="498"/>
      <c r="I52" s="428" t="s">
        <v>24</v>
      </c>
      <c r="J52" s="410" t="s">
        <v>25</v>
      </c>
      <c r="K52" s="470"/>
      <c r="L52" s="470" t="s">
        <v>27</v>
      </c>
      <c r="M52" s="410" t="s">
        <v>25</v>
      </c>
      <c r="N52" s="410" t="s">
        <v>25</v>
      </c>
      <c r="O52" s="495"/>
      <c r="P52" s="472"/>
      <c r="Q52" s="410" t="s">
        <v>24</v>
      </c>
      <c r="R52" s="871" t="s">
        <v>25</v>
      </c>
      <c r="S52" s="472"/>
      <c r="T52" s="470"/>
      <c r="U52" s="410" t="s">
        <v>24</v>
      </c>
      <c r="V52" s="417" t="s">
        <v>25</v>
      </c>
      <c r="W52" s="472"/>
      <c r="X52" s="470"/>
      <c r="Y52" s="410" t="s">
        <v>24</v>
      </c>
      <c r="Z52" s="410" t="s">
        <v>31</v>
      </c>
      <c r="AA52" s="470" t="s">
        <v>57</v>
      </c>
      <c r="AB52" s="470"/>
      <c r="AC52" s="417" t="s">
        <v>24</v>
      </c>
      <c r="AD52" s="428" t="s">
        <v>25</v>
      </c>
      <c r="AE52" s="410" t="s">
        <v>37</v>
      </c>
      <c r="AF52" s="410" t="s">
        <v>37</v>
      </c>
      <c r="AG52" s="410" t="s">
        <v>37</v>
      </c>
      <c r="AH52" s="417" t="s">
        <v>37</v>
      </c>
      <c r="AI52" s="123">
        <f t="shared" si="157"/>
        <v>6</v>
      </c>
      <c r="AJ52" s="61">
        <f t="shared" si="158"/>
        <v>6</v>
      </c>
      <c r="AK52" s="61">
        <f t="shared" si="184"/>
        <v>0</v>
      </c>
      <c r="AL52" s="61">
        <f t="shared" si="185"/>
        <v>0</v>
      </c>
      <c r="AM52" s="61">
        <f t="shared" si="159"/>
        <v>0</v>
      </c>
      <c r="AN52" s="61">
        <f t="shared" si="160"/>
        <v>0</v>
      </c>
      <c r="AO52" s="61">
        <f t="shared" si="161"/>
        <v>1</v>
      </c>
      <c r="AP52" s="61">
        <f t="shared" si="162"/>
        <v>1</v>
      </c>
      <c r="AQ52" s="61">
        <f t="shared" si="163"/>
        <v>0</v>
      </c>
      <c r="AR52" s="61">
        <f t="shared" si="164"/>
        <v>0</v>
      </c>
      <c r="AS52" s="61">
        <f t="shared" si="165"/>
        <v>0</v>
      </c>
      <c r="AT52" s="61">
        <f t="shared" si="166"/>
        <v>0</v>
      </c>
      <c r="AU52" s="61">
        <f t="shared" si="167"/>
        <v>0</v>
      </c>
      <c r="AV52" s="61">
        <f t="shared" si="168"/>
        <v>4</v>
      </c>
      <c r="AW52" s="61">
        <f t="shared" si="169"/>
        <v>0</v>
      </c>
      <c r="AX52" s="61">
        <f t="shared" si="170"/>
        <v>0</v>
      </c>
      <c r="AY52" s="61">
        <f t="shared" si="171"/>
        <v>0</v>
      </c>
      <c r="AZ52" s="61">
        <f t="shared" si="172"/>
        <v>0</v>
      </c>
      <c r="BA52" s="61">
        <f t="shared" si="173"/>
        <v>0</v>
      </c>
      <c r="BB52" s="61">
        <f t="shared" si="174"/>
        <v>0</v>
      </c>
      <c r="BC52" s="62">
        <f t="shared" si="175"/>
        <v>15.666666666666666</v>
      </c>
      <c r="BD52" s="63"/>
      <c r="BE52" s="545">
        <f t="shared" si="194"/>
        <v>7.833333333333333</v>
      </c>
      <c r="BF52" s="5">
        <f t="shared" si="42"/>
        <v>0</v>
      </c>
      <c r="BG52" s="5">
        <f t="shared" si="26"/>
        <v>1</v>
      </c>
      <c r="BH52" s="5">
        <f t="shared" si="43"/>
        <v>0</v>
      </c>
      <c r="BI52" s="5">
        <f t="shared" si="44"/>
        <v>0</v>
      </c>
      <c r="BJ52" s="5">
        <f t="shared" si="27"/>
        <v>0</v>
      </c>
      <c r="BK52" s="5">
        <f t="shared" si="45"/>
        <v>0</v>
      </c>
      <c r="BL52" s="5">
        <f t="shared" si="28"/>
        <v>0</v>
      </c>
      <c r="BM52" s="5">
        <f t="shared" si="29"/>
        <v>0</v>
      </c>
      <c r="BN52" s="143">
        <f t="shared" si="30"/>
        <v>0</v>
      </c>
      <c r="BO52" s="145">
        <f t="shared" si="195"/>
        <v>7.833333333333333</v>
      </c>
      <c r="BP52" s="64">
        <f t="shared" si="196"/>
        <v>0.16666666666666607</v>
      </c>
      <c r="BQ52" s="65">
        <f t="shared" si="186"/>
        <v>0</v>
      </c>
      <c r="BR52" s="545">
        <f t="shared" si="187"/>
        <v>8.3333333333333321</v>
      </c>
      <c r="BS52" s="545">
        <f t="shared" si="188"/>
        <v>0.66666666666666519</v>
      </c>
      <c r="BT52" s="66" t="e">
        <f>+(BR52/$BR$81)-1</f>
        <v>#REF!</v>
      </c>
      <c r="BU52" s="67">
        <f t="shared" si="176"/>
        <v>1</v>
      </c>
      <c r="BV52" s="67">
        <f t="shared" si="189"/>
        <v>0</v>
      </c>
      <c r="BW52" s="67">
        <f t="shared" si="177"/>
        <v>0</v>
      </c>
      <c r="BX52" s="67">
        <f t="shared" si="178"/>
        <v>0</v>
      </c>
      <c r="BY52" s="68">
        <f t="shared" si="190"/>
        <v>1</v>
      </c>
      <c r="BZ52" s="67">
        <f t="shared" si="191"/>
        <v>0</v>
      </c>
      <c r="CA52" s="67">
        <f>2+BX52</f>
        <v>2</v>
      </c>
      <c r="CB52" s="68">
        <f t="shared" si="197"/>
        <v>2</v>
      </c>
      <c r="CE52" s="161">
        <f t="shared" si="179"/>
        <v>7.833333333333333</v>
      </c>
      <c r="CF52" s="125">
        <f t="shared" si="180"/>
        <v>16.666666666666664</v>
      </c>
      <c r="CG52" s="163">
        <f t="shared" si="58"/>
        <v>156</v>
      </c>
      <c r="CH52" s="163">
        <f t="shared" si="59"/>
        <v>12</v>
      </c>
      <c r="CI52" s="163">
        <f t="shared" si="60"/>
        <v>168</v>
      </c>
      <c r="CJ52" s="157">
        <f t="shared" si="61"/>
        <v>32</v>
      </c>
      <c r="CK52" s="418">
        <f t="shared" si="192"/>
        <v>1</v>
      </c>
      <c r="CL52" s="424">
        <f t="shared" si="193"/>
        <v>12</v>
      </c>
      <c r="CN52" s="124">
        <f t="shared" si="181"/>
        <v>7.833333333333333</v>
      </c>
      <c r="CO52" s="124">
        <f t="shared" si="65"/>
        <v>8.3333333333333321</v>
      </c>
      <c r="CP52" s="125">
        <f t="shared" si="182"/>
        <v>15.666666666666666</v>
      </c>
      <c r="CQ52" s="125">
        <f t="shared" si="183"/>
        <v>16.666666666666664</v>
      </c>
    </row>
    <row r="53" spans="1:95" ht="21.6" customHeight="1" thickBot="1" x14ac:dyDescent="0.3">
      <c r="A53" s="1659" t="s">
        <v>193</v>
      </c>
      <c r="B53" s="1660" t="s">
        <v>128</v>
      </c>
      <c r="C53" s="25" t="s">
        <v>2</v>
      </c>
      <c r="D53" s="655" t="s">
        <v>26</v>
      </c>
      <c r="E53" s="655"/>
      <c r="F53" s="410" t="s">
        <v>24</v>
      </c>
      <c r="G53" s="409" t="s">
        <v>25</v>
      </c>
      <c r="H53" s="477"/>
      <c r="I53" s="433" t="s">
        <v>58</v>
      </c>
      <c r="J53" s="409" t="s">
        <v>58</v>
      </c>
      <c r="K53" s="470"/>
      <c r="L53" s="470"/>
      <c r="M53" s="409" t="s">
        <v>58</v>
      </c>
      <c r="N53" s="409" t="s">
        <v>58</v>
      </c>
      <c r="O53" s="495"/>
      <c r="P53" s="472"/>
      <c r="Q53" s="70"/>
      <c r="R53" s="361"/>
      <c r="S53" s="565"/>
      <c r="T53" s="471"/>
      <c r="U53" s="409"/>
      <c r="V53" s="414"/>
      <c r="W53" s="473"/>
      <c r="X53" s="479"/>
      <c r="Y53" s="409"/>
      <c r="Z53" s="409"/>
      <c r="AA53" s="471"/>
      <c r="AB53" s="471"/>
      <c r="AC53" s="414"/>
      <c r="AD53" s="433"/>
      <c r="AE53" s="479"/>
      <c r="AF53" s="479"/>
      <c r="AG53" s="409"/>
      <c r="AH53" s="414"/>
      <c r="AI53" s="123">
        <f t="shared" si="157"/>
        <v>1</v>
      </c>
      <c r="AJ53" s="61">
        <f t="shared" si="158"/>
        <v>1</v>
      </c>
      <c r="AK53" s="61">
        <f t="shared" si="184"/>
        <v>0</v>
      </c>
      <c r="AL53" s="61">
        <f t="shared" si="185"/>
        <v>0</v>
      </c>
      <c r="AM53" s="61">
        <f t="shared" si="159"/>
        <v>0</v>
      </c>
      <c r="AN53" s="61">
        <f t="shared" si="160"/>
        <v>1</v>
      </c>
      <c r="AO53" s="61">
        <f t="shared" si="161"/>
        <v>0</v>
      </c>
      <c r="AP53" s="61">
        <f t="shared" si="162"/>
        <v>0</v>
      </c>
      <c r="AQ53" s="61">
        <f t="shared" si="163"/>
        <v>0</v>
      </c>
      <c r="AR53" s="61">
        <f t="shared" si="164"/>
        <v>0</v>
      </c>
      <c r="AS53" s="61">
        <f t="shared" si="165"/>
        <v>0</v>
      </c>
      <c r="AT53" s="61">
        <f t="shared" si="166"/>
        <v>0</v>
      </c>
      <c r="AU53" s="61">
        <f t="shared" si="167"/>
        <v>0</v>
      </c>
      <c r="AV53" s="61">
        <f t="shared" si="168"/>
        <v>0</v>
      </c>
      <c r="AW53" s="61">
        <f t="shared" si="169"/>
        <v>0</v>
      </c>
      <c r="AX53" s="61">
        <f t="shared" si="170"/>
        <v>0</v>
      </c>
      <c r="AY53" s="61">
        <f t="shared" si="171"/>
        <v>0</v>
      </c>
      <c r="AZ53" s="61">
        <f t="shared" si="172"/>
        <v>0</v>
      </c>
      <c r="BA53" s="61">
        <f t="shared" si="173"/>
        <v>0</v>
      </c>
      <c r="BB53" s="61">
        <f t="shared" si="174"/>
        <v>0</v>
      </c>
      <c r="BC53" s="62">
        <f t="shared" si="175"/>
        <v>3</v>
      </c>
      <c r="BD53" s="20">
        <f>+AI53*$BD$2+AJ53*$BD$6+AN53*$BD$2+AO53*$BD$6+AQ53*8/24+AU53*8/24+AV53*8/24+AW53*8/24+AX53*12/24+AY53*8/24+AZ53*$BD$2+BA53*8/24+BN53*(0/24)+(AM53*$BE$2)+AK53*$BF$2+AL53*$BF$6</f>
        <v>1.5</v>
      </c>
      <c r="BE53" s="1365" t="e">
        <f>+BD53+#REF!</f>
        <v>#REF!</v>
      </c>
      <c r="BF53" s="5">
        <f t="shared" si="42"/>
        <v>0</v>
      </c>
      <c r="BG53" s="5">
        <f t="shared" si="26"/>
        <v>0</v>
      </c>
      <c r="BH53" s="5">
        <f t="shared" si="43"/>
        <v>0</v>
      </c>
      <c r="BI53" s="5">
        <f t="shared" si="44"/>
        <v>0</v>
      </c>
      <c r="BJ53" s="5">
        <f t="shared" si="27"/>
        <v>0</v>
      </c>
      <c r="BK53" s="5">
        <f t="shared" si="45"/>
        <v>0</v>
      </c>
      <c r="BL53" s="5">
        <f t="shared" si="28"/>
        <v>0</v>
      </c>
      <c r="BM53" s="5">
        <f t="shared" si="29"/>
        <v>0</v>
      </c>
      <c r="BN53" s="143">
        <f t="shared" si="30"/>
        <v>4</v>
      </c>
      <c r="BO53" s="1367" t="e">
        <f>+BE53</f>
        <v>#REF!</v>
      </c>
      <c r="BP53" s="1368"/>
      <c r="BQ53" s="1366"/>
      <c r="BR53" s="1365"/>
      <c r="BS53" s="1365"/>
      <c r="BT53" s="1371"/>
      <c r="BU53" s="1369" t="e">
        <f>+BF53+BG53+#REF!+#REF!</f>
        <v>#REF!</v>
      </c>
      <c r="BV53" s="1369" t="e">
        <f>+BH53+BI53+#REF!+#REF!</f>
        <v>#REF!</v>
      </c>
      <c r="BW53" s="1369" t="e">
        <f>+BJ53+BK53+#REF!+#REF!</f>
        <v>#REF!</v>
      </c>
      <c r="BX53" s="1369" t="e">
        <f>+BL53+BM53+#REF!+#REF!</f>
        <v>#REF!</v>
      </c>
      <c r="BY53" s="1370" t="e">
        <f>+BU53+BV53+BW53+BX53</f>
        <v>#REF!</v>
      </c>
      <c r="BZ53" s="1369" t="e">
        <f>+BN53+#REF!</f>
        <v>#REF!</v>
      </c>
      <c r="CA53" s="1369" t="e">
        <f>9+BX53</f>
        <v>#REF!</v>
      </c>
      <c r="CB53" s="1370" t="e">
        <f>+CA53-BZ53+#REF!-#REF!</f>
        <v>#REF!</v>
      </c>
      <c r="CE53" s="161" t="e">
        <f t="shared" si="179"/>
        <v>#REF!</v>
      </c>
      <c r="CF53" s="125">
        <f t="shared" si="57"/>
        <v>3</v>
      </c>
      <c r="CG53" s="163" t="e">
        <f t="shared" si="58"/>
        <v>#REF!</v>
      </c>
      <c r="CH53" s="163">
        <f t="shared" si="59"/>
        <v>0</v>
      </c>
      <c r="CI53" s="163" t="e">
        <f t="shared" si="60"/>
        <v>#REF!</v>
      </c>
      <c r="CJ53" s="157">
        <f t="shared" si="61"/>
        <v>48</v>
      </c>
      <c r="CK53" s="418" t="e">
        <f>BY53-BV53</f>
        <v>#REF!</v>
      </c>
      <c r="CL53" s="831" t="e">
        <f>CK53*12+BV53*8</f>
        <v>#REF!</v>
      </c>
      <c r="CN53" s="124" t="e">
        <f t="shared" si="181"/>
        <v>#REF!</v>
      </c>
      <c r="CO53" s="124">
        <f t="shared" si="65"/>
        <v>0</v>
      </c>
      <c r="CP53" s="125">
        <f t="shared" si="182"/>
        <v>3</v>
      </c>
      <c r="CQ53" s="125">
        <f t="shared" si="183"/>
        <v>3</v>
      </c>
    </row>
    <row r="54" spans="1:95" ht="21" customHeight="1" thickBot="1" x14ac:dyDescent="0.3">
      <c r="A54" s="600" t="s">
        <v>125</v>
      </c>
      <c r="B54" s="605" t="s">
        <v>132</v>
      </c>
      <c r="C54" s="25" t="s">
        <v>3</v>
      </c>
      <c r="D54" s="671"/>
      <c r="E54" s="671"/>
      <c r="F54" s="423" t="s">
        <v>31</v>
      </c>
      <c r="G54" s="432" t="s">
        <v>61</v>
      </c>
      <c r="H54" s="441"/>
      <c r="I54" s="434" t="s">
        <v>27</v>
      </c>
      <c r="J54" s="412" t="s">
        <v>31</v>
      </c>
      <c r="K54" s="475" t="s">
        <v>26</v>
      </c>
      <c r="L54" s="475" t="s">
        <v>26</v>
      </c>
      <c r="M54" s="412" t="s">
        <v>25</v>
      </c>
      <c r="N54" s="412" t="s">
        <v>31</v>
      </c>
      <c r="O54" s="441"/>
      <c r="P54" s="476"/>
      <c r="Q54" s="412" t="s">
        <v>24</v>
      </c>
      <c r="R54" s="362" t="s">
        <v>37</v>
      </c>
      <c r="S54" s="566"/>
      <c r="T54" s="475"/>
      <c r="U54" s="412" t="s">
        <v>24</v>
      </c>
      <c r="V54" s="429" t="s">
        <v>58</v>
      </c>
      <c r="W54" s="476"/>
      <c r="X54" s="432"/>
      <c r="Y54" s="412" t="s">
        <v>24</v>
      </c>
      <c r="Z54" s="412" t="s">
        <v>25</v>
      </c>
      <c r="AA54" s="475"/>
      <c r="AB54" s="475"/>
      <c r="AC54" s="429" t="s">
        <v>24</v>
      </c>
      <c r="AD54" s="434" t="s">
        <v>25</v>
      </c>
      <c r="AE54" s="432"/>
      <c r="AF54" s="432"/>
      <c r="AG54" s="412" t="s">
        <v>24</v>
      </c>
      <c r="AH54" s="429" t="s">
        <v>24</v>
      </c>
      <c r="AI54" s="123">
        <f t="shared" si="157"/>
        <v>6</v>
      </c>
      <c r="AJ54" s="61">
        <f t="shared" si="158"/>
        <v>3</v>
      </c>
      <c r="AK54" s="61">
        <f t="shared" si="184"/>
        <v>0</v>
      </c>
      <c r="AL54" s="61">
        <f t="shared" si="185"/>
        <v>0</v>
      </c>
      <c r="AM54" s="61">
        <f t="shared" si="159"/>
        <v>0</v>
      </c>
      <c r="AN54" s="61">
        <f t="shared" si="160"/>
        <v>2</v>
      </c>
      <c r="AO54" s="61">
        <f t="shared" si="161"/>
        <v>1</v>
      </c>
      <c r="AP54" s="61">
        <f t="shared" si="162"/>
        <v>3</v>
      </c>
      <c r="AQ54" s="61">
        <f t="shared" si="163"/>
        <v>0</v>
      </c>
      <c r="AR54" s="61">
        <f t="shared" si="164"/>
        <v>0</v>
      </c>
      <c r="AS54" s="61">
        <f t="shared" si="165"/>
        <v>0</v>
      </c>
      <c r="AT54" s="61">
        <f t="shared" si="166"/>
        <v>0</v>
      </c>
      <c r="AU54" s="61">
        <f t="shared" si="167"/>
        <v>0</v>
      </c>
      <c r="AV54" s="61">
        <f t="shared" si="168"/>
        <v>1</v>
      </c>
      <c r="AW54" s="61">
        <f t="shared" si="169"/>
        <v>0</v>
      </c>
      <c r="AX54" s="61">
        <f t="shared" si="170"/>
        <v>0</v>
      </c>
      <c r="AY54" s="61">
        <f t="shared" si="171"/>
        <v>0</v>
      </c>
      <c r="AZ54" s="61">
        <f t="shared" si="172"/>
        <v>0</v>
      </c>
      <c r="BA54" s="61">
        <f t="shared" si="173"/>
        <v>0</v>
      </c>
      <c r="BB54" s="61">
        <f t="shared" si="174"/>
        <v>0</v>
      </c>
      <c r="BC54" s="62">
        <f t="shared" si="175"/>
        <v>12.666666666666666</v>
      </c>
      <c r="BD54" s="63"/>
      <c r="BE54" s="545">
        <f>+AI54*$BD$2+AJ54*$BD$6+AN54*$BD$2+AO54*$BD$6+AQ54*8/24+AU54*8/24+AV54*8/24+AW54*8/24+AX54*12/24+AY54*8/24+AZ54*$BD$2+BA54*8/24+BN54*(0/24)+(AM54*$BE$2)+AK54*$BF$2+AL54*$BF$6</f>
        <v>6.333333333333333</v>
      </c>
      <c r="BF54" s="5">
        <f t="shared" si="42"/>
        <v>1</v>
      </c>
      <c r="BG54" s="5">
        <f t="shared" si="26"/>
        <v>0</v>
      </c>
      <c r="BH54" s="5">
        <f t="shared" si="43"/>
        <v>0</v>
      </c>
      <c r="BI54" s="5">
        <f t="shared" si="44"/>
        <v>0</v>
      </c>
      <c r="BJ54" s="5">
        <f t="shared" si="27"/>
        <v>0</v>
      </c>
      <c r="BK54" s="5">
        <f t="shared" si="45"/>
        <v>0</v>
      </c>
      <c r="BL54" s="5">
        <f t="shared" si="28"/>
        <v>0</v>
      </c>
      <c r="BM54" s="5">
        <f t="shared" si="29"/>
        <v>0</v>
      </c>
      <c r="BN54" s="143">
        <f t="shared" si="30"/>
        <v>1</v>
      </c>
      <c r="BO54" s="145">
        <f>+BE54</f>
        <v>6.333333333333333</v>
      </c>
      <c r="BP54" s="64">
        <f>+BO54+(BN54)*(12/24)-$BO$12</f>
        <v>-0.83333333333333393</v>
      </c>
      <c r="BQ54" s="65">
        <f t="shared" ref="BQ54:BQ64" si="199">IF(BP54&gt;=(-11/24),0,(-BP54)/(12/24))</f>
        <v>1.6666666666666679</v>
      </c>
      <c r="BR54" s="545">
        <f t="shared" ref="BR54:BR60" si="200">+BO54+BY54*$BD$2</f>
        <v>6.833333333333333</v>
      </c>
      <c r="BS54" s="545">
        <f t="shared" ref="BS54:BS60" si="201">+BR54-$BO$12</f>
        <v>-0.83333333333333393</v>
      </c>
      <c r="BT54" s="66" t="e">
        <f>+(BR54/$BR$81)-1</f>
        <v>#REF!</v>
      </c>
      <c r="BU54" s="67">
        <f t="shared" ref="BU54:BU61" si="202">+BF54+BG54</f>
        <v>1</v>
      </c>
      <c r="BV54" s="67">
        <f>+BH54+BI54</f>
        <v>0</v>
      </c>
      <c r="BW54" s="67">
        <f t="shared" ref="BW54:BW61" si="203">+BJ54+BK54</f>
        <v>0</v>
      </c>
      <c r="BX54" s="67">
        <f t="shared" ref="BX54:BX61" si="204">+BL54+BM54</f>
        <v>0</v>
      </c>
      <c r="BY54" s="68">
        <f>+BU54+BV54+BW54+BX54</f>
        <v>1</v>
      </c>
      <c r="BZ54" s="67">
        <f>+BN54</f>
        <v>1</v>
      </c>
      <c r="CA54" s="67">
        <f>4+BX54</f>
        <v>4</v>
      </c>
      <c r="CB54" s="68">
        <f t="shared" ref="CB54:CB60" si="205">+CA54-BZ54</f>
        <v>3</v>
      </c>
      <c r="CE54" s="161">
        <f t="shared" si="179"/>
        <v>6.333333333333333</v>
      </c>
      <c r="CF54" s="125">
        <f t="shared" si="57"/>
        <v>13.666666666666666</v>
      </c>
      <c r="CG54" s="163">
        <f t="shared" si="58"/>
        <v>144</v>
      </c>
      <c r="CH54" s="163">
        <f t="shared" si="59"/>
        <v>12</v>
      </c>
      <c r="CI54" s="163">
        <f t="shared" si="60"/>
        <v>156</v>
      </c>
      <c r="CJ54" s="157">
        <f t="shared" si="61"/>
        <v>20</v>
      </c>
      <c r="CK54" s="418">
        <f>BY54-BV54</f>
        <v>1</v>
      </c>
      <c r="CL54" s="424">
        <f>CK54*12+BV54*8</f>
        <v>12</v>
      </c>
      <c r="CN54" s="124">
        <f t="shared" si="181"/>
        <v>6.333333333333333</v>
      </c>
      <c r="CO54" s="124">
        <f t="shared" si="65"/>
        <v>6.833333333333333</v>
      </c>
      <c r="CP54" s="125">
        <f t="shared" si="182"/>
        <v>12.666666666666666</v>
      </c>
      <c r="CQ54" s="125">
        <f t="shared" si="183"/>
        <v>13.666666666666666</v>
      </c>
    </row>
    <row r="55" spans="1:95" ht="21" customHeight="1" thickBot="1" x14ac:dyDescent="0.3">
      <c r="A55" s="600" t="s">
        <v>127</v>
      </c>
      <c r="B55" s="605" t="s">
        <v>134</v>
      </c>
      <c r="C55" s="25" t="s">
        <v>3</v>
      </c>
      <c r="D55" s="671" t="s">
        <v>24</v>
      </c>
      <c r="E55" s="671" t="s">
        <v>24</v>
      </c>
      <c r="F55" s="474" t="s">
        <v>31</v>
      </c>
      <c r="G55" s="402" t="s">
        <v>57</v>
      </c>
      <c r="H55" s="480"/>
      <c r="I55" s="434" t="s">
        <v>24</v>
      </c>
      <c r="J55" s="412" t="s">
        <v>25</v>
      </c>
      <c r="K55" s="475"/>
      <c r="L55" s="475" t="s">
        <v>50</v>
      </c>
      <c r="M55" s="412" t="s">
        <v>25</v>
      </c>
      <c r="N55" s="412" t="s">
        <v>25</v>
      </c>
      <c r="O55" s="441"/>
      <c r="P55" s="476"/>
      <c r="Q55" s="412" t="s">
        <v>27</v>
      </c>
      <c r="R55" s="362" t="s">
        <v>25</v>
      </c>
      <c r="S55" s="566"/>
      <c r="T55" s="475" t="s">
        <v>26</v>
      </c>
      <c r="U55" s="412" t="s">
        <v>24</v>
      </c>
      <c r="V55" s="429" t="s">
        <v>25</v>
      </c>
      <c r="W55" s="476"/>
      <c r="X55" s="432"/>
      <c r="Y55" s="412" t="s">
        <v>37</v>
      </c>
      <c r="Z55" s="412" t="s">
        <v>37</v>
      </c>
      <c r="AA55" s="413" t="s">
        <v>37</v>
      </c>
      <c r="AB55" s="475"/>
      <c r="AC55" s="429" t="s">
        <v>24</v>
      </c>
      <c r="AD55" s="434" t="s">
        <v>25</v>
      </c>
      <c r="AE55" s="432"/>
      <c r="AF55" s="432"/>
      <c r="AG55" s="412" t="s">
        <v>24</v>
      </c>
      <c r="AH55" s="429" t="s">
        <v>24</v>
      </c>
      <c r="AI55" s="123">
        <f t="shared" si="157"/>
        <v>7</v>
      </c>
      <c r="AJ55" s="61">
        <f t="shared" si="158"/>
        <v>6</v>
      </c>
      <c r="AK55" s="61">
        <f t="shared" si="184"/>
        <v>0</v>
      </c>
      <c r="AL55" s="61">
        <f t="shared" si="185"/>
        <v>0</v>
      </c>
      <c r="AM55" s="61">
        <f t="shared" si="159"/>
        <v>0</v>
      </c>
      <c r="AN55" s="61">
        <f t="shared" si="160"/>
        <v>1</v>
      </c>
      <c r="AO55" s="61">
        <f t="shared" si="161"/>
        <v>1</v>
      </c>
      <c r="AP55" s="61">
        <f t="shared" si="162"/>
        <v>1</v>
      </c>
      <c r="AQ55" s="61">
        <f t="shared" si="163"/>
        <v>0</v>
      </c>
      <c r="AR55" s="61">
        <f t="shared" si="164"/>
        <v>0</v>
      </c>
      <c r="AS55" s="61">
        <f t="shared" si="165"/>
        <v>0</v>
      </c>
      <c r="AT55" s="61">
        <f t="shared" si="166"/>
        <v>0</v>
      </c>
      <c r="AU55" s="61">
        <f t="shared" si="167"/>
        <v>0</v>
      </c>
      <c r="AV55" s="61">
        <f t="shared" si="168"/>
        <v>3</v>
      </c>
      <c r="AW55" s="61">
        <f t="shared" si="169"/>
        <v>0</v>
      </c>
      <c r="AX55" s="61">
        <f t="shared" si="170"/>
        <v>0</v>
      </c>
      <c r="AY55" s="61">
        <f t="shared" si="171"/>
        <v>0</v>
      </c>
      <c r="AZ55" s="61">
        <f t="shared" si="172"/>
        <v>0</v>
      </c>
      <c r="BA55" s="61">
        <f t="shared" si="173"/>
        <v>0</v>
      </c>
      <c r="BB55" s="61">
        <f t="shared" si="174"/>
        <v>0</v>
      </c>
      <c r="BC55" s="62">
        <f t="shared" si="175"/>
        <v>17</v>
      </c>
      <c r="BD55" s="63"/>
      <c r="BE55" s="545">
        <f t="shared" ref="BE55:BE62" si="206">+AI55*$BD$2+AJ55*$BD$6+AN55*$BD$2+AO55*$BD$6+AQ55*8/24+AU55*8/24+AV55*8/24+AW55*8/24+AX55*12/24+AY55*8/24+AZ55*$BD$2+BA55*8/24+BN55*(0/24)+(AM55*$BE$2)+AK55*$BF$2+AL55*$BF$6</f>
        <v>8.5</v>
      </c>
      <c r="BF55" s="5">
        <f t="shared" si="42"/>
        <v>0</v>
      </c>
      <c r="BG55" s="5">
        <f t="shared" si="26"/>
        <v>1</v>
      </c>
      <c r="BH55" s="5">
        <f t="shared" si="43"/>
        <v>0</v>
      </c>
      <c r="BI55" s="5">
        <f t="shared" si="44"/>
        <v>0</v>
      </c>
      <c r="BJ55" s="5">
        <f t="shared" si="27"/>
        <v>0</v>
      </c>
      <c r="BK55" s="5">
        <f t="shared" si="45"/>
        <v>0</v>
      </c>
      <c r="BL55" s="5">
        <f t="shared" si="28"/>
        <v>1</v>
      </c>
      <c r="BM55" s="5">
        <f t="shared" si="29"/>
        <v>0</v>
      </c>
      <c r="BN55" s="143">
        <f t="shared" si="30"/>
        <v>0</v>
      </c>
      <c r="BO55" s="145">
        <f t="shared" ref="BO55:BO58" si="207">+BE55</f>
        <v>8.5</v>
      </c>
      <c r="BP55" s="64">
        <f t="shared" ref="BP55:BP58" si="208">+BO55+(BN55)*(12/24)-$BO$12</f>
        <v>0.83333333333333304</v>
      </c>
      <c r="BQ55" s="65">
        <f t="shared" si="199"/>
        <v>0</v>
      </c>
      <c r="BR55" s="545">
        <f t="shared" si="200"/>
        <v>9.5</v>
      </c>
      <c r="BS55" s="545">
        <f t="shared" si="201"/>
        <v>1.833333333333333</v>
      </c>
      <c r="BT55" s="66" t="e">
        <f>+(BR55/$BR$81)-1</f>
        <v>#REF!</v>
      </c>
      <c r="BU55" s="67">
        <f t="shared" si="202"/>
        <v>1</v>
      </c>
      <c r="BV55" s="67">
        <f t="shared" si="189"/>
        <v>0</v>
      </c>
      <c r="BW55" s="67">
        <f t="shared" si="203"/>
        <v>0</v>
      </c>
      <c r="BX55" s="67">
        <f t="shared" si="204"/>
        <v>1</v>
      </c>
      <c r="BY55" s="68">
        <f t="shared" si="190"/>
        <v>2</v>
      </c>
      <c r="BZ55" s="67">
        <f t="shared" ref="BZ55:BZ61" si="209">+BN55</f>
        <v>0</v>
      </c>
      <c r="CA55" s="917">
        <f>7+BX55</f>
        <v>8</v>
      </c>
      <c r="CB55" s="68">
        <f t="shared" si="205"/>
        <v>8</v>
      </c>
      <c r="CE55" s="161">
        <f t="shared" si="179"/>
        <v>8.5</v>
      </c>
      <c r="CF55" s="125">
        <f t="shared" si="57"/>
        <v>19</v>
      </c>
      <c r="CG55" s="163">
        <f t="shared" si="58"/>
        <v>180</v>
      </c>
      <c r="CH55" s="163">
        <f t="shared" si="59"/>
        <v>24</v>
      </c>
      <c r="CI55" s="163">
        <f t="shared" si="60"/>
        <v>204</v>
      </c>
      <c r="CJ55" s="157">
        <f t="shared" si="61"/>
        <v>24</v>
      </c>
      <c r="CK55" s="418">
        <f>BY55-BV55</f>
        <v>2</v>
      </c>
      <c r="CL55" s="424">
        <f>CK55*12+BV55*8</f>
        <v>24</v>
      </c>
      <c r="CN55" s="124">
        <f t="shared" si="181"/>
        <v>8.5</v>
      </c>
      <c r="CO55" s="124">
        <f t="shared" si="65"/>
        <v>9.5</v>
      </c>
      <c r="CP55" s="125">
        <f t="shared" si="182"/>
        <v>17</v>
      </c>
      <c r="CQ55" s="125">
        <f t="shared" si="183"/>
        <v>19</v>
      </c>
    </row>
    <row r="56" spans="1:95" ht="21" customHeight="1" thickBot="1" x14ac:dyDescent="0.3">
      <c r="A56" s="600" t="s">
        <v>129</v>
      </c>
      <c r="B56" s="605" t="s">
        <v>137</v>
      </c>
      <c r="C56" s="25" t="s">
        <v>3</v>
      </c>
      <c r="D56" s="671"/>
      <c r="E56" s="671" t="s">
        <v>27</v>
      </c>
      <c r="F56" s="423" t="s">
        <v>31</v>
      </c>
      <c r="G56" s="427"/>
      <c r="H56" s="480"/>
      <c r="I56" s="434" t="s">
        <v>31</v>
      </c>
      <c r="J56" s="412" t="s">
        <v>25</v>
      </c>
      <c r="K56" s="475"/>
      <c r="L56" s="475"/>
      <c r="M56" s="412"/>
      <c r="N56" s="412" t="s">
        <v>25</v>
      </c>
      <c r="O56" s="441" t="s">
        <v>25</v>
      </c>
      <c r="P56" s="476"/>
      <c r="Q56" s="412" t="s">
        <v>26</v>
      </c>
      <c r="R56" s="362" t="s">
        <v>25</v>
      </c>
      <c r="S56" s="566"/>
      <c r="T56" s="402" t="s">
        <v>50</v>
      </c>
      <c r="U56" s="412" t="s">
        <v>24</v>
      </c>
      <c r="V56" s="429" t="s">
        <v>25</v>
      </c>
      <c r="W56" s="476"/>
      <c r="X56" s="432"/>
      <c r="Y56" s="412" t="s">
        <v>24</v>
      </c>
      <c r="Z56" s="412" t="s">
        <v>25</v>
      </c>
      <c r="AA56" s="475"/>
      <c r="AB56" s="475"/>
      <c r="AC56" s="429" t="s">
        <v>24</v>
      </c>
      <c r="AD56" s="434" t="s">
        <v>25</v>
      </c>
      <c r="AE56" s="432"/>
      <c r="AF56" s="432"/>
      <c r="AG56" s="412" t="s">
        <v>24</v>
      </c>
      <c r="AH56" s="429" t="s">
        <v>24</v>
      </c>
      <c r="AI56" s="123">
        <f t="shared" si="157"/>
        <v>5</v>
      </c>
      <c r="AJ56" s="61">
        <f t="shared" si="158"/>
        <v>7</v>
      </c>
      <c r="AK56" s="61">
        <f t="shared" si="184"/>
        <v>0</v>
      </c>
      <c r="AL56" s="61">
        <f t="shared" si="185"/>
        <v>0</v>
      </c>
      <c r="AM56" s="61">
        <f t="shared" si="159"/>
        <v>0</v>
      </c>
      <c r="AN56" s="61">
        <f t="shared" si="160"/>
        <v>1</v>
      </c>
      <c r="AO56" s="61">
        <f t="shared" si="161"/>
        <v>1</v>
      </c>
      <c r="AP56" s="61">
        <f t="shared" si="162"/>
        <v>2</v>
      </c>
      <c r="AQ56" s="61">
        <f t="shared" si="163"/>
        <v>0</v>
      </c>
      <c r="AR56" s="61">
        <f t="shared" si="164"/>
        <v>0</v>
      </c>
      <c r="AS56" s="61">
        <f t="shared" si="165"/>
        <v>0</v>
      </c>
      <c r="AT56" s="61">
        <f t="shared" si="166"/>
        <v>0</v>
      </c>
      <c r="AU56" s="61">
        <f t="shared" si="167"/>
        <v>0</v>
      </c>
      <c r="AV56" s="61">
        <f t="shared" si="168"/>
        <v>0</v>
      </c>
      <c r="AW56" s="61">
        <f t="shared" si="169"/>
        <v>0</v>
      </c>
      <c r="AX56" s="61">
        <f t="shared" si="170"/>
        <v>0</v>
      </c>
      <c r="AY56" s="61">
        <f t="shared" si="171"/>
        <v>0</v>
      </c>
      <c r="AZ56" s="61">
        <f t="shared" si="172"/>
        <v>0</v>
      </c>
      <c r="BA56" s="61">
        <f t="shared" si="173"/>
        <v>0</v>
      </c>
      <c r="BB56" s="61">
        <f t="shared" si="174"/>
        <v>0</v>
      </c>
      <c r="BC56" s="62">
        <f t="shared" si="175"/>
        <v>14</v>
      </c>
      <c r="BD56" s="63"/>
      <c r="BE56" s="545">
        <f t="shared" si="206"/>
        <v>7</v>
      </c>
      <c r="BF56" s="5">
        <f t="shared" si="42"/>
        <v>0</v>
      </c>
      <c r="BG56" s="5">
        <f t="shared" si="26"/>
        <v>0</v>
      </c>
      <c r="BH56" s="5">
        <f t="shared" si="43"/>
        <v>0</v>
      </c>
      <c r="BI56" s="5">
        <f t="shared" si="44"/>
        <v>0</v>
      </c>
      <c r="BJ56" s="5">
        <f t="shared" si="27"/>
        <v>0</v>
      </c>
      <c r="BK56" s="5">
        <f t="shared" si="45"/>
        <v>0</v>
      </c>
      <c r="BL56" s="5">
        <f t="shared" si="28"/>
        <v>1</v>
      </c>
      <c r="BM56" s="5">
        <f t="shared" si="29"/>
        <v>0</v>
      </c>
      <c r="BN56" s="143">
        <f t="shared" si="30"/>
        <v>0</v>
      </c>
      <c r="BO56" s="145">
        <f t="shared" si="207"/>
        <v>7</v>
      </c>
      <c r="BP56" s="64">
        <f t="shared" si="208"/>
        <v>-0.66666666666666696</v>
      </c>
      <c r="BQ56" s="65">
        <f t="shared" si="199"/>
        <v>1.3333333333333339</v>
      </c>
      <c r="BR56" s="545">
        <f t="shared" si="200"/>
        <v>7.5</v>
      </c>
      <c r="BS56" s="545">
        <f t="shared" si="201"/>
        <v>-0.16666666666666696</v>
      </c>
      <c r="BT56" s="66" t="e">
        <f>+(BR56/$BR$81)-1</f>
        <v>#REF!</v>
      </c>
      <c r="BU56" s="67">
        <f t="shared" si="202"/>
        <v>0</v>
      </c>
      <c r="BV56" s="67">
        <f t="shared" si="189"/>
        <v>0</v>
      </c>
      <c r="BW56" s="67">
        <f t="shared" si="203"/>
        <v>0</v>
      </c>
      <c r="BX56" s="67">
        <f t="shared" si="204"/>
        <v>1</v>
      </c>
      <c r="BY56" s="68">
        <f t="shared" si="190"/>
        <v>1</v>
      </c>
      <c r="BZ56" s="67">
        <f t="shared" si="209"/>
        <v>0</v>
      </c>
      <c r="CA56" s="67">
        <f>22+BX56</f>
        <v>23</v>
      </c>
      <c r="CB56" s="68">
        <f t="shared" si="205"/>
        <v>23</v>
      </c>
      <c r="CE56" s="161">
        <f t="shared" si="179"/>
        <v>7</v>
      </c>
      <c r="CF56" s="125">
        <f t="shared" si="57"/>
        <v>15</v>
      </c>
      <c r="CG56" s="163">
        <f t="shared" si="58"/>
        <v>168</v>
      </c>
      <c r="CH56" s="163">
        <f t="shared" si="59"/>
        <v>12</v>
      </c>
      <c r="CI56" s="163">
        <f t="shared" si="60"/>
        <v>180</v>
      </c>
      <c r="CJ56" s="157">
        <f t="shared" si="61"/>
        <v>0</v>
      </c>
      <c r="CK56" s="418">
        <f t="shared" ref="CK56:CK62" si="210">BY56-BV56</f>
        <v>1</v>
      </c>
      <c r="CL56" s="424">
        <f t="shared" ref="CL56:CL62" si="211">CK56*12+BV56*8</f>
        <v>12</v>
      </c>
      <c r="CN56" s="124">
        <f t="shared" si="181"/>
        <v>7</v>
      </c>
      <c r="CO56" s="124">
        <f t="shared" si="65"/>
        <v>7.5</v>
      </c>
      <c r="CP56" s="125">
        <f t="shared" si="182"/>
        <v>14</v>
      </c>
      <c r="CQ56" s="125">
        <f t="shared" si="183"/>
        <v>15</v>
      </c>
    </row>
    <row r="57" spans="1:95" ht="21" customHeight="1" thickBot="1" x14ac:dyDescent="0.3">
      <c r="A57" s="600" t="s">
        <v>131</v>
      </c>
      <c r="B57" s="605" t="s">
        <v>140</v>
      </c>
      <c r="C57" s="25" t="s">
        <v>3</v>
      </c>
      <c r="D57" s="671" t="s">
        <v>24</v>
      </c>
      <c r="E57" s="671" t="s">
        <v>24</v>
      </c>
      <c r="F57" s="423"/>
      <c r="G57" s="427"/>
      <c r="H57" s="480"/>
      <c r="I57" s="434" t="s">
        <v>24</v>
      </c>
      <c r="J57" s="412" t="s">
        <v>31</v>
      </c>
      <c r="K57" s="475"/>
      <c r="L57" s="475"/>
      <c r="M57" s="412"/>
      <c r="N57" s="412" t="s">
        <v>25</v>
      </c>
      <c r="O57" s="441" t="s">
        <v>25</v>
      </c>
      <c r="P57" s="476"/>
      <c r="Q57" s="412" t="s">
        <v>24</v>
      </c>
      <c r="R57" s="362" t="s">
        <v>26</v>
      </c>
      <c r="S57" s="566"/>
      <c r="T57" s="475"/>
      <c r="U57" s="412" t="s">
        <v>24</v>
      </c>
      <c r="V57" s="429" t="s">
        <v>25</v>
      </c>
      <c r="W57" s="476" t="s">
        <v>27</v>
      </c>
      <c r="X57" s="432"/>
      <c r="Y57" s="412" t="s">
        <v>24</v>
      </c>
      <c r="Z57" s="412" t="s">
        <v>25</v>
      </c>
      <c r="AA57" s="475"/>
      <c r="AB57" s="475"/>
      <c r="AC57" s="429" t="s">
        <v>24</v>
      </c>
      <c r="AD57" s="434" t="s">
        <v>25</v>
      </c>
      <c r="AE57" s="432"/>
      <c r="AF57" s="432"/>
      <c r="AG57" s="412" t="s">
        <v>24</v>
      </c>
      <c r="AH57" s="429" t="s">
        <v>24</v>
      </c>
      <c r="AI57" s="123">
        <f t="shared" si="157"/>
        <v>9</v>
      </c>
      <c r="AJ57" s="61">
        <f t="shared" si="158"/>
        <v>5</v>
      </c>
      <c r="AK57" s="61">
        <f t="shared" si="184"/>
        <v>0</v>
      </c>
      <c r="AL57" s="61">
        <f t="shared" si="185"/>
        <v>0</v>
      </c>
      <c r="AM57" s="61">
        <f t="shared" si="159"/>
        <v>0</v>
      </c>
      <c r="AN57" s="61">
        <f t="shared" si="160"/>
        <v>1</v>
      </c>
      <c r="AO57" s="61">
        <f t="shared" si="161"/>
        <v>1</v>
      </c>
      <c r="AP57" s="61">
        <f t="shared" si="162"/>
        <v>1</v>
      </c>
      <c r="AQ57" s="61">
        <f t="shared" si="163"/>
        <v>0</v>
      </c>
      <c r="AR57" s="61">
        <f t="shared" si="164"/>
        <v>0</v>
      </c>
      <c r="AS57" s="61">
        <f t="shared" si="165"/>
        <v>0</v>
      </c>
      <c r="AT57" s="61">
        <f t="shared" si="166"/>
        <v>0</v>
      </c>
      <c r="AU57" s="61">
        <f t="shared" si="167"/>
        <v>0</v>
      </c>
      <c r="AV57" s="61">
        <f t="shared" si="168"/>
        <v>0</v>
      </c>
      <c r="AW57" s="61">
        <f t="shared" si="169"/>
        <v>0</v>
      </c>
      <c r="AX57" s="61">
        <f t="shared" si="170"/>
        <v>0</v>
      </c>
      <c r="AY57" s="61">
        <f t="shared" si="171"/>
        <v>0</v>
      </c>
      <c r="AZ57" s="61">
        <f t="shared" si="172"/>
        <v>0</v>
      </c>
      <c r="BA57" s="61">
        <f t="shared" si="173"/>
        <v>0</v>
      </c>
      <c r="BB57" s="61">
        <f t="shared" si="174"/>
        <v>0</v>
      </c>
      <c r="BC57" s="62">
        <f t="shared" si="175"/>
        <v>16</v>
      </c>
      <c r="BD57" s="63"/>
      <c r="BE57" s="545">
        <f t="shared" si="206"/>
        <v>8</v>
      </c>
      <c r="BF57" s="5">
        <f t="shared" si="42"/>
        <v>0</v>
      </c>
      <c r="BG57" s="5">
        <f t="shared" si="26"/>
        <v>0</v>
      </c>
      <c r="BH57" s="5">
        <f t="shared" si="43"/>
        <v>0</v>
      </c>
      <c r="BI57" s="5">
        <f t="shared" si="44"/>
        <v>0</v>
      </c>
      <c r="BJ57" s="5">
        <f t="shared" si="27"/>
        <v>0</v>
      </c>
      <c r="BK57" s="5">
        <f t="shared" si="45"/>
        <v>0</v>
      </c>
      <c r="BL57" s="5">
        <f t="shared" si="28"/>
        <v>0</v>
      </c>
      <c r="BM57" s="5">
        <f t="shared" si="29"/>
        <v>0</v>
      </c>
      <c r="BN57" s="143">
        <f t="shared" si="30"/>
        <v>0</v>
      </c>
      <c r="BO57" s="145">
        <f t="shared" si="207"/>
        <v>8</v>
      </c>
      <c r="BP57" s="64">
        <f t="shared" si="208"/>
        <v>0.33333333333333304</v>
      </c>
      <c r="BQ57" s="65">
        <f t="shared" si="199"/>
        <v>0</v>
      </c>
      <c r="BR57" s="545">
        <f t="shared" si="200"/>
        <v>8</v>
      </c>
      <c r="BS57" s="545">
        <f t="shared" si="201"/>
        <v>0.33333333333333304</v>
      </c>
      <c r="BT57" s="66" t="e">
        <f>+(BR57/$BR$81)-1</f>
        <v>#REF!</v>
      </c>
      <c r="BU57" s="67">
        <f t="shared" si="202"/>
        <v>0</v>
      </c>
      <c r="BV57" s="67">
        <f t="shared" si="189"/>
        <v>0</v>
      </c>
      <c r="BW57" s="67">
        <f t="shared" si="203"/>
        <v>0</v>
      </c>
      <c r="BX57" s="67">
        <f t="shared" si="204"/>
        <v>0</v>
      </c>
      <c r="BY57" s="68">
        <f t="shared" si="190"/>
        <v>0</v>
      </c>
      <c r="BZ57" s="67">
        <f t="shared" si="209"/>
        <v>0</v>
      </c>
      <c r="CA57" s="67">
        <f>12+BX57</f>
        <v>12</v>
      </c>
      <c r="CB57" s="68">
        <f t="shared" si="205"/>
        <v>12</v>
      </c>
      <c r="CE57" s="161">
        <f t="shared" si="179"/>
        <v>8</v>
      </c>
      <c r="CF57" s="125">
        <f t="shared" si="57"/>
        <v>16</v>
      </c>
      <c r="CG57" s="163">
        <f t="shared" si="58"/>
        <v>192</v>
      </c>
      <c r="CH57" s="163">
        <f t="shared" si="59"/>
        <v>0</v>
      </c>
      <c r="CI57" s="163">
        <f t="shared" si="60"/>
        <v>192</v>
      </c>
      <c r="CJ57" s="157">
        <f t="shared" si="61"/>
        <v>0</v>
      </c>
      <c r="CK57" s="418">
        <f t="shared" si="210"/>
        <v>0</v>
      </c>
      <c r="CL57" s="424">
        <f t="shared" si="211"/>
        <v>0</v>
      </c>
      <c r="CN57" s="124">
        <f t="shared" si="181"/>
        <v>8</v>
      </c>
      <c r="CO57" s="124">
        <f t="shared" si="65"/>
        <v>8</v>
      </c>
      <c r="CP57" s="125">
        <f t="shared" si="182"/>
        <v>16</v>
      </c>
      <c r="CQ57" s="125">
        <f t="shared" si="183"/>
        <v>16</v>
      </c>
    </row>
    <row r="58" spans="1:95" ht="21" customHeight="1" thickBot="1" x14ac:dyDescent="0.3">
      <c r="A58" s="600" t="s">
        <v>133</v>
      </c>
      <c r="B58" s="605" t="s">
        <v>141</v>
      </c>
      <c r="C58" s="25" t="s">
        <v>3</v>
      </c>
      <c r="D58" s="671" t="s">
        <v>25</v>
      </c>
      <c r="E58" s="671" t="s">
        <v>25</v>
      </c>
      <c r="F58" s="423" t="s">
        <v>27</v>
      </c>
      <c r="G58" s="432" t="s">
        <v>31</v>
      </c>
      <c r="H58" s="480"/>
      <c r="I58" s="434" t="s">
        <v>27</v>
      </c>
      <c r="J58" s="412" t="s">
        <v>25</v>
      </c>
      <c r="K58" s="475"/>
      <c r="L58" s="475" t="s">
        <v>27</v>
      </c>
      <c r="M58" s="412" t="s">
        <v>25</v>
      </c>
      <c r="N58" s="412" t="s">
        <v>25</v>
      </c>
      <c r="O58" s="441"/>
      <c r="P58" s="476" t="s">
        <v>48</v>
      </c>
      <c r="Q58" s="412" t="s">
        <v>24</v>
      </c>
      <c r="R58" s="362" t="s">
        <v>25</v>
      </c>
      <c r="S58" s="566"/>
      <c r="T58" s="475" t="s">
        <v>27</v>
      </c>
      <c r="U58" s="412" t="s">
        <v>25</v>
      </c>
      <c r="V58" s="429" t="s">
        <v>25</v>
      </c>
      <c r="W58" s="476"/>
      <c r="X58" s="432"/>
      <c r="Y58" s="412" t="s">
        <v>24</v>
      </c>
      <c r="Z58" s="412" t="s">
        <v>25</v>
      </c>
      <c r="AA58" s="475"/>
      <c r="AB58" s="475"/>
      <c r="AC58" s="429" t="s">
        <v>24</v>
      </c>
      <c r="AD58" s="434" t="s">
        <v>26</v>
      </c>
      <c r="AE58" s="432"/>
      <c r="AF58" s="432"/>
      <c r="AG58" s="412" t="s">
        <v>31</v>
      </c>
      <c r="AH58" s="429" t="s">
        <v>31</v>
      </c>
      <c r="AI58" s="123">
        <f t="shared" si="157"/>
        <v>3</v>
      </c>
      <c r="AJ58" s="61">
        <f t="shared" si="158"/>
        <v>9</v>
      </c>
      <c r="AK58" s="61">
        <f t="shared" si="184"/>
        <v>0</v>
      </c>
      <c r="AL58" s="61">
        <f t="shared" si="185"/>
        <v>0</v>
      </c>
      <c r="AM58" s="61">
        <f t="shared" si="159"/>
        <v>0</v>
      </c>
      <c r="AN58" s="61">
        <f t="shared" si="160"/>
        <v>1</v>
      </c>
      <c r="AO58" s="61">
        <f t="shared" si="161"/>
        <v>4</v>
      </c>
      <c r="AP58" s="61">
        <f t="shared" si="162"/>
        <v>3</v>
      </c>
      <c r="AQ58" s="61">
        <f t="shared" si="163"/>
        <v>0</v>
      </c>
      <c r="AR58" s="61">
        <f t="shared" si="164"/>
        <v>0</v>
      </c>
      <c r="AS58" s="61">
        <f t="shared" si="165"/>
        <v>0</v>
      </c>
      <c r="AT58" s="61">
        <f t="shared" si="166"/>
        <v>0</v>
      </c>
      <c r="AU58" s="61">
        <f t="shared" si="167"/>
        <v>0</v>
      </c>
      <c r="AV58" s="61">
        <f t="shared" si="168"/>
        <v>0</v>
      </c>
      <c r="AW58" s="61">
        <f t="shared" si="169"/>
        <v>0</v>
      </c>
      <c r="AX58" s="61">
        <f t="shared" si="170"/>
        <v>0</v>
      </c>
      <c r="AY58" s="61">
        <f t="shared" si="171"/>
        <v>0</v>
      </c>
      <c r="AZ58" s="61">
        <f t="shared" si="172"/>
        <v>0</v>
      </c>
      <c r="BA58" s="61">
        <f t="shared" si="173"/>
        <v>0</v>
      </c>
      <c r="BB58" s="61">
        <f t="shared" si="174"/>
        <v>0</v>
      </c>
      <c r="BC58" s="62">
        <f t="shared" si="175"/>
        <v>17</v>
      </c>
      <c r="BD58" s="63"/>
      <c r="BE58" s="545">
        <f t="shared" si="206"/>
        <v>8.5</v>
      </c>
      <c r="BF58" s="5">
        <f t="shared" si="42"/>
        <v>0</v>
      </c>
      <c r="BG58" s="5">
        <f t="shared" si="26"/>
        <v>0</v>
      </c>
      <c r="BH58" s="5">
        <f t="shared" si="43"/>
        <v>0</v>
      </c>
      <c r="BI58" s="5">
        <f t="shared" si="44"/>
        <v>0</v>
      </c>
      <c r="BJ58" s="5">
        <f t="shared" si="27"/>
        <v>1</v>
      </c>
      <c r="BK58" s="5">
        <f t="shared" si="45"/>
        <v>0</v>
      </c>
      <c r="BL58" s="5">
        <f t="shared" si="28"/>
        <v>0</v>
      </c>
      <c r="BM58" s="5">
        <f t="shared" si="29"/>
        <v>0</v>
      </c>
      <c r="BN58" s="143">
        <f t="shared" si="30"/>
        <v>0</v>
      </c>
      <c r="BO58" s="145">
        <f t="shared" si="207"/>
        <v>8.5</v>
      </c>
      <c r="BP58" s="64">
        <f t="shared" si="208"/>
        <v>0.83333333333333304</v>
      </c>
      <c r="BQ58" s="65">
        <f t="shared" si="199"/>
        <v>0</v>
      </c>
      <c r="BR58" s="545">
        <f t="shared" si="200"/>
        <v>9</v>
      </c>
      <c r="BS58" s="545">
        <f t="shared" si="201"/>
        <v>1.333333333333333</v>
      </c>
      <c r="BT58" s="66" t="e">
        <f>+(BR58/$BR$81)-1</f>
        <v>#REF!</v>
      </c>
      <c r="BU58" s="67">
        <f t="shared" si="202"/>
        <v>0</v>
      </c>
      <c r="BV58" s="67">
        <f t="shared" si="189"/>
        <v>0</v>
      </c>
      <c r="BW58" s="67">
        <f t="shared" si="203"/>
        <v>1</v>
      </c>
      <c r="BX58" s="67">
        <f t="shared" si="204"/>
        <v>0</v>
      </c>
      <c r="BY58" s="68">
        <f t="shared" si="190"/>
        <v>1</v>
      </c>
      <c r="BZ58" s="67">
        <f t="shared" si="209"/>
        <v>0</v>
      </c>
      <c r="CA58" s="67">
        <f>0+BX58</f>
        <v>0</v>
      </c>
      <c r="CB58" s="68">
        <f t="shared" si="205"/>
        <v>0</v>
      </c>
      <c r="CE58" s="161">
        <f t="shared" si="179"/>
        <v>8.5</v>
      </c>
      <c r="CF58" s="125">
        <f t="shared" si="57"/>
        <v>18</v>
      </c>
      <c r="CG58" s="163">
        <f t="shared" si="58"/>
        <v>204</v>
      </c>
      <c r="CH58" s="163">
        <f t="shared" si="59"/>
        <v>12</v>
      </c>
      <c r="CI58" s="163">
        <f t="shared" si="60"/>
        <v>216</v>
      </c>
      <c r="CJ58" s="157">
        <f t="shared" si="61"/>
        <v>0</v>
      </c>
      <c r="CK58" s="418">
        <f t="shared" si="210"/>
        <v>1</v>
      </c>
      <c r="CL58" s="424">
        <f t="shared" si="211"/>
        <v>12</v>
      </c>
      <c r="CM58" s="23"/>
      <c r="CN58" s="124">
        <f t="shared" si="181"/>
        <v>8.5</v>
      </c>
      <c r="CO58" s="124">
        <f t="shared" si="65"/>
        <v>9</v>
      </c>
      <c r="CP58" s="125">
        <f t="shared" si="182"/>
        <v>17</v>
      </c>
      <c r="CQ58" s="125">
        <f t="shared" si="183"/>
        <v>18</v>
      </c>
    </row>
    <row r="59" spans="1:95" ht="21" customHeight="1" thickBot="1" x14ac:dyDescent="0.3">
      <c r="A59" s="600" t="s">
        <v>135</v>
      </c>
      <c r="B59" s="804" t="s">
        <v>295</v>
      </c>
      <c r="C59" s="25" t="s">
        <v>3</v>
      </c>
      <c r="D59" s="671" t="s">
        <v>37</v>
      </c>
      <c r="E59" s="671" t="s">
        <v>37</v>
      </c>
      <c r="F59" s="423" t="s">
        <v>37</v>
      </c>
      <c r="G59" s="412"/>
      <c r="H59" s="429"/>
      <c r="I59" s="363" t="s">
        <v>37</v>
      </c>
      <c r="J59" s="423" t="s">
        <v>37</v>
      </c>
      <c r="K59" s="423" t="s">
        <v>37</v>
      </c>
      <c r="L59" s="423" t="s">
        <v>37</v>
      </c>
      <c r="M59" s="423" t="s">
        <v>37</v>
      </c>
      <c r="N59" s="423"/>
      <c r="O59" s="464"/>
      <c r="P59" s="363" t="s">
        <v>37</v>
      </c>
      <c r="Q59" s="423" t="s">
        <v>37</v>
      </c>
      <c r="R59" s="863" t="s">
        <v>37</v>
      </c>
      <c r="S59" s="363" t="s">
        <v>37</v>
      </c>
      <c r="T59" s="423" t="s">
        <v>37</v>
      </c>
      <c r="U59" s="423"/>
      <c r="V59" s="464"/>
      <c r="W59" s="363" t="s">
        <v>37</v>
      </c>
      <c r="X59" s="423" t="s">
        <v>37</v>
      </c>
      <c r="Y59" s="423" t="s">
        <v>37</v>
      </c>
      <c r="Z59" s="423" t="s">
        <v>37</v>
      </c>
      <c r="AA59" s="423" t="s">
        <v>37</v>
      </c>
      <c r="AB59" s="423"/>
      <c r="AC59" s="464"/>
      <c r="AD59" s="363" t="s">
        <v>37</v>
      </c>
      <c r="AE59" s="423" t="s">
        <v>37</v>
      </c>
      <c r="AF59" s="423" t="s">
        <v>37</v>
      </c>
      <c r="AG59" s="423" t="s">
        <v>37</v>
      </c>
      <c r="AH59" s="464" t="s">
        <v>37</v>
      </c>
      <c r="AI59" s="123">
        <f t="shared" si="157"/>
        <v>0</v>
      </c>
      <c r="AJ59" s="61">
        <f t="shared" si="158"/>
        <v>0</v>
      </c>
      <c r="AK59" s="61">
        <f t="shared" si="184"/>
        <v>0</v>
      </c>
      <c r="AL59" s="61">
        <f t="shared" si="185"/>
        <v>0</v>
      </c>
      <c r="AM59" s="61">
        <f t="shared" si="159"/>
        <v>0</v>
      </c>
      <c r="AN59" s="61">
        <f t="shared" si="160"/>
        <v>0</v>
      </c>
      <c r="AO59" s="61">
        <f t="shared" si="161"/>
        <v>0</v>
      </c>
      <c r="AP59" s="61">
        <f t="shared" si="162"/>
        <v>0</v>
      </c>
      <c r="AQ59" s="61">
        <f t="shared" si="163"/>
        <v>0</v>
      </c>
      <c r="AR59" s="61">
        <f t="shared" si="164"/>
        <v>0</v>
      </c>
      <c r="AS59" s="61">
        <f t="shared" si="165"/>
        <v>0</v>
      </c>
      <c r="AT59" s="61">
        <f t="shared" si="166"/>
        <v>0</v>
      </c>
      <c r="AU59" s="61">
        <f t="shared" si="167"/>
        <v>0</v>
      </c>
      <c r="AV59" s="61">
        <f t="shared" si="168"/>
        <v>23</v>
      </c>
      <c r="AW59" s="61">
        <f t="shared" si="169"/>
        <v>0</v>
      </c>
      <c r="AX59" s="61">
        <f t="shared" si="170"/>
        <v>0</v>
      </c>
      <c r="AY59" s="61">
        <f t="shared" si="171"/>
        <v>0</v>
      </c>
      <c r="AZ59" s="61">
        <f t="shared" si="172"/>
        <v>0</v>
      </c>
      <c r="BA59" s="61">
        <f t="shared" si="173"/>
        <v>0</v>
      </c>
      <c r="BB59" s="61">
        <f t="shared" si="174"/>
        <v>0</v>
      </c>
      <c r="BC59" s="62">
        <f t="shared" si="175"/>
        <v>15.333333333333334</v>
      </c>
      <c r="BD59" s="63"/>
      <c r="BE59" s="545">
        <f t="shared" si="206"/>
        <v>7.666666666666667</v>
      </c>
      <c r="BF59" s="5">
        <f t="shared" si="42"/>
        <v>0</v>
      </c>
      <c r="BG59" s="5">
        <f t="shared" si="26"/>
        <v>0</v>
      </c>
      <c r="BH59" s="5">
        <f t="shared" si="43"/>
        <v>0</v>
      </c>
      <c r="BI59" s="5">
        <f t="shared" si="44"/>
        <v>0</v>
      </c>
      <c r="BJ59" s="5">
        <f t="shared" si="27"/>
        <v>0</v>
      </c>
      <c r="BK59" s="5">
        <f t="shared" si="45"/>
        <v>0</v>
      </c>
      <c r="BL59" s="5">
        <f t="shared" si="28"/>
        <v>0</v>
      </c>
      <c r="BM59" s="5">
        <f t="shared" si="29"/>
        <v>0</v>
      </c>
      <c r="BN59" s="143">
        <f t="shared" si="30"/>
        <v>0</v>
      </c>
      <c r="BO59" s="145">
        <f t="shared" ref="BO59:BO62" si="212">+BE59</f>
        <v>7.666666666666667</v>
      </c>
      <c r="BP59" s="64">
        <f t="shared" ref="BP59:BP62" si="213">+BO59+(BN59)*(12/24)-$BO$12</f>
        <v>0</v>
      </c>
      <c r="BQ59" s="65">
        <f t="shared" ref="BQ59:BQ62" si="214">IF(BP59&gt;=(-11/24),0,(-BP59)/(12/24))</f>
        <v>0</v>
      </c>
      <c r="BR59" s="545">
        <f t="shared" si="200"/>
        <v>7.666666666666667</v>
      </c>
      <c r="BS59" s="545">
        <f t="shared" si="201"/>
        <v>0</v>
      </c>
      <c r="BT59" s="66" t="e">
        <f>+(BR59/$BR$81)-1</f>
        <v>#REF!</v>
      </c>
      <c r="BU59" s="67">
        <f t="shared" si="202"/>
        <v>0</v>
      </c>
      <c r="BV59" s="67">
        <f t="shared" si="189"/>
        <v>0</v>
      </c>
      <c r="BW59" s="67">
        <f t="shared" si="203"/>
        <v>0</v>
      </c>
      <c r="BX59" s="67">
        <f t="shared" si="204"/>
        <v>0</v>
      </c>
      <c r="BY59" s="68">
        <f t="shared" si="190"/>
        <v>0</v>
      </c>
      <c r="BZ59" s="67">
        <f t="shared" si="209"/>
        <v>0</v>
      </c>
      <c r="CA59" s="67">
        <f>1+BX59</f>
        <v>1</v>
      </c>
      <c r="CB59" s="68">
        <f t="shared" si="205"/>
        <v>1</v>
      </c>
      <c r="CE59" s="161">
        <f t="shared" si="179"/>
        <v>7.666666666666667</v>
      </c>
      <c r="CF59" s="125">
        <f t="shared" si="57"/>
        <v>15.333333333333334</v>
      </c>
      <c r="CG59" s="163">
        <f t="shared" si="58"/>
        <v>0</v>
      </c>
      <c r="CH59" s="163">
        <f t="shared" si="59"/>
        <v>0</v>
      </c>
      <c r="CI59" s="163">
        <f t="shared" si="60"/>
        <v>0</v>
      </c>
      <c r="CJ59" s="157">
        <f t="shared" si="61"/>
        <v>184</v>
      </c>
      <c r="CK59" s="418">
        <f t="shared" si="210"/>
        <v>0</v>
      </c>
      <c r="CL59" s="424">
        <f t="shared" si="211"/>
        <v>0</v>
      </c>
      <c r="CN59" s="124">
        <f t="shared" si="181"/>
        <v>7.666666666666667</v>
      </c>
      <c r="CO59" s="124">
        <f t="shared" si="65"/>
        <v>7.666666666666667</v>
      </c>
      <c r="CP59" s="125">
        <f t="shared" si="182"/>
        <v>15.333333333333334</v>
      </c>
      <c r="CQ59" s="125">
        <f t="shared" si="183"/>
        <v>15.333333333333334</v>
      </c>
    </row>
    <row r="60" spans="1:95" ht="21" customHeight="1" thickBot="1" x14ac:dyDescent="0.3">
      <c r="A60" s="600" t="s">
        <v>136</v>
      </c>
      <c r="B60" s="605" t="s">
        <v>296</v>
      </c>
      <c r="C60" s="25" t="s">
        <v>3</v>
      </c>
      <c r="D60" s="655"/>
      <c r="E60" s="655"/>
      <c r="F60" s="470" t="s">
        <v>25</v>
      </c>
      <c r="G60" s="493"/>
      <c r="H60" s="477"/>
      <c r="I60" s="433" t="s">
        <v>41</v>
      </c>
      <c r="J60" s="409" t="s">
        <v>41</v>
      </c>
      <c r="K60" s="471"/>
      <c r="L60" s="471"/>
      <c r="M60" s="409" t="s">
        <v>25</v>
      </c>
      <c r="N60" s="409" t="s">
        <v>25</v>
      </c>
      <c r="O60" s="478"/>
      <c r="P60" s="473"/>
      <c r="Q60" s="409" t="s">
        <v>24</v>
      </c>
      <c r="R60" s="361" t="s">
        <v>25</v>
      </c>
      <c r="S60" s="565" t="s">
        <v>49</v>
      </c>
      <c r="T60" s="471"/>
      <c r="U60" s="409" t="s">
        <v>24</v>
      </c>
      <c r="V60" s="414" t="s">
        <v>25</v>
      </c>
      <c r="W60" s="473"/>
      <c r="X60" s="479"/>
      <c r="Y60" s="409" t="s">
        <v>27</v>
      </c>
      <c r="Z60" s="409" t="s">
        <v>25</v>
      </c>
      <c r="AA60" s="471"/>
      <c r="AB60" s="471"/>
      <c r="AC60" s="414" t="s">
        <v>24</v>
      </c>
      <c r="AD60" s="433" t="s">
        <v>25</v>
      </c>
      <c r="AE60" s="479"/>
      <c r="AF60" s="479"/>
      <c r="AG60" s="409" t="s">
        <v>24</v>
      </c>
      <c r="AH60" s="414" t="s">
        <v>24</v>
      </c>
      <c r="AI60" s="123">
        <f t="shared" si="157"/>
        <v>5</v>
      </c>
      <c r="AJ60" s="61">
        <f t="shared" si="158"/>
        <v>7</v>
      </c>
      <c r="AK60" s="61">
        <f t="shared" si="184"/>
        <v>0</v>
      </c>
      <c r="AL60" s="61">
        <f t="shared" si="185"/>
        <v>0</v>
      </c>
      <c r="AM60" s="61">
        <f t="shared" si="159"/>
        <v>0</v>
      </c>
      <c r="AN60" s="61">
        <f t="shared" si="160"/>
        <v>0</v>
      </c>
      <c r="AO60" s="61">
        <f t="shared" si="161"/>
        <v>1</v>
      </c>
      <c r="AP60" s="61">
        <f t="shared" si="162"/>
        <v>0</v>
      </c>
      <c r="AQ60" s="61">
        <f t="shared" si="163"/>
        <v>0</v>
      </c>
      <c r="AR60" s="61">
        <f t="shared" si="164"/>
        <v>0</v>
      </c>
      <c r="AS60" s="61">
        <f t="shared" si="165"/>
        <v>0</v>
      </c>
      <c r="AT60" s="61">
        <f t="shared" si="166"/>
        <v>0</v>
      </c>
      <c r="AU60" s="61">
        <f t="shared" si="167"/>
        <v>0</v>
      </c>
      <c r="AV60" s="61">
        <f t="shared" si="168"/>
        <v>0</v>
      </c>
      <c r="AW60" s="61">
        <f t="shared" si="169"/>
        <v>0</v>
      </c>
      <c r="AX60" s="61">
        <f t="shared" si="170"/>
        <v>0</v>
      </c>
      <c r="AY60" s="61">
        <f t="shared" si="171"/>
        <v>0</v>
      </c>
      <c r="AZ60" s="61">
        <f t="shared" si="172"/>
        <v>0</v>
      </c>
      <c r="BA60" s="61">
        <f t="shared" si="173"/>
        <v>0</v>
      </c>
      <c r="BB60" s="61">
        <f t="shared" si="174"/>
        <v>2</v>
      </c>
      <c r="BC60" s="62">
        <f t="shared" si="175"/>
        <v>13</v>
      </c>
      <c r="BD60" s="63"/>
      <c r="BE60" s="545">
        <f t="shared" si="206"/>
        <v>6.5</v>
      </c>
      <c r="BF60" s="5">
        <f t="shared" si="42"/>
        <v>0</v>
      </c>
      <c r="BG60" s="5">
        <f t="shared" si="26"/>
        <v>0</v>
      </c>
      <c r="BH60" s="5">
        <f t="shared" si="43"/>
        <v>0</v>
      </c>
      <c r="BI60" s="5">
        <f t="shared" si="44"/>
        <v>0</v>
      </c>
      <c r="BJ60" s="5">
        <f t="shared" si="27"/>
        <v>0</v>
      </c>
      <c r="BK60" s="5">
        <f t="shared" si="45"/>
        <v>1</v>
      </c>
      <c r="BL60" s="5">
        <f t="shared" si="28"/>
        <v>0</v>
      </c>
      <c r="BM60" s="5">
        <f t="shared" si="29"/>
        <v>0</v>
      </c>
      <c r="BN60" s="143">
        <f t="shared" si="30"/>
        <v>0</v>
      </c>
      <c r="BO60" s="145">
        <f t="shared" si="212"/>
        <v>6.5</v>
      </c>
      <c r="BP60" s="64">
        <f t="shared" si="213"/>
        <v>-1.166666666666667</v>
      </c>
      <c r="BQ60" s="65">
        <f t="shared" si="214"/>
        <v>2.3333333333333339</v>
      </c>
      <c r="BR60" s="545">
        <f t="shared" si="200"/>
        <v>7</v>
      </c>
      <c r="BS60" s="545">
        <f t="shared" si="201"/>
        <v>-0.66666666666666696</v>
      </c>
      <c r="BT60" s="66" t="e">
        <f>+(BR60/$BR$81)-1</f>
        <v>#REF!</v>
      </c>
      <c r="BU60" s="67">
        <f t="shared" si="202"/>
        <v>0</v>
      </c>
      <c r="BV60" s="67">
        <f t="shared" si="189"/>
        <v>0</v>
      </c>
      <c r="BW60" s="67">
        <f t="shared" si="203"/>
        <v>1</v>
      </c>
      <c r="BX60" s="67">
        <f t="shared" si="204"/>
        <v>0</v>
      </c>
      <c r="BY60" s="68">
        <f t="shared" si="190"/>
        <v>1</v>
      </c>
      <c r="BZ60" s="67">
        <f t="shared" si="209"/>
        <v>0</v>
      </c>
      <c r="CA60" s="67">
        <f>3+BX60</f>
        <v>3</v>
      </c>
      <c r="CB60" s="68">
        <f t="shared" si="205"/>
        <v>3</v>
      </c>
      <c r="CE60" s="161">
        <f t="shared" si="179"/>
        <v>6.5</v>
      </c>
      <c r="CF60" s="125">
        <f t="shared" si="57"/>
        <v>14</v>
      </c>
      <c r="CG60" s="163">
        <f t="shared" si="58"/>
        <v>156</v>
      </c>
      <c r="CH60" s="163">
        <f t="shared" si="59"/>
        <v>12</v>
      </c>
      <c r="CI60" s="163">
        <f t="shared" si="60"/>
        <v>168</v>
      </c>
      <c r="CJ60" s="157">
        <f t="shared" si="61"/>
        <v>0</v>
      </c>
      <c r="CK60" s="418">
        <f t="shared" si="210"/>
        <v>1</v>
      </c>
      <c r="CL60" s="424">
        <f t="shared" si="211"/>
        <v>12</v>
      </c>
      <c r="CN60" s="124">
        <f t="shared" si="181"/>
        <v>6.5</v>
      </c>
      <c r="CO60" s="124">
        <f t="shared" si="65"/>
        <v>7</v>
      </c>
      <c r="CP60" s="125">
        <f t="shared" si="182"/>
        <v>13</v>
      </c>
      <c r="CQ60" s="125">
        <f t="shared" si="183"/>
        <v>14</v>
      </c>
    </row>
    <row r="61" spans="1:95" ht="21" customHeight="1" thickBot="1" x14ac:dyDescent="0.3">
      <c r="A61" s="600" t="s">
        <v>138</v>
      </c>
      <c r="B61" s="605" t="s">
        <v>333</v>
      </c>
      <c r="C61" s="25" t="s">
        <v>3</v>
      </c>
      <c r="D61" s="473"/>
      <c r="E61" s="479"/>
      <c r="F61" s="409"/>
      <c r="G61" s="409"/>
      <c r="H61" s="478"/>
      <c r="I61" s="473"/>
      <c r="J61" s="409"/>
      <c r="K61" s="409"/>
      <c r="L61" s="479"/>
      <c r="M61" s="479"/>
      <c r="N61" s="409"/>
      <c r="O61" s="414"/>
      <c r="P61" s="473"/>
      <c r="Q61" s="479"/>
      <c r="R61" s="361"/>
      <c r="S61" s="433"/>
      <c r="T61" s="479"/>
      <c r="U61" s="479"/>
      <c r="V61" s="414"/>
      <c r="W61" s="433"/>
      <c r="X61" s="479"/>
      <c r="Y61" s="479"/>
      <c r="Z61" s="409"/>
      <c r="AA61" s="409"/>
      <c r="AB61" s="479"/>
      <c r="AC61" s="478"/>
      <c r="AD61" s="433" t="s">
        <v>342</v>
      </c>
      <c r="AE61" s="479"/>
      <c r="AF61" s="479"/>
      <c r="AG61" s="409" t="s">
        <v>341</v>
      </c>
      <c r="AH61" s="409" t="s">
        <v>342</v>
      </c>
      <c r="AI61" s="123">
        <f t="shared" si="157"/>
        <v>0</v>
      </c>
      <c r="AJ61" s="61">
        <f t="shared" si="158"/>
        <v>0</v>
      </c>
      <c r="AK61" s="61">
        <f t="shared" si="184"/>
        <v>0</v>
      </c>
      <c r="AL61" s="61">
        <f t="shared" si="185"/>
        <v>0</v>
      </c>
      <c r="AM61" s="61">
        <f t="shared" si="159"/>
        <v>0</v>
      </c>
      <c r="AN61" s="61">
        <f t="shared" si="160"/>
        <v>0</v>
      </c>
      <c r="AO61" s="61">
        <f t="shared" si="161"/>
        <v>0</v>
      </c>
      <c r="AP61" s="61">
        <f t="shared" si="162"/>
        <v>0</v>
      </c>
      <c r="AQ61" s="61">
        <f t="shared" si="163"/>
        <v>0</v>
      </c>
      <c r="AR61" s="61">
        <f t="shared" si="164"/>
        <v>0</v>
      </c>
      <c r="AS61" s="61">
        <f t="shared" si="165"/>
        <v>0</v>
      </c>
      <c r="AT61" s="61">
        <f t="shared" si="166"/>
        <v>0</v>
      </c>
      <c r="AU61" s="61">
        <f t="shared" si="167"/>
        <v>0</v>
      </c>
      <c r="AV61" s="61">
        <f t="shared" si="168"/>
        <v>0</v>
      </c>
      <c r="AW61" s="61">
        <f t="shared" si="169"/>
        <v>0</v>
      </c>
      <c r="AX61" s="61">
        <f t="shared" si="170"/>
        <v>0</v>
      </c>
      <c r="AY61" s="61">
        <f t="shared" si="171"/>
        <v>0</v>
      </c>
      <c r="AZ61" s="61">
        <f t="shared" si="172"/>
        <v>3</v>
      </c>
      <c r="BA61" s="61">
        <f t="shared" si="173"/>
        <v>0</v>
      </c>
      <c r="BB61" s="61">
        <f t="shared" si="174"/>
        <v>0</v>
      </c>
      <c r="BC61" s="62">
        <f t="shared" si="175"/>
        <v>3</v>
      </c>
      <c r="BD61" s="63"/>
      <c r="BE61" s="545">
        <f t="shared" si="206"/>
        <v>1.5</v>
      </c>
      <c r="BF61" s="5">
        <f t="shared" si="42"/>
        <v>0</v>
      </c>
      <c r="BG61" s="5">
        <f t="shared" si="26"/>
        <v>0</v>
      </c>
      <c r="BH61" s="5">
        <f t="shared" si="43"/>
        <v>0</v>
      </c>
      <c r="BI61" s="5">
        <f t="shared" si="44"/>
        <v>0</v>
      </c>
      <c r="BJ61" s="5">
        <f t="shared" si="27"/>
        <v>0</v>
      </c>
      <c r="BK61" s="5">
        <f t="shared" si="45"/>
        <v>0</v>
      </c>
      <c r="BL61" s="5">
        <f t="shared" si="28"/>
        <v>0</v>
      </c>
      <c r="BM61" s="5">
        <f t="shared" si="29"/>
        <v>0</v>
      </c>
      <c r="BN61" s="143">
        <f t="shared" si="30"/>
        <v>0</v>
      </c>
      <c r="BO61" s="145">
        <f t="shared" si="212"/>
        <v>1.5</v>
      </c>
      <c r="BP61" s="64">
        <f t="shared" si="213"/>
        <v>-6.166666666666667</v>
      </c>
      <c r="BQ61" s="65">
        <f t="shared" si="214"/>
        <v>12.333333333333334</v>
      </c>
      <c r="BR61" s="545"/>
      <c r="BS61" s="545"/>
      <c r="BT61" s="66"/>
      <c r="BU61" s="67">
        <f t="shared" si="202"/>
        <v>0</v>
      </c>
      <c r="BV61" s="67">
        <f t="shared" si="189"/>
        <v>0</v>
      </c>
      <c r="BW61" s="67">
        <f t="shared" si="203"/>
        <v>0</v>
      </c>
      <c r="BX61" s="67">
        <f t="shared" si="204"/>
        <v>0</v>
      </c>
      <c r="BY61" s="68">
        <f t="shared" si="190"/>
        <v>0</v>
      </c>
      <c r="BZ61" s="67">
        <f t="shared" si="209"/>
        <v>0</v>
      </c>
      <c r="CA61" s="67"/>
      <c r="CB61" s="68"/>
      <c r="CE61" s="161">
        <f t="shared" si="179"/>
        <v>1.5</v>
      </c>
      <c r="CF61" s="125">
        <f t="shared" si="57"/>
        <v>3</v>
      </c>
      <c r="CG61" s="163">
        <f t="shared" si="58"/>
        <v>36</v>
      </c>
      <c r="CH61" s="163">
        <f t="shared" si="59"/>
        <v>0</v>
      </c>
      <c r="CI61" s="163">
        <f t="shared" si="60"/>
        <v>36</v>
      </c>
      <c r="CJ61" s="157">
        <f t="shared" si="61"/>
        <v>0</v>
      </c>
      <c r="CK61" s="418">
        <f t="shared" si="210"/>
        <v>0</v>
      </c>
      <c r="CL61" s="424">
        <f t="shared" si="211"/>
        <v>0</v>
      </c>
      <c r="CN61" s="124">
        <f t="shared" si="181"/>
        <v>1.5</v>
      </c>
      <c r="CO61" s="124">
        <f t="shared" si="65"/>
        <v>0</v>
      </c>
      <c r="CP61" s="125">
        <f t="shared" si="182"/>
        <v>3</v>
      </c>
      <c r="CQ61" s="125">
        <f t="shared" si="183"/>
        <v>3</v>
      </c>
    </row>
    <row r="62" spans="1:95" ht="21" customHeight="1" thickBot="1" x14ac:dyDescent="0.3">
      <c r="A62" s="600" t="s">
        <v>326</v>
      </c>
      <c r="B62" s="605" t="s">
        <v>334</v>
      </c>
      <c r="C62" s="25" t="s">
        <v>3</v>
      </c>
      <c r="D62" s="473"/>
      <c r="E62" s="479"/>
      <c r="F62" s="409"/>
      <c r="G62" s="409"/>
      <c r="H62" s="478"/>
      <c r="I62" s="473"/>
      <c r="J62" s="409"/>
      <c r="K62" s="409"/>
      <c r="L62" s="479"/>
      <c r="M62" s="479"/>
      <c r="N62" s="409"/>
      <c r="O62" s="414"/>
      <c r="P62" s="473"/>
      <c r="Q62" s="479"/>
      <c r="R62" s="361"/>
      <c r="S62" s="433"/>
      <c r="T62" s="479"/>
      <c r="U62" s="479"/>
      <c r="V62" s="414"/>
      <c r="W62" s="433"/>
      <c r="X62" s="479"/>
      <c r="Y62" s="479"/>
      <c r="Z62" s="409"/>
      <c r="AA62" s="409"/>
      <c r="AB62" s="479"/>
      <c r="AC62" s="478"/>
      <c r="AD62" s="433" t="s">
        <v>342</v>
      </c>
      <c r="AE62" s="479"/>
      <c r="AF62" s="479"/>
      <c r="AG62" s="409" t="s">
        <v>341</v>
      </c>
      <c r="AH62" s="409" t="s">
        <v>342</v>
      </c>
      <c r="AI62" s="123">
        <f t="shared" si="157"/>
        <v>0</v>
      </c>
      <c r="AJ62" s="61">
        <f t="shared" si="158"/>
        <v>0</v>
      </c>
      <c r="AK62" s="61">
        <f t="shared" si="184"/>
        <v>0</v>
      </c>
      <c r="AL62" s="61">
        <f t="shared" si="185"/>
        <v>0</v>
      </c>
      <c r="AM62" s="61">
        <f t="shared" si="159"/>
        <v>0</v>
      </c>
      <c r="AN62" s="61">
        <f t="shared" si="160"/>
        <v>0</v>
      </c>
      <c r="AO62" s="61">
        <f t="shared" si="161"/>
        <v>0</v>
      </c>
      <c r="AP62" s="61">
        <f t="shared" si="162"/>
        <v>0</v>
      </c>
      <c r="AQ62" s="61">
        <f t="shared" si="163"/>
        <v>0</v>
      </c>
      <c r="AR62" s="61">
        <f t="shared" si="164"/>
        <v>0</v>
      </c>
      <c r="AS62" s="61">
        <f t="shared" si="165"/>
        <v>0</v>
      </c>
      <c r="AT62" s="61">
        <f t="shared" si="166"/>
        <v>0</v>
      </c>
      <c r="AU62" s="61">
        <f t="shared" si="167"/>
        <v>0</v>
      </c>
      <c r="AV62" s="61">
        <f t="shared" si="168"/>
        <v>0</v>
      </c>
      <c r="AW62" s="61">
        <f t="shared" si="169"/>
        <v>0</v>
      </c>
      <c r="AX62" s="61">
        <f t="shared" si="170"/>
        <v>0</v>
      </c>
      <c r="AY62" s="61">
        <f t="shared" si="171"/>
        <v>0</v>
      </c>
      <c r="AZ62" s="61">
        <f t="shared" si="172"/>
        <v>3</v>
      </c>
      <c r="BA62" s="61">
        <f t="shared" si="173"/>
        <v>0</v>
      </c>
      <c r="BB62" s="61">
        <f t="shared" si="174"/>
        <v>0</v>
      </c>
      <c r="BC62" s="62">
        <f t="shared" si="175"/>
        <v>3</v>
      </c>
      <c r="BD62" s="63"/>
      <c r="BE62" s="545">
        <f t="shared" si="206"/>
        <v>1.5</v>
      </c>
      <c r="BF62" s="5">
        <f t="shared" si="42"/>
        <v>0</v>
      </c>
      <c r="BG62" s="5">
        <f t="shared" si="26"/>
        <v>0</v>
      </c>
      <c r="BH62" s="5">
        <f t="shared" si="43"/>
        <v>0</v>
      </c>
      <c r="BI62" s="5">
        <f t="shared" si="44"/>
        <v>0</v>
      </c>
      <c r="BJ62" s="5">
        <f t="shared" si="27"/>
        <v>0</v>
      </c>
      <c r="BK62" s="5">
        <f t="shared" si="45"/>
        <v>0</v>
      </c>
      <c r="BL62" s="5">
        <f t="shared" si="28"/>
        <v>0</v>
      </c>
      <c r="BM62" s="5">
        <f t="shared" si="29"/>
        <v>0</v>
      </c>
      <c r="BN62" s="143">
        <f t="shared" si="30"/>
        <v>0</v>
      </c>
      <c r="BO62" s="145">
        <f t="shared" si="212"/>
        <v>1.5</v>
      </c>
      <c r="BP62" s="64">
        <f t="shared" si="213"/>
        <v>-6.166666666666667</v>
      </c>
      <c r="BQ62" s="65">
        <f t="shared" si="214"/>
        <v>12.333333333333334</v>
      </c>
      <c r="BR62" s="545"/>
      <c r="BS62" s="545"/>
      <c r="BT62" s="66"/>
      <c r="BU62" s="67"/>
      <c r="BV62" s="67"/>
      <c r="BW62" s="67"/>
      <c r="BX62" s="67"/>
      <c r="BY62" s="68"/>
      <c r="BZ62" s="67">
        <f>+BN62</f>
        <v>0</v>
      </c>
      <c r="CA62" s="67"/>
      <c r="CB62" s="68"/>
      <c r="CE62" s="161">
        <f t="shared" ref="CE62" si="215">+BE62</f>
        <v>1.5</v>
      </c>
      <c r="CF62" s="125">
        <f t="shared" ref="CF62" si="216">+BC62+BF62+BG62+BJ62+BK62+BL62+BM62+BH62+BI62</f>
        <v>3</v>
      </c>
      <c r="CG62" s="163">
        <f t="shared" ref="CG62" si="217">+BE62*24-(AQ62+AU62+AV62)*8</f>
        <v>36</v>
      </c>
      <c r="CH62" s="163">
        <f t="shared" ref="CH62" si="218">+(BF62+BG62+BJ62+BK62+BL62+BM62)*12+(BH62+BI62)*8</f>
        <v>0</v>
      </c>
      <c r="CI62" s="163">
        <f t="shared" ref="CI62" si="219">+CG62+CH62</f>
        <v>36</v>
      </c>
      <c r="CJ62" s="157">
        <f t="shared" ref="CJ62" si="220">+(AQ62+AU62+AV62)*8+(BN62)*12</f>
        <v>0</v>
      </c>
      <c r="CK62" s="418">
        <f t="shared" si="210"/>
        <v>0</v>
      </c>
      <c r="CL62" s="424">
        <f t="shared" si="211"/>
        <v>0</v>
      </c>
      <c r="CN62" s="124"/>
      <c r="CO62" s="124">
        <f t="shared" si="65"/>
        <v>0</v>
      </c>
      <c r="CP62" s="125"/>
      <c r="CQ62" s="125"/>
    </row>
    <row r="63" spans="1:95" ht="21" customHeight="1" thickBot="1" x14ac:dyDescent="0.3">
      <c r="A63" s="59" t="s">
        <v>21</v>
      </c>
      <c r="B63" s="59" t="s">
        <v>22</v>
      </c>
      <c r="C63" s="222" t="s">
        <v>23</v>
      </c>
      <c r="D63" s="305">
        <v>1</v>
      </c>
      <c r="E63" s="262">
        <f>D63+1</f>
        <v>2</v>
      </c>
      <c r="F63" s="262">
        <f t="shared" ref="F63:AH63" si="221">E63+1</f>
        <v>3</v>
      </c>
      <c r="G63" s="262">
        <f t="shared" si="221"/>
        <v>4</v>
      </c>
      <c r="H63" s="596">
        <f t="shared" si="221"/>
        <v>5</v>
      </c>
      <c r="I63" s="305">
        <f t="shared" si="221"/>
        <v>6</v>
      </c>
      <c r="J63" s="262">
        <f t="shared" si="221"/>
        <v>7</v>
      </c>
      <c r="K63" s="262">
        <f t="shared" si="221"/>
        <v>8</v>
      </c>
      <c r="L63" s="262">
        <f t="shared" si="221"/>
        <v>9</v>
      </c>
      <c r="M63" s="261">
        <f t="shared" si="221"/>
        <v>10</v>
      </c>
      <c r="N63" s="262">
        <f t="shared" si="221"/>
        <v>11</v>
      </c>
      <c r="O63" s="596">
        <f t="shared" si="221"/>
        <v>12</v>
      </c>
      <c r="P63" s="305">
        <f t="shared" si="221"/>
        <v>13</v>
      </c>
      <c r="Q63" s="262">
        <f t="shared" si="221"/>
        <v>14</v>
      </c>
      <c r="R63" s="829">
        <f t="shared" si="221"/>
        <v>15</v>
      </c>
      <c r="S63" s="305">
        <f t="shared" si="221"/>
        <v>16</v>
      </c>
      <c r="T63" s="262">
        <f t="shared" si="221"/>
        <v>17</v>
      </c>
      <c r="U63" s="261">
        <f t="shared" si="221"/>
        <v>18</v>
      </c>
      <c r="V63" s="596">
        <f t="shared" si="221"/>
        <v>19</v>
      </c>
      <c r="W63" s="305">
        <f t="shared" si="221"/>
        <v>20</v>
      </c>
      <c r="X63" s="262">
        <f t="shared" si="221"/>
        <v>21</v>
      </c>
      <c r="Y63" s="262">
        <f t="shared" si="221"/>
        <v>22</v>
      </c>
      <c r="Z63" s="262">
        <f t="shared" si="221"/>
        <v>23</v>
      </c>
      <c r="AA63" s="262">
        <f t="shared" si="221"/>
        <v>24</v>
      </c>
      <c r="AB63" s="262">
        <f t="shared" si="221"/>
        <v>25</v>
      </c>
      <c r="AC63" s="597">
        <f t="shared" si="221"/>
        <v>26</v>
      </c>
      <c r="AD63" s="305">
        <f t="shared" si="221"/>
        <v>27</v>
      </c>
      <c r="AE63" s="262">
        <f t="shared" si="221"/>
        <v>28</v>
      </c>
      <c r="AF63" s="262">
        <f t="shared" si="221"/>
        <v>29</v>
      </c>
      <c r="AG63" s="261">
        <f t="shared" si="221"/>
        <v>30</v>
      </c>
      <c r="AH63" s="596">
        <f t="shared" si="221"/>
        <v>31</v>
      </c>
      <c r="AI63" s="131">
        <f>SUM(AI47:AI62)</f>
        <v>77</v>
      </c>
      <c r="AJ63" s="131">
        <f>SUM(AJ47:AJ62)</f>
        <v>71</v>
      </c>
      <c r="AK63" s="131">
        <f>SUM(AK47:AK62)</f>
        <v>0</v>
      </c>
      <c r="AL63" s="131">
        <f>SUM(AL47:AL62)</f>
        <v>0</v>
      </c>
      <c r="AM63" s="131">
        <f>SUM(AM47:AM62)</f>
        <v>0</v>
      </c>
      <c r="AN63" s="131">
        <f>SUM(AN47:AN62)</f>
        <v>9</v>
      </c>
      <c r="AO63" s="131">
        <f>SUM(AO47:AO62)</f>
        <v>20</v>
      </c>
      <c r="AP63" s="131">
        <f>SUM(AP47:AP62)</f>
        <v>17</v>
      </c>
      <c r="AQ63" s="131">
        <f>SUM(AQ47:AQ62)</f>
        <v>0</v>
      </c>
      <c r="AR63" s="131">
        <f>SUM(AR47:AR62)</f>
        <v>0</v>
      </c>
      <c r="AS63" s="131">
        <f>SUM(AS47:AS62)</f>
        <v>0</v>
      </c>
      <c r="AT63" s="131">
        <f>SUM(AT47:AT62)</f>
        <v>0</v>
      </c>
      <c r="AU63" s="131">
        <f>SUM(AU47:AU62)</f>
        <v>0</v>
      </c>
      <c r="AV63" s="131">
        <f>SUM(AV47:AV62)</f>
        <v>31</v>
      </c>
      <c r="AW63" s="131">
        <f>SUM(AW47:AW62)</f>
        <v>0</v>
      </c>
      <c r="AX63" s="131">
        <f>SUM(AX47:AX62)</f>
        <v>0</v>
      </c>
      <c r="AY63" s="131">
        <f>SUM(AY47:AY62)</f>
        <v>0</v>
      </c>
      <c r="AZ63" s="131">
        <f>SUM(AZ47:AZ62)</f>
        <v>6</v>
      </c>
      <c r="BA63" s="131">
        <f>SUM(BA47:BA62)</f>
        <v>0</v>
      </c>
      <c r="BB63" s="131">
        <f>SUM(BB47:BB62)</f>
        <v>2</v>
      </c>
      <c r="BC63" s="371">
        <f>SUM(BC47:BC62)</f>
        <v>203.66666666666669</v>
      </c>
      <c r="BD63" s="71"/>
      <c r="BE63" s="192"/>
      <c r="BF63" s="265">
        <f t="shared" ref="BF63:BF79" si="222">COUNTIF($D63:$AH63,"DTS")+COUNTIF($D63:$AH63,"DTS1")</f>
        <v>0</v>
      </c>
      <c r="BG63" s="265">
        <f t="shared" ref="BG63:BG79" si="223">COUNTIF($D63:$AH63,"NTS")+COUNTIF($D63:$AH63,"NTS1")</f>
        <v>0</v>
      </c>
      <c r="BH63" s="265">
        <f t="shared" ref="BH63:BH79" si="224">COUNTIF($D63:$AH63,"DTS4S")+COUNTIF($D63:$AH63,"DTS4S1")</f>
        <v>0</v>
      </c>
      <c r="BI63" s="265">
        <f t="shared" ref="BI63:BI79" si="225">COUNTIF($D63:$AH63,"NTS4S")+COUNTIF($D63:$AH63,"NTS4S1")</f>
        <v>0</v>
      </c>
      <c r="BJ63" s="265">
        <f t="shared" ref="BJ63:BJ79" si="226">COUNTIF($D63:$AH63,"DTS5S")+COUNTIF($D63:$AH63,"DTS5S1")</f>
        <v>0</v>
      </c>
      <c r="BK63" s="265">
        <f t="shared" si="45"/>
        <v>0</v>
      </c>
      <c r="BL63" s="265">
        <f t="shared" ref="BL63:BL79" si="227">COUNTIF($D63:$AH63,"DTSDS")+COUNTIF($D63:$AH63,"DTSDS1")</f>
        <v>0</v>
      </c>
      <c r="BM63" s="265">
        <f t="shared" ref="BM63:BM79" si="228">COUNTIF($D63:$AH63,"NTSDS")+COUNTIF($D63:$AH63,"NTSDS1")</f>
        <v>0</v>
      </c>
      <c r="BN63" s="266">
        <f t="shared" ref="BN63:BN79" si="229">COUNTIF($D63:$AH63,"FOTS")</f>
        <v>0</v>
      </c>
      <c r="BO63" s="149" t="s">
        <v>191</v>
      </c>
      <c r="BP63" s="83">
        <f>AVERAGE(BP47:BP62)</f>
        <v>-0.75000000000000022</v>
      </c>
      <c r="BQ63" s="83"/>
      <c r="BR63" s="82" t="s">
        <v>191</v>
      </c>
      <c r="BS63" s="83">
        <f>AVERAGE(BS47:BS62)</f>
        <v>0.48611111111111072</v>
      </c>
      <c r="BT63" s="84"/>
      <c r="BU63" s="85"/>
      <c r="BV63" s="85" t="e">
        <f>AVERAGE(BV47:BV62)</f>
        <v>#REF!</v>
      </c>
      <c r="BW63" s="85" t="e">
        <f>AVERAGE(BW47:BW62)</f>
        <v>#REF!</v>
      </c>
      <c r="BX63" s="85" t="e">
        <f>AVERAGE(BX47:BX62)</f>
        <v>#REF!</v>
      </c>
      <c r="BY63" s="85"/>
      <c r="BZ63" s="85"/>
      <c r="CA63" s="85"/>
      <c r="CB63" s="86" t="e">
        <f>SUM(CB47:CB62)</f>
        <v>#REF!</v>
      </c>
      <c r="CC63" s="23"/>
      <c r="CD63" s="23"/>
      <c r="CE63" s="161"/>
      <c r="CF63" s="125"/>
      <c r="CG63" s="163"/>
      <c r="CH63" s="163"/>
      <c r="CI63" s="163"/>
      <c r="CJ63" s="157"/>
      <c r="CK63" s="418"/>
      <c r="CL63" s="424"/>
      <c r="CN63" s="124"/>
      <c r="CO63" s="124" t="str">
        <f t="shared" si="65"/>
        <v>MÉDIAS</v>
      </c>
      <c r="CP63" s="125"/>
      <c r="CQ63" s="125"/>
    </row>
    <row r="64" spans="1:95" ht="21" customHeight="1" thickBot="1" x14ac:dyDescent="0.3">
      <c r="A64" s="571" t="s">
        <v>142</v>
      </c>
      <c r="B64" s="569" t="s">
        <v>143</v>
      </c>
      <c r="C64" s="26" t="s">
        <v>1</v>
      </c>
      <c r="D64" s="682" t="s">
        <v>24</v>
      </c>
      <c r="E64" s="682" t="s">
        <v>31</v>
      </c>
      <c r="F64" s="683" t="s">
        <v>26</v>
      </c>
      <c r="G64" s="684" t="s">
        <v>25</v>
      </c>
      <c r="H64" s="685"/>
      <c r="I64" s="805" t="s">
        <v>48</v>
      </c>
      <c r="J64" s="684" t="s">
        <v>24</v>
      </c>
      <c r="K64" s="684" t="s">
        <v>24</v>
      </c>
      <c r="L64" s="687"/>
      <c r="M64" s="687"/>
      <c r="N64" s="684" t="s">
        <v>24</v>
      </c>
      <c r="O64" s="688" t="s">
        <v>25</v>
      </c>
      <c r="P64" s="686"/>
      <c r="Q64" s="689"/>
      <c r="R64" s="872" t="s">
        <v>24</v>
      </c>
      <c r="S64" s="690" t="s">
        <v>25</v>
      </c>
      <c r="T64" s="687" t="s">
        <v>57</v>
      </c>
      <c r="U64" s="687"/>
      <c r="V64" s="688" t="s">
        <v>24</v>
      </c>
      <c r="W64" s="690" t="s">
        <v>26</v>
      </c>
      <c r="X64" s="689"/>
      <c r="Y64" s="689"/>
      <c r="Z64" s="684" t="s">
        <v>24</v>
      </c>
      <c r="AA64" s="684" t="s">
        <v>26</v>
      </c>
      <c r="AB64" s="691"/>
      <c r="AC64" s="692"/>
      <c r="AD64" s="690" t="s">
        <v>58</v>
      </c>
      <c r="AE64" s="684" t="s">
        <v>58</v>
      </c>
      <c r="AF64" s="687"/>
      <c r="AG64" s="687"/>
      <c r="AH64" s="688" t="s">
        <v>58</v>
      </c>
      <c r="AI64" s="123">
        <f t="shared" ref="AI64:AI79" si="230">COUNTIF($D64:$AH64,"D")</f>
        <v>7</v>
      </c>
      <c r="AJ64" s="61">
        <f t="shared" ref="AJ64:AJ79" si="231">COUNTIF($D64:$AH64,"N")</f>
        <v>3</v>
      </c>
      <c r="AK64" s="61">
        <f>COUNTIF($D64:$AH64,"DTS4S")+COUNTIF($D64:$AH64,"DTS4S1")</f>
        <v>0</v>
      </c>
      <c r="AL64" s="61">
        <f>COUNTIF($D64:$AH64,"NTS4S")+COUNTIF($D64:$AH64,"NTS4S1")</f>
        <v>0</v>
      </c>
      <c r="AM64" s="61">
        <f t="shared" ref="AM64:AM79" si="232">COUNTIF($D64:$AH64,"S")</f>
        <v>0</v>
      </c>
      <c r="AN64" s="61">
        <f t="shared" ref="AN64:AN79" si="233">COUNTIF($D64:$AH64,"DT")</f>
        <v>3</v>
      </c>
      <c r="AO64" s="61">
        <f t="shared" ref="AO64:AO79" si="234">COUNTIF($D64:$AH64,"NT")</f>
        <v>0</v>
      </c>
      <c r="AP64" s="61">
        <f t="shared" ref="AP64:AP79" si="235">COUNTIF($D64:$AH64,"t")</f>
        <v>1</v>
      </c>
      <c r="AQ64" s="61">
        <f t="shared" ref="AQ64:AQ79" si="236">COUNTIF($D64:$AH64,"FE")</f>
        <v>0</v>
      </c>
      <c r="AR64" s="61">
        <f t="shared" ref="AR64:AR79" si="237">COUNTIF($D64:$AH64,"FO")</f>
        <v>0</v>
      </c>
      <c r="AS64" s="61">
        <f t="shared" ref="AS64:AS79" si="238">COUNTIF($D64:$AH64,"DS")</f>
        <v>0</v>
      </c>
      <c r="AT64" s="61">
        <f t="shared" ref="AT64:AT79" si="239">COUNTIF($D64:$AH64,"DISP")</f>
        <v>0</v>
      </c>
      <c r="AU64" s="61">
        <f t="shared" ref="AU64:AU79" si="240">COUNTIF($D64:$AH64,"L")</f>
        <v>0</v>
      </c>
      <c r="AV64" s="61">
        <f t="shared" ref="AV64:AV79" si="241">COUNTIF($D64:$AH64,"B")</f>
        <v>0</v>
      </c>
      <c r="AW64" s="61">
        <f t="shared" ref="AW64:AW79" si="242">COUNTIF($D64:$AH64,"SA")</f>
        <v>0</v>
      </c>
      <c r="AX64" s="61">
        <f t="shared" ref="AX64:AX79" si="243">COUNTIF($D64:$AH64,"SAT")</f>
        <v>0</v>
      </c>
      <c r="AY64" s="61">
        <f t="shared" ref="AY64:AY79" si="244">COUNTIF($D64:$AH64,"SE")</f>
        <v>0</v>
      </c>
      <c r="AZ64" s="61">
        <f t="shared" ref="AZ64:AZ79" si="245">COUNTIF($D64:$AH64,"OJTD")+COUNTIF($D64:$AH64,"OJTN")</f>
        <v>0</v>
      </c>
      <c r="BA64" s="61">
        <f t="shared" ref="BA64:BA79" si="246">COUNTIF($D64:$AH64,"TR")</f>
        <v>0</v>
      </c>
      <c r="BB64" s="61">
        <f t="shared" ref="BB64:BB79" si="247">COUNTIF($D64:$AH64,"F")</f>
        <v>0</v>
      </c>
      <c r="BC64" s="62">
        <f t="shared" ref="BC64:BC79" si="248">+AI64+AJ64+AN64+AO64+((AQ64+AU64+AV64+AY64)*8)/12+AW64+AX64+AZ64+BA64+AM64</f>
        <v>13</v>
      </c>
      <c r="BD64" s="63"/>
      <c r="BE64" s="545">
        <f>+AI64*$BD$2+AJ64*$BD$6+AN64*$BD$2+AO64*$BD$6+AQ64*8/24+AU64*8/24+AV64*8/24+AW64*8/24+AX64*12/24+AY64*8/24+AZ64*$BD$2+BA64*8/24+BN64*(0/24)+(AM64*$BE$2)+AK64*$BF$2+AL64*$BF$6</f>
        <v>6.5</v>
      </c>
      <c r="BF64" s="5">
        <f t="shared" si="222"/>
        <v>0</v>
      </c>
      <c r="BG64" s="5">
        <f t="shared" si="223"/>
        <v>1</v>
      </c>
      <c r="BH64" s="5">
        <f t="shared" si="224"/>
        <v>0</v>
      </c>
      <c r="BI64" s="5">
        <f t="shared" si="225"/>
        <v>0</v>
      </c>
      <c r="BJ64" s="5">
        <f t="shared" si="226"/>
        <v>1</v>
      </c>
      <c r="BK64" s="5">
        <f t="shared" si="45"/>
        <v>0</v>
      </c>
      <c r="BL64" s="5">
        <f t="shared" si="227"/>
        <v>0</v>
      </c>
      <c r="BM64" s="5">
        <f t="shared" si="228"/>
        <v>0</v>
      </c>
      <c r="BN64" s="143">
        <f t="shared" si="229"/>
        <v>3</v>
      </c>
      <c r="BO64" s="145">
        <f>+BE64</f>
        <v>6.5</v>
      </c>
      <c r="BP64" s="64">
        <f>+BO64+(BN64)*(12/24)-$BO$12</f>
        <v>0.33333333333333304</v>
      </c>
      <c r="BQ64" s="65">
        <f t="shared" si="199"/>
        <v>0</v>
      </c>
      <c r="BR64" s="545">
        <f t="shared" ref="BR64:BR69" si="249">+BO64+BY64*$BD$2</f>
        <v>7.5</v>
      </c>
      <c r="BS64" s="545">
        <f t="shared" ref="BS64" si="250">+BR64-$BO$12</f>
        <v>-0.16666666666666696</v>
      </c>
      <c r="BT64" s="66" t="e">
        <f>+(BR64/$BR$81)-1</f>
        <v>#REF!</v>
      </c>
      <c r="BU64" s="67">
        <f t="shared" ref="BU64:BU68" si="251">+BF64+BG64</f>
        <v>1</v>
      </c>
      <c r="BV64" s="67">
        <f>+BH64+BI64</f>
        <v>0</v>
      </c>
      <c r="BW64" s="67">
        <f t="shared" ref="BW64:BW68" si="252">+BJ64+BK64</f>
        <v>1</v>
      </c>
      <c r="BX64" s="67">
        <f t="shared" ref="BX64:BX68" si="253">+BL64+BM64</f>
        <v>0</v>
      </c>
      <c r="BY64" s="68">
        <f>+BU64+BV64+BW64+BX64</f>
        <v>2</v>
      </c>
      <c r="BZ64" s="67">
        <f>+BN64</f>
        <v>3</v>
      </c>
      <c r="CA64" s="917">
        <f>5+BX64</f>
        <v>5</v>
      </c>
      <c r="CB64" s="68">
        <f>+CA64-BZ64</f>
        <v>2</v>
      </c>
      <c r="CE64" s="161">
        <f t="shared" ref="CE64:CE73" si="254">+BE64</f>
        <v>6.5</v>
      </c>
      <c r="CF64" s="125">
        <f t="shared" ref="CF64:CF73" si="255">+BC64+BF64+BG64+BJ64+BK64+BL64+BM64+BH64+BI64</f>
        <v>15</v>
      </c>
      <c r="CG64" s="163">
        <f t="shared" si="58"/>
        <v>156</v>
      </c>
      <c r="CH64" s="163">
        <f t="shared" si="59"/>
        <v>24</v>
      </c>
      <c r="CI64" s="163">
        <f t="shared" si="60"/>
        <v>180</v>
      </c>
      <c r="CJ64" s="157">
        <f t="shared" si="61"/>
        <v>36</v>
      </c>
      <c r="CK64" s="418">
        <f>BY64-BV64</f>
        <v>2</v>
      </c>
      <c r="CL64" s="424">
        <f>CK64*12+BV64*8</f>
        <v>24</v>
      </c>
      <c r="CN64" s="124">
        <f t="shared" ref="CN64:CN65" si="256">+CE64</f>
        <v>6.5</v>
      </c>
      <c r="CO64" s="124">
        <f t="shared" si="65"/>
        <v>7.5</v>
      </c>
      <c r="CP64" s="125">
        <f t="shared" ref="CP64:CP79" si="257">+BC64</f>
        <v>13</v>
      </c>
      <c r="CQ64" s="125">
        <f t="shared" ref="CQ64:CQ65" si="258">+CF64</f>
        <v>15</v>
      </c>
    </row>
    <row r="65" spans="1:95" ht="20.100000000000001" customHeight="1" thickBot="1" x14ac:dyDescent="0.3">
      <c r="A65" s="626" t="s">
        <v>144</v>
      </c>
      <c r="B65" s="569" t="s">
        <v>145</v>
      </c>
      <c r="C65" s="26" t="s">
        <v>1</v>
      </c>
      <c r="D65" s="693"/>
      <c r="E65" s="694" t="s">
        <v>26</v>
      </c>
      <c r="F65" s="695" t="s">
        <v>31</v>
      </c>
      <c r="G65" s="696" t="s">
        <v>31</v>
      </c>
      <c r="H65" s="697" t="s">
        <v>27</v>
      </c>
      <c r="I65" s="698"/>
      <c r="J65" s="696" t="s">
        <v>24</v>
      </c>
      <c r="K65" s="696" t="s">
        <v>26</v>
      </c>
      <c r="L65" s="699"/>
      <c r="M65" s="699"/>
      <c r="N65" s="696" t="s">
        <v>24</v>
      </c>
      <c r="O65" s="700" t="s">
        <v>25</v>
      </c>
      <c r="P65" s="698" t="s">
        <v>57</v>
      </c>
      <c r="Q65" s="701" t="s">
        <v>31</v>
      </c>
      <c r="R65" s="873" t="s">
        <v>24</v>
      </c>
      <c r="S65" s="702" t="s">
        <v>25</v>
      </c>
      <c r="T65" s="699"/>
      <c r="U65" s="699" t="s">
        <v>51</v>
      </c>
      <c r="V65" s="700"/>
      <c r="W65" s="702" t="s">
        <v>27</v>
      </c>
      <c r="X65" s="701"/>
      <c r="Y65" s="912" t="s">
        <v>61</v>
      </c>
      <c r="Z65" s="696" t="s">
        <v>24</v>
      </c>
      <c r="AA65" s="696" t="s">
        <v>27</v>
      </c>
      <c r="AB65" s="703"/>
      <c r="AC65" s="704"/>
      <c r="AD65" s="702" t="s">
        <v>24</v>
      </c>
      <c r="AE65" s="696" t="s">
        <v>25</v>
      </c>
      <c r="AF65" s="699" t="s">
        <v>27</v>
      </c>
      <c r="AG65" s="699"/>
      <c r="AH65" s="700" t="s">
        <v>31</v>
      </c>
      <c r="AI65" s="123">
        <f t="shared" si="230"/>
        <v>5</v>
      </c>
      <c r="AJ65" s="61">
        <f t="shared" si="231"/>
        <v>3</v>
      </c>
      <c r="AK65" s="61">
        <f t="shared" ref="AK65:AK79" si="259">COUNTIF($D65:$AH65,"DTS4S")+COUNTIF($D65:$AH65,"DTS4S1")</f>
        <v>0</v>
      </c>
      <c r="AL65" s="61">
        <f t="shared" ref="AL65:AL79" si="260">COUNTIF($D65:$AH65,"NTS4S")+COUNTIF($D65:$AH65,"NTS4S1")</f>
        <v>0</v>
      </c>
      <c r="AM65" s="61">
        <f t="shared" si="232"/>
        <v>0</v>
      </c>
      <c r="AN65" s="61">
        <f t="shared" si="233"/>
        <v>2</v>
      </c>
      <c r="AO65" s="61">
        <f t="shared" si="234"/>
        <v>4</v>
      </c>
      <c r="AP65" s="61">
        <f t="shared" si="235"/>
        <v>4</v>
      </c>
      <c r="AQ65" s="61">
        <f t="shared" si="236"/>
        <v>0</v>
      </c>
      <c r="AR65" s="61">
        <f t="shared" si="237"/>
        <v>0</v>
      </c>
      <c r="AS65" s="61">
        <f t="shared" si="238"/>
        <v>0</v>
      </c>
      <c r="AT65" s="61">
        <f t="shared" si="239"/>
        <v>0</v>
      </c>
      <c r="AU65" s="61">
        <f t="shared" si="240"/>
        <v>0</v>
      </c>
      <c r="AV65" s="61">
        <f t="shared" si="241"/>
        <v>0</v>
      </c>
      <c r="AW65" s="61">
        <f t="shared" si="242"/>
        <v>0</v>
      </c>
      <c r="AX65" s="61">
        <f t="shared" si="243"/>
        <v>0</v>
      </c>
      <c r="AY65" s="61">
        <f t="shared" si="244"/>
        <v>0</v>
      </c>
      <c r="AZ65" s="61">
        <f t="shared" si="245"/>
        <v>0</v>
      </c>
      <c r="BA65" s="61">
        <f t="shared" si="246"/>
        <v>0</v>
      </c>
      <c r="BB65" s="61">
        <f t="shared" si="247"/>
        <v>0</v>
      </c>
      <c r="BC65" s="62">
        <f t="shared" si="248"/>
        <v>14</v>
      </c>
      <c r="BD65" s="63"/>
      <c r="BE65" s="545">
        <f t="shared" ref="BE65:BE68" si="261">+AI65*$BD$2+AJ65*$BD$6+AN65*$BD$2+AO65*$BD$6+AQ65*8/24+AU65*8/24+AV65*8/24+AW65*8/24+AX65*12/24+AY65*8/24+AZ65*$BD$2+BA65*8/24+BN65*(0/24)+(AM65*$BE$2)+AK65*$BF$2+AL65*$BF$6</f>
        <v>7</v>
      </c>
      <c r="BF65" s="5">
        <f t="shared" si="222"/>
        <v>1</v>
      </c>
      <c r="BG65" s="5">
        <f t="shared" si="223"/>
        <v>1</v>
      </c>
      <c r="BH65" s="5">
        <f t="shared" si="224"/>
        <v>0</v>
      </c>
      <c r="BI65" s="5">
        <f t="shared" si="225"/>
        <v>0</v>
      </c>
      <c r="BJ65" s="5">
        <f t="shared" si="226"/>
        <v>0</v>
      </c>
      <c r="BK65" s="5">
        <f t="shared" si="45"/>
        <v>0</v>
      </c>
      <c r="BL65" s="5">
        <f t="shared" si="227"/>
        <v>0</v>
      </c>
      <c r="BM65" s="5">
        <f t="shared" si="228"/>
        <v>1</v>
      </c>
      <c r="BN65" s="143">
        <f t="shared" si="229"/>
        <v>0</v>
      </c>
      <c r="BO65" s="145">
        <f>+BE65</f>
        <v>7</v>
      </c>
      <c r="BP65" s="64">
        <f>+BO65+(BN65)*(12/24)-$BO$12</f>
        <v>-0.66666666666666696</v>
      </c>
      <c r="BQ65" s="65">
        <f t="shared" ref="BQ65" si="262">IF(BP65&gt;=(-11/24),0,(-BP65)/(12/24))</f>
        <v>1.3333333333333339</v>
      </c>
      <c r="BR65" s="545">
        <f t="shared" si="249"/>
        <v>8.5</v>
      </c>
      <c r="BS65" s="545">
        <f t="shared" ref="BS65" si="263">+BR65-$BO$12</f>
        <v>0.83333333333333304</v>
      </c>
      <c r="BT65" s="66" t="e">
        <f>+(BR65/$BR$81)-1</f>
        <v>#REF!</v>
      </c>
      <c r="BU65" s="67">
        <f t="shared" si="251"/>
        <v>2</v>
      </c>
      <c r="BV65" s="67">
        <f>+BH65+BI65</f>
        <v>0</v>
      </c>
      <c r="BW65" s="67">
        <f t="shared" si="252"/>
        <v>0</v>
      </c>
      <c r="BX65" s="67">
        <f t="shared" si="253"/>
        <v>1</v>
      </c>
      <c r="BY65" s="68">
        <f>+BU65+BV65+BW65+BX65</f>
        <v>3</v>
      </c>
      <c r="BZ65" s="67">
        <f t="shared" ref="BZ65:BZ68" si="264">+BN65</f>
        <v>0</v>
      </c>
      <c r="CA65" s="917">
        <f>6+BX65</f>
        <v>7</v>
      </c>
      <c r="CB65" s="68">
        <f>+CA65-BZ65</f>
        <v>7</v>
      </c>
      <c r="CE65" s="161">
        <f t="shared" si="254"/>
        <v>7</v>
      </c>
      <c r="CF65" s="125">
        <f t="shared" si="255"/>
        <v>17</v>
      </c>
      <c r="CG65" s="163">
        <f t="shared" si="58"/>
        <v>168</v>
      </c>
      <c r="CH65" s="163">
        <f t="shared" si="59"/>
        <v>36</v>
      </c>
      <c r="CI65" s="163">
        <f t="shared" si="60"/>
        <v>204</v>
      </c>
      <c r="CJ65" s="157">
        <f t="shared" si="61"/>
        <v>0</v>
      </c>
      <c r="CK65" s="418">
        <f t="shared" ref="CK65:CK79" si="265">BY65-BV65</f>
        <v>3</v>
      </c>
      <c r="CL65" s="424">
        <f t="shared" ref="CL65:CL67" si="266">CK65*12+BV65*8</f>
        <v>36</v>
      </c>
      <c r="CN65" s="124">
        <f t="shared" si="256"/>
        <v>7</v>
      </c>
      <c r="CO65" s="124">
        <f t="shared" si="65"/>
        <v>8.5</v>
      </c>
      <c r="CP65" s="125">
        <f t="shared" si="257"/>
        <v>14</v>
      </c>
      <c r="CQ65" s="125">
        <f t="shared" si="258"/>
        <v>17</v>
      </c>
    </row>
    <row r="66" spans="1:95" ht="21" customHeight="1" thickBot="1" x14ac:dyDescent="0.3">
      <c r="A66" s="571" t="s">
        <v>146</v>
      </c>
      <c r="B66" s="569" t="s">
        <v>147</v>
      </c>
      <c r="C66" s="26" t="s">
        <v>2</v>
      </c>
      <c r="D66" s="675"/>
      <c r="E66" s="675" t="s">
        <v>26</v>
      </c>
      <c r="F66" s="676" t="s">
        <v>26</v>
      </c>
      <c r="G66" s="454" t="s">
        <v>31</v>
      </c>
      <c r="H66" s="489"/>
      <c r="I66" s="494"/>
      <c r="J66" s="454" t="s">
        <v>24</v>
      </c>
      <c r="K66" s="454" t="s">
        <v>25</v>
      </c>
      <c r="L66" s="490"/>
      <c r="M66" s="490"/>
      <c r="N66" s="454" t="s">
        <v>24</v>
      </c>
      <c r="O66" s="455" t="s">
        <v>25</v>
      </c>
      <c r="P66" s="494"/>
      <c r="Q66" s="492"/>
      <c r="R66" s="867" t="s">
        <v>24</v>
      </c>
      <c r="S66" s="466" t="s">
        <v>25</v>
      </c>
      <c r="T66" s="490" t="s">
        <v>57</v>
      </c>
      <c r="U66" s="490"/>
      <c r="V66" s="455" t="s">
        <v>24</v>
      </c>
      <c r="W66" s="466" t="s">
        <v>25</v>
      </c>
      <c r="X66" s="492"/>
      <c r="Y66" s="492"/>
      <c r="Z66" s="454" t="s">
        <v>24</v>
      </c>
      <c r="AA66" s="454" t="s">
        <v>24</v>
      </c>
      <c r="AB66" s="678"/>
      <c r="AC66" s="679"/>
      <c r="AD66" s="466" t="s">
        <v>24</v>
      </c>
      <c r="AE66" s="454" t="s">
        <v>25</v>
      </c>
      <c r="AF66" s="490"/>
      <c r="AG66" s="490"/>
      <c r="AH66" s="455" t="s">
        <v>25</v>
      </c>
      <c r="AI66" s="123">
        <f t="shared" si="230"/>
        <v>7</v>
      </c>
      <c r="AJ66" s="61">
        <f t="shared" si="231"/>
        <v>6</v>
      </c>
      <c r="AK66" s="61">
        <f t="shared" si="259"/>
        <v>0</v>
      </c>
      <c r="AL66" s="61">
        <f t="shared" si="260"/>
        <v>0</v>
      </c>
      <c r="AM66" s="61">
        <f t="shared" si="232"/>
        <v>0</v>
      </c>
      <c r="AN66" s="61">
        <f t="shared" si="233"/>
        <v>2</v>
      </c>
      <c r="AO66" s="61">
        <f t="shared" si="234"/>
        <v>0</v>
      </c>
      <c r="AP66" s="61">
        <f t="shared" si="235"/>
        <v>1</v>
      </c>
      <c r="AQ66" s="61">
        <f t="shared" si="236"/>
        <v>0</v>
      </c>
      <c r="AR66" s="61">
        <f t="shared" si="237"/>
        <v>0</v>
      </c>
      <c r="AS66" s="61">
        <f t="shared" si="238"/>
        <v>0</v>
      </c>
      <c r="AT66" s="61">
        <f t="shared" si="239"/>
        <v>0</v>
      </c>
      <c r="AU66" s="61">
        <f t="shared" si="240"/>
        <v>0</v>
      </c>
      <c r="AV66" s="61">
        <f t="shared" si="241"/>
        <v>0</v>
      </c>
      <c r="AW66" s="61">
        <f t="shared" si="242"/>
        <v>0</v>
      </c>
      <c r="AX66" s="61">
        <f t="shared" si="243"/>
        <v>0</v>
      </c>
      <c r="AY66" s="61">
        <f t="shared" si="244"/>
        <v>0</v>
      </c>
      <c r="AZ66" s="61">
        <f t="shared" si="245"/>
        <v>0</v>
      </c>
      <c r="BA66" s="61">
        <f t="shared" si="246"/>
        <v>0</v>
      </c>
      <c r="BB66" s="61">
        <f t="shared" si="247"/>
        <v>0</v>
      </c>
      <c r="BC66" s="62">
        <f t="shared" si="248"/>
        <v>15</v>
      </c>
      <c r="BD66" s="63"/>
      <c r="BE66" s="545">
        <f t="shared" si="261"/>
        <v>7.5</v>
      </c>
      <c r="BF66" s="5">
        <f t="shared" si="222"/>
        <v>0</v>
      </c>
      <c r="BG66" s="5">
        <f t="shared" si="223"/>
        <v>1</v>
      </c>
      <c r="BH66" s="5">
        <f t="shared" si="224"/>
        <v>0</v>
      </c>
      <c r="BI66" s="5">
        <f t="shared" si="225"/>
        <v>0</v>
      </c>
      <c r="BJ66" s="5">
        <f t="shared" si="226"/>
        <v>0</v>
      </c>
      <c r="BK66" s="5">
        <f t="shared" ref="BK66:BK79" si="267">COUNTIF($D66:$AH66,"NTS5S")+COUNTIF($D66:$AH66,"NTS5S1")</f>
        <v>0</v>
      </c>
      <c r="BL66" s="5">
        <f t="shared" si="227"/>
        <v>0</v>
      </c>
      <c r="BM66" s="5">
        <f t="shared" si="228"/>
        <v>0</v>
      </c>
      <c r="BN66" s="143">
        <f t="shared" si="229"/>
        <v>0</v>
      </c>
      <c r="BO66" s="145">
        <f>+BE66</f>
        <v>7.5</v>
      </c>
      <c r="BP66" s="64">
        <f>+BO66+(BN66)*(12/24)-$BO$12</f>
        <v>-0.16666666666666696</v>
      </c>
      <c r="BQ66" s="65">
        <f t="shared" ref="BQ66:BQ67" si="268">IF(BP66&gt;=(-11/24),0,(-BP66)/(12/24))</f>
        <v>0</v>
      </c>
      <c r="BR66" s="545">
        <f t="shared" si="249"/>
        <v>8</v>
      </c>
      <c r="BS66" s="545">
        <f t="shared" ref="BS66:BS67" si="269">+BR66-$BO$12</f>
        <v>0.33333333333333304</v>
      </c>
      <c r="BT66" s="66" t="e">
        <f>+(BR66/$BR$81)-1</f>
        <v>#REF!</v>
      </c>
      <c r="BU66" s="67">
        <f t="shared" si="251"/>
        <v>1</v>
      </c>
      <c r="BV66" s="67">
        <f t="shared" ref="BV66:BV76" si="270">+BH66+BI66</f>
        <v>0</v>
      </c>
      <c r="BW66" s="67">
        <f t="shared" si="252"/>
        <v>0</v>
      </c>
      <c r="BX66" s="67">
        <f t="shared" si="253"/>
        <v>0</v>
      </c>
      <c r="BY66" s="68">
        <f t="shared" ref="BY66:BY79" si="271">+BU66+BV66+BW66+BX66</f>
        <v>1</v>
      </c>
      <c r="BZ66" s="67">
        <f t="shared" si="264"/>
        <v>0</v>
      </c>
      <c r="CA66" s="67">
        <f>2+BX66</f>
        <v>2</v>
      </c>
      <c r="CB66" s="68">
        <f>+CA66-BZ66</f>
        <v>2</v>
      </c>
      <c r="CE66" s="161">
        <f t="shared" si="254"/>
        <v>7.5</v>
      </c>
      <c r="CF66" s="125">
        <f t="shared" si="255"/>
        <v>16</v>
      </c>
      <c r="CG66" s="163">
        <f t="shared" si="58"/>
        <v>180</v>
      </c>
      <c r="CH66" s="163">
        <f t="shared" si="59"/>
        <v>12</v>
      </c>
      <c r="CI66" s="163">
        <f t="shared" si="60"/>
        <v>192</v>
      </c>
      <c r="CJ66" s="157">
        <f t="shared" si="61"/>
        <v>0</v>
      </c>
      <c r="CK66" s="418">
        <f t="shared" si="265"/>
        <v>1</v>
      </c>
      <c r="CL66" s="424">
        <f t="shared" si="266"/>
        <v>12</v>
      </c>
      <c r="CN66" s="124">
        <f>+CE66</f>
        <v>7.5</v>
      </c>
      <c r="CO66" s="124">
        <f t="shared" si="65"/>
        <v>8</v>
      </c>
      <c r="CP66" s="125">
        <f t="shared" si="257"/>
        <v>15</v>
      </c>
      <c r="CQ66" s="125">
        <f>+CF66</f>
        <v>16</v>
      </c>
    </row>
    <row r="67" spans="1:95" ht="21" customHeight="1" thickBot="1" x14ac:dyDescent="0.3">
      <c r="A67" s="571" t="s">
        <v>148</v>
      </c>
      <c r="B67" s="569" t="s">
        <v>149</v>
      </c>
      <c r="C67" s="26" t="s">
        <v>2</v>
      </c>
      <c r="D67" s="655" t="s">
        <v>24</v>
      </c>
      <c r="E67" s="655" t="s">
        <v>24</v>
      </c>
      <c r="F67" s="410" t="s">
        <v>26</v>
      </c>
      <c r="G67" s="409" t="s">
        <v>24</v>
      </c>
      <c r="H67" s="478"/>
      <c r="I67" s="473"/>
      <c r="J67" s="409" t="s">
        <v>24</v>
      </c>
      <c r="K67" s="409" t="s">
        <v>25</v>
      </c>
      <c r="L67" s="471"/>
      <c r="M67" s="471"/>
      <c r="N67" s="409" t="s">
        <v>24</v>
      </c>
      <c r="O67" s="414" t="s">
        <v>25</v>
      </c>
      <c r="P67" s="473"/>
      <c r="Q67" s="479"/>
      <c r="R67" s="361" t="s">
        <v>26</v>
      </c>
      <c r="S67" s="433" t="s">
        <v>26</v>
      </c>
      <c r="T67" s="471"/>
      <c r="U67" s="471" t="s">
        <v>50</v>
      </c>
      <c r="V67" s="414" t="s">
        <v>24</v>
      </c>
      <c r="W67" s="433" t="s">
        <v>25</v>
      </c>
      <c r="X67" s="501" t="s">
        <v>57</v>
      </c>
      <c r="Y67" s="479"/>
      <c r="Z67" s="409" t="s">
        <v>24</v>
      </c>
      <c r="AA67" s="409" t="s">
        <v>24</v>
      </c>
      <c r="AB67" s="493"/>
      <c r="AC67" s="477"/>
      <c r="AD67" s="433" t="s">
        <v>24</v>
      </c>
      <c r="AE67" s="409" t="s">
        <v>25</v>
      </c>
      <c r="AF67" s="501" t="s">
        <v>49</v>
      </c>
      <c r="AG67" s="471"/>
      <c r="AH67" s="414" t="s">
        <v>25</v>
      </c>
      <c r="AI67" s="123">
        <f t="shared" si="230"/>
        <v>9</v>
      </c>
      <c r="AJ67" s="61">
        <f t="shared" si="231"/>
        <v>5</v>
      </c>
      <c r="AK67" s="61">
        <f t="shared" si="259"/>
        <v>0</v>
      </c>
      <c r="AL67" s="61">
        <f t="shared" si="260"/>
        <v>0</v>
      </c>
      <c r="AM67" s="61">
        <f t="shared" si="232"/>
        <v>0</v>
      </c>
      <c r="AN67" s="61">
        <f t="shared" si="233"/>
        <v>3</v>
      </c>
      <c r="AO67" s="61">
        <f t="shared" si="234"/>
        <v>0</v>
      </c>
      <c r="AP67" s="61">
        <f t="shared" si="235"/>
        <v>0</v>
      </c>
      <c r="AQ67" s="61">
        <f t="shared" si="236"/>
        <v>0</v>
      </c>
      <c r="AR67" s="61">
        <f t="shared" si="237"/>
        <v>0</v>
      </c>
      <c r="AS67" s="61">
        <f t="shared" si="238"/>
        <v>0</v>
      </c>
      <c r="AT67" s="61">
        <f t="shared" si="239"/>
        <v>0</v>
      </c>
      <c r="AU67" s="61">
        <f t="shared" si="240"/>
        <v>0</v>
      </c>
      <c r="AV67" s="61">
        <f t="shared" si="241"/>
        <v>0</v>
      </c>
      <c r="AW67" s="61">
        <f t="shared" si="242"/>
        <v>0</v>
      </c>
      <c r="AX67" s="61">
        <f t="shared" si="243"/>
        <v>0</v>
      </c>
      <c r="AY67" s="61">
        <f t="shared" si="244"/>
        <v>0</v>
      </c>
      <c r="AZ67" s="61">
        <f t="shared" si="245"/>
        <v>0</v>
      </c>
      <c r="BA67" s="61">
        <f t="shared" si="246"/>
        <v>0</v>
      </c>
      <c r="BB67" s="61">
        <f t="shared" si="247"/>
        <v>0</v>
      </c>
      <c r="BC67" s="62">
        <f t="shared" si="248"/>
        <v>17</v>
      </c>
      <c r="BD67" s="63"/>
      <c r="BE67" s="545">
        <f t="shared" si="261"/>
        <v>8.5</v>
      </c>
      <c r="BF67" s="5">
        <f t="shared" si="222"/>
        <v>0</v>
      </c>
      <c r="BG67" s="5">
        <f t="shared" si="223"/>
        <v>1</v>
      </c>
      <c r="BH67" s="5">
        <f t="shared" si="224"/>
        <v>0</v>
      </c>
      <c r="BI67" s="5">
        <f t="shared" si="225"/>
        <v>0</v>
      </c>
      <c r="BJ67" s="5">
        <f t="shared" si="226"/>
        <v>0</v>
      </c>
      <c r="BK67" s="5">
        <f t="shared" si="267"/>
        <v>1</v>
      </c>
      <c r="BL67" s="5">
        <f t="shared" si="227"/>
        <v>1</v>
      </c>
      <c r="BM67" s="5">
        <f t="shared" si="228"/>
        <v>0</v>
      </c>
      <c r="BN67" s="143">
        <f t="shared" si="229"/>
        <v>0</v>
      </c>
      <c r="BO67" s="145">
        <f t="shared" ref="BO67" si="272">+BE67</f>
        <v>8.5</v>
      </c>
      <c r="BP67" s="64">
        <f t="shared" ref="BP67" si="273">+BO67+(BN67)*(12/24)-$BO$12</f>
        <v>0.83333333333333304</v>
      </c>
      <c r="BQ67" s="65">
        <f t="shared" si="268"/>
        <v>0</v>
      </c>
      <c r="BR67" s="545">
        <f t="shared" si="249"/>
        <v>10</v>
      </c>
      <c r="BS67" s="545">
        <f t="shared" si="269"/>
        <v>2.333333333333333</v>
      </c>
      <c r="BT67" s="66" t="e">
        <f>+(BR67/$BR$81)-1</f>
        <v>#REF!</v>
      </c>
      <c r="BU67" s="67">
        <f t="shared" si="251"/>
        <v>1</v>
      </c>
      <c r="BV67" s="67">
        <f t="shared" si="270"/>
        <v>0</v>
      </c>
      <c r="BW67" s="67">
        <f t="shared" si="252"/>
        <v>1</v>
      </c>
      <c r="BX67" s="67">
        <f t="shared" si="253"/>
        <v>1</v>
      </c>
      <c r="BY67" s="68">
        <f t="shared" si="271"/>
        <v>3</v>
      </c>
      <c r="BZ67" s="67">
        <f t="shared" si="264"/>
        <v>0</v>
      </c>
      <c r="CA67" s="67">
        <f>4+BX67</f>
        <v>5</v>
      </c>
      <c r="CB67" s="68">
        <f t="shared" ref="CB67" si="274">+CA67-BZ67</f>
        <v>5</v>
      </c>
      <c r="CE67" s="161">
        <f t="shared" si="254"/>
        <v>8.5</v>
      </c>
      <c r="CF67" s="125">
        <f t="shared" si="255"/>
        <v>20</v>
      </c>
      <c r="CG67" s="163">
        <f t="shared" ref="CG67:CG73" si="275">+BE67*24-(AQ67+AU67+AV67)*8</f>
        <v>204</v>
      </c>
      <c r="CH67" s="163">
        <f t="shared" ref="CH67:CH73" si="276">+(BF67+BG67+BJ67+BK67+BL67+BM67)*12+(BH67+BI67)*8</f>
        <v>36</v>
      </c>
      <c r="CI67" s="163">
        <f t="shared" ref="CI67:CI73" si="277">+CG67+CH67</f>
        <v>240</v>
      </c>
      <c r="CJ67" s="157">
        <f t="shared" ref="CJ67:CJ73" si="278">+(AQ67+AU67+AV67)*8+(BN67)*12</f>
        <v>0</v>
      </c>
      <c r="CK67" s="418">
        <f t="shared" si="265"/>
        <v>3</v>
      </c>
      <c r="CL67" s="424">
        <f t="shared" si="266"/>
        <v>36</v>
      </c>
      <c r="CN67" s="124">
        <f t="shared" ref="CN67:CN79" si="279">+CE67</f>
        <v>8.5</v>
      </c>
      <c r="CO67" s="124">
        <f t="shared" ref="CO67:CO79" si="280">+BR67</f>
        <v>10</v>
      </c>
      <c r="CP67" s="125">
        <f t="shared" si="257"/>
        <v>17</v>
      </c>
      <c r="CQ67" s="125">
        <f t="shared" ref="CQ67:CQ79" si="281">+CF67</f>
        <v>20</v>
      </c>
    </row>
    <row r="68" spans="1:95" ht="21" customHeight="1" thickBot="1" x14ac:dyDescent="0.3">
      <c r="A68" s="571" t="s">
        <v>150</v>
      </c>
      <c r="B68" s="569" t="s">
        <v>102</v>
      </c>
      <c r="C68" s="26" t="s">
        <v>2</v>
      </c>
      <c r="D68" s="655" t="s">
        <v>25</v>
      </c>
      <c r="E68" s="655" t="s">
        <v>25</v>
      </c>
      <c r="F68" s="410"/>
      <c r="G68" s="409" t="s">
        <v>25</v>
      </c>
      <c r="H68" s="498"/>
      <c r="I68" s="473" t="s">
        <v>26</v>
      </c>
      <c r="J68" s="409" t="s">
        <v>24</v>
      </c>
      <c r="K68" s="409" t="s">
        <v>25</v>
      </c>
      <c r="L68" s="471" t="s">
        <v>49</v>
      </c>
      <c r="M68" s="471"/>
      <c r="N68" s="409" t="s">
        <v>24</v>
      </c>
      <c r="O68" s="414" t="s">
        <v>25</v>
      </c>
      <c r="P68" s="473"/>
      <c r="Q68" s="479"/>
      <c r="R68" s="361" t="s">
        <v>24</v>
      </c>
      <c r="S68" s="915" t="s">
        <v>61</v>
      </c>
      <c r="T68" s="471"/>
      <c r="U68" s="499"/>
      <c r="V68" s="430" t="s">
        <v>25</v>
      </c>
      <c r="W68" s="433" t="s">
        <v>25</v>
      </c>
      <c r="X68" s="479"/>
      <c r="Y68" s="479"/>
      <c r="Z68" s="409" t="s">
        <v>24</v>
      </c>
      <c r="AA68" s="409" t="s">
        <v>24</v>
      </c>
      <c r="AB68" s="499"/>
      <c r="AC68" s="498"/>
      <c r="AD68" s="433" t="s">
        <v>24</v>
      </c>
      <c r="AE68" s="409" t="s">
        <v>26</v>
      </c>
      <c r="AF68" s="471"/>
      <c r="AG68" s="471"/>
      <c r="AH68" s="414" t="s">
        <v>25</v>
      </c>
      <c r="AI68" s="123">
        <f t="shared" si="230"/>
        <v>6</v>
      </c>
      <c r="AJ68" s="61">
        <f t="shared" si="231"/>
        <v>8</v>
      </c>
      <c r="AK68" s="61">
        <f t="shared" si="259"/>
        <v>0</v>
      </c>
      <c r="AL68" s="61">
        <f t="shared" si="260"/>
        <v>0</v>
      </c>
      <c r="AM68" s="61">
        <f t="shared" si="232"/>
        <v>0</v>
      </c>
      <c r="AN68" s="61">
        <f t="shared" si="233"/>
        <v>2</v>
      </c>
      <c r="AO68" s="61">
        <f t="shared" si="234"/>
        <v>0</v>
      </c>
      <c r="AP68" s="61">
        <f t="shared" si="235"/>
        <v>0</v>
      </c>
      <c r="AQ68" s="61">
        <f t="shared" si="236"/>
        <v>0</v>
      </c>
      <c r="AR68" s="61">
        <f t="shared" si="237"/>
        <v>0</v>
      </c>
      <c r="AS68" s="61">
        <f t="shared" si="238"/>
        <v>0</v>
      </c>
      <c r="AT68" s="61">
        <f t="shared" si="239"/>
        <v>0</v>
      </c>
      <c r="AU68" s="61">
        <f t="shared" si="240"/>
        <v>0</v>
      </c>
      <c r="AV68" s="61">
        <f t="shared" si="241"/>
        <v>0</v>
      </c>
      <c r="AW68" s="61">
        <f t="shared" si="242"/>
        <v>0</v>
      </c>
      <c r="AX68" s="61">
        <f t="shared" si="243"/>
        <v>0</v>
      </c>
      <c r="AY68" s="61">
        <f t="shared" si="244"/>
        <v>0</v>
      </c>
      <c r="AZ68" s="61">
        <f t="shared" si="245"/>
        <v>0</v>
      </c>
      <c r="BA68" s="61">
        <f t="shared" si="246"/>
        <v>0</v>
      </c>
      <c r="BB68" s="61">
        <f t="shared" si="247"/>
        <v>0</v>
      </c>
      <c r="BC68" s="62">
        <f t="shared" si="248"/>
        <v>16</v>
      </c>
      <c r="BD68" s="63"/>
      <c r="BE68" s="545">
        <f t="shared" si="261"/>
        <v>8</v>
      </c>
      <c r="BF68" s="5">
        <f t="shared" si="222"/>
        <v>1</v>
      </c>
      <c r="BG68" s="5">
        <f t="shared" si="223"/>
        <v>0</v>
      </c>
      <c r="BH68" s="5">
        <f t="shared" si="224"/>
        <v>0</v>
      </c>
      <c r="BI68" s="5">
        <f t="shared" si="225"/>
        <v>0</v>
      </c>
      <c r="BJ68" s="5">
        <f t="shared" si="226"/>
        <v>0</v>
      </c>
      <c r="BK68" s="5">
        <f t="shared" si="267"/>
        <v>1</v>
      </c>
      <c r="BL68" s="5">
        <f t="shared" si="227"/>
        <v>0</v>
      </c>
      <c r="BM68" s="5">
        <f t="shared" si="228"/>
        <v>0</v>
      </c>
      <c r="BN68" s="143">
        <f t="shared" si="229"/>
        <v>0</v>
      </c>
      <c r="BO68" s="145">
        <f t="shared" ref="BO68" si="282">+BE68</f>
        <v>8</v>
      </c>
      <c r="BP68" s="64">
        <f t="shared" ref="BP68" si="283">+BO68+(BN68)*(12/24)-$BO$12</f>
        <v>0.33333333333333304</v>
      </c>
      <c r="BQ68" s="65">
        <f t="shared" ref="BQ68" si="284">IF(BP68&gt;=(-11/24),0,(-BP68)/(12/24))</f>
        <v>0</v>
      </c>
      <c r="BR68" s="545">
        <f t="shared" si="249"/>
        <v>9</v>
      </c>
      <c r="BS68" s="545">
        <f t="shared" ref="BS68" si="285">+BR68-$BO$12</f>
        <v>1.333333333333333</v>
      </c>
      <c r="BT68" s="66" t="e">
        <f>+(BR68/$BR$81)-1</f>
        <v>#REF!</v>
      </c>
      <c r="BU68" s="67">
        <f t="shared" si="251"/>
        <v>1</v>
      </c>
      <c r="BV68" s="67">
        <f t="shared" ref="BV68" si="286">+BH68+BI68</f>
        <v>0</v>
      </c>
      <c r="BW68" s="67">
        <f t="shared" si="252"/>
        <v>1</v>
      </c>
      <c r="BX68" s="67">
        <f t="shared" si="253"/>
        <v>0</v>
      </c>
      <c r="BY68" s="68">
        <f t="shared" ref="BY68" si="287">+BU68+BV68+BW68+BX68</f>
        <v>2</v>
      </c>
      <c r="BZ68" s="67">
        <f t="shared" si="264"/>
        <v>0</v>
      </c>
      <c r="CA68" s="67">
        <f>8+BX68</f>
        <v>8</v>
      </c>
      <c r="CB68" s="68">
        <f>+CA68-BZ68</f>
        <v>8</v>
      </c>
      <c r="CE68" s="161">
        <f t="shared" ref="CE68" si="288">+BE68</f>
        <v>8</v>
      </c>
      <c r="CF68" s="125">
        <f t="shared" ref="CF68" si="289">+BC68+BF68+BG68+BJ68+BK68+BL68+BM68+BH68+BI68</f>
        <v>18</v>
      </c>
      <c r="CG68" s="163">
        <f t="shared" si="275"/>
        <v>192</v>
      </c>
      <c r="CH68" s="163">
        <f t="shared" si="276"/>
        <v>24</v>
      </c>
      <c r="CI68" s="163">
        <f t="shared" si="277"/>
        <v>216</v>
      </c>
      <c r="CJ68" s="157">
        <f t="shared" si="278"/>
        <v>0</v>
      </c>
      <c r="CK68" s="418">
        <f t="shared" ref="CK68" si="290">BY68-BV68</f>
        <v>2</v>
      </c>
      <c r="CL68" s="424">
        <f t="shared" ref="CL68" si="291">CK68*12+BV68*8</f>
        <v>24</v>
      </c>
      <c r="CN68" s="124">
        <f t="shared" si="279"/>
        <v>8</v>
      </c>
      <c r="CO68" s="124">
        <f t="shared" si="280"/>
        <v>9</v>
      </c>
      <c r="CP68" s="125">
        <f t="shared" si="257"/>
        <v>16</v>
      </c>
      <c r="CQ68" s="125">
        <f t="shared" si="281"/>
        <v>18</v>
      </c>
    </row>
    <row r="69" spans="1:95" ht="21.6" customHeight="1" thickBot="1" x14ac:dyDescent="0.3">
      <c r="A69" s="1661" t="s">
        <v>154</v>
      </c>
      <c r="B69" s="1662" t="s">
        <v>161</v>
      </c>
      <c r="C69" s="26" t="s">
        <v>71</v>
      </c>
      <c r="D69" s="705"/>
      <c r="E69" s="705"/>
      <c r="F69" s="706"/>
      <c r="G69" s="447"/>
      <c r="H69" s="633"/>
      <c r="I69" s="632"/>
      <c r="J69" s="447"/>
      <c r="K69" s="447"/>
      <c r="L69" s="664"/>
      <c r="M69" s="664"/>
      <c r="N69" s="447" t="s">
        <v>24</v>
      </c>
      <c r="O69" s="448" t="s">
        <v>25</v>
      </c>
      <c r="P69" s="632"/>
      <c r="Q69" s="486"/>
      <c r="R69" s="874"/>
      <c r="S69" s="446" t="s">
        <v>25</v>
      </c>
      <c r="T69" s="664"/>
      <c r="U69" s="664"/>
      <c r="V69" s="448" t="s">
        <v>24</v>
      </c>
      <c r="W69" s="446" t="s">
        <v>25</v>
      </c>
      <c r="X69" s="486"/>
      <c r="Y69" s="486"/>
      <c r="Z69" s="447"/>
      <c r="AA69" s="447" t="s">
        <v>24</v>
      </c>
      <c r="AB69" s="665"/>
      <c r="AC69" s="666"/>
      <c r="AD69" s="446"/>
      <c r="AE69" s="447"/>
      <c r="AF69" s="664"/>
      <c r="AG69" s="664"/>
      <c r="AH69" s="448"/>
      <c r="AI69" s="123">
        <f t="shared" si="230"/>
        <v>3</v>
      </c>
      <c r="AJ69" s="61">
        <f t="shared" si="231"/>
        <v>3</v>
      </c>
      <c r="AK69" s="61">
        <f t="shared" si="259"/>
        <v>0</v>
      </c>
      <c r="AL69" s="61">
        <f t="shared" si="260"/>
        <v>0</v>
      </c>
      <c r="AM69" s="61">
        <f t="shared" si="232"/>
        <v>0</v>
      </c>
      <c r="AN69" s="61">
        <f t="shared" si="233"/>
        <v>0</v>
      </c>
      <c r="AO69" s="61">
        <f t="shared" si="234"/>
        <v>0</v>
      </c>
      <c r="AP69" s="61">
        <f t="shared" si="235"/>
        <v>0</v>
      </c>
      <c r="AQ69" s="61">
        <f t="shared" si="236"/>
        <v>0</v>
      </c>
      <c r="AR69" s="61">
        <f t="shared" si="237"/>
        <v>0</v>
      </c>
      <c r="AS69" s="61">
        <f t="shared" si="238"/>
        <v>0</v>
      </c>
      <c r="AT69" s="61">
        <f t="shared" si="239"/>
        <v>0</v>
      </c>
      <c r="AU69" s="61">
        <f t="shared" si="240"/>
        <v>0</v>
      </c>
      <c r="AV69" s="61">
        <f t="shared" si="241"/>
        <v>0</v>
      </c>
      <c r="AW69" s="61">
        <f t="shared" si="242"/>
        <v>0</v>
      </c>
      <c r="AX69" s="61">
        <f t="shared" si="243"/>
        <v>0</v>
      </c>
      <c r="AY69" s="61">
        <f t="shared" si="244"/>
        <v>0</v>
      </c>
      <c r="AZ69" s="61">
        <f t="shared" si="245"/>
        <v>0</v>
      </c>
      <c r="BA69" s="61">
        <f t="shared" si="246"/>
        <v>0</v>
      </c>
      <c r="BB69" s="61">
        <f t="shared" si="247"/>
        <v>0</v>
      </c>
      <c r="BC69" s="62">
        <f t="shared" si="248"/>
        <v>6</v>
      </c>
      <c r="BD69" s="20">
        <f>+AI69*$BD$2+AJ69*$BD$6+AN69*$BD$2+AO69*$BD$6+AQ69*8/24+AU69*8/24+AV69*8/24+AW69*8/24+AX69*12/24+AY69*8/24+AZ69*$BD$2+BA69*8/24+BN69*(0/24)+(AM69*$BE$2)+AK69*$BF$2+AL69*$BF$6</f>
        <v>3</v>
      </c>
      <c r="BE69" s="1663" t="e">
        <f>+BD69+#REF!</f>
        <v>#REF!</v>
      </c>
      <c r="BF69" s="5">
        <f t="shared" si="222"/>
        <v>0</v>
      </c>
      <c r="BG69" s="5">
        <f t="shared" si="223"/>
        <v>0</v>
      </c>
      <c r="BH69" s="5">
        <f t="shared" si="224"/>
        <v>0</v>
      </c>
      <c r="BI69" s="5">
        <f t="shared" si="225"/>
        <v>0</v>
      </c>
      <c r="BJ69" s="5">
        <f t="shared" si="226"/>
        <v>0</v>
      </c>
      <c r="BK69" s="5">
        <f t="shared" si="267"/>
        <v>0</v>
      </c>
      <c r="BL69" s="5">
        <f t="shared" si="227"/>
        <v>0</v>
      </c>
      <c r="BM69" s="5">
        <f t="shared" si="228"/>
        <v>0</v>
      </c>
      <c r="BN69" s="143">
        <f t="shared" si="229"/>
        <v>0</v>
      </c>
      <c r="BO69" s="1664" t="e">
        <f>+BE69</f>
        <v>#REF!</v>
      </c>
      <c r="BP69" s="1665" t="e">
        <f t="shared" ref="BP69" si="292">+BO69+(BN69)*(12/24)-$BO$12</f>
        <v>#REF!</v>
      </c>
      <c r="BQ69" s="1666" t="e">
        <f t="shared" ref="BQ69" si="293">IF(BP69&gt;=(-11/24),0,(-BP69)/(12/24))</f>
        <v>#REF!</v>
      </c>
      <c r="BR69" s="1663" t="e">
        <f t="shared" si="249"/>
        <v>#REF!</v>
      </c>
      <c r="BS69" s="1663" t="e">
        <f>+BR69-$BO$12</f>
        <v>#REF!</v>
      </c>
      <c r="BT69" s="1669" t="e">
        <f>+(BR69/$BR$81)-1</f>
        <v>#REF!</v>
      </c>
      <c r="BU69" s="1667" t="e">
        <f>+BF69+BG69+#REF!+#REF!</f>
        <v>#REF!</v>
      </c>
      <c r="BV69" s="1667" t="e">
        <f>+BH69+BI69+#REF!+#REF!</f>
        <v>#REF!</v>
      </c>
      <c r="BW69" s="1667" t="e">
        <f>+BJ69+BK69+#REF!+#REF!</f>
        <v>#REF!</v>
      </c>
      <c r="BX69" s="1667" t="e">
        <f>+BL69+BM69+#REF!+#REF!</f>
        <v>#REF!</v>
      </c>
      <c r="BY69" s="1668" t="e">
        <f>+BU69+BV69+BW69+BX69</f>
        <v>#REF!</v>
      </c>
      <c r="BZ69" s="1667" t="e">
        <f>+BN69+#REF!</f>
        <v>#REF!</v>
      </c>
      <c r="CA69" s="1667" t="e">
        <f>7+BX69</f>
        <v>#REF!</v>
      </c>
      <c r="CB69" s="1668" t="e">
        <f>+BX69+CA69-BZ69+#REF!+#REF!-#REF!</f>
        <v>#REF!</v>
      </c>
      <c r="CE69" s="161" t="e">
        <f t="shared" si="254"/>
        <v>#REF!</v>
      </c>
      <c r="CF69" s="125">
        <f t="shared" si="255"/>
        <v>6</v>
      </c>
      <c r="CG69" s="163" t="e">
        <f t="shared" si="275"/>
        <v>#REF!</v>
      </c>
      <c r="CH69" s="163">
        <f t="shared" si="276"/>
        <v>0</v>
      </c>
      <c r="CI69" s="163" t="e">
        <f t="shared" si="277"/>
        <v>#REF!</v>
      </c>
      <c r="CJ69" s="157">
        <f t="shared" si="278"/>
        <v>0</v>
      </c>
      <c r="CK69" s="418" t="e">
        <f t="shared" si="265"/>
        <v>#REF!</v>
      </c>
      <c r="CL69" s="831" t="e">
        <f>CK69*12+BV69*8</f>
        <v>#REF!</v>
      </c>
      <c r="CN69" s="124" t="e">
        <f t="shared" si="279"/>
        <v>#REF!</v>
      </c>
      <c r="CO69" s="124" t="e">
        <f t="shared" si="280"/>
        <v>#REF!</v>
      </c>
      <c r="CP69" s="125">
        <f t="shared" si="257"/>
        <v>6</v>
      </c>
      <c r="CQ69" s="125">
        <f t="shared" si="281"/>
        <v>6</v>
      </c>
    </row>
    <row r="70" spans="1:95" ht="21" customHeight="1" thickBot="1" x14ac:dyDescent="0.3">
      <c r="A70" s="571" t="s">
        <v>155</v>
      </c>
      <c r="B70" s="569" t="s">
        <v>126</v>
      </c>
      <c r="C70" s="88" t="s">
        <v>3</v>
      </c>
      <c r="D70" s="655"/>
      <c r="E70" s="655"/>
      <c r="F70" s="410"/>
      <c r="G70" s="409"/>
      <c r="H70" s="414"/>
      <c r="I70" s="433"/>
      <c r="J70" s="409"/>
      <c r="K70" s="409"/>
      <c r="L70" s="407"/>
      <c r="M70" s="407" t="s">
        <v>24</v>
      </c>
      <c r="N70" s="409"/>
      <c r="O70" s="414"/>
      <c r="P70" s="433"/>
      <c r="Q70" s="409"/>
      <c r="R70" s="875" t="s">
        <v>25</v>
      </c>
      <c r="S70" s="440"/>
      <c r="T70" s="406"/>
      <c r="U70" s="406"/>
      <c r="V70" s="414"/>
      <c r="W70" s="440" t="s">
        <v>25</v>
      </c>
      <c r="X70" s="407"/>
      <c r="Y70" s="409"/>
      <c r="Z70" s="409"/>
      <c r="AA70" s="409"/>
      <c r="AB70" s="493"/>
      <c r="AC70" s="477"/>
      <c r="AD70" s="440" t="s">
        <v>25</v>
      </c>
      <c r="AE70" s="407"/>
      <c r="AF70" s="471"/>
      <c r="AG70" s="471"/>
      <c r="AH70" s="429"/>
      <c r="AI70" s="123">
        <f t="shared" si="230"/>
        <v>1</v>
      </c>
      <c r="AJ70" s="61">
        <f t="shared" si="231"/>
        <v>3</v>
      </c>
      <c r="AK70" s="61">
        <f t="shared" si="259"/>
        <v>0</v>
      </c>
      <c r="AL70" s="61">
        <f t="shared" si="260"/>
        <v>0</v>
      </c>
      <c r="AM70" s="61">
        <f t="shared" si="232"/>
        <v>0</v>
      </c>
      <c r="AN70" s="61">
        <f t="shared" si="233"/>
        <v>0</v>
      </c>
      <c r="AO70" s="61">
        <f t="shared" si="234"/>
        <v>0</v>
      </c>
      <c r="AP70" s="61">
        <f t="shared" si="235"/>
        <v>0</v>
      </c>
      <c r="AQ70" s="61">
        <f t="shared" si="236"/>
        <v>0</v>
      </c>
      <c r="AR70" s="61">
        <f t="shared" si="237"/>
        <v>0</v>
      </c>
      <c r="AS70" s="61">
        <f t="shared" si="238"/>
        <v>0</v>
      </c>
      <c r="AT70" s="61">
        <f t="shared" si="239"/>
        <v>0</v>
      </c>
      <c r="AU70" s="61">
        <f t="shared" si="240"/>
        <v>0</v>
      </c>
      <c r="AV70" s="61">
        <f t="shared" si="241"/>
        <v>0</v>
      </c>
      <c r="AW70" s="61">
        <f t="shared" si="242"/>
        <v>0</v>
      </c>
      <c r="AX70" s="61">
        <f t="shared" si="243"/>
        <v>0</v>
      </c>
      <c r="AY70" s="61">
        <f t="shared" si="244"/>
        <v>0</v>
      </c>
      <c r="AZ70" s="61">
        <f t="shared" si="245"/>
        <v>0</v>
      </c>
      <c r="BA70" s="61">
        <f t="shared" si="246"/>
        <v>0</v>
      </c>
      <c r="BB70" s="61">
        <f t="shared" si="247"/>
        <v>0</v>
      </c>
      <c r="BC70" s="62">
        <f t="shared" si="248"/>
        <v>4</v>
      </c>
      <c r="BD70" s="63"/>
      <c r="BE70" s="545">
        <f t="shared" ref="BE70:BE75" si="294">+AI70*$BD$2+AJ70*$BD$6+AN70*$BD$2+AO70*$BD$6+AQ70*8/24+AU70*8/24+AV70*8/24+AW70*8/24+AX70*12/24+AY70*8/24+AZ70*$BD$2+BA70*8/24+BN70*(0/24)+(AM70*$BE$2)+AK70*$BF$2+AL70*$BF$6</f>
        <v>2</v>
      </c>
      <c r="BF70" s="5">
        <f t="shared" si="222"/>
        <v>0</v>
      </c>
      <c r="BG70" s="5">
        <f t="shared" si="223"/>
        <v>0</v>
      </c>
      <c r="BH70" s="5">
        <f t="shared" si="224"/>
        <v>0</v>
      </c>
      <c r="BI70" s="5">
        <f t="shared" si="225"/>
        <v>0</v>
      </c>
      <c r="BJ70" s="5">
        <f t="shared" si="226"/>
        <v>0</v>
      </c>
      <c r="BK70" s="5">
        <f t="shared" si="267"/>
        <v>0</v>
      </c>
      <c r="BL70" s="5">
        <f t="shared" si="227"/>
        <v>0</v>
      </c>
      <c r="BM70" s="5">
        <f t="shared" si="228"/>
        <v>0</v>
      </c>
      <c r="BN70" s="143">
        <f t="shared" si="229"/>
        <v>0</v>
      </c>
      <c r="BO70" s="145">
        <f t="shared" ref="BO70:BO75" si="295">+BE70</f>
        <v>2</v>
      </c>
      <c r="BP70" s="64"/>
      <c r="BQ70" s="65"/>
      <c r="BR70" s="545"/>
      <c r="BS70" s="545"/>
      <c r="BT70" s="66"/>
      <c r="BU70" s="67">
        <f>+BF70+BG70</f>
        <v>0</v>
      </c>
      <c r="BV70" s="67">
        <f t="shared" si="270"/>
        <v>0</v>
      </c>
      <c r="BW70" s="67">
        <f>+BJ70+BK70</f>
        <v>0</v>
      </c>
      <c r="BX70" s="67">
        <f>+BL70+BM70</f>
        <v>0</v>
      </c>
      <c r="BY70" s="68">
        <f>+BU70+BV70+BW70+BX70</f>
        <v>0</v>
      </c>
      <c r="BZ70" s="67">
        <f>+BN70</f>
        <v>0</v>
      </c>
      <c r="CA70" s="67">
        <f>0+BX70</f>
        <v>0</v>
      </c>
      <c r="CB70" s="68">
        <f>+CA70-BZ70</f>
        <v>0</v>
      </c>
      <c r="CE70" s="161">
        <f t="shared" si="254"/>
        <v>2</v>
      </c>
      <c r="CF70" s="125">
        <f t="shared" si="255"/>
        <v>4</v>
      </c>
      <c r="CG70" s="163">
        <f t="shared" si="275"/>
        <v>48</v>
      </c>
      <c r="CH70" s="163">
        <f t="shared" si="276"/>
        <v>0</v>
      </c>
      <c r="CI70" s="163">
        <f t="shared" si="277"/>
        <v>48</v>
      </c>
      <c r="CJ70" s="157">
        <f t="shared" si="278"/>
        <v>0</v>
      </c>
      <c r="CK70" s="418">
        <f t="shared" si="265"/>
        <v>0</v>
      </c>
      <c r="CL70" s="424">
        <f t="shared" ref="CL70:CL78" si="296">CK70*12+BV70*8</f>
        <v>0</v>
      </c>
      <c r="CN70" s="124">
        <f t="shared" si="279"/>
        <v>2</v>
      </c>
      <c r="CO70" s="124">
        <f t="shared" si="280"/>
        <v>0</v>
      </c>
      <c r="CP70" s="125">
        <f t="shared" si="257"/>
        <v>4</v>
      </c>
      <c r="CQ70" s="125">
        <f t="shared" si="281"/>
        <v>4</v>
      </c>
    </row>
    <row r="71" spans="1:95" ht="21" customHeight="1" thickBot="1" x14ac:dyDescent="0.3">
      <c r="A71" s="571" t="s">
        <v>156</v>
      </c>
      <c r="B71" s="569" t="s">
        <v>130</v>
      </c>
      <c r="C71" s="88" t="s">
        <v>3</v>
      </c>
      <c r="D71" s="655"/>
      <c r="E71" s="655"/>
      <c r="F71" s="410" t="s">
        <v>27</v>
      </c>
      <c r="G71" s="423" t="s">
        <v>25</v>
      </c>
      <c r="H71" s="672"/>
      <c r="I71" s="707"/>
      <c r="J71" s="423"/>
      <c r="K71" s="423"/>
      <c r="L71" s="474"/>
      <c r="M71" s="474"/>
      <c r="N71" s="423"/>
      <c r="O71" s="464"/>
      <c r="P71" s="481"/>
      <c r="Q71" s="474"/>
      <c r="R71" s="863"/>
      <c r="S71" s="363"/>
      <c r="T71" s="474"/>
      <c r="U71" s="474"/>
      <c r="V71" s="464"/>
      <c r="W71" s="363"/>
      <c r="X71" s="474"/>
      <c r="Y71" s="474"/>
      <c r="Z71" s="423"/>
      <c r="AA71" s="423"/>
      <c r="AB71" s="474"/>
      <c r="AC71" s="672"/>
      <c r="AD71" s="363"/>
      <c r="AE71" s="423"/>
      <c r="AF71" s="474"/>
      <c r="AG71" s="474"/>
      <c r="AH71" s="464"/>
      <c r="AI71" s="123">
        <f t="shared" si="230"/>
        <v>0</v>
      </c>
      <c r="AJ71" s="61">
        <f t="shared" si="231"/>
        <v>1</v>
      </c>
      <c r="AK71" s="61">
        <f t="shared" si="259"/>
        <v>0</v>
      </c>
      <c r="AL71" s="61">
        <f t="shared" si="260"/>
        <v>0</v>
      </c>
      <c r="AM71" s="61">
        <f t="shared" si="232"/>
        <v>0</v>
      </c>
      <c r="AN71" s="61">
        <f t="shared" si="233"/>
        <v>0</v>
      </c>
      <c r="AO71" s="61">
        <f t="shared" si="234"/>
        <v>1</v>
      </c>
      <c r="AP71" s="61">
        <f t="shared" si="235"/>
        <v>0</v>
      </c>
      <c r="AQ71" s="61">
        <f t="shared" si="236"/>
        <v>0</v>
      </c>
      <c r="AR71" s="61">
        <f t="shared" si="237"/>
        <v>0</v>
      </c>
      <c r="AS71" s="61">
        <f t="shared" si="238"/>
        <v>0</v>
      </c>
      <c r="AT71" s="61">
        <f t="shared" si="239"/>
        <v>0</v>
      </c>
      <c r="AU71" s="61">
        <f t="shared" si="240"/>
        <v>0</v>
      </c>
      <c r="AV71" s="61">
        <f t="shared" si="241"/>
        <v>0</v>
      </c>
      <c r="AW71" s="61">
        <f t="shared" si="242"/>
        <v>0</v>
      </c>
      <c r="AX71" s="61">
        <f t="shared" si="243"/>
        <v>0</v>
      </c>
      <c r="AY71" s="61">
        <f t="shared" si="244"/>
        <v>0</v>
      </c>
      <c r="AZ71" s="61">
        <f t="shared" si="245"/>
        <v>0</v>
      </c>
      <c r="BA71" s="61">
        <f t="shared" si="246"/>
        <v>0</v>
      </c>
      <c r="BB71" s="61">
        <f t="shared" si="247"/>
        <v>0</v>
      </c>
      <c r="BC71" s="62">
        <f t="shared" si="248"/>
        <v>2</v>
      </c>
      <c r="BD71" s="63"/>
      <c r="BE71" s="545">
        <f t="shared" si="294"/>
        <v>1</v>
      </c>
      <c r="BF71" s="5"/>
      <c r="BG71" s="5"/>
      <c r="BH71" s="5"/>
      <c r="BI71" s="5"/>
      <c r="BJ71" s="5"/>
      <c r="BK71" s="5"/>
      <c r="BL71" s="5"/>
      <c r="BM71" s="5"/>
      <c r="BN71" s="143"/>
      <c r="BO71" s="145"/>
      <c r="BP71" s="64"/>
      <c r="BQ71" s="65"/>
      <c r="BR71" s="545">
        <f t="shared" ref="BR71:BR75" si="297">+BO71+BY71*$BD$2</f>
        <v>0</v>
      </c>
      <c r="BS71" s="545"/>
      <c r="BT71" s="66"/>
      <c r="BU71" s="67">
        <f t="shared" ref="BU71:BU74" si="298">+BF71+BG71</f>
        <v>0</v>
      </c>
      <c r="BV71" s="67">
        <f t="shared" ref="BV71:BV74" si="299">+BH71+BI71</f>
        <v>0</v>
      </c>
      <c r="BW71" s="67">
        <f t="shared" ref="BW71:BW74" si="300">+BJ71+BK71</f>
        <v>0</v>
      </c>
      <c r="BX71" s="67">
        <f t="shared" ref="BX71:BX74" si="301">+BL71+BM71</f>
        <v>0</v>
      </c>
      <c r="BY71" s="68"/>
      <c r="BZ71" s="67">
        <f t="shared" ref="BZ71:BZ76" si="302">+BN71</f>
        <v>0</v>
      </c>
      <c r="CA71" s="67">
        <f>5+BX71</f>
        <v>5</v>
      </c>
      <c r="CB71" s="68">
        <f t="shared" ref="CB71:CB76" si="303">+CA71-BZ71</f>
        <v>5</v>
      </c>
      <c r="CE71" s="161">
        <f t="shared" ref="CE71" si="304">+BE71</f>
        <v>1</v>
      </c>
      <c r="CF71" s="125">
        <f t="shared" ref="CF71" si="305">+BC71+BF71+BG71+BJ71+BK71+BL71+BM71+BH71+BI71</f>
        <v>2</v>
      </c>
      <c r="CG71" s="163">
        <f t="shared" ref="CG71" si="306">+BE71*24-(AQ71+AU71+AV71)*8</f>
        <v>24</v>
      </c>
      <c r="CH71" s="163">
        <f t="shared" ref="CH71" si="307">+(BF71+BG71+BJ71+BK71+BL71+BM71)*12+(BH71+BI71)*8</f>
        <v>0</v>
      </c>
      <c r="CI71" s="163">
        <f t="shared" ref="CI71" si="308">+CG71+CH71</f>
        <v>24</v>
      </c>
      <c r="CJ71" s="157">
        <f t="shared" ref="CJ71" si="309">+(AQ71+AU71+AV71)*8+(BN71)*12</f>
        <v>0</v>
      </c>
      <c r="CK71" s="418">
        <f t="shared" si="265"/>
        <v>0</v>
      </c>
      <c r="CL71" s="424">
        <f t="shared" si="296"/>
        <v>0</v>
      </c>
      <c r="CN71" s="124"/>
      <c r="CO71" s="124">
        <f t="shared" si="280"/>
        <v>0</v>
      </c>
      <c r="CP71" s="125"/>
      <c r="CQ71" s="125"/>
    </row>
    <row r="72" spans="1:95" ht="21" customHeight="1" thickBot="1" x14ac:dyDescent="0.3">
      <c r="A72" s="571" t="s">
        <v>158</v>
      </c>
      <c r="B72" s="569" t="s">
        <v>139</v>
      </c>
      <c r="C72" s="88" t="s">
        <v>3</v>
      </c>
      <c r="D72" s="671" t="s">
        <v>25</v>
      </c>
      <c r="E72" s="671" t="s">
        <v>25</v>
      </c>
      <c r="F72" s="423" t="s">
        <v>27</v>
      </c>
      <c r="G72" s="412" t="s">
        <v>31</v>
      </c>
      <c r="H72" s="441" t="s">
        <v>26</v>
      </c>
      <c r="I72" s="476"/>
      <c r="J72" s="412" t="s">
        <v>24</v>
      </c>
      <c r="K72" s="412" t="s">
        <v>26</v>
      </c>
      <c r="L72" s="475"/>
      <c r="M72" s="475"/>
      <c r="N72" s="412" t="s">
        <v>24</v>
      </c>
      <c r="O72" s="429" t="s">
        <v>26</v>
      </c>
      <c r="P72" s="500"/>
      <c r="Q72" s="432" t="s">
        <v>27</v>
      </c>
      <c r="R72" s="876"/>
      <c r="S72" s="434" t="s">
        <v>25</v>
      </c>
      <c r="T72" s="475"/>
      <c r="U72" s="475"/>
      <c r="V72" s="429" t="s">
        <v>24</v>
      </c>
      <c r="W72" s="434" t="s">
        <v>24</v>
      </c>
      <c r="X72" s="426"/>
      <c r="Y72" s="432" t="s">
        <v>61</v>
      </c>
      <c r="Z72" s="412" t="s">
        <v>24</v>
      </c>
      <c r="AA72" s="412" t="s">
        <v>31</v>
      </c>
      <c r="AB72" s="427"/>
      <c r="AC72" s="480"/>
      <c r="AD72" s="434" t="s">
        <v>24</v>
      </c>
      <c r="AE72" s="412" t="s">
        <v>25</v>
      </c>
      <c r="AF72" s="475"/>
      <c r="AG72" s="885"/>
      <c r="AH72" s="429" t="s">
        <v>25</v>
      </c>
      <c r="AI72" s="123">
        <f t="shared" si="230"/>
        <v>6</v>
      </c>
      <c r="AJ72" s="61">
        <f t="shared" si="231"/>
        <v>5</v>
      </c>
      <c r="AK72" s="61">
        <f t="shared" si="259"/>
        <v>0</v>
      </c>
      <c r="AL72" s="61">
        <f t="shared" si="260"/>
        <v>0</v>
      </c>
      <c r="AM72" s="61">
        <f t="shared" si="232"/>
        <v>0</v>
      </c>
      <c r="AN72" s="61">
        <f t="shared" si="233"/>
        <v>3</v>
      </c>
      <c r="AO72" s="61">
        <f t="shared" si="234"/>
        <v>2</v>
      </c>
      <c r="AP72" s="61">
        <f t="shared" si="235"/>
        <v>2</v>
      </c>
      <c r="AQ72" s="61">
        <f t="shared" si="236"/>
        <v>0</v>
      </c>
      <c r="AR72" s="61">
        <f t="shared" si="237"/>
        <v>0</v>
      </c>
      <c r="AS72" s="61">
        <f t="shared" si="238"/>
        <v>0</v>
      </c>
      <c r="AT72" s="61">
        <f t="shared" si="239"/>
        <v>0</v>
      </c>
      <c r="AU72" s="61">
        <f t="shared" si="240"/>
        <v>0</v>
      </c>
      <c r="AV72" s="61">
        <f t="shared" si="241"/>
        <v>0</v>
      </c>
      <c r="AW72" s="61">
        <f t="shared" si="242"/>
        <v>0</v>
      </c>
      <c r="AX72" s="61">
        <f t="shared" si="243"/>
        <v>0</v>
      </c>
      <c r="AY72" s="61">
        <f t="shared" si="244"/>
        <v>0</v>
      </c>
      <c r="AZ72" s="61">
        <f t="shared" si="245"/>
        <v>0</v>
      </c>
      <c r="BA72" s="61">
        <f t="shared" si="246"/>
        <v>0</v>
      </c>
      <c r="BB72" s="61">
        <f t="shared" si="247"/>
        <v>0</v>
      </c>
      <c r="BC72" s="62">
        <f t="shared" si="248"/>
        <v>16</v>
      </c>
      <c r="BD72" s="63"/>
      <c r="BE72" s="545">
        <f t="shared" si="294"/>
        <v>8</v>
      </c>
      <c r="BF72" s="5">
        <f t="shared" si="222"/>
        <v>1</v>
      </c>
      <c r="BG72" s="5">
        <f t="shared" si="223"/>
        <v>0</v>
      </c>
      <c r="BH72" s="5">
        <f t="shared" si="224"/>
        <v>0</v>
      </c>
      <c r="BI72" s="5">
        <f t="shared" si="225"/>
        <v>0</v>
      </c>
      <c r="BJ72" s="5">
        <f t="shared" si="226"/>
        <v>0</v>
      </c>
      <c r="BK72" s="5">
        <f t="shared" si="267"/>
        <v>0</v>
      </c>
      <c r="BL72" s="5">
        <f t="shared" si="227"/>
        <v>0</v>
      </c>
      <c r="BM72" s="5">
        <f t="shared" si="228"/>
        <v>0</v>
      </c>
      <c r="BN72" s="143">
        <f t="shared" si="229"/>
        <v>0</v>
      </c>
      <c r="BO72" s="145">
        <f t="shared" si="295"/>
        <v>8</v>
      </c>
      <c r="BP72" s="64">
        <f t="shared" ref="BP72:BP75" si="310">+BO72+(BN72)*(12/24)-$BO$12</f>
        <v>0.33333333333333304</v>
      </c>
      <c r="BQ72" s="65">
        <f t="shared" ref="BQ72:BQ75" si="311">IF(BP72&gt;=(-11/24),0,(-BP72)/(12/24))</f>
        <v>0</v>
      </c>
      <c r="BR72" s="545">
        <f t="shared" si="297"/>
        <v>8.5</v>
      </c>
      <c r="BS72" s="545">
        <f t="shared" ref="BS72:BS75" si="312">+BR72-$BO$12</f>
        <v>0.83333333333333304</v>
      </c>
      <c r="BT72" s="66" t="e">
        <f t="shared" ref="BT72:BT75" si="313">+(BR72/$BR$81)-1</f>
        <v>#REF!</v>
      </c>
      <c r="BU72" s="67">
        <f t="shared" si="298"/>
        <v>1</v>
      </c>
      <c r="BV72" s="67">
        <f t="shared" si="299"/>
        <v>0</v>
      </c>
      <c r="BW72" s="67">
        <f t="shared" si="300"/>
        <v>0</v>
      </c>
      <c r="BX72" s="67">
        <f t="shared" si="301"/>
        <v>0</v>
      </c>
      <c r="BY72" s="68">
        <f t="shared" si="271"/>
        <v>1</v>
      </c>
      <c r="BZ72" s="67">
        <f t="shared" si="302"/>
        <v>0</v>
      </c>
      <c r="CA72" s="67">
        <f>9+BX72</f>
        <v>9</v>
      </c>
      <c r="CB72" s="68">
        <f t="shared" si="303"/>
        <v>9</v>
      </c>
      <c r="CE72" s="161">
        <f t="shared" si="254"/>
        <v>8</v>
      </c>
      <c r="CF72" s="125">
        <f t="shared" si="255"/>
        <v>17</v>
      </c>
      <c r="CG72" s="163">
        <f t="shared" si="275"/>
        <v>192</v>
      </c>
      <c r="CH72" s="163">
        <f t="shared" si="276"/>
        <v>12</v>
      </c>
      <c r="CI72" s="163">
        <f t="shared" si="277"/>
        <v>204</v>
      </c>
      <c r="CJ72" s="157">
        <f t="shared" si="278"/>
        <v>0</v>
      </c>
      <c r="CK72" s="418">
        <f t="shared" si="265"/>
        <v>1</v>
      </c>
      <c r="CL72" s="424">
        <f t="shared" si="296"/>
        <v>12</v>
      </c>
      <c r="CM72" s="23"/>
      <c r="CN72" s="124">
        <f t="shared" si="279"/>
        <v>8</v>
      </c>
      <c r="CO72" s="124">
        <f t="shared" si="280"/>
        <v>8.5</v>
      </c>
      <c r="CP72" s="125">
        <f t="shared" si="257"/>
        <v>16</v>
      </c>
      <c r="CQ72" s="125">
        <f t="shared" si="281"/>
        <v>17</v>
      </c>
    </row>
    <row r="73" spans="1:95" ht="21" customHeight="1" thickBot="1" x14ac:dyDescent="0.3">
      <c r="A73" s="571" t="s">
        <v>160</v>
      </c>
      <c r="B73" s="569" t="s">
        <v>86</v>
      </c>
      <c r="C73" s="88" t="s">
        <v>3</v>
      </c>
      <c r="D73" s="671" t="s">
        <v>25</v>
      </c>
      <c r="E73" s="671" t="s">
        <v>25</v>
      </c>
      <c r="F73" s="423"/>
      <c r="G73" s="412" t="s">
        <v>25</v>
      </c>
      <c r="H73" s="441"/>
      <c r="I73" s="476"/>
      <c r="J73" s="412" t="s">
        <v>24</v>
      </c>
      <c r="K73" s="412" t="s">
        <v>25</v>
      </c>
      <c r="L73" s="475"/>
      <c r="M73" s="475"/>
      <c r="N73" s="412" t="s">
        <v>24</v>
      </c>
      <c r="O73" s="429" t="s">
        <v>25</v>
      </c>
      <c r="P73" s="476"/>
      <c r="Q73" s="432"/>
      <c r="R73" s="362" t="s">
        <v>24</v>
      </c>
      <c r="S73" s="434" t="s">
        <v>25</v>
      </c>
      <c r="T73" s="475" t="s">
        <v>31</v>
      </c>
      <c r="U73" s="475"/>
      <c r="V73" s="429" t="s">
        <v>24</v>
      </c>
      <c r="W73" s="434" t="s">
        <v>25</v>
      </c>
      <c r="X73" s="432"/>
      <c r="Y73" s="432"/>
      <c r="Z73" s="412" t="s">
        <v>24</v>
      </c>
      <c r="AA73" s="412" t="s">
        <v>24</v>
      </c>
      <c r="AB73" s="427"/>
      <c r="AC73" s="480"/>
      <c r="AD73" s="434" t="s">
        <v>24</v>
      </c>
      <c r="AE73" s="412" t="s">
        <v>25</v>
      </c>
      <c r="AF73" s="475"/>
      <c r="AG73" s="475"/>
      <c r="AH73" s="429" t="s">
        <v>25</v>
      </c>
      <c r="AI73" s="123">
        <f t="shared" si="230"/>
        <v>7</v>
      </c>
      <c r="AJ73" s="61">
        <f t="shared" si="231"/>
        <v>9</v>
      </c>
      <c r="AK73" s="61">
        <f t="shared" si="259"/>
        <v>0</v>
      </c>
      <c r="AL73" s="61">
        <f t="shared" si="260"/>
        <v>0</v>
      </c>
      <c r="AM73" s="61">
        <f t="shared" si="232"/>
        <v>0</v>
      </c>
      <c r="AN73" s="61">
        <f t="shared" si="233"/>
        <v>0</v>
      </c>
      <c r="AO73" s="61">
        <f t="shared" si="234"/>
        <v>0</v>
      </c>
      <c r="AP73" s="61">
        <f t="shared" si="235"/>
        <v>1</v>
      </c>
      <c r="AQ73" s="61">
        <f t="shared" si="236"/>
        <v>0</v>
      </c>
      <c r="AR73" s="61">
        <f t="shared" si="237"/>
        <v>0</v>
      </c>
      <c r="AS73" s="61">
        <f t="shared" si="238"/>
        <v>0</v>
      </c>
      <c r="AT73" s="61">
        <f t="shared" si="239"/>
        <v>0</v>
      </c>
      <c r="AU73" s="61">
        <f t="shared" si="240"/>
        <v>0</v>
      </c>
      <c r="AV73" s="61">
        <f t="shared" si="241"/>
        <v>0</v>
      </c>
      <c r="AW73" s="61">
        <f t="shared" si="242"/>
        <v>0</v>
      </c>
      <c r="AX73" s="61">
        <f t="shared" si="243"/>
        <v>0</v>
      </c>
      <c r="AY73" s="61">
        <f t="shared" si="244"/>
        <v>0</v>
      </c>
      <c r="AZ73" s="61">
        <f t="shared" si="245"/>
        <v>0</v>
      </c>
      <c r="BA73" s="61">
        <f t="shared" si="246"/>
        <v>0</v>
      </c>
      <c r="BB73" s="61">
        <f t="shared" si="247"/>
        <v>0</v>
      </c>
      <c r="BC73" s="62">
        <f t="shared" si="248"/>
        <v>16</v>
      </c>
      <c r="BD73" s="63"/>
      <c r="BE73" s="545">
        <f t="shared" si="294"/>
        <v>8</v>
      </c>
      <c r="BF73" s="5">
        <f t="shared" si="222"/>
        <v>0</v>
      </c>
      <c r="BG73" s="5">
        <f t="shared" si="223"/>
        <v>0</v>
      </c>
      <c r="BH73" s="5">
        <f t="shared" si="224"/>
        <v>0</v>
      </c>
      <c r="BI73" s="5">
        <f t="shared" si="225"/>
        <v>0</v>
      </c>
      <c r="BJ73" s="5">
        <f t="shared" si="226"/>
        <v>0</v>
      </c>
      <c r="BK73" s="5">
        <f t="shared" si="267"/>
        <v>0</v>
      </c>
      <c r="BL73" s="5">
        <f t="shared" si="227"/>
        <v>0</v>
      </c>
      <c r="BM73" s="5">
        <f t="shared" si="228"/>
        <v>0</v>
      </c>
      <c r="BN73" s="143">
        <f t="shared" si="229"/>
        <v>0</v>
      </c>
      <c r="BO73" s="145">
        <f t="shared" si="295"/>
        <v>8</v>
      </c>
      <c r="BP73" s="64">
        <f t="shared" si="310"/>
        <v>0.33333333333333304</v>
      </c>
      <c r="BQ73" s="65">
        <f t="shared" si="311"/>
        <v>0</v>
      </c>
      <c r="BR73" s="545">
        <f t="shared" si="297"/>
        <v>8</v>
      </c>
      <c r="BS73" s="545">
        <f t="shared" si="312"/>
        <v>0.33333333333333304</v>
      </c>
      <c r="BT73" s="66" t="e">
        <f t="shared" si="313"/>
        <v>#REF!</v>
      </c>
      <c r="BU73" s="67">
        <f t="shared" si="298"/>
        <v>0</v>
      </c>
      <c r="BV73" s="67">
        <f t="shared" si="299"/>
        <v>0</v>
      </c>
      <c r="BW73" s="67">
        <f t="shared" si="300"/>
        <v>0</v>
      </c>
      <c r="BX73" s="67">
        <f t="shared" si="301"/>
        <v>0</v>
      </c>
      <c r="BY73" s="68">
        <f t="shared" si="271"/>
        <v>0</v>
      </c>
      <c r="BZ73" s="67">
        <f t="shared" si="302"/>
        <v>0</v>
      </c>
      <c r="CA73" s="67">
        <f>4+BX73</f>
        <v>4</v>
      </c>
      <c r="CB73" s="68">
        <f t="shared" si="303"/>
        <v>4</v>
      </c>
      <c r="CE73" s="161">
        <f t="shared" si="254"/>
        <v>8</v>
      </c>
      <c r="CF73" s="125">
        <f t="shared" si="255"/>
        <v>16</v>
      </c>
      <c r="CG73" s="163">
        <f t="shared" si="275"/>
        <v>192</v>
      </c>
      <c r="CH73" s="163">
        <f t="shared" si="276"/>
        <v>0</v>
      </c>
      <c r="CI73" s="163">
        <f t="shared" si="277"/>
        <v>192</v>
      </c>
      <c r="CJ73" s="157">
        <f t="shared" si="278"/>
        <v>0</v>
      </c>
      <c r="CK73" s="418">
        <f t="shared" si="265"/>
        <v>0</v>
      </c>
      <c r="CL73" s="424">
        <f t="shared" si="296"/>
        <v>0</v>
      </c>
      <c r="CN73" s="124">
        <f t="shared" si="279"/>
        <v>8</v>
      </c>
      <c r="CO73" s="124">
        <f t="shared" si="280"/>
        <v>8</v>
      </c>
      <c r="CP73" s="125">
        <f t="shared" si="257"/>
        <v>16</v>
      </c>
      <c r="CQ73" s="125">
        <f t="shared" si="281"/>
        <v>16</v>
      </c>
    </row>
    <row r="74" spans="1:95" ht="21" customHeight="1" thickBot="1" x14ac:dyDescent="0.3">
      <c r="A74" s="571" t="s">
        <v>162</v>
      </c>
      <c r="B74" s="569" t="s">
        <v>170</v>
      </c>
      <c r="C74" s="88" t="s">
        <v>3</v>
      </c>
      <c r="D74" s="671" t="s">
        <v>37</v>
      </c>
      <c r="E74" s="671" t="s">
        <v>37</v>
      </c>
      <c r="F74" s="423" t="s">
        <v>37</v>
      </c>
      <c r="G74" s="412"/>
      <c r="H74" s="429"/>
      <c r="I74" s="433" t="s">
        <v>37</v>
      </c>
      <c r="J74" s="409" t="s">
        <v>37</v>
      </c>
      <c r="K74" s="409" t="s">
        <v>37</v>
      </c>
      <c r="L74" s="409" t="s">
        <v>37</v>
      </c>
      <c r="M74" s="409" t="s">
        <v>37</v>
      </c>
      <c r="N74" s="408"/>
      <c r="O74" s="465"/>
      <c r="P74" s="433" t="s">
        <v>37</v>
      </c>
      <c r="Q74" s="409" t="s">
        <v>37</v>
      </c>
      <c r="R74" s="877" t="s">
        <v>37</v>
      </c>
      <c r="S74" s="884" t="s">
        <v>37</v>
      </c>
      <c r="T74" s="409"/>
      <c r="U74" s="409"/>
      <c r="V74" s="414" t="s">
        <v>37</v>
      </c>
      <c r="W74" s="433" t="s">
        <v>37</v>
      </c>
      <c r="X74" s="412" t="s">
        <v>37</v>
      </c>
      <c r="Y74" s="412" t="s">
        <v>37</v>
      </c>
      <c r="Z74" s="406" t="s">
        <v>37</v>
      </c>
      <c r="AA74" s="406" t="s">
        <v>37</v>
      </c>
      <c r="AB74" s="412"/>
      <c r="AC74" s="429"/>
      <c r="AD74" s="433" t="s">
        <v>37</v>
      </c>
      <c r="AE74" s="409" t="s">
        <v>37</v>
      </c>
      <c r="AF74" s="412" t="s">
        <v>37</v>
      </c>
      <c r="AG74" s="412" t="s">
        <v>37</v>
      </c>
      <c r="AH74" s="358" t="s">
        <v>37</v>
      </c>
      <c r="AI74" s="123">
        <f t="shared" si="230"/>
        <v>0</v>
      </c>
      <c r="AJ74" s="61">
        <f t="shared" si="231"/>
        <v>0</v>
      </c>
      <c r="AK74" s="61">
        <f t="shared" si="259"/>
        <v>0</v>
      </c>
      <c r="AL74" s="61">
        <f t="shared" si="260"/>
        <v>0</v>
      </c>
      <c r="AM74" s="61">
        <f t="shared" si="232"/>
        <v>0</v>
      </c>
      <c r="AN74" s="61">
        <f t="shared" si="233"/>
        <v>0</v>
      </c>
      <c r="AO74" s="61">
        <f t="shared" si="234"/>
        <v>0</v>
      </c>
      <c r="AP74" s="61">
        <f t="shared" si="235"/>
        <v>0</v>
      </c>
      <c r="AQ74" s="61">
        <f t="shared" si="236"/>
        <v>0</v>
      </c>
      <c r="AR74" s="61">
        <f t="shared" si="237"/>
        <v>0</v>
      </c>
      <c r="AS74" s="61">
        <f t="shared" si="238"/>
        <v>0</v>
      </c>
      <c r="AT74" s="61">
        <f t="shared" si="239"/>
        <v>0</v>
      </c>
      <c r="AU74" s="61">
        <f t="shared" si="240"/>
        <v>0</v>
      </c>
      <c r="AV74" s="61">
        <f t="shared" si="241"/>
        <v>23</v>
      </c>
      <c r="AW74" s="61">
        <f t="shared" si="242"/>
        <v>0</v>
      </c>
      <c r="AX74" s="61">
        <f t="shared" si="243"/>
        <v>0</v>
      </c>
      <c r="AY74" s="61">
        <f t="shared" si="244"/>
        <v>0</v>
      </c>
      <c r="AZ74" s="61">
        <f t="shared" si="245"/>
        <v>0</v>
      </c>
      <c r="BA74" s="61">
        <f t="shared" si="246"/>
        <v>0</v>
      </c>
      <c r="BB74" s="61">
        <f t="shared" si="247"/>
        <v>0</v>
      </c>
      <c r="BC74" s="62">
        <f t="shared" si="248"/>
        <v>15.333333333333334</v>
      </c>
      <c r="BD74" s="63"/>
      <c r="BE74" s="545">
        <f t="shared" si="294"/>
        <v>7.666666666666667</v>
      </c>
      <c r="BF74" s="5">
        <f t="shared" si="222"/>
        <v>0</v>
      </c>
      <c r="BG74" s="5">
        <f t="shared" si="223"/>
        <v>0</v>
      </c>
      <c r="BH74" s="5">
        <f t="shared" si="224"/>
        <v>0</v>
      </c>
      <c r="BI74" s="5">
        <f t="shared" si="225"/>
        <v>0</v>
      </c>
      <c r="BJ74" s="5">
        <f t="shared" si="226"/>
        <v>0</v>
      </c>
      <c r="BK74" s="5">
        <f t="shared" si="267"/>
        <v>0</v>
      </c>
      <c r="BL74" s="5">
        <f t="shared" si="227"/>
        <v>0</v>
      </c>
      <c r="BM74" s="5">
        <f t="shared" si="228"/>
        <v>0</v>
      </c>
      <c r="BN74" s="143">
        <f t="shared" si="229"/>
        <v>0</v>
      </c>
      <c r="BO74" s="145">
        <f t="shared" si="295"/>
        <v>7.666666666666667</v>
      </c>
      <c r="BP74" s="64">
        <f t="shared" si="310"/>
        <v>0</v>
      </c>
      <c r="BQ74" s="65">
        <f t="shared" si="311"/>
        <v>0</v>
      </c>
      <c r="BR74" s="545">
        <f t="shared" si="297"/>
        <v>7.666666666666667</v>
      </c>
      <c r="BS74" s="545">
        <f t="shared" si="312"/>
        <v>0</v>
      </c>
      <c r="BT74" s="66" t="e">
        <f t="shared" si="313"/>
        <v>#REF!</v>
      </c>
      <c r="BU74" s="67">
        <f t="shared" si="298"/>
        <v>0</v>
      </c>
      <c r="BV74" s="67">
        <f t="shared" si="299"/>
        <v>0</v>
      </c>
      <c r="BW74" s="67">
        <f t="shared" si="300"/>
        <v>0</v>
      </c>
      <c r="BX74" s="67">
        <f t="shared" si="301"/>
        <v>0</v>
      </c>
      <c r="BY74" s="68">
        <f t="shared" si="271"/>
        <v>0</v>
      </c>
      <c r="BZ74" s="67">
        <f t="shared" si="302"/>
        <v>0</v>
      </c>
      <c r="CA74" s="67">
        <f>5+BX74</f>
        <v>5</v>
      </c>
      <c r="CB74" s="68">
        <f t="shared" si="303"/>
        <v>5</v>
      </c>
      <c r="CE74" s="161">
        <f t="shared" ref="CE74:CE79" si="314">+BE74</f>
        <v>7.666666666666667</v>
      </c>
      <c r="CF74" s="125">
        <f t="shared" ref="CF74:CF79" si="315">+BC74+BF74+BG74+BJ74+BK74+BL74+BM74+BH74+BI74</f>
        <v>15.333333333333334</v>
      </c>
      <c r="CG74" s="163">
        <f t="shared" ref="CG74:CG79" si="316">+BE74*24-(AQ74+AU74+AV74)*8</f>
        <v>0</v>
      </c>
      <c r="CH74" s="163">
        <f t="shared" ref="CH74:CH79" si="317">+(BF74+BG74+BJ74+BK74+BL74+BM74)*12+(BH74+BI74)*8</f>
        <v>0</v>
      </c>
      <c r="CI74" s="163">
        <f t="shared" ref="CI74:CI79" si="318">+CG74+CH74</f>
        <v>0</v>
      </c>
      <c r="CJ74" s="157">
        <f t="shared" ref="CJ74:CJ79" si="319">+(AQ74+AU74+AV74)*8+(BN74)*12</f>
        <v>184</v>
      </c>
      <c r="CK74" s="418">
        <f t="shared" si="265"/>
        <v>0</v>
      </c>
      <c r="CL74" s="424">
        <f>CK74*12+BV74*8</f>
        <v>0</v>
      </c>
      <c r="CM74" s="18"/>
      <c r="CN74" s="124"/>
      <c r="CO74" s="124">
        <f t="shared" si="280"/>
        <v>7.666666666666667</v>
      </c>
      <c r="CP74" s="125"/>
      <c r="CQ74" s="125"/>
    </row>
    <row r="75" spans="1:95" ht="21" customHeight="1" thickBot="1" x14ac:dyDescent="0.3">
      <c r="A75" s="571" t="s">
        <v>164</v>
      </c>
      <c r="B75" s="569" t="s">
        <v>166</v>
      </c>
      <c r="C75" s="88" t="s">
        <v>3</v>
      </c>
      <c r="D75" s="671"/>
      <c r="E75" s="671"/>
      <c r="F75" s="423" t="s">
        <v>24</v>
      </c>
      <c r="G75" s="412" t="s">
        <v>25</v>
      </c>
      <c r="H75" s="441"/>
      <c r="I75" s="476"/>
      <c r="J75" s="412" t="s">
        <v>24</v>
      </c>
      <c r="K75" s="412" t="s">
        <v>25</v>
      </c>
      <c r="L75" s="475"/>
      <c r="M75" s="426"/>
      <c r="N75" s="421" t="s">
        <v>58</v>
      </c>
      <c r="O75" s="467" t="s">
        <v>58</v>
      </c>
      <c r="P75" s="500"/>
      <c r="Q75" s="432"/>
      <c r="R75" s="362" t="s">
        <v>24</v>
      </c>
      <c r="S75" s="434" t="s">
        <v>25</v>
      </c>
      <c r="T75" s="475"/>
      <c r="U75" s="475"/>
      <c r="V75" s="429" t="s">
        <v>24</v>
      </c>
      <c r="W75" s="434" t="s">
        <v>25</v>
      </c>
      <c r="X75" s="432"/>
      <c r="Y75" s="432"/>
      <c r="Z75" s="412" t="s">
        <v>24</v>
      </c>
      <c r="AA75" s="412" t="s">
        <v>24</v>
      </c>
      <c r="AB75" s="427" t="s">
        <v>61</v>
      </c>
      <c r="AC75" s="480"/>
      <c r="AD75" s="434" t="s">
        <v>24</v>
      </c>
      <c r="AE75" s="412" t="s">
        <v>25</v>
      </c>
      <c r="AF75" s="475"/>
      <c r="AG75" s="475"/>
      <c r="AH75" s="429" t="s">
        <v>25</v>
      </c>
      <c r="AI75" s="123">
        <f t="shared" si="230"/>
        <v>7</v>
      </c>
      <c r="AJ75" s="61">
        <f t="shared" si="231"/>
        <v>6</v>
      </c>
      <c r="AK75" s="61">
        <f t="shared" si="259"/>
        <v>0</v>
      </c>
      <c r="AL75" s="61">
        <f t="shared" si="260"/>
        <v>0</v>
      </c>
      <c r="AM75" s="61">
        <f t="shared" si="232"/>
        <v>0</v>
      </c>
      <c r="AN75" s="61">
        <f t="shared" si="233"/>
        <v>0</v>
      </c>
      <c r="AO75" s="61">
        <f t="shared" si="234"/>
        <v>0</v>
      </c>
      <c r="AP75" s="61">
        <f t="shared" si="235"/>
        <v>0</v>
      </c>
      <c r="AQ75" s="61">
        <f t="shared" si="236"/>
        <v>0</v>
      </c>
      <c r="AR75" s="61">
        <f t="shared" si="237"/>
        <v>0</v>
      </c>
      <c r="AS75" s="61">
        <f t="shared" si="238"/>
        <v>0</v>
      </c>
      <c r="AT75" s="61">
        <f t="shared" si="239"/>
        <v>0</v>
      </c>
      <c r="AU75" s="61">
        <f t="shared" si="240"/>
        <v>0</v>
      </c>
      <c r="AV75" s="61">
        <f t="shared" si="241"/>
        <v>0</v>
      </c>
      <c r="AW75" s="61">
        <f t="shared" si="242"/>
        <v>0</v>
      </c>
      <c r="AX75" s="61">
        <f t="shared" si="243"/>
        <v>0</v>
      </c>
      <c r="AY75" s="61">
        <f t="shared" si="244"/>
        <v>0</v>
      </c>
      <c r="AZ75" s="61">
        <f t="shared" si="245"/>
        <v>0</v>
      </c>
      <c r="BA75" s="61">
        <f t="shared" si="246"/>
        <v>0</v>
      </c>
      <c r="BB75" s="61">
        <f t="shared" si="247"/>
        <v>0</v>
      </c>
      <c r="BC75" s="62">
        <f t="shared" si="248"/>
        <v>13</v>
      </c>
      <c r="BD75" s="63"/>
      <c r="BE75" s="545">
        <f t="shared" si="294"/>
        <v>6.5</v>
      </c>
      <c r="BF75" s="5">
        <f t="shared" si="222"/>
        <v>1</v>
      </c>
      <c r="BG75" s="5">
        <f t="shared" si="223"/>
        <v>0</v>
      </c>
      <c r="BH75" s="5">
        <f t="shared" si="224"/>
        <v>0</v>
      </c>
      <c r="BI75" s="5">
        <f t="shared" si="225"/>
        <v>0</v>
      </c>
      <c r="BJ75" s="5">
        <f t="shared" si="226"/>
        <v>0</v>
      </c>
      <c r="BK75" s="5">
        <f t="shared" si="267"/>
        <v>0</v>
      </c>
      <c r="BL75" s="5">
        <f t="shared" si="227"/>
        <v>0</v>
      </c>
      <c r="BM75" s="5">
        <f t="shared" si="228"/>
        <v>0</v>
      </c>
      <c r="BN75" s="143">
        <f t="shared" si="229"/>
        <v>2</v>
      </c>
      <c r="BO75" s="145">
        <f t="shared" si="295"/>
        <v>6.5</v>
      </c>
      <c r="BP75" s="64">
        <f t="shared" si="310"/>
        <v>-0.16666666666666696</v>
      </c>
      <c r="BQ75" s="65">
        <f t="shared" si="311"/>
        <v>0</v>
      </c>
      <c r="BR75" s="545">
        <f t="shared" si="297"/>
        <v>7</v>
      </c>
      <c r="BS75" s="545">
        <f t="shared" si="312"/>
        <v>-0.66666666666666696</v>
      </c>
      <c r="BT75" s="66" t="e">
        <f t="shared" si="313"/>
        <v>#REF!</v>
      </c>
      <c r="BU75" s="67">
        <f>+BF75+BG75</f>
        <v>1</v>
      </c>
      <c r="BV75" s="67">
        <f t="shared" si="270"/>
        <v>0</v>
      </c>
      <c r="BW75" s="67">
        <f>+BJ75+BK75</f>
        <v>0</v>
      </c>
      <c r="BX75" s="67">
        <f>+BL75+BM75</f>
        <v>0</v>
      </c>
      <c r="BY75" s="68">
        <f t="shared" si="271"/>
        <v>1</v>
      </c>
      <c r="BZ75" s="67">
        <f t="shared" si="302"/>
        <v>2</v>
      </c>
      <c r="CA75" s="67">
        <f>4+BX75</f>
        <v>4</v>
      </c>
      <c r="CB75" s="68">
        <f t="shared" si="303"/>
        <v>2</v>
      </c>
      <c r="CE75" s="161">
        <f t="shared" si="314"/>
        <v>6.5</v>
      </c>
      <c r="CF75" s="125">
        <f t="shared" si="315"/>
        <v>14</v>
      </c>
      <c r="CG75" s="163">
        <f t="shared" si="316"/>
        <v>156</v>
      </c>
      <c r="CH75" s="163">
        <f t="shared" si="317"/>
        <v>12</v>
      </c>
      <c r="CI75" s="163">
        <f t="shared" si="318"/>
        <v>168</v>
      </c>
      <c r="CJ75" s="157">
        <f t="shared" si="319"/>
        <v>24</v>
      </c>
      <c r="CK75" s="418">
        <f t="shared" si="265"/>
        <v>1</v>
      </c>
      <c r="CL75" s="424">
        <f t="shared" si="296"/>
        <v>12</v>
      </c>
      <c r="CM75" s="18"/>
      <c r="CN75" s="124">
        <f t="shared" si="279"/>
        <v>6.5</v>
      </c>
      <c r="CO75" s="124">
        <f t="shared" si="280"/>
        <v>7</v>
      </c>
      <c r="CP75" s="125">
        <f t="shared" si="257"/>
        <v>13</v>
      </c>
      <c r="CQ75" s="125">
        <f t="shared" si="281"/>
        <v>14</v>
      </c>
    </row>
    <row r="76" spans="1:95" ht="21" customHeight="1" thickBot="1" x14ac:dyDescent="0.3">
      <c r="A76" s="571" t="s">
        <v>165</v>
      </c>
      <c r="B76" s="569" t="s">
        <v>100</v>
      </c>
      <c r="C76" s="88" t="s">
        <v>3</v>
      </c>
      <c r="D76" s="671"/>
      <c r="E76" s="671"/>
      <c r="F76" s="423" t="s">
        <v>25</v>
      </c>
      <c r="G76" s="412" t="s">
        <v>25</v>
      </c>
      <c r="H76" s="441"/>
      <c r="I76" s="809" t="s">
        <v>48</v>
      </c>
      <c r="J76" s="412" t="s">
        <v>24</v>
      </c>
      <c r="K76" s="412" t="s">
        <v>25</v>
      </c>
      <c r="L76" s="475"/>
      <c r="M76" s="475"/>
      <c r="N76" s="412" t="s">
        <v>24</v>
      </c>
      <c r="O76" s="429" t="s">
        <v>25</v>
      </c>
      <c r="P76" s="476"/>
      <c r="Q76" s="432"/>
      <c r="R76" s="362" t="s">
        <v>24</v>
      </c>
      <c r="S76" s="434" t="s">
        <v>25</v>
      </c>
      <c r="T76" s="475" t="s">
        <v>57</v>
      </c>
      <c r="U76" s="475"/>
      <c r="V76" s="910" t="s">
        <v>57</v>
      </c>
      <c r="W76" s="434" t="s">
        <v>25</v>
      </c>
      <c r="X76" s="432"/>
      <c r="Y76" s="432"/>
      <c r="Z76" s="412" t="s">
        <v>24</v>
      </c>
      <c r="AA76" s="412" t="s">
        <v>24</v>
      </c>
      <c r="AB76" s="427"/>
      <c r="AC76" s="480"/>
      <c r="AD76" s="434" t="s">
        <v>31</v>
      </c>
      <c r="AE76" s="412" t="s">
        <v>25</v>
      </c>
      <c r="AF76" s="475"/>
      <c r="AG76" s="475" t="s">
        <v>26</v>
      </c>
      <c r="AH76" s="429" t="s">
        <v>25</v>
      </c>
      <c r="AI76" s="123">
        <f t="shared" si="230"/>
        <v>5</v>
      </c>
      <c r="AJ76" s="61">
        <f t="shared" si="231"/>
        <v>8</v>
      </c>
      <c r="AK76" s="61">
        <f t="shared" si="259"/>
        <v>0</v>
      </c>
      <c r="AL76" s="61">
        <f t="shared" si="260"/>
        <v>0</v>
      </c>
      <c r="AM76" s="61">
        <f t="shared" si="232"/>
        <v>0</v>
      </c>
      <c r="AN76" s="61">
        <f t="shared" si="233"/>
        <v>1</v>
      </c>
      <c r="AO76" s="61">
        <f t="shared" si="234"/>
        <v>0</v>
      </c>
      <c r="AP76" s="61">
        <f t="shared" si="235"/>
        <v>1</v>
      </c>
      <c r="AQ76" s="61">
        <f t="shared" si="236"/>
        <v>0</v>
      </c>
      <c r="AR76" s="61">
        <f t="shared" si="237"/>
        <v>0</v>
      </c>
      <c r="AS76" s="61">
        <f t="shared" si="238"/>
        <v>0</v>
      </c>
      <c r="AT76" s="61">
        <f t="shared" si="239"/>
        <v>0</v>
      </c>
      <c r="AU76" s="61">
        <f t="shared" si="240"/>
        <v>0</v>
      </c>
      <c r="AV76" s="61">
        <f t="shared" si="241"/>
        <v>0</v>
      </c>
      <c r="AW76" s="61">
        <f t="shared" si="242"/>
        <v>0</v>
      </c>
      <c r="AX76" s="61">
        <f t="shared" si="243"/>
        <v>0</v>
      </c>
      <c r="AY76" s="61">
        <f t="shared" si="244"/>
        <v>0</v>
      </c>
      <c r="AZ76" s="61">
        <f t="shared" si="245"/>
        <v>0</v>
      </c>
      <c r="BA76" s="61">
        <f t="shared" si="246"/>
        <v>0</v>
      </c>
      <c r="BB76" s="61">
        <f t="shared" si="247"/>
        <v>0</v>
      </c>
      <c r="BC76" s="62">
        <f t="shared" si="248"/>
        <v>14</v>
      </c>
      <c r="BD76" s="63"/>
      <c r="BE76" s="545">
        <f t="shared" ref="BE76:BE78" si="320">+AI76*$BD$2+AJ76*$BD$6+AN76*$BD$2+AO76*$BD$6+AQ76*8/24+AU76*8/24+AV76*8/24+AW76*8/24+AX76*12/24+AY76*8/24+AZ76*$BD$2+BA76*8/24+BN76*(0/24)+(AM76*$BE$2)+AK76*$BF$2+AL76*$BF$6</f>
        <v>7</v>
      </c>
      <c r="BF76" s="5">
        <f t="shared" si="222"/>
        <v>0</v>
      </c>
      <c r="BG76" s="5">
        <f t="shared" si="223"/>
        <v>2</v>
      </c>
      <c r="BH76" s="5">
        <f t="shared" si="224"/>
        <v>0</v>
      </c>
      <c r="BI76" s="5">
        <f t="shared" si="225"/>
        <v>0</v>
      </c>
      <c r="BJ76" s="5">
        <f t="shared" si="226"/>
        <v>1</v>
      </c>
      <c r="BK76" s="5">
        <f t="shared" si="267"/>
        <v>0</v>
      </c>
      <c r="BL76" s="5">
        <f t="shared" si="227"/>
        <v>0</v>
      </c>
      <c r="BM76" s="5">
        <f t="shared" si="228"/>
        <v>0</v>
      </c>
      <c r="BN76" s="143">
        <f t="shared" si="229"/>
        <v>0</v>
      </c>
      <c r="BO76" s="145">
        <f t="shared" ref="BO76" si="321">+BE76</f>
        <v>7</v>
      </c>
      <c r="BP76" s="64">
        <f>+BO76+(BN76)*(12/24)-$BO$12</f>
        <v>-0.66666666666666696</v>
      </c>
      <c r="BQ76" s="65">
        <f>IF(BP76&gt;=(-11/24),0,(-BP76)/(12/24))</f>
        <v>1.3333333333333339</v>
      </c>
      <c r="BR76" s="545">
        <f>+BO76+BY76*$BD$2</f>
        <v>8.5</v>
      </c>
      <c r="BS76" s="545">
        <f t="shared" ref="BS76" si="322">+BR76-$BO$12</f>
        <v>0.83333333333333304</v>
      </c>
      <c r="BT76" s="66" t="e">
        <f t="shared" ref="BT76" si="323">+(BR76/$BR$81)-1</f>
        <v>#REF!</v>
      </c>
      <c r="BU76" s="67">
        <f>+BF76+BG76</f>
        <v>2</v>
      </c>
      <c r="BV76" s="67">
        <f t="shared" si="270"/>
        <v>0</v>
      </c>
      <c r="BW76" s="67">
        <f>+BJ76+BK76</f>
        <v>1</v>
      </c>
      <c r="BX76" s="67">
        <f>+BL76+BM76</f>
        <v>0</v>
      </c>
      <c r="BY76" s="68">
        <f t="shared" si="271"/>
        <v>3</v>
      </c>
      <c r="BZ76" s="67">
        <f t="shared" si="302"/>
        <v>0</v>
      </c>
      <c r="CA76" s="67">
        <f>4+BX76</f>
        <v>4</v>
      </c>
      <c r="CB76" s="68">
        <f t="shared" si="303"/>
        <v>4</v>
      </c>
      <c r="CE76" s="161">
        <f t="shared" si="314"/>
        <v>7</v>
      </c>
      <c r="CF76" s="125">
        <f t="shared" si="315"/>
        <v>17</v>
      </c>
      <c r="CG76" s="163">
        <f t="shared" si="316"/>
        <v>168</v>
      </c>
      <c r="CH76" s="163">
        <f t="shared" si="317"/>
        <v>36</v>
      </c>
      <c r="CI76" s="163">
        <f t="shared" si="318"/>
        <v>204</v>
      </c>
      <c r="CJ76" s="157">
        <f t="shared" si="319"/>
        <v>0</v>
      </c>
      <c r="CK76" s="418">
        <f t="shared" si="265"/>
        <v>3</v>
      </c>
      <c r="CL76" s="424">
        <f t="shared" si="296"/>
        <v>36</v>
      </c>
      <c r="CN76" s="124">
        <f t="shared" si="279"/>
        <v>7</v>
      </c>
      <c r="CO76" s="124">
        <f t="shared" si="280"/>
        <v>8.5</v>
      </c>
      <c r="CP76" s="125">
        <f t="shared" si="257"/>
        <v>14</v>
      </c>
      <c r="CQ76" s="125">
        <f t="shared" si="281"/>
        <v>17</v>
      </c>
    </row>
    <row r="77" spans="1:95" ht="21" customHeight="1" thickBot="1" x14ac:dyDescent="0.3">
      <c r="A77" s="571" t="s">
        <v>167</v>
      </c>
      <c r="B77" s="569" t="s">
        <v>335</v>
      </c>
      <c r="C77" s="26" t="s">
        <v>3</v>
      </c>
      <c r="D77" s="671"/>
      <c r="E77" s="671"/>
      <c r="F77" s="423"/>
      <c r="G77" s="412"/>
      <c r="H77" s="441"/>
      <c r="I77" s="476"/>
      <c r="J77" s="412"/>
      <c r="K77" s="412"/>
      <c r="L77" s="475"/>
      <c r="M77" s="475"/>
      <c r="N77" s="412"/>
      <c r="O77" s="429"/>
      <c r="P77" s="476"/>
      <c r="Q77" s="432"/>
      <c r="R77" s="362"/>
      <c r="S77" s="434"/>
      <c r="T77" s="475"/>
      <c r="U77" s="475"/>
      <c r="V77" s="429"/>
      <c r="W77" s="434"/>
      <c r="X77" s="432"/>
      <c r="Y77" s="432"/>
      <c r="Z77" s="412"/>
      <c r="AA77" s="412"/>
      <c r="AB77" s="427"/>
      <c r="AC77" s="480"/>
      <c r="AD77" s="434" t="s">
        <v>37</v>
      </c>
      <c r="AE77" s="412" t="s">
        <v>37</v>
      </c>
      <c r="AF77" s="413" t="s">
        <v>37</v>
      </c>
      <c r="AG77" s="413" t="s">
        <v>37</v>
      </c>
      <c r="AH77" s="412" t="s">
        <v>37</v>
      </c>
      <c r="AI77" s="123">
        <f t="shared" si="230"/>
        <v>0</v>
      </c>
      <c r="AJ77" s="61">
        <f t="shared" si="231"/>
        <v>0</v>
      </c>
      <c r="AK77" s="61">
        <f t="shared" si="259"/>
        <v>0</v>
      </c>
      <c r="AL77" s="61">
        <f t="shared" si="260"/>
        <v>0</v>
      </c>
      <c r="AM77" s="61">
        <f t="shared" si="232"/>
        <v>0</v>
      </c>
      <c r="AN77" s="61">
        <f t="shared" si="233"/>
        <v>0</v>
      </c>
      <c r="AO77" s="61">
        <f t="shared" si="234"/>
        <v>0</v>
      </c>
      <c r="AP77" s="61">
        <f t="shared" si="235"/>
        <v>0</v>
      </c>
      <c r="AQ77" s="61">
        <f t="shared" si="236"/>
        <v>0</v>
      </c>
      <c r="AR77" s="61">
        <f t="shared" si="237"/>
        <v>0</v>
      </c>
      <c r="AS77" s="61">
        <f t="shared" si="238"/>
        <v>0</v>
      </c>
      <c r="AT77" s="61">
        <f t="shared" si="239"/>
        <v>0</v>
      </c>
      <c r="AU77" s="61">
        <f t="shared" si="240"/>
        <v>0</v>
      </c>
      <c r="AV77" s="61">
        <f t="shared" si="241"/>
        <v>5</v>
      </c>
      <c r="AW77" s="61">
        <f t="shared" si="242"/>
        <v>0</v>
      </c>
      <c r="AX77" s="61">
        <f t="shared" si="243"/>
        <v>0</v>
      </c>
      <c r="AY77" s="61">
        <f t="shared" si="244"/>
        <v>0</v>
      </c>
      <c r="AZ77" s="61">
        <f t="shared" si="245"/>
        <v>0</v>
      </c>
      <c r="BA77" s="61">
        <f t="shared" si="246"/>
        <v>0</v>
      </c>
      <c r="BB77" s="61">
        <f t="shared" si="247"/>
        <v>0</v>
      </c>
      <c r="BC77" s="62">
        <f t="shared" si="248"/>
        <v>3.3333333333333335</v>
      </c>
      <c r="BD77" s="63"/>
      <c r="BE77" s="545">
        <f t="shared" si="320"/>
        <v>1.6666666666666667</v>
      </c>
      <c r="BF77" s="5">
        <f t="shared" si="222"/>
        <v>0</v>
      </c>
      <c r="BG77" s="5">
        <f t="shared" si="223"/>
        <v>0</v>
      </c>
      <c r="BH77" s="5">
        <f t="shared" si="224"/>
        <v>0</v>
      </c>
      <c r="BI77" s="5">
        <f t="shared" si="225"/>
        <v>0</v>
      </c>
      <c r="BJ77" s="5">
        <f t="shared" si="226"/>
        <v>0</v>
      </c>
      <c r="BK77" s="5">
        <f t="shared" si="267"/>
        <v>0</v>
      </c>
      <c r="BL77" s="5">
        <f t="shared" si="227"/>
        <v>0</v>
      </c>
      <c r="BM77" s="5">
        <f t="shared" si="228"/>
        <v>0</v>
      </c>
      <c r="BN77" s="143">
        <f t="shared" si="229"/>
        <v>0</v>
      </c>
      <c r="BO77" s="145">
        <f t="shared" ref="BO77:BO79" si="324">+BE77</f>
        <v>1.6666666666666667</v>
      </c>
      <c r="BP77" s="64">
        <f t="shared" ref="BP77:BP79" si="325">+BO77+(BN77)*(12/24)-$BO$12</f>
        <v>-6</v>
      </c>
      <c r="BQ77" s="65">
        <f t="shared" ref="BQ77:BQ79" si="326">IF(BP77&gt;=(-11/24),0,(-BP77)/(12/24))</f>
        <v>12</v>
      </c>
      <c r="BR77" s="545"/>
      <c r="BS77" s="545"/>
      <c r="BT77" s="66"/>
      <c r="BU77" s="67"/>
      <c r="BV77" s="67"/>
      <c r="BW77" s="67"/>
      <c r="BX77" s="67"/>
      <c r="BY77" s="68">
        <f t="shared" si="271"/>
        <v>0</v>
      </c>
      <c r="BZ77" s="67"/>
      <c r="CA77" s="67"/>
      <c r="CB77" s="68"/>
      <c r="CE77" s="161">
        <f t="shared" si="314"/>
        <v>1.6666666666666667</v>
      </c>
      <c r="CF77" s="125">
        <f t="shared" si="315"/>
        <v>3.3333333333333335</v>
      </c>
      <c r="CG77" s="163">
        <f t="shared" si="316"/>
        <v>0</v>
      </c>
      <c r="CH77" s="163">
        <f t="shared" si="317"/>
        <v>0</v>
      </c>
      <c r="CI77" s="163">
        <f t="shared" si="318"/>
        <v>0</v>
      </c>
      <c r="CJ77" s="157">
        <f t="shared" si="319"/>
        <v>40</v>
      </c>
      <c r="CK77" s="418">
        <f t="shared" si="265"/>
        <v>0</v>
      </c>
      <c r="CL77" s="424">
        <f t="shared" si="296"/>
        <v>0</v>
      </c>
      <c r="CN77" s="124">
        <f t="shared" si="279"/>
        <v>1.6666666666666667</v>
      </c>
      <c r="CO77" s="124">
        <f t="shared" si="280"/>
        <v>0</v>
      </c>
      <c r="CP77" s="125">
        <f t="shared" si="257"/>
        <v>3.3333333333333335</v>
      </c>
      <c r="CQ77" s="125">
        <f t="shared" si="281"/>
        <v>3.3333333333333335</v>
      </c>
    </row>
    <row r="78" spans="1:95" ht="21" customHeight="1" thickBot="1" x14ac:dyDescent="0.3">
      <c r="A78" s="571" t="s">
        <v>169</v>
      </c>
      <c r="B78" s="569" t="s">
        <v>336</v>
      </c>
      <c r="C78" s="26" t="s">
        <v>3</v>
      </c>
      <c r="D78" s="434"/>
      <c r="E78" s="432"/>
      <c r="F78" s="432"/>
      <c r="G78" s="412"/>
      <c r="H78" s="429"/>
      <c r="I78" s="476"/>
      <c r="J78" s="432"/>
      <c r="K78" s="412"/>
      <c r="L78" s="412"/>
      <c r="M78" s="432"/>
      <c r="N78" s="432"/>
      <c r="O78" s="429"/>
      <c r="P78" s="434"/>
      <c r="Q78" s="432"/>
      <c r="R78" s="550"/>
      <c r="S78" s="434"/>
      <c r="T78" s="412"/>
      <c r="U78" s="432"/>
      <c r="V78" s="441"/>
      <c r="W78" s="434"/>
      <c r="X78" s="412"/>
      <c r="Y78" s="432"/>
      <c r="Z78" s="432"/>
      <c r="AA78" s="412"/>
      <c r="AB78" s="412"/>
      <c r="AC78" s="441"/>
      <c r="AD78" s="434" t="s">
        <v>341</v>
      </c>
      <c r="AE78" s="412" t="s">
        <v>342</v>
      </c>
      <c r="AF78" s="475"/>
      <c r="AG78" s="475"/>
      <c r="AH78" s="412" t="s">
        <v>341</v>
      </c>
      <c r="AI78" s="123">
        <f t="shared" si="230"/>
        <v>0</v>
      </c>
      <c r="AJ78" s="61">
        <f t="shared" si="231"/>
        <v>0</v>
      </c>
      <c r="AK78" s="61">
        <f t="shared" si="259"/>
        <v>0</v>
      </c>
      <c r="AL78" s="61">
        <f t="shared" si="260"/>
        <v>0</v>
      </c>
      <c r="AM78" s="61">
        <f t="shared" si="232"/>
        <v>0</v>
      </c>
      <c r="AN78" s="61">
        <f t="shared" si="233"/>
        <v>0</v>
      </c>
      <c r="AO78" s="61">
        <f t="shared" si="234"/>
        <v>0</v>
      </c>
      <c r="AP78" s="61">
        <f t="shared" si="235"/>
        <v>0</v>
      </c>
      <c r="AQ78" s="61">
        <f t="shared" si="236"/>
        <v>0</v>
      </c>
      <c r="AR78" s="61">
        <f t="shared" si="237"/>
        <v>0</v>
      </c>
      <c r="AS78" s="61">
        <f t="shared" si="238"/>
        <v>0</v>
      </c>
      <c r="AT78" s="61">
        <f t="shared" si="239"/>
        <v>0</v>
      </c>
      <c r="AU78" s="61">
        <f t="shared" si="240"/>
        <v>0</v>
      </c>
      <c r="AV78" s="61">
        <f t="shared" si="241"/>
        <v>0</v>
      </c>
      <c r="AW78" s="61">
        <f t="shared" si="242"/>
        <v>0</v>
      </c>
      <c r="AX78" s="61">
        <f t="shared" si="243"/>
        <v>0</v>
      </c>
      <c r="AY78" s="61">
        <f t="shared" si="244"/>
        <v>0</v>
      </c>
      <c r="AZ78" s="61">
        <f t="shared" si="245"/>
        <v>3</v>
      </c>
      <c r="BA78" s="61">
        <f t="shared" si="246"/>
        <v>0</v>
      </c>
      <c r="BB78" s="61">
        <f t="shared" si="247"/>
        <v>0</v>
      </c>
      <c r="BC78" s="62">
        <f t="shared" si="248"/>
        <v>3</v>
      </c>
      <c r="BD78" s="63"/>
      <c r="BE78" s="545">
        <f t="shared" si="320"/>
        <v>1.5</v>
      </c>
      <c r="BF78" s="5">
        <f t="shared" si="222"/>
        <v>0</v>
      </c>
      <c r="BG78" s="5">
        <f t="shared" si="223"/>
        <v>0</v>
      </c>
      <c r="BH78" s="5">
        <f t="shared" si="224"/>
        <v>0</v>
      </c>
      <c r="BI78" s="5">
        <f t="shared" si="225"/>
        <v>0</v>
      </c>
      <c r="BJ78" s="5">
        <f t="shared" si="226"/>
        <v>0</v>
      </c>
      <c r="BK78" s="5">
        <f t="shared" si="267"/>
        <v>0</v>
      </c>
      <c r="BL78" s="5">
        <f t="shared" si="227"/>
        <v>0</v>
      </c>
      <c r="BM78" s="5">
        <f t="shared" si="228"/>
        <v>0</v>
      </c>
      <c r="BN78" s="143">
        <f t="shared" si="229"/>
        <v>0</v>
      </c>
      <c r="BO78" s="145">
        <f t="shared" si="324"/>
        <v>1.5</v>
      </c>
      <c r="BP78" s="64">
        <f t="shared" si="325"/>
        <v>-6.166666666666667</v>
      </c>
      <c r="BQ78" s="65">
        <f t="shared" si="326"/>
        <v>12.333333333333334</v>
      </c>
      <c r="BR78" s="545"/>
      <c r="BS78" s="545"/>
      <c r="BT78" s="66"/>
      <c r="BU78" s="67"/>
      <c r="BV78" s="67"/>
      <c r="BW78" s="67"/>
      <c r="BX78" s="67"/>
      <c r="BY78" s="68">
        <f t="shared" si="271"/>
        <v>0</v>
      </c>
      <c r="BZ78" s="67"/>
      <c r="CA78" s="67"/>
      <c r="CB78" s="68"/>
      <c r="CE78" s="161">
        <f t="shared" si="314"/>
        <v>1.5</v>
      </c>
      <c r="CF78" s="125">
        <f t="shared" si="315"/>
        <v>3</v>
      </c>
      <c r="CG78" s="163">
        <f t="shared" si="316"/>
        <v>36</v>
      </c>
      <c r="CH78" s="163">
        <f t="shared" si="317"/>
        <v>0</v>
      </c>
      <c r="CI78" s="163">
        <f t="shared" si="318"/>
        <v>36</v>
      </c>
      <c r="CJ78" s="157">
        <f t="shared" si="319"/>
        <v>0</v>
      </c>
      <c r="CK78" s="418">
        <f t="shared" si="265"/>
        <v>0</v>
      </c>
      <c r="CL78" s="424">
        <f t="shared" si="296"/>
        <v>0</v>
      </c>
      <c r="CN78" s="124">
        <f t="shared" si="279"/>
        <v>1.5</v>
      </c>
      <c r="CO78" s="124">
        <f t="shared" si="280"/>
        <v>0</v>
      </c>
      <c r="CP78" s="125">
        <f t="shared" si="257"/>
        <v>3</v>
      </c>
      <c r="CQ78" s="125">
        <f t="shared" si="281"/>
        <v>3</v>
      </c>
    </row>
    <row r="79" spans="1:95" s="23" customFormat="1" ht="24" customHeight="1" thickBot="1" x14ac:dyDescent="0.3">
      <c r="A79" s="571" t="s">
        <v>325</v>
      </c>
      <c r="B79" s="569" t="s">
        <v>337</v>
      </c>
      <c r="C79" s="26" t="s">
        <v>3</v>
      </c>
      <c r="D79" s="435"/>
      <c r="E79" s="436"/>
      <c r="F79" s="436"/>
      <c r="G79" s="436"/>
      <c r="H79" s="437"/>
      <c r="I79" s="435"/>
      <c r="J79" s="436"/>
      <c r="K79" s="601"/>
      <c r="L79" s="436"/>
      <c r="M79" s="436"/>
      <c r="N79" s="436"/>
      <c r="O79" s="437"/>
      <c r="P79" s="435"/>
      <c r="Q79" s="436"/>
      <c r="R79" s="878"/>
      <c r="S79" s="435"/>
      <c r="T79" s="436"/>
      <c r="U79" s="436"/>
      <c r="V79" s="437"/>
      <c r="W79" s="435"/>
      <c r="X79" s="436"/>
      <c r="Y79" s="436"/>
      <c r="Z79" s="436"/>
      <c r="AA79" s="436"/>
      <c r="AB79" s="436"/>
      <c r="AC79" s="437"/>
      <c r="AD79" s="434" t="s">
        <v>341</v>
      </c>
      <c r="AE79" s="412" t="s">
        <v>342</v>
      </c>
      <c r="AF79" s="475"/>
      <c r="AG79" s="475"/>
      <c r="AH79" s="412" t="s">
        <v>341</v>
      </c>
      <c r="AI79" s="123">
        <f t="shared" si="230"/>
        <v>0</v>
      </c>
      <c r="AJ79" s="61">
        <f t="shared" si="231"/>
        <v>0</v>
      </c>
      <c r="AK79" s="61">
        <f t="shared" si="259"/>
        <v>0</v>
      </c>
      <c r="AL79" s="61">
        <f t="shared" si="260"/>
        <v>0</v>
      </c>
      <c r="AM79" s="61">
        <f t="shared" si="232"/>
        <v>0</v>
      </c>
      <c r="AN79" s="61">
        <f t="shared" si="233"/>
        <v>0</v>
      </c>
      <c r="AO79" s="61">
        <f t="shared" si="234"/>
        <v>0</v>
      </c>
      <c r="AP79" s="61">
        <f t="shared" si="235"/>
        <v>0</v>
      </c>
      <c r="AQ79" s="61">
        <f t="shared" si="236"/>
        <v>0</v>
      </c>
      <c r="AR79" s="61">
        <f t="shared" si="237"/>
        <v>0</v>
      </c>
      <c r="AS79" s="61">
        <f t="shared" si="238"/>
        <v>0</v>
      </c>
      <c r="AT79" s="61">
        <f t="shared" si="239"/>
        <v>0</v>
      </c>
      <c r="AU79" s="61">
        <f t="shared" si="240"/>
        <v>0</v>
      </c>
      <c r="AV79" s="61">
        <f t="shared" si="241"/>
        <v>0</v>
      </c>
      <c r="AW79" s="61">
        <f t="shared" si="242"/>
        <v>0</v>
      </c>
      <c r="AX79" s="61">
        <f t="shared" si="243"/>
        <v>0</v>
      </c>
      <c r="AY79" s="61">
        <f t="shared" si="244"/>
        <v>0</v>
      </c>
      <c r="AZ79" s="61">
        <f t="shared" si="245"/>
        <v>3</v>
      </c>
      <c r="BA79" s="61">
        <f t="shared" si="246"/>
        <v>0</v>
      </c>
      <c r="BB79" s="61">
        <f t="shared" si="247"/>
        <v>0</v>
      </c>
      <c r="BC79" s="62">
        <f t="shared" si="248"/>
        <v>3</v>
      </c>
      <c r="BD79" s="63"/>
      <c r="BE79" s="545">
        <f t="shared" ref="BE79" si="327">+AI79*$BD$2+AJ79*$BD$6+AN79*$BD$2+AO79*$BD$6+AQ79*8/24+AU79*8/24+AV79*8/24+AW79*8/24+AX79*12/24+AY79*8/24+AZ79*$BD$2+BA79*8/24+BN79*(0/24)+(AM79*$BE$2)</f>
        <v>1.5</v>
      </c>
      <c r="BF79" s="5">
        <f t="shared" si="222"/>
        <v>0</v>
      </c>
      <c r="BG79" s="5">
        <f t="shared" si="223"/>
        <v>0</v>
      </c>
      <c r="BH79" s="5">
        <f t="shared" si="224"/>
        <v>0</v>
      </c>
      <c r="BI79" s="5">
        <f t="shared" si="225"/>
        <v>0</v>
      </c>
      <c r="BJ79" s="5">
        <f t="shared" si="226"/>
        <v>0</v>
      </c>
      <c r="BK79" s="5">
        <f t="shared" si="267"/>
        <v>0</v>
      </c>
      <c r="BL79" s="5">
        <f t="shared" si="227"/>
        <v>0</v>
      </c>
      <c r="BM79" s="5">
        <f t="shared" si="228"/>
        <v>0</v>
      </c>
      <c r="BN79" s="143">
        <f t="shared" si="229"/>
        <v>0</v>
      </c>
      <c r="BO79" s="145">
        <f t="shared" si="324"/>
        <v>1.5</v>
      </c>
      <c r="BP79" s="64">
        <f t="shared" si="325"/>
        <v>-6.166666666666667</v>
      </c>
      <c r="BQ79" s="65">
        <f t="shared" si="326"/>
        <v>12.333333333333334</v>
      </c>
      <c r="BR79" s="310"/>
      <c r="BS79" s="545"/>
      <c r="BT79" s="66"/>
      <c r="BU79" s="67"/>
      <c r="BV79" s="67"/>
      <c r="BW79" s="67"/>
      <c r="BX79" s="67"/>
      <c r="BY79" s="68">
        <f t="shared" si="271"/>
        <v>0</v>
      </c>
      <c r="BZ79" s="67"/>
      <c r="CA79" s="67"/>
      <c r="CB79" s="68"/>
      <c r="CC79"/>
      <c r="CD79"/>
      <c r="CE79" s="161">
        <f t="shared" si="314"/>
        <v>1.5</v>
      </c>
      <c r="CF79" s="125">
        <f t="shared" si="315"/>
        <v>3</v>
      </c>
      <c r="CG79" s="163">
        <f t="shared" si="316"/>
        <v>36</v>
      </c>
      <c r="CH79" s="163">
        <f t="shared" si="317"/>
        <v>0</v>
      </c>
      <c r="CI79" s="163">
        <f t="shared" si="318"/>
        <v>36</v>
      </c>
      <c r="CJ79" s="157">
        <f t="shared" si="319"/>
        <v>0</v>
      </c>
      <c r="CK79" s="418">
        <f t="shared" si="265"/>
        <v>0</v>
      </c>
      <c r="CL79" s="424">
        <f>CK79*12+BV79*8</f>
        <v>0</v>
      </c>
      <c r="CN79" s="124">
        <f t="shared" si="279"/>
        <v>1.5</v>
      </c>
      <c r="CO79" s="124">
        <f t="shared" si="280"/>
        <v>0</v>
      </c>
      <c r="CP79" s="125">
        <f t="shared" si="257"/>
        <v>3</v>
      </c>
      <c r="CQ79" s="125">
        <f t="shared" si="281"/>
        <v>3</v>
      </c>
    </row>
    <row r="80" spans="1:95" ht="21" customHeight="1" thickBot="1" x14ac:dyDescent="0.3">
      <c r="A80" s="89"/>
      <c r="B80" s="89"/>
      <c r="C80" s="89"/>
      <c r="D80" s="133"/>
      <c r="E80" s="133"/>
      <c r="F80" s="228"/>
      <c r="G80" s="229"/>
      <c r="H80" s="230"/>
      <c r="I80" s="230"/>
      <c r="J80" s="230"/>
      <c r="K80" s="230"/>
      <c r="L80" s="230"/>
      <c r="M80" s="231"/>
      <c r="N80" s="232"/>
      <c r="O80" s="133"/>
      <c r="P80" s="133"/>
      <c r="Q80" s="133"/>
      <c r="R80" s="133"/>
      <c r="S80" s="133"/>
      <c r="T80" s="228"/>
      <c r="U80" s="229"/>
      <c r="V80" s="230"/>
      <c r="W80" s="230"/>
      <c r="X80" s="230"/>
      <c r="Y80" s="230"/>
      <c r="Z80" s="230"/>
      <c r="AA80" s="231"/>
      <c r="AB80" s="232"/>
      <c r="AC80" s="133"/>
      <c r="AD80" s="133"/>
      <c r="AE80" s="133"/>
      <c r="AF80" s="133"/>
      <c r="AG80" s="133"/>
      <c r="AH80" s="133"/>
      <c r="AI80" s="69">
        <f>SUM(AI64:AI79)</f>
        <v>63</v>
      </c>
      <c r="AJ80" s="69">
        <f>SUM(AJ64:AJ79)</f>
        <v>60</v>
      </c>
      <c r="AK80" s="69">
        <f>SUM(AK64:AK79)</f>
        <v>0</v>
      </c>
      <c r="AL80" s="69">
        <f>SUM(AL64:AL79)</f>
        <v>0</v>
      </c>
      <c r="AM80" s="69">
        <f>SUM(AM64:AM79)</f>
        <v>0</v>
      </c>
      <c r="AN80" s="69">
        <f>SUM(AN64:AN79)</f>
        <v>16</v>
      </c>
      <c r="AO80" s="69">
        <f>SUM(AO64:AO79)</f>
        <v>7</v>
      </c>
      <c r="AP80" s="69">
        <f>SUM(AP64:AP79)</f>
        <v>10</v>
      </c>
      <c r="AQ80" s="69">
        <f>SUM(AQ64:AQ79)</f>
        <v>0</v>
      </c>
      <c r="AR80" s="69">
        <f>SUM(AR64:AR79)</f>
        <v>0</v>
      </c>
      <c r="AS80" s="69">
        <f>SUM(AS64:AS79)</f>
        <v>0</v>
      </c>
      <c r="AT80" s="69">
        <f>SUM(AT64:AT79)</f>
        <v>0</v>
      </c>
      <c r="AU80" s="69">
        <f>SUM(AU64:AU79)</f>
        <v>0</v>
      </c>
      <c r="AV80" s="69">
        <f>SUM(AV64:AV79)</f>
        <v>28</v>
      </c>
      <c r="AW80" s="69">
        <f>SUM(AW64:AW79)</f>
        <v>0</v>
      </c>
      <c r="AX80" s="69">
        <f>SUM(AX64:AX79)</f>
        <v>0</v>
      </c>
      <c r="AY80" s="69">
        <f>SUM(AY64:AY79)</f>
        <v>0</v>
      </c>
      <c r="AZ80" s="69">
        <f>SUM(AZ64:AZ79)</f>
        <v>6</v>
      </c>
      <c r="BA80" s="69">
        <f>SUM(BA64:BA79)</f>
        <v>0</v>
      </c>
      <c r="BB80" s="69">
        <f>SUM(BB64:BB79)</f>
        <v>0</v>
      </c>
      <c r="BC80" s="372">
        <f>SUM(BC64:BC79)</f>
        <v>170.66666666666669</v>
      </c>
      <c r="BD80" s="90" t="e">
        <f>SUM(BD14:BD79)</f>
        <v>#REF!</v>
      </c>
      <c r="BE80" s="72"/>
      <c r="BF80" s="144">
        <f>SUM(BF13:BF78)</f>
        <v>7</v>
      </c>
      <c r="BG80" s="144">
        <f>SUM(BG13:BG78)</f>
        <v>22</v>
      </c>
      <c r="BH80" s="144"/>
      <c r="BI80" s="144"/>
      <c r="BJ80" s="144">
        <f>SUM(BJ13:BJ78)</f>
        <v>9</v>
      </c>
      <c r="BK80" s="144">
        <f>SUM(BK13:BK78)</f>
        <v>10</v>
      </c>
      <c r="BL80" s="144">
        <f>SUM(BL13:BL78)</f>
        <v>15</v>
      </c>
      <c r="BM80" s="144">
        <f>SUM(BM13:BM78)</f>
        <v>2</v>
      </c>
      <c r="BN80" s="144" t="e">
        <f>SUM(BN13:BN78)</f>
        <v>#REF!</v>
      </c>
      <c r="BO80" s="150" t="s">
        <v>191</v>
      </c>
      <c r="BP80" s="92" t="e">
        <f>AVERAGE(BP64:BP79)</f>
        <v>#REF!</v>
      </c>
      <c r="BQ80" s="92"/>
      <c r="BR80" s="91" t="s">
        <v>191</v>
      </c>
      <c r="BS80" s="92" t="e">
        <f>AVERAGE(BS64:BS79)</f>
        <v>#REF!</v>
      </c>
      <c r="BT80" s="92"/>
      <c r="BU80" s="93" t="e">
        <f>AVERAGE(BU64:BU79)</f>
        <v>#REF!</v>
      </c>
      <c r="BV80" s="93" t="e">
        <f>AVERAGE(BV64:BV79)</f>
        <v>#REF!</v>
      </c>
      <c r="BW80" s="93" t="e">
        <f>AVERAGE(BW64:BW79)</f>
        <v>#REF!</v>
      </c>
      <c r="BX80" s="93" t="e">
        <f>AVERAGE(BX64:BX79)</f>
        <v>#REF!</v>
      </c>
      <c r="BY80" s="93" t="e">
        <f>AVERAGE(BY64:BY79)</f>
        <v>#REF!</v>
      </c>
      <c r="BZ80" s="94"/>
      <c r="CA80" s="94"/>
      <c r="CB80" s="95" t="e">
        <f>SUM(CB64:CB79)</f>
        <v>#REF!</v>
      </c>
      <c r="CC80" s="23"/>
      <c r="CD80" s="23"/>
      <c r="CE80" s="170"/>
      <c r="CF80" s="171"/>
      <c r="CG80" s="172"/>
      <c r="CH80" s="172"/>
      <c r="CI80" s="172"/>
      <c r="CJ80" s="173"/>
      <c r="CK80" s="18"/>
      <c r="CL80" s="18">
        <f t="shared" ref="CL80" si="328">CK80*12</f>
        <v>0</v>
      </c>
    </row>
    <row r="81" spans="1:90" s="18" customFormat="1" ht="21" customHeight="1" x14ac:dyDescent="0.25">
      <c r="A81" s="1"/>
      <c r="B81" s="235"/>
      <c r="C81" s="1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23"/>
      <c r="Q81" s="226"/>
      <c r="R81" s="226"/>
      <c r="S81" s="226"/>
      <c r="T81" s="226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3"/>
      <c r="AG81" s="2"/>
      <c r="AH81" s="2"/>
      <c r="AI81" s="403">
        <f>+AI80+AI63+AI46+AI30</f>
        <v>301</v>
      </c>
      <c r="AJ81" s="403">
        <f>+AJ80+AJ63+AJ46+AJ30</f>
        <v>302</v>
      </c>
      <c r="AK81" s="403">
        <f>+AK80+AK63+AK46+AK30</f>
        <v>0</v>
      </c>
      <c r="AL81" s="403">
        <f>+AL80+AL63+AL46+AL30</f>
        <v>0</v>
      </c>
      <c r="AM81" s="403">
        <f>+AM80+AM63+AM46+AM30</f>
        <v>0</v>
      </c>
      <c r="AN81" s="403">
        <f>+AN80+AN63+AN46+AN30</f>
        <v>52</v>
      </c>
      <c r="AO81" s="403">
        <f>+AO80+AO63+AO46+AO30</f>
        <v>55</v>
      </c>
      <c r="AP81" s="403">
        <f>+AP80+AP63+AP46+AP30</f>
        <v>55</v>
      </c>
      <c r="AQ81" s="403">
        <f>+AQ80+AQ63+AQ46+AQ30</f>
        <v>6</v>
      </c>
      <c r="AR81" s="403">
        <f>+AR80+AR63+AR46+AR30</f>
        <v>0</v>
      </c>
      <c r="AS81" s="403">
        <f>+AS80+AS63+AS46+AS30</f>
        <v>0</v>
      </c>
      <c r="AT81" s="403">
        <f>+AT80+AT63+AT46+AT30</f>
        <v>1</v>
      </c>
      <c r="AU81" s="403">
        <f>+AU80+AU63+AU46+AU30</f>
        <v>0</v>
      </c>
      <c r="AV81" s="403">
        <f>+AV80+AV63+AV46+AV30</f>
        <v>80</v>
      </c>
      <c r="AW81" s="403">
        <f>+AW80+AW63+AW46+AW30</f>
        <v>4</v>
      </c>
      <c r="AX81" s="403">
        <f>+AX80+AX63+AX46+AX30</f>
        <v>0</v>
      </c>
      <c r="AY81" s="403">
        <f>+AY80+AY63+AY46+AY30</f>
        <v>0</v>
      </c>
      <c r="AZ81" s="403">
        <f>+AZ80+AZ63+AZ46+AZ30</f>
        <v>21</v>
      </c>
      <c r="BA81" s="403">
        <f>+BA80+BA63+BA46+BA30</f>
        <v>0</v>
      </c>
      <c r="BB81" s="403">
        <f>+BB80+BB63+BB46+BB30</f>
        <v>2</v>
      </c>
      <c r="BC81" s="403">
        <f>+BC80+BC63+BC46+BC30</f>
        <v>792.33333333333337</v>
      </c>
      <c r="BD81" s="96" t="s">
        <v>194</v>
      </c>
      <c r="BE81" s="97" t="e">
        <f>AVERAGE(BE14:BE79)</f>
        <v>#REF!</v>
      </c>
      <c r="BF81" s="48"/>
      <c r="BG81" s="48"/>
      <c r="BH81" s="48"/>
      <c r="BI81" s="48"/>
      <c r="BJ81" s="48"/>
      <c r="BK81" s="48"/>
      <c r="BL81" s="48"/>
      <c r="BM81" s="48"/>
      <c r="BN81" s="98" t="s">
        <v>195</v>
      </c>
      <c r="BO81" s="835" t="e">
        <f>AVERAGE(BO13:BO79)</f>
        <v>#REF!</v>
      </c>
      <c r="BP81" s="835" t="e">
        <f>AVERAGE(BP13:BP79)</f>
        <v>#REF!</v>
      </c>
      <c r="BQ81" s="835" t="e">
        <f>AVERAGE(BQ13:BQ79)</f>
        <v>#REF!</v>
      </c>
      <c r="BR81" s="835" t="e">
        <f>AVERAGE(BR13:BR79)</f>
        <v>#REF!</v>
      </c>
      <c r="BS81" s="835" t="e">
        <f>AVERAGE(BS13:BS79)</f>
        <v>#REF!</v>
      </c>
      <c r="BT81" s="835"/>
      <c r="BU81" s="833" t="e">
        <f>SUM(BU13:BU79)-BU63-BU46-BU30</f>
        <v>#REF!</v>
      </c>
      <c r="BV81" s="833" t="e">
        <f>SUM(BV13:BV79)-BV63-BV46-BV30</f>
        <v>#REF!</v>
      </c>
      <c r="BW81" s="833" t="e">
        <f>SUM(BW13:BW79)-BW63-BW46-BW30</f>
        <v>#REF!</v>
      </c>
      <c r="BX81" s="833" t="e">
        <f>SUM(BX13:BX79)-BX63-BX46-BX30</f>
        <v>#REF!</v>
      </c>
      <c r="BY81" s="833" t="e">
        <f>SUM(BY13:BY79)-BY63-BY46-BY30</f>
        <v>#REF!</v>
      </c>
      <c r="BZ81" s="833" t="e">
        <f>SUM(BZ13:BZ79)-BZ63-BZ46-BZ30</f>
        <v>#REF!</v>
      </c>
      <c r="CA81" s="67" t="e">
        <f>SUM(CA13:CA79)</f>
        <v>#REF!</v>
      </c>
      <c r="CB81" s="67" t="e">
        <f>+CB30+CB46+CB63+CB80</f>
        <v>#REF!</v>
      </c>
      <c r="CC81"/>
      <c r="CD81"/>
      <c r="CE81" s="159"/>
      <c r="CF81" s="128"/>
      <c r="CG81" s="128" t="e">
        <f>SUM(CG13:CG80)</f>
        <v>#REF!</v>
      </c>
      <c r="CH81" s="128">
        <f>SUM(CH13:CH78)</f>
        <v>780</v>
      </c>
      <c r="CI81" s="128" t="e">
        <f>SUM(CI13:CI80)</f>
        <v>#REF!</v>
      </c>
      <c r="CJ81" s="158" t="e">
        <f>SUM(CJ13:CJ80)</f>
        <v>#REF!</v>
      </c>
      <c r="CK81" s="158" t="e">
        <f>SUM(CK13:CK80)</f>
        <v>#REF!</v>
      </c>
      <c r="CL81" s="158" t="e">
        <f>SUM(CL13:CL80)</f>
        <v>#REF!</v>
      </c>
    </row>
    <row r="82" spans="1:90" s="18" customFormat="1" ht="21" customHeight="1" thickBot="1" x14ac:dyDescent="0.25">
      <c r="A82" s="1"/>
      <c r="B82" s="235"/>
      <c r="C82" s="1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23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3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1">
        <f>SUM(AI81:AO81)</f>
        <v>710</v>
      </c>
      <c r="BD82" s="47"/>
      <c r="BE82" s="3">
        <f>SUMIF(BE13:BE29,"&gt;0")+SUMIF(BE31:BE45,"&gt;0")+SUMIF(BE47:BE62,"&gt;0")+SUMIF(BE64:BE79,"&gt;0")</f>
        <v>385.5</v>
      </c>
      <c r="BF82" s="48"/>
      <c r="BG82" s="48"/>
      <c r="BH82" s="48"/>
      <c r="BI82" s="48"/>
      <c r="BJ82" s="48"/>
      <c r="BK82" s="48"/>
      <c r="BL82" s="48"/>
      <c r="BM82" s="48"/>
      <c r="BN82" s="48"/>
      <c r="BO82" s="151"/>
      <c r="BP82" s="834">
        <f>SUMIF(BP13:BP29,"&gt;0")+SUMIF(BP31:BP45,"&gt;0")+SUMIF(BP47:BP62,"&gt;0")+SUMIF(BP64:BP79,"&gt;0")</f>
        <v>10.499999999999993</v>
      </c>
      <c r="BQ82" s="152"/>
      <c r="BR82" s="153"/>
      <c r="BS82" s="834">
        <f>SUMIF(BS13:BS29,"&gt;0")+SUMIF(BS31:BS45,"&gt;0")+SUMIF(BS47:BS62,"&gt;0")+SUMIF(BS64:BS79,"&gt;0")</f>
        <v>28.166666666666654</v>
      </c>
      <c r="BT82" s="152"/>
      <c r="BU82" s="154"/>
      <c r="BV82" s="154"/>
      <c r="BW82" s="154"/>
      <c r="BX82" s="154"/>
      <c r="BY82" s="154"/>
      <c r="BZ82" s="154"/>
      <c r="CA82" s="154"/>
      <c r="CB82" s="155"/>
      <c r="CC82" s="156"/>
      <c r="CD82" s="156"/>
      <c r="CE82" s="164"/>
      <c r="CF82" s="165"/>
      <c r="CG82" s="165"/>
      <c r="CH82" s="165"/>
      <c r="CI82" s="165"/>
      <c r="CJ82" s="160"/>
    </row>
    <row r="83" spans="1:90" s="18" customFormat="1" ht="21" customHeight="1" x14ac:dyDescent="0.2">
      <c r="A83" s="1"/>
      <c r="B83" s="235"/>
      <c r="C83" s="1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23"/>
      <c r="Q83" s="224"/>
      <c r="R83" s="224"/>
      <c r="S83" s="224"/>
      <c r="T83" s="224"/>
      <c r="U83" s="224"/>
      <c r="V83" s="224"/>
      <c r="W83" s="225"/>
      <c r="X83" s="224"/>
      <c r="Y83" s="224"/>
      <c r="Z83" s="224"/>
      <c r="AA83" s="224"/>
      <c r="AB83" s="224"/>
      <c r="AC83" s="224"/>
      <c r="AD83" s="224"/>
      <c r="AE83" s="224"/>
      <c r="AF83" s="223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1"/>
      <c r="BD83" s="47"/>
      <c r="BE83" s="3"/>
      <c r="BF83" s="48"/>
      <c r="BG83" s="48"/>
      <c r="BH83" s="48"/>
      <c r="BI83" s="48"/>
      <c r="BJ83" s="48"/>
      <c r="BK83" s="48"/>
      <c r="BL83" s="48"/>
      <c r="BM83" s="48"/>
      <c r="BN83" s="48"/>
      <c r="BO83" s="3">
        <f>SUMIF(BO13:BO28,"&gt;0")+SUMIF(BO31:BO45,"&gt;0")+SUMIF(BO47:BO62,"&gt;0")+SUMIF(BO64:BO79,"&gt;0")</f>
        <v>382.99999999999994</v>
      </c>
      <c r="BP83" s="3"/>
      <c r="BQ83" s="3"/>
      <c r="BR83" s="3"/>
      <c r="BS83" s="3"/>
      <c r="BT83" s="97"/>
      <c r="BU83" s="51"/>
      <c r="BV83" s="51"/>
      <c r="BW83" s="51"/>
      <c r="BX83" s="51"/>
      <c r="BY83" s="51"/>
      <c r="BZ83" s="51"/>
      <c r="CA83" s="51"/>
      <c r="CB83" s="51"/>
    </row>
    <row r="84" spans="1:90" s="18" customFormat="1" ht="21" customHeight="1" x14ac:dyDescent="0.2">
      <c r="A84" s="99"/>
      <c r="B84" s="1465" t="s">
        <v>23</v>
      </c>
      <c r="C84" s="1466"/>
      <c r="D84" s="603">
        <v>1</v>
      </c>
      <c r="E84" s="603">
        <f>D84+1</f>
        <v>2</v>
      </c>
      <c r="F84" s="603">
        <f t="shared" ref="F84:AH84" si="329">E84+1</f>
        <v>3</v>
      </c>
      <c r="G84" s="603">
        <f t="shared" si="329"/>
        <v>4</v>
      </c>
      <c r="H84" s="603">
        <f t="shared" si="329"/>
        <v>5</v>
      </c>
      <c r="I84" s="603">
        <f t="shared" si="329"/>
        <v>6</v>
      </c>
      <c r="J84" s="603">
        <f t="shared" si="329"/>
        <v>7</v>
      </c>
      <c r="K84" s="603">
        <f t="shared" si="329"/>
        <v>8</v>
      </c>
      <c r="L84" s="603">
        <f t="shared" si="329"/>
        <v>9</v>
      </c>
      <c r="M84" s="603">
        <f t="shared" si="329"/>
        <v>10</v>
      </c>
      <c r="N84" s="603">
        <f t="shared" si="329"/>
        <v>11</v>
      </c>
      <c r="O84" s="604">
        <f t="shared" si="329"/>
        <v>12</v>
      </c>
      <c r="P84" s="604">
        <f t="shared" si="329"/>
        <v>13</v>
      </c>
      <c r="Q84" s="604">
        <f t="shared" si="329"/>
        <v>14</v>
      </c>
      <c r="R84" s="604">
        <f t="shared" si="329"/>
        <v>15</v>
      </c>
      <c r="S84" s="604">
        <f t="shared" si="329"/>
        <v>16</v>
      </c>
      <c r="T84" s="604">
        <f t="shared" si="329"/>
        <v>17</v>
      </c>
      <c r="U84" s="604">
        <f t="shared" si="329"/>
        <v>18</v>
      </c>
      <c r="V84" s="604">
        <f t="shared" si="329"/>
        <v>19</v>
      </c>
      <c r="W84" s="604">
        <f t="shared" si="329"/>
        <v>20</v>
      </c>
      <c r="X84" s="604">
        <f t="shared" si="329"/>
        <v>21</v>
      </c>
      <c r="Y84" s="604">
        <f t="shared" si="329"/>
        <v>22</v>
      </c>
      <c r="Z84" s="604">
        <f t="shared" si="329"/>
        <v>23</v>
      </c>
      <c r="AA84" s="604">
        <f t="shared" si="329"/>
        <v>24</v>
      </c>
      <c r="AB84" s="604">
        <f t="shared" si="329"/>
        <v>25</v>
      </c>
      <c r="AC84" s="604">
        <f t="shared" si="329"/>
        <v>26</v>
      </c>
      <c r="AD84" s="604">
        <f t="shared" si="329"/>
        <v>27</v>
      </c>
      <c r="AE84" s="604">
        <f t="shared" si="329"/>
        <v>28</v>
      </c>
      <c r="AF84" s="604">
        <f t="shared" si="329"/>
        <v>29</v>
      </c>
      <c r="AG84" s="604">
        <f t="shared" si="329"/>
        <v>30</v>
      </c>
      <c r="AH84" s="603">
        <f t="shared" si="329"/>
        <v>31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1"/>
      <c r="BD84" s="47"/>
      <c r="BE84" s="3"/>
      <c r="BF84" s="48"/>
      <c r="BG84" s="48"/>
      <c r="BH84" s="48"/>
      <c r="BI84" s="48"/>
      <c r="BJ84" s="48"/>
      <c r="BK84" s="48"/>
      <c r="BL84" s="48"/>
      <c r="BM84" s="48"/>
      <c r="BN84" s="48"/>
      <c r="BO84" s="3"/>
      <c r="BP84" s="3"/>
      <c r="BQ84" s="3"/>
      <c r="BR84" s="3"/>
      <c r="BS84" s="3"/>
      <c r="BT84" s="97"/>
      <c r="BU84" s="51"/>
      <c r="BV84" s="51"/>
      <c r="BW84" s="51"/>
      <c r="BX84" s="51"/>
      <c r="BY84" s="51"/>
      <c r="BZ84" s="51"/>
      <c r="CA84" s="51"/>
      <c r="CB84" s="51"/>
    </row>
    <row r="85" spans="1:90" s="18" customFormat="1" ht="21" customHeight="1" x14ac:dyDescent="0.2">
      <c r="A85" s="1"/>
      <c r="B85" s="1470" t="s">
        <v>196</v>
      </c>
      <c r="C85" s="100" t="s">
        <v>197</v>
      </c>
      <c r="D85" s="5">
        <f>COUNTIF(D13,"fE")+COUNTIF(D13,"fES")+COUNTIF(D13,"fED")+COUNTIF(D13,"fEF")</f>
        <v>0</v>
      </c>
      <c r="E85" s="5">
        <f>COUNTIF(E13,"fE")+COUNTIF(E13,"fES")+COUNTIF(E13,"fED")+COUNTIF(E13,"fEF")</f>
        <v>0</v>
      </c>
      <c r="F85" s="5">
        <f>COUNTIF(F13,"fE")+COUNTIF(F13,"fES")+COUNTIF(F13,"fED")+COUNTIF(F13,"fEF")</f>
        <v>0</v>
      </c>
      <c r="G85" s="5">
        <f>COUNTIF(G13,"fE")+COUNTIF(G13,"fES")+COUNTIF(G13,"fED")+COUNTIF(G13,"fEF")</f>
        <v>0</v>
      </c>
      <c r="H85" s="5">
        <f>COUNTIF(H13,"fE")+COUNTIF(H13,"fES")+COUNTIF(H13,"fED")+COUNTIF(H13,"fEF")</f>
        <v>0</v>
      </c>
      <c r="I85" s="5">
        <f>COUNTIF(I13,"fE")+COUNTIF(I13,"fES")+COUNTIF(I13,"fED")+COUNTIF(I13,"fEF")</f>
        <v>0</v>
      </c>
      <c r="J85" s="5">
        <f>COUNTIF(J13,"fE")+COUNTIF(J13,"fES")+COUNTIF(J13,"fED")+COUNTIF(J13,"fEF")</f>
        <v>0</v>
      </c>
      <c r="K85" s="5">
        <f>COUNTIF(K13,"fE")+COUNTIF(K13,"fES")+COUNTIF(K13,"fED")+COUNTIF(K13,"fEF")</f>
        <v>0</v>
      </c>
      <c r="L85" s="5">
        <f>COUNTIF(L13,"fE")+COUNTIF(L13,"fES")+COUNTIF(L13,"fED")+COUNTIF(L13,"fEF")</f>
        <v>0</v>
      </c>
      <c r="M85" s="5">
        <f>COUNTIF(M13,"fE")+COUNTIF(M13,"fES")+COUNTIF(M13,"fED")+COUNTIF(M13,"fEF")</f>
        <v>0</v>
      </c>
      <c r="N85" s="5">
        <f>COUNTIF(N13,"fE")+COUNTIF(N13,"fES")+COUNTIF(N13,"fED")+COUNTIF(N13,"fEF")</f>
        <v>0</v>
      </c>
      <c r="O85" s="5">
        <f>COUNTIF(O13,"fE")+COUNTIF(O13,"fES")+COUNTIF(O13,"fED")+COUNTIF(O13,"fEF")</f>
        <v>0</v>
      </c>
      <c r="P85" s="5">
        <f>COUNTIF(P13,"fE")+COUNTIF(P13,"fES")+COUNTIF(P13,"fED")+COUNTIF(P13,"fEF")</f>
        <v>0</v>
      </c>
      <c r="Q85" s="5">
        <f>COUNTIF(Q13,"fE")+COUNTIF(Q13,"fES")+COUNTIF(Q13,"fED")+COUNTIF(Q13,"fEF")</f>
        <v>0</v>
      </c>
      <c r="R85" s="5">
        <f>COUNTIF(R13,"fE")+COUNTIF(R13,"fES")+COUNTIF(R13,"fED")+COUNTIF(R13,"fEF")</f>
        <v>0</v>
      </c>
      <c r="S85" s="5">
        <f>COUNTIF(S13,"fE")+COUNTIF(S13,"fES")+COUNTIF(S13,"fED")+COUNTIF(S13,"fEF")</f>
        <v>0</v>
      </c>
      <c r="T85" s="5">
        <f>COUNTIF(T13,"fE")+COUNTIF(T13,"fES")+COUNTIF(T13,"fED")+COUNTIF(T13,"fEF")</f>
        <v>0</v>
      </c>
      <c r="U85" s="5">
        <f>COUNTIF(U13,"fE")+COUNTIF(U13,"fES")+COUNTIF(U13,"fED")+COUNTIF(U13,"fEF")</f>
        <v>0</v>
      </c>
      <c r="V85" s="5">
        <f>COUNTIF(V13,"fE")+COUNTIF(V13,"fES")+COUNTIF(V13,"fED")+COUNTIF(V13,"fEF")</f>
        <v>0</v>
      </c>
      <c r="W85" s="5">
        <f>COUNTIF(W13,"fE")+COUNTIF(W13,"fES")+COUNTIF(W13,"fED")+COUNTIF(W13,"fEF")</f>
        <v>0</v>
      </c>
      <c r="X85" s="5">
        <f>COUNTIF(X13,"fE")+COUNTIF(X13,"fES")+COUNTIF(X13,"fED")+COUNTIF(X13,"fEF")</f>
        <v>0</v>
      </c>
      <c r="Y85" s="5">
        <f>COUNTIF(Y13,"fE")+COUNTIF(Y13,"fES")+COUNTIF(Y13,"fED")+COUNTIF(Y13,"fEF")</f>
        <v>0</v>
      </c>
      <c r="Z85" s="5">
        <f>COUNTIF(Z13,"fE")+COUNTIF(Z13,"fES")+COUNTIF(Z13,"fED")+COUNTIF(Z13,"fEF")</f>
        <v>0</v>
      </c>
      <c r="AA85" s="5">
        <f>COUNTIF(AA13,"fE")+COUNTIF(AA13,"fES")+COUNTIF(AA13,"fED")+COUNTIF(AA13,"fEF")</f>
        <v>0</v>
      </c>
      <c r="AB85" s="5">
        <f>COUNTIF(AB13,"fE")+COUNTIF(AB13,"fES")+COUNTIF(AB13,"fED")+COUNTIF(AB13,"fEF")</f>
        <v>0</v>
      </c>
      <c r="AC85" s="5">
        <f>COUNTIF(AC13,"fE")+COUNTIF(AC13,"fES")+COUNTIF(AC13,"fED")+COUNTIF(AC13,"fEF")</f>
        <v>0</v>
      </c>
      <c r="AD85" s="5">
        <f>COUNTIF(AD13,"fE")+COUNTIF(AD13,"fES")+COUNTIF(AD13,"fED")+COUNTIF(AD13,"fEF")</f>
        <v>0</v>
      </c>
      <c r="AE85" s="5">
        <f>COUNTIF(AE13,"fE")+COUNTIF(AE13,"fES")+COUNTIF(AE13,"fED")+COUNTIF(AE13,"fEF")</f>
        <v>0</v>
      </c>
      <c r="AF85" s="5">
        <f>COUNTIF(AF13,"fE")+COUNTIF(AF13,"fES")+COUNTIF(AF13,"fED")+COUNTIF(AF13,"fEF")</f>
        <v>0</v>
      </c>
      <c r="AG85" s="5">
        <f>COUNTIF(AG13,"fE")+COUNTIF(AG13,"fES")+COUNTIF(AG13,"fED")+COUNTIF(AG13,"fEF")</f>
        <v>0</v>
      </c>
      <c r="AH85" s="5">
        <f>COUNTIF(AH13,"fE")+COUNTIF(AH13,"fES")+COUNTIF(AH13,"fED")+COUNTIF(AH13,"fEF")</f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47"/>
      <c r="BE85" s="3"/>
      <c r="BF85" s="48"/>
      <c r="BG85" s="48"/>
      <c r="BH85" s="48"/>
      <c r="BI85" s="48"/>
      <c r="BJ85" s="48"/>
      <c r="BK85" s="48"/>
      <c r="BL85" s="48"/>
      <c r="BM85" s="48"/>
      <c r="BN85" s="48"/>
      <c r="BO85" s="49"/>
      <c r="BP85" s="49"/>
      <c r="BQ85" s="49"/>
      <c r="BR85" s="49"/>
      <c r="BS85" s="49"/>
      <c r="BT85" s="50"/>
      <c r="BU85" s="51"/>
      <c r="BV85" s="51"/>
      <c r="BW85" s="51"/>
      <c r="BX85" s="51"/>
      <c r="BY85" s="51"/>
      <c r="BZ85" s="51"/>
      <c r="CA85" s="51"/>
      <c r="CB85" s="51"/>
    </row>
    <row r="86" spans="1:90" s="18" customFormat="1" ht="21" customHeight="1" x14ac:dyDescent="0.2">
      <c r="A86" s="1"/>
      <c r="B86" s="1471"/>
      <c r="C86" s="100" t="s">
        <v>198</v>
      </c>
      <c r="D86" s="5">
        <f>COUNTIF(D14:D19,"fE")+COUNTIF(D14:D19,"fES")+COUNTIF(D14:D19,"fED")+COUNTIF(D14:D19,"fEF")</f>
        <v>0</v>
      </c>
      <c r="E86" s="5">
        <f>COUNTIF(E14:E19,"fE")+COUNTIF(E14:E19,"fES")+COUNTIF(E14:E19,"fED")+COUNTIF(E14:E19,"fEF")</f>
        <v>0</v>
      </c>
      <c r="F86" s="5">
        <f>COUNTIF(F14:F19,"fE")+COUNTIF(F14:F19,"fES")+COUNTIF(F14:F19,"fED")+COUNTIF(F14:F19,"fEF")</f>
        <v>0</v>
      </c>
      <c r="G86" s="5">
        <f>COUNTIF(G14:G19,"fE")+COUNTIF(G14:G19,"fES")+COUNTIF(G14:G19,"fED")+COUNTIF(G14:G19,"fEF")</f>
        <v>0</v>
      </c>
      <c r="H86" s="5">
        <f>COUNTIF(H14:H19,"fE")+COUNTIF(H14:H19,"fES")+COUNTIF(H14:H19,"fED")+COUNTIF(H14:H19,"fEF")</f>
        <v>0</v>
      </c>
      <c r="I86" s="5">
        <f>COUNTIF(I14:I19,"fE")+COUNTIF(I14:I19,"fES")+COUNTIF(I14:I19,"fED")+COUNTIF(I14:I19,"fEF")</f>
        <v>0</v>
      </c>
      <c r="J86" s="5">
        <f>COUNTIF(J14:J19,"fE")+COUNTIF(J14:J19,"fES")+COUNTIF(J14:J19,"fED")+COUNTIF(J14:J19,"fEF")</f>
        <v>0</v>
      </c>
      <c r="K86" s="5">
        <f>COUNTIF(K14:K19,"fE")+COUNTIF(K14:K19,"fES")+COUNTIF(K14:K19,"fED")+COUNTIF(K14:K19,"fEF")</f>
        <v>0</v>
      </c>
      <c r="L86" s="5">
        <f>COUNTIF(L14:L19,"fE")+COUNTIF(L14:L19,"fES")+COUNTIF(L14:L19,"fED")+COUNTIF(L14:L19,"fEF")</f>
        <v>0</v>
      </c>
      <c r="M86" s="5">
        <f>COUNTIF(M14:M19,"fE")+COUNTIF(M14:M19,"fES")+COUNTIF(M14:M19,"fED")+COUNTIF(M14:M19,"fEF")</f>
        <v>0</v>
      </c>
      <c r="N86" s="5">
        <f>COUNTIF(N14:N19,"fE")+COUNTIF(N14:N19,"fES")+COUNTIF(N14:N19,"fED")+COUNTIF(N14:N19,"fEF")</f>
        <v>0</v>
      </c>
      <c r="O86" s="5">
        <f>COUNTIF(O14:O19,"fE")+COUNTIF(O14:O19,"fES")+COUNTIF(O14:O19,"fED")+COUNTIF(O14:O19,"fEF")</f>
        <v>0</v>
      </c>
      <c r="P86" s="5">
        <f>COUNTIF(P14:P19,"fE")+COUNTIF(P14:P19,"fES")+COUNTIF(P14:P19,"fED")+COUNTIF(P14:P19,"fEF")</f>
        <v>0</v>
      </c>
      <c r="Q86" s="5">
        <f>COUNTIF(Q14:Q19,"fE")+COUNTIF(Q14:Q19,"fES")+COUNTIF(Q14:Q19,"fED")+COUNTIF(Q14:Q19,"fEF")</f>
        <v>0</v>
      </c>
      <c r="R86" s="5">
        <f>COUNTIF(R14:R19,"fE")+COUNTIF(R14:R19,"fES")+COUNTIF(R14:R19,"fED")+COUNTIF(R14:R19,"fEF")</f>
        <v>0</v>
      </c>
      <c r="S86" s="5">
        <f>COUNTIF(S14:S19,"fE")+COUNTIF(S14:S19,"fES")+COUNTIF(S14:S19,"fED")+COUNTIF(S14:S19,"fEF")</f>
        <v>0</v>
      </c>
      <c r="T86" s="5">
        <f>COUNTIF(T14:T19,"fE")+COUNTIF(T14:T19,"fES")+COUNTIF(T14:T19,"fED")+COUNTIF(T14:T19,"fEF")</f>
        <v>0</v>
      </c>
      <c r="U86" s="5">
        <f>COUNTIF(U14:U19,"fE")+COUNTIF(U14:U19,"fES")+COUNTIF(U14:U19,"fED")+COUNTIF(U14:U19,"fEF")</f>
        <v>0</v>
      </c>
      <c r="V86" s="5">
        <f>COUNTIF(V14:V19,"fE")+COUNTIF(V14:V19,"fES")+COUNTIF(V14:V19,"fED")+COUNTIF(V14:V19,"fEF")</f>
        <v>0</v>
      </c>
      <c r="W86" s="5">
        <f>COUNTIF(W14:W19,"fE")+COUNTIF(W14:W19,"fES")+COUNTIF(W14:W19,"fED")+COUNTIF(W14:W19,"fEF")</f>
        <v>0</v>
      </c>
      <c r="X86" s="5">
        <f>COUNTIF(X14:X19,"fE")+COUNTIF(X14:X19,"fES")+COUNTIF(X14:X19,"fED")+COUNTIF(X14:X19,"fEF")</f>
        <v>0</v>
      </c>
      <c r="Y86" s="5">
        <f>COUNTIF(Y14:Y19,"fE")+COUNTIF(Y14:Y19,"fES")+COUNTIF(Y14:Y19,"fED")+COUNTIF(Y14:Y19,"fEF")</f>
        <v>0</v>
      </c>
      <c r="Z86" s="5">
        <f>COUNTIF(Z14:Z19,"fE")+COUNTIF(Z14:Z19,"fES")+COUNTIF(Z14:Z19,"fED")+COUNTIF(Z14:Z19,"fEF")</f>
        <v>0</v>
      </c>
      <c r="AA86" s="5">
        <f>COUNTIF(AA14:AA19,"fE")+COUNTIF(AA14:AA19,"fES")+COUNTIF(AA14:AA19,"fED")+COUNTIF(AA14:AA19,"fEF")</f>
        <v>0</v>
      </c>
      <c r="AB86" s="5">
        <f>COUNTIF(AB14:AB19,"fE")+COUNTIF(AB14:AB19,"fES")+COUNTIF(AB14:AB19,"fED")+COUNTIF(AB14:AB19,"fEF")</f>
        <v>0</v>
      </c>
      <c r="AC86" s="5">
        <f>COUNTIF(AC14:AC19,"fE")+COUNTIF(AC14:AC19,"fES")+COUNTIF(AC14:AC19,"fED")+COUNTIF(AC14:AC19,"fEF")</f>
        <v>0</v>
      </c>
      <c r="AD86" s="5">
        <f>COUNTIF(AD14:AD19,"fE")+COUNTIF(AD14:AD19,"fES")+COUNTIF(AD14:AD19,"fED")+COUNTIF(AD14:AD19,"fEF")</f>
        <v>0</v>
      </c>
      <c r="AE86" s="5">
        <f>COUNTIF(AE14:AE19,"fE")+COUNTIF(AE14:AE19,"fES")+COUNTIF(AE14:AE19,"fED")+COUNTIF(AE14:AE19,"fEF")</f>
        <v>0</v>
      </c>
      <c r="AF86" s="5">
        <f>COUNTIF(AF14:AF19,"fE")+COUNTIF(AF14:AF19,"fES")+COUNTIF(AF14:AF19,"fED")+COUNTIF(AF14:AF19,"fEF")</f>
        <v>0</v>
      </c>
      <c r="AG86" s="5">
        <f>COUNTIF(AG14:AG19,"fE")+COUNTIF(AG14:AG19,"fES")+COUNTIF(AG14:AG19,"fED")+COUNTIF(AG14:AG19,"fEF")</f>
        <v>0</v>
      </c>
      <c r="AH86" s="5">
        <f>COUNTIF(AH14:AH19,"fE")+COUNTIF(AH14:AH19,"fES")+COUNTIF(AH14:AH19,"fED")+COUNTIF(AH14:AH19,"fEF")</f>
        <v>0</v>
      </c>
      <c r="AI86" s="2"/>
      <c r="AJ86" s="2"/>
      <c r="AK86" s="2"/>
      <c r="AL86" s="2"/>
      <c r="AM86" s="2"/>
      <c r="AN86" s="2"/>
      <c r="AO86" s="2"/>
      <c r="AP86" s="2"/>
      <c r="AQ86" s="2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47"/>
      <c r="BE86" s="3"/>
      <c r="BF86" s="48"/>
      <c r="BG86" s="48"/>
      <c r="BH86" s="48"/>
      <c r="BI86" s="48"/>
      <c r="BJ86" s="48"/>
      <c r="BK86" s="48"/>
      <c r="BL86" s="48"/>
      <c r="BM86" s="48"/>
      <c r="BN86" s="48"/>
      <c r="BO86" s="49"/>
      <c r="BP86" s="49"/>
      <c r="BQ86" s="49"/>
      <c r="BR86" s="49"/>
      <c r="BS86" s="49"/>
      <c r="BT86" s="50"/>
      <c r="BU86" s="51"/>
      <c r="BV86" s="51"/>
      <c r="BW86" s="51"/>
      <c r="BX86" s="51"/>
      <c r="BY86" s="51"/>
      <c r="BZ86" s="51"/>
      <c r="CA86" s="51"/>
      <c r="CB86" s="51"/>
    </row>
    <row r="87" spans="1:90" s="18" customFormat="1" ht="21" customHeight="1" x14ac:dyDescent="0.2">
      <c r="A87" s="1"/>
      <c r="B87" s="1471"/>
      <c r="C87" s="100" t="s">
        <v>199</v>
      </c>
      <c r="D87" s="5">
        <f>COUNTIF(D20:D29,"fE")+COUNTIF(D20:D29,"fES")+COUNTIF(D20:D29,"fED")+COUNTIF(D20:D29,"fEF")</f>
        <v>0</v>
      </c>
      <c r="E87" s="5">
        <f>COUNTIF(E20:E29,"fE")+COUNTIF(E20:E29,"fES")+COUNTIF(E20:E29,"fED")+COUNTIF(E20:E29,"fEF")</f>
        <v>0</v>
      </c>
      <c r="F87" s="5">
        <f>COUNTIF(F20:F29,"fE")+COUNTIF(F20:F29,"fES")+COUNTIF(F20:F29,"fED")+COUNTIF(F20:F29,"fEF")</f>
        <v>0</v>
      </c>
      <c r="G87" s="5">
        <f>COUNTIF(G20:G29,"fE")+COUNTIF(G20:G29,"fES")+COUNTIF(G20:G29,"fED")+COUNTIF(G20:G29,"fEF")</f>
        <v>0</v>
      </c>
      <c r="H87" s="5">
        <f>COUNTIF(H20:H29,"fE")+COUNTIF(H20:H29,"fES")+COUNTIF(H20:H29,"fED")+COUNTIF(H20:H29,"fEF")</f>
        <v>0</v>
      </c>
      <c r="I87" s="5">
        <f>COUNTIF(I20:I29,"fE")+COUNTIF(I20:I29,"fES")+COUNTIF(I20:I29,"fED")+COUNTIF(I20:I29,"fEF")</f>
        <v>0</v>
      </c>
      <c r="J87" s="5">
        <f>COUNTIF(J20:J29,"fE")+COUNTIF(J20:J29,"fES")+COUNTIF(J20:J29,"fED")+COUNTIF(J20:J29,"fEF")</f>
        <v>0</v>
      </c>
      <c r="K87" s="5">
        <f>COUNTIF(K20:K29,"fE")+COUNTIF(K20:K29,"fES")+COUNTIF(K20:K29,"fED")+COUNTIF(K20:K29,"fEF")</f>
        <v>0</v>
      </c>
      <c r="L87" s="5">
        <f>COUNTIF(L20:L29,"fE")+COUNTIF(L20:L29,"fES")+COUNTIF(L20:L29,"fED")+COUNTIF(L20:L29,"fEF")</f>
        <v>0</v>
      </c>
      <c r="M87" s="5">
        <f>COUNTIF(M20:M29,"fE")+COUNTIF(M20:M29,"fES")+COUNTIF(M20:M29,"fED")+COUNTIF(M20:M29,"fEF")</f>
        <v>0</v>
      </c>
      <c r="N87" s="5">
        <f>COUNTIF(N20:N29,"fE")+COUNTIF(N20:N29,"fES")+COUNTIF(N20:N29,"fED")+COUNTIF(N20:N29,"fEF")</f>
        <v>0</v>
      </c>
      <c r="O87" s="5">
        <f>COUNTIF(O20:O29,"fE")+COUNTIF(O20:O29,"fES")+COUNTIF(O20:O29,"fED")+COUNTIF(O20:O29,"fEF")</f>
        <v>0</v>
      </c>
      <c r="P87" s="5">
        <f>COUNTIF(P20:P29,"fE")+COUNTIF(P20:P29,"fES")+COUNTIF(P20:P29,"fED")+COUNTIF(P20:P29,"fEF")</f>
        <v>0</v>
      </c>
      <c r="Q87" s="5">
        <f>COUNTIF(Q20:Q29,"fE")+COUNTIF(Q20:Q29,"fES")+COUNTIF(Q20:Q29,"fED")+COUNTIF(Q20:Q29,"fEF")</f>
        <v>0</v>
      </c>
      <c r="R87" s="5">
        <f>COUNTIF(R20:R29,"fE")+COUNTIF(R20:R29,"fES")+COUNTIF(R20:R29,"fED")+COUNTIF(R20:R29,"fEF")</f>
        <v>0</v>
      </c>
      <c r="S87" s="5">
        <f>COUNTIF(S20:S29,"fE")+COUNTIF(S20:S29,"fES")+COUNTIF(S20:S29,"fED")+COUNTIF(S20:S29,"fEF")</f>
        <v>1</v>
      </c>
      <c r="T87" s="5">
        <f>COUNTIF(T20:T29,"fE")+COUNTIF(T20:T29,"fES")+COUNTIF(T20:T29,"fED")+COUNTIF(T20:T29,"fEF")</f>
        <v>1</v>
      </c>
      <c r="U87" s="5">
        <f>COUNTIF(U20:U29,"fE")+COUNTIF(U20:U29,"fES")+COUNTIF(U20:U29,"fED")+COUNTIF(U20:U29,"fEF")</f>
        <v>0</v>
      </c>
      <c r="V87" s="5">
        <f>COUNTIF(V20:V29,"fE")+COUNTIF(V20:V29,"fES")+COUNTIF(V20:V29,"fED")+COUNTIF(V20:V29,"fEF")</f>
        <v>0</v>
      </c>
      <c r="W87" s="5">
        <f>COUNTIF(W20:W29,"fE")+COUNTIF(W20:W29,"fES")+COUNTIF(W20:W29,"fED")+COUNTIF(W20:W29,"fEF")</f>
        <v>0</v>
      </c>
      <c r="X87" s="5">
        <f>COUNTIF(X20:X29,"fE")+COUNTIF(X20:X29,"fES")+COUNTIF(X20:X29,"fED")+COUNTIF(X20:X29,"fEF")</f>
        <v>0</v>
      </c>
      <c r="Y87" s="5">
        <f>COUNTIF(Y20:Y29,"fE")+COUNTIF(Y20:Y29,"fES")+COUNTIF(Y20:Y29,"fED")+COUNTIF(Y20:Y29,"fEF")</f>
        <v>0</v>
      </c>
      <c r="Z87" s="5">
        <f>COUNTIF(Z20:Z29,"fE")+COUNTIF(Z20:Z29,"fES")+COUNTIF(Z20:Z29,"fED")+COUNTIF(Z20:Z29,"fEF")</f>
        <v>0</v>
      </c>
      <c r="AA87" s="5">
        <f>COUNTIF(AA20:AA29,"fE")+COUNTIF(AA20:AA29,"fES")+COUNTIF(AA20:AA29,"fED")+COUNTIF(AA20:AA29,"fEF")</f>
        <v>0</v>
      </c>
      <c r="AB87" s="5">
        <f>COUNTIF(AB20:AB29,"fE")+COUNTIF(AB20:AB29,"fES")+COUNTIF(AB20:AB29,"fED")+COUNTIF(AB20:AB29,"fEF")</f>
        <v>0</v>
      </c>
      <c r="AC87" s="5">
        <f>COUNTIF(AC20:AC29,"fE")+COUNTIF(AC20:AC29,"fES")+COUNTIF(AC20:AC29,"fED")+COUNTIF(AC20:AC29,"fEF")</f>
        <v>0</v>
      </c>
      <c r="AD87" s="5">
        <f>COUNTIF(AD20:AD29,"fE")+COUNTIF(AD20:AD29,"fES")+COUNTIF(AD20:AD29,"fED")+COUNTIF(AD20:AD29,"fEF")</f>
        <v>0</v>
      </c>
      <c r="AE87" s="5">
        <f>COUNTIF(AE20:AE29,"fE")+COUNTIF(AE20:AE29,"fES")+COUNTIF(AE20:AE29,"fED")+COUNTIF(AE20:AE29,"fEF")</f>
        <v>0</v>
      </c>
      <c r="AF87" s="5">
        <f>COUNTIF(AF20:AF29,"fE")+COUNTIF(AF20:AF29,"fES")+COUNTIF(AF20:AF29,"fED")+COUNTIF(AF20:AF29,"fEF")</f>
        <v>0</v>
      </c>
      <c r="AG87" s="5">
        <f>COUNTIF(AG20:AG29,"fE")+COUNTIF(AG20:AG29,"fES")+COUNTIF(AG20:AG29,"fED")+COUNTIF(AG20:AG29,"fEF")</f>
        <v>0</v>
      </c>
      <c r="AH87" s="5">
        <f>COUNTIF(AH20:AH29,"fE")+COUNTIF(AH20:AH29,"fES")+COUNTIF(AH20:AH29,"fED")+COUNTIF(AH20:AH29,"fEF")</f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47"/>
      <c r="BE87" s="3"/>
      <c r="BF87" s="48"/>
      <c r="BG87" s="48"/>
      <c r="BH87" s="48"/>
      <c r="BI87" s="48"/>
      <c r="BJ87" s="48"/>
      <c r="BK87" s="48"/>
      <c r="BL87" s="48"/>
      <c r="BM87" s="48"/>
      <c r="BN87" s="48"/>
      <c r="BO87" s="49"/>
      <c r="BP87" s="49"/>
      <c r="BQ87" s="49"/>
      <c r="BR87" s="49"/>
      <c r="BS87" s="49"/>
      <c r="BT87" s="50"/>
      <c r="BU87" s="51"/>
      <c r="BV87" s="51"/>
      <c r="BW87" s="51"/>
      <c r="BX87" s="51"/>
      <c r="BY87" s="51"/>
      <c r="BZ87" s="51"/>
      <c r="CA87" s="51"/>
      <c r="CB87" s="51"/>
    </row>
    <row r="88" spans="1:90" s="18" customFormat="1" ht="21" customHeight="1" x14ac:dyDescent="0.2">
      <c r="A88" s="1"/>
      <c r="B88" s="1471"/>
      <c r="C88" s="101" t="s">
        <v>200</v>
      </c>
      <c r="D88" s="14">
        <f>SUM(D85:D87)</f>
        <v>0</v>
      </c>
      <c r="E88" s="14">
        <f t="shared" ref="E88:AH88" si="330">SUM(E85:E87)</f>
        <v>0</v>
      </c>
      <c r="F88" s="14">
        <f t="shared" si="330"/>
        <v>0</v>
      </c>
      <c r="G88" s="14">
        <f t="shared" si="330"/>
        <v>0</v>
      </c>
      <c r="H88" s="14">
        <f t="shared" si="330"/>
        <v>0</v>
      </c>
      <c r="I88" s="14">
        <f t="shared" si="330"/>
        <v>0</v>
      </c>
      <c r="J88" s="14">
        <f t="shared" si="330"/>
        <v>0</v>
      </c>
      <c r="K88" s="14">
        <f t="shared" si="330"/>
        <v>0</v>
      </c>
      <c r="L88" s="14">
        <f t="shared" si="330"/>
        <v>0</v>
      </c>
      <c r="M88" s="14">
        <f t="shared" si="330"/>
        <v>0</v>
      </c>
      <c r="N88" s="14">
        <f t="shared" si="330"/>
        <v>0</v>
      </c>
      <c r="O88" s="14">
        <f t="shared" si="330"/>
        <v>0</v>
      </c>
      <c r="P88" s="14">
        <f t="shared" si="330"/>
        <v>0</v>
      </c>
      <c r="Q88" s="14">
        <f t="shared" si="330"/>
        <v>0</v>
      </c>
      <c r="R88" s="14">
        <f t="shared" si="330"/>
        <v>0</v>
      </c>
      <c r="S88" s="14">
        <f t="shared" si="330"/>
        <v>1</v>
      </c>
      <c r="T88" s="14">
        <f t="shared" si="330"/>
        <v>1</v>
      </c>
      <c r="U88" s="14">
        <f t="shared" si="330"/>
        <v>0</v>
      </c>
      <c r="V88" s="14">
        <f t="shared" si="330"/>
        <v>0</v>
      </c>
      <c r="W88" s="14">
        <f t="shared" si="330"/>
        <v>0</v>
      </c>
      <c r="X88" s="14">
        <f t="shared" si="330"/>
        <v>0</v>
      </c>
      <c r="Y88" s="14">
        <f t="shared" si="330"/>
        <v>0</v>
      </c>
      <c r="Z88" s="14">
        <f t="shared" si="330"/>
        <v>0</v>
      </c>
      <c r="AA88" s="14">
        <f t="shared" si="330"/>
        <v>0</v>
      </c>
      <c r="AB88" s="14">
        <f t="shared" si="330"/>
        <v>0</v>
      </c>
      <c r="AC88" s="14">
        <f t="shared" si="330"/>
        <v>0</v>
      </c>
      <c r="AD88" s="14">
        <f t="shared" si="330"/>
        <v>0</v>
      </c>
      <c r="AE88" s="14">
        <f t="shared" si="330"/>
        <v>0</v>
      </c>
      <c r="AF88" s="14">
        <f t="shared" si="330"/>
        <v>0</v>
      </c>
      <c r="AG88" s="14">
        <f t="shared" si="330"/>
        <v>0</v>
      </c>
      <c r="AH88" s="14">
        <f t="shared" si="330"/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47"/>
      <c r="BE88" s="3"/>
      <c r="BF88" s="48"/>
      <c r="BG88" s="48"/>
      <c r="BH88" s="48"/>
      <c r="BI88" s="48"/>
      <c r="BJ88" s="48"/>
      <c r="BK88" s="48"/>
      <c r="BL88" s="48"/>
      <c r="BM88" s="48"/>
      <c r="BN88" s="48"/>
      <c r="BO88" s="49"/>
      <c r="BP88" s="49"/>
      <c r="BQ88" s="49"/>
      <c r="BR88" s="49"/>
      <c r="BS88" s="49"/>
      <c r="BT88" s="50"/>
      <c r="BU88" s="51"/>
      <c r="BV88" s="51"/>
      <c r="BW88" s="51"/>
      <c r="BX88" s="51"/>
      <c r="BY88" s="51"/>
      <c r="BZ88" s="51"/>
      <c r="CA88" s="51"/>
      <c r="CB88" s="51"/>
    </row>
    <row r="89" spans="1:90" s="18" customFormat="1" ht="21" customHeight="1" x14ac:dyDescent="0.2">
      <c r="A89" s="1"/>
      <c r="B89" s="1471"/>
      <c r="C89" s="100" t="s">
        <v>36</v>
      </c>
      <c r="D89" s="5">
        <f>COUNTIF(D$13:D$29,"L")</f>
        <v>0</v>
      </c>
      <c r="E89" s="5">
        <f>COUNTIF(E$13:E$29,"L")</f>
        <v>0</v>
      </c>
      <c r="F89" s="5">
        <f>COUNTIF(F$13:F$29,"L")</f>
        <v>0</v>
      </c>
      <c r="G89" s="5">
        <f>COUNTIF(G$13:G$29,"L")</f>
        <v>0</v>
      </c>
      <c r="H89" s="5">
        <f>COUNTIF(H$13:H$29,"L")</f>
        <v>0</v>
      </c>
      <c r="I89" s="5">
        <f>COUNTIF(I$13:I$29,"L")</f>
        <v>0</v>
      </c>
      <c r="J89" s="5">
        <f>COUNTIF(J$13:J$29,"L")</f>
        <v>0</v>
      </c>
      <c r="K89" s="5">
        <f>COUNTIF(K$13:K$29,"L")</f>
        <v>0</v>
      </c>
      <c r="L89" s="5">
        <f>COUNTIF(L$13:L$29,"L")</f>
        <v>0</v>
      </c>
      <c r="M89" s="5">
        <f>COUNTIF(M$13:M$29,"L")</f>
        <v>0</v>
      </c>
      <c r="N89" s="5">
        <f>COUNTIF(N$13:N$29,"L")</f>
        <v>0</v>
      </c>
      <c r="O89" s="5">
        <f>COUNTIF(O$13:O$29,"L")</f>
        <v>0</v>
      </c>
      <c r="P89" s="5">
        <f>COUNTIF(P$13:P$29,"L")</f>
        <v>0</v>
      </c>
      <c r="Q89" s="5">
        <f>COUNTIF(Q$13:Q$29,"L")</f>
        <v>0</v>
      </c>
      <c r="R89" s="5">
        <f>COUNTIF(R$13:R$29,"L")</f>
        <v>0</v>
      </c>
      <c r="S89" s="5">
        <f>COUNTIF(S$13:S$29,"L")</f>
        <v>0</v>
      </c>
      <c r="T89" s="5">
        <f>COUNTIF(T$13:T$29,"L")</f>
        <v>0</v>
      </c>
      <c r="U89" s="5">
        <f>COUNTIF(U$13:U$29,"L")</f>
        <v>0</v>
      </c>
      <c r="V89" s="5">
        <f>COUNTIF(V$13:V$29,"L")</f>
        <v>0</v>
      </c>
      <c r="W89" s="5">
        <f>COUNTIF(W$13:W$29,"L")</f>
        <v>0</v>
      </c>
      <c r="X89" s="5">
        <f>COUNTIF(X$13:X$29,"L")</f>
        <v>0</v>
      </c>
      <c r="Y89" s="5">
        <f>COUNTIF(Y$13:Y$29,"L")</f>
        <v>0</v>
      </c>
      <c r="Z89" s="5">
        <f>COUNTIF(Z$13:Z$29,"L")</f>
        <v>0</v>
      </c>
      <c r="AA89" s="5">
        <f>COUNTIF(AA$13:AA$29,"L")</f>
        <v>0</v>
      </c>
      <c r="AB89" s="5">
        <f>COUNTIF(AB$13:AB$29,"L")</f>
        <v>0</v>
      </c>
      <c r="AC89" s="5">
        <f>COUNTIF(AC$13:AC$29,"L")</f>
        <v>0</v>
      </c>
      <c r="AD89" s="5">
        <f>COUNTIF(AD$13:AD$29,"L")</f>
        <v>0</v>
      </c>
      <c r="AE89" s="5">
        <f>COUNTIF(AE$13:AE$29,"L")</f>
        <v>0</v>
      </c>
      <c r="AF89" s="5">
        <f>COUNTIF(AF$13:AF$29,"L")</f>
        <v>0</v>
      </c>
      <c r="AG89" s="5">
        <f>COUNTIF(AG$13:AG$29,"L")</f>
        <v>0</v>
      </c>
      <c r="AH89" s="5">
        <f>COUNTIF(AH$13:AH$29,"L")</f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47"/>
      <c r="BE89" s="3"/>
      <c r="BF89" s="48"/>
      <c r="BG89" s="48"/>
      <c r="BH89" s="48"/>
      <c r="BI89" s="48"/>
      <c r="BJ89" s="48"/>
      <c r="BK89" s="48"/>
      <c r="BL89" s="48"/>
      <c r="BM89" s="48"/>
      <c r="BN89" s="48"/>
      <c r="BO89" s="49"/>
      <c r="BP89" s="49"/>
      <c r="BQ89" s="49"/>
      <c r="BR89" s="49"/>
      <c r="BS89" s="49"/>
      <c r="BT89" s="50"/>
      <c r="BU89" s="51"/>
      <c r="BV89" s="51"/>
      <c r="BW89" s="51"/>
      <c r="BX89" s="51"/>
      <c r="BY89" s="51"/>
      <c r="BZ89" s="51"/>
      <c r="CA89" s="51"/>
      <c r="CB89" s="51"/>
    </row>
    <row r="90" spans="1:90" s="18" customFormat="1" ht="21" customHeight="1" x14ac:dyDescent="0.2">
      <c r="A90" s="1"/>
      <c r="B90" s="1471"/>
      <c r="C90" s="100" t="s">
        <v>37</v>
      </c>
      <c r="D90" s="5">
        <f>COUNTIF(D$13:D$29,"B")</f>
        <v>0</v>
      </c>
      <c r="E90" s="5">
        <f>COUNTIF(E$13:E$29,"B")</f>
        <v>0</v>
      </c>
      <c r="F90" s="5">
        <f>COUNTIF(F$13:F$29,"B")</f>
        <v>0</v>
      </c>
      <c r="G90" s="5">
        <f>COUNTIF(G$13:G$29,"B")</f>
        <v>1</v>
      </c>
      <c r="H90" s="5">
        <f>COUNTIF(H$13:H$29,"B")</f>
        <v>0</v>
      </c>
      <c r="I90" s="5">
        <f>COUNTIF(I$13:I$29,"B")</f>
        <v>0</v>
      </c>
      <c r="J90" s="5">
        <f>COUNTIF(J$13:J$29,"B")</f>
        <v>1</v>
      </c>
      <c r="K90" s="5">
        <f>COUNTIF(K$13:K$29,"B")</f>
        <v>1</v>
      </c>
      <c r="L90" s="5">
        <f>COUNTIF(L$13:L$29,"B")</f>
        <v>1</v>
      </c>
      <c r="M90" s="5">
        <f>COUNTIF(M$13:M$29,"B")</f>
        <v>1</v>
      </c>
      <c r="N90" s="5">
        <f>COUNTIF(N$13:N$29,"B")</f>
        <v>0</v>
      </c>
      <c r="O90" s="5">
        <f>COUNTIF(O$13:O$29,"B")</f>
        <v>0</v>
      </c>
      <c r="P90" s="5">
        <f>COUNTIF(P$13:P$29,"B")</f>
        <v>1</v>
      </c>
      <c r="Q90" s="5">
        <f>COUNTIF(Q$13:Q$29,"B")</f>
        <v>1</v>
      </c>
      <c r="R90" s="5">
        <f>COUNTIF(R$13:R$29,"B")</f>
        <v>1</v>
      </c>
      <c r="S90" s="5">
        <f>COUNTIF(S$13:S$29,"B")</f>
        <v>1</v>
      </c>
      <c r="T90" s="5">
        <f>COUNTIF(T$13:T$29,"B")</f>
        <v>1</v>
      </c>
      <c r="U90" s="5">
        <f>COUNTIF(U$13:U$29,"B")</f>
        <v>0</v>
      </c>
      <c r="V90" s="5">
        <f>COUNTIF(V$13:V$29,"B")</f>
        <v>0</v>
      </c>
      <c r="W90" s="5">
        <f>COUNTIF(W$13:W$29,"B")</f>
        <v>1</v>
      </c>
      <c r="X90" s="5">
        <f>COUNTIF(X$13:X$29,"B")</f>
        <v>1</v>
      </c>
      <c r="Y90" s="5">
        <f>COUNTIF(Y$13:Y$29,"B")</f>
        <v>1</v>
      </c>
      <c r="Z90" s="5">
        <f>COUNTIF(Z$13:Z$29,"B")</f>
        <v>1</v>
      </c>
      <c r="AA90" s="5">
        <f>COUNTIF(AA$13:AA$29,"B")</f>
        <v>1</v>
      </c>
      <c r="AB90" s="5">
        <f>COUNTIF(AB$13:AB$29,"B")</f>
        <v>0</v>
      </c>
      <c r="AC90" s="5">
        <f>COUNTIF(AC$13:AC$29,"B")</f>
        <v>0</v>
      </c>
      <c r="AD90" s="5">
        <f>COUNTIF(AD$13:AD$29,"B")</f>
        <v>1</v>
      </c>
      <c r="AE90" s="5">
        <f>COUNTIF(AE$13:AE$29,"B")</f>
        <v>1</v>
      </c>
      <c r="AF90" s="5">
        <f>COUNTIF(AF$13:AF$29,"B")</f>
        <v>1</v>
      </c>
      <c r="AG90" s="5">
        <f>COUNTIF(AG$13:AG$29,"B")</f>
        <v>1</v>
      </c>
      <c r="AH90" s="5">
        <f>COUNTIF(AH$13:AH$29,"B")</f>
        <v>1</v>
      </c>
      <c r="AI90" s="2"/>
      <c r="AJ90" s="2"/>
      <c r="AK90" s="2"/>
      <c r="AL90" s="2"/>
      <c r="AM90" s="2"/>
      <c r="AN90" s="2"/>
      <c r="AO90" s="2"/>
      <c r="AP90" s="2"/>
      <c r="AQ90" s="2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47"/>
      <c r="BE90" s="3"/>
      <c r="BF90" s="48"/>
      <c r="BG90" s="48"/>
      <c r="BH90" s="48"/>
      <c r="BI90" s="48"/>
      <c r="BJ90" s="48"/>
      <c r="BK90" s="48"/>
      <c r="BL90" s="48"/>
      <c r="BM90" s="48"/>
      <c r="BN90" s="48"/>
      <c r="BO90" s="49"/>
      <c r="BP90" s="49"/>
      <c r="BQ90" s="49"/>
      <c r="BR90" s="49"/>
      <c r="BS90" s="49"/>
      <c r="BT90" s="50"/>
      <c r="BU90" s="51"/>
      <c r="BV90" s="51"/>
      <c r="BW90" s="51"/>
      <c r="BX90" s="51"/>
      <c r="BY90" s="51"/>
      <c r="BZ90" s="51"/>
      <c r="CA90" s="51"/>
      <c r="CB90" s="51"/>
    </row>
    <row r="91" spans="1:90" s="18" customFormat="1" ht="21" customHeight="1" x14ac:dyDescent="0.2">
      <c r="A91" s="1"/>
      <c r="B91" s="1471"/>
      <c r="C91" s="100" t="s">
        <v>38</v>
      </c>
      <c r="D91" s="5">
        <f>COUNTIF(D$13:D$29,"SA")</f>
        <v>0</v>
      </c>
      <c r="E91" s="5">
        <f>COUNTIF(E$13:E$29,"SA")</f>
        <v>0</v>
      </c>
      <c r="F91" s="5">
        <f>COUNTIF(F$13:F$29,"SA")</f>
        <v>0</v>
      </c>
      <c r="G91" s="5">
        <f>COUNTIF(G$13:G$29,"SA")</f>
        <v>0</v>
      </c>
      <c r="H91" s="5">
        <f>COUNTIF(H$13:H$29,"SA")</f>
        <v>0</v>
      </c>
      <c r="I91" s="5">
        <f>COUNTIF(I$13:I$29,"SA")</f>
        <v>0</v>
      </c>
      <c r="J91" s="5">
        <f>COUNTIF(J$13:J$29,"SA")</f>
        <v>0</v>
      </c>
      <c r="K91" s="5">
        <f>COUNTIF(K$13:K$29,"SA")</f>
        <v>0</v>
      </c>
      <c r="L91" s="5">
        <f>COUNTIF(L$13:L$29,"SA")</f>
        <v>0</v>
      </c>
      <c r="M91" s="5">
        <f>COUNTIF(M$13:M$29,"SA")</f>
        <v>0</v>
      </c>
      <c r="N91" s="5">
        <f>COUNTIF(N$13:N$29,"SA")</f>
        <v>0</v>
      </c>
      <c r="O91" s="5">
        <f>COUNTIF(O$13:O$29,"SA")</f>
        <v>0</v>
      </c>
      <c r="P91" s="5">
        <f>COUNTIF(P$13:P$29,"SA")</f>
        <v>0</v>
      </c>
      <c r="Q91" s="5">
        <f>COUNTIF(Q$13:Q$29,"SA")</f>
        <v>0</v>
      </c>
      <c r="R91" s="5">
        <f>COUNTIF(R$13:R$29,"SA")</f>
        <v>0</v>
      </c>
      <c r="S91" s="5">
        <f>COUNTIF(S$13:S$29,"SA")</f>
        <v>0</v>
      </c>
      <c r="T91" s="5">
        <f>COUNTIF(T$13:T$29,"SA")</f>
        <v>0</v>
      </c>
      <c r="U91" s="5">
        <f>COUNTIF(U$13:U$29,"SA")</f>
        <v>0</v>
      </c>
      <c r="V91" s="5">
        <f>COUNTIF(V$13:V$29,"SA")</f>
        <v>0</v>
      </c>
      <c r="W91" s="5">
        <f>COUNTIF(W$13:W$29,"SA")</f>
        <v>0</v>
      </c>
      <c r="X91" s="5">
        <f>COUNTIF(X$13:X$29,"SA")</f>
        <v>0</v>
      </c>
      <c r="Y91" s="5">
        <f>COUNTIF(Y$13:Y$29,"SA")</f>
        <v>0</v>
      </c>
      <c r="Z91" s="5">
        <f>COUNTIF(Z$13:Z$29,"SA")</f>
        <v>0</v>
      </c>
      <c r="AA91" s="5">
        <f>COUNTIF(AA$13:AA$29,"SA")</f>
        <v>0</v>
      </c>
      <c r="AB91" s="5">
        <f>COUNTIF(AB$13:AB$29,"SA")</f>
        <v>0</v>
      </c>
      <c r="AC91" s="5">
        <f>COUNTIF(AC$13:AC$29,"SA")</f>
        <v>0</v>
      </c>
      <c r="AD91" s="5">
        <f>COUNTIF(AD$13:AD$29,"SA")</f>
        <v>0</v>
      </c>
      <c r="AE91" s="5">
        <f>COUNTIF(AE$13:AE$29,"SA")</f>
        <v>0</v>
      </c>
      <c r="AF91" s="5">
        <f>COUNTIF(AF$13:AF$29,"SA")</f>
        <v>0</v>
      </c>
      <c r="AG91" s="5">
        <f>COUNTIF(AG$13:AG$29,"SA")</f>
        <v>0</v>
      </c>
      <c r="AH91" s="5">
        <f>COUNTIF(AH$13:AH$29,"SA")</f>
        <v>0</v>
      </c>
      <c r="AI91" s="2"/>
      <c r="AJ91" s="2"/>
      <c r="AK91" s="2"/>
      <c r="AL91" s="2"/>
      <c r="AM91" s="2"/>
      <c r="AN91" s="2"/>
      <c r="AO91" s="2"/>
      <c r="AP91" s="2"/>
      <c r="AQ91" s="2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47"/>
      <c r="BE91" s="3"/>
      <c r="BF91" s="48"/>
      <c r="BG91" s="48"/>
      <c r="BH91" s="48"/>
      <c r="BI91" s="48"/>
      <c r="BJ91" s="48"/>
      <c r="BK91" s="48"/>
      <c r="BL91" s="48"/>
      <c r="BM91" s="48"/>
      <c r="BN91" s="48"/>
      <c r="BO91" s="49"/>
      <c r="BP91" s="49"/>
      <c r="BQ91" s="49"/>
      <c r="BR91" s="49"/>
      <c r="BS91" s="49"/>
      <c r="BT91" s="50"/>
      <c r="BU91" s="51"/>
      <c r="BV91" s="51"/>
      <c r="BW91" s="51"/>
      <c r="BX91" s="51"/>
      <c r="BY91" s="51"/>
      <c r="BZ91" s="51"/>
      <c r="CA91" s="51"/>
      <c r="CB91" s="51"/>
    </row>
    <row r="92" spans="1:90" s="18" customFormat="1" ht="21" customHeight="1" x14ac:dyDescent="0.2">
      <c r="A92" s="1"/>
      <c r="B92" s="1471"/>
      <c r="C92" s="100" t="s">
        <v>183</v>
      </c>
      <c r="D92" s="5">
        <f>COUNTIF(D$13:D$29,"SAT")</f>
        <v>0</v>
      </c>
      <c r="E92" s="5">
        <f>COUNTIF(E$13:E$29,"SAT")</f>
        <v>0</v>
      </c>
      <c r="F92" s="5">
        <f>COUNTIF(F$13:F$29,"SAT")</f>
        <v>0</v>
      </c>
      <c r="G92" s="5">
        <f>COUNTIF(G$13:G$29,"SAT")</f>
        <v>0</v>
      </c>
      <c r="H92" s="5">
        <f>COUNTIF(H$13:H$29,"SAT")</f>
        <v>0</v>
      </c>
      <c r="I92" s="5">
        <f>COUNTIF(I$13:I$29,"SAT")</f>
        <v>0</v>
      </c>
      <c r="J92" s="5">
        <f>COUNTIF(J$13:J$29,"SAT")</f>
        <v>0</v>
      </c>
      <c r="K92" s="5">
        <f>COUNTIF(K$13:K$29,"SAT")</f>
        <v>0</v>
      </c>
      <c r="L92" s="5">
        <f>COUNTIF(L$13:L$29,"SAT")</f>
        <v>0</v>
      </c>
      <c r="M92" s="5">
        <f>COUNTIF(M$13:M$29,"SAT")</f>
        <v>0</v>
      </c>
      <c r="N92" s="5">
        <f>COUNTIF(N$13:N$29,"SAT")</f>
        <v>0</v>
      </c>
      <c r="O92" s="5">
        <f>COUNTIF(O$13:O$29,"SAT")</f>
        <v>0</v>
      </c>
      <c r="P92" s="5">
        <f>COUNTIF(P$13:P$29,"SAT")</f>
        <v>0</v>
      </c>
      <c r="Q92" s="5">
        <f>COUNTIF(Q$13:Q$29,"SAT")</f>
        <v>0</v>
      </c>
      <c r="R92" s="5">
        <f>COUNTIF(R$13:R$29,"SAT")</f>
        <v>0</v>
      </c>
      <c r="S92" s="5">
        <f>COUNTIF(S$13:S$29,"SAT")</f>
        <v>0</v>
      </c>
      <c r="T92" s="5">
        <f>COUNTIF(T$13:T$29,"SAT")</f>
        <v>0</v>
      </c>
      <c r="U92" s="5">
        <f>COUNTIF(U$13:U$29,"SAT")</f>
        <v>0</v>
      </c>
      <c r="V92" s="5">
        <f>COUNTIF(V$13:V$29,"SAT")</f>
        <v>0</v>
      </c>
      <c r="W92" s="5">
        <f>COUNTIF(W$13:W$29,"SAT")</f>
        <v>0</v>
      </c>
      <c r="X92" s="5">
        <f>COUNTIF(X$13:X$29,"SAT")</f>
        <v>0</v>
      </c>
      <c r="Y92" s="5">
        <f>COUNTIF(Y$13:Y$29,"SAT")</f>
        <v>0</v>
      </c>
      <c r="Z92" s="5">
        <f>COUNTIF(Z$13:Z$29,"SAT")</f>
        <v>0</v>
      </c>
      <c r="AA92" s="5">
        <f>COUNTIF(AA$13:AA$29,"SAT")</f>
        <v>0</v>
      </c>
      <c r="AB92" s="5">
        <f>COUNTIF(AB$13:AB$29,"SAT")</f>
        <v>0</v>
      </c>
      <c r="AC92" s="5">
        <f>COUNTIF(AC$13:AC$29,"SAT")</f>
        <v>0</v>
      </c>
      <c r="AD92" s="5">
        <f>COUNTIF(AD$13:AD$29,"SAT")</f>
        <v>0</v>
      </c>
      <c r="AE92" s="5">
        <f>COUNTIF(AE$13:AE$29,"SAT")</f>
        <v>0</v>
      </c>
      <c r="AF92" s="5">
        <f>COUNTIF(AF$13:AF$29,"SAT")</f>
        <v>0</v>
      </c>
      <c r="AG92" s="5">
        <f>COUNTIF(AG$13:AG$29,"SAT")</f>
        <v>0</v>
      </c>
      <c r="AH92" s="5">
        <f>COUNTIF(AH$13:AH$29,"SAT")</f>
        <v>0</v>
      </c>
      <c r="AI92" s="2"/>
      <c r="AJ92" s="2"/>
      <c r="AK92" s="2"/>
      <c r="AL92" s="2"/>
      <c r="AM92" s="2"/>
      <c r="AN92" s="2"/>
      <c r="AO92" s="2"/>
      <c r="AP92" s="2"/>
      <c r="AQ92" s="2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47"/>
      <c r="BE92" s="3"/>
      <c r="BF92" s="48"/>
      <c r="BG92" s="48"/>
      <c r="BH92" s="48"/>
      <c r="BI92" s="48"/>
      <c r="BJ92" s="48"/>
      <c r="BK92" s="48"/>
      <c r="BL92" s="48"/>
      <c r="BM92" s="48"/>
      <c r="BN92" s="48"/>
      <c r="BO92" s="49"/>
      <c r="BP92" s="49"/>
      <c r="BQ92" s="49"/>
      <c r="BR92" s="49"/>
      <c r="BS92" s="49"/>
      <c r="BT92" s="50"/>
      <c r="BU92" s="51"/>
      <c r="BV92" s="51"/>
      <c r="BW92" s="51"/>
      <c r="BX92" s="51"/>
      <c r="BY92" s="51"/>
      <c r="BZ92" s="51"/>
      <c r="CA92" s="51"/>
      <c r="CB92" s="51"/>
    </row>
    <row r="93" spans="1:90" s="18" customFormat="1" ht="21" customHeight="1" x14ac:dyDescent="0.2">
      <c r="A93" s="1"/>
      <c r="B93" s="1471"/>
      <c r="C93" s="100" t="s">
        <v>39</v>
      </c>
      <c r="D93" s="5">
        <f>COUNTIF(D$13:D$29,"SE")</f>
        <v>0</v>
      </c>
      <c r="E93" s="5">
        <f>COUNTIF(E$13:E$29,"SE")</f>
        <v>0</v>
      </c>
      <c r="F93" s="5">
        <f>COUNTIF(F$13:F$29,"SE")</f>
        <v>0</v>
      </c>
      <c r="G93" s="5">
        <f>COUNTIF(G$13:G$29,"SE")</f>
        <v>0</v>
      </c>
      <c r="H93" s="5">
        <f>COUNTIF(H$13:H$29,"SE")</f>
        <v>0</v>
      </c>
      <c r="I93" s="5">
        <f>COUNTIF(I$13:I$29,"SE")</f>
        <v>0</v>
      </c>
      <c r="J93" s="5">
        <f>COUNTIF(J$13:J$29,"SE")</f>
        <v>0</v>
      </c>
      <c r="K93" s="5">
        <f>COUNTIF(K$13:K$29,"SE")</f>
        <v>0</v>
      </c>
      <c r="L93" s="5">
        <f>COUNTIF(L$13:L$29,"SE")</f>
        <v>0</v>
      </c>
      <c r="M93" s="5">
        <f>COUNTIF(M$13:M$29,"SE")</f>
        <v>0</v>
      </c>
      <c r="N93" s="5">
        <f>COUNTIF(N$13:N$29,"SE")</f>
        <v>0</v>
      </c>
      <c r="O93" s="5">
        <f>COUNTIF(O$13:O$29,"SE")</f>
        <v>0</v>
      </c>
      <c r="P93" s="5">
        <f>COUNTIF(P$13:P$29,"SE")</f>
        <v>0</v>
      </c>
      <c r="Q93" s="5">
        <f>COUNTIF(Q$13:Q$29,"SE")</f>
        <v>0</v>
      </c>
      <c r="R93" s="5">
        <f>COUNTIF(R$13:R$29,"SE")</f>
        <v>0</v>
      </c>
      <c r="S93" s="5">
        <f>COUNTIF(S$13:S$29,"SE")</f>
        <v>0</v>
      </c>
      <c r="T93" s="5">
        <f>COUNTIF(T$13:T$29,"SE")</f>
        <v>0</v>
      </c>
      <c r="U93" s="5">
        <f>COUNTIF(U$13:U$29,"SE")</f>
        <v>0</v>
      </c>
      <c r="V93" s="5">
        <f>COUNTIF(V$13:V$29,"SE")</f>
        <v>0</v>
      </c>
      <c r="W93" s="5">
        <f>COUNTIF(W$13:W$29,"SE")</f>
        <v>0</v>
      </c>
      <c r="X93" s="5">
        <f>COUNTIF(X$13:X$29,"SE")</f>
        <v>0</v>
      </c>
      <c r="Y93" s="5">
        <f>COUNTIF(Y$13:Y$29,"SE")</f>
        <v>0</v>
      </c>
      <c r="Z93" s="5">
        <f>COUNTIF(Z$13:Z$29,"SE")</f>
        <v>0</v>
      </c>
      <c r="AA93" s="5">
        <f>COUNTIF(AA$13:AA$29,"SE")</f>
        <v>0</v>
      </c>
      <c r="AB93" s="5">
        <f>COUNTIF(AB$13:AB$29,"SE")</f>
        <v>0</v>
      </c>
      <c r="AC93" s="5">
        <f>COUNTIF(AC$13:AC$29,"SE")</f>
        <v>0</v>
      </c>
      <c r="AD93" s="5">
        <f>COUNTIF(AD$13:AD$29,"SE")</f>
        <v>0</v>
      </c>
      <c r="AE93" s="5">
        <f>COUNTIF(AE$13:AE$29,"SE")</f>
        <v>0</v>
      </c>
      <c r="AF93" s="5">
        <f>COUNTIF(AF$13:AF$29,"SE")</f>
        <v>0</v>
      </c>
      <c r="AG93" s="5">
        <f>COUNTIF(AG$13:AG$29,"SE")</f>
        <v>0</v>
      </c>
      <c r="AH93" s="5">
        <f>COUNTIF(AH$13:AH$29,"SE")</f>
        <v>0</v>
      </c>
      <c r="AI93" s="2"/>
      <c r="AJ93" s="2"/>
      <c r="AK93" s="2"/>
      <c r="AL93" s="2"/>
      <c r="AM93" s="2"/>
      <c r="AN93" s="2"/>
      <c r="AO93" s="2"/>
      <c r="AP93" s="2"/>
      <c r="AQ93" s="2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47"/>
      <c r="BE93" s="3"/>
      <c r="BF93" s="48"/>
      <c r="BG93" s="48"/>
      <c r="BH93" s="48"/>
      <c r="BI93" s="48"/>
      <c r="BJ93" s="48"/>
      <c r="BK93" s="48"/>
      <c r="BL93" s="48"/>
      <c r="BM93" s="48"/>
      <c r="BN93" s="48"/>
      <c r="BO93" s="49"/>
      <c r="BP93" s="49"/>
      <c r="BQ93" s="49"/>
      <c r="BR93" s="49"/>
      <c r="BS93" s="49"/>
      <c r="BT93" s="50"/>
      <c r="BU93" s="51"/>
      <c r="BV93" s="51"/>
      <c r="BW93" s="51"/>
      <c r="BX93" s="51"/>
      <c r="BY93" s="51"/>
      <c r="BZ93" s="51"/>
      <c r="CA93" s="51"/>
      <c r="CB93" s="51"/>
    </row>
    <row r="94" spans="1:90" s="57" customFormat="1" ht="21" customHeight="1" x14ac:dyDescent="0.2">
      <c r="A94" s="1"/>
      <c r="B94" s="1471"/>
      <c r="C94" s="100" t="s">
        <v>40</v>
      </c>
      <c r="D94" s="5">
        <f>COUNTIF(D$13:D$29,"TR")</f>
        <v>0</v>
      </c>
      <c r="E94" s="5">
        <f>COUNTIF(E$13:E$29,"TR")</f>
        <v>0</v>
      </c>
      <c r="F94" s="5">
        <f>COUNTIF(F$13:F$29,"TR")</f>
        <v>0</v>
      </c>
      <c r="G94" s="5">
        <f>COUNTIF(G$13:G$29,"TR")</f>
        <v>0</v>
      </c>
      <c r="H94" s="5">
        <f>COUNTIF(H$13:H$29,"TR")</f>
        <v>0</v>
      </c>
      <c r="I94" s="5">
        <f>COUNTIF(I$13:I$29,"TR")</f>
        <v>0</v>
      </c>
      <c r="J94" s="5">
        <f>COUNTIF(J$13:J$29,"TR")</f>
        <v>0</v>
      </c>
      <c r="K94" s="5">
        <f>COUNTIF(K$13:K$29,"TR")</f>
        <v>0</v>
      </c>
      <c r="L94" s="5">
        <f>COUNTIF(L$13:L$29,"TR")</f>
        <v>0</v>
      </c>
      <c r="M94" s="5">
        <f>COUNTIF(M$13:M$29,"TR")</f>
        <v>0</v>
      </c>
      <c r="N94" s="5">
        <f>COUNTIF(N$13:N$29,"TR")</f>
        <v>0</v>
      </c>
      <c r="O94" s="5">
        <f>COUNTIF(O$13:O$29,"TR")</f>
        <v>0</v>
      </c>
      <c r="P94" s="5">
        <f>COUNTIF(P$13:P$29,"TR")</f>
        <v>0</v>
      </c>
      <c r="Q94" s="5">
        <f>COUNTIF(Q$13:Q$29,"TR")</f>
        <v>0</v>
      </c>
      <c r="R94" s="5">
        <f>COUNTIF(R$13:R$29,"TR")</f>
        <v>0</v>
      </c>
      <c r="S94" s="5">
        <f>COUNTIF(S$13:S$29,"TR")</f>
        <v>0</v>
      </c>
      <c r="T94" s="5">
        <f>COUNTIF(T$13:T$29,"TR")</f>
        <v>0</v>
      </c>
      <c r="U94" s="5">
        <f>COUNTIF(U$13:U$29,"TR")</f>
        <v>0</v>
      </c>
      <c r="V94" s="5">
        <f>COUNTIF(V$13:V$29,"TR")</f>
        <v>0</v>
      </c>
      <c r="W94" s="5">
        <f>COUNTIF(W$13:W$29,"TR")</f>
        <v>0</v>
      </c>
      <c r="X94" s="5">
        <f>COUNTIF(X$13:X$29,"TR")</f>
        <v>0</v>
      </c>
      <c r="Y94" s="5">
        <f>COUNTIF(Y$13:Y$29,"TR")</f>
        <v>0</v>
      </c>
      <c r="Z94" s="5">
        <f>COUNTIF(Z$13:Z$29,"TR")</f>
        <v>0</v>
      </c>
      <c r="AA94" s="5">
        <f>COUNTIF(AA$13:AA$29,"TR")</f>
        <v>0</v>
      </c>
      <c r="AB94" s="5">
        <f>COUNTIF(AB$13:AB$29,"TR")</f>
        <v>0</v>
      </c>
      <c r="AC94" s="5">
        <f>COUNTIF(AC$13:AC$29,"TR")</f>
        <v>0</v>
      </c>
      <c r="AD94" s="5">
        <f>COUNTIF(AD$13:AD$29,"TR")</f>
        <v>0</v>
      </c>
      <c r="AE94" s="5">
        <f>COUNTIF(AE$13:AE$29,"TR")</f>
        <v>0</v>
      </c>
      <c r="AF94" s="5">
        <f>COUNTIF(AF$13:AF$29,"TR")</f>
        <v>0</v>
      </c>
      <c r="AG94" s="5">
        <f>COUNTIF(AG$13:AG$29,"TR")</f>
        <v>0</v>
      </c>
      <c r="AH94" s="5">
        <f>COUNTIF(AH$13:AH$29,"TR")</f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47"/>
      <c r="BE94" s="3"/>
      <c r="BF94" s="48"/>
      <c r="BG94" s="48"/>
      <c r="BH94" s="48"/>
      <c r="BI94" s="48"/>
      <c r="BJ94" s="48"/>
      <c r="BK94" s="48"/>
      <c r="BL94" s="48"/>
      <c r="BM94" s="48"/>
      <c r="BN94" s="48"/>
      <c r="BO94" s="49"/>
      <c r="BP94" s="49"/>
      <c r="BQ94" s="49"/>
      <c r="BR94" s="49"/>
      <c r="BS94" s="49"/>
      <c r="BT94" s="50"/>
      <c r="BU94" s="51"/>
      <c r="BV94" s="51"/>
      <c r="BW94" s="51"/>
      <c r="BX94" s="51"/>
      <c r="BY94" s="51"/>
      <c r="BZ94" s="51"/>
      <c r="CA94" s="51"/>
      <c r="CB94" s="51"/>
      <c r="CC94" s="18"/>
      <c r="CD94" s="18"/>
      <c r="CE94" s="18"/>
      <c r="CF94" s="18"/>
      <c r="CG94" s="18"/>
      <c r="CH94" s="18"/>
      <c r="CI94" s="18"/>
      <c r="CJ94" s="18"/>
    </row>
    <row r="95" spans="1:90" s="57" customFormat="1" ht="21" customHeight="1" x14ac:dyDescent="0.2">
      <c r="A95" s="48"/>
      <c r="B95" s="1471"/>
      <c r="C95" s="101" t="s">
        <v>58</v>
      </c>
      <c r="D95" s="14">
        <f>COUNTIF(D$13:D$29,"FOTS")</f>
        <v>0</v>
      </c>
      <c r="E95" s="14">
        <f>COUNTIF(E$13:E$29,"FOTS")</f>
        <v>0</v>
      </c>
      <c r="F95" s="14">
        <f>COUNTIF(F$13:F$29,"FOTS")</f>
        <v>0</v>
      </c>
      <c r="G95" s="14">
        <f>COUNTIF(G$13:G$29,"FOTS")</f>
        <v>1</v>
      </c>
      <c r="H95" s="14">
        <f>COUNTIF(H$13:H$29,"FOTS")</f>
        <v>1</v>
      </c>
      <c r="I95" s="14">
        <f>COUNTIF(I$13:I$29,"FOTS")</f>
        <v>0</v>
      </c>
      <c r="J95" s="14">
        <f>COUNTIF(J$13:J$29,"FOTS")</f>
        <v>0</v>
      </c>
      <c r="K95" s="14">
        <f>COUNTIF(K$13:K$29,"FOTS")</f>
        <v>0</v>
      </c>
      <c r="L95" s="14">
        <f>COUNTIF(L$13:L$29,"FOTS")</f>
        <v>0</v>
      </c>
      <c r="M95" s="14">
        <f>COUNTIF(M$13:M$29,"FOTS")</f>
        <v>0</v>
      </c>
      <c r="N95" s="14">
        <f>COUNTIF(N$13:N$29,"FOTS")</f>
        <v>0</v>
      </c>
      <c r="O95" s="14">
        <f>COUNTIF(O$13:O$29,"FOTS")</f>
        <v>0</v>
      </c>
      <c r="P95" s="14">
        <f>COUNTIF(P$13:P$29,"FOTS")</f>
        <v>0</v>
      </c>
      <c r="Q95" s="14">
        <f>COUNTIF(Q$13:Q$29,"FOTS")</f>
        <v>0</v>
      </c>
      <c r="R95" s="14">
        <f>COUNTIF(R$13:R$29,"FOTS")</f>
        <v>0</v>
      </c>
      <c r="S95" s="14">
        <f>COUNTIF(S$13:S$29,"FOTS")</f>
        <v>1</v>
      </c>
      <c r="T95" s="14">
        <f>COUNTIF(T$13:T$29,"FOTS")</f>
        <v>1</v>
      </c>
      <c r="U95" s="14">
        <f>COUNTIF(U$13:U$29,"FOTS")</f>
        <v>0</v>
      </c>
      <c r="V95" s="14">
        <f>COUNTIF(V$13:V$29,"FOTS")</f>
        <v>0</v>
      </c>
      <c r="W95" s="14">
        <f>COUNTIF(W$13:W$29,"FOTS")</f>
        <v>1</v>
      </c>
      <c r="X95" s="14">
        <f>COUNTIF(X$13:X$29,"FOTS")</f>
        <v>0</v>
      </c>
      <c r="Y95" s="14">
        <f>COUNTIF(Y$13:Y$29,"FOTS")</f>
        <v>0</v>
      </c>
      <c r="Z95" s="14">
        <f>COUNTIF(Z$13:Z$29,"FOTS")</f>
        <v>0</v>
      </c>
      <c r="AA95" s="14">
        <f>COUNTIF(AA$13:AA$29,"FOTS")</f>
        <v>0</v>
      </c>
      <c r="AB95" s="14">
        <f>COUNTIF(AB$13:AB$29,"FOTS")</f>
        <v>0</v>
      </c>
      <c r="AC95" s="14">
        <f>COUNTIF(AC$13:AC$29,"FOTS")</f>
        <v>0</v>
      </c>
      <c r="AD95" s="14">
        <f>COUNTIF(AD$13:AD$29,"FOTS")</f>
        <v>0</v>
      </c>
      <c r="AE95" s="14">
        <f>COUNTIF(AE$13:AE$29,"FOTS")</f>
        <v>0</v>
      </c>
      <c r="AF95" s="14">
        <f>COUNTIF(AF$13:AF$29,"FOTS")</f>
        <v>0</v>
      </c>
      <c r="AG95" s="14">
        <f>COUNTIF(AG$13:AG$29,"FOTS")</f>
        <v>0</v>
      </c>
      <c r="AH95" s="14">
        <f>COUNTIF(AH$13:AH$29,"FOTS")</f>
        <v>0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96"/>
      <c r="BE95" s="97"/>
      <c r="BF95" s="48"/>
      <c r="BG95" s="48"/>
      <c r="BH95" s="48"/>
      <c r="BI95" s="48"/>
      <c r="BJ95" s="48"/>
      <c r="BK95" s="48"/>
      <c r="BL95" s="48"/>
      <c r="BM95" s="48"/>
      <c r="BN95" s="48"/>
      <c r="BO95" s="50"/>
      <c r="BP95" s="50"/>
      <c r="BQ95" s="50"/>
      <c r="BR95" s="50"/>
      <c r="BS95" s="50"/>
      <c r="BT95" s="50"/>
      <c r="BU95" s="54"/>
      <c r="BV95" s="54"/>
      <c r="BW95" s="54"/>
      <c r="BX95" s="54"/>
      <c r="BY95" s="54"/>
      <c r="BZ95" s="54"/>
      <c r="CA95" s="54"/>
      <c r="CB95" s="54"/>
    </row>
    <row r="96" spans="1:90" s="18" customFormat="1" ht="21" customHeight="1" x14ac:dyDescent="0.2">
      <c r="A96" s="48"/>
      <c r="B96" s="1472"/>
      <c r="C96" s="101" t="s">
        <v>35</v>
      </c>
      <c r="D96" s="14">
        <f>COUNTIF(D$13:D$29,"DISP")</f>
        <v>0</v>
      </c>
      <c r="E96" s="14">
        <f>COUNTIF(E$13:E$29,"DISP")</f>
        <v>0</v>
      </c>
      <c r="F96" s="14">
        <f>COUNTIF(F$13:F$29,"DISP")</f>
        <v>0</v>
      </c>
      <c r="G96" s="14">
        <f>COUNTIF(G$13:G$29,"DISP")</f>
        <v>0</v>
      </c>
      <c r="H96" s="14">
        <f>COUNTIF(H$13:H$29,"DISP")</f>
        <v>0</v>
      </c>
      <c r="I96" s="14">
        <f>COUNTIF(I$13:I$29,"DISP")</f>
        <v>0</v>
      </c>
      <c r="J96" s="14">
        <f>COUNTIF(J$13:J$29,"DISP")</f>
        <v>0</v>
      </c>
      <c r="K96" s="14">
        <f>COUNTIF(K$13:K$29,"DISP")</f>
        <v>0</v>
      </c>
      <c r="L96" s="14">
        <f>COUNTIF(L$13:L$29,"DISP")</f>
        <v>0</v>
      </c>
      <c r="M96" s="14">
        <f>COUNTIF(M$13:M$29,"DISP")</f>
        <v>0</v>
      </c>
      <c r="N96" s="14">
        <f>COUNTIF(N$13:N$29,"DISP")</f>
        <v>0</v>
      </c>
      <c r="O96" s="14">
        <f>COUNTIF(O$13:O$29,"DISP")</f>
        <v>0</v>
      </c>
      <c r="P96" s="14">
        <f>COUNTIF(P$13:P$29,"DISP")</f>
        <v>0</v>
      </c>
      <c r="Q96" s="14">
        <f>COUNTIF(Q$13:Q$29,"DISP")</f>
        <v>0</v>
      </c>
      <c r="R96" s="14">
        <f>COUNTIF(R$13:R$29,"DISP")</f>
        <v>0</v>
      </c>
      <c r="S96" s="14">
        <f>COUNTIF(S$13:S$29,"DISP")</f>
        <v>0</v>
      </c>
      <c r="T96" s="14">
        <f>COUNTIF(T$13:T$29,"DISP")</f>
        <v>0</v>
      </c>
      <c r="U96" s="14">
        <f>COUNTIF(U$13:U$29,"DISP")</f>
        <v>0</v>
      </c>
      <c r="V96" s="14">
        <f>COUNTIF(V$13:V$29,"DISP")</f>
        <v>0</v>
      </c>
      <c r="W96" s="14">
        <f>COUNTIF(W$13:W$29,"DISP")</f>
        <v>0</v>
      </c>
      <c r="X96" s="14">
        <f>COUNTIF(X$13:X$29,"DISP")</f>
        <v>0</v>
      </c>
      <c r="Y96" s="14">
        <f>COUNTIF(Y$13:Y$29,"DISP")</f>
        <v>0</v>
      </c>
      <c r="Z96" s="14">
        <f>COUNTIF(Z$13:Z$29,"DISP")</f>
        <v>0</v>
      </c>
      <c r="AA96" s="14">
        <f>COUNTIF(AA$13:AA$29,"DISP")</f>
        <v>0</v>
      </c>
      <c r="AB96" s="14">
        <f>COUNTIF(AB$13:AB$29,"DISP")</f>
        <v>0</v>
      </c>
      <c r="AC96" s="14">
        <f>COUNTIF(AC$13:AC$29,"DISP")</f>
        <v>0</v>
      </c>
      <c r="AD96" s="14">
        <f>COUNTIF(AD$13:AD$29,"DISP")</f>
        <v>0</v>
      </c>
      <c r="AE96" s="14">
        <f>COUNTIF(AE$13:AE$29,"DISP")</f>
        <v>0</v>
      </c>
      <c r="AF96" s="14">
        <f>COUNTIF(AF$13:AF$29,"DISP")</f>
        <v>0</v>
      </c>
      <c r="AG96" s="14">
        <f>COUNTIF(AG$13:AG$29,"DISP")</f>
        <v>0</v>
      </c>
      <c r="AH96" s="14">
        <f>COUNTIF(AH$13:AH$29,"DISP")</f>
        <v>0</v>
      </c>
      <c r="AI96" s="102"/>
      <c r="AJ96" s="102"/>
      <c r="AK96" s="102"/>
      <c r="AL96" s="102"/>
      <c r="AM96" s="102"/>
      <c r="AN96" s="102"/>
      <c r="AO96" s="102"/>
      <c r="AP96" s="102"/>
      <c r="AQ96" s="102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96"/>
      <c r="BE96" s="97"/>
      <c r="BF96" s="48"/>
      <c r="BG96" s="48"/>
      <c r="BH96" s="48"/>
      <c r="BI96" s="48"/>
      <c r="BJ96" s="48"/>
      <c r="BK96" s="48"/>
      <c r="BL96" s="48"/>
      <c r="BM96" s="48"/>
      <c r="BN96" s="48"/>
      <c r="BO96" s="50"/>
      <c r="BP96" s="50"/>
      <c r="BQ96" s="50"/>
      <c r="BR96" s="50"/>
      <c r="BS96" s="50"/>
      <c r="BT96" s="50"/>
      <c r="BU96" s="54"/>
      <c r="BV96" s="54"/>
      <c r="BW96" s="54"/>
      <c r="BX96" s="54"/>
      <c r="BY96" s="54"/>
      <c r="BZ96" s="54"/>
      <c r="CA96" s="54"/>
      <c r="CB96" s="54"/>
      <c r="CC96" s="57"/>
      <c r="CD96" s="57"/>
      <c r="CE96" s="57"/>
      <c r="CF96" s="57"/>
      <c r="CG96" s="57"/>
      <c r="CH96" s="57"/>
      <c r="CI96" s="57"/>
      <c r="CJ96" s="57"/>
    </row>
    <row r="97" spans="1:88" s="18" customFormat="1" ht="21" customHeight="1" x14ac:dyDescent="0.2">
      <c r="A97" s="99"/>
      <c r="B97" s="1465" t="s">
        <v>23</v>
      </c>
      <c r="C97" s="1466"/>
      <c r="D97" s="129">
        <v>1</v>
      </c>
      <c r="E97" s="129">
        <f t="shared" ref="E97:AH97" si="331">D97+1</f>
        <v>2</v>
      </c>
      <c r="F97" s="129">
        <f t="shared" si="331"/>
        <v>3</v>
      </c>
      <c r="G97" s="129">
        <f t="shared" si="331"/>
        <v>4</v>
      </c>
      <c r="H97" s="129">
        <f t="shared" si="331"/>
        <v>5</v>
      </c>
      <c r="I97" s="130">
        <f t="shared" si="331"/>
        <v>6</v>
      </c>
      <c r="J97" s="129">
        <f t="shared" si="331"/>
        <v>7</v>
      </c>
      <c r="K97" s="129">
        <f t="shared" si="331"/>
        <v>8</v>
      </c>
      <c r="L97" s="129">
        <f t="shared" si="331"/>
        <v>9</v>
      </c>
      <c r="M97" s="129">
        <f t="shared" si="331"/>
        <v>10</v>
      </c>
      <c r="N97" s="129">
        <f t="shared" si="331"/>
        <v>11</v>
      </c>
      <c r="O97" s="129">
        <f t="shared" si="331"/>
        <v>12</v>
      </c>
      <c r="P97" s="129">
        <f t="shared" si="331"/>
        <v>13</v>
      </c>
      <c r="Q97" s="129">
        <f t="shared" si="331"/>
        <v>14</v>
      </c>
      <c r="R97" s="129">
        <f t="shared" si="331"/>
        <v>15</v>
      </c>
      <c r="S97" s="129">
        <f t="shared" si="331"/>
        <v>16</v>
      </c>
      <c r="T97" s="129">
        <f t="shared" si="331"/>
        <v>17</v>
      </c>
      <c r="U97" s="129">
        <f t="shared" si="331"/>
        <v>18</v>
      </c>
      <c r="V97" s="129">
        <f t="shared" si="331"/>
        <v>19</v>
      </c>
      <c r="W97" s="129">
        <f t="shared" si="331"/>
        <v>20</v>
      </c>
      <c r="X97" s="129">
        <f t="shared" si="331"/>
        <v>21</v>
      </c>
      <c r="Y97" s="129">
        <f t="shared" si="331"/>
        <v>22</v>
      </c>
      <c r="Z97" s="129">
        <f t="shared" si="331"/>
        <v>23</v>
      </c>
      <c r="AA97" s="129">
        <f t="shared" si="331"/>
        <v>24</v>
      </c>
      <c r="AB97" s="129">
        <f t="shared" si="331"/>
        <v>25</v>
      </c>
      <c r="AC97" s="129">
        <f t="shared" si="331"/>
        <v>26</v>
      </c>
      <c r="AD97" s="129">
        <f t="shared" si="331"/>
        <v>27</v>
      </c>
      <c r="AE97" s="129">
        <f t="shared" si="331"/>
        <v>28</v>
      </c>
      <c r="AF97" s="129">
        <f t="shared" si="331"/>
        <v>29</v>
      </c>
      <c r="AG97" s="129">
        <f t="shared" si="331"/>
        <v>30</v>
      </c>
      <c r="AH97" s="129">
        <f t="shared" si="331"/>
        <v>31</v>
      </c>
      <c r="AI97" s="2"/>
      <c r="AJ97" s="2"/>
      <c r="AK97" s="2"/>
      <c r="AL97" s="2"/>
      <c r="AM97" s="2"/>
      <c r="AN97" s="2"/>
      <c r="AO97" s="2"/>
      <c r="AP97" s="2"/>
      <c r="AQ97" s="2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47"/>
      <c r="BE97" s="3"/>
      <c r="BF97" s="1"/>
      <c r="BG97" s="1"/>
      <c r="BH97" s="1"/>
      <c r="BI97" s="1"/>
      <c r="BJ97" s="1"/>
      <c r="BK97" s="1"/>
      <c r="BL97" s="1"/>
      <c r="BM97" s="1"/>
      <c r="BN97" s="1"/>
      <c r="BO97" s="49"/>
      <c r="BP97" s="49"/>
      <c r="BQ97" s="49"/>
      <c r="BR97" s="49"/>
      <c r="BS97" s="49"/>
      <c r="BT97" s="50"/>
      <c r="BU97" s="51"/>
      <c r="BV97" s="51"/>
      <c r="BW97" s="51"/>
      <c r="BX97" s="52"/>
      <c r="BY97" s="52"/>
      <c r="BZ97" s="52"/>
      <c r="CA97" s="52"/>
      <c r="CB97" s="52"/>
    </row>
    <row r="98" spans="1:88" s="18" customFormat="1" ht="21" customHeight="1" x14ac:dyDescent="0.2">
      <c r="A98" s="1"/>
      <c r="B98" s="1467" t="s">
        <v>201</v>
      </c>
      <c r="C98" s="546" t="s">
        <v>197</v>
      </c>
      <c r="D98" s="5">
        <f>COUNTIF(D31:D32,"fE")+COUNTIF(D31:D32,"fES")+COUNTIF(D31:D32,"fED")+COUNTIF(D31:D32,"fEF")</f>
        <v>0</v>
      </c>
      <c r="E98" s="5">
        <f>COUNTIF(E31:E32,"fE")+COUNTIF(E31:E32,"fES")+COUNTIF(E31:E32,"fED")+COUNTIF(E31:E32,"fEF")</f>
        <v>0</v>
      </c>
      <c r="F98" s="5">
        <f>COUNTIF(F31:F32,"fE")+COUNTIF(F31:F32,"fES")+COUNTIF(F31:F32,"fED")+COUNTIF(F31:F32,"fEF")</f>
        <v>0</v>
      </c>
      <c r="G98" s="5">
        <f>COUNTIF(G31:G32,"fE")+COUNTIF(G31:G32,"fES")+COUNTIF(G31:G32,"fED")+COUNTIF(G31:G32,"fEF")</f>
        <v>0</v>
      </c>
      <c r="H98" s="5">
        <f>COUNTIF(H31:H32,"fE")+COUNTIF(H31:H32,"fES")+COUNTIF(H31:H32,"fED")+COUNTIF(H31:H32,"fEF")</f>
        <v>0</v>
      </c>
      <c r="I98" s="5">
        <f>COUNTIF(I31:I32,"fE")+COUNTIF(I31:I32,"fES")+COUNTIF(I31:I32,"fED")+COUNTIF(I31:I32,"fEF")</f>
        <v>0</v>
      </c>
      <c r="J98" s="5">
        <f>COUNTIF(J31:J32,"fE")+COUNTIF(J31:J32,"fES")+COUNTIF(J31:J32,"fED")+COUNTIF(J31:J32,"fEF")</f>
        <v>0</v>
      </c>
      <c r="K98" s="5">
        <f>COUNTIF(K31:K32,"fE")+COUNTIF(K31:K32,"fES")+COUNTIF(K31:K32,"fED")+COUNTIF(K31:K32,"fEF")</f>
        <v>0</v>
      </c>
      <c r="L98" s="5">
        <f>COUNTIF(L31:L32,"fE")+COUNTIF(L31:L32,"fES")+COUNTIF(L31:L32,"fED")+COUNTIF(L31:L32,"fEF")</f>
        <v>0</v>
      </c>
      <c r="M98" s="5">
        <f>COUNTIF(M31:M32,"fE")+COUNTIF(M31:M32,"fES")+COUNTIF(M31:M32,"fED")+COUNTIF(M31:M32,"fEF")</f>
        <v>0</v>
      </c>
      <c r="N98" s="5">
        <f>COUNTIF(N31:N32,"fE")+COUNTIF(N31:N32,"fES")+COUNTIF(N31:N32,"fED")+COUNTIF(N31:N32,"fEF")</f>
        <v>0</v>
      </c>
      <c r="O98" s="5">
        <f>COUNTIF(O31:O32,"fE")+COUNTIF(O31:O32,"fES")+COUNTIF(O31:O32,"fED")+COUNTIF(O31:O32,"fEF")</f>
        <v>0</v>
      </c>
      <c r="P98" s="5">
        <f>COUNTIF(P31:P32,"fE")+COUNTIF(P31:P32,"fES")+COUNTIF(P31:P32,"fED")+COUNTIF(P31:P32,"fEF")</f>
        <v>0</v>
      </c>
      <c r="Q98" s="5">
        <f>COUNTIF(Q31:Q32,"fE")+COUNTIF(Q31:Q32,"fES")+COUNTIF(Q31:Q32,"fED")+COUNTIF(Q31:Q32,"fEF")</f>
        <v>0</v>
      </c>
      <c r="R98" s="5">
        <f>COUNTIF(R31:R32,"fE")+COUNTIF(R31:R32,"fES")+COUNTIF(R31:R32,"fED")+COUNTIF(R31:R32,"fEF")</f>
        <v>0</v>
      </c>
      <c r="S98" s="5">
        <f>COUNTIF(S31:S32,"fE")+COUNTIF(S31:S32,"fES")+COUNTIF(S31:S32,"fED")+COUNTIF(S31:S32,"fEF")</f>
        <v>0</v>
      </c>
      <c r="T98" s="5">
        <f>COUNTIF(T31:T32,"fE")+COUNTIF(T31:T32,"fES")+COUNTIF(T31:T32,"fED")+COUNTIF(T31:T32,"fEF")</f>
        <v>0</v>
      </c>
      <c r="U98" s="5">
        <f>COUNTIF(U31:U32,"fE")+COUNTIF(U31:U32,"fES")+COUNTIF(U31:U32,"fED")+COUNTIF(U31:U32,"fEF")</f>
        <v>0</v>
      </c>
      <c r="V98" s="5">
        <f>COUNTIF(V31:V32,"fE")+COUNTIF(V31:V32,"fES")+COUNTIF(V31:V32,"fED")+COUNTIF(V31:V32,"fEF")</f>
        <v>0</v>
      </c>
      <c r="W98" s="5">
        <f>COUNTIF(W31:W32,"fE")+COUNTIF(W31:W32,"fES")+COUNTIF(W31:W32,"fED")+COUNTIF(W31:W32,"fEF")</f>
        <v>0</v>
      </c>
      <c r="X98" s="5">
        <f>COUNTIF(X31:X32,"fE")+COUNTIF(X31:X32,"fES")+COUNTIF(X31:X32,"fED")+COUNTIF(X31:X32,"fEF")</f>
        <v>0</v>
      </c>
      <c r="Y98" s="5">
        <f>COUNTIF(Y31:Y32,"fE")+COUNTIF(Y31:Y32,"fES")+COUNTIF(Y31:Y32,"fED")+COUNTIF(Y31:Y32,"fEF")</f>
        <v>0</v>
      </c>
      <c r="Z98" s="5">
        <f>COUNTIF(Z31:Z32,"fE")+COUNTIF(Z31:Z32,"fES")+COUNTIF(Z31:Z32,"fED")+COUNTIF(Z31:Z32,"fEF")</f>
        <v>0</v>
      </c>
      <c r="AA98" s="5">
        <f>COUNTIF(AA31:AA32,"fE")+COUNTIF(AA31:AA32,"fES")+COUNTIF(AA31:AA32,"fED")+COUNTIF(AA31:AA32,"fEF")</f>
        <v>0</v>
      </c>
      <c r="AB98" s="5">
        <f>COUNTIF(AB31:AB32,"fE")+COUNTIF(AB31:AB32,"fES")+COUNTIF(AB31:AB32,"fED")+COUNTIF(AB31:AB32,"fEF")</f>
        <v>0</v>
      </c>
      <c r="AC98" s="5">
        <f>COUNTIF(AC31:AC32,"fE")+COUNTIF(AC31:AC32,"fES")+COUNTIF(AC31:AC32,"fED")+COUNTIF(AC31:AC32,"fEF")</f>
        <v>0</v>
      </c>
      <c r="AD98" s="5">
        <f>COUNTIF(AD31:AD32,"fE")+COUNTIF(AD31:AD32,"fES")+COUNTIF(AD31:AD32,"fED")+COUNTIF(AD31:AD32,"fEF")</f>
        <v>0</v>
      </c>
      <c r="AE98" s="5">
        <f>COUNTIF(AE31:AE32,"fE")+COUNTIF(AE31:AE32,"fES")+COUNTIF(AE31:AE32,"fED")+COUNTIF(AE31:AE32,"fEF")</f>
        <v>0</v>
      </c>
      <c r="AF98" s="5">
        <f>COUNTIF(AF31:AF32,"fE")+COUNTIF(AF31:AF32,"fES")+COUNTIF(AF31:AF32,"fED")+COUNTIF(AF31:AF32,"fEF")</f>
        <v>0</v>
      </c>
      <c r="AG98" s="5">
        <f>COUNTIF(AG31:AG32,"fE")+COUNTIF(AG31:AG32,"fES")+COUNTIF(AG31:AG32,"fED")+COUNTIF(AG31:AG32,"fEF")</f>
        <v>0</v>
      </c>
      <c r="AH98" s="5">
        <f>COUNTIF(AH31:AH32,"fE")+COUNTIF(AH31:AH32,"fES")+COUNTIF(AH31:AH32,"fED")+COUNTIF(AH31:AH32,"fEF")</f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47"/>
      <c r="BE98" s="3"/>
      <c r="BF98" s="48"/>
      <c r="BG98" s="48"/>
      <c r="BH98" s="48"/>
      <c r="BI98" s="48"/>
      <c r="BJ98" s="48"/>
      <c r="BK98" s="48"/>
      <c r="BL98" s="48"/>
      <c r="BM98" s="48"/>
      <c r="BN98" s="48"/>
      <c r="BO98" s="49"/>
      <c r="BP98" s="49"/>
      <c r="BQ98" s="49"/>
      <c r="BR98" s="49"/>
      <c r="BS98" s="49"/>
      <c r="BT98" s="50"/>
      <c r="BU98" s="51"/>
      <c r="BV98" s="51"/>
      <c r="BW98" s="51"/>
      <c r="BX98" s="51"/>
      <c r="BY98" s="51"/>
      <c r="BZ98" s="51"/>
      <c r="CA98" s="51"/>
      <c r="CB98" s="51"/>
    </row>
    <row r="99" spans="1:88" s="18" customFormat="1" ht="21" customHeight="1" x14ac:dyDescent="0.2">
      <c r="A99" s="1"/>
      <c r="B99" s="1467"/>
      <c r="C99" s="546" t="s">
        <v>198</v>
      </c>
      <c r="D99" s="5">
        <f>COUNTIF(D33:D37,"fE")+COUNTIF(D33:D37,"fES")+COUNTIF(D33:D37,"fED")+COUNTIF(D33:D37,"fEF")</f>
        <v>0</v>
      </c>
      <c r="E99" s="5">
        <f>COUNTIF(E33:E37,"fE")+COUNTIF(E33:E37,"fES")+COUNTIF(E33:E37,"fED")+COUNTIF(E33:E37,"fEF")</f>
        <v>0</v>
      </c>
      <c r="F99" s="5">
        <f>COUNTIF(F33:F37,"fE")+COUNTIF(F33:F37,"fES")+COUNTIF(F33:F37,"fED")+COUNTIF(F33:F37,"fEF")</f>
        <v>0</v>
      </c>
      <c r="G99" s="5">
        <f>COUNTIF(G33:G37,"fE")+COUNTIF(G33:G37,"fES")+COUNTIF(G33:G37,"fED")+COUNTIF(G33:G37,"fEF")</f>
        <v>0</v>
      </c>
      <c r="H99" s="5">
        <f>COUNTIF(H33:H37,"fE")+COUNTIF(H33:H37,"fES")+COUNTIF(H33:H37,"fED")+COUNTIF(H33:H37,"fEF")</f>
        <v>0</v>
      </c>
      <c r="I99" s="5">
        <f>COUNTIF(I33:I37,"fE")+COUNTIF(I33:I37,"fES")+COUNTIF(I33:I37,"fED")+COUNTIF(I33:I37,"fEF")</f>
        <v>0</v>
      </c>
      <c r="J99" s="5">
        <f>COUNTIF(J33:J37,"fE")+COUNTIF(J33:J37,"fES")+COUNTIF(J33:J37,"fED")+COUNTIF(J33:J37,"fEF")</f>
        <v>0</v>
      </c>
      <c r="K99" s="5">
        <f>COUNTIF(K33:K37,"fE")+COUNTIF(K33:K37,"fES")+COUNTIF(K33:K37,"fED")+COUNTIF(K33:K37,"fEF")</f>
        <v>0</v>
      </c>
      <c r="L99" s="5">
        <f>COUNTIF(L33:L37,"fE")+COUNTIF(L33:L37,"fES")+COUNTIF(L33:L37,"fED")+COUNTIF(L33:L37,"fEF")</f>
        <v>0</v>
      </c>
      <c r="M99" s="5">
        <f>COUNTIF(M33:M37,"fE")+COUNTIF(M33:M37,"fES")+COUNTIF(M33:M37,"fED")+COUNTIF(M33:M37,"fEF")</f>
        <v>0</v>
      </c>
      <c r="N99" s="5">
        <f>COUNTIF(N33:N37,"fE")+COUNTIF(N33:N37,"fES")+COUNTIF(N33:N37,"fED")+COUNTIF(N33:N37,"fEF")</f>
        <v>0</v>
      </c>
      <c r="O99" s="5">
        <f>COUNTIF(O33:O37,"fE")+COUNTIF(O33:O37,"fES")+COUNTIF(O33:O37,"fED")+COUNTIF(O33:O37,"fEF")</f>
        <v>0</v>
      </c>
      <c r="P99" s="5">
        <f>COUNTIF(P33:P37,"fE")+COUNTIF(P33:P37,"fES")+COUNTIF(P33:P37,"fED")+COUNTIF(P33:P37,"fEF")</f>
        <v>0</v>
      </c>
      <c r="Q99" s="5">
        <f>COUNTIF(Q33:Q37,"fE")+COUNTIF(Q33:Q37,"fES")+COUNTIF(Q33:Q37,"fED")+COUNTIF(Q33:Q37,"fEF")</f>
        <v>0</v>
      </c>
      <c r="R99" s="5">
        <f>COUNTIF(R33:R37,"fE")+COUNTIF(R33:R37,"fES")+COUNTIF(R33:R37,"fED")+COUNTIF(R33:R37,"fEF")</f>
        <v>0</v>
      </c>
      <c r="S99" s="5">
        <f>COUNTIF(S33:S37,"fE")+COUNTIF(S33:S37,"fES")+COUNTIF(S33:S37,"fED")+COUNTIF(S33:S37,"fEF")</f>
        <v>0</v>
      </c>
      <c r="T99" s="5">
        <f>COUNTIF(T33:T37,"fE")+COUNTIF(T33:T37,"fES")+COUNTIF(T33:T37,"fED")+COUNTIF(T33:T37,"fEF")</f>
        <v>0</v>
      </c>
      <c r="U99" s="5">
        <f>COUNTIF(U33:U37,"fE")+COUNTIF(U33:U37,"fES")+COUNTIF(U33:U37,"fED")+COUNTIF(U33:U37,"fEF")</f>
        <v>0</v>
      </c>
      <c r="V99" s="5">
        <f>COUNTIF(V33:V37,"fE")+COUNTIF(V33:V37,"fES")+COUNTIF(V33:V37,"fED")+COUNTIF(V33:V37,"fEF")</f>
        <v>0</v>
      </c>
      <c r="W99" s="5">
        <f>COUNTIF(W33:W37,"fE")+COUNTIF(W33:W37,"fES")+COUNTIF(W33:W37,"fED")+COUNTIF(W33:W37,"fEF")</f>
        <v>0</v>
      </c>
      <c r="X99" s="5">
        <f>COUNTIF(X33:X37,"fE")+COUNTIF(X33:X37,"fES")+COUNTIF(X33:X37,"fED")+COUNTIF(X33:X37,"fEF")</f>
        <v>0</v>
      </c>
      <c r="Y99" s="5">
        <f>COUNTIF(Y33:Y37,"fE")+COUNTIF(Y33:Y37,"fES")+COUNTIF(Y33:Y37,"fED")+COUNTIF(Y33:Y37,"fEF")</f>
        <v>0</v>
      </c>
      <c r="Z99" s="5">
        <f>COUNTIF(Z33:Z37,"fE")+COUNTIF(Z33:Z37,"fES")+COUNTIF(Z33:Z37,"fED")+COUNTIF(Z33:Z37,"fEF")</f>
        <v>0</v>
      </c>
      <c r="AA99" s="5">
        <f>COUNTIF(AA33:AA37,"fE")+COUNTIF(AA33:AA37,"fES")+COUNTIF(AA33:AA37,"fED")+COUNTIF(AA33:AA37,"fEF")</f>
        <v>0</v>
      </c>
      <c r="AB99" s="5">
        <f>COUNTIF(AB33:AB37,"fE")+COUNTIF(AB33:AB37,"fES")+COUNTIF(AB33:AB37,"fED")+COUNTIF(AB33:AB37,"fEF")</f>
        <v>0</v>
      </c>
      <c r="AC99" s="5">
        <f>COUNTIF(AC33:AC37,"fE")+COUNTIF(AC33:AC37,"fES")+COUNTIF(AC33:AC37,"fED")+COUNTIF(AC33:AC37,"fEF")</f>
        <v>0</v>
      </c>
      <c r="AD99" s="5">
        <f>COUNTIF(AD33:AD37,"fE")+COUNTIF(AD33:AD37,"fES")+COUNTIF(AD33:AD37,"fED")+COUNTIF(AD33:AD37,"fEF")</f>
        <v>0</v>
      </c>
      <c r="AE99" s="5">
        <f>COUNTIF(AE33:AE37,"fE")+COUNTIF(AE33:AE37,"fES")+COUNTIF(AE33:AE37,"fED")+COUNTIF(AE33:AE37,"fEF")</f>
        <v>0</v>
      </c>
      <c r="AF99" s="5">
        <f>COUNTIF(AF33:AF37,"fE")+COUNTIF(AF33:AF37,"fES")+COUNTIF(AF33:AF37,"fED")+COUNTIF(AF33:AF37,"fEF")</f>
        <v>0</v>
      </c>
      <c r="AG99" s="5">
        <f>COUNTIF(AG33:AG37,"fE")+COUNTIF(AG33:AG37,"fES")+COUNTIF(AG33:AG37,"fED")+COUNTIF(AG33:AG37,"fEF")</f>
        <v>0</v>
      </c>
      <c r="AH99" s="5">
        <f>COUNTIF(AH33:AH37,"fE")+COUNTIF(AH33:AH37,"fES")+COUNTIF(AH33:AH37,"fED")+COUNTIF(AH33:AH37,"fEF")</f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47"/>
      <c r="BE99" s="3"/>
      <c r="BF99" s="48"/>
      <c r="BG99" s="48"/>
      <c r="BH99" s="48"/>
      <c r="BI99" s="48"/>
      <c r="BJ99" s="48"/>
      <c r="BK99" s="48"/>
      <c r="BL99" s="48"/>
      <c r="BM99" s="48"/>
      <c r="BN99" s="48"/>
      <c r="BO99" s="49"/>
      <c r="BP99" s="49"/>
      <c r="BQ99" s="49"/>
      <c r="BR99" s="49"/>
      <c r="BS99" s="49"/>
      <c r="BT99" s="50"/>
      <c r="BU99" s="51"/>
      <c r="BV99" s="51"/>
      <c r="BW99" s="51"/>
      <c r="BX99" s="51"/>
      <c r="BY99" s="51"/>
      <c r="BZ99" s="51"/>
      <c r="CA99" s="51"/>
      <c r="CB99" s="51"/>
    </row>
    <row r="100" spans="1:88" s="18" customFormat="1" ht="21" customHeight="1" x14ac:dyDescent="0.2">
      <c r="A100" s="1"/>
      <c r="B100" s="1467"/>
      <c r="C100" s="546" t="s">
        <v>199</v>
      </c>
      <c r="D100" s="5">
        <f>+COUNTIF(D38:D45,"fE")+COUNTIF(D38:D45,"fES")+COUNTIF(D38:D45,"fED")+COUNTIF(D38:D45,"fEF")</f>
        <v>0</v>
      </c>
      <c r="E100" s="5">
        <f>+COUNTIF(E38:E45,"fE")+COUNTIF(E38:E45,"fES")+COUNTIF(E38:E45,"fED")+COUNTIF(E38:E45,"fEF")</f>
        <v>0</v>
      </c>
      <c r="F100" s="5">
        <f>+COUNTIF(F38:F45,"fE")+COUNTIF(F38:F45,"fES")+COUNTIF(F38:F45,"fED")+COUNTIF(F38:F45,"fEF")</f>
        <v>0</v>
      </c>
      <c r="G100" s="5">
        <f>+COUNTIF(G38:G45,"fE")+COUNTIF(G38:G45,"fES")+COUNTIF(G38:G45,"fED")+COUNTIF(G38:G45,"fEF")</f>
        <v>0</v>
      </c>
      <c r="H100" s="5">
        <f>+COUNTIF(H38:H45,"fE")+COUNTIF(H38:H45,"fES")+COUNTIF(H38:H45,"fED")+COUNTIF(H38:H45,"fEF")</f>
        <v>0</v>
      </c>
      <c r="I100" s="5">
        <f>+COUNTIF(I38:I45,"fE")+COUNTIF(I38:I45,"fES")+COUNTIF(I38:I45,"fED")+COUNTIF(I38:I45,"fEF")</f>
        <v>0</v>
      </c>
      <c r="J100" s="5">
        <f>+COUNTIF(J38:J45,"fE")+COUNTIF(J38:J45,"fES")+COUNTIF(J38:J45,"fED")+COUNTIF(J38:J45,"fEF")</f>
        <v>0</v>
      </c>
      <c r="K100" s="5">
        <f>+COUNTIF(K38:K45,"fE")+COUNTIF(K38:K45,"fES")+COUNTIF(K38:K45,"fED")+COUNTIF(K38:K45,"fEF")</f>
        <v>0</v>
      </c>
      <c r="L100" s="5">
        <f>+COUNTIF(L38:L45,"fE")+COUNTIF(L38:L45,"fES")+COUNTIF(L38:L45,"fED")+COUNTIF(L38:L45,"fEF")</f>
        <v>0</v>
      </c>
      <c r="M100" s="5">
        <f>+COUNTIF(M38:M45,"fE")+COUNTIF(M38:M45,"fES")+COUNTIF(M38:M45,"fED")+COUNTIF(M38:M45,"fEF")</f>
        <v>0</v>
      </c>
      <c r="N100" s="5">
        <f>+COUNTIF(N38:N45,"fE")+COUNTIF(N38:N45,"fES")+COUNTIF(N38:N45,"fED")+COUNTIF(N38:N45,"fEF")</f>
        <v>0</v>
      </c>
      <c r="O100" s="5">
        <f>+COUNTIF(O38:O45,"fE")+COUNTIF(O38:O45,"fES")+COUNTIF(O38:O45,"fED")+COUNTIF(O38:O45,"fEF")</f>
        <v>0</v>
      </c>
      <c r="P100" s="5">
        <f>+COUNTIF(P38:P45,"fE")+COUNTIF(P38:P45,"fES")+COUNTIF(P38:P45,"fED")+COUNTIF(P38:P45,"fEF")</f>
        <v>1</v>
      </c>
      <c r="Q100" s="5">
        <f>+COUNTIF(Q38:Q45,"fE")+COUNTIF(Q38:Q45,"fES")+COUNTIF(Q38:Q45,"fED")+COUNTIF(Q38:Q45,"fEF")</f>
        <v>1</v>
      </c>
      <c r="R100" s="5">
        <f>+COUNTIF(R38:R45,"fE")+COUNTIF(R38:R45,"fES")+COUNTIF(R38:R45,"fED")+COUNTIF(R38:R45,"fEF")</f>
        <v>0</v>
      </c>
      <c r="S100" s="5">
        <f>+COUNTIF(S38:S45,"fE")+COUNTIF(S38:S45,"fES")+COUNTIF(S38:S45,"fED")+COUNTIF(S38:S45,"fEF")</f>
        <v>0</v>
      </c>
      <c r="T100" s="5">
        <f>+COUNTIF(T38:T45,"fE")+COUNTIF(T38:T45,"fES")+COUNTIF(T38:T45,"fED")+COUNTIF(T38:T45,"fEF")</f>
        <v>1</v>
      </c>
      <c r="U100" s="5">
        <f>+COUNTIF(U38:U45,"fE")+COUNTIF(U38:U45,"fES")+COUNTIF(U38:U45,"fED")+COUNTIF(U38:U45,"fEF")</f>
        <v>1</v>
      </c>
      <c r="V100" s="5">
        <f>+COUNTIF(V38:V45,"fE")+COUNTIF(V38:V45,"fES")+COUNTIF(V38:V45,"fED")+COUNTIF(V38:V45,"fEF")</f>
        <v>0</v>
      </c>
      <c r="W100" s="5">
        <f>+COUNTIF(W38:W45,"fE")+COUNTIF(W38:W45,"fES")+COUNTIF(W38:W45,"fED")+COUNTIF(W38:W45,"fEF")</f>
        <v>0</v>
      </c>
      <c r="X100" s="5">
        <f>+COUNTIF(X38:X45,"fE")+COUNTIF(X38:X45,"fES")+COUNTIF(X38:X45,"fED")+COUNTIF(X38:X45,"fEF")</f>
        <v>0</v>
      </c>
      <c r="Y100" s="5">
        <f>+COUNTIF(Y38:Y45,"fE")+COUNTIF(Y38:Y45,"fES")+COUNTIF(Y38:Y45,"fED")+COUNTIF(Y38:Y45,"fEF")</f>
        <v>0</v>
      </c>
      <c r="Z100" s="5">
        <f>+COUNTIF(Z38:Z45,"fE")+COUNTIF(Z38:Z45,"fES")+COUNTIF(Z38:Z45,"fED")+COUNTIF(Z38:Z45,"fEF")</f>
        <v>0</v>
      </c>
      <c r="AA100" s="5">
        <f>+COUNTIF(AA38:AA45,"fE")+COUNTIF(AA38:AA45,"fES")+COUNTIF(AA38:AA45,"fED")+COUNTIF(AA38:AA45,"fEF")</f>
        <v>0</v>
      </c>
      <c r="AB100" s="5">
        <f>+COUNTIF(AB38:AB45,"fE")+COUNTIF(AB38:AB45,"fES")+COUNTIF(AB38:AB45,"fED")+COUNTIF(AB38:AB45,"fEF")</f>
        <v>0</v>
      </c>
      <c r="AC100" s="5">
        <f>+COUNTIF(AC38:AC45,"fE")+COUNTIF(AC38:AC45,"fES")+COUNTIF(AC38:AC45,"fED")+COUNTIF(AC38:AC45,"fEF")</f>
        <v>0</v>
      </c>
      <c r="AD100" s="5">
        <f>+COUNTIF(AD38:AD45,"fE")+COUNTIF(AD38:AD45,"fES")+COUNTIF(AD38:AD45,"fED")+COUNTIF(AD38:AD45,"fEF")</f>
        <v>0</v>
      </c>
      <c r="AE100" s="5">
        <f>+COUNTIF(AE38:AE45,"fE")+COUNTIF(AE38:AE45,"fES")+COUNTIF(AE38:AE45,"fED")+COUNTIF(AE38:AE45,"fEF")</f>
        <v>0</v>
      </c>
      <c r="AF100" s="5">
        <f>+COUNTIF(AF38:AF45,"fE")+COUNTIF(AF38:AF45,"fES")+COUNTIF(AF38:AF45,"fED")+COUNTIF(AF38:AF45,"fEF")</f>
        <v>0</v>
      </c>
      <c r="AG100" s="5">
        <f>+COUNTIF(AG38:AG45,"fE")+COUNTIF(AG38:AG45,"fES")+COUNTIF(AG38:AG45,"fED")+COUNTIF(AG38:AG45,"fEF")</f>
        <v>0</v>
      </c>
      <c r="AH100" s="5">
        <f>+COUNTIF(AH38:AH45,"fE")+COUNTIF(AH38:AH45,"fES")+COUNTIF(AH38:AH45,"fED")+COUNTIF(AH38:AH45,"fEF")</f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47"/>
      <c r="BE100" s="3"/>
      <c r="BF100" s="48"/>
      <c r="BG100" s="48"/>
      <c r="BH100" s="48"/>
      <c r="BI100" s="48"/>
      <c r="BJ100" s="48"/>
      <c r="BK100" s="48"/>
      <c r="BL100" s="48"/>
      <c r="BM100" s="48"/>
      <c r="BN100" s="48"/>
      <c r="BO100" s="49"/>
      <c r="BP100" s="49"/>
      <c r="BQ100" s="49"/>
      <c r="BR100" s="49"/>
      <c r="BS100" s="49"/>
      <c r="BT100" s="50"/>
      <c r="BU100" s="51"/>
      <c r="BV100" s="51"/>
      <c r="BW100" s="51"/>
      <c r="BX100" s="51"/>
      <c r="BY100" s="51"/>
      <c r="BZ100" s="51"/>
      <c r="CA100" s="51"/>
      <c r="CB100" s="51"/>
    </row>
    <row r="101" spans="1:88" s="18" customFormat="1" ht="21" customHeight="1" x14ac:dyDescent="0.2">
      <c r="A101" s="1"/>
      <c r="B101" s="1467"/>
      <c r="C101" s="101" t="s">
        <v>200</v>
      </c>
      <c r="D101" s="14">
        <f>SUM(D98:D100)</f>
        <v>0</v>
      </c>
      <c r="E101" s="14">
        <f t="shared" ref="E101:AI101" si="332">SUM(E98:E100)</f>
        <v>0</v>
      </c>
      <c r="F101" s="14">
        <f t="shared" si="332"/>
        <v>0</v>
      </c>
      <c r="G101" s="14">
        <f t="shared" si="332"/>
        <v>0</v>
      </c>
      <c r="H101" s="14">
        <f t="shared" si="332"/>
        <v>0</v>
      </c>
      <c r="I101" s="14">
        <f t="shared" si="332"/>
        <v>0</v>
      </c>
      <c r="J101" s="14">
        <f t="shared" si="332"/>
        <v>0</v>
      </c>
      <c r="K101" s="14">
        <f t="shared" si="332"/>
        <v>0</v>
      </c>
      <c r="L101" s="14">
        <f t="shared" si="332"/>
        <v>0</v>
      </c>
      <c r="M101" s="14">
        <f t="shared" si="332"/>
        <v>0</v>
      </c>
      <c r="N101" s="14">
        <f t="shared" si="332"/>
        <v>0</v>
      </c>
      <c r="O101" s="14">
        <f t="shared" si="332"/>
        <v>0</v>
      </c>
      <c r="P101" s="14">
        <f t="shared" si="332"/>
        <v>1</v>
      </c>
      <c r="Q101" s="14">
        <f t="shared" si="332"/>
        <v>1</v>
      </c>
      <c r="R101" s="14">
        <f t="shared" si="332"/>
        <v>0</v>
      </c>
      <c r="S101" s="14">
        <f t="shared" si="332"/>
        <v>0</v>
      </c>
      <c r="T101" s="14">
        <f t="shared" si="332"/>
        <v>1</v>
      </c>
      <c r="U101" s="14">
        <f t="shared" si="332"/>
        <v>1</v>
      </c>
      <c r="V101" s="14">
        <f t="shared" si="332"/>
        <v>0</v>
      </c>
      <c r="W101" s="14">
        <f t="shared" si="332"/>
        <v>0</v>
      </c>
      <c r="X101" s="14">
        <f t="shared" si="332"/>
        <v>0</v>
      </c>
      <c r="Y101" s="14">
        <f t="shared" si="332"/>
        <v>0</v>
      </c>
      <c r="Z101" s="14">
        <f t="shared" si="332"/>
        <v>0</v>
      </c>
      <c r="AA101" s="14">
        <f t="shared" si="332"/>
        <v>0</v>
      </c>
      <c r="AB101" s="14">
        <f t="shared" si="332"/>
        <v>0</v>
      </c>
      <c r="AC101" s="14">
        <f t="shared" si="332"/>
        <v>0</v>
      </c>
      <c r="AD101" s="14">
        <f t="shared" si="332"/>
        <v>0</v>
      </c>
      <c r="AE101" s="14">
        <f t="shared" si="332"/>
        <v>0</v>
      </c>
      <c r="AF101" s="14">
        <f t="shared" si="332"/>
        <v>0</v>
      </c>
      <c r="AG101" s="14">
        <f t="shared" si="332"/>
        <v>0</v>
      </c>
      <c r="AH101" s="14">
        <f t="shared" si="332"/>
        <v>0</v>
      </c>
      <c r="AI101" s="14">
        <f t="shared" si="332"/>
        <v>0</v>
      </c>
      <c r="AJ101" s="2"/>
      <c r="AK101" s="2"/>
      <c r="AL101" s="2"/>
      <c r="AM101" s="2"/>
      <c r="AN101" s="2"/>
      <c r="AO101" s="2"/>
      <c r="AP101" s="2"/>
      <c r="AQ101" s="2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47"/>
      <c r="BE101" s="3"/>
      <c r="BF101" s="48"/>
      <c r="BG101" s="48"/>
      <c r="BH101" s="48"/>
      <c r="BI101" s="48"/>
      <c r="BJ101" s="48"/>
      <c r="BK101" s="48"/>
      <c r="BL101" s="48"/>
      <c r="BM101" s="48"/>
      <c r="BN101" s="48"/>
      <c r="BO101" s="49"/>
      <c r="BP101" s="49"/>
      <c r="BQ101" s="49"/>
      <c r="BR101" s="49"/>
      <c r="BS101" s="49"/>
      <c r="BT101" s="50"/>
      <c r="BU101" s="51"/>
      <c r="BV101" s="51"/>
      <c r="BW101" s="51"/>
      <c r="BX101" s="51"/>
      <c r="BY101" s="51"/>
      <c r="BZ101" s="51"/>
      <c r="CA101" s="51"/>
      <c r="CB101" s="51"/>
    </row>
    <row r="102" spans="1:88" s="18" customFormat="1" ht="21" customHeight="1" x14ac:dyDescent="0.2">
      <c r="A102" s="1"/>
      <c r="B102" s="1467"/>
      <c r="C102" s="546" t="s">
        <v>36</v>
      </c>
      <c r="D102" s="5">
        <f>COUNTIF(D$31:D$45,"L")</f>
        <v>0</v>
      </c>
      <c r="E102" s="5">
        <f>COUNTIF(E$31:E$45,"L")</f>
        <v>0</v>
      </c>
      <c r="F102" s="5">
        <f>COUNTIF(F$31:F$45,"L")</f>
        <v>0</v>
      </c>
      <c r="G102" s="5">
        <f>COUNTIF(G$31:G$45,"L")</f>
        <v>0</v>
      </c>
      <c r="H102" s="5">
        <f>COUNTIF(H$31:H$45,"L")</f>
        <v>0</v>
      </c>
      <c r="I102" s="5">
        <f>COUNTIF(I$31:I$45,"L")</f>
        <v>0</v>
      </c>
      <c r="J102" s="5">
        <f>COUNTIF(J$31:J$45,"L")</f>
        <v>0</v>
      </c>
      <c r="K102" s="5">
        <f>COUNTIF(K$31:K$45,"L")</f>
        <v>0</v>
      </c>
      <c r="L102" s="5">
        <f>COUNTIF(L$31:L$45,"L")</f>
        <v>0</v>
      </c>
      <c r="M102" s="5">
        <f>COUNTIF(M$31:M$45,"L")</f>
        <v>0</v>
      </c>
      <c r="N102" s="5">
        <f>COUNTIF(N$31:N$45,"L")</f>
        <v>0</v>
      </c>
      <c r="O102" s="5">
        <f>COUNTIF(O$31:O$45,"L")</f>
        <v>0</v>
      </c>
      <c r="P102" s="5">
        <f>COUNTIF(P$31:P$45,"L")</f>
        <v>0</v>
      </c>
      <c r="Q102" s="5">
        <f>COUNTIF(Q$31:Q$45,"L")</f>
        <v>0</v>
      </c>
      <c r="R102" s="5">
        <f>COUNTIF(R$31:R$45,"L")</f>
        <v>0</v>
      </c>
      <c r="S102" s="5">
        <f>COUNTIF(S$31:S$45,"L")</f>
        <v>0</v>
      </c>
      <c r="T102" s="5">
        <f>COUNTIF(T$31:T$45,"L")</f>
        <v>0</v>
      </c>
      <c r="U102" s="5">
        <f>COUNTIF(U$31:U$45,"L")</f>
        <v>0</v>
      </c>
      <c r="V102" s="5">
        <f>COUNTIF(V$31:V$45,"L")</f>
        <v>0</v>
      </c>
      <c r="W102" s="5">
        <f>COUNTIF(W$31:W$45,"L")</f>
        <v>0</v>
      </c>
      <c r="X102" s="5">
        <f>COUNTIF(X$31:X$45,"L")</f>
        <v>0</v>
      </c>
      <c r="Y102" s="5">
        <f>COUNTIF(Y$31:Y$45,"L")</f>
        <v>0</v>
      </c>
      <c r="Z102" s="5">
        <f>COUNTIF(Z$31:Z$45,"L")</f>
        <v>0</v>
      </c>
      <c r="AA102" s="5">
        <f>COUNTIF(AA$31:AA$45,"L")</f>
        <v>0</v>
      </c>
      <c r="AB102" s="5">
        <f>COUNTIF(AB$31:AB$45,"L")</f>
        <v>0</v>
      </c>
      <c r="AC102" s="5">
        <f>COUNTIF(AC$31:AC$45,"L")</f>
        <v>0</v>
      </c>
      <c r="AD102" s="5">
        <f>COUNTIF(AD$31:AD$45,"L")</f>
        <v>0</v>
      </c>
      <c r="AE102" s="5">
        <f>COUNTIF(AE$31:AE$45,"L")</f>
        <v>0</v>
      </c>
      <c r="AF102" s="5">
        <f>COUNTIF(AF$31:AF$45,"L")</f>
        <v>0</v>
      </c>
      <c r="AG102" s="5">
        <f>COUNTIF(AG$31:AG$45,"L")</f>
        <v>0</v>
      </c>
      <c r="AH102" s="5">
        <f>COUNTIF(AH$31:AH$45,"L")</f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47"/>
      <c r="BE102" s="3"/>
      <c r="BF102" s="48"/>
      <c r="BG102" s="48"/>
      <c r="BH102" s="48"/>
      <c r="BI102" s="48"/>
      <c r="BJ102" s="48"/>
      <c r="BK102" s="48"/>
      <c r="BL102" s="48"/>
      <c r="BM102" s="48"/>
      <c r="BN102" s="48"/>
      <c r="BO102" s="49"/>
      <c r="BP102" s="49"/>
      <c r="BQ102" s="49"/>
      <c r="BR102" s="49"/>
      <c r="BS102" s="49"/>
      <c r="BT102" s="50"/>
      <c r="BU102" s="51"/>
      <c r="BV102" s="51"/>
      <c r="BW102" s="51"/>
      <c r="BX102" s="51"/>
      <c r="BY102" s="51"/>
      <c r="BZ102" s="51"/>
      <c r="CA102" s="51"/>
      <c r="CB102" s="51"/>
    </row>
    <row r="103" spans="1:88" s="18" customFormat="1" ht="21" customHeight="1" x14ac:dyDescent="0.2">
      <c r="A103" s="1"/>
      <c r="B103" s="1467"/>
      <c r="C103" s="546" t="s">
        <v>37</v>
      </c>
      <c r="D103" s="5">
        <f>COUNTIF(D$31:D$45,"B")</f>
        <v>0</v>
      </c>
      <c r="E103" s="5">
        <f>COUNTIF(E$31:E$45,"B")</f>
        <v>0</v>
      </c>
      <c r="F103" s="5">
        <f>COUNTIF(F$31:F$45,"B")</f>
        <v>0</v>
      </c>
      <c r="G103" s="5">
        <f>COUNTIF(G$31:G$45,"B")</f>
        <v>0</v>
      </c>
      <c r="H103" s="5">
        <f>COUNTIF(H$31:H$45,"B")</f>
        <v>0</v>
      </c>
      <c r="I103" s="5">
        <f>COUNTIF(I$31:I$45,"B")</f>
        <v>0</v>
      </c>
      <c r="J103" s="5">
        <f>COUNTIF(J$31:J$45,"B")</f>
        <v>0</v>
      </c>
      <c r="K103" s="5">
        <f>COUNTIF(K$31:K$45,"B")</f>
        <v>0</v>
      </c>
      <c r="L103" s="5">
        <f>COUNTIF(L$31:L$45,"B")</f>
        <v>0</v>
      </c>
      <c r="M103" s="5">
        <f>COUNTIF(M$31:M$45,"B")</f>
        <v>0</v>
      </c>
      <c r="N103" s="5">
        <f>COUNTIF(N$31:N$45,"B")</f>
        <v>0</v>
      </c>
      <c r="O103" s="5">
        <f>COUNTIF(O$31:O$45,"B")</f>
        <v>0</v>
      </c>
      <c r="P103" s="5">
        <f>COUNTIF(P$31:P$45,"B")</f>
        <v>0</v>
      </c>
      <c r="Q103" s="5">
        <f>COUNTIF(Q$31:Q$45,"B")</f>
        <v>0</v>
      </c>
      <c r="R103" s="5">
        <f>COUNTIF(R$31:R$45,"B")</f>
        <v>0</v>
      </c>
      <c r="S103" s="5">
        <f>COUNTIF(S$31:S$45,"B")</f>
        <v>0</v>
      </c>
      <c r="T103" s="5">
        <f>COUNTIF(T$31:T$45,"B")</f>
        <v>0</v>
      </c>
      <c r="U103" s="5">
        <f>COUNTIF(U$31:U$45,"B")</f>
        <v>1</v>
      </c>
      <c r="V103" s="5">
        <f>COUNTIF(V$31:V$45,"B")</f>
        <v>0</v>
      </c>
      <c r="W103" s="5">
        <f>COUNTIF(W$31:W$45,"B")</f>
        <v>0</v>
      </c>
      <c r="X103" s="5">
        <f>COUNTIF(X$31:X$45,"B")</f>
        <v>0</v>
      </c>
      <c r="Y103" s="5">
        <f>COUNTIF(Y$31:Y$45,"B")</f>
        <v>0</v>
      </c>
      <c r="Z103" s="5">
        <f>COUNTIF(Z$31:Z$45,"B")</f>
        <v>0</v>
      </c>
      <c r="AA103" s="5">
        <f>COUNTIF(AA$31:AA$45,"B")</f>
        <v>0</v>
      </c>
      <c r="AB103" s="5">
        <f>COUNTIF(AB$31:AB$45,"B")</f>
        <v>0</v>
      </c>
      <c r="AC103" s="5">
        <f>COUNTIF(AC$31:AC$45,"B")</f>
        <v>0</v>
      </c>
      <c r="AD103" s="5">
        <f>COUNTIF(AD$31:AD$45,"B")</f>
        <v>0</v>
      </c>
      <c r="AE103" s="5">
        <f>COUNTIF(AE$31:AE$45,"B")</f>
        <v>0</v>
      </c>
      <c r="AF103" s="5">
        <f>COUNTIF(AF$31:AF$45,"B")</f>
        <v>0</v>
      </c>
      <c r="AG103" s="5">
        <f>COUNTIF(AG$31:AG$45,"B")</f>
        <v>0</v>
      </c>
      <c r="AH103" s="5">
        <f>COUNTIF(AH$31:AH$45,"B")</f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7"/>
      <c r="BE103" s="3"/>
      <c r="BF103" s="48"/>
      <c r="BG103" s="48"/>
      <c r="BH103" s="48"/>
      <c r="BI103" s="48"/>
      <c r="BJ103" s="48"/>
      <c r="BK103" s="48"/>
      <c r="BL103" s="48"/>
      <c r="BM103" s="48"/>
      <c r="BN103" s="48"/>
      <c r="BO103" s="49"/>
      <c r="BP103" s="49"/>
      <c r="BQ103" s="49"/>
      <c r="BR103" s="49"/>
      <c r="BS103" s="49"/>
      <c r="BT103" s="50"/>
      <c r="BU103" s="51"/>
      <c r="BV103" s="51"/>
      <c r="BW103" s="51"/>
      <c r="BX103" s="51"/>
      <c r="BY103" s="51"/>
      <c r="BZ103" s="51"/>
      <c r="CA103" s="51"/>
      <c r="CB103" s="51"/>
    </row>
    <row r="104" spans="1:88" s="18" customFormat="1" ht="21" customHeight="1" x14ac:dyDescent="0.2">
      <c r="A104" s="1"/>
      <c r="B104" s="1467"/>
      <c r="C104" s="546" t="s">
        <v>38</v>
      </c>
      <c r="D104" s="5">
        <f>COUNTIF(D$31:D$45,"SA")</f>
        <v>0</v>
      </c>
      <c r="E104" s="5">
        <f>COUNTIF(E$31:E$45,"SA")</f>
        <v>1</v>
      </c>
      <c r="F104" s="5">
        <f>COUNTIF(F$31:F$45,"SA")</f>
        <v>1</v>
      </c>
      <c r="G104" s="5">
        <f>COUNTIF(G$31:G$45,"SA")</f>
        <v>0</v>
      </c>
      <c r="H104" s="5">
        <f>COUNTIF(H$31:H$45,"SA")</f>
        <v>0</v>
      </c>
      <c r="I104" s="5">
        <f>COUNTIF(I$31:I$45,"SA")</f>
        <v>1</v>
      </c>
      <c r="J104" s="5">
        <f>COUNTIF(J$31:J$45,"SA")</f>
        <v>1</v>
      </c>
      <c r="K104" s="5">
        <f>COUNTIF(K$31:K$45,"SA")</f>
        <v>0</v>
      </c>
      <c r="L104" s="5">
        <f>COUNTIF(L$31:L$45,"SA")</f>
        <v>0</v>
      </c>
      <c r="M104" s="5">
        <f>COUNTIF(M$31:M$45,"SA")</f>
        <v>0</v>
      </c>
      <c r="N104" s="5">
        <f>COUNTIF(N$31:N$45,"SA")</f>
        <v>0</v>
      </c>
      <c r="O104" s="5">
        <f>COUNTIF(O$31:O$45,"SA")</f>
        <v>0</v>
      </c>
      <c r="P104" s="5">
        <f>COUNTIF(P$31:P$45,"SA")</f>
        <v>0</v>
      </c>
      <c r="Q104" s="5">
        <f>COUNTIF(Q$31:Q$45,"SA")</f>
        <v>0</v>
      </c>
      <c r="R104" s="5">
        <f>COUNTIF(R$31:R$45,"SA")</f>
        <v>0</v>
      </c>
      <c r="S104" s="5">
        <f>COUNTIF(S$31:S$45,"SA")</f>
        <v>0</v>
      </c>
      <c r="T104" s="5">
        <f>COUNTIF(T$31:T$45,"SA")</f>
        <v>0</v>
      </c>
      <c r="U104" s="5">
        <f>COUNTIF(U$31:U$45,"SA")</f>
        <v>0</v>
      </c>
      <c r="V104" s="5">
        <f>COUNTIF(V$31:V$45,"SA")</f>
        <v>0</v>
      </c>
      <c r="W104" s="5">
        <f>COUNTIF(W$31:W$45,"SA")</f>
        <v>0</v>
      </c>
      <c r="X104" s="5">
        <f>COUNTIF(X$31:X$45,"SA")</f>
        <v>0</v>
      </c>
      <c r="Y104" s="5">
        <f>COUNTIF(Y$31:Y$45,"SA")</f>
        <v>0</v>
      </c>
      <c r="Z104" s="5">
        <f>COUNTIF(Z$31:Z$45,"SA")</f>
        <v>0</v>
      </c>
      <c r="AA104" s="5">
        <f>COUNTIF(AA$31:AA$45,"SA")</f>
        <v>0</v>
      </c>
      <c r="AB104" s="5">
        <f>COUNTIF(AB$31:AB$45,"SA")</f>
        <v>0</v>
      </c>
      <c r="AC104" s="5">
        <f>COUNTIF(AC$31:AC$45,"SA")</f>
        <v>0</v>
      </c>
      <c r="AD104" s="5">
        <f>COUNTIF(AD$31:AD$45,"SA")</f>
        <v>0</v>
      </c>
      <c r="AE104" s="5">
        <f>COUNTIF(AE$31:AE$45,"SA")</f>
        <v>0</v>
      </c>
      <c r="AF104" s="5">
        <f>COUNTIF(AF$31:AF$45,"SA")</f>
        <v>0</v>
      </c>
      <c r="AG104" s="5">
        <f>COUNTIF(AG$31:AG$45,"SA")</f>
        <v>0</v>
      </c>
      <c r="AH104" s="5">
        <f>COUNTIF(AH$31:AH$45,"SA")</f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47"/>
      <c r="BE104" s="3"/>
      <c r="BF104" s="48"/>
      <c r="BG104" s="48"/>
      <c r="BH104" s="48"/>
      <c r="BI104" s="48"/>
      <c r="BJ104" s="48"/>
      <c r="BK104" s="48"/>
      <c r="BL104" s="48"/>
      <c r="BM104" s="48"/>
      <c r="BN104" s="48"/>
      <c r="BO104" s="49"/>
      <c r="BP104" s="49"/>
      <c r="BQ104" s="49"/>
      <c r="BR104" s="49"/>
      <c r="BS104" s="49"/>
      <c r="BT104" s="50"/>
      <c r="BU104" s="51"/>
      <c r="BV104" s="51"/>
      <c r="BW104" s="51"/>
      <c r="BX104" s="51"/>
      <c r="BY104" s="51"/>
      <c r="BZ104" s="51"/>
      <c r="CA104" s="51"/>
      <c r="CB104" s="51"/>
    </row>
    <row r="105" spans="1:88" s="18" customFormat="1" ht="21" customHeight="1" x14ac:dyDescent="0.2">
      <c r="A105" s="1"/>
      <c r="B105" s="1467"/>
      <c r="C105" s="546" t="s">
        <v>183</v>
      </c>
      <c r="D105" s="5">
        <f>COUNTIF(D$31:D$45,"SAT")</f>
        <v>0</v>
      </c>
      <c r="E105" s="5">
        <f>COUNTIF(E$31:E$45,"SAT")</f>
        <v>0</v>
      </c>
      <c r="F105" s="5">
        <f>COUNTIF(F$31:F$45,"SAT")</f>
        <v>0</v>
      </c>
      <c r="G105" s="5">
        <f>COUNTIF(G$31:G$45,"SAT")</f>
        <v>0</v>
      </c>
      <c r="H105" s="5">
        <f>COUNTIF(H$31:H$45,"SAT")</f>
        <v>0</v>
      </c>
      <c r="I105" s="5">
        <f>COUNTIF(I$31:I$45,"SAT")</f>
        <v>0</v>
      </c>
      <c r="J105" s="5">
        <f>COUNTIF(J$31:J$45,"SAT")</f>
        <v>0</v>
      </c>
      <c r="K105" s="5">
        <f>COUNTIF(K$31:K$45,"SAT")</f>
        <v>0</v>
      </c>
      <c r="L105" s="5">
        <f>COUNTIF(L$31:L$45,"SAT")</f>
        <v>0</v>
      </c>
      <c r="M105" s="5">
        <f>COUNTIF(M$31:M$45,"SAT")</f>
        <v>0</v>
      </c>
      <c r="N105" s="5">
        <f>COUNTIF(N$31:N$45,"SAT")</f>
        <v>0</v>
      </c>
      <c r="O105" s="5">
        <f>COUNTIF(O$31:O$45,"SAT")</f>
        <v>0</v>
      </c>
      <c r="P105" s="5">
        <f>COUNTIF(P$31:P$45,"SAT")</f>
        <v>0</v>
      </c>
      <c r="Q105" s="5">
        <f>COUNTIF(Q$31:Q$45,"SAT")</f>
        <v>0</v>
      </c>
      <c r="R105" s="5">
        <f>COUNTIF(R$31:R$45,"SAT")</f>
        <v>0</v>
      </c>
      <c r="S105" s="5">
        <f>COUNTIF(S$31:S$45,"SAT")</f>
        <v>0</v>
      </c>
      <c r="T105" s="5">
        <f>COUNTIF(T$31:T$45,"SAT")</f>
        <v>0</v>
      </c>
      <c r="U105" s="5">
        <f>COUNTIF(U$31:U$45,"SAT")</f>
        <v>0</v>
      </c>
      <c r="V105" s="5">
        <f>COUNTIF(V$31:V$45,"SAT")</f>
        <v>0</v>
      </c>
      <c r="W105" s="5">
        <f>COUNTIF(W$31:W$45,"SAT")</f>
        <v>0</v>
      </c>
      <c r="X105" s="5">
        <f>COUNTIF(X$31:X$45,"SAT")</f>
        <v>0</v>
      </c>
      <c r="Y105" s="5">
        <f>COUNTIF(Y$31:Y$45,"SAT")</f>
        <v>0</v>
      </c>
      <c r="Z105" s="5">
        <f>COUNTIF(Z$31:Z$45,"SAT")</f>
        <v>0</v>
      </c>
      <c r="AA105" s="5">
        <f>COUNTIF(AA$31:AA$45,"SAT")</f>
        <v>0</v>
      </c>
      <c r="AB105" s="5">
        <f>COUNTIF(AB$31:AB$45,"SAT")</f>
        <v>0</v>
      </c>
      <c r="AC105" s="5">
        <f>COUNTIF(AC$31:AC$45,"SAT")</f>
        <v>0</v>
      </c>
      <c r="AD105" s="5">
        <f>COUNTIF(AD$31:AD$45,"SAT")</f>
        <v>0</v>
      </c>
      <c r="AE105" s="5">
        <f>COUNTIF(AE$31:AE$45,"SAT")</f>
        <v>0</v>
      </c>
      <c r="AF105" s="5">
        <f>COUNTIF(AF$31:AF$45,"SAT")</f>
        <v>0</v>
      </c>
      <c r="AG105" s="5">
        <f>COUNTIF(AG$31:AG$45,"SAT")</f>
        <v>0</v>
      </c>
      <c r="AH105" s="5">
        <f>COUNTIF(AH$31:AH$45,"SAT")</f>
        <v>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47"/>
      <c r="BE105" s="3"/>
      <c r="BF105" s="48"/>
      <c r="BG105" s="48"/>
      <c r="BH105" s="48"/>
      <c r="BI105" s="48"/>
      <c r="BJ105" s="48"/>
      <c r="BK105" s="48"/>
      <c r="BL105" s="48"/>
      <c r="BM105" s="48"/>
      <c r="BN105" s="48"/>
      <c r="BO105" s="49"/>
      <c r="BP105" s="49"/>
      <c r="BQ105" s="49"/>
      <c r="BR105" s="49"/>
      <c r="BS105" s="49"/>
      <c r="BT105" s="50"/>
      <c r="BU105" s="51"/>
      <c r="BV105" s="51"/>
      <c r="BW105" s="51"/>
      <c r="BX105" s="51"/>
      <c r="BY105" s="51"/>
      <c r="BZ105" s="51"/>
      <c r="CA105" s="51"/>
      <c r="CB105" s="51"/>
    </row>
    <row r="106" spans="1:88" s="18" customFormat="1" ht="21" customHeight="1" x14ac:dyDescent="0.2">
      <c r="A106" s="1"/>
      <c r="B106" s="1467"/>
      <c r="C106" s="546" t="s">
        <v>39</v>
      </c>
      <c r="D106" s="5">
        <f>COUNTIF(D$31:D$45,"SE")</f>
        <v>0</v>
      </c>
      <c r="E106" s="5">
        <f>COUNTIF(E$31:E$45,"SE")</f>
        <v>0</v>
      </c>
      <c r="F106" s="5">
        <f>COUNTIF(F$31:F$45,"SE")</f>
        <v>0</v>
      </c>
      <c r="G106" s="5">
        <f>COUNTIF(G$31:G$45,"SE")</f>
        <v>0</v>
      </c>
      <c r="H106" s="5">
        <f>COUNTIF(H$31:H$45,"SE")</f>
        <v>0</v>
      </c>
      <c r="I106" s="5">
        <f>COUNTIF(I$31:I$45,"SE")</f>
        <v>0</v>
      </c>
      <c r="J106" s="5">
        <f>COUNTIF(J$31:J$45,"SE")</f>
        <v>0</v>
      </c>
      <c r="K106" s="5">
        <f>COUNTIF(K$31:K$45,"SE")</f>
        <v>0</v>
      </c>
      <c r="L106" s="5">
        <f>COUNTIF(L$31:L$45,"SE")</f>
        <v>0</v>
      </c>
      <c r="M106" s="5">
        <f>COUNTIF(M$31:M$45,"SE")</f>
        <v>0</v>
      </c>
      <c r="N106" s="5">
        <f>COUNTIF(N$31:N$45,"SE")</f>
        <v>0</v>
      </c>
      <c r="O106" s="5">
        <f>COUNTIF(O$31:O$45,"SE")</f>
        <v>0</v>
      </c>
      <c r="P106" s="5">
        <f>COUNTIF(P$31:P$45,"SE")</f>
        <v>0</v>
      </c>
      <c r="Q106" s="5">
        <f>COUNTIF(Q$31:Q$45,"SE")</f>
        <v>0</v>
      </c>
      <c r="R106" s="5">
        <f>COUNTIF(R$31:R$45,"SE")</f>
        <v>0</v>
      </c>
      <c r="S106" s="5">
        <f>COUNTIF(S$31:S$45,"SE")</f>
        <v>0</v>
      </c>
      <c r="T106" s="5">
        <f>COUNTIF(T$31:T$45,"SE")</f>
        <v>0</v>
      </c>
      <c r="U106" s="5">
        <f>COUNTIF(U$31:U$45,"SE")</f>
        <v>0</v>
      </c>
      <c r="V106" s="5">
        <f>COUNTIF(V$31:V$45,"SE")</f>
        <v>0</v>
      </c>
      <c r="W106" s="5">
        <f>COUNTIF(W$31:W$45,"SE")</f>
        <v>0</v>
      </c>
      <c r="X106" s="5">
        <f>COUNTIF(X$31:X$45,"SE")</f>
        <v>0</v>
      </c>
      <c r="Y106" s="5">
        <f>COUNTIF(Y$31:Y$45,"SE")</f>
        <v>0</v>
      </c>
      <c r="Z106" s="5">
        <f>COUNTIF(Z$31:Z$45,"SE")</f>
        <v>0</v>
      </c>
      <c r="AA106" s="5">
        <f>COUNTIF(AA$31:AA$45,"SE")</f>
        <v>0</v>
      </c>
      <c r="AB106" s="5">
        <f>COUNTIF(AB$31:AB$45,"SE")</f>
        <v>0</v>
      </c>
      <c r="AC106" s="5">
        <f>COUNTIF(AC$31:AC$45,"SE")</f>
        <v>0</v>
      </c>
      <c r="AD106" s="5">
        <f>COUNTIF(AD$31:AD$45,"SE")</f>
        <v>0</v>
      </c>
      <c r="AE106" s="5">
        <f>COUNTIF(AE$31:AE$45,"SE")</f>
        <v>0</v>
      </c>
      <c r="AF106" s="5">
        <f>COUNTIF(AF$31:AF$45,"SE")</f>
        <v>0</v>
      </c>
      <c r="AG106" s="5">
        <f>COUNTIF(AG$31:AG$45,"SE")</f>
        <v>0</v>
      </c>
      <c r="AH106" s="5">
        <f>COUNTIF(AH$31:AH$45,"SE")</f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7"/>
      <c r="BE106" s="3"/>
      <c r="BF106" s="48"/>
      <c r="BG106" s="48"/>
      <c r="BH106" s="48"/>
      <c r="BI106" s="48"/>
      <c r="BJ106" s="48"/>
      <c r="BK106" s="48"/>
      <c r="BL106" s="48"/>
      <c r="BM106" s="48"/>
      <c r="BN106" s="48"/>
      <c r="BO106" s="49"/>
      <c r="BP106" s="49"/>
      <c r="BQ106" s="49"/>
      <c r="BR106" s="49"/>
      <c r="BS106" s="49"/>
      <c r="BT106" s="50"/>
      <c r="BU106" s="51"/>
      <c r="BV106" s="51"/>
      <c r="BW106" s="51"/>
      <c r="BX106" s="51"/>
      <c r="BY106" s="51"/>
      <c r="BZ106" s="51"/>
      <c r="CA106" s="51"/>
      <c r="CB106" s="51"/>
    </row>
    <row r="107" spans="1:88" s="57" customFormat="1" ht="21" customHeight="1" x14ac:dyDescent="0.2">
      <c r="A107" s="1"/>
      <c r="B107" s="1467"/>
      <c r="C107" s="546" t="s">
        <v>40</v>
      </c>
      <c r="D107" s="5">
        <f>COUNTIF(D$31:D$45,"TR")</f>
        <v>0</v>
      </c>
      <c r="E107" s="5">
        <f>COUNTIF(E$31:E$45,"TR")</f>
        <v>0</v>
      </c>
      <c r="F107" s="5">
        <f>COUNTIF(F$31:F$45,"TR")</f>
        <v>0</v>
      </c>
      <c r="G107" s="5">
        <f>COUNTIF(G$31:G$45,"TR")</f>
        <v>0</v>
      </c>
      <c r="H107" s="5">
        <f>COUNTIF(H$31:H$45,"TR")</f>
        <v>0</v>
      </c>
      <c r="I107" s="5">
        <f>COUNTIF(I$31:I$45,"TR")</f>
        <v>0</v>
      </c>
      <c r="J107" s="5">
        <f>COUNTIF(J$31:J$45,"TR")</f>
        <v>0</v>
      </c>
      <c r="K107" s="5">
        <f>COUNTIF(K$31:K$45,"TR")</f>
        <v>0</v>
      </c>
      <c r="L107" s="5">
        <f>COUNTIF(L$31:L$45,"TR")</f>
        <v>0</v>
      </c>
      <c r="M107" s="5">
        <f>COUNTIF(M$31:M$45,"TR")</f>
        <v>0</v>
      </c>
      <c r="N107" s="5">
        <f>COUNTIF(N$31:N$45,"TR")</f>
        <v>0</v>
      </c>
      <c r="O107" s="5">
        <f>COUNTIF(O$31:O$45,"TR")</f>
        <v>0</v>
      </c>
      <c r="P107" s="5">
        <f>COUNTIF(P$31:P$45,"TR")</f>
        <v>0</v>
      </c>
      <c r="Q107" s="5">
        <f>COUNTIF(Q$31:Q$45,"TR")</f>
        <v>0</v>
      </c>
      <c r="R107" s="5">
        <f>COUNTIF(R$31:R$45,"TR")</f>
        <v>0</v>
      </c>
      <c r="S107" s="5">
        <f>COUNTIF(S$31:S$45,"TR")</f>
        <v>0</v>
      </c>
      <c r="T107" s="5">
        <f>COUNTIF(T$31:T$45,"TR")</f>
        <v>0</v>
      </c>
      <c r="U107" s="5">
        <f>COUNTIF(U$31:U$45,"TR")</f>
        <v>0</v>
      </c>
      <c r="V107" s="5">
        <f>COUNTIF(V$31:V$45,"TR")</f>
        <v>0</v>
      </c>
      <c r="W107" s="5">
        <f>COUNTIF(W$31:W$45,"TR")</f>
        <v>0</v>
      </c>
      <c r="X107" s="5">
        <f>COUNTIF(X$31:X$45,"TR")</f>
        <v>0</v>
      </c>
      <c r="Y107" s="5">
        <f>COUNTIF(Y$31:Y$45,"TR")</f>
        <v>0</v>
      </c>
      <c r="Z107" s="5">
        <f>COUNTIF(Z$31:Z$45,"TR")</f>
        <v>0</v>
      </c>
      <c r="AA107" s="5">
        <f>COUNTIF(AA$31:AA$45,"TR")</f>
        <v>0</v>
      </c>
      <c r="AB107" s="5">
        <f>COUNTIF(AB$31:AB$45,"TR")</f>
        <v>0</v>
      </c>
      <c r="AC107" s="5">
        <f>COUNTIF(AC$31:AC$45,"TR")</f>
        <v>0</v>
      </c>
      <c r="AD107" s="5">
        <f>COUNTIF(AD$31:AD$45,"TR")</f>
        <v>0</v>
      </c>
      <c r="AE107" s="5">
        <f>COUNTIF(AE$31:AE$45,"TR")</f>
        <v>0</v>
      </c>
      <c r="AF107" s="5">
        <f>COUNTIF(AF$31:AF$45,"TR")</f>
        <v>0</v>
      </c>
      <c r="AG107" s="5">
        <f>COUNTIF(AG$31:AG$45,"TR")</f>
        <v>0</v>
      </c>
      <c r="AH107" s="5">
        <f>COUNTIF(AH$31:AH$45,"TR")</f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7"/>
      <c r="BE107" s="3"/>
      <c r="BF107" s="48"/>
      <c r="BG107" s="48"/>
      <c r="BH107" s="48"/>
      <c r="BI107" s="48"/>
      <c r="BJ107" s="48"/>
      <c r="BK107" s="48"/>
      <c r="BL107" s="48"/>
      <c r="BM107" s="48"/>
      <c r="BN107" s="48"/>
      <c r="BO107" s="49"/>
      <c r="BP107" s="49"/>
      <c r="BQ107" s="49"/>
      <c r="BR107" s="49"/>
      <c r="BS107" s="49"/>
      <c r="BT107" s="50"/>
      <c r="BU107" s="51"/>
      <c r="BV107" s="51"/>
      <c r="BW107" s="51"/>
      <c r="BX107" s="51"/>
      <c r="BY107" s="51"/>
      <c r="BZ107" s="51"/>
      <c r="CA107" s="51"/>
      <c r="CB107" s="51"/>
      <c r="CC107" s="18"/>
      <c r="CD107" s="18"/>
      <c r="CE107" s="18"/>
      <c r="CF107" s="18"/>
      <c r="CG107" s="18"/>
      <c r="CH107" s="18"/>
      <c r="CI107" s="18"/>
      <c r="CJ107" s="18"/>
    </row>
    <row r="108" spans="1:88" s="57" customFormat="1" ht="21" customHeight="1" x14ac:dyDescent="0.2">
      <c r="A108" s="48"/>
      <c r="B108" s="1467"/>
      <c r="C108" s="101" t="s">
        <v>58</v>
      </c>
      <c r="D108" s="14">
        <f>COUNTIF(D$31:D$45,"FOTS")</f>
        <v>0</v>
      </c>
      <c r="E108" s="14">
        <f>COUNTIF(E$31:E$45,"FOTS")</f>
        <v>0</v>
      </c>
      <c r="F108" s="14">
        <f>COUNTIF(F$31:F$45,"FOTS")</f>
        <v>0</v>
      </c>
      <c r="G108" s="14">
        <f>COUNTIF(G$31:G$45,"FOTS")</f>
        <v>0</v>
      </c>
      <c r="H108" s="14">
        <f>COUNTIF(H$31:H$45,"FOTS")</f>
        <v>0</v>
      </c>
      <c r="I108" s="14">
        <f>COUNTIF(I$31:I$45,"FOTS")</f>
        <v>0</v>
      </c>
      <c r="J108" s="14">
        <f>COUNTIF(J$31:J$45,"FOTS")</f>
        <v>0</v>
      </c>
      <c r="K108" s="14">
        <f>COUNTIF(K$31:K$45,"FOTS")</f>
        <v>0</v>
      </c>
      <c r="L108" s="14">
        <f>COUNTIF(L$31:L$45,"FOTS")</f>
        <v>2</v>
      </c>
      <c r="M108" s="14">
        <f>COUNTIF(M$31:M$45,"FOTS")</f>
        <v>2</v>
      </c>
      <c r="N108" s="14">
        <f>COUNTIF(N$31:N$45,"FOTS")</f>
        <v>0</v>
      </c>
      <c r="O108" s="14">
        <f>COUNTIF(O$31:O$45,"FOTS")</f>
        <v>0</v>
      </c>
      <c r="P108" s="14">
        <f>COUNTIF(P$31:P$45,"FOTS")</f>
        <v>0</v>
      </c>
      <c r="Q108" s="14">
        <f>COUNTIF(Q$31:Q$45,"FOTS")</f>
        <v>0</v>
      </c>
      <c r="R108" s="14">
        <f>COUNTIF(R$31:R$45,"FOTS")</f>
        <v>0</v>
      </c>
      <c r="S108" s="14">
        <f>COUNTIF(S$31:S$45,"FOTS")</f>
        <v>0</v>
      </c>
      <c r="T108" s="14">
        <f>COUNTIF(T$31:T$45,"FOTS")</f>
        <v>0</v>
      </c>
      <c r="U108" s="14">
        <f>COUNTIF(U$31:U$45,"FOTS")</f>
        <v>0</v>
      </c>
      <c r="V108" s="14">
        <f>COUNTIF(V$31:V$45,"FOTS")</f>
        <v>0</v>
      </c>
      <c r="W108" s="14">
        <f>COUNTIF(W$31:W$45,"FOTS")</f>
        <v>0</v>
      </c>
      <c r="X108" s="14">
        <f>COUNTIF(X$31:X$45,"FOTS")</f>
        <v>0</v>
      </c>
      <c r="Y108" s="14">
        <f>COUNTIF(Y$31:Y$45,"FOTS")</f>
        <v>0</v>
      </c>
      <c r="Z108" s="14">
        <f>COUNTIF(Z$31:Z$45,"FOTS")</f>
        <v>0</v>
      </c>
      <c r="AA108" s="14">
        <f>COUNTIF(AA$31:AA$45,"FOTS")</f>
        <v>0</v>
      </c>
      <c r="AB108" s="14">
        <f>COUNTIF(AB$31:AB$45,"FOTS")</f>
        <v>0</v>
      </c>
      <c r="AC108" s="14">
        <f>COUNTIF(AC$31:AC$45,"FOTS")</f>
        <v>0</v>
      </c>
      <c r="AD108" s="14">
        <f>COUNTIF(AD$31:AD$45,"FOTS")</f>
        <v>0</v>
      </c>
      <c r="AE108" s="14">
        <f>COUNTIF(AE$31:AE$45,"FOTS")</f>
        <v>0</v>
      </c>
      <c r="AF108" s="14">
        <f>COUNTIF(AF$31:AF$45,"FOTS")</f>
        <v>0</v>
      </c>
      <c r="AG108" s="14">
        <f>COUNTIF(AG$31:AG$45,"FOTS")</f>
        <v>0</v>
      </c>
      <c r="AH108" s="14">
        <f>COUNTIF(AH$31:AH$45,"FOTS")</f>
        <v>0</v>
      </c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96"/>
      <c r="BE108" s="97"/>
      <c r="BF108" s="48"/>
      <c r="BG108" s="48"/>
      <c r="BH108" s="48"/>
      <c r="BI108" s="48"/>
      <c r="BJ108" s="48"/>
      <c r="BK108" s="48"/>
      <c r="BL108" s="48"/>
      <c r="BM108" s="48"/>
      <c r="BN108" s="48"/>
      <c r="BO108" s="50"/>
      <c r="BP108" s="50"/>
      <c r="BQ108" s="50"/>
      <c r="BR108" s="50"/>
      <c r="BS108" s="50"/>
      <c r="BT108" s="50"/>
      <c r="BU108" s="54"/>
      <c r="BV108" s="54"/>
      <c r="BW108" s="54"/>
      <c r="BX108" s="54"/>
      <c r="BY108" s="54"/>
      <c r="BZ108" s="54"/>
      <c r="CA108" s="54"/>
      <c r="CB108" s="54"/>
    </row>
    <row r="109" spans="1:88" s="18" customFormat="1" ht="21" customHeight="1" x14ac:dyDescent="0.2">
      <c r="A109" s="48"/>
      <c r="B109" s="1467"/>
      <c r="C109" s="101" t="s">
        <v>35</v>
      </c>
      <c r="D109" s="14">
        <f>COUNTIF(D$31:D$45,"DISP")</f>
        <v>0</v>
      </c>
      <c r="E109" s="14">
        <f>COUNTIF(E$31:E$45,"DISP")</f>
        <v>0</v>
      </c>
      <c r="F109" s="14">
        <f>COUNTIF(F$31:F$45,"DISP")</f>
        <v>0</v>
      </c>
      <c r="G109" s="14">
        <f>COUNTIF(G$31:G$45,"DISP")</f>
        <v>0</v>
      </c>
      <c r="H109" s="14">
        <f>COUNTIF(H$31:H$45,"DISP")</f>
        <v>0</v>
      </c>
      <c r="I109" s="14">
        <f>COUNTIF(I$31:I$45,"DISP")</f>
        <v>0</v>
      </c>
      <c r="J109" s="14">
        <f>COUNTIF(J$31:J$45,"DISP")</f>
        <v>0</v>
      </c>
      <c r="K109" s="14">
        <f>COUNTIF(K$31:K$45,"DISP")</f>
        <v>0</v>
      </c>
      <c r="L109" s="14">
        <f>COUNTIF(L$31:L$45,"DISP")</f>
        <v>0</v>
      </c>
      <c r="M109" s="14">
        <f>COUNTIF(M$31:M$45,"DISP")</f>
        <v>1</v>
      </c>
      <c r="N109" s="14">
        <f>COUNTIF(N$31:N$45,"DISP")</f>
        <v>0</v>
      </c>
      <c r="O109" s="14">
        <f>COUNTIF(O$31:O$45,"DISP")</f>
        <v>0</v>
      </c>
      <c r="P109" s="14">
        <f>COUNTIF(P$31:P$45,"DISP")</f>
        <v>0</v>
      </c>
      <c r="Q109" s="14">
        <f>COUNTIF(Q$31:Q$45,"DISP")</f>
        <v>0</v>
      </c>
      <c r="R109" s="14">
        <f>COUNTIF(R$31:R$45,"DISP")</f>
        <v>0</v>
      </c>
      <c r="S109" s="14">
        <f>COUNTIF(S$31:S$45,"DISP")</f>
        <v>0</v>
      </c>
      <c r="T109" s="14">
        <f>COUNTIF(T$31:T$45,"DISP")</f>
        <v>0</v>
      </c>
      <c r="U109" s="14">
        <f>COUNTIF(U$31:U$45,"DISP")</f>
        <v>0</v>
      </c>
      <c r="V109" s="14">
        <f>COUNTIF(V$31:V$45,"DISP")</f>
        <v>0</v>
      </c>
      <c r="W109" s="14">
        <f>COUNTIF(W$31:W$45,"DISP")</f>
        <v>0</v>
      </c>
      <c r="X109" s="14">
        <f>COUNTIF(X$31:X$45,"DISP")</f>
        <v>0</v>
      </c>
      <c r="Y109" s="14">
        <f>COUNTIF(Y$31:Y$45,"DISP")</f>
        <v>0</v>
      </c>
      <c r="Z109" s="14">
        <f>COUNTIF(Z$31:Z$45,"DISP")</f>
        <v>0</v>
      </c>
      <c r="AA109" s="14">
        <f>COUNTIF(AA$31:AA$45,"DISP")</f>
        <v>0</v>
      </c>
      <c r="AB109" s="14">
        <f>COUNTIF(AB$31:AB$45,"DISP")</f>
        <v>0</v>
      </c>
      <c r="AC109" s="14">
        <f>COUNTIF(AC$31:AC$45,"DISP")</f>
        <v>0</v>
      </c>
      <c r="AD109" s="14">
        <f>COUNTIF(AD$31:AD$45,"DISP")</f>
        <v>0</v>
      </c>
      <c r="AE109" s="14">
        <f>COUNTIF(AE$31:AE$45,"DISP")</f>
        <v>0</v>
      </c>
      <c r="AF109" s="14">
        <f>COUNTIF(AF$31:AF$45,"DISP")</f>
        <v>0</v>
      </c>
      <c r="AG109" s="14">
        <f>COUNTIF(AG$31:AG$45,"DISP")</f>
        <v>0</v>
      </c>
      <c r="AH109" s="14">
        <f>COUNTIF(AH$31:AH$45,"DISP")</f>
        <v>0</v>
      </c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96"/>
      <c r="BE109" s="97"/>
      <c r="BF109" s="48"/>
      <c r="BG109" s="48"/>
      <c r="BH109" s="48"/>
      <c r="BI109" s="48"/>
      <c r="BJ109" s="48"/>
      <c r="BK109" s="48"/>
      <c r="BL109" s="48"/>
      <c r="BM109" s="48"/>
      <c r="BN109" s="48"/>
      <c r="BO109" s="50"/>
      <c r="BP109" s="50"/>
      <c r="BQ109" s="50"/>
      <c r="BR109" s="50"/>
      <c r="BS109" s="50"/>
      <c r="BT109" s="50"/>
      <c r="BU109" s="54"/>
      <c r="BV109" s="54"/>
      <c r="BW109" s="54"/>
      <c r="BX109" s="54"/>
      <c r="BY109" s="54"/>
      <c r="BZ109" s="54"/>
      <c r="CA109" s="54"/>
      <c r="CB109" s="54"/>
      <c r="CC109" s="57"/>
      <c r="CD109" s="57"/>
      <c r="CE109" s="57"/>
      <c r="CF109" s="57"/>
      <c r="CG109" s="57"/>
      <c r="CH109" s="57"/>
      <c r="CI109" s="57"/>
      <c r="CJ109" s="57"/>
    </row>
    <row r="110" spans="1:88" s="18" customFormat="1" ht="21" customHeight="1" x14ac:dyDescent="0.2">
      <c r="A110" s="99"/>
      <c r="B110" s="1465" t="s">
        <v>23</v>
      </c>
      <c r="C110" s="1466"/>
      <c r="D110" s="129">
        <v>1</v>
      </c>
      <c r="E110" s="129">
        <f t="shared" ref="E110:AH110" si="333">D110+1</f>
        <v>2</v>
      </c>
      <c r="F110" s="129">
        <f t="shared" si="333"/>
        <v>3</v>
      </c>
      <c r="G110" s="129">
        <f t="shared" si="333"/>
        <v>4</v>
      </c>
      <c r="H110" s="129">
        <f t="shared" si="333"/>
        <v>5</v>
      </c>
      <c r="I110" s="129">
        <f t="shared" si="333"/>
        <v>6</v>
      </c>
      <c r="J110" s="602">
        <f t="shared" si="333"/>
        <v>7</v>
      </c>
      <c r="K110" s="129">
        <f t="shared" si="333"/>
        <v>8</v>
      </c>
      <c r="L110" s="129">
        <f t="shared" si="333"/>
        <v>9</v>
      </c>
      <c r="M110" s="129">
        <f t="shared" si="333"/>
        <v>10</v>
      </c>
      <c r="N110" s="129">
        <f t="shared" si="333"/>
        <v>11</v>
      </c>
      <c r="O110" s="129">
        <f t="shared" si="333"/>
        <v>12</v>
      </c>
      <c r="P110" s="129">
        <f t="shared" si="333"/>
        <v>13</v>
      </c>
      <c r="Q110" s="129">
        <f t="shared" si="333"/>
        <v>14</v>
      </c>
      <c r="R110" s="129">
        <f t="shared" si="333"/>
        <v>15</v>
      </c>
      <c r="S110" s="129">
        <f t="shared" si="333"/>
        <v>16</v>
      </c>
      <c r="T110" s="129">
        <f t="shared" si="333"/>
        <v>17</v>
      </c>
      <c r="U110" s="129">
        <f t="shared" si="333"/>
        <v>18</v>
      </c>
      <c r="V110" s="129">
        <f t="shared" si="333"/>
        <v>19</v>
      </c>
      <c r="W110" s="129">
        <f t="shared" si="333"/>
        <v>20</v>
      </c>
      <c r="X110" s="129">
        <f t="shared" si="333"/>
        <v>21</v>
      </c>
      <c r="Y110" s="129">
        <f t="shared" si="333"/>
        <v>22</v>
      </c>
      <c r="Z110" s="129">
        <f t="shared" si="333"/>
        <v>23</v>
      </c>
      <c r="AA110" s="129">
        <f t="shared" si="333"/>
        <v>24</v>
      </c>
      <c r="AB110" s="129">
        <f t="shared" si="333"/>
        <v>25</v>
      </c>
      <c r="AC110" s="129">
        <f t="shared" si="333"/>
        <v>26</v>
      </c>
      <c r="AD110" s="129">
        <f t="shared" si="333"/>
        <v>27</v>
      </c>
      <c r="AE110" s="129">
        <f t="shared" si="333"/>
        <v>28</v>
      </c>
      <c r="AF110" s="129">
        <f t="shared" si="333"/>
        <v>29</v>
      </c>
      <c r="AG110" s="129">
        <f t="shared" si="333"/>
        <v>30</v>
      </c>
      <c r="AH110" s="129">
        <f t="shared" si="333"/>
        <v>31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7"/>
      <c r="BE110" s="3"/>
      <c r="BF110" s="1"/>
      <c r="BG110" s="1"/>
      <c r="BH110" s="1"/>
      <c r="BI110" s="1"/>
      <c r="BJ110" s="1"/>
      <c r="BK110" s="1"/>
      <c r="BL110" s="1"/>
      <c r="BM110" s="1"/>
      <c r="BN110" s="1"/>
      <c r="BO110" s="49"/>
      <c r="BP110" s="49"/>
      <c r="BQ110" s="49"/>
      <c r="BR110" s="49"/>
      <c r="BS110" s="49"/>
      <c r="BT110" s="50"/>
      <c r="BU110" s="51"/>
      <c r="BV110" s="51"/>
      <c r="BW110" s="51"/>
      <c r="BX110" s="52"/>
      <c r="BY110" s="52"/>
      <c r="BZ110" s="52"/>
      <c r="CA110" s="52"/>
      <c r="CB110" s="52"/>
    </row>
    <row r="111" spans="1:88" s="18" customFormat="1" ht="21" customHeight="1" x14ac:dyDescent="0.2">
      <c r="A111" s="1"/>
      <c r="B111" s="1468" t="s">
        <v>202</v>
      </c>
      <c r="C111" s="103" t="s">
        <v>197</v>
      </c>
      <c r="D111" s="5">
        <f>COUNTIF(D47:D47,"fE")+COUNTIF(D47:D47,"fES")+COUNTIF(D47:D47,"fED")+COUNTIF(D47:D47,"fEF")</f>
        <v>0</v>
      </c>
      <c r="E111" s="5">
        <f>COUNTIF(E47:E47,"fE")+COUNTIF(E47:E47,"fES")+COUNTIF(E47:E47,"fED")+COUNTIF(E47:E47,"fEF")</f>
        <v>0</v>
      </c>
      <c r="F111" s="5">
        <f>COUNTIF(F47:F47,"fE")+COUNTIF(F47:F47,"fES")+COUNTIF(F47:F47,"fED")+COUNTIF(F47:F47,"fEF")</f>
        <v>0</v>
      </c>
      <c r="G111" s="5">
        <f>COUNTIF(G47:G47,"fE")+COUNTIF(G47:G47,"fES")+COUNTIF(G47:G47,"fED")+COUNTIF(G47:G47,"fEF")</f>
        <v>0</v>
      </c>
      <c r="H111" s="5">
        <f>COUNTIF(H47:H47,"fE")+COUNTIF(H47:H47,"fES")+COUNTIF(H47:H47,"fED")+COUNTIF(H47:H47,"fEF")</f>
        <v>0</v>
      </c>
      <c r="I111" s="5">
        <f>COUNTIF(I47:I47,"fE")+COUNTIF(I47:I47,"fES")+COUNTIF(I47:I47,"fED")+COUNTIF(I47:I47,"fEF")</f>
        <v>0</v>
      </c>
      <c r="J111" s="5">
        <f>COUNTIF(J47:J47,"fE")+COUNTIF(J47:J47,"fES")+COUNTIF(J47:J47,"fED")+COUNTIF(J47:J47,"fEF")</f>
        <v>0</v>
      </c>
      <c r="K111" s="5">
        <f>COUNTIF(K47:K47,"fE")+COUNTIF(K47:K47,"fES")+COUNTIF(K47:K47,"fED")+COUNTIF(K47:K47,"fEF")</f>
        <v>0</v>
      </c>
      <c r="L111" s="5">
        <f>COUNTIF(L47:L47,"fE")+COUNTIF(L47:L47,"fES")+COUNTIF(L47:L47,"fED")+COUNTIF(L47:L47,"fEF")</f>
        <v>0</v>
      </c>
      <c r="M111" s="5">
        <f>COUNTIF(M47:M47,"fE")+COUNTIF(M47:M47,"fES")+COUNTIF(M47:M47,"fED")+COUNTIF(M47:M47,"fEF")</f>
        <v>0</v>
      </c>
      <c r="N111" s="5">
        <f>COUNTIF(N47:N47,"fE")+COUNTIF(N47:N47,"fES")+COUNTIF(N47:N47,"fED")+COUNTIF(N47:N47,"fEF")</f>
        <v>0</v>
      </c>
      <c r="O111" s="5">
        <f>COUNTIF(O47:O47,"fE")+COUNTIF(O47:O47,"fES")+COUNTIF(O47:O47,"fED")+COUNTIF(O47:O47,"fEF")</f>
        <v>0</v>
      </c>
      <c r="P111" s="5">
        <f>COUNTIF(P47:P47,"fE")+COUNTIF(P47:P47,"fES")+COUNTIF(P47:P47,"fED")+COUNTIF(P47:P47,"fEF")</f>
        <v>0</v>
      </c>
      <c r="Q111" s="5">
        <f>COUNTIF(Q47:Q47,"fE")+COUNTIF(Q47:Q47,"fES")+COUNTIF(Q47:Q47,"fED")+COUNTIF(Q47:Q47,"fEF")</f>
        <v>0</v>
      </c>
      <c r="R111" s="5">
        <f>COUNTIF(R47:R47,"fE")+COUNTIF(R47:R47,"fES")+COUNTIF(R47:R47,"fED")+COUNTIF(R47:R47,"fEF")</f>
        <v>0</v>
      </c>
      <c r="S111" s="5">
        <f>COUNTIF(S47:S47,"fE")+COUNTIF(S47:S47,"fES")+COUNTIF(S47:S47,"fED")+COUNTIF(S47:S47,"fEF")</f>
        <v>0</v>
      </c>
      <c r="T111" s="5">
        <f>COUNTIF(T47:T47,"fE")+COUNTIF(T47:T47,"fES")+COUNTIF(T47:T47,"fED")+COUNTIF(T47:T47,"fEF")</f>
        <v>0</v>
      </c>
      <c r="U111" s="5">
        <f>COUNTIF(U47:U47,"fE")+COUNTIF(U47:U47,"fES")+COUNTIF(U47:U47,"fED")+COUNTIF(U47:U47,"fEF")</f>
        <v>0</v>
      </c>
      <c r="V111" s="5">
        <f>COUNTIF(V47:V47,"fE")+COUNTIF(V47:V47,"fES")+COUNTIF(V47:V47,"fED")+COUNTIF(V47:V47,"fEF")</f>
        <v>0</v>
      </c>
      <c r="W111" s="5">
        <f>COUNTIF(W47:W47,"fE")+COUNTIF(W47:W47,"fES")+COUNTIF(W47:W47,"fED")+COUNTIF(W47:W47,"fEF")</f>
        <v>0</v>
      </c>
      <c r="X111" s="5">
        <f>COUNTIF(X47:X47,"fE")+COUNTIF(X47:X47,"fES")+COUNTIF(X47:X47,"fED")+COUNTIF(X47:X47,"fEF")</f>
        <v>0</v>
      </c>
      <c r="Y111" s="5">
        <f>COUNTIF(Y47:Y47,"fE")+COUNTIF(Y47:Y47,"fES")+COUNTIF(Y47:Y47,"fED")+COUNTIF(Y47:Y47,"fEF")</f>
        <v>0</v>
      </c>
      <c r="Z111" s="5">
        <f>COUNTIF(Z47:Z47,"fE")+COUNTIF(Z47:Z47,"fES")+COUNTIF(Z47:Z47,"fED")+COUNTIF(Z47:Z47,"fEF")</f>
        <v>0</v>
      </c>
      <c r="AA111" s="5">
        <f>COUNTIF(AA47:AA47,"fE")+COUNTIF(AA47:AA47,"fES")+COUNTIF(AA47:AA47,"fED")+COUNTIF(AA47:AA47,"fEF")</f>
        <v>0</v>
      </c>
      <c r="AB111" s="5">
        <f>COUNTIF(AB47:AB47,"fE")+COUNTIF(AB47:AB47,"fES")+COUNTIF(AB47:AB47,"fED")+COUNTIF(AB47:AB47,"fEF")</f>
        <v>0</v>
      </c>
      <c r="AC111" s="5">
        <f>COUNTIF(AC47:AC47,"fE")+COUNTIF(AC47:AC47,"fES")+COUNTIF(AC47:AC47,"fED")+COUNTIF(AC47:AC47,"fEF")</f>
        <v>0</v>
      </c>
      <c r="AD111" s="5">
        <f>COUNTIF(AD47:AD47,"fE")+COUNTIF(AD47:AD47,"fES")+COUNTIF(AD47:AD47,"fED")+COUNTIF(AD47:AD47,"fEF")</f>
        <v>0</v>
      </c>
      <c r="AE111" s="5">
        <f>COUNTIF(AE47:AE47,"fE")+COUNTIF(AE47:AE47,"fES")+COUNTIF(AE47:AE47,"fED")+COUNTIF(AE47:AE47,"fEF")</f>
        <v>0</v>
      </c>
      <c r="AF111" s="5">
        <f>COUNTIF(AF47:AF47,"fE")+COUNTIF(AF47:AF47,"fES")+COUNTIF(AF47:AF47,"fED")+COUNTIF(AF47:AF47,"fEF")</f>
        <v>0</v>
      </c>
      <c r="AG111" s="5">
        <f>COUNTIF(AG47:AG47,"fE")+COUNTIF(AG47:AG47,"fES")+COUNTIF(AG47:AG47,"fED")+COUNTIF(AG47:AG47,"fEF")</f>
        <v>0</v>
      </c>
      <c r="AH111" s="5">
        <f>COUNTIF(AH47:AH47,"fE")+COUNTIF(AH47:AH47,"fES")+COUNTIF(AH47:AH47,"fED")+COUNTIF(AH47:AH47,"fEF")</f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7"/>
      <c r="BE111" s="3"/>
      <c r="BF111" s="48"/>
      <c r="BG111" s="48"/>
      <c r="BH111" s="48"/>
      <c r="BI111" s="48"/>
      <c r="BJ111" s="48"/>
      <c r="BK111" s="48"/>
      <c r="BL111" s="48"/>
      <c r="BM111" s="48"/>
      <c r="BN111" s="48"/>
      <c r="BO111" s="49"/>
      <c r="BP111" s="49"/>
      <c r="BQ111" s="49"/>
      <c r="BR111" s="49"/>
      <c r="BS111" s="49"/>
      <c r="BT111" s="50"/>
      <c r="BU111" s="51"/>
      <c r="BV111" s="51"/>
      <c r="BW111" s="51"/>
      <c r="BX111" s="51"/>
      <c r="BY111" s="51"/>
      <c r="BZ111" s="51"/>
      <c r="CA111" s="51"/>
      <c r="CB111" s="51"/>
    </row>
    <row r="112" spans="1:88" s="18" customFormat="1" ht="21" customHeight="1" x14ac:dyDescent="0.2">
      <c r="A112" s="1"/>
      <c r="B112" s="1468"/>
      <c r="C112" s="103" t="s">
        <v>198</v>
      </c>
      <c r="D112" s="5">
        <f>COUNTIF(D48:D53,"fE")+COUNTIF(D48:D53,"fES")+COUNTIF(D48:D53,"fED")+COUNTIF(D48:D53,"fEF")</f>
        <v>0</v>
      </c>
      <c r="E112" s="5">
        <f>COUNTIF(E48:E53,"fE")+COUNTIF(E48:E53,"fES")+COUNTIF(E48:E53,"fED")+COUNTIF(E48:E53,"fEF")</f>
        <v>0</v>
      </c>
      <c r="F112" s="5">
        <f>COUNTIF(F48:F53,"fE")+COUNTIF(F48:F53,"fES")+COUNTIF(F48:F53,"fED")+COUNTIF(F48:F53,"fEF")</f>
        <v>0</v>
      </c>
      <c r="G112" s="5">
        <f>COUNTIF(G48:G53,"fE")+COUNTIF(G48:G53,"fES")+COUNTIF(G48:G53,"fED")+COUNTIF(G48:G53,"fEF")</f>
        <v>0</v>
      </c>
      <c r="H112" s="5">
        <f>COUNTIF(H48:H53,"fE")+COUNTIF(H48:H53,"fES")+COUNTIF(H48:H53,"fED")+COUNTIF(H48:H53,"fEF")</f>
        <v>0</v>
      </c>
      <c r="I112" s="5">
        <f>COUNTIF(I48:I53,"fE")+COUNTIF(I48:I53,"fES")+COUNTIF(I48:I53,"fED")+COUNTIF(I48:I53,"fEF")</f>
        <v>0</v>
      </c>
      <c r="J112" s="5">
        <f>COUNTIF(J48:J53,"fE")+COUNTIF(J48:J53,"fES")+COUNTIF(J48:J53,"fED")+COUNTIF(J48:J53,"fEF")</f>
        <v>0</v>
      </c>
      <c r="K112" s="5">
        <f>COUNTIF(K48:K53,"fE")+COUNTIF(K48:K53,"fES")+COUNTIF(K48:K53,"fED")+COUNTIF(K48:K53,"fEF")</f>
        <v>0</v>
      </c>
      <c r="L112" s="5">
        <f>COUNTIF(L48:L53,"fE")+COUNTIF(L48:L53,"fES")+COUNTIF(L48:L53,"fED")+COUNTIF(L48:L53,"fEF")</f>
        <v>0</v>
      </c>
      <c r="M112" s="5">
        <f>COUNTIF(M48:M53,"fE")+COUNTIF(M48:M53,"fES")+COUNTIF(M48:M53,"fED")+COUNTIF(M48:M53,"fEF")</f>
        <v>0</v>
      </c>
      <c r="N112" s="5">
        <f>COUNTIF(N48:N53,"fE")+COUNTIF(N48:N53,"fES")+COUNTIF(N48:N53,"fED")+COUNTIF(N48:N53,"fEF")</f>
        <v>0</v>
      </c>
      <c r="O112" s="5">
        <f>COUNTIF(O48:O53,"fE")+COUNTIF(O48:O53,"fES")+COUNTIF(O48:O53,"fED")+COUNTIF(O48:O53,"fEF")</f>
        <v>0</v>
      </c>
      <c r="P112" s="5">
        <f>COUNTIF(P48:P53,"fE")+COUNTIF(P48:P53,"fES")+COUNTIF(P48:P53,"fED")+COUNTIF(P48:P53,"fEF")</f>
        <v>0</v>
      </c>
      <c r="Q112" s="5">
        <f>COUNTIF(Q48:Q53,"fE")+COUNTIF(Q48:Q53,"fES")+COUNTIF(Q48:Q53,"fED")+COUNTIF(Q48:Q53,"fEF")</f>
        <v>0</v>
      </c>
      <c r="R112" s="5">
        <f>COUNTIF(R48:R53,"fE")+COUNTIF(R48:R53,"fES")+COUNTIF(R48:R53,"fED")+COUNTIF(R48:R53,"fEF")</f>
        <v>0</v>
      </c>
      <c r="S112" s="5">
        <f>COUNTIF(S48:S53,"fE")+COUNTIF(S48:S53,"fES")+COUNTIF(S48:S53,"fED")+COUNTIF(S48:S53,"fEF")</f>
        <v>0</v>
      </c>
      <c r="T112" s="5">
        <f>COUNTIF(T48:T53,"fE")+COUNTIF(T48:T53,"fES")+COUNTIF(T48:T53,"fED")+COUNTIF(T48:T53,"fEF")</f>
        <v>0</v>
      </c>
      <c r="U112" s="5">
        <f>COUNTIF(U48:U53,"fE")+COUNTIF(U48:U53,"fES")+COUNTIF(U48:U53,"fED")+COUNTIF(U48:U53,"fEF")</f>
        <v>0</v>
      </c>
      <c r="V112" s="5">
        <f>COUNTIF(V48:V53,"fE")+COUNTIF(V48:V53,"fES")+COUNTIF(V48:V53,"fED")+COUNTIF(V48:V53,"fEF")</f>
        <v>0</v>
      </c>
      <c r="W112" s="5">
        <f>COUNTIF(W48:W53,"fE")+COUNTIF(W48:W53,"fES")+COUNTIF(W48:W53,"fED")+COUNTIF(W48:W53,"fEF")</f>
        <v>0</v>
      </c>
      <c r="X112" s="5">
        <f>COUNTIF(X48:X53,"fE")+COUNTIF(X48:X53,"fES")+COUNTIF(X48:X53,"fED")+COUNTIF(X48:X53,"fEF")</f>
        <v>0</v>
      </c>
      <c r="Y112" s="5">
        <f>COUNTIF(Y48:Y53,"fE")+COUNTIF(Y48:Y53,"fES")+COUNTIF(Y48:Y53,"fED")+COUNTIF(Y48:Y53,"fEF")</f>
        <v>0</v>
      </c>
      <c r="Z112" s="5">
        <f>COUNTIF(Z48:Z53,"fE")+COUNTIF(Z48:Z53,"fES")+COUNTIF(Z48:Z53,"fED")+COUNTIF(Z48:Z53,"fEF")</f>
        <v>0</v>
      </c>
      <c r="AA112" s="5">
        <f>COUNTIF(AA48:AA53,"fE")+COUNTIF(AA48:AA53,"fES")+COUNTIF(AA48:AA53,"fED")+COUNTIF(AA48:AA53,"fEF")</f>
        <v>0</v>
      </c>
      <c r="AB112" s="5">
        <f>COUNTIF(AB48:AB53,"fE")+COUNTIF(AB48:AB53,"fES")+COUNTIF(AB48:AB53,"fED")+COUNTIF(AB48:AB53,"fEF")</f>
        <v>0</v>
      </c>
      <c r="AC112" s="5">
        <f>COUNTIF(AC48:AC53,"fE")+COUNTIF(AC48:AC53,"fES")+COUNTIF(AC48:AC53,"fED")+COUNTIF(AC48:AC53,"fEF")</f>
        <v>0</v>
      </c>
      <c r="AD112" s="5">
        <f>COUNTIF(AD48:AD53,"fE")+COUNTIF(AD48:AD53,"fES")+COUNTIF(AD48:AD53,"fED")+COUNTIF(AD48:AD53,"fEF")</f>
        <v>0</v>
      </c>
      <c r="AE112" s="5">
        <f>COUNTIF(AE48:AE53,"fE")+COUNTIF(AE48:AE53,"fES")+COUNTIF(AE48:AE53,"fED")+COUNTIF(AE48:AE53,"fEF")</f>
        <v>0</v>
      </c>
      <c r="AF112" s="5">
        <f>COUNTIF(AF48:AF53,"fE")+COUNTIF(AF48:AF53,"fES")+COUNTIF(AF48:AF53,"fED")+COUNTIF(AF48:AF53,"fEF")</f>
        <v>0</v>
      </c>
      <c r="AG112" s="5">
        <f>COUNTIF(AG48:AG53,"fE")+COUNTIF(AG48:AG53,"fES")+COUNTIF(AG48:AG53,"fED")+COUNTIF(AG48:AG53,"fEF")</f>
        <v>0</v>
      </c>
      <c r="AH112" s="5">
        <f>COUNTIF(AH48:AH53,"fE")+COUNTIF(AH48:AH53,"fES")+COUNTIF(AH48:AH53,"fED")+COUNTIF(AH48:AH53,"fEF")</f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7"/>
      <c r="BE112" s="3"/>
      <c r="BF112" s="48"/>
      <c r="BG112" s="48"/>
      <c r="BH112" s="48"/>
      <c r="BI112" s="48"/>
      <c r="BJ112" s="48"/>
      <c r="BK112" s="48"/>
      <c r="BL112" s="48"/>
      <c r="BM112" s="48"/>
      <c r="BN112" s="48"/>
      <c r="BO112" s="49"/>
      <c r="BP112" s="49"/>
      <c r="BQ112" s="49"/>
      <c r="BR112" s="49"/>
      <c r="BS112" s="49"/>
      <c r="BT112" s="50"/>
      <c r="BU112" s="51"/>
      <c r="BV112" s="51"/>
      <c r="BW112" s="51"/>
      <c r="BX112" s="51"/>
      <c r="BY112" s="51"/>
      <c r="BZ112" s="51"/>
      <c r="CA112" s="51"/>
      <c r="CB112" s="51"/>
    </row>
    <row r="113" spans="1:88" s="18" customFormat="1" ht="21" customHeight="1" x14ac:dyDescent="0.2">
      <c r="A113" s="1"/>
      <c r="B113" s="1468"/>
      <c r="C113" s="103" t="s">
        <v>199</v>
      </c>
      <c r="D113" s="5">
        <f>+COUNTIF(D54:D62,"fE")+COUNTIF(D54:D62,"fES")+COUNTIF(D54:D62,"fED")+COUNTIF(D54:D62,"fEF")</f>
        <v>0</v>
      </c>
      <c r="E113" s="5">
        <f>+COUNTIF(E54:E62,"fE")+COUNTIF(E54:E62,"fES")+COUNTIF(E54:E62,"fED")+COUNTIF(E54:E62,"fEF")</f>
        <v>0</v>
      </c>
      <c r="F113" s="5">
        <f>+COUNTIF(F54:F62,"fE")+COUNTIF(F54:F62,"fES")+COUNTIF(F54:F62,"fED")+COUNTIF(F54:F62,"fEF")</f>
        <v>0</v>
      </c>
      <c r="G113" s="5">
        <f>+COUNTIF(G54:G62,"fE")+COUNTIF(G54:G62,"fES")+COUNTIF(G54:G62,"fED")+COUNTIF(G54:G62,"fEF")</f>
        <v>0</v>
      </c>
      <c r="H113" s="5">
        <f>+COUNTIF(H54:H62,"fE")+COUNTIF(H54:H62,"fES")+COUNTIF(H54:H62,"fED")+COUNTIF(H54:H62,"fEF")</f>
        <v>0</v>
      </c>
      <c r="I113" s="5">
        <f>+COUNTIF(I54:I62,"fE")+COUNTIF(I54:I62,"fES")+COUNTIF(I54:I62,"fED")+COUNTIF(I54:I62,"fEF")</f>
        <v>0</v>
      </c>
      <c r="J113" s="5">
        <f>+COUNTIF(J54:J62,"fE")+COUNTIF(J54:J62,"fES")+COUNTIF(J54:J62,"fED")+COUNTIF(J54:J62,"fEF")</f>
        <v>0</v>
      </c>
      <c r="K113" s="5">
        <f>+COUNTIF(K54:K62,"fE")+COUNTIF(K54:K62,"fES")+COUNTIF(K54:K62,"fED")+COUNTIF(K54:K62,"fEF")</f>
        <v>0</v>
      </c>
      <c r="L113" s="5">
        <f>+COUNTIF(L54:L62,"fE")+COUNTIF(L54:L62,"fES")+COUNTIF(L54:L62,"fED")+COUNTIF(L54:L62,"fEF")</f>
        <v>0</v>
      </c>
      <c r="M113" s="5">
        <f>+COUNTIF(M54:M62,"fE")+COUNTIF(M54:M62,"fES")+COUNTIF(M54:M62,"fED")+COUNTIF(M54:M62,"fEF")</f>
        <v>0</v>
      </c>
      <c r="N113" s="5">
        <f>+COUNTIF(N54:N62,"fE")+COUNTIF(N54:N62,"fES")+COUNTIF(N54:N62,"fED")+COUNTIF(N54:N62,"fEF")</f>
        <v>0</v>
      </c>
      <c r="O113" s="5">
        <f>+COUNTIF(O54:O62,"fE")+COUNTIF(O54:O62,"fES")+COUNTIF(O54:O62,"fED")+COUNTIF(O54:O62,"fEF")</f>
        <v>0</v>
      </c>
      <c r="P113" s="5">
        <f>+COUNTIF(P54:P62,"fE")+COUNTIF(P54:P62,"fES")+COUNTIF(P54:P62,"fED")+COUNTIF(P54:P62,"fEF")</f>
        <v>0</v>
      </c>
      <c r="Q113" s="5">
        <f>+COUNTIF(Q54:Q62,"fE")+COUNTIF(Q54:Q62,"fES")+COUNTIF(Q54:Q62,"fED")+COUNTIF(Q54:Q62,"fEF")</f>
        <v>0</v>
      </c>
      <c r="R113" s="5">
        <f>+COUNTIF(R54:R62,"fE")+COUNTIF(R54:R62,"fES")+COUNTIF(R54:R62,"fED")+COUNTIF(R54:R62,"fEF")</f>
        <v>0</v>
      </c>
      <c r="S113" s="5">
        <f>+COUNTIF(S54:S62,"fE")+COUNTIF(S54:S62,"fES")+COUNTIF(S54:S62,"fED")+COUNTIF(S54:S62,"fEF")</f>
        <v>0</v>
      </c>
      <c r="T113" s="5">
        <f>+COUNTIF(T54:T62,"fE")+COUNTIF(T54:T62,"fES")+COUNTIF(T54:T62,"fED")+COUNTIF(T54:T62,"fEF")</f>
        <v>0</v>
      </c>
      <c r="U113" s="5">
        <f>+COUNTIF(U54:U62,"fE")+COUNTIF(U54:U62,"fES")+COUNTIF(U54:U62,"fED")+COUNTIF(U54:U62,"fEF")</f>
        <v>0</v>
      </c>
      <c r="V113" s="5">
        <f>+COUNTIF(V54:V62,"fE")+COUNTIF(V54:V62,"fES")+COUNTIF(V54:V62,"fED")+COUNTIF(V54:V62,"fEF")</f>
        <v>0</v>
      </c>
      <c r="W113" s="5">
        <f>+COUNTIF(W54:W62,"fE")+COUNTIF(W54:W62,"fES")+COUNTIF(W54:W62,"fED")+COUNTIF(W54:W62,"fEF")</f>
        <v>0</v>
      </c>
      <c r="X113" s="5">
        <f>+COUNTIF(X54:X62,"fE")+COUNTIF(X54:X62,"fES")+COUNTIF(X54:X62,"fED")+COUNTIF(X54:X62,"fEF")</f>
        <v>0</v>
      </c>
      <c r="Y113" s="5">
        <f>+COUNTIF(Y54:Y62,"fE")+COUNTIF(Y54:Y62,"fES")+COUNTIF(Y54:Y62,"fED")+COUNTIF(Y54:Y62,"fEF")</f>
        <v>0</v>
      </c>
      <c r="Z113" s="5">
        <f>+COUNTIF(Z54:Z62,"fE")+COUNTIF(Z54:Z62,"fES")+COUNTIF(Z54:Z62,"fED")+COUNTIF(Z54:Z62,"fEF")</f>
        <v>0</v>
      </c>
      <c r="AA113" s="5">
        <f>+COUNTIF(AA54:AA62,"fE")+COUNTIF(AA54:AA62,"fES")+COUNTIF(AA54:AA62,"fED")+COUNTIF(AA54:AA62,"fEF")</f>
        <v>0</v>
      </c>
      <c r="AB113" s="5">
        <f>+COUNTIF(AB54:AB62,"fE")+COUNTIF(AB54:AB62,"fES")+COUNTIF(AB54:AB62,"fED")+COUNTIF(AB54:AB62,"fEF")</f>
        <v>0</v>
      </c>
      <c r="AC113" s="5">
        <f>+COUNTIF(AC54:AC62,"fE")+COUNTIF(AC54:AC62,"fES")+COUNTIF(AC54:AC62,"fED")+COUNTIF(AC54:AC62,"fEF")</f>
        <v>0</v>
      </c>
      <c r="AD113" s="5">
        <f>+COUNTIF(AD54:AD62,"fE")+COUNTIF(AD54:AD62,"fES")+COUNTIF(AD54:AD62,"fED")+COUNTIF(AD54:AD62,"fEF")</f>
        <v>0</v>
      </c>
      <c r="AE113" s="5">
        <f>+COUNTIF(AE54:AE62,"fE")+COUNTIF(AE54:AE62,"fES")+COUNTIF(AE54:AE62,"fED")+COUNTIF(AE54:AE62,"fEF")</f>
        <v>0</v>
      </c>
      <c r="AF113" s="5">
        <f>+COUNTIF(AF54:AF62,"fE")+COUNTIF(AF54:AF62,"fES")+COUNTIF(AF54:AF62,"fED")+COUNTIF(AF54:AF62,"fEF")</f>
        <v>0</v>
      </c>
      <c r="AG113" s="5">
        <f>+COUNTIF(AG54:AG62,"fE")+COUNTIF(AG54:AG62,"fES")+COUNTIF(AG54:AG62,"fED")+COUNTIF(AG54:AG62,"fEF")</f>
        <v>0</v>
      </c>
      <c r="AH113" s="5">
        <f>+COUNTIF(AH54:AH62,"fE")+COUNTIF(AH54:AH62,"fES")+COUNTIF(AH54:AH62,"fED")+COUNTIF(AH54:AH62,"fEF")</f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47"/>
      <c r="BE113" s="3"/>
      <c r="BF113" s="48"/>
      <c r="BG113" s="48"/>
      <c r="BH113" s="48"/>
      <c r="BI113" s="48"/>
      <c r="BJ113" s="48"/>
      <c r="BK113" s="48"/>
      <c r="BL113" s="48"/>
      <c r="BM113" s="48"/>
      <c r="BN113" s="48"/>
      <c r="BO113" s="49"/>
      <c r="BP113" s="49"/>
      <c r="BQ113" s="49"/>
      <c r="BR113" s="49"/>
      <c r="BS113" s="49"/>
      <c r="BT113" s="50"/>
      <c r="BU113" s="51"/>
      <c r="BV113" s="51"/>
      <c r="BW113" s="51"/>
      <c r="BX113" s="51"/>
      <c r="BY113" s="51"/>
      <c r="BZ113" s="51"/>
      <c r="CA113" s="51"/>
      <c r="CB113" s="51"/>
    </row>
    <row r="114" spans="1:88" s="18" customFormat="1" ht="21" customHeight="1" x14ac:dyDescent="0.2">
      <c r="A114" s="1"/>
      <c r="B114" s="1468"/>
      <c r="C114" s="101" t="s">
        <v>200</v>
      </c>
      <c r="D114" s="14">
        <f>SUM(D111:D113)</f>
        <v>0</v>
      </c>
      <c r="E114" s="14">
        <f t="shared" ref="E114:AH114" si="334">SUM(E111:E113)</f>
        <v>0</v>
      </c>
      <c r="F114" s="14">
        <f t="shared" si="334"/>
        <v>0</v>
      </c>
      <c r="G114" s="14">
        <f t="shared" si="334"/>
        <v>0</v>
      </c>
      <c r="H114" s="14">
        <f t="shared" si="334"/>
        <v>0</v>
      </c>
      <c r="I114" s="14">
        <f t="shared" si="334"/>
        <v>0</v>
      </c>
      <c r="J114" s="14">
        <f t="shared" si="334"/>
        <v>0</v>
      </c>
      <c r="K114" s="14">
        <f t="shared" si="334"/>
        <v>0</v>
      </c>
      <c r="L114" s="14">
        <f t="shared" si="334"/>
        <v>0</v>
      </c>
      <c r="M114" s="14">
        <f t="shared" si="334"/>
        <v>0</v>
      </c>
      <c r="N114" s="14">
        <f t="shared" si="334"/>
        <v>0</v>
      </c>
      <c r="O114" s="14">
        <f t="shared" si="334"/>
        <v>0</v>
      </c>
      <c r="P114" s="14">
        <f t="shared" si="334"/>
        <v>0</v>
      </c>
      <c r="Q114" s="14">
        <f t="shared" si="334"/>
        <v>0</v>
      </c>
      <c r="R114" s="14">
        <f t="shared" si="334"/>
        <v>0</v>
      </c>
      <c r="S114" s="14">
        <f t="shared" si="334"/>
        <v>0</v>
      </c>
      <c r="T114" s="14">
        <f t="shared" si="334"/>
        <v>0</v>
      </c>
      <c r="U114" s="14">
        <f t="shared" si="334"/>
        <v>0</v>
      </c>
      <c r="V114" s="14">
        <f t="shared" si="334"/>
        <v>0</v>
      </c>
      <c r="W114" s="14">
        <f t="shared" si="334"/>
        <v>0</v>
      </c>
      <c r="X114" s="14">
        <f t="shared" si="334"/>
        <v>0</v>
      </c>
      <c r="Y114" s="14">
        <f t="shared" si="334"/>
        <v>0</v>
      </c>
      <c r="Z114" s="14">
        <f t="shared" si="334"/>
        <v>0</v>
      </c>
      <c r="AA114" s="14">
        <f t="shared" si="334"/>
        <v>0</v>
      </c>
      <c r="AB114" s="14">
        <f t="shared" si="334"/>
        <v>0</v>
      </c>
      <c r="AC114" s="14">
        <f t="shared" si="334"/>
        <v>0</v>
      </c>
      <c r="AD114" s="14">
        <f t="shared" si="334"/>
        <v>0</v>
      </c>
      <c r="AE114" s="14">
        <f t="shared" si="334"/>
        <v>0</v>
      </c>
      <c r="AF114" s="14">
        <f t="shared" si="334"/>
        <v>0</v>
      </c>
      <c r="AG114" s="14">
        <f t="shared" si="334"/>
        <v>0</v>
      </c>
      <c r="AH114" s="14">
        <f t="shared" si="334"/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47"/>
      <c r="BE114" s="3"/>
      <c r="BF114" s="48"/>
      <c r="BG114" s="48"/>
      <c r="BH114" s="48"/>
      <c r="BI114" s="48"/>
      <c r="BJ114" s="48"/>
      <c r="BK114" s="48"/>
      <c r="BL114" s="48"/>
      <c r="BM114" s="48"/>
      <c r="BN114" s="48"/>
      <c r="BO114" s="49"/>
      <c r="BP114" s="49"/>
      <c r="BQ114" s="49"/>
      <c r="BR114" s="49"/>
      <c r="BS114" s="49"/>
      <c r="BT114" s="50"/>
      <c r="BU114" s="51"/>
      <c r="BV114" s="51"/>
      <c r="BW114" s="51"/>
      <c r="BX114" s="51"/>
      <c r="BY114" s="51"/>
      <c r="BZ114" s="51"/>
      <c r="CA114" s="51"/>
      <c r="CB114" s="51"/>
    </row>
    <row r="115" spans="1:88" s="18" customFormat="1" ht="21" customHeight="1" x14ac:dyDescent="0.2">
      <c r="A115" s="1"/>
      <c r="B115" s="1468"/>
      <c r="C115" s="103" t="s">
        <v>36</v>
      </c>
      <c r="D115" s="5">
        <f>COUNTIF(D$47:D$62,"L")</f>
        <v>0</v>
      </c>
      <c r="E115" s="5">
        <f>COUNTIF(E$47:E$62,"L")</f>
        <v>0</v>
      </c>
      <c r="F115" s="5">
        <f>COUNTIF(F$47:F$62,"L")</f>
        <v>0</v>
      </c>
      <c r="G115" s="5">
        <f>COUNTIF(G$47:G$62,"L")</f>
        <v>0</v>
      </c>
      <c r="H115" s="5">
        <f>COUNTIF(H$47:H$62,"L")</f>
        <v>0</v>
      </c>
      <c r="I115" s="5">
        <f>COUNTIF(I$47:I$62,"L")</f>
        <v>0</v>
      </c>
      <c r="J115" s="5">
        <f>COUNTIF(J$47:J$62,"L")</f>
        <v>0</v>
      </c>
      <c r="K115" s="5">
        <f>COUNTIF(K$47:K$62,"L")</f>
        <v>0</v>
      </c>
      <c r="L115" s="5">
        <f>COUNTIF(L$47:L$62,"L")</f>
        <v>0</v>
      </c>
      <c r="M115" s="5">
        <f>COUNTIF(M$47:M$62,"L")</f>
        <v>0</v>
      </c>
      <c r="N115" s="5">
        <f>COUNTIF(N$47:N$62,"L")</f>
        <v>0</v>
      </c>
      <c r="O115" s="5">
        <f>COUNTIF(O$47:O$62,"L")</f>
        <v>0</v>
      </c>
      <c r="P115" s="5">
        <f>COUNTIF(P$47:P$62,"L")</f>
        <v>0</v>
      </c>
      <c r="Q115" s="5">
        <f>COUNTIF(Q$47:Q$62,"L")</f>
        <v>0</v>
      </c>
      <c r="R115" s="5">
        <f>COUNTIF(R$47:R$62,"L")</f>
        <v>0</v>
      </c>
      <c r="S115" s="5">
        <f>COUNTIF(S$47:S$62,"L")</f>
        <v>0</v>
      </c>
      <c r="T115" s="5">
        <f>COUNTIF(T$47:T$62,"L")</f>
        <v>0</v>
      </c>
      <c r="U115" s="5">
        <f>COUNTIF(U$47:U$62,"L")</f>
        <v>0</v>
      </c>
      <c r="V115" s="5">
        <f>COUNTIF(V$47:V$62,"L")</f>
        <v>0</v>
      </c>
      <c r="W115" s="5">
        <f>COUNTIF(W$47:W$62,"L")</f>
        <v>0</v>
      </c>
      <c r="X115" s="5">
        <f>COUNTIF(X$47:X$62,"L")</f>
        <v>0</v>
      </c>
      <c r="Y115" s="5">
        <f>COUNTIF(Y$47:Y$62,"L")</f>
        <v>0</v>
      </c>
      <c r="Z115" s="5">
        <f>COUNTIF(Z$47:Z$62,"L")</f>
        <v>0</v>
      </c>
      <c r="AA115" s="5">
        <f>COUNTIF(AA$47:AA$62,"L")</f>
        <v>0</v>
      </c>
      <c r="AB115" s="5">
        <f>COUNTIF(AB$47:AB$62,"L")</f>
        <v>0</v>
      </c>
      <c r="AC115" s="5">
        <f>COUNTIF(AC$47:AC$62,"L")</f>
        <v>0</v>
      </c>
      <c r="AD115" s="5">
        <f>COUNTIF(AD$47:AD$62,"L")</f>
        <v>0</v>
      </c>
      <c r="AE115" s="5">
        <f>COUNTIF(AE$47:AE$62,"L")</f>
        <v>0</v>
      </c>
      <c r="AF115" s="5">
        <f>COUNTIF(AF$47:AF$62,"L")</f>
        <v>0</v>
      </c>
      <c r="AG115" s="5">
        <f>COUNTIF(AG$47:AG$62,"L")</f>
        <v>0</v>
      </c>
      <c r="AH115" s="5">
        <f>COUNTIF(AH$47:AH$62,"L")</f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7"/>
      <c r="BE115" s="3"/>
      <c r="BF115" s="48"/>
      <c r="BG115" s="48"/>
      <c r="BH115" s="48"/>
      <c r="BI115" s="48"/>
      <c r="BJ115" s="48"/>
      <c r="BK115" s="48"/>
      <c r="BL115" s="48"/>
      <c r="BM115" s="48"/>
      <c r="BN115" s="48"/>
      <c r="BO115" s="49"/>
      <c r="BP115" s="49"/>
      <c r="BQ115" s="49"/>
      <c r="BR115" s="49"/>
      <c r="BS115" s="49"/>
      <c r="BT115" s="50"/>
      <c r="BU115" s="51"/>
      <c r="BV115" s="51"/>
      <c r="BW115" s="51"/>
      <c r="BX115" s="51"/>
      <c r="BY115" s="51"/>
      <c r="BZ115" s="51"/>
      <c r="CA115" s="51"/>
      <c r="CB115" s="51"/>
    </row>
    <row r="116" spans="1:88" s="18" customFormat="1" ht="21" customHeight="1" x14ac:dyDescent="0.2">
      <c r="A116" s="1"/>
      <c r="B116" s="1468"/>
      <c r="C116" s="103" t="s">
        <v>37</v>
      </c>
      <c r="D116" s="5">
        <f>COUNTIF(D$47:D$62,"B")</f>
        <v>1</v>
      </c>
      <c r="E116" s="5">
        <f>COUNTIF(E$47:E$62,"B")</f>
        <v>1</v>
      </c>
      <c r="F116" s="5">
        <f>COUNTIF(F$47:F$62,"B")</f>
        <v>1</v>
      </c>
      <c r="G116" s="5">
        <f>COUNTIF(G$47:G$62,"B")</f>
        <v>0</v>
      </c>
      <c r="H116" s="5">
        <f>COUNTIF(H$47:H$62,"B")</f>
        <v>0</v>
      </c>
      <c r="I116" s="5">
        <f>COUNTIF(I$47:I$62,"B")</f>
        <v>1</v>
      </c>
      <c r="J116" s="5">
        <f>COUNTIF(J$47:J$62,"B")</f>
        <v>1</v>
      </c>
      <c r="K116" s="5">
        <f>COUNTIF(K$47:K$62,"B")</f>
        <v>1</v>
      </c>
      <c r="L116" s="5">
        <f>COUNTIF(L$47:L$62,"B")</f>
        <v>1</v>
      </c>
      <c r="M116" s="5">
        <f>COUNTIF(M$47:M$62,"B")</f>
        <v>1</v>
      </c>
      <c r="N116" s="5">
        <f>COUNTIF(N$47:N$62,"B")</f>
        <v>0</v>
      </c>
      <c r="O116" s="5">
        <f>COUNTIF(O$47:O$62,"B")</f>
        <v>0</v>
      </c>
      <c r="P116" s="5">
        <f>COUNTIF(P$47:P$62,"B")</f>
        <v>1</v>
      </c>
      <c r="Q116" s="5">
        <f>COUNTIF(Q$47:Q$62,"B")</f>
        <v>1</v>
      </c>
      <c r="R116" s="5">
        <f>COUNTIF(R$47:R$62,"B")</f>
        <v>2</v>
      </c>
      <c r="S116" s="5">
        <f>COUNTIF(S$47:S$62,"B")</f>
        <v>1</v>
      </c>
      <c r="T116" s="5">
        <f>COUNTIF(T$47:T$62,"B")</f>
        <v>1</v>
      </c>
      <c r="U116" s="5">
        <f>COUNTIF(U$47:U$62,"B")</f>
        <v>0</v>
      </c>
      <c r="V116" s="5">
        <f>COUNTIF(V$47:V$62,"B")</f>
        <v>0</v>
      </c>
      <c r="W116" s="5">
        <f>COUNTIF(W$47:W$62,"B")</f>
        <v>1</v>
      </c>
      <c r="X116" s="5">
        <f>COUNTIF(X$47:X$62,"B")</f>
        <v>1</v>
      </c>
      <c r="Y116" s="5">
        <f>COUNTIF(Y$47:Y$62,"B")</f>
        <v>2</v>
      </c>
      <c r="Z116" s="5">
        <f>COUNTIF(Z$47:Z$62,"B")</f>
        <v>2</v>
      </c>
      <c r="AA116" s="5">
        <f>COUNTIF(AA$47:AA$62,"B")</f>
        <v>2</v>
      </c>
      <c r="AB116" s="5">
        <f>COUNTIF(AB$47:AB$62,"B")</f>
        <v>0</v>
      </c>
      <c r="AC116" s="5">
        <f>COUNTIF(AC$47:AC$62,"B")</f>
        <v>0</v>
      </c>
      <c r="AD116" s="5">
        <f>COUNTIF(AD$47:AD$62,"B")</f>
        <v>1</v>
      </c>
      <c r="AE116" s="5">
        <f>COUNTIF(AE$47:AE$62,"B")</f>
        <v>2</v>
      </c>
      <c r="AF116" s="5">
        <f>COUNTIF(AF$47:AF$62,"B")</f>
        <v>2</v>
      </c>
      <c r="AG116" s="5">
        <f>COUNTIF(AG$47:AG$62,"B")</f>
        <v>2</v>
      </c>
      <c r="AH116" s="5">
        <f>COUNTIF(AH$47:AH$62,"B")</f>
        <v>2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7"/>
      <c r="BE116" s="3"/>
      <c r="BF116" s="48"/>
      <c r="BG116" s="48"/>
      <c r="BH116" s="48"/>
      <c r="BI116" s="48"/>
      <c r="BJ116" s="48"/>
      <c r="BK116" s="48"/>
      <c r="BL116" s="48"/>
      <c r="BM116" s="48"/>
      <c r="BN116" s="48"/>
      <c r="BO116" s="49"/>
      <c r="BP116" s="49"/>
      <c r="BQ116" s="49"/>
      <c r="BR116" s="49"/>
      <c r="BS116" s="49"/>
      <c r="BT116" s="50"/>
      <c r="BU116" s="51"/>
      <c r="BV116" s="51"/>
      <c r="BW116" s="51"/>
      <c r="BX116" s="51"/>
      <c r="BY116" s="51"/>
      <c r="BZ116" s="51"/>
      <c r="CA116" s="51"/>
      <c r="CB116" s="51"/>
    </row>
    <row r="117" spans="1:88" s="18" customFormat="1" ht="21" customHeight="1" x14ac:dyDescent="0.2">
      <c r="A117" s="1"/>
      <c r="B117" s="1468"/>
      <c r="C117" s="103" t="s">
        <v>38</v>
      </c>
      <c r="D117" s="5">
        <f>COUNTIF(D$47:D$62,"SA")</f>
        <v>0</v>
      </c>
      <c r="E117" s="5">
        <f>COUNTIF(E$47:E$62,"SA")</f>
        <v>0</v>
      </c>
      <c r="F117" s="5">
        <f>COUNTIF(F$47:F$62,"SA")</f>
        <v>0</v>
      </c>
      <c r="G117" s="5">
        <f>COUNTIF(G$47:G$62,"SA")</f>
        <v>0</v>
      </c>
      <c r="H117" s="5">
        <f>COUNTIF(H$47:H$62,"SA")</f>
        <v>0</v>
      </c>
      <c r="I117" s="5">
        <f>COUNTIF(I$47:I$62,"SA")</f>
        <v>0</v>
      </c>
      <c r="J117" s="5">
        <f>COUNTIF(J$47:J$62,"SA")</f>
        <v>0</v>
      </c>
      <c r="K117" s="5">
        <f>COUNTIF(K$47:K$62,"SA")</f>
        <v>0</v>
      </c>
      <c r="L117" s="5">
        <f>COUNTIF(L$47:L$62,"SA")</f>
        <v>0</v>
      </c>
      <c r="M117" s="5">
        <f>COUNTIF(M$47:M$62,"SA")</f>
        <v>0</v>
      </c>
      <c r="N117" s="5">
        <f>COUNTIF(N$47:N$62,"SA")</f>
        <v>0</v>
      </c>
      <c r="O117" s="5">
        <f>COUNTIF(O$47:O$62,"SA")</f>
        <v>0</v>
      </c>
      <c r="P117" s="5">
        <f>COUNTIF(P$47:P$62,"SA")</f>
        <v>0</v>
      </c>
      <c r="Q117" s="5">
        <f>COUNTIF(Q$47:Q$62,"SA")</f>
        <v>0</v>
      </c>
      <c r="R117" s="5">
        <f>COUNTIF(R$47:R$62,"SA")</f>
        <v>0</v>
      </c>
      <c r="S117" s="5">
        <f>COUNTIF(S$47:S$62,"SA")</f>
        <v>0</v>
      </c>
      <c r="T117" s="5">
        <f>COUNTIF(T$47:T$62,"SA")</f>
        <v>0</v>
      </c>
      <c r="U117" s="5">
        <f>COUNTIF(U$47:U$62,"SA")</f>
        <v>0</v>
      </c>
      <c r="V117" s="5">
        <f>COUNTIF(V$47:V$62,"SA")</f>
        <v>0</v>
      </c>
      <c r="W117" s="5">
        <f>COUNTIF(W$47:W$62,"SA")</f>
        <v>0</v>
      </c>
      <c r="X117" s="5">
        <f>COUNTIF(X$47:X$62,"SA")</f>
        <v>0</v>
      </c>
      <c r="Y117" s="5">
        <f>COUNTIF(Y$47:Y$62,"SA")</f>
        <v>0</v>
      </c>
      <c r="Z117" s="5">
        <f>COUNTIF(Z$47:Z$62,"SA")</f>
        <v>0</v>
      </c>
      <c r="AA117" s="5">
        <f>COUNTIF(AA$47:AA$62,"SA")</f>
        <v>0</v>
      </c>
      <c r="AB117" s="5">
        <f>COUNTIF(AB$47:AB$62,"SA")</f>
        <v>0</v>
      </c>
      <c r="AC117" s="5">
        <f>COUNTIF(AC$47:AC$62,"SA")</f>
        <v>0</v>
      </c>
      <c r="AD117" s="5">
        <f>COUNTIF(AD$47:AD$62,"SA")</f>
        <v>0</v>
      </c>
      <c r="AE117" s="5">
        <f>COUNTIF(AE$47:AE$62,"SA")</f>
        <v>0</v>
      </c>
      <c r="AF117" s="5">
        <f>COUNTIF(AF$47:AF$62,"SA")</f>
        <v>0</v>
      </c>
      <c r="AG117" s="5">
        <f>COUNTIF(AG$47:AG$62,"SA")</f>
        <v>0</v>
      </c>
      <c r="AH117" s="5">
        <f>COUNTIF(AH$47:AH$62,"SA")</f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47"/>
      <c r="BE117" s="3"/>
      <c r="BF117" s="48"/>
      <c r="BG117" s="48"/>
      <c r="BH117" s="48"/>
      <c r="BI117" s="48"/>
      <c r="BJ117" s="48"/>
      <c r="BK117" s="48"/>
      <c r="BL117" s="48"/>
      <c r="BM117" s="48"/>
      <c r="BN117" s="48"/>
      <c r="BO117" s="49"/>
      <c r="BP117" s="49"/>
      <c r="BQ117" s="49"/>
      <c r="BR117" s="49"/>
      <c r="BS117" s="49"/>
      <c r="BT117" s="50"/>
      <c r="BU117" s="51"/>
      <c r="BV117" s="51"/>
      <c r="BW117" s="51"/>
      <c r="BX117" s="51"/>
      <c r="BY117" s="51"/>
      <c r="BZ117" s="51"/>
      <c r="CA117" s="51"/>
      <c r="CB117" s="51"/>
    </row>
    <row r="118" spans="1:88" s="18" customFormat="1" ht="21" customHeight="1" x14ac:dyDescent="0.2">
      <c r="A118" s="1"/>
      <c r="B118" s="1468"/>
      <c r="C118" s="103" t="s">
        <v>183</v>
      </c>
      <c r="D118" s="5">
        <f>COUNTIF(D$47:D$62,"SAT")</f>
        <v>0</v>
      </c>
      <c r="E118" s="5">
        <f>COUNTIF(E$47:E$62,"SAT")</f>
        <v>0</v>
      </c>
      <c r="F118" s="5">
        <f>COUNTIF(F$47:F$62,"SAT")</f>
        <v>0</v>
      </c>
      <c r="G118" s="5">
        <f>COUNTIF(G$47:G$62,"SAT")</f>
        <v>0</v>
      </c>
      <c r="H118" s="5">
        <f>COUNTIF(H$47:H$62,"SAT")</f>
        <v>0</v>
      </c>
      <c r="I118" s="5">
        <f>COUNTIF(I$47:I$62,"SAT")</f>
        <v>0</v>
      </c>
      <c r="J118" s="5">
        <f>COUNTIF(J$47:J$62,"SAT")</f>
        <v>0</v>
      </c>
      <c r="K118" s="5">
        <f>COUNTIF(K$47:K$62,"SAT")</f>
        <v>0</v>
      </c>
      <c r="L118" s="5">
        <f>COUNTIF(L$47:L$62,"SAT")</f>
        <v>0</v>
      </c>
      <c r="M118" s="5">
        <f>COUNTIF(M$47:M$62,"SAT")</f>
        <v>0</v>
      </c>
      <c r="N118" s="5">
        <f>COUNTIF(N$47:N$62,"SAT")</f>
        <v>0</v>
      </c>
      <c r="O118" s="5">
        <f>COUNTIF(O$47:O$62,"SAT")</f>
        <v>0</v>
      </c>
      <c r="P118" s="5">
        <f>COUNTIF(P$47:P$62,"SAT")</f>
        <v>0</v>
      </c>
      <c r="Q118" s="5">
        <f>COUNTIF(Q$47:Q$62,"SAT")</f>
        <v>0</v>
      </c>
      <c r="R118" s="5">
        <f>COUNTIF(R$47:R$62,"SAT")</f>
        <v>0</v>
      </c>
      <c r="S118" s="5">
        <f>COUNTIF(S$47:S$62,"SAT")</f>
        <v>0</v>
      </c>
      <c r="T118" s="5">
        <f>COUNTIF(T$47:T$62,"SAT")</f>
        <v>0</v>
      </c>
      <c r="U118" s="5">
        <f>COUNTIF(U$47:U$62,"SAT")</f>
        <v>0</v>
      </c>
      <c r="V118" s="5">
        <f>COUNTIF(V$47:V$62,"SAT")</f>
        <v>0</v>
      </c>
      <c r="W118" s="5">
        <f>COUNTIF(W$47:W$62,"SAT")</f>
        <v>0</v>
      </c>
      <c r="X118" s="5">
        <f>COUNTIF(X$47:X$62,"SAT")</f>
        <v>0</v>
      </c>
      <c r="Y118" s="5">
        <f>COUNTIF(Y$47:Y$62,"SAT")</f>
        <v>0</v>
      </c>
      <c r="Z118" s="5">
        <f>COUNTIF(Z$47:Z$62,"SAT")</f>
        <v>0</v>
      </c>
      <c r="AA118" s="5">
        <f>COUNTIF(AA$47:AA$62,"SAT")</f>
        <v>0</v>
      </c>
      <c r="AB118" s="5">
        <f>COUNTIF(AB$47:AB$62,"SAT")</f>
        <v>0</v>
      </c>
      <c r="AC118" s="5">
        <f>COUNTIF(AC$47:AC$62,"SAT")</f>
        <v>0</v>
      </c>
      <c r="AD118" s="5">
        <f>COUNTIF(AD$47:AD$62,"SAT")</f>
        <v>0</v>
      </c>
      <c r="AE118" s="5">
        <f>COUNTIF(AE$47:AE$62,"SAT")</f>
        <v>0</v>
      </c>
      <c r="AF118" s="5">
        <f>COUNTIF(AF$47:AF$62,"SAT")</f>
        <v>0</v>
      </c>
      <c r="AG118" s="5">
        <f>COUNTIF(AG$47:AG$62,"SAT")</f>
        <v>0</v>
      </c>
      <c r="AH118" s="5">
        <f>COUNTIF(AH$47:AH$62,"SAT")</f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47"/>
      <c r="BE118" s="3"/>
      <c r="BF118" s="48"/>
      <c r="BG118" s="48"/>
      <c r="BH118" s="48"/>
      <c r="BI118" s="48"/>
      <c r="BJ118" s="48"/>
      <c r="BK118" s="48"/>
      <c r="BL118" s="48"/>
      <c r="BM118" s="48"/>
      <c r="BN118" s="48"/>
      <c r="BO118" s="49"/>
      <c r="BP118" s="49"/>
      <c r="BQ118" s="49"/>
      <c r="BR118" s="49"/>
      <c r="BS118" s="49"/>
      <c r="BT118" s="50"/>
      <c r="BU118" s="51"/>
      <c r="BV118" s="51"/>
      <c r="BW118" s="51"/>
      <c r="BX118" s="51"/>
      <c r="BY118" s="51"/>
      <c r="BZ118" s="51"/>
      <c r="CA118" s="51"/>
      <c r="CB118" s="51"/>
    </row>
    <row r="119" spans="1:88" s="18" customFormat="1" ht="21" customHeight="1" x14ac:dyDescent="0.2">
      <c r="A119" s="1"/>
      <c r="B119" s="1468"/>
      <c r="C119" s="103" t="s">
        <v>39</v>
      </c>
      <c r="D119" s="5">
        <f>COUNTIF(D$47:D$62,"SE")</f>
        <v>0</v>
      </c>
      <c r="E119" s="5">
        <f>COUNTIF(E$47:E$62,"SE")</f>
        <v>0</v>
      </c>
      <c r="F119" s="5">
        <f>COUNTIF(F$47:F$62,"SE")</f>
        <v>0</v>
      </c>
      <c r="G119" s="5">
        <f>COUNTIF(G$47:G$62,"SE")</f>
        <v>0</v>
      </c>
      <c r="H119" s="5">
        <f>COUNTIF(H$47:H$62,"SE")</f>
        <v>0</v>
      </c>
      <c r="I119" s="5">
        <f>COUNTIF(I$47:I$62,"SE")</f>
        <v>0</v>
      </c>
      <c r="J119" s="5">
        <f>COUNTIF(J$47:J$62,"SE")</f>
        <v>0</v>
      </c>
      <c r="K119" s="5">
        <f>COUNTIF(K$47:K$62,"SE")</f>
        <v>0</v>
      </c>
      <c r="L119" s="5">
        <f>COUNTIF(L$47:L$62,"SE")</f>
        <v>0</v>
      </c>
      <c r="M119" s="5">
        <f>COUNTIF(M$47:M$62,"SE")</f>
        <v>0</v>
      </c>
      <c r="N119" s="5">
        <f>COUNTIF(N$47:N$62,"SE")</f>
        <v>0</v>
      </c>
      <c r="O119" s="5">
        <f>COUNTIF(O$47:O$62,"SE")</f>
        <v>0</v>
      </c>
      <c r="P119" s="5">
        <f>COUNTIF(P$47:P$62,"SE")</f>
        <v>0</v>
      </c>
      <c r="Q119" s="5">
        <f>COUNTIF(Q$47:Q$62,"SE")</f>
        <v>0</v>
      </c>
      <c r="R119" s="5">
        <f>COUNTIF(R$47:R$62,"SE")</f>
        <v>0</v>
      </c>
      <c r="S119" s="5">
        <f>COUNTIF(S$47:S$62,"SE")</f>
        <v>0</v>
      </c>
      <c r="T119" s="5">
        <f>COUNTIF(T$47:T$62,"SE")</f>
        <v>0</v>
      </c>
      <c r="U119" s="5">
        <f>COUNTIF(U$47:U$62,"SE")</f>
        <v>0</v>
      </c>
      <c r="V119" s="5">
        <f>COUNTIF(V$47:V$62,"SE")</f>
        <v>0</v>
      </c>
      <c r="W119" s="5">
        <f>COUNTIF(W$47:W$62,"SE")</f>
        <v>0</v>
      </c>
      <c r="X119" s="5">
        <f>COUNTIF(X$47:X$62,"SE")</f>
        <v>0</v>
      </c>
      <c r="Y119" s="5">
        <f>COUNTIF(Y$47:Y$62,"SE")</f>
        <v>0</v>
      </c>
      <c r="Z119" s="5">
        <f>COUNTIF(Z$47:Z$62,"SE")</f>
        <v>0</v>
      </c>
      <c r="AA119" s="5">
        <f>COUNTIF(AA$47:AA$62,"SE")</f>
        <v>0</v>
      </c>
      <c r="AB119" s="5">
        <f>COUNTIF(AB$47:AB$62,"SE")</f>
        <v>0</v>
      </c>
      <c r="AC119" s="5">
        <f>COUNTIF(AC$47:AC$62,"SE")</f>
        <v>0</v>
      </c>
      <c r="AD119" s="5">
        <f>COUNTIF(AD$47:AD$62,"SE")</f>
        <v>0</v>
      </c>
      <c r="AE119" s="5">
        <f>COUNTIF(AE$47:AE$62,"SE")</f>
        <v>0</v>
      </c>
      <c r="AF119" s="5">
        <f>COUNTIF(AF$47:AF$62,"SE")</f>
        <v>0</v>
      </c>
      <c r="AG119" s="5">
        <f>COUNTIF(AG$47:AG$62,"SE")</f>
        <v>0</v>
      </c>
      <c r="AH119" s="5">
        <f>COUNTIF(AH$47:AH$62,"SE")</f>
        <v>0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7"/>
      <c r="BE119" s="3"/>
      <c r="BF119" s="48"/>
      <c r="BG119" s="48"/>
      <c r="BH119" s="48"/>
      <c r="BI119" s="48"/>
      <c r="BJ119" s="48"/>
      <c r="BK119" s="48"/>
      <c r="BL119" s="48"/>
      <c r="BM119" s="48"/>
      <c r="BN119" s="48"/>
      <c r="BO119" s="49"/>
      <c r="BP119" s="49"/>
      <c r="BQ119" s="49"/>
      <c r="BR119" s="49"/>
      <c r="BS119" s="49"/>
      <c r="BT119" s="50"/>
      <c r="BU119" s="51"/>
      <c r="BV119" s="51"/>
      <c r="BW119" s="51"/>
      <c r="BX119" s="51"/>
      <c r="BY119" s="51"/>
      <c r="BZ119" s="51"/>
      <c r="CA119" s="51"/>
      <c r="CB119" s="51"/>
    </row>
    <row r="120" spans="1:88" s="57" customFormat="1" ht="21" customHeight="1" x14ac:dyDescent="0.2">
      <c r="A120" s="1"/>
      <c r="B120" s="1468"/>
      <c r="C120" s="103" t="s">
        <v>40</v>
      </c>
      <c r="D120" s="5">
        <f>COUNTIF(D$47:D$62,"TR")</f>
        <v>0</v>
      </c>
      <c r="E120" s="5">
        <f>COUNTIF(E$47:E$62,"TR")</f>
        <v>0</v>
      </c>
      <c r="F120" s="5">
        <f>COUNTIF(F$47:F$62,"TR")</f>
        <v>0</v>
      </c>
      <c r="G120" s="5">
        <f>COUNTIF(G$47:G$62,"TR")</f>
        <v>0</v>
      </c>
      <c r="H120" s="5">
        <f>COUNTIF(H$47:H$62,"TR")</f>
        <v>0</v>
      </c>
      <c r="I120" s="5">
        <f>COUNTIF(I$47:I$62,"TR")</f>
        <v>0</v>
      </c>
      <c r="J120" s="5">
        <f>COUNTIF(J$47:J$62,"TR")</f>
        <v>0</v>
      </c>
      <c r="K120" s="5">
        <f>COUNTIF(K$47:K$62,"TR")</f>
        <v>0</v>
      </c>
      <c r="L120" s="5">
        <f>COUNTIF(L$47:L$62,"TR")</f>
        <v>0</v>
      </c>
      <c r="M120" s="5">
        <f>COUNTIF(M$47:M$62,"TR")</f>
        <v>0</v>
      </c>
      <c r="N120" s="5">
        <f>COUNTIF(N$47:N$62,"TR")</f>
        <v>0</v>
      </c>
      <c r="O120" s="5">
        <f>COUNTIF(O$47:O$62,"TR")</f>
        <v>0</v>
      </c>
      <c r="P120" s="5">
        <f>COUNTIF(P$47:P$62,"TR")</f>
        <v>0</v>
      </c>
      <c r="Q120" s="5">
        <f>COUNTIF(Q$47:Q$62,"TR")</f>
        <v>0</v>
      </c>
      <c r="R120" s="5">
        <f>COUNTIF(R$47:R$62,"TR")</f>
        <v>0</v>
      </c>
      <c r="S120" s="5">
        <f>COUNTIF(S$47:S$62,"TR")</f>
        <v>0</v>
      </c>
      <c r="T120" s="5">
        <f>COUNTIF(T$47:T$62,"TR")</f>
        <v>0</v>
      </c>
      <c r="U120" s="5">
        <f>COUNTIF(U$47:U$62,"TR")</f>
        <v>0</v>
      </c>
      <c r="V120" s="5">
        <f>COUNTIF(V$47:V$62,"TR")</f>
        <v>0</v>
      </c>
      <c r="W120" s="5">
        <f>COUNTIF(W$47:W$62,"TR")</f>
        <v>0</v>
      </c>
      <c r="X120" s="5">
        <f>COUNTIF(X$47:X$62,"TR")</f>
        <v>0</v>
      </c>
      <c r="Y120" s="5">
        <f>COUNTIF(Y$47:Y$62,"TR")</f>
        <v>0</v>
      </c>
      <c r="Z120" s="5">
        <f>COUNTIF(Z$47:Z$62,"TR")</f>
        <v>0</v>
      </c>
      <c r="AA120" s="5">
        <f>COUNTIF(AA$47:AA$62,"TR")</f>
        <v>0</v>
      </c>
      <c r="AB120" s="5">
        <f>COUNTIF(AB$47:AB$62,"TR")</f>
        <v>0</v>
      </c>
      <c r="AC120" s="5">
        <f>COUNTIF(AC$47:AC$62,"TR")</f>
        <v>0</v>
      </c>
      <c r="AD120" s="5">
        <f>COUNTIF(AD$47:AD$62,"TR")</f>
        <v>0</v>
      </c>
      <c r="AE120" s="5">
        <f>COUNTIF(AE$47:AE$62,"TR")</f>
        <v>0</v>
      </c>
      <c r="AF120" s="5">
        <f>COUNTIF(AF$47:AF$62,"TR")</f>
        <v>0</v>
      </c>
      <c r="AG120" s="5">
        <f>COUNTIF(AG$47:AG$62,"TR")</f>
        <v>0</v>
      </c>
      <c r="AH120" s="5">
        <f>COUNTIF(AH$47:AH$62,"TR")</f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7"/>
      <c r="BE120" s="3"/>
      <c r="BF120" s="48"/>
      <c r="BG120" s="48"/>
      <c r="BH120" s="48"/>
      <c r="BI120" s="48"/>
      <c r="BJ120" s="48"/>
      <c r="BK120" s="48"/>
      <c r="BL120" s="48"/>
      <c r="BM120" s="48"/>
      <c r="BN120" s="48"/>
      <c r="BO120" s="49"/>
      <c r="BP120" s="49"/>
      <c r="BQ120" s="49"/>
      <c r="BR120" s="49"/>
      <c r="BS120" s="49"/>
      <c r="BT120" s="50"/>
      <c r="BU120" s="51"/>
      <c r="BV120" s="51"/>
      <c r="BW120" s="51"/>
      <c r="BX120" s="51"/>
      <c r="BY120" s="51"/>
      <c r="BZ120" s="51"/>
      <c r="CA120" s="51"/>
      <c r="CB120" s="51"/>
      <c r="CC120" s="18"/>
      <c r="CD120" s="18"/>
      <c r="CE120" s="18"/>
      <c r="CF120" s="18"/>
      <c r="CG120" s="18"/>
      <c r="CH120" s="18"/>
      <c r="CI120" s="18"/>
      <c r="CJ120" s="18"/>
    </row>
    <row r="121" spans="1:88" s="57" customFormat="1" ht="21" customHeight="1" x14ac:dyDescent="0.2">
      <c r="A121" s="48"/>
      <c r="B121" s="1468"/>
      <c r="C121" s="101" t="s">
        <v>58</v>
      </c>
      <c r="D121" s="14">
        <f>COUNTIF(D$47:D$62,"FOTS")</f>
        <v>0</v>
      </c>
      <c r="E121" s="14">
        <f>COUNTIF(E$47:E$62,"FOTS")</f>
        <v>0</v>
      </c>
      <c r="F121" s="14">
        <f>COUNTIF(F$47:F$62,"FOTS")</f>
        <v>0</v>
      </c>
      <c r="G121" s="14">
        <f>COUNTIF(G$47:G$62,"FOTS")</f>
        <v>0</v>
      </c>
      <c r="H121" s="14">
        <f>COUNTIF(H$47:H$62,"FOTS")</f>
        <v>0</v>
      </c>
      <c r="I121" s="14">
        <f>COUNTIF(I$47:I$62,"FOTS")</f>
        <v>1</v>
      </c>
      <c r="J121" s="14">
        <f>COUNTIF(J$47:J$62,"FOTS")</f>
        <v>1</v>
      </c>
      <c r="K121" s="14">
        <f>COUNTIF(K$47:K$62,"FOTS")</f>
        <v>0</v>
      </c>
      <c r="L121" s="14">
        <f>COUNTIF(L$47:L$62,"FOTS")</f>
        <v>0</v>
      </c>
      <c r="M121" s="14">
        <f>COUNTIF(M$47:M$62,"FOTS")</f>
        <v>1</v>
      </c>
      <c r="N121" s="14">
        <f>COUNTIF(N$47:N$62,"FOTS")</f>
        <v>1</v>
      </c>
      <c r="O121" s="14">
        <f>COUNTIF(O$47:O$62,"FOTS")</f>
        <v>0</v>
      </c>
      <c r="P121" s="14">
        <f>COUNTIF(P$47:P$62,"FOTS")</f>
        <v>0</v>
      </c>
      <c r="Q121" s="14">
        <f>COUNTIF(Q$47:Q$62,"FOTS")</f>
        <v>0</v>
      </c>
      <c r="R121" s="14">
        <f>COUNTIF(R$47:R$62,"FOTS")</f>
        <v>0</v>
      </c>
      <c r="S121" s="14">
        <f>COUNTIF(S$47:S$62,"FOTS")</f>
        <v>0</v>
      </c>
      <c r="T121" s="14">
        <f>COUNTIF(T$47:T$62,"FOTS")</f>
        <v>0</v>
      </c>
      <c r="U121" s="14">
        <f>COUNTIF(U$47:U$62,"FOTS")</f>
        <v>0</v>
      </c>
      <c r="V121" s="14">
        <f>COUNTIF(V$47:V$62,"FOTS")</f>
        <v>1</v>
      </c>
      <c r="W121" s="14">
        <f>COUNTIF(W$47:W$62,"FOTS")</f>
        <v>0</v>
      </c>
      <c r="X121" s="14">
        <f>COUNTIF(X$47:X$62,"FOTS")</f>
        <v>0</v>
      </c>
      <c r="Y121" s="14">
        <f>COUNTIF(Y$47:Y$62,"FOTS")</f>
        <v>0</v>
      </c>
      <c r="Z121" s="14">
        <f>COUNTIF(Z$47:Z$62,"FOTS")</f>
        <v>0</v>
      </c>
      <c r="AA121" s="14">
        <f>COUNTIF(AA$47:AA$62,"FOTS")</f>
        <v>0</v>
      </c>
      <c r="AB121" s="14">
        <f>COUNTIF(AB$47:AB$62,"FOTS")</f>
        <v>0</v>
      </c>
      <c r="AC121" s="14">
        <f>COUNTIF(AC$47:AC$62,"FOTS")</f>
        <v>0</v>
      </c>
      <c r="AD121" s="14">
        <f>COUNTIF(AD$47:AD$62,"FOTS")</f>
        <v>0</v>
      </c>
      <c r="AE121" s="14">
        <f>COUNTIF(AE$47:AE$62,"FOTS")</f>
        <v>0</v>
      </c>
      <c r="AF121" s="14">
        <f>COUNTIF(AF$47:AF$62,"FOTS")</f>
        <v>0</v>
      </c>
      <c r="AG121" s="14">
        <f>COUNTIF(AG$47:AG$62,"FOTS")</f>
        <v>0</v>
      </c>
      <c r="AH121" s="14">
        <f>COUNTIF(AH$47:AH$62,"FOTS")</f>
        <v>0</v>
      </c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96"/>
      <c r="BE121" s="97"/>
      <c r="BF121" s="48"/>
      <c r="BG121" s="48"/>
      <c r="BH121" s="48"/>
      <c r="BI121" s="48"/>
      <c r="BJ121" s="48"/>
      <c r="BK121" s="48"/>
      <c r="BL121" s="48"/>
      <c r="BM121" s="48"/>
      <c r="BN121" s="48"/>
      <c r="BO121" s="50"/>
      <c r="BP121" s="50"/>
      <c r="BQ121" s="50"/>
      <c r="BR121" s="50"/>
      <c r="BS121" s="50"/>
      <c r="BT121" s="50"/>
      <c r="BU121" s="54"/>
      <c r="BV121" s="54"/>
      <c r="BW121" s="54"/>
      <c r="BX121" s="54"/>
      <c r="BY121" s="54"/>
      <c r="BZ121" s="54"/>
      <c r="CA121" s="54"/>
      <c r="CB121" s="54"/>
    </row>
    <row r="122" spans="1:88" s="18" customFormat="1" ht="21" customHeight="1" x14ac:dyDescent="0.2">
      <c r="A122" s="48"/>
      <c r="B122" s="1468"/>
      <c r="C122" s="101" t="s">
        <v>35</v>
      </c>
      <c r="D122" s="14">
        <f>COUNTIF(D$47:D$62,"DISP")</f>
        <v>0</v>
      </c>
      <c r="E122" s="14">
        <f>COUNTIF(E$47:E$62,"DISP")</f>
        <v>0</v>
      </c>
      <c r="F122" s="14">
        <f>COUNTIF(F$47:F$62,"DISP")</f>
        <v>0</v>
      </c>
      <c r="G122" s="14">
        <f>COUNTIF(G$47:G$62,"DISP")</f>
        <v>0</v>
      </c>
      <c r="H122" s="14">
        <f>COUNTIF(H$47:H$62,"DISP")</f>
        <v>0</v>
      </c>
      <c r="I122" s="14">
        <f>COUNTIF(I$47:I$62,"DISP")</f>
        <v>0</v>
      </c>
      <c r="J122" s="14">
        <f>COUNTIF(J$47:J$62,"DISP")</f>
        <v>0</v>
      </c>
      <c r="K122" s="14">
        <f>COUNTIF(K$47:K$62,"DISP")</f>
        <v>0</v>
      </c>
      <c r="L122" s="14">
        <f>COUNTIF(L$47:L$62,"DISP")</f>
        <v>0</v>
      </c>
      <c r="M122" s="14">
        <f>COUNTIF(M$47:M$62,"DISP")</f>
        <v>0</v>
      </c>
      <c r="N122" s="14">
        <f>COUNTIF(N$47:N$62,"DISP")</f>
        <v>0</v>
      </c>
      <c r="O122" s="14">
        <f>COUNTIF(O$47:O$62,"DISP")</f>
        <v>0</v>
      </c>
      <c r="P122" s="14">
        <f>COUNTIF(P$47:P$62,"DISP")</f>
        <v>0</v>
      </c>
      <c r="Q122" s="14">
        <f>COUNTIF(Q$47:Q$62,"DISP")</f>
        <v>0</v>
      </c>
      <c r="R122" s="14">
        <f>COUNTIF(R$47:R$62,"DISP")</f>
        <v>0</v>
      </c>
      <c r="S122" s="14">
        <f>COUNTIF(S$47:S$62,"DISP")</f>
        <v>0</v>
      </c>
      <c r="T122" s="14">
        <f>COUNTIF(T$47:T$62,"DISP")</f>
        <v>0</v>
      </c>
      <c r="U122" s="14">
        <f>COUNTIF(U$47:U$62,"DISP")</f>
        <v>0</v>
      </c>
      <c r="V122" s="14">
        <f>COUNTIF(V$47:V$62,"DISP")</f>
        <v>0</v>
      </c>
      <c r="W122" s="14">
        <f>COUNTIF(W$47:W$62,"DISP")</f>
        <v>0</v>
      </c>
      <c r="X122" s="14">
        <f>COUNTIF(X$47:X$62,"DISP")</f>
        <v>0</v>
      </c>
      <c r="Y122" s="14">
        <f>COUNTIF(Y$47:Y$62,"DISP")</f>
        <v>0</v>
      </c>
      <c r="Z122" s="14">
        <f>COUNTIF(Z$47:Z$62,"DISP")</f>
        <v>0</v>
      </c>
      <c r="AA122" s="14">
        <f>COUNTIF(AA$47:AA$62,"DISP")</f>
        <v>0</v>
      </c>
      <c r="AB122" s="14">
        <f>COUNTIF(AB$47:AB$62,"DISP")</f>
        <v>0</v>
      </c>
      <c r="AC122" s="14">
        <f>COUNTIF(AC$47:AC$62,"DISP")</f>
        <v>0</v>
      </c>
      <c r="AD122" s="14">
        <f>COUNTIF(AD$47:AD$62,"DISP")</f>
        <v>0</v>
      </c>
      <c r="AE122" s="14">
        <f>COUNTIF(AE$47:AE$62,"DISP")</f>
        <v>0</v>
      </c>
      <c r="AF122" s="14">
        <f>COUNTIF(AF$47:AF$62,"DISP")</f>
        <v>0</v>
      </c>
      <c r="AG122" s="14">
        <f>COUNTIF(AG$47:AG$62,"DISP")</f>
        <v>0</v>
      </c>
      <c r="AH122" s="14">
        <f>COUNTIF(AH$47:AH$62,"DISP")</f>
        <v>0</v>
      </c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96"/>
      <c r="BE122" s="97"/>
      <c r="BF122" s="48"/>
      <c r="BG122" s="48"/>
      <c r="BH122" s="48"/>
      <c r="BI122" s="48"/>
      <c r="BJ122" s="48"/>
      <c r="BK122" s="48"/>
      <c r="BL122" s="48"/>
      <c r="BM122" s="48"/>
      <c r="BN122" s="48"/>
      <c r="BO122" s="50"/>
      <c r="BP122" s="50"/>
      <c r="BQ122" s="50"/>
      <c r="BR122" s="50"/>
      <c r="BS122" s="50"/>
      <c r="BT122" s="50"/>
      <c r="BU122" s="54"/>
      <c r="BV122" s="54"/>
      <c r="BW122" s="54"/>
      <c r="BX122" s="54"/>
      <c r="BY122" s="54"/>
      <c r="BZ122" s="54"/>
      <c r="CA122" s="54"/>
      <c r="CB122" s="54"/>
      <c r="CC122" s="57"/>
      <c r="CD122" s="57"/>
      <c r="CE122" s="57"/>
      <c r="CF122" s="57"/>
      <c r="CG122" s="57"/>
      <c r="CH122" s="57"/>
      <c r="CI122" s="57"/>
      <c r="CJ122" s="57"/>
    </row>
    <row r="123" spans="1:88" s="18" customFormat="1" ht="21" customHeight="1" x14ac:dyDescent="0.2">
      <c r="A123" s="99"/>
      <c r="B123" s="1465" t="s">
        <v>23</v>
      </c>
      <c r="C123" s="1466"/>
      <c r="D123" s="129">
        <v>1</v>
      </c>
      <c r="E123" s="129">
        <f t="shared" ref="E123:AH123" si="335">D123+1</f>
        <v>2</v>
      </c>
      <c r="F123" s="129">
        <f t="shared" si="335"/>
        <v>3</v>
      </c>
      <c r="G123" s="129">
        <f t="shared" si="335"/>
        <v>4</v>
      </c>
      <c r="H123" s="129">
        <f t="shared" si="335"/>
        <v>5</v>
      </c>
      <c r="I123" s="129">
        <f t="shared" si="335"/>
        <v>6</v>
      </c>
      <c r="J123" s="129">
        <f t="shared" si="335"/>
        <v>7</v>
      </c>
      <c r="K123" s="602">
        <f t="shared" si="335"/>
        <v>8</v>
      </c>
      <c r="L123" s="129">
        <f t="shared" si="335"/>
        <v>9</v>
      </c>
      <c r="M123" s="129">
        <f t="shared" si="335"/>
        <v>10</v>
      </c>
      <c r="N123" s="129">
        <f t="shared" si="335"/>
        <v>11</v>
      </c>
      <c r="O123" s="129">
        <f t="shared" si="335"/>
        <v>12</v>
      </c>
      <c r="P123" s="129">
        <f t="shared" si="335"/>
        <v>13</v>
      </c>
      <c r="Q123" s="129">
        <f t="shared" si="335"/>
        <v>14</v>
      </c>
      <c r="R123" s="129">
        <f t="shared" si="335"/>
        <v>15</v>
      </c>
      <c r="S123" s="129">
        <f t="shared" si="335"/>
        <v>16</v>
      </c>
      <c r="T123" s="129">
        <f t="shared" si="335"/>
        <v>17</v>
      </c>
      <c r="U123" s="129">
        <f t="shared" si="335"/>
        <v>18</v>
      </c>
      <c r="V123" s="129">
        <f t="shared" si="335"/>
        <v>19</v>
      </c>
      <c r="W123" s="129">
        <f t="shared" si="335"/>
        <v>20</v>
      </c>
      <c r="X123" s="129">
        <f t="shared" si="335"/>
        <v>21</v>
      </c>
      <c r="Y123" s="129">
        <f t="shared" si="335"/>
        <v>22</v>
      </c>
      <c r="Z123" s="129">
        <f t="shared" si="335"/>
        <v>23</v>
      </c>
      <c r="AA123" s="129">
        <f t="shared" si="335"/>
        <v>24</v>
      </c>
      <c r="AB123" s="129">
        <f t="shared" si="335"/>
        <v>25</v>
      </c>
      <c r="AC123" s="129">
        <f t="shared" si="335"/>
        <v>26</v>
      </c>
      <c r="AD123" s="129">
        <f t="shared" si="335"/>
        <v>27</v>
      </c>
      <c r="AE123" s="129">
        <f t="shared" si="335"/>
        <v>28</v>
      </c>
      <c r="AF123" s="129">
        <f t="shared" si="335"/>
        <v>29</v>
      </c>
      <c r="AG123" s="129">
        <f t="shared" si="335"/>
        <v>30</v>
      </c>
      <c r="AH123" s="129">
        <f t="shared" si="335"/>
        <v>31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7"/>
      <c r="BE123" s="3"/>
      <c r="BF123" s="1"/>
      <c r="BG123" s="1"/>
      <c r="BH123" s="1"/>
      <c r="BI123" s="1"/>
      <c r="BJ123" s="1"/>
      <c r="BK123" s="1"/>
      <c r="BL123" s="1"/>
      <c r="BM123" s="1"/>
      <c r="BN123" s="1"/>
      <c r="BO123" s="49"/>
      <c r="BP123" s="49"/>
      <c r="BQ123" s="49"/>
      <c r="BR123" s="49"/>
      <c r="BS123" s="49"/>
      <c r="BT123" s="50"/>
      <c r="BU123" s="51"/>
      <c r="BV123" s="51"/>
      <c r="BW123" s="51"/>
      <c r="BX123" s="52"/>
      <c r="BY123" s="52"/>
      <c r="BZ123" s="52"/>
      <c r="CA123" s="52"/>
      <c r="CB123" s="52"/>
    </row>
    <row r="124" spans="1:88" s="18" customFormat="1" ht="21" customHeight="1" x14ac:dyDescent="0.2">
      <c r="A124" s="1"/>
      <c r="B124" s="1469" t="s">
        <v>203</v>
      </c>
      <c r="C124" s="104" t="s">
        <v>197</v>
      </c>
      <c r="D124" s="5">
        <f>COUNTIF(D64:D65,"fE")+COUNTIF(D64:D65,"fES")+COUNTIF(D64:D65,"fED")+COUNTIF(D64:D65,"fEF")</f>
        <v>0</v>
      </c>
      <c r="E124" s="5">
        <f>COUNTIF(E64:E65,"fE")+COUNTIF(E64:E65,"fES")+COUNTIF(E64:E65,"fED")+COUNTIF(E64:E65,"fEF")</f>
        <v>0</v>
      </c>
      <c r="F124" s="5">
        <f>COUNTIF(F64:F65,"fE")+COUNTIF(F64:F65,"fES")+COUNTIF(F64:F65,"fED")+COUNTIF(F64:F65,"fEF")</f>
        <v>0</v>
      </c>
      <c r="G124" s="5">
        <f>COUNTIF(G64:G65,"fE")+COUNTIF(G64:G65,"fES")+COUNTIF(G64:G65,"fED")+COUNTIF(G64:G65,"fEF")</f>
        <v>0</v>
      </c>
      <c r="H124" s="5">
        <f>COUNTIF(H64:H65,"fE")+COUNTIF(H64:H65,"fES")+COUNTIF(H64:H65,"fED")+COUNTIF(H64:H65,"fEF")</f>
        <v>0</v>
      </c>
      <c r="I124" s="5">
        <f>COUNTIF(I64:I65,"fE")+COUNTIF(I64:I65,"fES")+COUNTIF(I64:I65,"fED")+COUNTIF(I64:I65,"fEF")</f>
        <v>0</v>
      </c>
      <c r="J124" s="5">
        <f>COUNTIF(J64:J65,"fE")+COUNTIF(J64:J65,"fES")+COUNTIF(J64:J65,"fED")+COUNTIF(J64:J65,"fEF")</f>
        <v>0</v>
      </c>
      <c r="K124" s="5">
        <f>COUNTIF(K64:K65,"fE")+COUNTIF(K64:K65,"fES")+COUNTIF(K64:K65,"fED")+COUNTIF(K64:K65,"fEF")</f>
        <v>0</v>
      </c>
      <c r="L124" s="5">
        <f>COUNTIF(L64:L65,"fE")+COUNTIF(L64:L65,"fES")+COUNTIF(L64:L65,"fED")+COUNTIF(L64:L65,"fEF")</f>
        <v>0</v>
      </c>
      <c r="M124" s="5">
        <f>COUNTIF(M64:M65,"fE")+COUNTIF(M64:M65,"fES")+COUNTIF(M64:M65,"fED")+COUNTIF(M64:M65,"fEF")</f>
        <v>0</v>
      </c>
      <c r="N124" s="5">
        <f>COUNTIF(N64:N65,"fE")+COUNTIF(N64:N65,"fES")+COUNTIF(N64:N65,"fED")+COUNTIF(N64:N65,"fEF")</f>
        <v>0</v>
      </c>
      <c r="O124" s="5">
        <f>COUNTIF(O64:O65,"fE")+COUNTIF(O64:O65,"fES")+COUNTIF(O64:O65,"fED")+COUNTIF(O64:O65,"fEF")</f>
        <v>0</v>
      </c>
      <c r="P124" s="5">
        <f>COUNTIF(P64:P65,"fE")+COUNTIF(P64:P65,"fES")+COUNTIF(P64:P65,"fED")+COUNTIF(P64:P65,"fEF")</f>
        <v>0</v>
      </c>
      <c r="Q124" s="5">
        <f>COUNTIF(Q64:Q65,"fE")+COUNTIF(Q64:Q65,"fES")+COUNTIF(Q64:Q65,"fED")+COUNTIF(Q64:Q65,"fEF")</f>
        <v>0</v>
      </c>
      <c r="R124" s="5">
        <f>COUNTIF(R64:R65,"fE")+COUNTIF(R64:R65,"fES")+COUNTIF(R64:R65,"fED")+COUNTIF(R64:R65,"fEF")</f>
        <v>0</v>
      </c>
      <c r="S124" s="5">
        <f>COUNTIF(S64:S65,"fE")+COUNTIF(S64:S65,"fES")+COUNTIF(S64:S65,"fED")+COUNTIF(S64:S65,"fEF")</f>
        <v>0</v>
      </c>
      <c r="T124" s="5">
        <f>COUNTIF(T64:T65,"fE")+COUNTIF(T64:T65,"fES")+COUNTIF(T64:T65,"fED")+COUNTIF(T64:T65,"fEF")</f>
        <v>0</v>
      </c>
      <c r="U124" s="5">
        <f>COUNTIF(U64:U65,"fE")+COUNTIF(U64:U65,"fES")+COUNTIF(U64:U65,"fED")+COUNTIF(U64:U65,"fEF")</f>
        <v>0</v>
      </c>
      <c r="V124" s="5">
        <f>COUNTIF(V64:V65,"fE")+COUNTIF(V64:V65,"fES")+COUNTIF(V64:V65,"fED")+COUNTIF(V64:V65,"fEF")</f>
        <v>0</v>
      </c>
      <c r="W124" s="5">
        <f>COUNTIF(W64:W65,"fE")+COUNTIF(W64:W65,"fES")+COUNTIF(W64:W65,"fED")+COUNTIF(W64:W65,"fEF")</f>
        <v>0</v>
      </c>
      <c r="X124" s="5">
        <f>COUNTIF(X64:X65,"fE")+COUNTIF(X64:X65,"fES")+COUNTIF(X64:X65,"fED")+COUNTIF(X64:X65,"fEF")</f>
        <v>0</v>
      </c>
      <c r="Y124" s="5">
        <f>COUNTIF(Y64:Y65,"fE")+COUNTIF(Y64:Y65,"fES")+COUNTIF(Y64:Y65,"fED")+COUNTIF(Y64:Y65,"fEF")</f>
        <v>0</v>
      </c>
      <c r="Z124" s="5">
        <f>COUNTIF(Z64:Z65,"fE")+COUNTIF(Z64:Z65,"fES")+COUNTIF(Z64:Z65,"fED")+COUNTIF(Z64:Z65,"fEF")</f>
        <v>0</v>
      </c>
      <c r="AA124" s="5">
        <f>COUNTIF(AA64:AA65,"fE")+COUNTIF(AA64:AA65,"fES")+COUNTIF(AA64:AA65,"fED")+COUNTIF(AA64:AA65,"fEF")</f>
        <v>0</v>
      </c>
      <c r="AB124" s="5">
        <f>COUNTIF(AB64:AB65,"fE")+COUNTIF(AB64:AB65,"fES")+COUNTIF(AB64:AB65,"fED")+COUNTIF(AB64:AB65,"fEF")</f>
        <v>0</v>
      </c>
      <c r="AC124" s="5">
        <f>COUNTIF(AC64:AC65,"fE")+COUNTIF(AC64:AC65,"fES")+COUNTIF(AC64:AC65,"fED")+COUNTIF(AC64:AC65,"fEF")</f>
        <v>0</v>
      </c>
      <c r="AD124" s="5">
        <f>COUNTIF(AD64:AD65,"fE")+COUNTIF(AD64:AD65,"fES")+COUNTIF(AD64:AD65,"fED")+COUNTIF(AD64:AD65,"fEF")</f>
        <v>0</v>
      </c>
      <c r="AE124" s="5">
        <f>COUNTIF(AE64:AE65,"fE")+COUNTIF(AE64:AE65,"fES")+COUNTIF(AE64:AE65,"fED")+COUNTIF(AE64:AE65,"fEF")</f>
        <v>0</v>
      </c>
      <c r="AF124" s="5">
        <f>COUNTIF(AF64:AF65,"fE")+COUNTIF(AF64:AF65,"fES")+COUNTIF(AF64:AF65,"fED")+COUNTIF(AF64:AF65,"fEF")</f>
        <v>0</v>
      </c>
      <c r="AG124" s="5">
        <f>COUNTIF(AG64:AG65,"fE")+COUNTIF(AG64:AG65,"fES")+COUNTIF(AG64:AG65,"fED")+COUNTIF(AG64:AG65,"fEF")</f>
        <v>0</v>
      </c>
      <c r="AH124" s="5">
        <f>COUNTIF(AH64:AH65,"fE")+COUNTIF(AH64:AH65,"fES")+COUNTIF(AH64:AH65,"fED")+COUNTIF(AH64:AH65,"fEF")</f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7"/>
      <c r="BE124" s="3"/>
      <c r="BF124" s="48"/>
      <c r="BG124" s="48"/>
      <c r="BH124" s="48"/>
      <c r="BI124" s="48"/>
      <c r="BJ124" s="48"/>
      <c r="BK124" s="48"/>
      <c r="BL124" s="48"/>
      <c r="BM124" s="48"/>
      <c r="BN124" s="48"/>
      <c r="BO124" s="49"/>
      <c r="BP124" s="49"/>
      <c r="BQ124" s="49"/>
      <c r="BR124" s="49"/>
      <c r="BS124" s="49"/>
      <c r="BT124" s="50"/>
      <c r="BU124" s="51"/>
      <c r="BV124" s="51"/>
      <c r="BW124" s="51"/>
      <c r="BX124" s="51"/>
      <c r="BY124" s="51"/>
      <c r="BZ124" s="51"/>
      <c r="CA124" s="51"/>
      <c r="CB124" s="51"/>
    </row>
    <row r="125" spans="1:88" s="18" customFormat="1" ht="21" customHeight="1" x14ac:dyDescent="0.2">
      <c r="A125" s="1"/>
      <c r="B125" s="1469"/>
      <c r="C125" s="104" t="s">
        <v>198</v>
      </c>
      <c r="D125" s="5">
        <f>COUNTIF(D66:D69,"fE")+COUNTIF(D66:D69,"fES")+COUNTIF(D66:D69,"fED")+COUNTIF(D66:D69,"fEF")</f>
        <v>0</v>
      </c>
      <c r="E125" s="5">
        <f>COUNTIF(E66:E69,"fE")+COUNTIF(E66:E69,"fES")+COUNTIF(E66:E69,"fED")+COUNTIF(E66:E69,"fEF")</f>
        <v>0</v>
      </c>
      <c r="F125" s="5">
        <f>COUNTIF(F66:F69,"fE")+COUNTIF(F66:F69,"fES")+COUNTIF(F66:F69,"fED")+COUNTIF(F66:F69,"fEF")</f>
        <v>0</v>
      </c>
      <c r="G125" s="5">
        <f>COUNTIF(G66:G69,"fE")+COUNTIF(G66:G69,"fES")+COUNTIF(G66:G69,"fED")+COUNTIF(G66:G69,"fEF")</f>
        <v>0</v>
      </c>
      <c r="H125" s="5">
        <f>COUNTIF(H66:H69,"fE")+COUNTIF(H66:H69,"fES")+COUNTIF(H66:H69,"fED")+COUNTIF(H66:H69,"fEF")</f>
        <v>0</v>
      </c>
      <c r="I125" s="5">
        <f>COUNTIF(I66:I69,"fE")+COUNTIF(I66:I69,"fES")+COUNTIF(I66:I69,"fED")+COUNTIF(I66:I69,"fEF")</f>
        <v>0</v>
      </c>
      <c r="J125" s="5">
        <f>COUNTIF(J66:J69,"fE")+COUNTIF(J66:J69,"fES")+COUNTIF(J66:J69,"fED")+COUNTIF(J66:J69,"fEF")</f>
        <v>0</v>
      </c>
      <c r="K125" s="5">
        <f>COUNTIF(K66:K69,"fE")+COUNTIF(K66:K69,"fES")+COUNTIF(K66:K69,"fED")+COUNTIF(K66:K69,"fEF")</f>
        <v>0</v>
      </c>
      <c r="L125" s="5">
        <f>COUNTIF(L66:L69,"fE")+COUNTIF(L66:L69,"fES")+COUNTIF(L66:L69,"fED")+COUNTIF(L66:L69,"fEF")</f>
        <v>0</v>
      </c>
      <c r="M125" s="5">
        <f>COUNTIF(M66:M69,"fE")+COUNTIF(M66:M69,"fES")+COUNTIF(M66:M69,"fED")+COUNTIF(M66:M69,"fEF")</f>
        <v>0</v>
      </c>
      <c r="N125" s="5">
        <f>COUNTIF(N66:N69,"fE")+COUNTIF(N66:N69,"fES")+COUNTIF(N66:N69,"fED")+COUNTIF(N66:N69,"fEF")</f>
        <v>0</v>
      </c>
      <c r="O125" s="5">
        <f>COUNTIF(O66:O69,"fE")+COUNTIF(O66:O69,"fES")+COUNTIF(O66:O69,"fED")+COUNTIF(O66:O69,"fEF")</f>
        <v>0</v>
      </c>
      <c r="P125" s="5">
        <f>COUNTIF(P66:P69,"fE")+COUNTIF(P66:P69,"fES")+COUNTIF(P66:P69,"fED")+COUNTIF(P66:P69,"fEF")</f>
        <v>0</v>
      </c>
      <c r="Q125" s="5">
        <f>COUNTIF(Q66:Q69,"fE")+COUNTIF(Q66:Q69,"fES")+COUNTIF(Q66:Q69,"fED")+COUNTIF(Q66:Q69,"fEF")</f>
        <v>0</v>
      </c>
      <c r="R125" s="5">
        <f>COUNTIF(R66:R69,"fE")+COUNTIF(R66:R69,"fES")+COUNTIF(R66:R69,"fED")+COUNTIF(R66:R69,"fEF")</f>
        <v>0</v>
      </c>
      <c r="S125" s="5">
        <f>COUNTIF(S66:S69,"fE")+COUNTIF(S66:S69,"fES")+COUNTIF(S66:S69,"fED")+COUNTIF(S66:S69,"fEF")</f>
        <v>0</v>
      </c>
      <c r="T125" s="5">
        <f>COUNTIF(T66:T69,"fE")+COUNTIF(T66:T69,"fES")+COUNTIF(T66:T69,"fED")+COUNTIF(T66:T69,"fEF")</f>
        <v>0</v>
      </c>
      <c r="U125" s="5">
        <f>COUNTIF(U66:U69,"fE")+COUNTIF(U66:U69,"fES")+COUNTIF(U66:U69,"fED")+COUNTIF(U66:U69,"fEF")</f>
        <v>0</v>
      </c>
      <c r="V125" s="5">
        <f>COUNTIF(V66:V69,"fE")+COUNTIF(V66:V69,"fES")+COUNTIF(V66:V69,"fED")+COUNTIF(V66:V69,"fEF")</f>
        <v>0</v>
      </c>
      <c r="W125" s="5">
        <f>COUNTIF(W66:W69,"fE")+COUNTIF(W66:W69,"fES")+COUNTIF(W66:W69,"fED")+COUNTIF(W66:W69,"fEF")</f>
        <v>0</v>
      </c>
      <c r="X125" s="5">
        <f>COUNTIF(X66:X69,"fE")+COUNTIF(X66:X69,"fES")+COUNTIF(X66:X69,"fED")+COUNTIF(X66:X69,"fEF")</f>
        <v>0</v>
      </c>
      <c r="Y125" s="5">
        <f>COUNTIF(Y66:Y69,"fE")+COUNTIF(Y66:Y69,"fES")+COUNTIF(Y66:Y69,"fED")+COUNTIF(Y66:Y69,"fEF")</f>
        <v>0</v>
      </c>
      <c r="Z125" s="5">
        <f>COUNTIF(Z66:Z69,"fE")+COUNTIF(Z66:Z69,"fES")+COUNTIF(Z66:Z69,"fED")+COUNTIF(Z66:Z69,"fEF")</f>
        <v>0</v>
      </c>
      <c r="AA125" s="5">
        <f>COUNTIF(AA66:AA69,"fE")+COUNTIF(AA66:AA69,"fES")+COUNTIF(AA66:AA69,"fED")+COUNTIF(AA66:AA69,"fEF")</f>
        <v>0</v>
      </c>
      <c r="AB125" s="5">
        <f>COUNTIF(AB66:AB69,"fE")+COUNTIF(AB66:AB69,"fES")+COUNTIF(AB66:AB69,"fED")+COUNTIF(AB66:AB69,"fEF")</f>
        <v>0</v>
      </c>
      <c r="AC125" s="5">
        <f>COUNTIF(AC66:AC69,"fE")+COUNTIF(AC66:AC69,"fES")+COUNTIF(AC66:AC69,"fED")+COUNTIF(AC66:AC69,"fEF")</f>
        <v>0</v>
      </c>
      <c r="AD125" s="5">
        <f>COUNTIF(AD66:AD69,"fE")+COUNTIF(AD66:AD69,"fES")+COUNTIF(AD66:AD69,"fED")+COUNTIF(AD66:AD69,"fEF")</f>
        <v>0</v>
      </c>
      <c r="AE125" s="5">
        <f>COUNTIF(AE66:AE69,"fE")+COUNTIF(AE66:AE69,"fES")+COUNTIF(AE66:AE69,"fED")+COUNTIF(AE66:AE69,"fEF")</f>
        <v>0</v>
      </c>
      <c r="AF125" s="5">
        <f>COUNTIF(AF66:AF69,"fE")+COUNTIF(AF66:AF69,"fES")+COUNTIF(AF66:AF69,"fED")+COUNTIF(AF66:AF69,"fEF")</f>
        <v>0</v>
      </c>
      <c r="AG125" s="5">
        <f>COUNTIF(AG66:AG69,"fE")+COUNTIF(AG66:AG69,"fES")+COUNTIF(AG66:AG69,"fED")+COUNTIF(AG66:AG69,"fEF")</f>
        <v>0</v>
      </c>
      <c r="AH125" s="5">
        <f>COUNTIF(AH66:AH69,"fE")+COUNTIF(AH66:AH69,"fES")+COUNTIF(AH66:AH69,"fED")+COUNTIF(AH66:AH69,"fEF")</f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7"/>
      <c r="BE125" s="3"/>
      <c r="BF125" s="48"/>
      <c r="BG125" s="48"/>
      <c r="BH125" s="48"/>
      <c r="BI125" s="48"/>
      <c r="BJ125" s="48"/>
      <c r="BK125" s="48"/>
      <c r="BL125" s="48"/>
      <c r="BM125" s="48"/>
      <c r="BN125" s="48"/>
      <c r="BO125" s="49"/>
      <c r="BP125" s="49"/>
      <c r="BQ125" s="49"/>
      <c r="BR125" s="49"/>
      <c r="BS125" s="49"/>
      <c r="BT125" s="50"/>
      <c r="BU125" s="51"/>
      <c r="BV125" s="51"/>
      <c r="BW125" s="51"/>
      <c r="BX125" s="51"/>
      <c r="BY125" s="51"/>
      <c r="BZ125" s="51"/>
      <c r="CA125" s="51"/>
      <c r="CB125" s="51"/>
    </row>
    <row r="126" spans="1:88" s="18" customFormat="1" ht="21" customHeight="1" x14ac:dyDescent="0.2">
      <c r="A126" s="1"/>
      <c r="B126" s="1469"/>
      <c r="C126" s="104" t="s">
        <v>199</v>
      </c>
      <c r="D126" s="5">
        <f>+COUNTIF(D70:D79,"fE")+COUNTIF(D70:D79,"fES")+COUNTIF(D70:D79,"fED")+COUNTIF(D70:D79,"fEF")</f>
        <v>0</v>
      </c>
      <c r="E126" s="5" t="e">
        <f>COUNTIF(E70:E79,"fE")+COUNTIF(E70:E79,"fES")+COUNTIF(E70:E79,"fED")+COUNTIF(E70:E79,"fEF")+COUNTIF(#REF!,"fE")+COUNTIF(#REF!,"fES")+COUNTIF(#REF!,"fED")+COUNTIF(#REF!,"fEF")</f>
        <v>#REF!</v>
      </c>
      <c r="F126" s="5" t="e">
        <f>COUNTIF(F70:F79,"fE")+COUNTIF(F70:F79,"fES")+COUNTIF(F70:F79,"fED")+COUNTIF(F70:F79,"fEF")+COUNTIF(#REF!,"fE")+COUNTIF(#REF!,"fES")+COUNTIF(#REF!,"fED")+COUNTIF(#REF!,"fEF")</f>
        <v>#REF!</v>
      </c>
      <c r="G126" s="5" t="e">
        <f>COUNTIF(G70:G79,"fE")+COUNTIF(G70:G79,"fES")+COUNTIF(G70:G79,"fED")+COUNTIF(G70:G79,"fEF")+COUNTIF(#REF!,"fE")+COUNTIF(#REF!,"fES")+COUNTIF(#REF!,"fED")+COUNTIF(#REF!,"fEF")</f>
        <v>#REF!</v>
      </c>
      <c r="H126" s="5" t="e">
        <f>COUNTIF(H70:H79,"fE")+COUNTIF(H70:H79,"fES")+COUNTIF(H70:H79,"fED")+COUNTIF(H70:H79,"fEF")+COUNTIF(#REF!,"fE")+COUNTIF(#REF!,"fES")+COUNTIF(#REF!,"fED")+COUNTIF(#REF!,"fEF")</f>
        <v>#REF!</v>
      </c>
      <c r="I126" s="5" t="e">
        <f>COUNTIF(I70:I79,"fE")+COUNTIF(I70:I79,"fES")+COUNTIF(I70:I79,"fED")+COUNTIF(I70:I79,"fEF")+COUNTIF(#REF!,"fE")+COUNTIF(#REF!,"fES")+COUNTIF(#REF!,"fED")+COUNTIF(#REF!,"fEF")</f>
        <v>#REF!</v>
      </c>
      <c r="J126" s="5" t="e">
        <f>COUNTIF(J70:J79,"fE")+COUNTIF(J70:J79,"fES")+COUNTIF(J70:J79,"fED")+COUNTIF(J70:J79,"fEF")+COUNTIF(#REF!,"fE")+COUNTIF(#REF!,"fES")+COUNTIF(#REF!,"fED")+COUNTIF(#REF!,"fEF")</f>
        <v>#REF!</v>
      </c>
      <c r="K126" s="5" t="e">
        <f>COUNTIF(K70:K79,"fE")+COUNTIF(K70:K79,"fES")+COUNTIF(K70:K79,"fED")+COUNTIF(K70:K79,"fEF")+COUNTIF(#REF!,"fE")+COUNTIF(#REF!,"fES")+COUNTIF(#REF!,"fED")+COUNTIF(#REF!,"fEF")</f>
        <v>#REF!</v>
      </c>
      <c r="L126" s="5" t="e">
        <f>COUNTIF(L70:L79,"fE")+COUNTIF(L70:L79,"fES")+COUNTIF(L70:L79,"fED")+COUNTIF(L70:L79,"fEF")+COUNTIF(#REF!,"fE")+COUNTIF(#REF!,"fES")+COUNTIF(#REF!,"fED")+COUNTIF(#REF!,"fEF")</f>
        <v>#REF!</v>
      </c>
      <c r="M126" s="5" t="e">
        <f>COUNTIF(M70:M79,"fE")+COUNTIF(M70:M79,"fES")+COUNTIF(M70:M79,"fED")+COUNTIF(M70:M79,"fEF")+COUNTIF(#REF!,"fE")+COUNTIF(#REF!,"fES")+COUNTIF(#REF!,"fED")+COUNTIF(#REF!,"fEF")</f>
        <v>#REF!</v>
      </c>
      <c r="N126" s="5" t="e">
        <f>COUNTIF(N70:N79,"fE")+COUNTIF(N70:N79,"fES")+COUNTIF(N70:N79,"fED")+COUNTIF(N70:N79,"fEF")+COUNTIF(#REF!,"fE")+COUNTIF(#REF!,"fES")+COUNTIF(#REF!,"fED")+COUNTIF(#REF!,"fEF")</f>
        <v>#REF!</v>
      </c>
      <c r="O126" s="5" t="e">
        <f>COUNTIF(O70:O79,"fE")+COUNTIF(O70:O79,"fES")+COUNTIF(O70:O79,"fED")+COUNTIF(O70:O79,"fEF")+COUNTIF(#REF!,"fE")+COUNTIF(#REF!,"fES")+COUNTIF(#REF!,"fED")+COUNTIF(#REF!,"fEF")</f>
        <v>#REF!</v>
      </c>
      <c r="P126" s="5" t="e">
        <f>COUNTIF(P70:P79,"fE")+COUNTIF(P70:P79,"fES")+COUNTIF(P70:P79,"fED")+COUNTIF(P70:P79,"fEF")+COUNTIF(#REF!,"fE")+COUNTIF(#REF!,"fES")+COUNTIF(#REF!,"fED")+COUNTIF(#REF!,"fEF")</f>
        <v>#REF!</v>
      </c>
      <c r="Q126" s="5" t="e">
        <f>COUNTIF(Q70:Q79,"fE")+COUNTIF(Q70:Q79,"fES")+COUNTIF(Q70:Q79,"fED")+COUNTIF(Q70:Q79,"fEF")+COUNTIF(#REF!,"fE")+COUNTIF(#REF!,"fES")+COUNTIF(#REF!,"fED")+COUNTIF(#REF!,"fEF")</f>
        <v>#REF!</v>
      </c>
      <c r="R126" s="5" t="e">
        <f>COUNTIF(R70:R79,"fE")+COUNTIF(R70:R79,"fES")+COUNTIF(R70:R79,"fED")+COUNTIF(R70:R79,"fEF")+COUNTIF(#REF!,"fE")+COUNTIF(#REF!,"fES")+COUNTIF(#REF!,"fED")+COUNTIF(#REF!,"fEF")</f>
        <v>#REF!</v>
      </c>
      <c r="S126" s="5" t="e">
        <f>COUNTIF(S70:S79,"fE")+COUNTIF(S70:S79,"fES")+COUNTIF(S70:S79,"fED")+COUNTIF(S70:S79,"fEF")+COUNTIF(#REF!,"fE")+COUNTIF(#REF!,"fES")+COUNTIF(#REF!,"fED")+COUNTIF(#REF!,"fEF")</f>
        <v>#REF!</v>
      </c>
      <c r="T126" s="5" t="e">
        <f>COUNTIF(T70:T79,"fE")+COUNTIF(T70:T79,"fES")+COUNTIF(T70:T79,"fED")+COUNTIF(T70:T79,"fEF")+COUNTIF(#REF!,"fE")+COUNTIF(#REF!,"fES")+COUNTIF(#REF!,"fED")+COUNTIF(#REF!,"fEF")</f>
        <v>#REF!</v>
      </c>
      <c r="U126" s="5" t="e">
        <f>COUNTIF(U70:U79,"fE")+COUNTIF(U70:U79,"fES")+COUNTIF(U70:U79,"fED")+COUNTIF(U70:U79,"fEF")+COUNTIF(#REF!,"fE")+COUNTIF(#REF!,"fES")+COUNTIF(#REF!,"fED")+COUNTIF(#REF!,"fEF")</f>
        <v>#REF!</v>
      </c>
      <c r="V126" s="5" t="e">
        <f>COUNTIF(V70:V79,"fE")+COUNTIF(V70:V79,"fES")+COUNTIF(V70:V79,"fED")+COUNTIF(V70:V79,"fEF")+COUNTIF(#REF!,"fE")+COUNTIF(#REF!,"fES")+COUNTIF(#REF!,"fED")+COUNTIF(#REF!,"fEF")</f>
        <v>#REF!</v>
      </c>
      <c r="W126" s="5" t="e">
        <f>COUNTIF(W70:W79,"fE")+COUNTIF(W70:W79,"fES")+COUNTIF(W70:W79,"fED")+COUNTIF(W70:W79,"fEF")+COUNTIF(#REF!,"fE")+COUNTIF(#REF!,"fES")+COUNTIF(#REF!,"fED")+COUNTIF(#REF!,"fEF")</f>
        <v>#REF!</v>
      </c>
      <c r="X126" s="5" t="e">
        <f>COUNTIF(X70:X79,"fE")+COUNTIF(X70:X79,"fES")+COUNTIF(X70:X79,"fED")+COUNTIF(X70:X79,"fEF")+COUNTIF(#REF!,"fE")+COUNTIF(#REF!,"fES")+COUNTIF(#REF!,"fED")+COUNTIF(#REF!,"fEF")</f>
        <v>#REF!</v>
      </c>
      <c r="Y126" s="5" t="e">
        <f>COUNTIF(Y70:Y79,"fE")+COUNTIF(Y70:Y79,"fES")+COUNTIF(Y70:Y79,"fED")+COUNTIF(Y70:Y79,"fEF")+COUNTIF(#REF!,"fE")+COUNTIF(#REF!,"fES")+COUNTIF(#REF!,"fED")+COUNTIF(#REF!,"fEF")</f>
        <v>#REF!</v>
      </c>
      <c r="Z126" s="5" t="e">
        <f>COUNTIF(Z70:Z79,"fE")+COUNTIF(Z70:Z79,"fES")+COUNTIF(Z70:Z79,"fED")+COUNTIF(Z70:Z79,"fEF")+COUNTIF(#REF!,"fE")+COUNTIF(#REF!,"fES")+COUNTIF(#REF!,"fED")+COUNTIF(#REF!,"fEF")</f>
        <v>#REF!</v>
      </c>
      <c r="AA126" s="5" t="e">
        <f>COUNTIF(AA70:AA79,"fE")+COUNTIF(AA70:AA79,"fES")+COUNTIF(AA70:AA79,"fED")+COUNTIF(AA70:AA79,"fEF")+COUNTIF(#REF!,"fE")+COUNTIF(#REF!,"fES")+COUNTIF(#REF!,"fED")+COUNTIF(#REF!,"fEF")</f>
        <v>#REF!</v>
      </c>
      <c r="AB126" s="5" t="e">
        <f>COUNTIF(AB70:AB79,"fE")+COUNTIF(AB70:AB79,"fES")+COUNTIF(AB70:AB79,"fED")+COUNTIF(AB70:AB79,"fEF")+COUNTIF(#REF!,"fE")+COUNTIF(#REF!,"fES")+COUNTIF(#REF!,"fED")+COUNTIF(#REF!,"fEF")</f>
        <v>#REF!</v>
      </c>
      <c r="AC126" s="5" t="e">
        <f>COUNTIF(AC70:AC79,"fE")+COUNTIF(AC70:AC79,"fES")+COUNTIF(AC70:AC79,"fED")+COUNTIF(AC70:AC79,"fEF")+COUNTIF(#REF!,"fE")+COUNTIF(#REF!,"fES")+COUNTIF(#REF!,"fED")+COUNTIF(#REF!,"fEF")</f>
        <v>#REF!</v>
      </c>
      <c r="AD126" s="5" t="e">
        <f>COUNTIF(AD70:AD79,"fE")+COUNTIF(AD70:AD79,"fES")+COUNTIF(AD70:AD79,"fED")+COUNTIF(AD70:AD79,"fEF")+COUNTIF(#REF!,"fE")+COUNTIF(#REF!,"fES")+COUNTIF(#REF!,"fED")+COUNTIF(#REF!,"fEF")</f>
        <v>#REF!</v>
      </c>
      <c r="AE126" s="5" t="e">
        <f>COUNTIF(AE70:AE79,"fE")+COUNTIF(AE70:AE79,"fES")+COUNTIF(AE70:AE79,"fED")+COUNTIF(AE70:AE79,"fEF")+COUNTIF(#REF!,"fE")+COUNTIF(#REF!,"fES")+COUNTIF(#REF!,"fED")+COUNTIF(#REF!,"fEF")</f>
        <v>#REF!</v>
      </c>
      <c r="AF126" s="5" t="e">
        <f>COUNTIF(AF70:AF79,"fE")+COUNTIF(AF70:AF79,"fES")+COUNTIF(AF70:AF79,"fED")+COUNTIF(AF70:AF79,"fEF")+COUNTIF(#REF!,"fE")+COUNTIF(#REF!,"fES")+COUNTIF(#REF!,"fED")+COUNTIF(#REF!,"fEF")</f>
        <v>#REF!</v>
      </c>
      <c r="AG126" s="5" t="e">
        <f>COUNTIF(AG70:AG79,"fE")+COUNTIF(AG70:AG79,"fES")+COUNTIF(AG70:AG79,"fED")+COUNTIF(AG70:AG79,"fEF")+COUNTIF(#REF!,"fE")+COUNTIF(#REF!,"fES")+COUNTIF(#REF!,"fED")+COUNTIF(#REF!,"fEF")</f>
        <v>#REF!</v>
      </c>
      <c r="AH126" s="5" t="e">
        <f>COUNTIF(AH70:AH79,"fE")+COUNTIF(AH70:AH79,"fES")+COUNTIF(AH70:AH79,"fED")+COUNTIF(AH70:AH79,"fEF")+COUNTIF(#REF!,"fE")+COUNTIF(#REF!,"fES")+COUNTIF(#REF!,"fED")+COUNTIF(#REF!,"fEF")</f>
        <v>#REF!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47"/>
      <c r="BE126" s="3"/>
      <c r="BF126" s="48"/>
      <c r="BG126" s="48"/>
      <c r="BH126" s="48"/>
      <c r="BI126" s="48"/>
      <c r="BJ126" s="48"/>
      <c r="BK126" s="48"/>
      <c r="BL126" s="48"/>
      <c r="BM126" s="48"/>
      <c r="BN126" s="48"/>
      <c r="BO126" s="49"/>
      <c r="BP126" s="49"/>
      <c r="BQ126" s="49"/>
      <c r="BR126" s="49"/>
      <c r="BS126" s="49"/>
      <c r="BT126" s="50"/>
      <c r="BU126" s="51"/>
      <c r="BV126" s="51"/>
      <c r="BW126" s="51"/>
      <c r="BX126" s="51"/>
      <c r="BY126" s="51"/>
      <c r="BZ126" s="51"/>
      <c r="CA126" s="51"/>
      <c r="CB126" s="51"/>
    </row>
    <row r="127" spans="1:88" s="18" customFormat="1" ht="21" customHeight="1" x14ac:dyDescent="0.2">
      <c r="A127" s="1"/>
      <c r="B127" s="1469"/>
      <c r="C127" s="101" t="s">
        <v>200</v>
      </c>
      <c r="D127" s="14">
        <f>SUM(D124:D126)</f>
        <v>0</v>
      </c>
      <c r="E127" s="14" t="e">
        <f t="shared" ref="E127:AE127" si="336">SUM(E124:E126)</f>
        <v>#REF!</v>
      </c>
      <c r="F127" s="14" t="e">
        <f t="shared" si="336"/>
        <v>#REF!</v>
      </c>
      <c r="G127" s="14" t="e">
        <f t="shared" si="336"/>
        <v>#REF!</v>
      </c>
      <c r="H127" s="14" t="e">
        <f t="shared" si="336"/>
        <v>#REF!</v>
      </c>
      <c r="I127" s="14" t="e">
        <f t="shared" si="336"/>
        <v>#REF!</v>
      </c>
      <c r="J127" s="14" t="e">
        <f t="shared" si="336"/>
        <v>#REF!</v>
      </c>
      <c r="K127" s="14" t="e">
        <f t="shared" si="336"/>
        <v>#REF!</v>
      </c>
      <c r="L127" s="14" t="e">
        <f t="shared" si="336"/>
        <v>#REF!</v>
      </c>
      <c r="M127" s="14" t="e">
        <f t="shared" si="336"/>
        <v>#REF!</v>
      </c>
      <c r="N127" s="14" t="e">
        <f t="shared" si="336"/>
        <v>#REF!</v>
      </c>
      <c r="O127" s="14" t="e">
        <f t="shared" si="336"/>
        <v>#REF!</v>
      </c>
      <c r="P127" s="14" t="e">
        <f t="shared" si="336"/>
        <v>#REF!</v>
      </c>
      <c r="Q127" s="14" t="e">
        <f t="shared" si="336"/>
        <v>#REF!</v>
      </c>
      <c r="R127" s="14" t="e">
        <f t="shared" si="336"/>
        <v>#REF!</v>
      </c>
      <c r="S127" s="14" t="e">
        <f t="shared" si="336"/>
        <v>#REF!</v>
      </c>
      <c r="T127" s="14" t="e">
        <f t="shared" si="336"/>
        <v>#REF!</v>
      </c>
      <c r="U127" s="14" t="e">
        <f t="shared" si="336"/>
        <v>#REF!</v>
      </c>
      <c r="V127" s="14" t="e">
        <f t="shared" si="336"/>
        <v>#REF!</v>
      </c>
      <c r="W127" s="14" t="e">
        <f t="shared" si="336"/>
        <v>#REF!</v>
      </c>
      <c r="X127" s="14" t="e">
        <f t="shared" si="336"/>
        <v>#REF!</v>
      </c>
      <c r="Y127" s="14" t="e">
        <f t="shared" si="336"/>
        <v>#REF!</v>
      </c>
      <c r="Z127" s="14" t="e">
        <f t="shared" si="336"/>
        <v>#REF!</v>
      </c>
      <c r="AA127" s="14" t="e">
        <f t="shared" si="336"/>
        <v>#REF!</v>
      </c>
      <c r="AB127" s="14" t="e">
        <f t="shared" si="336"/>
        <v>#REF!</v>
      </c>
      <c r="AC127" s="14" t="e">
        <f t="shared" si="336"/>
        <v>#REF!</v>
      </c>
      <c r="AD127" s="14" t="e">
        <f t="shared" si="336"/>
        <v>#REF!</v>
      </c>
      <c r="AE127" s="14" t="e">
        <f t="shared" si="336"/>
        <v>#REF!</v>
      </c>
      <c r="AF127" s="14" t="e">
        <f>SUM(AF124:AF126)</f>
        <v>#REF!</v>
      </c>
      <c r="AG127" s="14" t="e">
        <f>SUM(AG124:AG126)</f>
        <v>#REF!</v>
      </c>
      <c r="AH127" s="14" t="e">
        <f>SUM(AH124:AH126)</f>
        <v>#REF!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47"/>
      <c r="BE127" s="3"/>
      <c r="BF127" s="48"/>
      <c r="BG127" s="48"/>
      <c r="BH127" s="48"/>
      <c r="BI127" s="48"/>
      <c r="BJ127" s="48"/>
      <c r="BK127" s="48"/>
      <c r="BL127" s="48"/>
      <c r="BM127" s="48"/>
      <c r="BN127" s="48"/>
      <c r="BO127" s="49"/>
      <c r="BP127" s="49"/>
      <c r="BQ127" s="49"/>
      <c r="BR127" s="49"/>
      <c r="BS127" s="49"/>
      <c r="BT127" s="50"/>
      <c r="BU127" s="51"/>
      <c r="BV127" s="51"/>
      <c r="BW127" s="51"/>
      <c r="BX127" s="51"/>
      <c r="BY127" s="51"/>
      <c r="BZ127" s="51"/>
      <c r="CA127" s="51"/>
      <c r="CB127" s="51"/>
    </row>
    <row r="128" spans="1:88" s="18" customFormat="1" ht="21" customHeight="1" x14ac:dyDescent="0.2">
      <c r="A128" s="1"/>
      <c r="B128" s="1469"/>
      <c r="C128" s="104" t="s">
        <v>36</v>
      </c>
      <c r="D128" s="5">
        <f>COUNTIF(D$64:D$79,"L")</f>
        <v>0</v>
      </c>
      <c r="E128" s="5">
        <f>COUNTIF(E$64:E$79,"L")</f>
        <v>0</v>
      </c>
      <c r="F128" s="5">
        <f>COUNTIF(F$64:F$79,"L")</f>
        <v>0</v>
      </c>
      <c r="G128" s="5">
        <f>COUNTIF(G$64:G$79,"L")</f>
        <v>0</v>
      </c>
      <c r="H128" s="5">
        <f>COUNTIF(H$64:H$79,"L")</f>
        <v>0</v>
      </c>
      <c r="I128" s="5">
        <f>COUNTIF(I$64:I$79,"L")</f>
        <v>0</v>
      </c>
      <c r="J128" s="5">
        <f>COUNTIF(J$64:J$79,"L")</f>
        <v>0</v>
      </c>
      <c r="K128" s="5">
        <f>COUNTIF(K$64:K$79,"L")</f>
        <v>0</v>
      </c>
      <c r="L128" s="5">
        <f>COUNTIF(L$64:L$79,"L")</f>
        <v>0</v>
      </c>
      <c r="M128" s="5">
        <f>COUNTIF(M$64:M$79,"L")</f>
        <v>0</v>
      </c>
      <c r="N128" s="5">
        <f>COUNTIF(N$64:N$79,"L")</f>
        <v>0</v>
      </c>
      <c r="O128" s="5">
        <f>COUNTIF(O$64:O$79,"L")</f>
        <v>0</v>
      </c>
      <c r="P128" s="5">
        <f>COUNTIF(P$64:P$79,"L")</f>
        <v>0</v>
      </c>
      <c r="Q128" s="5">
        <f>COUNTIF(Q$64:Q$79,"L")</f>
        <v>0</v>
      </c>
      <c r="R128" s="5">
        <f>COUNTIF(R$64:R$79,"L")</f>
        <v>0</v>
      </c>
      <c r="S128" s="5">
        <f>COUNTIF(S$64:S$79,"L")</f>
        <v>0</v>
      </c>
      <c r="T128" s="5">
        <f>COUNTIF(T$64:T$79,"L")</f>
        <v>0</v>
      </c>
      <c r="U128" s="5">
        <f>COUNTIF(U$64:U$79,"L")</f>
        <v>0</v>
      </c>
      <c r="V128" s="5">
        <f>COUNTIF(V$64:V$79,"L")</f>
        <v>0</v>
      </c>
      <c r="W128" s="5">
        <f>COUNTIF(W$64:W$79,"L")</f>
        <v>0</v>
      </c>
      <c r="X128" s="5">
        <f>COUNTIF(X$64:X$79,"L")</f>
        <v>0</v>
      </c>
      <c r="Y128" s="5">
        <f>COUNTIF(Y$64:Y$79,"L")</f>
        <v>0</v>
      </c>
      <c r="Z128" s="5">
        <f>COUNTIF(Z$64:Z$79,"L")</f>
        <v>0</v>
      </c>
      <c r="AA128" s="5">
        <f>COUNTIF(AA$64:AA$79,"L")</f>
        <v>0</v>
      </c>
      <c r="AB128" s="5">
        <f>COUNTIF(AB$64:AB$79,"L")</f>
        <v>0</v>
      </c>
      <c r="AC128" s="5">
        <f>COUNTIF(AC$64:AC$79,"L")</f>
        <v>0</v>
      </c>
      <c r="AD128" s="5">
        <f>COUNTIF(AD$64:AD$79,"L")</f>
        <v>0</v>
      </c>
      <c r="AE128" s="5">
        <f>COUNTIF(AE$64:AE$79,"L")</f>
        <v>0</v>
      </c>
      <c r="AF128" s="5">
        <f>COUNTIF(AF$64:AF$79,"L")</f>
        <v>0</v>
      </c>
      <c r="AG128" s="5">
        <f>COUNTIF(AG$64:AG$79,"L")</f>
        <v>0</v>
      </c>
      <c r="AH128" s="5">
        <f>COUNTIF(AH$64:AH$79,"L")</f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7"/>
      <c r="BE128" s="3"/>
      <c r="BF128" s="48"/>
      <c r="BG128" s="48"/>
      <c r="BH128" s="48"/>
      <c r="BI128" s="48"/>
      <c r="BJ128" s="48"/>
      <c r="BK128" s="48"/>
      <c r="BL128" s="48"/>
      <c r="BM128" s="48"/>
      <c r="BN128" s="48"/>
      <c r="BO128" s="49"/>
      <c r="BP128" s="49"/>
      <c r="BQ128" s="49"/>
      <c r="BR128" s="49"/>
      <c r="BS128" s="49"/>
      <c r="BT128" s="50"/>
      <c r="BU128" s="51"/>
      <c r="BV128" s="51"/>
      <c r="BW128" s="51"/>
      <c r="BX128" s="51"/>
      <c r="BY128" s="51"/>
      <c r="BZ128" s="51"/>
      <c r="CA128" s="51"/>
      <c r="CB128" s="51"/>
    </row>
    <row r="129" spans="1:88" s="18" customFormat="1" ht="21" customHeight="1" x14ac:dyDescent="0.2">
      <c r="A129" s="1"/>
      <c r="B129" s="1469"/>
      <c r="C129" s="104" t="s">
        <v>37</v>
      </c>
      <c r="D129" s="5">
        <f>COUNTIF(D$64:D$79,"B")</f>
        <v>1</v>
      </c>
      <c r="E129" s="5">
        <f>COUNTIF(E$64:E$79,"B")</f>
        <v>1</v>
      </c>
      <c r="F129" s="5">
        <f>COUNTIF(F$64:F$79,"B")</f>
        <v>1</v>
      </c>
      <c r="G129" s="5">
        <f>COUNTIF(G$64:G$79,"B")</f>
        <v>0</v>
      </c>
      <c r="H129" s="5">
        <f>COUNTIF(H$64:H$79,"B")</f>
        <v>0</v>
      </c>
      <c r="I129" s="5">
        <f>COUNTIF(I$64:I$79,"B")</f>
        <v>1</v>
      </c>
      <c r="J129" s="5">
        <f>COUNTIF(J$64:J$79,"B")</f>
        <v>1</v>
      </c>
      <c r="K129" s="5">
        <f>COUNTIF(K$64:K$79,"B")</f>
        <v>1</v>
      </c>
      <c r="L129" s="5">
        <f>COUNTIF(L$64:L$79,"B")</f>
        <v>1</v>
      </c>
      <c r="M129" s="5">
        <f>COUNTIF(M$64:M$79,"B")</f>
        <v>1</v>
      </c>
      <c r="N129" s="5">
        <f>COUNTIF(N$64:N$79,"B")</f>
        <v>0</v>
      </c>
      <c r="O129" s="5">
        <f>COUNTIF(O$64:O$79,"B")</f>
        <v>0</v>
      </c>
      <c r="P129" s="5">
        <f>COUNTIF(P$64:P$79,"B")</f>
        <v>1</v>
      </c>
      <c r="Q129" s="5">
        <f>COUNTIF(Q$64:Q$79,"B")</f>
        <v>1</v>
      </c>
      <c r="R129" s="5">
        <f>COUNTIF(R$64:R$79,"B")</f>
        <v>1</v>
      </c>
      <c r="S129" s="5">
        <f>COUNTIF(S$64:S$79,"B")</f>
        <v>1</v>
      </c>
      <c r="T129" s="5">
        <f>COUNTIF(T$64:T$79,"B")</f>
        <v>0</v>
      </c>
      <c r="U129" s="5">
        <f>COUNTIF(U$64:U$79,"B")</f>
        <v>0</v>
      </c>
      <c r="V129" s="5">
        <f>COUNTIF(V$64:V$79,"B")</f>
        <v>1</v>
      </c>
      <c r="W129" s="5">
        <f>COUNTIF(W$64:W$79,"B")</f>
        <v>1</v>
      </c>
      <c r="X129" s="5">
        <f>COUNTIF(X$64:X$79,"B")</f>
        <v>1</v>
      </c>
      <c r="Y129" s="5">
        <f>COUNTIF(Y$64:Y$79,"B")</f>
        <v>1</v>
      </c>
      <c r="Z129" s="5">
        <f>COUNTIF(Z$64:Z$79,"B")</f>
        <v>1</v>
      </c>
      <c r="AA129" s="5">
        <f>COUNTIF(AA$64:AA$79,"B")</f>
        <v>1</v>
      </c>
      <c r="AB129" s="5">
        <f>COUNTIF(AB$64:AB$79,"B")</f>
        <v>0</v>
      </c>
      <c r="AC129" s="5">
        <f>COUNTIF(AC$64:AC$79,"B")</f>
        <v>0</v>
      </c>
      <c r="AD129" s="5">
        <f>COUNTIF(AD$64:AD$79,"B")</f>
        <v>2</v>
      </c>
      <c r="AE129" s="5">
        <f>COUNTIF(AE$64:AE$79,"B")</f>
        <v>2</v>
      </c>
      <c r="AF129" s="5">
        <f>COUNTIF(AF$64:AF$79,"B")</f>
        <v>2</v>
      </c>
      <c r="AG129" s="5">
        <f>COUNTIF(AG$64:AG$79,"B")</f>
        <v>2</v>
      </c>
      <c r="AH129" s="5">
        <f>COUNTIF(AH$64:AH$79,"B")</f>
        <v>2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7"/>
      <c r="BE129" s="3"/>
      <c r="BF129" s="48"/>
      <c r="BG129" s="48"/>
      <c r="BH129" s="48"/>
      <c r="BI129" s="48"/>
      <c r="BJ129" s="48"/>
      <c r="BK129" s="48"/>
      <c r="BL129" s="48"/>
      <c r="BM129" s="48"/>
      <c r="BN129" s="48"/>
      <c r="BO129" s="49"/>
      <c r="BP129" s="49"/>
      <c r="BQ129" s="49"/>
      <c r="BR129" s="49"/>
      <c r="BS129" s="49"/>
      <c r="BT129" s="50"/>
      <c r="BU129" s="51"/>
      <c r="BV129" s="51"/>
      <c r="BW129" s="51"/>
      <c r="BX129" s="51"/>
      <c r="BY129" s="51"/>
      <c r="BZ129" s="51"/>
      <c r="CA129" s="51"/>
      <c r="CB129" s="51"/>
    </row>
    <row r="130" spans="1:88" s="18" customFormat="1" ht="21" customHeight="1" x14ac:dyDescent="0.2">
      <c r="A130" s="1"/>
      <c r="B130" s="1469"/>
      <c r="C130" s="104" t="s">
        <v>38</v>
      </c>
      <c r="D130" s="5">
        <f>COUNTIF(D$64:D$79,"SA")</f>
        <v>0</v>
      </c>
      <c r="E130" s="5">
        <f>COUNTIF(E$64:E$79,"SA")</f>
        <v>0</v>
      </c>
      <c r="F130" s="5">
        <f>COUNTIF(F$64:F$79,"SA")</f>
        <v>0</v>
      </c>
      <c r="G130" s="5">
        <f>COUNTIF(G$64:G$79,"SA")</f>
        <v>0</v>
      </c>
      <c r="H130" s="5">
        <f>COUNTIF(H$64:H$79,"SA")</f>
        <v>0</v>
      </c>
      <c r="I130" s="5">
        <f>COUNTIF(I$64:I$79,"SA")</f>
        <v>0</v>
      </c>
      <c r="J130" s="5">
        <f>COUNTIF(J$64:J$79,"SA")</f>
        <v>0</v>
      </c>
      <c r="K130" s="5">
        <f>COUNTIF(K$64:K$79,"SA")</f>
        <v>0</v>
      </c>
      <c r="L130" s="5">
        <f>COUNTIF(L$64:L$79,"SA")</f>
        <v>0</v>
      </c>
      <c r="M130" s="5">
        <f>COUNTIF(M$64:M$79,"SA")</f>
        <v>0</v>
      </c>
      <c r="N130" s="5">
        <f>COUNTIF(N$64:N$79,"SA")</f>
        <v>0</v>
      </c>
      <c r="O130" s="5">
        <f>COUNTIF(O$64:O$79,"SA")</f>
        <v>0</v>
      </c>
      <c r="P130" s="5">
        <f>COUNTIF(P$64:P$79,"SA")</f>
        <v>0</v>
      </c>
      <c r="Q130" s="5">
        <f>COUNTIF(Q$64:Q$79,"SA")</f>
        <v>0</v>
      </c>
      <c r="R130" s="5">
        <f>COUNTIF(R$64:R$79,"SA")</f>
        <v>0</v>
      </c>
      <c r="S130" s="5">
        <f>COUNTIF(S$64:S$79,"SA")</f>
        <v>0</v>
      </c>
      <c r="T130" s="5">
        <f>COUNTIF(T$64:T$79,"SA")</f>
        <v>0</v>
      </c>
      <c r="U130" s="5">
        <f>COUNTIF(U$64:U$79,"SA")</f>
        <v>0</v>
      </c>
      <c r="V130" s="5">
        <f>COUNTIF(V$64:V$79,"SA")</f>
        <v>0</v>
      </c>
      <c r="W130" s="5">
        <f>COUNTIF(W$64:W$79,"SA")</f>
        <v>0</v>
      </c>
      <c r="X130" s="5">
        <f>COUNTIF(X$64:X$79,"SA")</f>
        <v>0</v>
      </c>
      <c r="Y130" s="5">
        <f>COUNTIF(Y$64:Y$79,"SA")</f>
        <v>0</v>
      </c>
      <c r="Z130" s="5">
        <f>COUNTIF(Z$64:Z$79,"SA")</f>
        <v>0</v>
      </c>
      <c r="AA130" s="5">
        <f>COUNTIF(AA$64:AA$79,"SA")</f>
        <v>0</v>
      </c>
      <c r="AB130" s="5">
        <f>COUNTIF(AB$64:AB$79,"SA")</f>
        <v>0</v>
      </c>
      <c r="AC130" s="5">
        <f>COUNTIF(AC$64:AC$79,"SA")</f>
        <v>0</v>
      </c>
      <c r="AD130" s="5">
        <f>COUNTIF(AD$64:AD$79,"SA")</f>
        <v>0</v>
      </c>
      <c r="AE130" s="5">
        <f>COUNTIF(AE$64:AE$79,"SA")</f>
        <v>0</v>
      </c>
      <c r="AF130" s="5">
        <f>COUNTIF(AF$64:AF$79,"SA")</f>
        <v>0</v>
      </c>
      <c r="AG130" s="5">
        <f>COUNTIF(AG$64:AG$79,"SA")</f>
        <v>0</v>
      </c>
      <c r="AH130" s="5">
        <f>COUNTIF(AH$64:AH$79,"SA")</f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47"/>
      <c r="BE130" s="3"/>
      <c r="BF130" s="48"/>
      <c r="BG130" s="48"/>
      <c r="BH130" s="48"/>
      <c r="BI130" s="48"/>
      <c r="BJ130" s="48"/>
      <c r="BK130" s="48"/>
      <c r="BL130" s="48"/>
      <c r="BM130" s="48"/>
      <c r="BN130" s="48"/>
      <c r="BO130" s="49"/>
      <c r="BP130" s="49"/>
      <c r="BQ130" s="49"/>
      <c r="BR130" s="49"/>
      <c r="BS130" s="49"/>
      <c r="BT130" s="50"/>
      <c r="BU130" s="51"/>
      <c r="BV130" s="51"/>
      <c r="BW130" s="51"/>
      <c r="BX130" s="51"/>
      <c r="BY130" s="51"/>
      <c r="BZ130" s="51"/>
      <c r="CA130" s="51"/>
      <c r="CB130" s="51"/>
    </row>
    <row r="131" spans="1:88" s="18" customFormat="1" ht="21" customHeight="1" x14ac:dyDescent="0.2">
      <c r="A131" s="1"/>
      <c r="B131" s="1469"/>
      <c r="C131" s="104" t="s">
        <v>183</v>
      </c>
      <c r="D131" s="5">
        <f>COUNTIF(D$64:D$79,"SAT")</f>
        <v>0</v>
      </c>
      <c r="E131" s="5">
        <f>COUNTIF(E$64:E$79,"SAT")</f>
        <v>0</v>
      </c>
      <c r="F131" s="5">
        <f>COUNTIF(F$64:F$79,"SAT")</f>
        <v>0</v>
      </c>
      <c r="G131" s="5">
        <f>COUNTIF(G$64:G$79,"SAT")</f>
        <v>0</v>
      </c>
      <c r="H131" s="5">
        <f>COUNTIF(H$64:H$79,"SAT")</f>
        <v>0</v>
      </c>
      <c r="I131" s="5">
        <f>COUNTIF(I$64:I$79,"SAT")</f>
        <v>0</v>
      </c>
      <c r="J131" s="5">
        <f>COUNTIF(J$64:J$79,"SAT")</f>
        <v>0</v>
      </c>
      <c r="K131" s="5">
        <f>COUNTIF(K$64:K$79,"SAT")</f>
        <v>0</v>
      </c>
      <c r="L131" s="5">
        <f>COUNTIF(L$64:L$79,"SAT")</f>
        <v>0</v>
      </c>
      <c r="M131" s="5">
        <f>COUNTIF(M$64:M$79,"SAT")</f>
        <v>0</v>
      </c>
      <c r="N131" s="5">
        <f>COUNTIF(N$64:N$79,"SAT")</f>
        <v>0</v>
      </c>
      <c r="O131" s="5">
        <f>COUNTIF(O$64:O$79,"SAT")</f>
        <v>0</v>
      </c>
      <c r="P131" s="5">
        <f>COUNTIF(P$64:P$79,"SAT")</f>
        <v>0</v>
      </c>
      <c r="Q131" s="5">
        <f>COUNTIF(Q$64:Q$79,"SAT")</f>
        <v>0</v>
      </c>
      <c r="R131" s="5">
        <f>COUNTIF(R$64:R$79,"SAT")</f>
        <v>0</v>
      </c>
      <c r="S131" s="5">
        <f>COUNTIF(S$64:S$79,"SAT")</f>
        <v>0</v>
      </c>
      <c r="T131" s="5">
        <f>COUNTIF(T$64:T$79,"SAT")</f>
        <v>0</v>
      </c>
      <c r="U131" s="5">
        <f>COUNTIF(U$64:U$79,"SAT")</f>
        <v>0</v>
      </c>
      <c r="V131" s="5">
        <f>COUNTIF(V$64:V$79,"SAT")</f>
        <v>0</v>
      </c>
      <c r="W131" s="5">
        <f>COUNTIF(W$64:W$79,"SAT")</f>
        <v>0</v>
      </c>
      <c r="X131" s="5">
        <f>COUNTIF(X$64:X$79,"SAT")</f>
        <v>0</v>
      </c>
      <c r="Y131" s="5">
        <f>COUNTIF(Y$64:Y$79,"SAT")</f>
        <v>0</v>
      </c>
      <c r="Z131" s="5">
        <f>COUNTIF(Z$64:Z$79,"SAT")</f>
        <v>0</v>
      </c>
      <c r="AA131" s="5">
        <f>COUNTIF(AA$64:AA$79,"SAT")</f>
        <v>0</v>
      </c>
      <c r="AB131" s="5">
        <f>COUNTIF(AB$64:AB$79,"SAT")</f>
        <v>0</v>
      </c>
      <c r="AC131" s="5">
        <f>COUNTIF(AC$64:AC$79,"SAT")</f>
        <v>0</v>
      </c>
      <c r="AD131" s="5">
        <f>COUNTIF(AD$64:AD$79,"SAT")</f>
        <v>0</v>
      </c>
      <c r="AE131" s="5">
        <f>COUNTIF(AE$64:AE$79,"SAT")</f>
        <v>0</v>
      </c>
      <c r="AF131" s="5">
        <f>COUNTIF(AF$64:AF$79,"SAT")</f>
        <v>0</v>
      </c>
      <c r="AG131" s="5">
        <f>COUNTIF(AG$64:AG$79,"SAT")</f>
        <v>0</v>
      </c>
      <c r="AH131" s="5">
        <f>COUNTIF(AH$64:AH$79,"SAT")</f>
        <v>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47"/>
      <c r="BE131" s="3"/>
      <c r="BF131" s="48"/>
      <c r="BG131" s="48"/>
      <c r="BH131" s="48"/>
      <c r="BI131" s="48"/>
      <c r="BJ131" s="48"/>
      <c r="BK131" s="48"/>
      <c r="BL131" s="48"/>
      <c r="BM131" s="48"/>
      <c r="BN131" s="48"/>
      <c r="BO131" s="49"/>
      <c r="BP131" s="49"/>
      <c r="BQ131" s="49"/>
      <c r="BR131" s="49"/>
      <c r="BS131" s="49"/>
      <c r="BT131" s="50"/>
      <c r="BU131" s="51"/>
      <c r="BV131" s="51"/>
      <c r="BW131" s="51"/>
      <c r="BX131" s="51"/>
      <c r="BY131" s="51"/>
      <c r="BZ131" s="51"/>
      <c r="CA131" s="51"/>
      <c r="CB131" s="51"/>
    </row>
    <row r="132" spans="1:88" s="18" customFormat="1" ht="21" customHeight="1" x14ac:dyDescent="0.2">
      <c r="A132" s="1"/>
      <c r="B132" s="1469"/>
      <c r="C132" s="104" t="s">
        <v>39</v>
      </c>
      <c r="D132" s="5">
        <f>COUNTIF(D$64:D$79,"SE")</f>
        <v>0</v>
      </c>
      <c r="E132" s="5">
        <f>COUNTIF(E$64:E$79,"SE")</f>
        <v>0</v>
      </c>
      <c r="F132" s="5">
        <f>COUNTIF(F$64:F$79,"SE")</f>
        <v>0</v>
      </c>
      <c r="G132" s="5">
        <f>COUNTIF(G$64:G$79,"SE")</f>
        <v>0</v>
      </c>
      <c r="H132" s="5">
        <f>COUNTIF(H$64:H$79,"SE")</f>
        <v>0</v>
      </c>
      <c r="I132" s="5">
        <f>COUNTIF(I$64:I$79,"SE")</f>
        <v>0</v>
      </c>
      <c r="J132" s="5">
        <f>COUNTIF(J$64:J$79,"SE")</f>
        <v>0</v>
      </c>
      <c r="K132" s="5">
        <f>COUNTIF(K$64:K$79,"SE")</f>
        <v>0</v>
      </c>
      <c r="L132" s="5">
        <f>COUNTIF(L$64:L$79,"SE")</f>
        <v>0</v>
      </c>
      <c r="M132" s="5">
        <f>COUNTIF(M$64:M$79,"SE")</f>
        <v>0</v>
      </c>
      <c r="N132" s="5">
        <f>COUNTIF(N$64:N$79,"SE")</f>
        <v>0</v>
      </c>
      <c r="O132" s="5">
        <f>COUNTIF(O$64:O$79,"SE")</f>
        <v>0</v>
      </c>
      <c r="P132" s="5">
        <f>COUNTIF(P$64:P$79,"SE")</f>
        <v>0</v>
      </c>
      <c r="Q132" s="5">
        <f>COUNTIF(Q$64:Q$79,"SE")</f>
        <v>0</v>
      </c>
      <c r="R132" s="5">
        <f>COUNTIF(R$64:R$79,"SE")</f>
        <v>0</v>
      </c>
      <c r="S132" s="5">
        <f>COUNTIF(S$64:S$79,"SE")</f>
        <v>0</v>
      </c>
      <c r="T132" s="5">
        <f>COUNTIF(T$64:T$79,"SE")</f>
        <v>0</v>
      </c>
      <c r="U132" s="5">
        <f>COUNTIF(U$64:U$79,"SE")</f>
        <v>0</v>
      </c>
      <c r="V132" s="5">
        <f>COUNTIF(V$64:V$79,"SE")</f>
        <v>0</v>
      </c>
      <c r="W132" s="5">
        <f>COUNTIF(W$64:W$79,"SE")</f>
        <v>0</v>
      </c>
      <c r="X132" s="5">
        <f>COUNTIF(X$64:X$79,"SE")</f>
        <v>0</v>
      </c>
      <c r="Y132" s="5">
        <f>COUNTIF(Y$64:Y$79,"SE")</f>
        <v>0</v>
      </c>
      <c r="Z132" s="5">
        <f>COUNTIF(Z$64:Z$79,"SE")</f>
        <v>0</v>
      </c>
      <c r="AA132" s="5">
        <f>COUNTIF(AA$64:AA$79,"SE")</f>
        <v>0</v>
      </c>
      <c r="AB132" s="5">
        <f>COUNTIF(AB$64:AB$79,"SE")</f>
        <v>0</v>
      </c>
      <c r="AC132" s="5">
        <f>COUNTIF(AC$64:AC$79,"SE")</f>
        <v>0</v>
      </c>
      <c r="AD132" s="5">
        <f>COUNTIF(AD$64:AD$79,"SE")</f>
        <v>0</v>
      </c>
      <c r="AE132" s="5">
        <f>COUNTIF(AE$64:AE$79,"SE")</f>
        <v>0</v>
      </c>
      <c r="AF132" s="5">
        <f>COUNTIF(AF$64:AF$79,"SE")</f>
        <v>0</v>
      </c>
      <c r="AG132" s="5">
        <f>COUNTIF(AG$64:AG$79,"SE")</f>
        <v>0</v>
      </c>
      <c r="AH132" s="5">
        <f>COUNTIF(AH$64:AH$79,"SE")</f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47"/>
      <c r="BE132" s="3"/>
      <c r="BF132" s="48"/>
      <c r="BG132" s="48"/>
      <c r="BH132" s="48"/>
      <c r="BI132" s="48"/>
      <c r="BJ132" s="48"/>
      <c r="BK132" s="48"/>
      <c r="BL132" s="48"/>
      <c r="BM132" s="48"/>
      <c r="BN132" s="48"/>
      <c r="BO132" s="49"/>
      <c r="BP132" s="49"/>
      <c r="BQ132" s="49"/>
      <c r="BR132" s="49"/>
      <c r="BS132" s="49"/>
      <c r="BT132" s="50"/>
      <c r="BU132" s="51"/>
      <c r="BV132" s="51"/>
      <c r="BW132" s="51"/>
      <c r="BX132" s="51"/>
      <c r="BY132" s="51"/>
      <c r="BZ132" s="51"/>
      <c r="CA132" s="51"/>
      <c r="CB132" s="51"/>
    </row>
    <row r="133" spans="1:88" s="57" customFormat="1" ht="21" customHeight="1" x14ac:dyDescent="0.2">
      <c r="A133" s="1"/>
      <c r="B133" s="1469"/>
      <c r="C133" s="104" t="s">
        <v>40</v>
      </c>
      <c r="D133" s="5">
        <f>COUNTIF(D$64:D$79,"TR")</f>
        <v>0</v>
      </c>
      <c r="E133" s="5">
        <f>COUNTIF(E$64:E$79,"TR")</f>
        <v>0</v>
      </c>
      <c r="F133" s="5">
        <f>COUNTIF(F$64:F$79,"TR")</f>
        <v>0</v>
      </c>
      <c r="G133" s="5">
        <f>COUNTIF(G$64:G$79,"TR")</f>
        <v>0</v>
      </c>
      <c r="H133" s="5">
        <f>COUNTIF(H$64:H$79,"TR")</f>
        <v>0</v>
      </c>
      <c r="I133" s="5">
        <f>COUNTIF(I$64:I$79,"TR")</f>
        <v>0</v>
      </c>
      <c r="J133" s="5">
        <f>COUNTIF(J$64:J$79,"TR")</f>
        <v>0</v>
      </c>
      <c r="K133" s="5">
        <f>COUNTIF(K$64:K$79,"TR")</f>
        <v>0</v>
      </c>
      <c r="L133" s="5">
        <f>COUNTIF(L$64:L$79,"TR")</f>
        <v>0</v>
      </c>
      <c r="M133" s="5">
        <f>COUNTIF(M$64:M$79,"TR")</f>
        <v>0</v>
      </c>
      <c r="N133" s="5">
        <f>COUNTIF(N$64:N$79,"TR")</f>
        <v>0</v>
      </c>
      <c r="O133" s="5">
        <f>COUNTIF(O$64:O$79,"TR")</f>
        <v>0</v>
      </c>
      <c r="P133" s="5">
        <f>COUNTIF(P$64:P$79,"TR")</f>
        <v>0</v>
      </c>
      <c r="Q133" s="5">
        <f>COUNTIF(Q$64:Q$79,"TR")</f>
        <v>0</v>
      </c>
      <c r="R133" s="5">
        <f>COUNTIF(R$64:R$79,"TR")</f>
        <v>0</v>
      </c>
      <c r="S133" s="5">
        <f>COUNTIF(S$64:S$79,"TR")</f>
        <v>0</v>
      </c>
      <c r="T133" s="5">
        <f>COUNTIF(T$64:T$79,"TR")</f>
        <v>0</v>
      </c>
      <c r="U133" s="5">
        <f>COUNTIF(U$64:U$79,"TR")</f>
        <v>0</v>
      </c>
      <c r="V133" s="5">
        <f>COUNTIF(V$64:V$79,"TR")</f>
        <v>0</v>
      </c>
      <c r="W133" s="5">
        <f>COUNTIF(W$64:W$79,"TR")</f>
        <v>0</v>
      </c>
      <c r="X133" s="5">
        <f>COUNTIF(X$64:X$79,"TR")</f>
        <v>0</v>
      </c>
      <c r="Y133" s="5">
        <f>COUNTIF(Y$64:Y$79,"TR")</f>
        <v>0</v>
      </c>
      <c r="Z133" s="5">
        <f>COUNTIF(Z$64:Z$79,"TR")</f>
        <v>0</v>
      </c>
      <c r="AA133" s="5">
        <f>COUNTIF(AA$64:AA$79,"TR")</f>
        <v>0</v>
      </c>
      <c r="AB133" s="5">
        <f>COUNTIF(AB$64:AB$79,"TR")</f>
        <v>0</v>
      </c>
      <c r="AC133" s="5">
        <f>COUNTIF(AC$64:AC$79,"TR")</f>
        <v>0</v>
      </c>
      <c r="AD133" s="5">
        <f>COUNTIF(AD$64:AD$79,"TR")</f>
        <v>0</v>
      </c>
      <c r="AE133" s="5">
        <f>COUNTIF(AE$64:AE$79,"TR")</f>
        <v>0</v>
      </c>
      <c r="AF133" s="5">
        <f>COUNTIF(AF$64:AF$79,"TR")</f>
        <v>0</v>
      </c>
      <c r="AG133" s="5">
        <f>COUNTIF(AG$64:AG$79,"TR")</f>
        <v>0</v>
      </c>
      <c r="AH133" s="5">
        <f>COUNTIF(AH$64:AH$79,"TR")</f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7"/>
      <c r="BE133" s="3"/>
      <c r="BF133" s="48"/>
      <c r="BG133" s="48"/>
      <c r="BH133" s="48"/>
      <c r="BI133" s="48"/>
      <c r="BJ133" s="48"/>
      <c r="BK133" s="48"/>
      <c r="BL133" s="48"/>
      <c r="BM133" s="48"/>
      <c r="BN133" s="48"/>
      <c r="BO133" s="49"/>
      <c r="BP133" s="49"/>
      <c r="BQ133" s="49"/>
      <c r="BR133" s="49"/>
      <c r="BS133" s="49"/>
      <c r="BT133" s="50"/>
      <c r="BU133" s="51"/>
      <c r="BV133" s="51"/>
      <c r="BW133" s="51"/>
      <c r="BX133" s="51"/>
      <c r="BY133" s="51"/>
      <c r="BZ133" s="51"/>
      <c r="CA133" s="51"/>
      <c r="CB133" s="51"/>
      <c r="CC133" s="18"/>
      <c r="CD133" s="18"/>
      <c r="CE133" s="18"/>
      <c r="CF133" s="18"/>
      <c r="CG133" s="18"/>
      <c r="CH133" s="18"/>
      <c r="CI133" s="18"/>
      <c r="CJ133" s="18"/>
    </row>
    <row r="134" spans="1:88" s="57" customFormat="1" ht="21" customHeight="1" x14ac:dyDescent="0.2">
      <c r="A134" s="48"/>
      <c r="B134" s="1469"/>
      <c r="C134" s="101" t="s">
        <v>58</v>
      </c>
      <c r="D134" s="14">
        <f>COUNTIF(D$64:D$79,"FOTS")</f>
        <v>0</v>
      </c>
      <c r="E134" s="14">
        <f>COUNTIF(E$64:E$79,"FOTS")</f>
        <v>0</v>
      </c>
      <c r="F134" s="14">
        <f>COUNTIF(F$64:F$79,"FOTS")</f>
        <v>0</v>
      </c>
      <c r="G134" s="14">
        <f>COUNTIF(G$64:G$79,"FOTS")</f>
        <v>0</v>
      </c>
      <c r="H134" s="14">
        <f>COUNTIF(H$64:H$79,"FOTS")</f>
        <v>0</v>
      </c>
      <c r="I134" s="14">
        <f>COUNTIF(I$64:I$79,"FOTS")</f>
        <v>0</v>
      </c>
      <c r="J134" s="14">
        <f>COUNTIF(J$64:J$79,"FOTS")</f>
        <v>0</v>
      </c>
      <c r="K134" s="14">
        <f>COUNTIF(K$64:K$79,"FOTS")</f>
        <v>0</v>
      </c>
      <c r="L134" s="14">
        <f>COUNTIF(L$64:L$79,"FOTS")</f>
        <v>0</v>
      </c>
      <c r="M134" s="14">
        <f>COUNTIF(M$64:M$79,"FOTS")</f>
        <v>0</v>
      </c>
      <c r="N134" s="14">
        <f>COUNTIF(N$64:N$79,"FOTS")</f>
        <v>1</v>
      </c>
      <c r="O134" s="14">
        <f>COUNTIF(O$64:O$79,"FOTS")</f>
        <v>1</v>
      </c>
      <c r="P134" s="14">
        <f>COUNTIF(P$64:P$79,"FOTS")</f>
        <v>0</v>
      </c>
      <c r="Q134" s="14">
        <f>COUNTIF(Q$64:Q$79,"FOTS")</f>
        <v>0</v>
      </c>
      <c r="R134" s="14">
        <f>COUNTIF(R$64:R$79,"FOTS")</f>
        <v>0</v>
      </c>
      <c r="S134" s="14">
        <f>COUNTIF(S$64:S$79,"FOTS")</f>
        <v>0</v>
      </c>
      <c r="T134" s="14">
        <f>COUNTIF(T$64:T$79,"FOTS")</f>
        <v>0</v>
      </c>
      <c r="U134" s="14">
        <f>COUNTIF(U$64:U$79,"FOTS")</f>
        <v>0</v>
      </c>
      <c r="V134" s="14">
        <f>COUNTIF(V$64:V$79,"FOTS")</f>
        <v>0</v>
      </c>
      <c r="W134" s="14">
        <f>COUNTIF(W$64:W$79,"FOTS")</f>
        <v>0</v>
      </c>
      <c r="X134" s="14">
        <f>COUNTIF(X$64:X$79,"FOTS")</f>
        <v>0</v>
      </c>
      <c r="Y134" s="14">
        <f>COUNTIF(Y$64:Y$79,"FOTS")</f>
        <v>0</v>
      </c>
      <c r="Z134" s="14">
        <f>COUNTIF(Z$64:Z$79,"FOTS")</f>
        <v>0</v>
      </c>
      <c r="AA134" s="14">
        <f>COUNTIF(AA$64:AA$79,"FOTS")</f>
        <v>0</v>
      </c>
      <c r="AB134" s="14">
        <f>COUNTIF(AB$64:AB$79,"FOTS")</f>
        <v>0</v>
      </c>
      <c r="AC134" s="14">
        <f>COUNTIF(AC$64:AC$79,"FOTS")</f>
        <v>0</v>
      </c>
      <c r="AD134" s="14">
        <f>COUNTIF(AD$64:AD$79,"FOTS")</f>
        <v>1</v>
      </c>
      <c r="AE134" s="14">
        <f>COUNTIF(AE$64:AE$79,"FOTS")</f>
        <v>1</v>
      </c>
      <c r="AF134" s="14">
        <f>COUNTIF(AF$64:AF$79,"FOTS")</f>
        <v>0</v>
      </c>
      <c r="AG134" s="14">
        <f>COUNTIF(AG$64:AG$79,"FOTS")</f>
        <v>0</v>
      </c>
      <c r="AH134" s="14">
        <f>COUNTIF(AH$64:AH$79,"FOTS")</f>
        <v>1</v>
      </c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96"/>
      <c r="BE134" s="97"/>
      <c r="BF134" s="48"/>
      <c r="BG134" s="48"/>
      <c r="BH134" s="48"/>
      <c r="BI134" s="48"/>
      <c r="BJ134" s="48"/>
      <c r="BK134" s="48"/>
      <c r="BL134" s="48"/>
      <c r="BM134" s="48"/>
      <c r="BN134" s="48"/>
      <c r="BO134" s="50"/>
      <c r="BP134" s="50"/>
      <c r="BQ134" s="50"/>
      <c r="BR134" s="50"/>
      <c r="BS134" s="50"/>
      <c r="BT134" s="50"/>
      <c r="BU134" s="54"/>
      <c r="BV134" s="54"/>
      <c r="BW134" s="54"/>
      <c r="BX134" s="54"/>
      <c r="BY134" s="54"/>
      <c r="BZ134" s="54"/>
      <c r="CA134" s="54"/>
      <c r="CB134" s="54"/>
    </row>
    <row r="135" spans="1:88" s="57" customFormat="1" ht="21" customHeight="1" x14ac:dyDescent="0.2">
      <c r="A135" s="48"/>
      <c r="B135" s="1469"/>
      <c r="C135" s="101" t="s">
        <v>35</v>
      </c>
      <c r="D135" s="14">
        <f>COUNTIF(D$64:D$79,"DISP")</f>
        <v>0</v>
      </c>
      <c r="E135" s="14">
        <f>COUNTIF(E$64:E$79,"DISP")</f>
        <v>0</v>
      </c>
      <c r="F135" s="14">
        <f>COUNTIF(F$64:F$79,"DISP")</f>
        <v>0</v>
      </c>
      <c r="G135" s="14">
        <f>COUNTIF(G$64:G$79,"DISP")</f>
        <v>0</v>
      </c>
      <c r="H135" s="14">
        <f>COUNTIF(H$64:H$79,"DISP")</f>
        <v>0</v>
      </c>
      <c r="I135" s="14">
        <f>COUNTIF(I$64:I$79,"DISP")</f>
        <v>0</v>
      </c>
      <c r="J135" s="14">
        <f>COUNTIF(J$64:J$79,"DISP")</f>
        <v>0</v>
      </c>
      <c r="K135" s="14">
        <f>COUNTIF(K$64:K$79,"DISP")</f>
        <v>0</v>
      </c>
      <c r="L135" s="14">
        <f>COUNTIF(L$64:L$79,"DISP")</f>
        <v>0</v>
      </c>
      <c r="M135" s="14">
        <f>COUNTIF(M$64:M$79,"DISP")</f>
        <v>0</v>
      </c>
      <c r="N135" s="14">
        <f>COUNTIF(N$64:N$79,"DISP")</f>
        <v>0</v>
      </c>
      <c r="O135" s="14">
        <f>COUNTIF(O$64:O$79,"DISP")</f>
        <v>0</v>
      </c>
      <c r="P135" s="14">
        <f>COUNTIF(P$64:P$79,"DISP")</f>
        <v>0</v>
      </c>
      <c r="Q135" s="14">
        <f>COUNTIF(Q$64:Q$79,"DISP")</f>
        <v>0</v>
      </c>
      <c r="R135" s="14">
        <f>COUNTIF(R$64:R$79,"DISP")</f>
        <v>0</v>
      </c>
      <c r="S135" s="14">
        <f>COUNTIF(S$64:S$79,"DISP")</f>
        <v>0</v>
      </c>
      <c r="T135" s="14">
        <f>COUNTIF(T$64:T$79,"DISP")</f>
        <v>0</v>
      </c>
      <c r="U135" s="14">
        <f>COUNTIF(U$64:U$79,"DISP")</f>
        <v>0</v>
      </c>
      <c r="V135" s="14">
        <f>COUNTIF(V$64:V$79,"DISP")</f>
        <v>0</v>
      </c>
      <c r="W135" s="14">
        <f>COUNTIF(W$64:W$79,"DISP")</f>
        <v>0</v>
      </c>
      <c r="X135" s="14">
        <f>COUNTIF(X$64:X$79,"DISP")</f>
        <v>0</v>
      </c>
      <c r="Y135" s="14">
        <f>COUNTIF(Y$64:Y$79,"DISP")</f>
        <v>0</v>
      </c>
      <c r="Z135" s="14">
        <f>COUNTIF(Z$64:Z$79,"DISP")</f>
        <v>0</v>
      </c>
      <c r="AA135" s="14">
        <f>COUNTIF(AA$64:AA$79,"DISP")</f>
        <v>0</v>
      </c>
      <c r="AB135" s="14">
        <f>COUNTIF(AB$64:AB$79,"DISP")</f>
        <v>0</v>
      </c>
      <c r="AC135" s="14">
        <f>COUNTIF(AC$64:AC$79,"DISP")</f>
        <v>0</v>
      </c>
      <c r="AD135" s="14">
        <f>COUNTIF(AD$64:AD$79,"DISP")</f>
        <v>0</v>
      </c>
      <c r="AE135" s="14">
        <f>COUNTIF(AE$64:AE$79,"DISP")</f>
        <v>0</v>
      </c>
      <c r="AF135" s="14">
        <f>COUNTIF(AF$64:AF$79,"DISP")</f>
        <v>0</v>
      </c>
      <c r="AG135" s="14">
        <f>COUNTIF(AG$64:AG$79,"DISP")</f>
        <v>0</v>
      </c>
      <c r="AH135" s="14">
        <f>COUNTIF(AH$64:AH$79,"DISP")</f>
        <v>0</v>
      </c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96"/>
      <c r="BE135" s="97"/>
      <c r="BF135" s="48"/>
      <c r="BG135" s="48"/>
      <c r="BH135" s="48"/>
      <c r="BI135" s="48"/>
      <c r="BJ135" s="48"/>
      <c r="BK135" s="48"/>
      <c r="BL135" s="48"/>
      <c r="BM135" s="48"/>
      <c r="BN135" s="48"/>
      <c r="BO135" s="50"/>
      <c r="BP135" s="50"/>
      <c r="BQ135" s="50"/>
      <c r="BR135" s="50"/>
      <c r="BS135" s="50"/>
      <c r="BT135" s="50"/>
      <c r="BU135" s="54"/>
      <c r="BV135" s="54"/>
      <c r="BW135" s="54"/>
      <c r="BX135" s="54"/>
      <c r="BY135" s="54"/>
      <c r="BZ135" s="54"/>
      <c r="CA135" s="54"/>
      <c r="CB135" s="54"/>
    </row>
    <row r="136" spans="1:88" s="18" customFormat="1" ht="21" customHeight="1" x14ac:dyDescent="0.2">
      <c r="A136" s="99"/>
      <c r="B136" s="1465" t="s">
        <v>23</v>
      </c>
      <c r="C136" s="1466"/>
      <c r="D136" s="16">
        <v>1</v>
      </c>
      <c r="E136" s="16">
        <v>2</v>
      </c>
      <c r="F136" s="16">
        <v>3</v>
      </c>
      <c r="G136" s="16">
        <v>4</v>
      </c>
      <c r="H136" s="16">
        <v>5</v>
      </c>
      <c r="I136" s="16">
        <v>6</v>
      </c>
      <c r="J136" s="16">
        <v>7</v>
      </c>
      <c r="K136" s="16">
        <v>8</v>
      </c>
      <c r="L136" s="16">
        <v>9</v>
      </c>
      <c r="M136" s="16">
        <v>10</v>
      </c>
      <c r="N136" s="16">
        <v>11</v>
      </c>
      <c r="O136" s="16">
        <v>12</v>
      </c>
      <c r="P136" s="16">
        <v>13</v>
      </c>
      <c r="Q136" s="16">
        <v>14</v>
      </c>
      <c r="R136" s="16">
        <v>15</v>
      </c>
      <c r="S136" s="16">
        <v>16</v>
      </c>
      <c r="T136" s="16">
        <v>17</v>
      </c>
      <c r="U136" s="16">
        <v>18</v>
      </c>
      <c r="V136" s="16">
        <v>19</v>
      </c>
      <c r="W136" s="16">
        <v>20</v>
      </c>
      <c r="X136" s="16">
        <v>21</v>
      </c>
      <c r="Y136" s="16">
        <v>22</v>
      </c>
      <c r="Z136" s="16">
        <v>23</v>
      </c>
      <c r="AA136" s="16">
        <v>24</v>
      </c>
      <c r="AB136" s="16">
        <v>25</v>
      </c>
      <c r="AC136" s="16">
        <v>26</v>
      </c>
      <c r="AD136" s="16">
        <v>27</v>
      </c>
      <c r="AE136" s="16">
        <v>28</v>
      </c>
      <c r="AF136" s="16">
        <v>26</v>
      </c>
      <c r="AG136" s="16">
        <v>27</v>
      </c>
      <c r="AH136" s="16">
        <v>28</v>
      </c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96"/>
      <c r="BE136" s="97"/>
      <c r="BF136" s="48"/>
      <c r="BG136" s="48"/>
      <c r="BH136" s="48"/>
      <c r="BI136" s="48"/>
      <c r="BJ136" s="48"/>
      <c r="BK136" s="48"/>
      <c r="BL136" s="48"/>
      <c r="BM136" s="48"/>
      <c r="BN136" s="48"/>
      <c r="BO136" s="50"/>
      <c r="BP136" s="50"/>
      <c r="BQ136" s="50"/>
      <c r="BR136" s="50"/>
      <c r="BS136" s="50"/>
      <c r="BT136" s="50"/>
      <c r="BU136" s="54"/>
      <c r="BV136" s="54"/>
      <c r="BW136" s="54"/>
      <c r="BX136" s="105"/>
      <c r="BY136" s="105"/>
      <c r="BZ136" s="105"/>
      <c r="CA136" s="105"/>
      <c r="CB136" s="105"/>
      <c r="CC136" s="57"/>
      <c r="CD136" s="57"/>
      <c r="CE136" s="57"/>
      <c r="CF136" s="57"/>
      <c r="CG136" s="57"/>
      <c r="CH136" s="57"/>
      <c r="CI136" s="57"/>
      <c r="CJ136" s="57"/>
    </row>
    <row r="137" spans="1:88" s="18" customFormat="1" ht="21" customHeight="1" x14ac:dyDescent="0.2">
      <c r="A137" s="1"/>
      <c r="B137" s="1473" t="s">
        <v>42</v>
      </c>
      <c r="C137" s="101" t="s">
        <v>197</v>
      </c>
      <c r="D137" s="5">
        <f>+D85+D98+D111+D124</f>
        <v>0</v>
      </c>
      <c r="E137" s="5">
        <f t="shared" ref="E137:AH139" si="337">+E85+E98+E111+E124</f>
        <v>0</v>
      </c>
      <c r="F137" s="5">
        <f t="shared" si="337"/>
        <v>0</v>
      </c>
      <c r="G137" s="5">
        <f t="shared" si="337"/>
        <v>0</v>
      </c>
      <c r="H137" s="5">
        <f t="shared" si="337"/>
        <v>0</v>
      </c>
      <c r="I137" s="5">
        <f t="shared" si="337"/>
        <v>0</v>
      </c>
      <c r="J137" s="5">
        <f t="shared" si="337"/>
        <v>0</v>
      </c>
      <c r="K137" s="5">
        <f t="shared" si="337"/>
        <v>0</v>
      </c>
      <c r="L137" s="5">
        <f t="shared" si="337"/>
        <v>0</v>
      </c>
      <c r="M137" s="5">
        <f t="shared" si="337"/>
        <v>0</v>
      </c>
      <c r="N137" s="5">
        <f t="shared" si="337"/>
        <v>0</v>
      </c>
      <c r="O137" s="5">
        <f t="shared" si="337"/>
        <v>0</v>
      </c>
      <c r="P137" s="5">
        <f t="shared" si="337"/>
        <v>0</v>
      </c>
      <c r="Q137" s="5">
        <f t="shared" si="337"/>
        <v>0</v>
      </c>
      <c r="R137" s="5">
        <f t="shared" si="337"/>
        <v>0</v>
      </c>
      <c r="S137" s="5">
        <f t="shared" si="337"/>
        <v>0</v>
      </c>
      <c r="T137" s="5">
        <f t="shared" si="337"/>
        <v>0</v>
      </c>
      <c r="U137" s="5">
        <f t="shared" si="337"/>
        <v>0</v>
      </c>
      <c r="V137" s="5">
        <f t="shared" si="337"/>
        <v>0</v>
      </c>
      <c r="W137" s="5">
        <f t="shared" si="337"/>
        <v>0</v>
      </c>
      <c r="X137" s="5">
        <f t="shared" si="337"/>
        <v>0</v>
      </c>
      <c r="Y137" s="5">
        <f t="shared" si="337"/>
        <v>0</v>
      </c>
      <c r="Z137" s="5">
        <f t="shared" si="337"/>
        <v>0</v>
      </c>
      <c r="AA137" s="5">
        <f t="shared" si="337"/>
        <v>0</v>
      </c>
      <c r="AB137" s="5">
        <f t="shared" si="337"/>
        <v>0</v>
      </c>
      <c r="AC137" s="5">
        <f t="shared" si="337"/>
        <v>0</v>
      </c>
      <c r="AD137" s="5">
        <f t="shared" si="337"/>
        <v>0</v>
      </c>
      <c r="AE137" s="5">
        <f t="shared" si="337"/>
        <v>0</v>
      </c>
      <c r="AF137" s="5">
        <f t="shared" si="337"/>
        <v>0</v>
      </c>
      <c r="AG137" s="5">
        <f t="shared" si="337"/>
        <v>0</v>
      </c>
      <c r="AH137" s="5">
        <f t="shared" si="337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7"/>
      <c r="BE137" s="3"/>
      <c r="BF137" s="48"/>
      <c r="BG137" s="48"/>
      <c r="BH137" s="48"/>
      <c r="BI137" s="48"/>
      <c r="BJ137" s="48"/>
      <c r="BK137" s="48"/>
      <c r="BL137" s="48"/>
      <c r="BM137" s="48"/>
      <c r="BN137" s="48"/>
      <c r="BO137" s="49"/>
      <c r="BP137" s="49"/>
      <c r="BQ137" s="49"/>
      <c r="BR137" s="49"/>
      <c r="BS137" s="49"/>
      <c r="BT137" s="50"/>
      <c r="BU137" s="51"/>
      <c r="BV137" s="51"/>
      <c r="BW137" s="51"/>
      <c r="BX137" s="51"/>
      <c r="BY137" s="51"/>
      <c r="BZ137" s="51"/>
      <c r="CA137" s="51"/>
      <c r="CB137" s="51"/>
    </row>
    <row r="138" spans="1:88" s="18" customFormat="1" ht="21" customHeight="1" x14ac:dyDescent="0.2">
      <c r="A138" s="1"/>
      <c r="B138" s="1473"/>
      <c r="C138" s="101" t="s">
        <v>204</v>
      </c>
      <c r="D138" s="5">
        <f>+D86+D99+D112+D125</f>
        <v>0</v>
      </c>
      <c r="E138" s="5">
        <f t="shared" si="337"/>
        <v>0</v>
      </c>
      <c r="F138" s="5">
        <f t="shared" si="337"/>
        <v>0</v>
      </c>
      <c r="G138" s="5">
        <f t="shared" si="337"/>
        <v>0</v>
      </c>
      <c r="H138" s="5">
        <f t="shared" si="337"/>
        <v>0</v>
      </c>
      <c r="I138" s="5">
        <f t="shared" si="337"/>
        <v>0</v>
      </c>
      <c r="J138" s="5">
        <f t="shared" si="337"/>
        <v>0</v>
      </c>
      <c r="K138" s="5">
        <f t="shared" si="337"/>
        <v>0</v>
      </c>
      <c r="L138" s="5">
        <f t="shared" si="337"/>
        <v>0</v>
      </c>
      <c r="M138" s="5">
        <f t="shared" si="337"/>
        <v>0</v>
      </c>
      <c r="N138" s="5">
        <f t="shared" si="337"/>
        <v>0</v>
      </c>
      <c r="O138" s="5">
        <f t="shared" si="337"/>
        <v>0</v>
      </c>
      <c r="P138" s="5">
        <f t="shared" si="337"/>
        <v>0</v>
      </c>
      <c r="Q138" s="5">
        <f t="shared" si="337"/>
        <v>0</v>
      </c>
      <c r="R138" s="5">
        <f t="shared" si="337"/>
        <v>0</v>
      </c>
      <c r="S138" s="5">
        <f t="shared" si="337"/>
        <v>0</v>
      </c>
      <c r="T138" s="5">
        <f t="shared" si="337"/>
        <v>0</v>
      </c>
      <c r="U138" s="5">
        <f t="shared" si="337"/>
        <v>0</v>
      </c>
      <c r="V138" s="5">
        <f t="shared" si="337"/>
        <v>0</v>
      </c>
      <c r="W138" s="5">
        <f t="shared" si="337"/>
        <v>0</v>
      </c>
      <c r="X138" s="5">
        <f t="shared" si="337"/>
        <v>0</v>
      </c>
      <c r="Y138" s="5">
        <f t="shared" si="337"/>
        <v>0</v>
      </c>
      <c r="Z138" s="5">
        <f t="shared" si="337"/>
        <v>0</v>
      </c>
      <c r="AA138" s="5">
        <f t="shared" si="337"/>
        <v>0</v>
      </c>
      <c r="AB138" s="5">
        <f t="shared" si="337"/>
        <v>0</v>
      </c>
      <c r="AC138" s="5">
        <f t="shared" si="337"/>
        <v>0</v>
      </c>
      <c r="AD138" s="5">
        <f t="shared" si="337"/>
        <v>0</v>
      </c>
      <c r="AE138" s="5">
        <f t="shared" si="337"/>
        <v>0</v>
      </c>
      <c r="AF138" s="5">
        <f t="shared" si="337"/>
        <v>0</v>
      </c>
      <c r="AG138" s="5">
        <f t="shared" si="337"/>
        <v>0</v>
      </c>
      <c r="AH138" s="5">
        <f t="shared" si="337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7"/>
      <c r="BE138" s="3"/>
      <c r="BF138" s="48"/>
      <c r="BG138" s="48"/>
      <c r="BH138" s="48"/>
      <c r="BI138" s="48"/>
      <c r="BJ138" s="48"/>
      <c r="BK138" s="48"/>
      <c r="BL138" s="48"/>
      <c r="BM138" s="48"/>
      <c r="BN138" s="48"/>
      <c r="BO138" s="49"/>
      <c r="BP138" s="49"/>
      <c r="BQ138" s="49"/>
      <c r="BR138" s="49"/>
      <c r="BS138" s="49"/>
      <c r="BT138" s="50"/>
      <c r="BU138" s="51"/>
      <c r="BV138" s="51"/>
      <c r="BW138" s="51"/>
      <c r="BX138" s="51"/>
      <c r="BY138" s="51"/>
      <c r="BZ138" s="51"/>
      <c r="CA138" s="51"/>
      <c r="CB138" s="51"/>
    </row>
    <row r="139" spans="1:88" s="18" customFormat="1" ht="21" customHeight="1" x14ac:dyDescent="0.2">
      <c r="A139" s="1"/>
      <c r="B139" s="1473"/>
      <c r="C139" s="101" t="s">
        <v>205</v>
      </c>
      <c r="D139" s="5">
        <f>+D87+D100+D113+D126</f>
        <v>0</v>
      </c>
      <c r="E139" s="5" t="e">
        <f t="shared" si="337"/>
        <v>#REF!</v>
      </c>
      <c r="F139" s="5" t="e">
        <f t="shared" si="337"/>
        <v>#REF!</v>
      </c>
      <c r="G139" s="5" t="e">
        <f t="shared" si="337"/>
        <v>#REF!</v>
      </c>
      <c r="H139" s="5" t="e">
        <f t="shared" si="337"/>
        <v>#REF!</v>
      </c>
      <c r="I139" s="5" t="e">
        <f t="shared" si="337"/>
        <v>#REF!</v>
      </c>
      <c r="J139" s="5" t="e">
        <f t="shared" si="337"/>
        <v>#REF!</v>
      </c>
      <c r="K139" s="5" t="e">
        <f t="shared" si="337"/>
        <v>#REF!</v>
      </c>
      <c r="L139" s="5" t="e">
        <f t="shared" si="337"/>
        <v>#REF!</v>
      </c>
      <c r="M139" s="5" t="e">
        <f t="shared" si="337"/>
        <v>#REF!</v>
      </c>
      <c r="N139" s="5" t="e">
        <f t="shared" si="337"/>
        <v>#REF!</v>
      </c>
      <c r="O139" s="5" t="e">
        <f t="shared" si="337"/>
        <v>#REF!</v>
      </c>
      <c r="P139" s="5" t="e">
        <f t="shared" si="337"/>
        <v>#REF!</v>
      </c>
      <c r="Q139" s="5" t="e">
        <f t="shared" si="337"/>
        <v>#REF!</v>
      </c>
      <c r="R139" s="5" t="e">
        <f t="shared" si="337"/>
        <v>#REF!</v>
      </c>
      <c r="S139" s="5" t="e">
        <f t="shared" si="337"/>
        <v>#REF!</v>
      </c>
      <c r="T139" s="5" t="e">
        <f t="shared" si="337"/>
        <v>#REF!</v>
      </c>
      <c r="U139" s="5" t="e">
        <f t="shared" si="337"/>
        <v>#REF!</v>
      </c>
      <c r="V139" s="5" t="e">
        <f t="shared" si="337"/>
        <v>#REF!</v>
      </c>
      <c r="W139" s="5" t="e">
        <f t="shared" si="337"/>
        <v>#REF!</v>
      </c>
      <c r="X139" s="5" t="e">
        <f t="shared" si="337"/>
        <v>#REF!</v>
      </c>
      <c r="Y139" s="5" t="e">
        <f t="shared" si="337"/>
        <v>#REF!</v>
      </c>
      <c r="Z139" s="5" t="e">
        <f t="shared" si="337"/>
        <v>#REF!</v>
      </c>
      <c r="AA139" s="5" t="e">
        <f t="shared" si="337"/>
        <v>#REF!</v>
      </c>
      <c r="AB139" s="5" t="e">
        <f t="shared" si="337"/>
        <v>#REF!</v>
      </c>
      <c r="AC139" s="5" t="e">
        <f t="shared" si="337"/>
        <v>#REF!</v>
      </c>
      <c r="AD139" s="5" t="e">
        <f t="shared" si="337"/>
        <v>#REF!</v>
      </c>
      <c r="AE139" s="5" t="e">
        <f t="shared" si="337"/>
        <v>#REF!</v>
      </c>
      <c r="AF139" s="5" t="e">
        <f t="shared" si="337"/>
        <v>#REF!</v>
      </c>
      <c r="AG139" s="5" t="e">
        <f t="shared" si="337"/>
        <v>#REF!</v>
      </c>
      <c r="AH139" s="5" t="e">
        <f t="shared" si="337"/>
        <v>#REF!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47"/>
      <c r="BE139" s="3"/>
      <c r="BF139" s="48"/>
      <c r="BG139" s="48"/>
      <c r="BH139" s="48"/>
      <c r="BI139" s="48"/>
      <c r="BJ139" s="48"/>
      <c r="BK139" s="48"/>
      <c r="BL139" s="48"/>
      <c r="BM139" s="48"/>
      <c r="BN139" s="48"/>
      <c r="BO139" s="49"/>
      <c r="BP139" s="49"/>
      <c r="BQ139" s="49"/>
      <c r="BR139" s="49"/>
      <c r="BS139" s="49"/>
      <c r="BT139" s="50"/>
      <c r="BU139" s="51"/>
      <c r="BV139" s="51"/>
      <c r="BW139" s="51"/>
      <c r="BX139" s="51"/>
      <c r="BY139" s="51"/>
      <c r="BZ139" s="51"/>
      <c r="CA139" s="51"/>
      <c r="CB139" s="51"/>
    </row>
    <row r="140" spans="1:88" s="18" customFormat="1" ht="21" customHeight="1" x14ac:dyDescent="0.2">
      <c r="A140" s="1"/>
      <c r="B140" s="1473"/>
      <c r="C140" s="101" t="s">
        <v>206</v>
      </c>
      <c r="D140" s="14">
        <f>SUM(D137:D139)</f>
        <v>0</v>
      </c>
      <c r="E140" s="14" t="e">
        <f t="shared" ref="E140:AE140" si="338">SUM(E137:E139)</f>
        <v>#REF!</v>
      </c>
      <c r="F140" s="14" t="e">
        <f t="shared" si="338"/>
        <v>#REF!</v>
      </c>
      <c r="G140" s="14" t="e">
        <f t="shared" si="338"/>
        <v>#REF!</v>
      </c>
      <c r="H140" s="14" t="e">
        <f t="shared" si="338"/>
        <v>#REF!</v>
      </c>
      <c r="I140" s="14" t="e">
        <f t="shared" si="338"/>
        <v>#REF!</v>
      </c>
      <c r="J140" s="14" t="e">
        <f t="shared" si="338"/>
        <v>#REF!</v>
      </c>
      <c r="K140" s="14" t="e">
        <f t="shared" si="338"/>
        <v>#REF!</v>
      </c>
      <c r="L140" s="14" t="e">
        <f t="shared" si="338"/>
        <v>#REF!</v>
      </c>
      <c r="M140" s="14" t="e">
        <f t="shared" si="338"/>
        <v>#REF!</v>
      </c>
      <c r="N140" s="14" t="e">
        <f t="shared" si="338"/>
        <v>#REF!</v>
      </c>
      <c r="O140" s="14" t="e">
        <f t="shared" si="338"/>
        <v>#REF!</v>
      </c>
      <c r="P140" s="14" t="e">
        <f t="shared" si="338"/>
        <v>#REF!</v>
      </c>
      <c r="Q140" s="14" t="e">
        <f t="shared" si="338"/>
        <v>#REF!</v>
      </c>
      <c r="R140" s="14" t="e">
        <f t="shared" si="338"/>
        <v>#REF!</v>
      </c>
      <c r="S140" s="14" t="e">
        <f t="shared" si="338"/>
        <v>#REF!</v>
      </c>
      <c r="T140" s="14" t="e">
        <f t="shared" si="338"/>
        <v>#REF!</v>
      </c>
      <c r="U140" s="14" t="e">
        <f t="shared" si="338"/>
        <v>#REF!</v>
      </c>
      <c r="V140" s="14" t="e">
        <f t="shared" si="338"/>
        <v>#REF!</v>
      </c>
      <c r="W140" s="14" t="e">
        <f t="shared" si="338"/>
        <v>#REF!</v>
      </c>
      <c r="X140" s="14" t="e">
        <f t="shared" si="338"/>
        <v>#REF!</v>
      </c>
      <c r="Y140" s="14" t="e">
        <f t="shared" si="338"/>
        <v>#REF!</v>
      </c>
      <c r="Z140" s="14" t="e">
        <f t="shared" si="338"/>
        <v>#REF!</v>
      </c>
      <c r="AA140" s="14" t="e">
        <f t="shared" si="338"/>
        <v>#REF!</v>
      </c>
      <c r="AB140" s="14" t="e">
        <f t="shared" si="338"/>
        <v>#REF!</v>
      </c>
      <c r="AC140" s="14" t="e">
        <f t="shared" si="338"/>
        <v>#REF!</v>
      </c>
      <c r="AD140" s="14" t="e">
        <f t="shared" si="338"/>
        <v>#REF!</v>
      </c>
      <c r="AE140" s="14" t="e">
        <f t="shared" si="338"/>
        <v>#REF!</v>
      </c>
      <c r="AF140" s="14" t="e">
        <f>SUM(AF137:AF139)</f>
        <v>#REF!</v>
      </c>
      <c r="AG140" s="14" t="e">
        <f>SUM(AG137:AG139)</f>
        <v>#REF!</v>
      </c>
      <c r="AH140" s="14" t="e">
        <f>SUM(AH137:AH139)</f>
        <v>#REF!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47"/>
      <c r="BE140" s="3"/>
      <c r="BF140" s="48"/>
      <c r="BG140" s="48"/>
      <c r="BH140" s="48"/>
      <c r="BI140" s="48"/>
      <c r="BJ140" s="48"/>
      <c r="BK140" s="48"/>
      <c r="BL140" s="48"/>
      <c r="BM140" s="48"/>
      <c r="BN140" s="48"/>
      <c r="BO140" s="49"/>
      <c r="BP140" s="49"/>
      <c r="BQ140" s="49"/>
      <c r="BR140" s="49"/>
      <c r="BS140" s="49"/>
      <c r="BT140" s="50"/>
      <c r="BU140" s="51"/>
      <c r="BV140" s="51"/>
      <c r="BW140" s="51"/>
      <c r="BX140" s="51"/>
      <c r="BY140" s="51"/>
      <c r="BZ140" s="51"/>
      <c r="CA140" s="51"/>
      <c r="CB140" s="51"/>
    </row>
    <row r="141" spans="1:88" s="18" customFormat="1" ht="21" customHeight="1" x14ac:dyDescent="0.2">
      <c r="A141" s="1"/>
      <c r="B141" s="1473"/>
      <c r="C141" s="14" t="s">
        <v>36</v>
      </c>
      <c r="D141" s="5">
        <f t="shared" ref="D141:AH148" si="339">+D89+D102+D115+D128</f>
        <v>0</v>
      </c>
      <c r="E141" s="5">
        <f t="shared" si="339"/>
        <v>0</v>
      </c>
      <c r="F141" s="5">
        <f t="shared" si="339"/>
        <v>0</v>
      </c>
      <c r="G141" s="5">
        <f t="shared" si="339"/>
        <v>0</v>
      </c>
      <c r="H141" s="5">
        <f t="shared" si="339"/>
        <v>0</v>
      </c>
      <c r="I141" s="5">
        <f t="shared" si="339"/>
        <v>0</v>
      </c>
      <c r="J141" s="5">
        <f t="shared" si="339"/>
        <v>0</v>
      </c>
      <c r="K141" s="5">
        <f t="shared" si="339"/>
        <v>0</v>
      </c>
      <c r="L141" s="5">
        <f t="shared" si="339"/>
        <v>0</v>
      </c>
      <c r="M141" s="5">
        <f t="shared" si="339"/>
        <v>0</v>
      </c>
      <c r="N141" s="5">
        <f t="shared" si="339"/>
        <v>0</v>
      </c>
      <c r="O141" s="5">
        <f t="shared" si="339"/>
        <v>0</v>
      </c>
      <c r="P141" s="5">
        <f t="shared" si="339"/>
        <v>0</v>
      </c>
      <c r="Q141" s="5">
        <f t="shared" si="339"/>
        <v>0</v>
      </c>
      <c r="R141" s="5">
        <f t="shared" si="339"/>
        <v>0</v>
      </c>
      <c r="S141" s="5">
        <f t="shared" si="339"/>
        <v>0</v>
      </c>
      <c r="T141" s="5">
        <f t="shared" si="339"/>
        <v>0</v>
      </c>
      <c r="U141" s="5">
        <f t="shared" si="339"/>
        <v>0</v>
      </c>
      <c r="V141" s="5">
        <f t="shared" si="339"/>
        <v>0</v>
      </c>
      <c r="W141" s="5">
        <f t="shared" si="339"/>
        <v>0</v>
      </c>
      <c r="X141" s="5">
        <f t="shared" si="339"/>
        <v>0</v>
      </c>
      <c r="Y141" s="5">
        <f t="shared" si="339"/>
        <v>0</v>
      </c>
      <c r="Z141" s="5">
        <f t="shared" si="339"/>
        <v>0</v>
      </c>
      <c r="AA141" s="5">
        <f t="shared" si="339"/>
        <v>0</v>
      </c>
      <c r="AB141" s="5">
        <f t="shared" si="339"/>
        <v>0</v>
      </c>
      <c r="AC141" s="5">
        <f t="shared" si="339"/>
        <v>0</v>
      </c>
      <c r="AD141" s="5">
        <f t="shared" si="339"/>
        <v>0</v>
      </c>
      <c r="AE141" s="5">
        <f t="shared" si="339"/>
        <v>0</v>
      </c>
      <c r="AF141" s="5">
        <f t="shared" si="339"/>
        <v>0</v>
      </c>
      <c r="AG141" s="5">
        <f t="shared" si="339"/>
        <v>0</v>
      </c>
      <c r="AH141" s="5">
        <f t="shared" si="339"/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7"/>
      <c r="BE141" s="3"/>
      <c r="BF141" s="48"/>
      <c r="BG141" s="48"/>
      <c r="BH141" s="48"/>
      <c r="BI141" s="48"/>
      <c r="BJ141" s="48"/>
      <c r="BK141" s="48"/>
      <c r="BL141" s="48"/>
      <c r="BM141" s="48"/>
      <c r="BN141" s="48"/>
      <c r="BO141" s="49"/>
      <c r="BP141" s="49"/>
      <c r="BQ141" s="49"/>
      <c r="BR141" s="49"/>
      <c r="BS141" s="49"/>
      <c r="BT141" s="50"/>
      <c r="BU141" s="51"/>
      <c r="BV141" s="51"/>
      <c r="BW141" s="51"/>
      <c r="BX141" s="51"/>
      <c r="BY141" s="51"/>
      <c r="BZ141" s="51"/>
      <c r="CA141" s="51"/>
      <c r="CB141" s="51"/>
    </row>
    <row r="142" spans="1:88" s="18" customFormat="1" ht="21" customHeight="1" x14ac:dyDescent="0.2">
      <c r="A142" s="1"/>
      <c r="B142" s="1473"/>
      <c r="C142" s="14" t="s">
        <v>37</v>
      </c>
      <c r="D142" s="5">
        <f t="shared" si="339"/>
        <v>2</v>
      </c>
      <c r="E142" s="5">
        <f t="shared" si="339"/>
        <v>2</v>
      </c>
      <c r="F142" s="5">
        <f t="shared" si="339"/>
        <v>2</v>
      </c>
      <c r="G142" s="5">
        <f t="shared" si="339"/>
        <v>1</v>
      </c>
      <c r="H142" s="5">
        <f t="shared" si="339"/>
        <v>0</v>
      </c>
      <c r="I142" s="5">
        <f t="shared" si="339"/>
        <v>2</v>
      </c>
      <c r="J142" s="5">
        <f t="shared" si="339"/>
        <v>3</v>
      </c>
      <c r="K142" s="5">
        <f t="shared" si="339"/>
        <v>3</v>
      </c>
      <c r="L142" s="5">
        <f t="shared" si="339"/>
        <v>3</v>
      </c>
      <c r="M142" s="5">
        <f t="shared" si="339"/>
        <v>3</v>
      </c>
      <c r="N142" s="5">
        <f t="shared" si="339"/>
        <v>0</v>
      </c>
      <c r="O142" s="5">
        <f t="shared" si="339"/>
        <v>0</v>
      </c>
      <c r="P142" s="5">
        <f t="shared" si="339"/>
        <v>3</v>
      </c>
      <c r="Q142" s="5">
        <f t="shared" si="339"/>
        <v>3</v>
      </c>
      <c r="R142" s="5">
        <f t="shared" si="339"/>
        <v>4</v>
      </c>
      <c r="S142" s="5">
        <f t="shared" si="339"/>
        <v>3</v>
      </c>
      <c r="T142" s="5">
        <f t="shared" si="339"/>
        <v>2</v>
      </c>
      <c r="U142" s="5">
        <f t="shared" si="339"/>
        <v>1</v>
      </c>
      <c r="V142" s="5">
        <f t="shared" si="339"/>
        <v>1</v>
      </c>
      <c r="W142" s="5">
        <f t="shared" si="339"/>
        <v>3</v>
      </c>
      <c r="X142" s="5">
        <f t="shared" si="339"/>
        <v>3</v>
      </c>
      <c r="Y142" s="5">
        <f t="shared" si="339"/>
        <v>4</v>
      </c>
      <c r="Z142" s="5">
        <f t="shared" si="339"/>
        <v>4</v>
      </c>
      <c r="AA142" s="5">
        <f t="shared" si="339"/>
        <v>4</v>
      </c>
      <c r="AB142" s="5">
        <f t="shared" si="339"/>
        <v>0</v>
      </c>
      <c r="AC142" s="5">
        <f t="shared" si="339"/>
        <v>0</v>
      </c>
      <c r="AD142" s="5">
        <f t="shared" si="339"/>
        <v>4</v>
      </c>
      <c r="AE142" s="5">
        <f t="shared" si="339"/>
        <v>5</v>
      </c>
      <c r="AF142" s="5">
        <f t="shared" si="339"/>
        <v>5</v>
      </c>
      <c r="AG142" s="5">
        <f t="shared" si="339"/>
        <v>5</v>
      </c>
      <c r="AH142" s="5">
        <f t="shared" si="339"/>
        <v>5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7"/>
      <c r="BE142" s="3"/>
      <c r="BF142" s="48"/>
      <c r="BG142" s="48"/>
      <c r="BH142" s="48"/>
      <c r="BI142" s="48"/>
      <c r="BJ142" s="48"/>
      <c r="BK142" s="48"/>
      <c r="BL142" s="48"/>
      <c r="BM142" s="48"/>
      <c r="BN142" s="48"/>
      <c r="BO142" s="49"/>
      <c r="BP142" s="49"/>
      <c r="BQ142" s="49"/>
      <c r="BR142" s="49"/>
      <c r="BS142" s="49"/>
      <c r="BT142" s="50"/>
      <c r="BU142" s="51"/>
      <c r="BV142" s="51"/>
      <c r="BW142" s="51"/>
      <c r="BX142" s="51"/>
      <c r="BY142" s="51"/>
      <c r="BZ142" s="51"/>
      <c r="CA142" s="51"/>
      <c r="CB142" s="51"/>
    </row>
    <row r="143" spans="1:88" s="18" customFormat="1" ht="21" customHeight="1" x14ac:dyDescent="0.2">
      <c r="A143" s="1"/>
      <c r="B143" s="1473"/>
      <c r="C143" s="14" t="s">
        <v>38</v>
      </c>
      <c r="D143" s="5">
        <f t="shared" si="339"/>
        <v>0</v>
      </c>
      <c r="E143" s="5">
        <f t="shared" si="339"/>
        <v>1</v>
      </c>
      <c r="F143" s="5">
        <f t="shared" si="339"/>
        <v>1</v>
      </c>
      <c r="G143" s="5">
        <f t="shared" si="339"/>
        <v>0</v>
      </c>
      <c r="H143" s="5">
        <f t="shared" si="339"/>
        <v>0</v>
      </c>
      <c r="I143" s="5">
        <f t="shared" si="339"/>
        <v>1</v>
      </c>
      <c r="J143" s="5">
        <f t="shared" si="339"/>
        <v>1</v>
      </c>
      <c r="K143" s="5">
        <f t="shared" si="339"/>
        <v>0</v>
      </c>
      <c r="L143" s="5">
        <f t="shared" si="339"/>
        <v>0</v>
      </c>
      <c r="M143" s="5">
        <f t="shared" si="339"/>
        <v>0</v>
      </c>
      <c r="N143" s="5">
        <f t="shared" si="339"/>
        <v>0</v>
      </c>
      <c r="O143" s="5">
        <f t="shared" si="339"/>
        <v>0</v>
      </c>
      <c r="P143" s="5">
        <f t="shared" si="339"/>
        <v>0</v>
      </c>
      <c r="Q143" s="5">
        <f t="shared" si="339"/>
        <v>0</v>
      </c>
      <c r="R143" s="5">
        <f t="shared" si="339"/>
        <v>0</v>
      </c>
      <c r="S143" s="5">
        <f t="shared" si="339"/>
        <v>0</v>
      </c>
      <c r="T143" s="5">
        <f t="shared" si="339"/>
        <v>0</v>
      </c>
      <c r="U143" s="5">
        <f t="shared" si="339"/>
        <v>0</v>
      </c>
      <c r="V143" s="5">
        <f t="shared" si="339"/>
        <v>0</v>
      </c>
      <c r="W143" s="5">
        <f t="shared" si="339"/>
        <v>0</v>
      </c>
      <c r="X143" s="5">
        <f t="shared" si="339"/>
        <v>0</v>
      </c>
      <c r="Y143" s="5">
        <f t="shared" si="339"/>
        <v>0</v>
      </c>
      <c r="Z143" s="5">
        <f t="shared" si="339"/>
        <v>0</v>
      </c>
      <c r="AA143" s="5">
        <f t="shared" si="339"/>
        <v>0</v>
      </c>
      <c r="AB143" s="5">
        <f t="shared" si="339"/>
        <v>0</v>
      </c>
      <c r="AC143" s="5">
        <f t="shared" si="339"/>
        <v>0</v>
      </c>
      <c r="AD143" s="5">
        <f t="shared" si="339"/>
        <v>0</v>
      </c>
      <c r="AE143" s="5">
        <f t="shared" si="339"/>
        <v>0</v>
      </c>
      <c r="AF143" s="5">
        <f t="shared" si="339"/>
        <v>0</v>
      </c>
      <c r="AG143" s="5">
        <f t="shared" si="339"/>
        <v>0</v>
      </c>
      <c r="AH143" s="5">
        <f t="shared" si="339"/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47"/>
      <c r="BE143" s="3"/>
      <c r="BF143" s="48"/>
      <c r="BG143" s="48"/>
      <c r="BH143" s="48"/>
      <c r="BI143" s="48"/>
      <c r="BJ143" s="48"/>
      <c r="BK143" s="48"/>
      <c r="BL143" s="48"/>
      <c r="BM143" s="48"/>
      <c r="BN143" s="48"/>
      <c r="BO143" s="49"/>
      <c r="BP143" s="49"/>
      <c r="BQ143" s="49"/>
      <c r="BR143" s="49"/>
      <c r="BS143" s="49"/>
      <c r="BT143" s="50"/>
      <c r="BU143" s="51"/>
      <c r="BV143" s="51"/>
      <c r="BW143" s="51"/>
      <c r="BX143" s="51"/>
      <c r="BY143" s="51"/>
      <c r="BZ143" s="51"/>
      <c r="CA143" s="51"/>
      <c r="CB143" s="51"/>
    </row>
    <row r="144" spans="1:88" s="18" customFormat="1" ht="21" customHeight="1" x14ac:dyDescent="0.2">
      <c r="A144" s="1"/>
      <c r="B144" s="1473"/>
      <c r="C144" s="14" t="s">
        <v>183</v>
      </c>
      <c r="D144" s="5">
        <f t="shared" si="339"/>
        <v>0</v>
      </c>
      <c r="E144" s="5">
        <f t="shared" si="339"/>
        <v>0</v>
      </c>
      <c r="F144" s="5">
        <f t="shared" si="339"/>
        <v>0</v>
      </c>
      <c r="G144" s="5">
        <f t="shared" si="339"/>
        <v>0</v>
      </c>
      <c r="H144" s="5">
        <f t="shared" si="339"/>
        <v>0</v>
      </c>
      <c r="I144" s="5">
        <f t="shared" si="339"/>
        <v>0</v>
      </c>
      <c r="J144" s="5">
        <f t="shared" si="339"/>
        <v>0</v>
      </c>
      <c r="K144" s="5">
        <f t="shared" si="339"/>
        <v>0</v>
      </c>
      <c r="L144" s="5">
        <f t="shared" si="339"/>
        <v>0</v>
      </c>
      <c r="M144" s="5">
        <f t="shared" si="339"/>
        <v>0</v>
      </c>
      <c r="N144" s="5">
        <f t="shared" si="339"/>
        <v>0</v>
      </c>
      <c r="O144" s="5">
        <f t="shared" si="339"/>
        <v>0</v>
      </c>
      <c r="P144" s="5">
        <f t="shared" si="339"/>
        <v>0</v>
      </c>
      <c r="Q144" s="5">
        <f t="shared" si="339"/>
        <v>0</v>
      </c>
      <c r="R144" s="5">
        <f t="shared" si="339"/>
        <v>0</v>
      </c>
      <c r="S144" s="5">
        <f t="shared" si="339"/>
        <v>0</v>
      </c>
      <c r="T144" s="5">
        <f t="shared" si="339"/>
        <v>0</v>
      </c>
      <c r="U144" s="5">
        <f t="shared" si="339"/>
        <v>0</v>
      </c>
      <c r="V144" s="5">
        <f t="shared" si="339"/>
        <v>0</v>
      </c>
      <c r="W144" s="5">
        <f t="shared" si="339"/>
        <v>0</v>
      </c>
      <c r="X144" s="5">
        <f t="shared" si="339"/>
        <v>0</v>
      </c>
      <c r="Y144" s="5">
        <f t="shared" si="339"/>
        <v>0</v>
      </c>
      <c r="Z144" s="5">
        <f t="shared" si="339"/>
        <v>0</v>
      </c>
      <c r="AA144" s="5">
        <f t="shared" si="339"/>
        <v>0</v>
      </c>
      <c r="AB144" s="5">
        <f t="shared" si="339"/>
        <v>0</v>
      </c>
      <c r="AC144" s="5">
        <f t="shared" si="339"/>
        <v>0</v>
      </c>
      <c r="AD144" s="5">
        <f t="shared" si="339"/>
        <v>0</v>
      </c>
      <c r="AE144" s="5">
        <f t="shared" si="339"/>
        <v>0</v>
      </c>
      <c r="AF144" s="5">
        <f t="shared" si="339"/>
        <v>0</v>
      </c>
      <c r="AG144" s="5">
        <f t="shared" si="339"/>
        <v>0</v>
      </c>
      <c r="AH144" s="5">
        <f t="shared" si="339"/>
        <v>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47"/>
      <c r="BE144" s="3"/>
      <c r="BF144" s="48"/>
      <c r="BG144" s="48"/>
      <c r="BH144" s="48"/>
      <c r="BI144" s="48"/>
      <c r="BJ144" s="48"/>
      <c r="BK144" s="48"/>
      <c r="BL144" s="48"/>
      <c r="BM144" s="48"/>
      <c r="BN144" s="48"/>
      <c r="BO144" s="49"/>
      <c r="BP144" s="49"/>
      <c r="BQ144" s="49"/>
      <c r="BR144" s="49"/>
      <c r="BS144" s="49"/>
      <c r="BT144" s="50"/>
      <c r="BU144" s="51"/>
      <c r="BV144" s="51"/>
      <c r="BW144" s="51"/>
      <c r="BX144" s="51"/>
      <c r="BY144" s="51"/>
      <c r="BZ144" s="51"/>
      <c r="CA144" s="51"/>
      <c r="CB144" s="51"/>
    </row>
    <row r="145" spans="1:88" s="18" customFormat="1" ht="21" customHeight="1" x14ac:dyDescent="0.2">
      <c r="A145" s="1"/>
      <c r="B145" s="1473"/>
      <c r="C145" s="14" t="s">
        <v>39</v>
      </c>
      <c r="D145" s="5">
        <f t="shared" si="339"/>
        <v>0</v>
      </c>
      <c r="E145" s="5">
        <f t="shared" si="339"/>
        <v>0</v>
      </c>
      <c r="F145" s="5">
        <f t="shared" si="339"/>
        <v>0</v>
      </c>
      <c r="G145" s="5">
        <f t="shared" si="339"/>
        <v>0</v>
      </c>
      <c r="H145" s="5">
        <f t="shared" si="339"/>
        <v>0</v>
      </c>
      <c r="I145" s="5">
        <f t="shared" si="339"/>
        <v>0</v>
      </c>
      <c r="J145" s="5">
        <f t="shared" si="339"/>
        <v>0</v>
      </c>
      <c r="K145" s="5">
        <f t="shared" si="339"/>
        <v>0</v>
      </c>
      <c r="L145" s="5">
        <f t="shared" si="339"/>
        <v>0</v>
      </c>
      <c r="M145" s="5">
        <f t="shared" si="339"/>
        <v>0</v>
      </c>
      <c r="N145" s="5">
        <f t="shared" si="339"/>
        <v>0</v>
      </c>
      <c r="O145" s="5">
        <f t="shared" si="339"/>
        <v>0</v>
      </c>
      <c r="P145" s="5">
        <f t="shared" si="339"/>
        <v>0</v>
      </c>
      <c r="Q145" s="5">
        <f t="shared" si="339"/>
        <v>0</v>
      </c>
      <c r="R145" s="5">
        <f t="shared" si="339"/>
        <v>0</v>
      </c>
      <c r="S145" s="5">
        <f t="shared" si="339"/>
        <v>0</v>
      </c>
      <c r="T145" s="5">
        <f t="shared" si="339"/>
        <v>0</v>
      </c>
      <c r="U145" s="5">
        <f t="shared" si="339"/>
        <v>0</v>
      </c>
      <c r="V145" s="5">
        <f t="shared" si="339"/>
        <v>0</v>
      </c>
      <c r="W145" s="5">
        <f t="shared" si="339"/>
        <v>0</v>
      </c>
      <c r="X145" s="5">
        <f t="shared" si="339"/>
        <v>0</v>
      </c>
      <c r="Y145" s="5">
        <f t="shared" si="339"/>
        <v>0</v>
      </c>
      <c r="Z145" s="5">
        <f t="shared" si="339"/>
        <v>0</v>
      </c>
      <c r="AA145" s="5">
        <f t="shared" si="339"/>
        <v>0</v>
      </c>
      <c r="AB145" s="5">
        <f t="shared" si="339"/>
        <v>0</v>
      </c>
      <c r="AC145" s="5">
        <f t="shared" si="339"/>
        <v>0</v>
      </c>
      <c r="AD145" s="5">
        <f t="shared" si="339"/>
        <v>0</v>
      </c>
      <c r="AE145" s="5">
        <f t="shared" si="339"/>
        <v>0</v>
      </c>
      <c r="AF145" s="5">
        <f t="shared" si="339"/>
        <v>0</v>
      </c>
      <c r="AG145" s="5">
        <f t="shared" si="339"/>
        <v>0</v>
      </c>
      <c r="AH145" s="5">
        <f t="shared" si="339"/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7"/>
      <c r="BE145" s="3"/>
      <c r="BF145" s="48"/>
      <c r="BG145" s="48"/>
      <c r="BH145" s="48"/>
      <c r="BI145" s="48"/>
      <c r="BJ145" s="48"/>
      <c r="BK145" s="48"/>
      <c r="BL145" s="48"/>
      <c r="BM145" s="48"/>
      <c r="BN145" s="48"/>
      <c r="BO145" s="49"/>
      <c r="BP145" s="49"/>
      <c r="BQ145" s="49"/>
      <c r="BR145" s="49"/>
      <c r="BS145" s="49"/>
      <c r="BT145" s="50"/>
      <c r="BU145" s="51"/>
      <c r="BV145" s="51"/>
      <c r="BW145" s="51"/>
      <c r="BX145" s="51"/>
      <c r="BY145" s="51"/>
      <c r="BZ145" s="51"/>
      <c r="CA145" s="51"/>
      <c r="CB145" s="51"/>
    </row>
    <row r="146" spans="1:88" s="57" customFormat="1" ht="21" customHeight="1" x14ac:dyDescent="0.2">
      <c r="A146" s="1"/>
      <c r="B146" s="1473"/>
      <c r="C146" s="14" t="s">
        <v>40</v>
      </c>
      <c r="D146" s="5">
        <f t="shared" si="339"/>
        <v>0</v>
      </c>
      <c r="E146" s="5">
        <f t="shared" si="339"/>
        <v>0</v>
      </c>
      <c r="F146" s="5">
        <f t="shared" si="339"/>
        <v>0</v>
      </c>
      <c r="G146" s="5">
        <f t="shared" si="339"/>
        <v>0</v>
      </c>
      <c r="H146" s="5">
        <f t="shared" si="339"/>
        <v>0</v>
      </c>
      <c r="I146" s="5">
        <f t="shared" si="339"/>
        <v>0</v>
      </c>
      <c r="J146" s="5">
        <f t="shared" si="339"/>
        <v>0</v>
      </c>
      <c r="K146" s="5">
        <f t="shared" si="339"/>
        <v>0</v>
      </c>
      <c r="L146" s="5">
        <f t="shared" si="339"/>
        <v>0</v>
      </c>
      <c r="M146" s="5">
        <f t="shared" si="339"/>
        <v>0</v>
      </c>
      <c r="N146" s="5">
        <f t="shared" si="339"/>
        <v>0</v>
      </c>
      <c r="O146" s="5">
        <f t="shared" si="339"/>
        <v>0</v>
      </c>
      <c r="P146" s="5">
        <f t="shared" si="339"/>
        <v>0</v>
      </c>
      <c r="Q146" s="5">
        <f t="shared" si="339"/>
        <v>0</v>
      </c>
      <c r="R146" s="5">
        <f t="shared" si="339"/>
        <v>0</v>
      </c>
      <c r="S146" s="5">
        <f t="shared" si="339"/>
        <v>0</v>
      </c>
      <c r="T146" s="5">
        <f t="shared" si="339"/>
        <v>0</v>
      </c>
      <c r="U146" s="5">
        <f t="shared" si="339"/>
        <v>0</v>
      </c>
      <c r="V146" s="5">
        <f t="shared" si="339"/>
        <v>0</v>
      </c>
      <c r="W146" s="5">
        <f t="shared" si="339"/>
        <v>0</v>
      </c>
      <c r="X146" s="5">
        <f t="shared" si="339"/>
        <v>0</v>
      </c>
      <c r="Y146" s="5">
        <f t="shared" si="339"/>
        <v>0</v>
      </c>
      <c r="Z146" s="5">
        <f t="shared" si="339"/>
        <v>0</v>
      </c>
      <c r="AA146" s="5">
        <f t="shared" si="339"/>
        <v>0</v>
      </c>
      <c r="AB146" s="5">
        <f t="shared" si="339"/>
        <v>0</v>
      </c>
      <c r="AC146" s="5">
        <f t="shared" si="339"/>
        <v>0</v>
      </c>
      <c r="AD146" s="5">
        <f t="shared" si="339"/>
        <v>0</v>
      </c>
      <c r="AE146" s="5">
        <f t="shared" si="339"/>
        <v>0</v>
      </c>
      <c r="AF146" s="5">
        <f t="shared" si="339"/>
        <v>0</v>
      </c>
      <c r="AG146" s="5">
        <f t="shared" si="339"/>
        <v>0</v>
      </c>
      <c r="AH146" s="5">
        <f t="shared" si="339"/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47"/>
      <c r="BE146" s="3"/>
      <c r="BF146" s="48"/>
      <c r="BG146" s="48"/>
      <c r="BH146" s="48"/>
      <c r="BI146" s="48"/>
      <c r="BJ146" s="48"/>
      <c r="BK146" s="48"/>
      <c r="BL146" s="48"/>
      <c r="BM146" s="48"/>
      <c r="BN146" s="48"/>
      <c r="BO146" s="49"/>
      <c r="BP146" s="49"/>
      <c r="BQ146" s="49"/>
      <c r="BR146" s="49"/>
      <c r="BS146" s="49"/>
      <c r="BT146" s="50"/>
      <c r="BU146" s="51"/>
      <c r="BV146" s="51"/>
      <c r="BW146" s="51"/>
      <c r="BX146" s="51"/>
      <c r="BY146" s="51"/>
      <c r="BZ146" s="51"/>
      <c r="CA146" s="51"/>
      <c r="CB146" s="51"/>
      <c r="CC146" s="18"/>
      <c r="CD146" s="18"/>
      <c r="CE146" s="18"/>
      <c r="CF146" s="18"/>
      <c r="CG146" s="18"/>
      <c r="CH146" s="18"/>
      <c r="CI146" s="18"/>
      <c r="CJ146" s="18"/>
    </row>
    <row r="147" spans="1:88" s="57" customFormat="1" ht="21" customHeight="1" x14ac:dyDescent="0.2">
      <c r="A147" s="48"/>
      <c r="B147" s="1473"/>
      <c r="C147" s="14" t="s">
        <v>58</v>
      </c>
      <c r="D147" s="14">
        <f t="shared" si="339"/>
        <v>0</v>
      </c>
      <c r="E147" s="14">
        <f t="shared" si="339"/>
        <v>0</v>
      </c>
      <c r="F147" s="14">
        <f t="shared" si="339"/>
        <v>0</v>
      </c>
      <c r="G147" s="14">
        <f t="shared" si="339"/>
        <v>1</v>
      </c>
      <c r="H147" s="14">
        <f t="shared" si="339"/>
        <v>1</v>
      </c>
      <c r="I147" s="14">
        <f t="shared" si="339"/>
        <v>1</v>
      </c>
      <c r="J147" s="14">
        <f t="shared" si="339"/>
        <v>1</v>
      </c>
      <c r="K147" s="14">
        <f t="shared" si="339"/>
        <v>0</v>
      </c>
      <c r="L147" s="14">
        <f t="shared" si="339"/>
        <v>2</v>
      </c>
      <c r="M147" s="14">
        <f t="shared" si="339"/>
        <v>3</v>
      </c>
      <c r="N147" s="14">
        <f t="shared" si="339"/>
        <v>2</v>
      </c>
      <c r="O147" s="14">
        <f t="shared" si="339"/>
        <v>1</v>
      </c>
      <c r="P147" s="14">
        <f t="shared" si="339"/>
        <v>0</v>
      </c>
      <c r="Q147" s="14">
        <f t="shared" si="339"/>
        <v>0</v>
      </c>
      <c r="R147" s="14">
        <f t="shared" si="339"/>
        <v>0</v>
      </c>
      <c r="S147" s="14">
        <f t="shared" si="339"/>
        <v>1</v>
      </c>
      <c r="T147" s="14">
        <f t="shared" si="339"/>
        <v>1</v>
      </c>
      <c r="U147" s="14">
        <f t="shared" si="339"/>
        <v>0</v>
      </c>
      <c r="V147" s="14">
        <f t="shared" si="339"/>
        <v>1</v>
      </c>
      <c r="W147" s="14">
        <f t="shared" si="339"/>
        <v>1</v>
      </c>
      <c r="X147" s="14">
        <f t="shared" si="339"/>
        <v>0</v>
      </c>
      <c r="Y147" s="14">
        <f t="shared" si="339"/>
        <v>0</v>
      </c>
      <c r="Z147" s="14">
        <f t="shared" si="339"/>
        <v>0</v>
      </c>
      <c r="AA147" s="14">
        <f t="shared" si="339"/>
        <v>0</v>
      </c>
      <c r="AB147" s="14">
        <f t="shared" si="339"/>
        <v>0</v>
      </c>
      <c r="AC147" s="14">
        <f t="shared" si="339"/>
        <v>0</v>
      </c>
      <c r="AD147" s="14">
        <f t="shared" si="339"/>
        <v>1</v>
      </c>
      <c r="AE147" s="14">
        <f t="shared" si="339"/>
        <v>1</v>
      </c>
      <c r="AF147" s="14">
        <f t="shared" si="339"/>
        <v>0</v>
      </c>
      <c r="AG147" s="14">
        <f t="shared" si="339"/>
        <v>0</v>
      </c>
      <c r="AH147" s="14">
        <f t="shared" si="339"/>
        <v>1</v>
      </c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96"/>
      <c r="BE147" s="97"/>
      <c r="BF147" s="48"/>
      <c r="BG147" s="48"/>
      <c r="BH147" s="48"/>
      <c r="BI147" s="48"/>
      <c r="BJ147" s="48"/>
      <c r="BK147" s="48"/>
      <c r="BL147" s="48"/>
      <c r="BM147" s="48"/>
      <c r="BN147" s="48"/>
      <c r="BO147" s="50"/>
      <c r="BP147" s="50"/>
      <c r="BQ147" s="50"/>
      <c r="BR147" s="50"/>
      <c r="BS147" s="50"/>
      <c r="BT147" s="50"/>
      <c r="BU147" s="54"/>
      <c r="BV147" s="54"/>
      <c r="BW147" s="54"/>
      <c r="BX147" s="54"/>
      <c r="BY147" s="54"/>
      <c r="BZ147" s="54"/>
      <c r="CA147" s="54"/>
      <c r="CB147" s="54"/>
    </row>
    <row r="148" spans="1:88" s="18" customFormat="1" ht="21" customHeight="1" x14ac:dyDescent="0.2">
      <c r="A148" s="48"/>
      <c r="B148" s="1473"/>
      <c r="C148" s="14" t="s">
        <v>35</v>
      </c>
      <c r="D148" s="14">
        <f t="shared" si="339"/>
        <v>0</v>
      </c>
      <c r="E148" s="14">
        <f t="shared" si="339"/>
        <v>0</v>
      </c>
      <c r="F148" s="14">
        <f t="shared" si="339"/>
        <v>0</v>
      </c>
      <c r="G148" s="14">
        <f t="shared" si="339"/>
        <v>0</v>
      </c>
      <c r="H148" s="14">
        <f t="shared" si="339"/>
        <v>0</v>
      </c>
      <c r="I148" s="14">
        <f t="shared" si="339"/>
        <v>0</v>
      </c>
      <c r="J148" s="14">
        <f t="shared" si="339"/>
        <v>0</v>
      </c>
      <c r="K148" s="14">
        <f t="shared" si="339"/>
        <v>0</v>
      </c>
      <c r="L148" s="14">
        <f t="shared" si="339"/>
        <v>0</v>
      </c>
      <c r="M148" s="14">
        <f t="shared" si="339"/>
        <v>1</v>
      </c>
      <c r="N148" s="14">
        <f t="shared" si="339"/>
        <v>0</v>
      </c>
      <c r="O148" s="14">
        <f t="shared" si="339"/>
        <v>0</v>
      </c>
      <c r="P148" s="14">
        <f t="shared" si="339"/>
        <v>0</v>
      </c>
      <c r="Q148" s="14">
        <f t="shared" si="339"/>
        <v>0</v>
      </c>
      <c r="R148" s="14">
        <f t="shared" si="339"/>
        <v>0</v>
      </c>
      <c r="S148" s="14">
        <f t="shared" si="339"/>
        <v>0</v>
      </c>
      <c r="T148" s="14">
        <f t="shared" si="339"/>
        <v>0</v>
      </c>
      <c r="U148" s="14">
        <f t="shared" si="339"/>
        <v>0</v>
      </c>
      <c r="V148" s="14">
        <f t="shared" si="339"/>
        <v>0</v>
      </c>
      <c r="W148" s="14">
        <f t="shared" si="339"/>
        <v>0</v>
      </c>
      <c r="X148" s="14">
        <f t="shared" si="339"/>
        <v>0</v>
      </c>
      <c r="Y148" s="14">
        <f t="shared" si="339"/>
        <v>0</v>
      </c>
      <c r="Z148" s="14">
        <f t="shared" si="339"/>
        <v>0</v>
      </c>
      <c r="AA148" s="14">
        <f t="shared" si="339"/>
        <v>0</v>
      </c>
      <c r="AB148" s="14">
        <f t="shared" si="339"/>
        <v>0</v>
      </c>
      <c r="AC148" s="14">
        <f t="shared" si="339"/>
        <v>0</v>
      </c>
      <c r="AD148" s="14">
        <f t="shared" si="339"/>
        <v>0</v>
      </c>
      <c r="AE148" s="14">
        <f t="shared" si="339"/>
        <v>0</v>
      </c>
      <c r="AF148" s="14">
        <f t="shared" si="339"/>
        <v>0</v>
      </c>
      <c r="AG148" s="14">
        <f t="shared" si="339"/>
        <v>0</v>
      </c>
      <c r="AH148" s="14">
        <f t="shared" si="339"/>
        <v>0</v>
      </c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96"/>
      <c r="BE148" s="97"/>
      <c r="BF148" s="48"/>
      <c r="BG148" s="48"/>
      <c r="BH148" s="48"/>
      <c r="BI148" s="48"/>
      <c r="BJ148" s="48"/>
      <c r="BK148" s="48"/>
      <c r="BL148" s="48"/>
      <c r="BM148" s="48"/>
      <c r="BN148" s="48"/>
      <c r="BO148" s="50"/>
      <c r="BP148" s="50"/>
      <c r="BQ148" s="50"/>
      <c r="BR148" s="50"/>
      <c r="BS148" s="50"/>
      <c r="BT148" s="50"/>
      <c r="BU148" s="54"/>
      <c r="BV148" s="54"/>
      <c r="BW148" s="54"/>
      <c r="BX148" s="54"/>
      <c r="BY148" s="54"/>
      <c r="BZ148" s="54"/>
      <c r="CA148" s="54"/>
      <c r="CB148" s="54"/>
      <c r="CC148" s="57"/>
      <c r="CD148" s="57"/>
      <c r="CE148" s="57"/>
      <c r="CF148" s="57"/>
      <c r="CG148" s="57"/>
      <c r="CH148" s="57"/>
      <c r="CI148" s="57"/>
      <c r="CJ148" s="57"/>
    </row>
    <row r="149" spans="1:88" s="18" customFormat="1" ht="21" customHeight="1" x14ac:dyDescent="0.2">
      <c r="A149" s="1463"/>
      <c r="B149" s="1464"/>
      <c r="C149" s="1464"/>
      <c r="D149" s="1464"/>
      <c r="E149" s="1464"/>
      <c r="F149" s="1464"/>
      <c r="G149" s="1464"/>
      <c r="H149" s="1464"/>
      <c r="I149" s="1464"/>
      <c r="J149" s="1464"/>
      <c r="K149" s="1464"/>
      <c r="L149" s="1464"/>
      <c r="M149" s="1464"/>
      <c r="N149" s="1464"/>
      <c r="O149" s="1464"/>
      <c r="P149" s="1464"/>
      <c r="Q149" s="1464"/>
      <c r="R149" s="1464"/>
      <c r="S149" s="1464"/>
      <c r="T149" s="1464"/>
      <c r="U149" s="1464"/>
      <c r="V149" s="1464"/>
      <c r="W149" s="1464"/>
      <c r="X149" s="1464"/>
      <c r="Y149" s="1464"/>
      <c r="Z149" s="1464"/>
      <c r="AA149" s="1464"/>
      <c r="AB149" s="1464"/>
      <c r="AC149" s="1464"/>
      <c r="AD149" s="1464"/>
      <c r="AE149" s="1464"/>
      <c r="AF149" s="106"/>
      <c r="AG149" s="106"/>
      <c r="AH149" s="106"/>
      <c r="AI149" s="2"/>
      <c r="AJ149" s="2"/>
      <c r="AK149" s="2"/>
      <c r="AL149" s="2"/>
      <c r="AM149" s="2"/>
      <c r="AN149" s="2"/>
      <c r="AO149" s="2"/>
      <c r="AP149" s="2"/>
      <c r="AQ149" s="2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47"/>
      <c r="BE149" s="3"/>
      <c r="BF149" s="1"/>
      <c r="BG149" s="1"/>
      <c r="BH149" s="1"/>
      <c r="BI149" s="1"/>
      <c r="BJ149" s="1"/>
      <c r="BK149" s="1"/>
      <c r="BL149" s="1"/>
      <c r="BM149" s="1"/>
      <c r="BN149" s="1"/>
      <c r="BO149" s="49"/>
      <c r="BP149" s="49"/>
      <c r="BQ149" s="49"/>
      <c r="BR149" s="49"/>
      <c r="BS149" s="49"/>
      <c r="BT149" s="50"/>
      <c r="BU149" s="51"/>
      <c r="BV149" s="51"/>
      <c r="BW149" s="51"/>
      <c r="BX149" s="52"/>
      <c r="BY149" s="52"/>
      <c r="BZ149" s="52"/>
      <c r="CA149" s="52"/>
      <c r="CB149" s="52"/>
    </row>
    <row r="150" spans="1:88" x14ac:dyDescent="0.25">
      <c r="AI150" s="2"/>
      <c r="AJ150" s="2"/>
      <c r="AK150" s="2"/>
      <c r="AL150" s="2"/>
      <c r="AM150" s="2"/>
      <c r="AN150" s="2"/>
      <c r="AO150" s="2"/>
      <c r="CC150" s="18"/>
      <c r="CD150" s="18"/>
      <c r="CG150" s="18"/>
      <c r="CH150" s="18"/>
      <c r="CI150" s="18"/>
      <c r="CJ150" s="18"/>
    </row>
  </sheetData>
  <sheetProtection formatCells="0"/>
  <dataConsolidate link="1"/>
  <mergeCells count="62">
    <mergeCell ref="B136:C136"/>
    <mergeCell ref="B137:B148"/>
    <mergeCell ref="A149:AE149"/>
    <mergeCell ref="B97:C97"/>
    <mergeCell ref="B98:B109"/>
    <mergeCell ref="B110:C110"/>
    <mergeCell ref="B111:B122"/>
    <mergeCell ref="B123:C123"/>
    <mergeCell ref="B124:B135"/>
    <mergeCell ref="B84:C84"/>
    <mergeCell ref="B85:B96"/>
    <mergeCell ref="CN10:CQ10"/>
    <mergeCell ref="A11:C11"/>
    <mergeCell ref="BD11:BE11"/>
    <mergeCell ref="BO11:BP11"/>
    <mergeCell ref="BQ11:BQ12"/>
    <mergeCell ref="BR11:BS12"/>
    <mergeCell ref="BZ11:BZ12"/>
    <mergeCell ref="CA11:CA12"/>
    <mergeCell ref="CB11:CB12"/>
    <mergeCell ref="CC11:CD11"/>
    <mergeCell ref="BD12:BE12"/>
    <mergeCell ref="BO12:BP12"/>
    <mergeCell ref="AM4:BC5"/>
    <mergeCell ref="BO9:CB9"/>
    <mergeCell ref="CC9:CD9"/>
    <mergeCell ref="BO7:CD8"/>
    <mergeCell ref="BO10:BS10"/>
    <mergeCell ref="BU10:BY10"/>
    <mergeCell ref="BZ10:CB10"/>
    <mergeCell ref="CC10:CD10"/>
    <mergeCell ref="CC12:CD12"/>
    <mergeCell ref="BT11:BT12"/>
    <mergeCell ref="BU11:BU12"/>
    <mergeCell ref="BV11:BV12"/>
    <mergeCell ref="BW11:BW12"/>
    <mergeCell ref="BX11:BX12"/>
    <mergeCell ref="BY11:BY12"/>
    <mergeCell ref="BD2:BD4"/>
    <mergeCell ref="BE2:BE4"/>
    <mergeCell ref="BF2:BF4"/>
    <mergeCell ref="A1:C1"/>
    <mergeCell ref="AI1:AJ1"/>
    <mergeCell ref="AM1:BC1"/>
    <mergeCell ref="A2:A4"/>
    <mergeCell ref="AI2:AJ2"/>
    <mergeCell ref="AM2:BC3"/>
    <mergeCell ref="A5:C5"/>
    <mergeCell ref="AI5:AJ5"/>
    <mergeCell ref="A9:C9"/>
    <mergeCell ref="AW9:BB9"/>
    <mergeCell ref="BD9:BE9"/>
    <mergeCell ref="BD6:BD8"/>
    <mergeCell ref="BF6:BF8"/>
    <mergeCell ref="A6:A8"/>
    <mergeCell ref="A10:C10"/>
    <mergeCell ref="D10:AH10"/>
    <mergeCell ref="AI10:BB11"/>
    <mergeCell ref="BD10:BE10"/>
    <mergeCell ref="BF10:BN11"/>
    <mergeCell ref="AI3:AJ3"/>
    <mergeCell ref="AI4:AJ4"/>
  </mergeCells>
  <phoneticPr fontId="60" type="noConversion"/>
  <conditionalFormatting sqref="D47:AH53 D69:H77 I69:AH76 D14:H27 I16:AH25 D31:H44 I31:AH39">
    <cfRule type="cellIs" dxfId="5915" priority="4018" operator="equal">
      <formula>"DC"</formula>
    </cfRule>
    <cfRule type="cellIs" dxfId="5914" priority="4019" operator="equal">
      <formula>"DS"</formula>
    </cfRule>
    <cfRule type="cellIs" dxfId="5913" priority="4020" operator="equal">
      <formula>"FE"</formula>
    </cfRule>
    <cfRule type="cellIs" dxfId="5912" priority="4021" operator="equal">
      <formula>"FES"</formula>
    </cfRule>
    <cfRule type="cellIs" dxfId="5911" priority="4022" operator="equal">
      <formula>"FED"</formula>
    </cfRule>
    <cfRule type="cellIs" dxfId="5910" priority="4023" operator="equal">
      <formula>"FEF"</formula>
    </cfRule>
    <cfRule type="cellIs" dxfId="5909" priority="4024" operator="equal">
      <formula>"B"</formula>
    </cfRule>
    <cfRule type="cellIs" dxfId="5908" priority="4025" operator="equal">
      <formula>"F"</formula>
    </cfRule>
    <cfRule type="cellIs" dxfId="5907" priority="4026" operator="equal">
      <formula>"L"</formula>
    </cfRule>
    <cfRule type="cellIs" dxfId="5906" priority="4027" operator="equal">
      <formula>"SA"</formula>
    </cfRule>
    <cfRule type="cellIs" dxfId="5905" priority="4028" operator="equal">
      <formula>"SE"</formula>
    </cfRule>
    <cfRule type="cellIs" dxfId="5904" priority="4029" operator="equal">
      <formula>"TR"</formula>
    </cfRule>
    <cfRule type="cellIs" dxfId="5903" priority="4030" operator="equal">
      <formula>"NT"</formula>
    </cfRule>
    <cfRule type="cellIs" dxfId="5902" priority="4031" operator="equal">
      <formula>"DT"</formula>
    </cfRule>
    <cfRule type="cellIs" dxfId="5901" priority="4032" operator="equal">
      <formula>"T"</formula>
    </cfRule>
    <cfRule type="cellIs" dxfId="5900" priority="4033" operator="equal">
      <formula>"FOTS"</formula>
    </cfRule>
    <cfRule type="cellIs" dxfId="5899" priority="4034" operator="equal">
      <formula>"DISP"</formula>
    </cfRule>
    <cfRule type="cellIs" dxfId="5898" priority="4035" operator="equal">
      <formula>"FO"</formula>
    </cfRule>
  </conditionalFormatting>
  <conditionalFormatting sqref="D79:J79 L79:AC79">
    <cfRule type="cellIs" dxfId="5897" priority="11681" operator="equal">
      <formula>"DC"</formula>
    </cfRule>
    <cfRule type="cellIs" dxfId="5896" priority="11682" operator="equal">
      <formula>"DS"</formula>
    </cfRule>
    <cfRule type="cellIs" dxfId="5895" priority="11683" operator="equal">
      <formula>"FE"</formula>
    </cfRule>
    <cfRule type="cellIs" dxfId="5894" priority="11684" operator="equal">
      <formula>"FES"</formula>
    </cfRule>
    <cfRule type="cellIs" dxfId="5893" priority="11685" operator="equal">
      <formula>"FED"</formula>
    </cfRule>
    <cfRule type="cellIs" dxfId="5892" priority="11686" operator="equal">
      <formula>"FEF"</formula>
    </cfRule>
    <cfRule type="cellIs" dxfId="5891" priority="11687" operator="equal">
      <formula>"B"</formula>
    </cfRule>
    <cfRule type="cellIs" dxfId="5890" priority="11688" operator="equal">
      <formula>"F"</formula>
    </cfRule>
    <cfRule type="cellIs" dxfId="5889" priority="11689" operator="equal">
      <formula>"L"</formula>
    </cfRule>
    <cfRule type="cellIs" dxfId="5888" priority="11690" operator="equal">
      <formula>"SA"</formula>
    </cfRule>
    <cfRule type="cellIs" dxfId="5887" priority="11691" operator="equal">
      <formula>"SE"</formula>
    </cfRule>
    <cfRule type="cellIs" dxfId="5886" priority="11692" operator="equal">
      <formula>"TR"</formula>
    </cfRule>
    <cfRule type="cellIs" dxfId="5885" priority="11693" operator="equal">
      <formula>"NT"</formula>
    </cfRule>
    <cfRule type="cellIs" dxfId="5884" priority="11694" operator="equal">
      <formula>"DT"</formula>
    </cfRule>
    <cfRule type="cellIs" dxfId="5883" priority="11695" operator="equal">
      <formula>"T"</formula>
    </cfRule>
    <cfRule type="cellIs" dxfId="5882" priority="11696" operator="equal">
      <formula>"FOTS"</formula>
    </cfRule>
    <cfRule type="cellIs" dxfId="5881" priority="11697" operator="equal">
      <formula>"DISP"</formula>
    </cfRule>
    <cfRule type="cellIs" dxfId="5880" priority="11698" operator="equal">
      <formula>"FO"</formula>
    </cfRule>
  </conditionalFormatting>
  <conditionalFormatting sqref="D45:AC45">
    <cfRule type="cellIs" dxfId="5879" priority="6425" operator="equal">
      <formula>"DC"</formula>
    </cfRule>
    <cfRule type="cellIs" dxfId="5878" priority="6426" operator="equal">
      <formula>"DS"</formula>
    </cfRule>
    <cfRule type="cellIs" dxfId="5877" priority="6427" operator="equal">
      <formula>"FE"</formula>
    </cfRule>
    <cfRule type="cellIs" dxfId="5876" priority="6428" operator="equal">
      <formula>"FES"</formula>
    </cfRule>
    <cfRule type="cellIs" dxfId="5875" priority="6429" operator="equal">
      <formula>"FED"</formula>
    </cfRule>
    <cfRule type="cellIs" dxfId="5874" priority="6430" operator="equal">
      <formula>"FEF"</formula>
    </cfRule>
    <cfRule type="cellIs" dxfId="5873" priority="6431" operator="equal">
      <formula>"B"</formula>
    </cfRule>
    <cfRule type="cellIs" dxfId="5872" priority="6432" operator="equal">
      <formula>"F"</formula>
    </cfRule>
    <cfRule type="cellIs" dxfId="5871" priority="6433" operator="equal">
      <formula>"L"</formula>
    </cfRule>
    <cfRule type="cellIs" dxfId="5870" priority="6434" operator="equal">
      <formula>"SA"</formula>
    </cfRule>
    <cfRule type="cellIs" dxfId="5869" priority="6435" operator="equal">
      <formula>"SE"</formula>
    </cfRule>
    <cfRule type="cellIs" dxfId="5868" priority="6436" operator="equal">
      <formula>"TR"</formula>
    </cfRule>
    <cfRule type="cellIs" dxfId="5867" priority="6437" operator="equal">
      <formula>"NT"</formula>
    </cfRule>
    <cfRule type="cellIs" dxfId="5866" priority="6438" operator="equal">
      <formula>"DT"</formula>
    </cfRule>
    <cfRule type="cellIs" dxfId="5865" priority="6439" operator="equal">
      <formula>"T"</formula>
    </cfRule>
    <cfRule type="cellIs" dxfId="5864" priority="6440" operator="equal">
      <formula>"FOTS"</formula>
    </cfRule>
    <cfRule type="cellIs" dxfId="5863" priority="6441" operator="equal">
      <formula>"DISP"</formula>
    </cfRule>
    <cfRule type="cellIs" dxfId="5862" priority="6442" operator="equal">
      <formula>"FO"</formula>
    </cfRule>
  </conditionalFormatting>
  <conditionalFormatting sqref="D28:AE29">
    <cfRule type="cellIs" dxfId="5861" priority="163" operator="equal">
      <formula>"DC"</formula>
    </cfRule>
    <cfRule type="cellIs" dxfId="5860" priority="164" operator="equal">
      <formula>"DS"</formula>
    </cfRule>
    <cfRule type="cellIs" dxfId="5859" priority="165" operator="equal">
      <formula>"FE"</formula>
    </cfRule>
    <cfRule type="cellIs" dxfId="5858" priority="166" operator="equal">
      <formula>"FES"</formula>
    </cfRule>
    <cfRule type="cellIs" dxfId="5857" priority="167" operator="equal">
      <formula>"FED"</formula>
    </cfRule>
    <cfRule type="cellIs" dxfId="5856" priority="168" operator="equal">
      <formula>"FEF"</formula>
    </cfRule>
    <cfRule type="cellIs" dxfId="5855" priority="169" operator="equal">
      <formula>"B"</formula>
    </cfRule>
    <cfRule type="cellIs" dxfId="5854" priority="170" operator="equal">
      <formula>"F"</formula>
    </cfRule>
    <cfRule type="cellIs" dxfId="5853" priority="171" operator="equal">
      <formula>"L"</formula>
    </cfRule>
    <cfRule type="cellIs" dxfId="5852" priority="172" operator="equal">
      <formula>"SA"</formula>
    </cfRule>
    <cfRule type="cellIs" dxfId="5851" priority="173" operator="equal">
      <formula>"SE"</formula>
    </cfRule>
    <cfRule type="cellIs" dxfId="5850" priority="174" operator="equal">
      <formula>"TR"</formula>
    </cfRule>
    <cfRule type="cellIs" dxfId="5849" priority="175" operator="equal">
      <formula>"NT"</formula>
    </cfRule>
    <cfRule type="cellIs" dxfId="5848" priority="176" operator="equal">
      <formula>"DT"</formula>
    </cfRule>
    <cfRule type="cellIs" dxfId="5847" priority="177" operator="equal">
      <formula>"T"</formula>
    </cfRule>
    <cfRule type="cellIs" dxfId="5846" priority="178" operator="equal">
      <formula>"FOTS"</formula>
    </cfRule>
    <cfRule type="cellIs" dxfId="5845" priority="179" operator="equal">
      <formula>"DISP"</formula>
    </cfRule>
    <cfRule type="cellIs" dxfId="5844" priority="180" operator="equal">
      <formula>"FO"</formula>
    </cfRule>
  </conditionalFormatting>
  <conditionalFormatting sqref="D2:AH2">
    <cfRule type="cellIs" dxfId="5843" priority="14698" operator="lessThan">
      <formula>1</formula>
    </cfRule>
    <cfRule type="cellIs" dxfId="5842" priority="14699" operator="greaterThan">
      <formula>1</formula>
    </cfRule>
    <cfRule type="cellIs" dxfId="5841" priority="14700" operator="equal">
      <formula>1</formula>
    </cfRule>
  </conditionalFormatting>
  <conditionalFormatting sqref="D3:AH4">
    <cfRule type="cellIs" dxfId="5840" priority="14716" operator="lessThan">
      <formula>4</formula>
    </cfRule>
    <cfRule type="cellIs" dxfId="5839" priority="14717" operator="greaterThan">
      <formula>4</formula>
    </cfRule>
    <cfRule type="cellIs" dxfId="5838" priority="14718" operator="equal">
      <formula>4</formula>
    </cfRule>
  </conditionalFormatting>
  <conditionalFormatting sqref="D5:AH5">
    <cfRule type="cellIs" dxfId="5837" priority="14692" operator="lessThan">
      <formula>13</formula>
    </cfRule>
    <cfRule type="cellIs" dxfId="5836" priority="14693" operator="equal">
      <formula>13</formula>
    </cfRule>
    <cfRule type="cellIs" dxfId="5835" priority="14694" operator="greaterThan">
      <formula>13</formula>
    </cfRule>
  </conditionalFormatting>
  <conditionalFormatting sqref="D6:AH6">
    <cfRule type="cellIs" dxfId="5834" priority="14707" operator="lessThan">
      <formula>1</formula>
    </cfRule>
    <cfRule type="cellIs" dxfId="5833" priority="14708" operator="greaterThan">
      <formula>1</formula>
    </cfRule>
    <cfRule type="cellIs" dxfId="5832" priority="14709" operator="equal">
      <formula>1</formula>
    </cfRule>
  </conditionalFormatting>
  <conditionalFormatting sqref="D7:AH7">
    <cfRule type="cellIs" dxfId="5831" priority="14695" operator="lessThan">
      <formula>4</formula>
    </cfRule>
    <cfRule type="cellIs" dxfId="5830" priority="14696" operator="greaterThan">
      <formula>4</formula>
    </cfRule>
    <cfRule type="cellIs" dxfId="5829" priority="14697" operator="equal">
      <formula>4</formula>
    </cfRule>
  </conditionalFormatting>
  <conditionalFormatting sqref="D8:AH8">
    <cfRule type="cellIs" dxfId="5828" priority="14704" operator="lessThan">
      <formula>8</formula>
    </cfRule>
    <cfRule type="cellIs" dxfId="5827" priority="14705" operator="greaterThan">
      <formula>8</formula>
    </cfRule>
    <cfRule type="cellIs" dxfId="5826" priority="14706" operator="equal">
      <formula>8</formula>
    </cfRule>
  </conditionalFormatting>
  <conditionalFormatting sqref="D9:AH9">
    <cfRule type="cellIs" dxfId="5825" priority="14710" operator="lessThan">
      <formula>13</formula>
    </cfRule>
    <cfRule type="cellIs" dxfId="5824" priority="14711" operator="equal">
      <formula>13</formula>
    </cfRule>
    <cfRule type="cellIs" dxfId="5823" priority="14712" operator="greaterThan">
      <formula>13</formula>
    </cfRule>
  </conditionalFormatting>
  <conditionalFormatting sqref="D13:AH13">
    <cfRule type="cellIs" dxfId="5822" priority="5584" operator="equal">
      <formula>"DC"</formula>
    </cfRule>
    <cfRule type="cellIs" dxfId="5821" priority="5585" operator="equal">
      <formula>"DS"</formula>
    </cfRule>
    <cfRule type="cellIs" dxfId="5820" priority="5586" operator="equal">
      <formula>"FE"</formula>
    </cfRule>
    <cfRule type="cellIs" dxfId="5819" priority="5587" operator="equal">
      <formula>"FES"</formula>
    </cfRule>
    <cfRule type="cellIs" dxfId="5818" priority="5588" operator="equal">
      <formula>"FED"</formula>
    </cfRule>
    <cfRule type="cellIs" dxfId="5817" priority="5589" operator="equal">
      <formula>"FEF"</formula>
    </cfRule>
    <cfRule type="cellIs" dxfId="5816" priority="5590" operator="equal">
      <formula>"B"</formula>
    </cfRule>
    <cfRule type="cellIs" dxfId="5815" priority="5591" operator="equal">
      <formula>"F"</formula>
    </cfRule>
    <cfRule type="cellIs" dxfId="5814" priority="5592" operator="equal">
      <formula>"L"</formula>
    </cfRule>
    <cfRule type="cellIs" dxfId="5813" priority="5593" operator="equal">
      <formula>"SA"</formula>
    </cfRule>
    <cfRule type="cellIs" dxfId="5812" priority="5594" operator="equal">
      <formula>"SE"</formula>
    </cfRule>
    <cfRule type="cellIs" dxfId="5811" priority="5595" operator="equal">
      <formula>"TR"</formula>
    </cfRule>
    <cfRule type="cellIs" dxfId="5810" priority="5596" operator="equal">
      <formula>"NT"</formula>
    </cfRule>
    <cfRule type="cellIs" dxfId="5809" priority="5597" operator="equal">
      <formula>"DT"</formula>
    </cfRule>
    <cfRule type="cellIs" dxfId="5808" priority="5598" operator="equal">
      <formula>"T"</formula>
    </cfRule>
    <cfRule type="cellIs" dxfId="5807" priority="5599" operator="equal">
      <formula>"FOTS"</formula>
    </cfRule>
    <cfRule type="cellIs" dxfId="5806" priority="5600" operator="equal">
      <formula>"DISP"</formula>
    </cfRule>
    <cfRule type="cellIs" dxfId="5805" priority="5601" operator="equal">
      <formula>"FO"</formula>
    </cfRule>
  </conditionalFormatting>
  <conditionalFormatting sqref="D54:AH62">
    <cfRule type="cellIs" dxfId="5804" priority="37" operator="equal">
      <formula>"DC"</formula>
    </cfRule>
    <cfRule type="cellIs" dxfId="5803" priority="38" operator="equal">
      <formula>"DS"</formula>
    </cfRule>
    <cfRule type="cellIs" dxfId="5802" priority="39" operator="equal">
      <formula>"FE"</formula>
    </cfRule>
    <cfRule type="cellIs" dxfId="5801" priority="40" operator="equal">
      <formula>"FES"</formula>
    </cfRule>
    <cfRule type="cellIs" dxfId="5800" priority="41" operator="equal">
      <formula>"FED"</formula>
    </cfRule>
    <cfRule type="cellIs" dxfId="5799" priority="42" operator="equal">
      <formula>"FEF"</formula>
    </cfRule>
    <cfRule type="cellIs" dxfId="5798" priority="43" operator="equal">
      <formula>"B"</formula>
    </cfRule>
    <cfRule type="cellIs" dxfId="5797" priority="44" operator="equal">
      <formula>"F"</formula>
    </cfRule>
    <cfRule type="cellIs" dxfId="5796" priority="45" operator="equal">
      <formula>"L"</formula>
    </cfRule>
    <cfRule type="cellIs" dxfId="5795" priority="46" operator="equal">
      <formula>"SA"</formula>
    </cfRule>
    <cfRule type="cellIs" dxfId="5794" priority="47" operator="equal">
      <formula>"SE"</formula>
    </cfRule>
    <cfRule type="cellIs" dxfId="5793" priority="48" operator="equal">
      <formula>"TR"</formula>
    </cfRule>
    <cfRule type="cellIs" dxfId="5792" priority="49" operator="equal">
      <formula>"NT"</formula>
    </cfRule>
    <cfRule type="cellIs" dxfId="5791" priority="50" operator="equal">
      <formula>"DT"</formula>
    </cfRule>
    <cfRule type="cellIs" dxfId="5790" priority="51" operator="equal">
      <formula>"T"</formula>
    </cfRule>
    <cfRule type="cellIs" dxfId="5789" priority="52" operator="equal">
      <formula>"FOTS"</formula>
    </cfRule>
    <cfRule type="cellIs" dxfId="5788" priority="53" operator="equal">
      <formula>"DISP"</formula>
    </cfRule>
    <cfRule type="cellIs" dxfId="5787" priority="54" operator="equal">
      <formula>"FO"</formula>
    </cfRule>
  </conditionalFormatting>
  <conditionalFormatting sqref="D64:AH68">
    <cfRule type="cellIs" dxfId="5786" priority="1642" operator="equal">
      <formula>"DC"</formula>
    </cfRule>
    <cfRule type="cellIs" dxfId="5785" priority="1643" operator="equal">
      <formula>"DS"</formula>
    </cfRule>
    <cfRule type="cellIs" dxfId="5784" priority="1644" operator="equal">
      <formula>"FE"</formula>
    </cfRule>
    <cfRule type="cellIs" dxfId="5783" priority="1645" operator="equal">
      <formula>"FES"</formula>
    </cfRule>
    <cfRule type="cellIs" dxfId="5782" priority="1646" operator="equal">
      <formula>"FED"</formula>
    </cfRule>
    <cfRule type="cellIs" dxfId="5781" priority="1647" operator="equal">
      <formula>"FEF"</formula>
    </cfRule>
    <cfRule type="cellIs" dxfId="5780" priority="1648" operator="equal">
      <formula>"B"</formula>
    </cfRule>
    <cfRule type="cellIs" dxfId="5779" priority="1649" operator="equal">
      <formula>"F"</formula>
    </cfRule>
    <cfRule type="cellIs" dxfId="5778" priority="1650" operator="equal">
      <formula>"L"</formula>
    </cfRule>
    <cfRule type="cellIs" dxfId="5777" priority="1651" operator="equal">
      <formula>"SA"</formula>
    </cfRule>
    <cfRule type="cellIs" dxfId="5776" priority="1652" operator="equal">
      <formula>"SE"</formula>
    </cfRule>
    <cfRule type="cellIs" dxfId="5775" priority="1653" operator="equal">
      <formula>"TR"</formula>
    </cfRule>
    <cfRule type="cellIs" dxfId="5774" priority="1654" operator="equal">
      <formula>"NT"</formula>
    </cfRule>
    <cfRule type="cellIs" dxfId="5773" priority="1655" operator="equal">
      <formula>"DT"</formula>
    </cfRule>
    <cfRule type="cellIs" dxfId="5772" priority="1656" operator="equal">
      <formula>"T"</formula>
    </cfRule>
    <cfRule type="cellIs" dxfId="5771" priority="1657" operator="equal">
      <formula>"FOTS"</formula>
    </cfRule>
    <cfRule type="cellIs" dxfId="5770" priority="1658" operator="equal">
      <formula>"DISP"</formula>
    </cfRule>
    <cfRule type="cellIs" dxfId="5769" priority="1659" operator="equal">
      <formula>"FO"</formula>
    </cfRule>
  </conditionalFormatting>
  <conditionalFormatting sqref="D80:AH80">
    <cfRule type="cellIs" dxfId="5768" priority="14566" operator="equal">
      <formula>"DC"</formula>
    </cfRule>
    <cfRule type="cellIs" dxfId="5767" priority="14567" operator="equal">
      <formula>"DS"</formula>
    </cfRule>
    <cfRule type="cellIs" dxfId="5766" priority="14568" operator="equal">
      <formula>"FE"</formula>
    </cfRule>
    <cfRule type="cellIs" dxfId="5765" priority="14569" operator="equal">
      <formula>"FES"</formula>
    </cfRule>
    <cfRule type="cellIs" dxfId="5764" priority="14570" operator="equal">
      <formula>"FED"</formula>
    </cfRule>
    <cfRule type="cellIs" dxfId="5763" priority="14571" operator="equal">
      <formula>"FEF"</formula>
    </cfRule>
    <cfRule type="cellIs" dxfId="5762" priority="14572" operator="equal">
      <formula>"B"</formula>
    </cfRule>
    <cfRule type="cellIs" dxfId="5761" priority="14573" operator="equal">
      <formula>"F"</formula>
    </cfRule>
    <cfRule type="cellIs" dxfId="5760" priority="14574" operator="equal">
      <formula>"L"</formula>
    </cfRule>
    <cfRule type="cellIs" dxfId="5759" priority="14575" operator="equal">
      <formula>"SA"</formula>
    </cfRule>
    <cfRule type="cellIs" dxfId="5758" priority="14576" operator="equal">
      <formula>"SE"</formula>
    </cfRule>
    <cfRule type="cellIs" dxfId="5757" priority="14577" operator="equal">
      <formula>"TR"</formula>
    </cfRule>
    <cfRule type="cellIs" dxfId="5756" priority="14578" operator="equal">
      <formula>"NT"</formula>
    </cfRule>
    <cfRule type="cellIs" dxfId="5755" priority="14579" operator="equal">
      <formula>"DT"</formula>
    </cfRule>
    <cfRule type="cellIs" dxfId="5754" priority="14580" operator="equal">
      <formula>"T"</formula>
    </cfRule>
    <cfRule type="cellIs" dxfId="5753" priority="14581" operator="equal">
      <formula>"FOTS"</formula>
    </cfRule>
    <cfRule type="cellIs" dxfId="5752" priority="14582" operator="equal">
      <formula>"DISP"</formula>
    </cfRule>
    <cfRule type="cellIs" dxfId="5751" priority="14583" operator="equal">
      <formula>"FO"</formula>
    </cfRule>
  </conditionalFormatting>
  <conditionalFormatting sqref="D136:AH136">
    <cfRule type="cellIs" dxfId="5750" priority="14819" operator="equal">
      <formula>"disp"</formula>
    </cfRule>
    <cfRule type="cellIs" dxfId="5749" priority="14820" operator="equal">
      <formula>"fots"</formula>
    </cfRule>
    <cfRule type="cellIs" dxfId="5748" priority="14821" operator="equal">
      <formula>"t"</formula>
    </cfRule>
    <cfRule type="cellIs" dxfId="5747" priority="14822" operator="equal">
      <formula>"tr"</formula>
    </cfRule>
    <cfRule type="cellIs" dxfId="5746" priority="14823" operator="equal">
      <formula>"se"</formula>
    </cfRule>
    <cfRule type="cellIs" dxfId="5745" priority="14824" operator="equal">
      <formula>"sa"</formula>
    </cfRule>
    <cfRule type="cellIs" dxfId="5744" priority="14825" operator="equal">
      <formula>"l"</formula>
    </cfRule>
    <cfRule type="cellIs" dxfId="5743" priority="14826" operator="equal">
      <formula>"f"</formula>
    </cfRule>
    <cfRule type="cellIs" dxfId="5742" priority="14827" operator="equal">
      <formula>"b"</formula>
    </cfRule>
    <cfRule type="cellIs" dxfId="5741" priority="14828" operator="equal">
      <formula>"fef"</formula>
    </cfRule>
    <cfRule type="cellIs" dxfId="5740" priority="14829" operator="equal">
      <formula>"fed"</formula>
    </cfRule>
    <cfRule type="cellIs" dxfId="5739" priority="14830" operator="equal">
      <formula>"fes"</formula>
    </cfRule>
    <cfRule type="cellIs" dxfId="5738" priority="14831" operator="equal">
      <formula>"ds"</formula>
    </cfRule>
    <cfRule type="cellIs" dxfId="5737" priority="14832" operator="equal">
      <formula>"fo"</formula>
    </cfRule>
    <cfRule type="cellIs" dxfId="5736" priority="14833" operator="equal">
      <formula>"FE"</formula>
    </cfRule>
  </conditionalFormatting>
  <conditionalFormatting sqref="I15:U15">
    <cfRule type="cellIs" dxfId="5735" priority="5278" operator="equal">
      <formula>"DC"</formula>
    </cfRule>
    <cfRule type="cellIs" dxfId="5734" priority="5279" operator="equal">
      <formula>"DS"</formula>
    </cfRule>
    <cfRule type="cellIs" dxfId="5733" priority="5280" operator="equal">
      <formula>"FE"</formula>
    </cfRule>
    <cfRule type="cellIs" dxfId="5732" priority="5281" operator="equal">
      <formula>"FES"</formula>
    </cfRule>
    <cfRule type="cellIs" dxfId="5731" priority="5282" operator="equal">
      <formula>"FED"</formula>
    </cfRule>
    <cfRule type="cellIs" dxfId="5730" priority="5283" operator="equal">
      <formula>"FEF"</formula>
    </cfRule>
    <cfRule type="cellIs" dxfId="5729" priority="5284" operator="equal">
      <formula>"B"</formula>
    </cfRule>
    <cfRule type="cellIs" dxfId="5728" priority="5285" operator="equal">
      <formula>"F"</formula>
    </cfRule>
    <cfRule type="cellIs" dxfId="5727" priority="5286" operator="equal">
      <formula>"L"</formula>
    </cfRule>
    <cfRule type="cellIs" dxfId="5726" priority="5287" operator="equal">
      <formula>"SA"</formula>
    </cfRule>
    <cfRule type="cellIs" dxfId="5725" priority="5288" operator="equal">
      <formula>"SE"</formula>
    </cfRule>
    <cfRule type="cellIs" dxfId="5724" priority="5289" operator="equal">
      <formula>"TR"</formula>
    </cfRule>
    <cfRule type="cellIs" dxfId="5723" priority="5290" operator="equal">
      <formula>"NT"</formula>
    </cfRule>
    <cfRule type="cellIs" dxfId="5722" priority="5291" operator="equal">
      <formula>"DT"</formula>
    </cfRule>
    <cfRule type="cellIs" dxfId="5721" priority="5292" operator="equal">
      <formula>"T"</formula>
    </cfRule>
    <cfRule type="cellIs" dxfId="5720" priority="5293" operator="equal">
      <formula>"FOTS"</formula>
    </cfRule>
    <cfRule type="cellIs" dxfId="5719" priority="5294" operator="equal">
      <formula>"DISP"</formula>
    </cfRule>
    <cfRule type="cellIs" dxfId="5718" priority="5295" operator="equal">
      <formula>"FO"</formula>
    </cfRule>
  </conditionalFormatting>
  <conditionalFormatting sqref="I40:W41">
    <cfRule type="cellIs" dxfId="5717" priority="2686" operator="equal">
      <formula>"DC"</formula>
    </cfRule>
    <cfRule type="cellIs" dxfId="5716" priority="2687" operator="equal">
      <formula>"DS"</formula>
    </cfRule>
    <cfRule type="cellIs" dxfId="5715" priority="2688" operator="equal">
      <formula>"FE"</formula>
    </cfRule>
    <cfRule type="cellIs" dxfId="5714" priority="2689" operator="equal">
      <formula>"FES"</formula>
    </cfRule>
    <cfRule type="cellIs" dxfId="5713" priority="2690" operator="equal">
      <formula>"FED"</formula>
    </cfRule>
    <cfRule type="cellIs" dxfId="5712" priority="2691" operator="equal">
      <formula>"FEF"</formula>
    </cfRule>
    <cfRule type="cellIs" dxfId="5711" priority="2692" operator="equal">
      <formula>"B"</formula>
    </cfRule>
    <cfRule type="cellIs" dxfId="5710" priority="2693" operator="equal">
      <formula>"F"</formula>
    </cfRule>
    <cfRule type="cellIs" dxfId="5709" priority="2694" operator="equal">
      <formula>"L"</formula>
    </cfRule>
    <cfRule type="cellIs" dxfId="5708" priority="2695" operator="equal">
      <formula>"SA"</formula>
    </cfRule>
    <cfRule type="cellIs" dxfId="5707" priority="2696" operator="equal">
      <formula>"SE"</formula>
    </cfRule>
    <cfRule type="cellIs" dxfId="5706" priority="2697" operator="equal">
      <formula>"TR"</formula>
    </cfRule>
    <cfRule type="cellIs" dxfId="5705" priority="2698" operator="equal">
      <formula>"NT"</formula>
    </cfRule>
    <cfRule type="cellIs" dxfId="5704" priority="2699" operator="equal">
      <formula>"DT"</formula>
    </cfRule>
    <cfRule type="cellIs" dxfId="5703" priority="2700" operator="equal">
      <formula>"T"</formula>
    </cfRule>
    <cfRule type="cellIs" dxfId="5702" priority="2701" operator="equal">
      <formula>"FOTS"</formula>
    </cfRule>
    <cfRule type="cellIs" dxfId="5701" priority="2702" operator="equal">
      <formula>"DISP"</formula>
    </cfRule>
    <cfRule type="cellIs" dxfId="5700" priority="2703" operator="equal">
      <formula>"FO"</formula>
    </cfRule>
  </conditionalFormatting>
  <conditionalFormatting sqref="I40:AC44">
    <cfRule type="cellIs" dxfId="5699" priority="2506" operator="equal">
      <formula>"DC"</formula>
    </cfRule>
    <cfRule type="cellIs" dxfId="5698" priority="2507" operator="equal">
      <formula>"DS"</formula>
    </cfRule>
    <cfRule type="cellIs" dxfId="5697" priority="2508" operator="equal">
      <formula>"FE"</formula>
    </cfRule>
    <cfRule type="cellIs" dxfId="5696" priority="2509" operator="equal">
      <formula>"FES"</formula>
    </cfRule>
    <cfRule type="cellIs" dxfId="5695" priority="2510" operator="equal">
      <formula>"FED"</formula>
    </cfRule>
    <cfRule type="cellIs" dxfId="5694" priority="2511" operator="equal">
      <formula>"FEF"</formula>
    </cfRule>
    <cfRule type="cellIs" dxfId="5693" priority="2512" operator="equal">
      <formula>"B"</formula>
    </cfRule>
    <cfRule type="cellIs" dxfId="5692" priority="2513" operator="equal">
      <formula>"F"</formula>
    </cfRule>
    <cfRule type="cellIs" dxfId="5691" priority="2514" operator="equal">
      <formula>"L"</formula>
    </cfRule>
    <cfRule type="cellIs" dxfId="5690" priority="2515" operator="equal">
      <formula>"SA"</formula>
    </cfRule>
    <cfRule type="cellIs" dxfId="5689" priority="2516" operator="equal">
      <formula>"SE"</formula>
    </cfRule>
    <cfRule type="cellIs" dxfId="5688" priority="2517" operator="equal">
      <formula>"TR"</formula>
    </cfRule>
    <cfRule type="cellIs" dxfId="5687" priority="2518" operator="equal">
      <formula>"NT"</formula>
    </cfRule>
    <cfRule type="cellIs" dxfId="5686" priority="2519" operator="equal">
      <formula>"DT"</formula>
    </cfRule>
    <cfRule type="cellIs" dxfId="5685" priority="2520" operator="equal">
      <formula>"T"</formula>
    </cfRule>
    <cfRule type="cellIs" dxfId="5684" priority="2521" operator="equal">
      <formula>"FOTS"</formula>
    </cfRule>
    <cfRule type="cellIs" dxfId="5683" priority="2522" operator="equal">
      <formula>"DISP"</formula>
    </cfRule>
    <cfRule type="cellIs" dxfId="5682" priority="2523" operator="equal">
      <formula>"FO"</formula>
    </cfRule>
  </conditionalFormatting>
  <conditionalFormatting sqref="I77:AC77">
    <cfRule type="cellIs" dxfId="5681" priority="634" operator="equal">
      <formula>"DC"</formula>
    </cfRule>
    <cfRule type="cellIs" dxfId="5680" priority="635" operator="equal">
      <formula>"DS"</formula>
    </cfRule>
    <cfRule type="cellIs" dxfId="5679" priority="636" operator="equal">
      <formula>"FE"</formula>
    </cfRule>
    <cfRule type="cellIs" dxfId="5678" priority="637" operator="equal">
      <formula>"FES"</formula>
    </cfRule>
    <cfRule type="cellIs" dxfId="5677" priority="638" operator="equal">
      <formula>"FED"</formula>
    </cfRule>
    <cfRule type="cellIs" dxfId="5676" priority="639" operator="equal">
      <formula>"FEF"</formula>
    </cfRule>
    <cfRule type="cellIs" dxfId="5675" priority="640" operator="equal">
      <formula>"B"</formula>
    </cfRule>
    <cfRule type="cellIs" dxfId="5674" priority="641" operator="equal">
      <formula>"F"</formula>
    </cfRule>
    <cfRule type="cellIs" dxfId="5673" priority="642" operator="equal">
      <formula>"L"</formula>
    </cfRule>
    <cfRule type="cellIs" dxfId="5672" priority="643" operator="equal">
      <formula>"SA"</formula>
    </cfRule>
    <cfRule type="cellIs" dxfId="5671" priority="644" operator="equal">
      <formula>"SE"</formula>
    </cfRule>
    <cfRule type="cellIs" dxfId="5670" priority="645" operator="equal">
      <formula>"TR"</formula>
    </cfRule>
    <cfRule type="cellIs" dxfId="5669" priority="646" operator="equal">
      <formula>"NT"</formula>
    </cfRule>
    <cfRule type="cellIs" dxfId="5668" priority="647" operator="equal">
      <formula>"DT"</formula>
    </cfRule>
    <cfRule type="cellIs" dxfId="5667" priority="648" operator="equal">
      <formula>"T"</formula>
    </cfRule>
    <cfRule type="cellIs" dxfId="5666" priority="649" operator="equal">
      <formula>"FOTS"</formula>
    </cfRule>
    <cfRule type="cellIs" dxfId="5665" priority="650" operator="equal">
      <formula>"DISP"</formula>
    </cfRule>
    <cfRule type="cellIs" dxfId="5664" priority="651" operator="equal">
      <formula>"FO"</formula>
    </cfRule>
  </conditionalFormatting>
  <conditionalFormatting sqref="I26:AE27">
    <cfRule type="cellIs" dxfId="5663" priority="4126" operator="equal">
      <formula>"DC"</formula>
    </cfRule>
    <cfRule type="cellIs" dxfId="5662" priority="4127" operator="equal">
      <formula>"DS"</formula>
    </cfRule>
    <cfRule type="cellIs" dxfId="5661" priority="4128" operator="equal">
      <formula>"FE"</formula>
    </cfRule>
    <cfRule type="cellIs" dxfId="5660" priority="4129" operator="equal">
      <formula>"FES"</formula>
    </cfRule>
    <cfRule type="cellIs" dxfId="5659" priority="4130" operator="equal">
      <formula>"FED"</formula>
    </cfRule>
    <cfRule type="cellIs" dxfId="5658" priority="4131" operator="equal">
      <formula>"FEF"</formula>
    </cfRule>
    <cfRule type="cellIs" dxfId="5657" priority="4132" operator="equal">
      <formula>"B"</formula>
    </cfRule>
    <cfRule type="cellIs" dxfId="5656" priority="4133" operator="equal">
      <formula>"F"</formula>
    </cfRule>
    <cfRule type="cellIs" dxfId="5655" priority="4134" operator="equal">
      <formula>"L"</formula>
    </cfRule>
    <cfRule type="cellIs" dxfId="5654" priority="4135" operator="equal">
      <formula>"SA"</formula>
    </cfRule>
    <cfRule type="cellIs" dxfId="5653" priority="4136" operator="equal">
      <formula>"SE"</formula>
    </cfRule>
    <cfRule type="cellIs" dxfId="5652" priority="4137" operator="equal">
      <formula>"TR"</formula>
    </cfRule>
    <cfRule type="cellIs" dxfId="5651" priority="4138" operator="equal">
      <formula>"NT"</formula>
    </cfRule>
    <cfRule type="cellIs" dxfId="5650" priority="4139" operator="equal">
      <formula>"DT"</formula>
    </cfRule>
    <cfRule type="cellIs" dxfId="5649" priority="4140" operator="equal">
      <formula>"T"</formula>
    </cfRule>
    <cfRule type="cellIs" dxfId="5648" priority="4141" operator="equal">
      <formula>"FOTS"</formula>
    </cfRule>
    <cfRule type="cellIs" dxfId="5647" priority="4142" operator="equal">
      <formula>"DISP"</formula>
    </cfRule>
    <cfRule type="cellIs" dxfId="5646" priority="4143" operator="equal">
      <formula>"FO"</formula>
    </cfRule>
  </conditionalFormatting>
  <conditionalFormatting sqref="I14:AH14">
    <cfRule type="cellIs" dxfId="5645" priority="5548" operator="equal">
      <formula>"DC"</formula>
    </cfRule>
    <cfRule type="cellIs" dxfId="5644" priority="5549" operator="equal">
      <formula>"DS"</formula>
    </cfRule>
    <cfRule type="cellIs" dxfId="5643" priority="5550" operator="equal">
      <formula>"FE"</formula>
    </cfRule>
    <cfRule type="cellIs" dxfId="5642" priority="5551" operator="equal">
      <formula>"FES"</formula>
    </cfRule>
    <cfRule type="cellIs" dxfId="5641" priority="5552" operator="equal">
      <formula>"FED"</formula>
    </cfRule>
    <cfRule type="cellIs" dxfId="5640" priority="5553" operator="equal">
      <formula>"FEF"</formula>
    </cfRule>
    <cfRule type="cellIs" dxfId="5639" priority="5554" operator="equal">
      <formula>"B"</formula>
    </cfRule>
    <cfRule type="cellIs" dxfId="5638" priority="5555" operator="equal">
      <formula>"F"</formula>
    </cfRule>
    <cfRule type="cellIs" dxfId="5637" priority="5556" operator="equal">
      <formula>"L"</formula>
    </cfRule>
    <cfRule type="cellIs" dxfId="5636" priority="5557" operator="equal">
      <formula>"SA"</formula>
    </cfRule>
    <cfRule type="cellIs" dxfId="5635" priority="5558" operator="equal">
      <formula>"SE"</formula>
    </cfRule>
    <cfRule type="cellIs" dxfId="5634" priority="5559" operator="equal">
      <formula>"TR"</formula>
    </cfRule>
    <cfRule type="cellIs" dxfId="5633" priority="5560" operator="equal">
      <formula>"NT"</formula>
    </cfRule>
    <cfRule type="cellIs" dxfId="5632" priority="5561" operator="equal">
      <formula>"DT"</formula>
    </cfRule>
    <cfRule type="cellIs" dxfId="5631" priority="5562" operator="equal">
      <formula>"T"</formula>
    </cfRule>
    <cfRule type="cellIs" dxfId="5630" priority="5563" operator="equal">
      <formula>"FOTS"</formula>
    </cfRule>
    <cfRule type="cellIs" dxfId="5629" priority="5564" operator="equal">
      <formula>"DISP"</formula>
    </cfRule>
    <cfRule type="cellIs" dxfId="5628" priority="5565" operator="equal">
      <formula>"FO"</formula>
    </cfRule>
  </conditionalFormatting>
  <conditionalFormatting sqref="D78:AC78">
    <cfRule type="cellIs" dxfId="5627" priority="14801" operator="equal">
      <formula>"DC"</formula>
    </cfRule>
    <cfRule type="cellIs" dxfId="5626" priority="14802" operator="equal">
      <formula>"DS"</formula>
    </cfRule>
    <cfRule type="cellIs" dxfId="5625" priority="14803" operator="equal">
      <formula>"FE"</formula>
    </cfRule>
    <cfRule type="cellIs" dxfId="5624" priority="14804" operator="equal">
      <formula>"FES"</formula>
    </cfRule>
    <cfRule type="cellIs" dxfId="5623" priority="14805" operator="equal">
      <formula>"FED"</formula>
    </cfRule>
    <cfRule type="cellIs" dxfId="5622" priority="14806" operator="equal">
      <formula>"FEF"</formula>
    </cfRule>
    <cfRule type="cellIs" dxfId="5621" priority="14807" operator="equal">
      <formula>"B"</formula>
    </cfRule>
    <cfRule type="cellIs" dxfId="5620" priority="14808" operator="equal">
      <formula>"F"</formula>
    </cfRule>
    <cfRule type="cellIs" dxfId="5619" priority="14809" operator="equal">
      <formula>"L"</formula>
    </cfRule>
    <cfRule type="cellIs" dxfId="5618" priority="14810" operator="equal">
      <formula>"SA"</formula>
    </cfRule>
    <cfRule type="cellIs" dxfId="5617" priority="14811" operator="equal">
      <formula>"SE"</formula>
    </cfRule>
    <cfRule type="cellIs" dxfId="5616" priority="14812" operator="equal">
      <formula>"TR"</formula>
    </cfRule>
    <cfRule type="cellIs" dxfId="5615" priority="14813" operator="equal">
      <formula>"NT"</formula>
    </cfRule>
    <cfRule type="cellIs" dxfId="5614" priority="14814" operator="equal">
      <formula>"DT"</formula>
    </cfRule>
    <cfRule type="cellIs" dxfId="5613" priority="14815" operator="equal">
      <formula>"T"</formula>
    </cfRule>
    <cfRule type="cellIs" dxfId="5612" priority="14816" operator="equal">
      <formula>"FOTS"</formula>
    </cfRule>
    <cfRule type="cellIs" dxfId="5611" priority="14817" operator="equal">
      <formula>"DISP"</formula>
    </cfRule>
    <cfRule type="cellIs" dxfId="5610" priority="14818" operator="equal">
      <formula>"FO"</formula>
    </cfRule>
  </conditionalFormatting>
  <conditionalFormatting sqref="Q82:AE83">
    <cfRule type="cellIs" dxfId="5609" priority="14620" operator="equal">
      <formula>"DC"</formula>
    </cfRule>
    <cfRule type="cellIs" dxfId="5608" priority="14621" operator="equal">
      <formula>"DS"</formula>
    </cfRule>
    <cfRule type="cellIs" dxfId="5607" priority="14622" operator="equal">
      <formula>"FE"</formula>
    </cfRule>
    <cfRule type="cellIs" dxfId="5606" priority="14623" operator="equal">
      <formula>"FES"</formula>
    </cfRule>
    <cfRule type="cellIs" dxfId="5605" priority="14624" operator="equal">
      <formula>"FED"</formula>
    </cfRule>
    <cfRule type="cellIs" dxfId="5604" priority="14625" operator="equal">
      <formula>"FEF"</formula>
    </cfRule>
    <cfRule type="cellIs" dxfId="5603" priority="14626" operator="equal">
      <formula>"B"</formula>
    </cfRule>
    <cfRule type="cellIs" dxfId="5602" priority="14627" operator="equal">
      <formula>"F"</formula>
    </cfRule>
    <cfRule type="cellIs" dxfId="5601" priority="14628" operator="equal">
      <formula>"L"</formula>
    </cfRule>
    <cfRule type="cellIs" dxfId="5600" priority="14629" operator="equal">
      <formula>"SA"</formula>
    </cfRule>
    <cfRule type="cellIs" dxfId="5599" priority="14630" operator="equal">
      <formula>"SE"</formula>
    </cfRule>
    <cfRule type="cellIs" dxfId="5598" priority="14631" operator="equal">
      <formula>"TR"</formula>
    </cfRule>
    <cfRule type="cellIs" dxfId="5597" priority="14632" operator="equal">
      <formula>"NT"</formula>
    </cfRule>
    <cfRule type="cellIs" dxfId="5596" priority="14633" operator="equal">
      <formula>"DT"</formula>
    </cfRule>
    <cfRule type="cellIs" dxfId="5595" priority="14634" operator="equal">
      <formula>"T"</formula>
    </cfRule>
    <cfRule type="cellIs" dxfId="5594" priority="14635" operator="equal">
      <formula>"FOTS"</formula>
    </cfRule>
    <cfRule type="cellIs" dxfId="5593" priority="14636" operator="equal">
      <formula>"DISP"</formula>
    </cfRule>
    <cfRule type="cellIs" dxfId="5592" priority="14637" operator="equal">
      <formula>"FO"</formula>
    </cfRule>
  </conditionalFormatting>
  <conditionalFormatting sqref="V14:Y15">
    <cfRule type="cellIs" dxfId="5591" priority="5242" operator="equal">
      <formula>"DC"</formula>
    </cfRule>
    <cfRule type="cellIs" dxfId="5590" priority="5243" operator="equal">
      <formula>"DS"</formula>
    </cfRule>
    <cfRule type="cellIs" dxfId="5589" priority="5244" operator="equal">
      <formula>"FE"</formula>
    </cfRule>
    <cfRule type="cellIs" dxfId="5588" priority="5245" operator="equal">
      <formula>"FES"</formula>
    </cfRule>
    <cfRule type="cellIs" dxfId="5587" priority="5246" operator="equal">
      <formula>"FED"</formula>
    </cfRule>
    <cfRule type="cellIs" dxfId="5586" priority="5247" operator="equal">
      <formula>"FEF"</formula>
    </cfRule>
    <cfRule type="cellIs" dxfId="5585" priority="5248" operator="equal">
      <formula>"B"</formula>
    </cfRule>
    <cfRule type="cellIs" dxfId="5584" priority="5249" operator="equal">
      <formula>"F"</formula>
    </cfRule>
    <cfRule type="cellIs" dxfId="5583" priority="5250" operator="equal">
      <formula>"L"</formula>
    </cfRule>
    <cfRule type="cellIs" dxfId="5582" priority="5251" operator="equal">
      <formula>"SA"</formula>
    </cfRule>
    <cfRule type="cellIs" dxfId="5581" priority="5252" operator="equal">
      <formula>"SE"</formula>
    </cfRule>
    <cfRule type="cellIs" dxfId="5580" priority="5253" operator="equal">
      <formula>"TR"</formula>
    </cfRule>
    <cfRule type="cellIs" dxfId="5579" priority="5254" operator="equal">
      <formula>"NT"</formula>
    </cfRule>
    <cfRule type="cellIs" dxfId="5578" priority="5255" operator="equal">
      <formula>"DT"</formula>
    </cfRule>
    <cfRule type="cellIs" dxfId="5577" priority="5256" operator="equal">
      <formula>"T"</formula>
    </cfRule>
    <cfRule type="cellIs" dxfId="5576" priority="5257" operator="equal">
      <formula>"FOTS"</formula>
    </cfRule>
    <cfRule type="cellIs" dxfId="5575" priority="5258" operator="equal">
      <formula>"DISP"</formula>
    </cfRule>
    <cfRule type="cellIs" dxfId="5574" priority="5259" operator="equal">
      <formula>"FO"</formula>
    </cfRule>
  </conditionalFormatting>
  <conditionalFormatting sqref="Z15:AH15">
    <cfRule type="cellIs" dxfId="5573" priority="5332" operator="equal">
      <formula>"DC"</formula>
    </cfRule>
    <cfRule type="cellIs" dxfId="5572" priority="5333" operator="equal">
      <formula>"DS"</formula>
    </cfRule>
    <cfRule type="cellIs" dxfId="5571" priority="5334" operator="equal">
      <formula>"FE"</formula>
    </cfRule>
    <cfRule type="cellIs" dxfId="5570" priority="5335" operator="equal">
      <formula>"FES"</formula>
    </cfRule>
    <cfRule type="cellIs" dxfId="5569" priority="5336" operator="equal">
      <formula>"FED"</formula>
    </cfRule>
    <cfRule type="cellIs" dxfId="5568" priority="5337" operator="equal">
      <formula>"FEF"</formula>
    </cfRule>
    <cfRule type="cellIs" dxfId="5567" priority="5338" operator="equal">
      <formula>"B"</formula>
    </cfRule>
    <cfRule type="cellIs" dxfId="5566" priority="5339" operator="equal">
      <formula>"F"</formula>
    </cfRule>
    <cfRule type="cellIs" dxfId="5565" priority="5340" operator="equal">
      <formula>"L"</formula>
    </cfRule>
    <cfRule type="cellIs" dxfId="5564" priority="5341" operator="equal">
      <formula>"SA"</formula>
    </cfRule>
    <cfRule type="cellIs" dxfId="5563" priority="5342" operator="equal">
      <formula>"SE"</formula>
    </cfRule>
    <cfRule type="cellIs" dxfId="5562" priority="5343" operator="equal">
      <formula>"TR"</formula>
    </cfRule>
    <cfRule type="cellIs" dxfId="5561" priority="5344" operator="equal">
      <formula>"NT"</formula>
    </cfRule>
    <cfRule type="cellIs" dxfId="5560" priority="5345" operator="equal">
      <formula>"DT"</formula>
    </cfRule>
    <cfRule type="cellIs" dxfId="5559" priority="5346" operator="equal">
      <formula>"T"</formula>
    </cfRule>
    <cfRule type="cellIs" dxfId="5558" priority="5347" operator="equal">
      <formula>"FOTS"</formula>
    </cfRule>
    <cfRule type="cellIs" dxfId="5557" priority="5348" operator="equal">
      <formula>"DISP"</formula>
    </cfRule>
    <cfRule type="cellIs" dxfId="5556" priority="5349" operator="equal">
      <formula>"FO"</formula>
    </cfRule>
  </conditionalFormatting>
  <conditionalFormatting sqref="AD40:AH45">
    <cfRule type="cellIs" dxfId="5555" priority="55" operator="equal">
      <formula>"DC"</formula>
    </cfRule>
    <cfRule type="cellIs" dxfId="5554" priority="56" operator="equal">
      <formula>"DS"</formula>
    </cfRule>
    <cfRule type="cellIs" dxfId="5553" priority="57" operator="equal">
      <formula>"FE"</formula>
    </cfRule>
    <cfRule type="cellIs" dxfId="5552" priority="58" operator="equal">
      <formula>"FES"</formula>
    </cfRule>
    <cfRule type="cellIs" dxfId="5551" priority="59" operator="equal">
      <formula>"FED"</formula>
    </cfRule>
    <cfRule type="cellIs" dxfId="5550" priority="60" operator="equal">
      <formula>"FEF"</formula>
    </cfRule>
    <cfRule type="cellIs" dxfId="5549" priority="61" operator="equal">
      <formula>"B"</formula>
    </cfRule>
    <cfRule type="cellIs" dxfId="5548" priority="62" operator="equal">
      <formula>"F"</formula>
    </cfRule>
    <cfRule type="cellIs" dxfId="5547" priority="63" operator="equal">
      <formula>"L"</formula>
    </cfRule>
    <cfRule type="cellIs" dxfId="5546" priority="64" operator="equal">
      <formula>"SA"</formula>
    </cfRule>
    <cfRule type="cellIs" dxfId="5545" priority="65" operator="equal">
      <formula>"SE"</formula>
    </cfRule>
    <cfRule type="cellIs" dxfId="5544" priority="66" operator="equal">
      <formula>"TR"</formula>
    </cfRule>
    <cfRule type="cellIs" dxfId="5543" priority="67" operator="equal">
      <formula>"NT"</formula>
    </cfRule>
    <cfRule type="cellIs" dxfId="5542" priority="68" operator="equal">
      <formula>"DT"</formula>
    </cfRule>
    <cfRule type="cellIs" dxfId="5541" priority="69" operator="equal">
      <formula>"T"</formula>
    </cfRule>
    <cfRule type="cellIs" dxfId="5540" priority="70" operator="equal">
      <formula>"FOTS"</formula>
    </cfRule>
    <cfRule type="cellIs" dxfId="5539" priority="71" operator="equal">
      <formula>"DISP"</formula>
    </cfRule>
    <cfRule type="cellIs" dxfId="5538" priority="72" operator="equal">
      <formula>"FO"</formula>
    </cfRule>
  </conditionalFormatting>
  <conditionalFormatting sqref="AD77:AH79">
    <cfRule type="cellIs" dxfId="5537" priority="1" operator="equal">
      <formula>"DC"</formula>
    </cfRule>
    <cfRule type="cellIs" dxfId="5536" priority="2" operator="equal">
      <formula>"DS"</formula>
    </cfRule>
    <cfRule type="cellIs" dxfId="5535" priority="3" operator="equal">
      <formula>"FE"</formula>
    </cfRule>
    <cfRule type="cellIs" dxfId="5534" priority="4" operator="equal">
      <formula>"FES"</formula>
    </cfRule>
    <cfRule type="cellIs" dxfId="5533" priority="5" operator="equal">
      <formula>"FED"</formula>
    </cfRule>
    <cfRule type="cellIs" dxfId="5532" priority="6" operator="equal">
      <formula>"FEF"</formula>
    </cfRule>
    <cfRule type="cellIs" dxfId="5531" priority="7" operator="equal">
      <formula>"B"</formula>
    </cfRule>
    <cfRule type="cellIs" dxfId="5530" priority="8" operator="equal">
      <formula>"F"</formula>
    </cfRule>
    <cfRule type="cellIs" dxfId="5529" priority="9" operator="equal">
      <formula>"L"</formula>
    </cfRule>
    <cfRule type="cellIs" dxfId="5528" priority="10" operator="equal">
      <formula>"SA"</formula>
    </cfRule>
    <cfRule type="cellIs" dxfId="5527" priority="11" operator="equal">
      <formula>"SE"</formula>
    </cfRule>
    <cfRule type="cellIs" dxfId="5526" priority="12" operator="equal">
      <formula>"TR"</formula>
    </cfRule>
    <cfRule type="cellIs" dxfId="5525" priority="13" operator="equal">
      <formula>"NT"</formula>
    </cfRule>
    <cfRule type="cellIs" dxfId="5524" priority="14" operator="equal">
      <formula>"DT"</formula>
    </cfRule>
    <cfRule type="cellIs" dxfId="5523" priority="15" operator="equal">
      <formula>"T"</formula>
    </cfRule>
    <cfRule type="cellIs" dxfId="5522" priority="16" operator="equal">
      <formula>"FOTS"</formula>
    </cfRule>
    <cfRule type="cellIs" dxfId="5521" priority="17" operator="equal">
      <formula>"DISP"</formula>
    </cfRule>
    <cfRule type="cellIs" dxfId="5520" priority="18" operator="equal">
      <formula>"FO"</formula>
    </cfRule>
  </conditionalFormatting>
  <conditionalFormatting sqref="AF26:AH29">
    <cfRule type="cellIs" dxfId="5519" priority="127" operator="equal">
      <formula>"DC"</formula>
    </cfRule>
    <cfRule type="cellIs" dxfId="5518" priority="128" operator="equal">
      <formula>"DS"</formula>
    </cfRule>
    <cfRule type="cellIs" dxfId="5517" priority="129" operator="equal">
      <formula>"FE"</formula>
    </cfRule>
    <cfRule type="cellIs" dxfId="5516" priority="130" operator="equal">
      <formula>"FES"</formula>
    </cfRule>
    <cfRule type="cellIs" dxfId="5515" priority="131" operator="equal">
      <formula>"FED"</formula>
    </cfRule>
    <cfRule type="cellIs" dxfId="5514" priority="132" operator="equal">
      <formula>"FEF"</formula>
    </cfRule>
    <cfRule type="cellIs" dxfId="5513" priority="133" operator="equal">
      <formula>"B"</formula>
    </cfRule>
    <cfRule type="cellIs" dxfId="5512" priority="134" operator="equal">
      <formula>"F"</formula>
    </cfRule>
    <cfRule type="cellIs" dxfId="5511" priority="135" operator="equal">
      <formula>"L"</formula>
    </cfRule>
    <cfRule type="cellIs" dxfId="5510" priority="136" operator="equal">
      <formula>"SA"</formula>
    </cfRule>
    <cfRule type="cellIs" dxfId="5509" priority="137" operator="equal">
      <formula>"SE"</formula>
    </cfRule>
    <cfRule type="cellIs" dxfId="5508" priority="138" operator="equal">
      <formula>"TR"</formula>
    </cfRule>
    <cfRule type="cellIs" dxfId="5507" priority="139" operator="equal">
      <formula>"NT"</formula>
    </cfRule>
    <cfRule type="cellIs" dxfId="5506" priority="140" operator="equal">
      <formula>"DT"</formula>
    </cfRule>
    <cfRule type="cellIs" dxfId="5505" priority="141" operator="equal">
      <formula>"T"</formula>
    </cfRule>
    <cfRule type="cellIs" dxfId="5504" priority="142" operator="equal">
      <formula>"FOTS"</formula>
    </cfRule>
    <cfRule type="cellIs" dxfId="5503" priority="143" operator="equal">
      <formula>"DISP"</formula>
    </cfRule>
    <cfRule type="cellIs" dxfId="5502" priority="144" operator="equal">
      <formula>"FO"</formula>
    </cfRule>
  </conditionalFormatting>
  <conditionalFormatting sqref="BD47:BD52 BD13:BD29">
    <cfRule type="cellIs" dxfId="5501" priority="14800" operator="greaterThan">
      <formula>0</formula>
    </cfRule>
  </conditionalFormatting>
  <conditionalFormatting sqref="BD31">
    <cfRule type="cellIs" dxfId="5500" priority="14798" operator="greaterThan">
      <formula>0</formula>
    </cfRule>
  </conditionalFormatting>
  <conditionalFormatting sqref="BD33:BD45">
    <cfRule type="cellIs" dxfId="5499" priority="14564" operator="greaterThan">
      <formula>0</formula>
    </cfRule>
  </conditionalFormatting>
  <conditionalFormatting sqref="BD54:BD62">
    <cfRule type="cellIs" dxfId="5498" priority="14779" operator="greaterThan">
      <formula>0</formula>
    </cfRule>
  </conditionalFormatting>
  <conditionalFormatting sqref="BD64:BD68">
    <cfRule type="cellIs" dxfId="5497" priority="14788" operator="greaterThan">
      <formula>0</formula>
    </cfRule>
  </conditionalFormatting>
  <conditionalFormatting sqref="BD70:BD79">
    <cfRule type="cellIs" dxfId="5496" priority="14565" operator="greaterThan">
      <formula>0</formula>
    </cfRule>
  </conditionalFormatting>
  <conditionalFormatting sqref="BE13:BE18 BE20:BE31 BE33:BE52 BE54:BE68">
    <cfRule type="cellIs" dxfId="5495" priority="14774" operator="between">
      <formula>$BE$81-(12/24)</formula>
      <formula>$BE$81+(12/24)</formula>
    </cfRule>
    <cfRule type="cellIs" dxfId="5494" priority="14775" operator="greaterThanOrEqual">
      <formula>$BE$81+(12/24)</formula>
    </cfRule>
    <cfRule type="cellIs" dxfId="5493" priority="14776" operator="greaterThan">
      <formula>$BE$81+(6/24)</formula>
    </cfRule>
    <cfRule type="cellIs" dxfId="5492" priority="14777" operator="lessThan">
      <formula>$BE$81-(12/24)</formula>
    </cfRule>
  </conditionalFormatting>
  <conditionalFormatting sqref="BE19 BE69">
    <cfRule type="cellIs" dxfId="5491" priority="14556" operator="between">
      <formula>$AY$81-(12/24)</formula>
      <formula>$AY$81+(12/24)</formula>
    </cfRule>
    <cfRule type="cellIs" dxfId="5490" priority="14557" operator="greaterThanOrEqual">
      <formula>$AY$81+(12/24)</formula>
    </cfRule>
    <cfRule type="cellIs" dxfId="5489" priority="14558" operator="greaterThan">
      <formula>$AY$81+(6/24)</formula>
    </cfRule>
    <cfRule type="cellIs" dxfId="5488" priority="14559" operator="lessThan">
      <formula>$AY$81-(12/24)</formula>
    </cfRule>
  </conditionalFormatting>
  <conditionalFormatting sqref="BE32">
    <cfRule type="cellIs" dxfId="5487" priority="14742" operator="between">
      <formula>$AY$81-(12/24)</formula>
      <formula>$AY$81+(12/24)</formula>
    </cfRule>
    <cfRule type="cellIs" dxfId="5486" priority="14743" operator="greaterThanOrEqual">
      <formula>$AY$81+(12/24)</formula>
    </cfRule>
    <cfRule type="cellIs" dxfId="5485" priority="14744" operator="greaterThan">
      <formula>$AY$81+(6/24)</formula>
    </cfRule>
    <cfRule type="cellIs" dxfId="5484" priority="14745" operator="lessThan">
      <formula>$AY$81-(12/24)</formula>
    </cfRule>
  </conditionalFormatting>
  <conditionalFormatting sqref="BE53">
    <cfRule type="cellIs" dxfId="5483" priority="14782" operator="between">
      <formula>$AY$81-(12/24)</formula>
      <formula>$AY$81+(12/24)</formula>
    </cfRule>
    <cfRule type="cellIs" dxfId="5482" priority="14783" operator="greaterThanOrEqual">
      <formula>$AY$81+(12/24)</formula>
    </cfRule>
    <cfRule type="cellIs" dxfId="5481" priority="14784" operator="greaterThan">
      <formula>$AY$81+(6/24)</formula>
    </cfRule>
    <cfRule type="cellIs" dxfId="5480" priority="14785" operator="lessThan">
      <formula>$AY$81-(12/24)</formula>
    </cfRule>
  </conditionalFormatting>
  <conditionalFormatting sqref="BE70:BE79">
    <cfRule type="cellIs" dxfId="5479" priority="14746" operator="between">
      <formula>$BE$81-(12/24)</formula>
      <formula>$BE$81+(12/24)</formula>
    </cfRule>
    <cfRule type="cellIs" dxfId="5478" priority="14747" operator="greaterThanOrEqual">
      <formula>$BE$81+(12/24)</formula>
    </cfRule>
    <cfRule type="cellIs" dxfId="5477" priority="14748" operator="greaterThan">
      <formula>$BE$81+(6/24)</formula>
    </cfRule>
    <cfRule type="cellIs" dxfId="5476" priority="14749" operator="lessThan">
      <formula>$BE$81-(12/24)</formula>
    </cfRule>
  </conditionalFormatting>
  <conditionalFormatting sqref="BP82:BQ82">
    <cfRule type="cellIs" dxfId="5475" priority="5872" operator="equal">
      <formula>0</formula>
    </cfRule>
    <cfRule type="cellIs" dxfId="5474" priority="5873" operator="lessThan">
      <formula>0</formula>
    </cfRule>
    <cfRule type="cellIs" dxfId="5473" priority="5874" operator="greaterThan">
      <formula>0</formula>
    </cfRule>
  </conditionalFormatting>
  <conditionalFormatting sqref="BS82:BT82">
    <cfRule type="cellIs" dxfId="5472" priority="5869" operator="equal">
      <formula>0</formula>
    </cfRule>
    <cfRule type="cellIs" dxfId="5471" priority="5870" operator="lessThan">
      <formula>0</formula>
    </cfRule>
    <cfRule type="cellIs" dxfId="5470" priority="5871" operator="greaterThan">
      <formula>0</formula>
    </cfRule>
  </conditionalFormatting>
  <conditionalFormatting sqref="BT13:BT19 BT64:BT79 BT47:BT62 BT31:BT45">
    <cfRule type="cellIs" dxfId="5469" priority="5788" operator="lessThan">
      <formula>-0.05</formula>
    </cfRule>
    <cfRule type="cellIs" dxfId="5468" priority="5789" operator="greaterThan">
      <formula>0.05</formula>
    </cfRule>
    <cfRule type="cellIs" dxfId="5467" priority="5790" operator="between">
      <formula>0.05</formula>
      <formula>-0.05</formula>
    </cfRule>
  </conditionalFormatting>
  <conditionalFormatting sqref="BT20:BT29">
    <cfRule type="cellIs" dxfId="5466" priority="5860" operator="lessThan">
      <formula>-0.05</formula>
    </cfRule>
    <cfRule type="cellIs" dxfId="5465" priority="5861" operator="greaterThan">
      <formula>0.05</formula>
    </cfRule>
    <cfRule type="cellIs" dxfId="5464" priority="5862" operator="between">
      <formula>0.05</formula>
      <formula>-0.05</formula>
    </cfRule>
  </conditionalFormatting>
  <conditionalFormatting sqref="CE13:CE79">
    <cfRule type="cellIs" dxfId="5463" priority="5893" operator="lessThanOrEqual">
      <formula>$BD$11</formula>
    </cfRule>
    <cfRule type="cellIs" dxfId="5462" priority="5894" operator="greaterThan">
      <formula>$BD$11</formula>
    </cfRule>
  </conditionalFormatting>
  <conditionalFormatting sqref="CF13:CF79">
    <cfRule type="cellIs" dxfId="5461" priority="5927" operator="lessThanOrEqual">
      <formula>$BC$11</formula>
    </cfRule>
    <cfRule type="cellIs" dxfId="5460" priority="5928" operator="greaterThan">
      <formula>$BC$11</formula>
    </cfRule>
  </conditionalFormatting>
  <conditionalFormatting sqref="CN13:CN19 CN33:CN79">
    <cfRule type="cellIs" dxfId="5459" priority="5881" operator="lessThanOrEqual">
      <formula>$CN$12</formula>
    </cfRule>
    <cfRule type="cellIs" dxfId="5458" priority="5882" operator="greaterThan">
      <formula>$CN$12</formula>
    </cfRule>
  </conditionalFormatting>
  <conditionalFormatting sqref="CN20:CN32">
    <cfRule type="cellIs" dxfId="5457" priority="5909" operator="lessThanOrEqual">
      <formula>$CN$12</formula>
    </cfRule>
    <cfRule type="cellIs" dxfId="5456" priority="5910" operator="greaterThan">
      <formula>$CN$12</formula>
    </cfRule>
  </conditionalFormatting>
  <conditionalFormatting sqref="CO13:CO79">
    <cfRule type="cellIs" dxfId="5455" priority="5879" operator="lessThanOrEqual">
      <formula>$CO$12</formula>
    </cfRule>
    <cfRule type="cellIs" dxfId="5454" priority="5880" operator="greaterThan">
      <formula>$CO$12</formula>
    </cfRule>
  </conditionalFormatting>
  <conditionalFormatting sqref="CP13:CP79">
    <cfRule type="cellIs" dxfId="5453" priority="5877" operator="lessThanOrEqual">
      <formula>$CP$12</formula>
    </cfRule>
    <cfRule type="cellIs" dxfId="5452" priority="5878" operator="greaterThan">
      <formula>$CP$12</formula>
    </cfRule>
  </conditionalFormatting>
  <conditionalFormatting sqref="CQ13:CQ79">
    <cfRule type="cellIs" dxfId="5451" priority="5875" operator="lessThanOrEqual">
      <formula>$CQ$12</formula>
    </cfRule>
    <cfRule type="cellIs" dxfId="5450" priority="5876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B636-885C-4062-86C0-C2A17A6A16C8}">
  <sheetPr>
    <pageSetUpPr fitToPage="1"/>
  </sheetPr>
  <dimension ref="A1:AG80"/>
  <sheetViews>
    <sheetView showZeros="0" topLeftCell="A57" zoomScale="80" zoomScaleNormal="80" workbookViewId="0">
      <selection activeCell="I89" sqref="I89"/>
    </sheetView>
  </sheetViews>
  <sheetFormatPr defaultColWidth="9.140625" defaultRowHeight="15" x14ac:dyDescent="0.25"/>
  <cols>
    <col min="1" max="1" width="18.85546875" style="30" customWidth="1"/>
    <col min="2" max="2" width="8.42578125" style="30" customWidth="1"/>
    <col min="3" max="32" width="4.140625" style="30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491" t="s">
        <v>288</v>
      </c>
      <c r="AB1" s="1491"/>
      <c r="AC1" s="1491"/>
      <c r="AD1" s="1491"/>
      <c r="AE1" s="1491"/>
      <c r="AF1" s="1491"/>
      <c r="AG1" s="1491"/>
    </row>
    <row r="2" spans="1:33" ht="20.100000000000001" customHeight="1" x14ac:dyDescent="0.25">
      <c r="C2" s="1489" t="s">
        <v>327</v>
      </c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  <c r="Z2" s="1489"/>
      <c r="AA2" s="1489"/>
      <c r="AB2" s="1489"/>
      <c r="AC2" s="1489"/>
      <c r="AD2" s="1489"/>
      <c r="AE2" s="1489"/>
      <c r="AF2" s="1489"/>
      <c r="AG2" s="1489"/>
    </row>
    <row r="3" spans="1:33" ht="12" customHeight="1" x14ac:dyDescent="0.25"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</row>
    <row r="4" spans="1:33" s="110" customFormat="1" ht="10.35" customHeight="1" x14ac:dyDescent="0.15">
      <c r="A4" s="108" t="s">
        <v>207</v>
      </c>
      <c r="B4" s="109" t="s">
        <v>208</v>
      </c>
      <c r="C4" s="109"/>
      <c r="H4" s="108"/>
      <c r="I4" s="108"/>
      <c r="J4" s="109" t="s">
        <v>209</v>
      </c>
      <c r="S4" s="111" t="s">
        <v>210</v>
      </c>
      <c r="T4" s="111"/>
      <c r="U4" s="111"/>
      <c r="V4" s="111"/>
      <c r="W4" s="111"/>
      <c r="Y4" s="112" t="s">
        <v>211</v>
      </c>
      <c r="Z4" s="112"/>
      <c r="AA4" s="112"/>
      <c r="AB4" s="112"/>
      <c r="AC4" s="107"/>
      <c r="AD4" s="1492" t="s">
        <v>212</v>
      </c>
      <c r="AE4" s="1492"/>
      <c r="AF4" s="1492"/>
    </row>
    <row r="5" spans="1:33" s="110" customFormat="1" ht="10.35" customHeight="1" x14ac:dyDescent="0.15">
      <c r="B5" s="109" t="s">
        <v>213</v>
      </c>
      <c r="C5" s="109"/>
      <c r="I5" s="109"/>
      <c r="J5" s="109" t="s">
        <v>214</v>
      </c>
      <c r="S5" s="387" t="s">
        <v>215</v>
      </c>
      <c r="T5" s="387"/>
      <c r="U5" s="387"/>
      <c r="V5" s="387"/>
      <c r="W5" s="387"/>
      <c r="Y5" s="113" t="s">
        <v>216</v>
      </c>
      <c r="Z5" s="113"/>
      <c r="AA5" s="113"/>
      <c r="AB5" s="113"/>
      <c r="AC5" s="107"/>
      <c r="AD5" s="1493" t="s">
        <v>217</v>
      </c>
      <c r="AE5" s="1493"/>
      <c r="AF5" s="1493"/>
    </row>
    <row r="6" spans="1:33" s="52" customFormat="1" ht="10.35" customHeight="1" x14ac:dyDescent="0.15">
      <c r="B6" s="109" t="s">
        <v>218</v>
      </c>
      <c r="C6" s="109"/>
      <c r="D6" s="114"/>
      <c r="E6" s="114"/>
      <c r="F6" s="114"/>
      <c r="G6" s="114"/>
      <c r="I6" s="109"/>
      <c r="J6" s="109" t="s">
        <v>219</v>
      </c>
      <c r="K6" s="114"/>
      <c r="L6" s="114"/>
      <c r="M6" s="114"/>
      <c r="S6" s="115" t="s">
        <v>220</v>
      </c>
      <c r="T6" s="116"/>
      <c r="U6" s="116"/>
      <c r="V6" s="116"/>
      <c r="W6" s="116"/>
    </row>
    <row r="7" spans="1:33" s="52" customFormat="1" ht="10.35" customHeight="1" x14ac:dyDescent="0.15">
      <c r="B7" s="109" t="s">
        <v>221</v>
      </c>
      <c r="C7" s="109"/>
      <c r="D7" s="114"/>
      <c r="E7" s="114"/>
      <c r="F7" s="114"/>
      <c r="G7" s="114"/>
      <c r="I7" s="109"/>
      <c r="J7" s="109" t="s">
        <v>222</v>
      </c>
      <c r="K7" s="114"/>
      <c r="L7" s="114"/>
      <c r="M7" s="114"/>
      <c r="S7" s="110" t="s">
        <v>223</v>
      </c>
    </row>
    <row r="8" spans="1:33" s="52" customFormat="1" ht="10.35" customHeight="1" x14ac:dyDescent="0.15">
      <c r="B8" s="109" t="s">
        <v>224</v>
      </c>
      <c r="C8" s="109"/>
      <c r="D8" s="114"/>
      <c r="E8" s="114"/>
      <c r="F8" s="114"/>
      <c r="G8" s="114"/>
      <c r="I8" s="109"/>
      <c r="J8" s="109" t="s">
        <v>225</v>
      </c>
      <c r="K8" s="114"/>
      <c r="L8" s="114"/>
      <c r="M8" s="114"/>
      <c r="AB8" s="1494" t="s">
        <v>226</v>
      </c>
      <c r="AC8" s="1494"/>
      <c r="AD8" s="1490">
        <v>44184</v>
      </c>
      <c r="AE8" s="1490"/>
      <c r="AF8" s="1490"/>
      <c r="AG8" s="1490"/>
    </row>
    <row r="9" spans="1:33" s="52" customFormat="1" ht="10.35" customHeight="1" x14ac:dyDescent="0.15">
      <c r="B9" s="109" t="s">
        <v>227</v>
      </c>
      <c r="C9" s="109"/>
      <c r="D9" s="114"/>
      <c r="E9" s="114"/>
      <c r="F9" s="114"/>
      <c r="G9" s="114"/>
      <c r="I9" s="109"/>
      <c r="J9" s="109" t="s">
        <v>228</v>
      </c>
      <c r="K9" s="114"/>
      <c r="L9" s="114"/>
      <c r="M9" s="114"/>
      <c r="AB9" s="1494"/>
      <c r="AC9" s="1494"/>
      <c r="AD9" s="1490"/>
      <c r="AE9" s="1490"/>
      <c r="AF9" s="1490"/>
      <c r="AG9" s="1490"/>
    </row>
    <row r="10" spans="1:33" s="52" customFormat="1" ht="10.35" customHeight="1" x14ac:dyDescent="0.15">
      <c r="B10" s="109" t="s">
        <v>229</v>
      </c>
      <c r="C10" s="109"/>
      <c r="D10" s="114"/>
      <c r="E10" s="114"/>
      <c r="F10" s="114"/>
      <c r="G10" s="114"/>
      <c r="I10" s="109"/>
      <c r="J10" s="109" t="s">
        <v>230</v>
      </c>
      <c r="K10" s="114"/>
      <c r="L10" s="114"/>
      <c r="M10" s="114"/>
    </row>
    <row r="11" spans="1:33" s="52" customFormat="1" ht="10.35" customHeight="1" x14ac:dyDescent="0.15">
      <c r="B11" s="109" t="s">
        <v>231</v>
      </c>
      <c r="C11" s="109"/>
      <c r="D11" s="114"/>
      <c r="E11" s="114"/>
      <c r="F11" s="114"/>
      <c r="G11" s="114"/>
      <c r="I11" s="109"/>
      <c r="J11" s="109"/>
      <c r="K11" s="114"/>
      <c r="L11" s="114"/>
      <c r="M11" s="114"/>
    </row>
    <row r="12" spans="1:33" ht="15" customHeight="1" thickBot="1" x14ac:dyDescent="0.3"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</row>
    <row r="13" spans="1:33" ht="15" customHeight="1" thickBot="1" x14ac:dyDescent="0.3">
      <c r="A13" s="1477" t="s">
        <v>22</v>
      </c>
      <c r="B13" s="1480" t="s">
        <v>23</v>
      </c>
      <c r="C13" s="1495" t="s">
        <v>196</v>
      </c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  <c r="S13" s="1496"/>
      <c r="T13" s="1496"/>
      <c r="U13" s="1496"/>
      <c r="V13" s="1496"/>
      <c r="W13" s="1496"/>
      <c r="X13" s="1496"/>
      <c r="Y13" s="1496"/>
      <c r="Z13" s="1496"/>
      <c r="AA13" s="1496"/>
      <c r="AB13" s="1496"/>
      <c r="AC13" s="1496"/>
      <c r="AD13" s="1496"/>
      <c r="AE13" s="1496"/>
      <c r="AF13" s="1496"/>
      <c r="AG13" s="1497"/>
    </row>
    <row r="14" spans="1:33" ht="15" customHeight="1" x14ac:dyDescent="0.25">
      <c r="A14" s="1478"/>
      <c r="B14" s="1481"/>
      <c r="C14" s="377" t="s">
        <v>15</v>
      </c>
      <c r="D14" s="269" t="s">
        <v>9</v>
      </c>
      <c r="E14" s="269" t="s">
        <v>10</v>
      </c>
      <c r="F14" s="269" t="s">
        <v>11</v>
      </c>
      <c r="G14" s="271" t="s">
        <v>12</v>
      </c>
      <c r="H14" s="741" t="s">
        <v>13</v>
      </c>
      <c r="I14" s="270" t="s">
        <v>14</v>
      </c>
      <c r="J14" s="270" t="s">
        <v>15</v>
      </c>
      <c r="K14" s="270" t="s">
        <v>9</v>
      </c>
      <c r="L14" s="270" t="s">
        <v>10</v>
      </c>
      <c r="M14" s="270" t="s">
        <v>11</v>
      </c>
      <c r="N14" s="742" t="s">
        <v>12</v>
      </c>
      <c r="O14" s="268" t="s">
        <v>13</v>
      </c>
      <c r="P14" s="269" t="s">
        <v>14</v>
      </c>
      <c r="Q14" s="269" t="s">
        <v>15</v>
      </c>
      <c r="R14" s="269" t="s">
        <v>9</v>
      </c>
      <c r="S14" s="269" t="s">
        <v>10</v>
      </c>
      <c r="T14" s="269" t="s">
        <v>11</v>
      </c>
      <c r="U14" s="271" t="s">
        <v>12</v>
      </c>
      <c r="V14" s="741" t="s">
        <v>13</v>
      </c>
      <c r="W14" s="270" t="s">
        <v>14</v>
      </c>
      <c r="X14" s="270" t="s">
        <v>15</v>
      </c>
      <c r="Y14" s="270" t="s">
        <v>9</v>
      </c>
      <c r="Z14" s="270" t="s">
        <v>10</v>
      </c>
      <c r="AA14" s="270" t="s">
        <v>11</v>
      </c>
      <c r="AB14" s="742" t="s">
        <v>12</v>
      </c>
      <c r="AC14" s="268" t="s">
        <v>13</v>
      </c>
      <c r="AD14" s="269" t="s">
        <v>14</v>
      </c>
      <c r="AE14" s="269" t="s">
        <v>15</v>
      </c>
      <c r="AF14" s="269" t="s">
        <v>9</v>
      </c>
      <c r="AG14" s="271" t="s">
        <v>10</v>
      </c>
    </row>
    <row r="15" spans="1:33" ht="15" customHeight="1" thickBot="1" x14ac:dyDescent="0.3">
      <c r="A15" s="1479"/>
      <c r="B15" s="1482"/>
      <c r="C15" s="714">
        <v>1</v>
      </c>
      <c r="D15" s="708">
        <f>C15+1</f>
        <v>2</v>
      </c>
      <c r="E15" s="709">
        <f t="shared" ref="E15:AG15" si="0">D15+1</f>
        <v>3</v>
      </c>
      <c r="F15" s="708">
        <f t="shared" si="0"/>
        <v>4</v>
      </c>
      <c r="G15" s="712">
        <f t="shared" si="0"/>
        <v>5</v>
      </c>
      <c r="H15" s="713">
        <f t="shared" si="0"/>
        <v>6</v>
      </c>
      <c r="I15" s="708">
        <f t="shared" si="0"/>
        <v>7</v>
      </c>
      <c r="J15" s="708">
        <f t="shared" si="0"/>
        <v>8</v>
      </c>
      <c r="K15" s="708">
        <f t="shared" si="0"/>
        <v>9</v>
      </c>
      <c r="L15" s="708">
        <f t="shared" si="0"/>
        <v>10</v>
      </c>
      <c r="M15" s="710">
        <f t="shared" si="0"/>
        <v>11</v>
      </c>
      <c r="N15" s="715">
        <f t="shared" si="0"/>
        <v>12</v>
      </c>
      <c r="O15" s="714">
        <f t="shared" si="0"/>
        <v>13</v>
      </c>
      <c r="P15" s="708">
        <f t="shared" si="0"/>
        <v>14</v>
      </c>
      <c r="Q15" s="708">
        <f t="shared" si="0"/>
        <v>15</v>
      </c>
      <c r="R15" s="708">
        <f t="shared" si="0"/>
        <v>16</v>
      </c>
      <c r="S15" s="708">
        <f t="shared" si="0"/>
        <v>17</v>
      </c>
      <c r="T15" s="708">
        <f t="shared" si="0"/>
        <v>18</v>
      </c>
      <c r="U15" s="711">
        <f t="shared" si="0"/>
        <v>19</v>
      </c>
      <c r="V15" s="713">
        <f t="shared" si="0"/>
        <v>20</v>
      </c>
      <c r="W15" s="708">
        <f t="shared" si="0"/>
        <v>21</v>
      </c>
      <c r="X15" s="708">
        <f t="shared" si="0"/>
        <v>22</v>
      </c>
      <c r="Y15" s="710">
        <f t="shared" si="0"/>
        <v>23</v>
      </c>
      <c r="Z15" s="708">
        <f t="shared" si="0"/>
        <v>24</v>
      </c>
      <c r="AA15" s="708">
        <f t="shared" si="0"/>
        <v>25</v>
      </c>
      <c r="AB15" s="715">
        <f t="shared" si="0"/>
        <v>26</v>
      </c>
      <c r="AC15" s="714">
        <f t="shared" si="0"/>
        <v>27</v>
      </c>
      <c r="AD15" s="708">
        <f t="shared" si="0"/>
        <v>28</v>
      </c>
      <c r="AE15" s="708">
        <f t="shared" si="0"/>
        <v>29</v>
      </c>
      <c r="AF15" s="708">
        <f t="shared" si="0"/>
        <v>30</v>
      </c>
      <c r="AG15" s="711">
        <f t="shared" si="0"/>
        <v>31</v>
      </c>
    </row>
    <row r="16" spans="1:33" ht="15.75" thickBot="1" x14ac:dyDescent="0.3">
      <c r="A16" s="396" t="s">
        <v>60</v>
      </c>
      <c r="B16" s="756" t="s">
        <v>1</v>
      </c>
      <c r="C16" s="778" t="str">
        <f>+JAN!D13</f>
        <v>D</v>
      </c>
      <c r="D16" s="779" t="str">
        <f>+JAN!E13</f>
        <v>D</v>
      </c>
      <c r="E16" s="779">
        <f>+JAN!F13</f>
        <v>0</v>
      </c>
      <c r="F16" s="303" t="str">
        <f>+JAN!G13</f>
        <v>D</v>
      </c>
      <c r="G16" s="304" t="str">
        <f>+JAN!H13</f>
        <v>N</v>
      </c>
      <c r="H16" s="735">
        <f>+JAN!I13</f>
        <v>0</v>
      </c>
      <c r="I16" s="303">
        <f>+JAN!J13</f>
        <v>0</v>
      </c>
      <c r="J16" s="303" t="str">
        <f>+JAN!K13</f>
        <v>D</v>
      </c>
      <c r="K16" s="303" t="str">
        <f>+JAN!L13</f>
        <v>N</v>
      </c>
      <c r="L16" s="303" t="str">
        <f>+JAN!M13</f>
        <v>NTS</v>
      </c>
      <c r="M16" s="303">
        <f>+JAN!N13</f>
        <v>0</v>
      </c>
      <c r="N16" s="743" t="str">
        <f>+JAN!O13</f>
        <v>D</v>
      </c>
      <c r="O16" s="302" t="str">
        <f>+JAN!P13</f>
        <v>T</v>
      </c>
      <c r="P16" s="303" t="str">
        <f>+JAN!Q13</f>
        <v>DT</v>
      </c>
      <c r="Q16" s="303">
        <f>+JAN!R13</f>
        <v>0</v>
      </c>
      <c r="R16" s="303" t="str">
        <f>+JAN!S13</f>
        <v>D</v>
      </c>
      <c r="S16" s="303" t="str">
        <f>+JAN!T13</f>
        <v>D</v>
      </c>
      <c r="T16" s="303">
        <f>+JAN!U13</f>
        <v>0</v>
      </c>
      <c r="U16" s="304">
        <f>+JAN!V13</f>
        <v>0</v>
      </c>
      <c r="V16" s="735" t="str">
        <f>+JAN!W13</f>
        <v>FOTS</v>
      </c>
      <c r="W16" s="303" t="str">
        <f>+JAN!X13</f>
        <v>T</v>
      </c>
      <c r="X16" s="303" t="str">
        <f>+JAN!Y13</f>
        <v>DT</v>
      </c>
      <c r="Y16" s="303">
        <f>+JAN!Z13</f>
        <v>0</v>
      </c>
      <c r="Z16" s="303" t="str">
        <f>+JAN!AA13</f>
        <v>D</v>
      </c>
      <c r="AA16" s="303" t="str">
        <f>+JAN!AB13</f>
        <v>N</v>
      </c>
      <c r="AB16" s="743">
        <f>+JAN!AC13</f>
        <v>0</v>
      </c>
      <c r="AC16" s="302">
        <f>+JAN!AD13</f>
        <v>0</v>
      </c>
      <c r="AD16" s="303" t="str">
        <f>+JAN!AE13</f>
        <v>D</v>
      </c>
      <c r="AE16" s="303" t="str">
        <f>+JAN!AF13</f>
        <v>T</v>
      </c>
      <c r="AF16" s="303">
        <f>+JAN!AG13</f>
        <v>0</v>
      </c>
      <c r="AG16" s="304" t="str">
        <f>+JAN!AH13</f>
        <v>NT</v>
      </c>
    </row>
    <row r="17" spans="1:33" x14ac:dyDescent="0.25">
      <c r="A17" s="606" t="s">
        <v>65</v>
      </c>
      <c r="B17" s="758" t="s">
        <v>2</v>
      </c>
      <c r="C17" s="780" t="str">
        <f>+JAN!D14</f>
        <v>D</v>
      </c>
      <c r="D17" s="781">
        <f>+JAN!E14</f>
        <v>0</v>
      </c>
      <c r="E17" s="781">
        <f>+JAN!F14</f>
        <v>0</v>
      </c>
      <c r="F17" s="287" t="str">
        <f>+JAN!G14</f>
        <v>D</v>
      </c>
      <c r="G17" s="288" t="str">
        <f>+JAN!H14</f>
        <v>N</v>
      </c>
      <c r="H17" s="740">
        <f>+JAN!I14</f>
        <v>0</v>
      </c>
      <c r="I17" s="287" t="str">
        <f>+JAN!J14</f>
        <v>NTS</v>
      </c>
      <c r="J17" s="287" t="str">
        <f>+JAN!K14</f>
        <v>NT</v>
      </c>
      <c r="K17" s="287" t="str">
        <f>+JAN!L14</f>
        <v>N</v>
      </c>
      <c r="L17" s="287">
        <f>+JAN!M14</f>
        <v>0</v>
      </c>
      <c r="M17" s="287">
        <f>+JAN!N14</f>
        <v>0</v>
      </c>
      <c r="N17" s="744" t="str">
        <f>+JAN!O14</f>
        <v>D</v>
      </c>
      <c r="O17" s="274" t="str">
        <f>+JAN!P14</f>
        <v>N</v>
      </c>
      <c r="P17" s="287">
        <f>+JAN!Q14</f>
        <v>0</v>
      </c>
      <c r="Q17" s="287">
        <f>+JAN!R14</f>
        <v>0</v>
      </c>
      <c r="R17" s="287" t="str">
        <f>+JAN!S14</f>
        <v>NT</v>
      </c>
      <c r="S17" s="287" t="str">
        <f>+JAN!T14</f>
        <v>NT</v>
      </c>
      <c r="T17" s="287">
        <f>+JAN!U14</f>
        <v>0</v>
      </c>
      <c r="U17" s="288">
        <f>+JAN!V14</f>
        <v>0</v>
      </c>
      <c r="V17" s="740" t="str">
        <f>+JAN!W14</f>
        <v>D</v>
      </c>
      <c r="W17" s="287" t="str">
        <f>+JAN!X14</f>
        <v>N</v>
      </c>
      <c r="X17" s="287">
        <f>+JAN!Y14</f>
        <v>0</v>
      </c>
      <c r="Y17" s="287">
        <f>+JAN!Z14</f>
        <v>0</v>
      </c>
      <c r="Z17" s="287" t="str">
        <f>+JAN!AA14</f>
        <v>N</v>
      </c>
      <c r="AA17" s="287" t="str">
        <f>+JAN!AB14</f>
        <v>N</v>
      </c>
      <c r="AB17" s="744">
        <f>+JAN!AC14</f>
        <v>0</v>
      </c>
      <c r="AC17" s="274">
        <f>+JAN!AD14</f>
        <v>0</v>
      </c>
      <c r="AD17" s="287" t="str">
        <f>+JAN!AE14</f>
        <v>NT</v>
      </c>
      <c r="AE17" s="287" t="str">
        <f>+JAN!AF14</f>
        <v>N</v>
      </c>
      <c r="AF17" s="287">
        <f>+JAN!AG14</f>
        <v>0</v>
      </c>
      <c r="AG17" s="288">
        <f>+JAN!AH14</f>
        <v>0</v>
      </c>
    </row>
    <row r="18" spans="1:33" x14ac:dyDescent="0.25">
      <c r="A18" s="607" t="s">
        <v>68</v>
      </c>
      <c r="B18" s="759" t="s">
        <v>2</v>
      </c>
      <c r="C18" s="782">
        <f>+JAN!D15</f>
        <v>0</v>
      </c>
      <c r="D18" s="783">
        <f>+JAN!E15</f>
        <v>0</v>
      </c>
      <c r="E18" s="285" t="str">
        <f>+JAN!F15</f>
        <v>T</v>
      </c>
      <c r="F18" s="285" t="str">
        <f>+JAN!G15</f>
        <v>D</v>
      </c>
      <c r="G18" s="289" t="str">
        <f>+JAN!H15</f>
        <v>N</v>
      </c>
      <c r="H18" s="736">
        <f>+JAN!I15</f>
        <v>0</v>
      </c>
      <c r="I18" s="285">
        <f>+JAN!J15</f>
        <v>0</v>
      </c>
      <c r="J18" s="285" t="str">
        <f>+JAN!K15</f>
        <v>D</v>
      </c>
      <c r="K18" s="285" t="str">
        <f>+JAN!L15</f>
        <v>N</v>
      </c>
      <c r="L18" s="285">
        <f>+JAN!M15</f>
        <v>0</v>
      </c>
      <c r="M18" s="285">
        <f>+JAN!N15</f>
        <v>0</v>
      </c>
      <c r="N18" s="745" t="str">
        <f>+JAN!O15</f>
        <v>D</v>
      </c>
      <c r="O18" s="291" t="str">
        <f>+JAN!P15</f>
        <v>N</v>
      </c>
      <c r="P18" s="285">
        <f>+JAN!Q15</f>
        <v>0</v>
      </c>
      <c r="Q18" s="285">
        <f>+JAN!R15</f>
        <v>0</v>
      </c>
      <c r="R18" s="285" t="str">
        <f>+JAN!S15</f>
        <v>FOTS</v>
      </c>
      <c r="S18" s="285" t="str">
        <f>+JAN!T15</f>
        <v>FOTS</v>
      </c>
      <c r="T18" s="285">
        <f>+JAN!U15</f>
        <v>0</v>
      </c>
      <c r="U18" s="289">
        <f>+JAN!V15</f>
        <v>0</v>
      </c>
      <c r="V18" s="736" t="str">
        <f>+JAN!W15</f>
        <v>D</v>
      </c>
      <c r="W18" s="285" t="str">
        <f>+JAN!X15</f>
        <v>N</v>
      </c>
      <c r="X18" s="285">
        <f>+JAN!Y15</f>
        <v>0</v>
      </c>
      <c r="Y18" s="285">
        <f>+JAN!Z15</f>
        <v>0</v>
      </c>
      <c r="Z18" s="285" t="str">
        <f>+JAN!AA15</f>
        <v>N</v>
      </c>
      <c r="AA18" s="285" t="str">
        <f>+JAN!AB15</f>
        <v>N</v>
      </c>
      <c r="AB18" s="745">
        <f>+JAN!AC15</f>
        <v>0</v>
      </c>
      <c r="AC18" s="291" t="str">
        <f>+JAN!AD15</f>
        <v>DTS5S</v>
      </c>
      <c r="AD18" s="285" t="str">
        <f>+JAN!AE15</f>
        <v>D</v>
      </c>
      <c r="AE18" s="285" t="str">
        <f>+JAN!AF15</f>
        <v>T</v>
      </c>
      <c r="AF18" s="285" t="str">
        <f>+JAN!AG15</f>
        <v>DT</v>
      </c>
      <c r="AG18" s="289" t="str">
        <f>+JAN!AH15</f>
        <v>DTSDS</v>
      </c>
    </row>
    <row r="19" spans="1:33" x14ac:dyDescent="0.25">
      <c r="A19" s="616" t="s">
        <v>69</v>
      </c>
      <c r="B19" s="760" t="s">
        <v>2</v>
      </c>
      <c r="C19" s="782" t="str">
        <f>+JAN!D16</f>
        <v>N</v>
      </c>
      <c r="D19" s="783" t="str">
        <f>+JAN!E16</f>
        <v>N</v>
      </c>
      <c r="E19" s="783">
        <f>+JAN!F16</f>
        <v>0</v>
      </c>
      <c r="F19" s="285" t="str">
        <f>+JAN!G16</f>
        <v>FOTS</v>
      </c>
      <c r="G19" s="289" t="str">
        <f>+JAN!H16</f>
        <v>FOTS</v>
      </c>
      <c r="H19" s="736">
        <f>+JAN!I16</f>
        <v>0</v>
      </c>
      <c r="I19" s="285" t="str">
        <f>+JAN!J16</f>
        <v>N</v>
      </c>
      <c r="J19" s="285">
        <f>+JAN!K16</f>
        <v>0</v>
      </c>
      <c r="K19" s="285">
        <f>+JAN!L16</f>
        <v>0</v>
      </c>
      <c r="L19" s="285" t="str">
        <f>+JAN!M16</f>
        <v>N</v>
      </c>
      <c r="M19" s="285" t="str">
        <f>+JAN!N16</f>
        <v>N</v>
      </c>
      <c r="N19" s="745">
        <f>+JAN!O16</f>
        <v>0</v>
      </c>
      <c r="O19" s="291">
        <f>+JAN!P16</f>
        <v>0</v>
      </c>
      <c r="P19" s="285" t="str">
        <f>+JAN!Q16</f>
        <v>D</v>
      </c>
      <c r="Q19" s="285" t="str">
        <f>+JAN!R16</f>
        <v>D</v>
      </c>
      <c r="R19" s="285" t="str">
        <f>+JAN!S16</f>
        <v>DTS5S</v>
      </c>
      <c r="S19" s="285">
        <f>+JAN!T16</f>
        <v>0</v>
      </c>
      <c r="T19" s="285" t="str">
        <f>+JAN!U16</f>
        <v>D</v>
      </c>
      <c r="U19" s="289" t="str">
        <f>+JAN!V16</f>
        <v>N</v>
      </c>
      <c r="V19" s="736">
        <f>+JAN!W16</f>
        <v>0</v>
      </c>
      <c r="W19" s="285">
        <f>+JAN!X16</f>
        <v>0</v>
      </c>
      <c r="X19" s="285" t="str">
        <f>+JAN!Y16</f>
        <v>NT</v>
      </c>
      <c r="Y19" s="285" t="str">
        <f>+JAN!Z16</f>
        <v>N</v>
      </c>
      <c r="Z19" s="285">
        <f>+JAN!AA16</f>
        <v>0</v>
      </c>
      <c r="AA19" s="285">
        <f>+JAN!AB16</f>
        <v>0</v>
      </c>
      <c r="AB19" s="745" t="str">
        <f>+JAN!AC16</f>
        <v>D</v>
      </c>
      <c r="AC19" s="291" t="str">
        <f>+JAN!AD16</f>
        <v>N</v>
      </c>
      <c r="AD19" s="285">
        <f>+JAN!AE16</f>
        <v>0</v>
      </c>
      <c r="AE19" s="285">
        <f>+JAN!AF16</f>
        <v>0</v>
      </c>
      <c r="AF19" s="285" t="str">
        <f>+JAN!AG16</f>
        <v>D</v>
      </c>
      <c r="AG19" s="289" t="str">
        <f>+JAN!AH16</f>
        <v>D</v>
      </c>
    </row>
    <row r="20" spans="1:33" x14ac:dyDescent="0.25">
      <c r="A20" s="607" t="s">
        <v>98</v>
      </c>
      <c r="B20" s="759" t="s">
        <v>2</v>
      </c>
      <c r="C20" s="782">
        <f>+JAN!D17</f>
        <v>0</v>
      </c>
      <c r="D20" s="783">
        <f>+JAN!E17</f>
        <v>0</v>
      </c>
      <c r="E20" s="783" t="str">
        <f>+JAN!F17</f>
        <v>N</v>
      </c>
      <c r="F20" s="285">
        <f>+JAN!G17</f>
        <v>0</v>
      </c>
      <c r="G20" s="289" t="str">
        <f>+JAN!H17</f>
        <v>DT</v>
      </c>
      <c r="H20" s="736">
        <f>+JAN!I17</f>
        <v>0</v>
      </c>
      <c r="I20" s="285">
        <f>+JAN!J17</f>
        <v>0</v>
      </c>
      <c r="J20" s="285" t="str">
        <f>+JAN!K17</f>
        <v>T</v>
      </c>
      <c r="K20" s="285" t="str">
        <f>+JAN!L17</f>
        <v>T</v>
      </c>
      <c r="L20" s="285" t="str">
        <f>+JAN!M17</f>
        <v>NTS</v>
      </c>
      <c r="M20" s="285">
        <f>+JAN!N17</f>
        <v>0</v>
      </c>
      <c r="N20" s="745" t="str">
        <f>+JAN!O17</f>
        <v>D</v>
      </c>
      <c r="O20" s="291" t="str">
        <f>+JAN!P17</f>
        <v>N</v>
      </c>
      <c r="P20" s="285">
        <f>+JAN!Q17</f>
        <v>0</v>
      </c>
      <c r="Q20" s="285">
        <f>+JAN!R17</f>
        <v>0</v>
      </c>
      <c r="R20" s="285" t="str">
        <f>+JAN!S17</f>
        <v>NT</v>
      </c>
      <c r="S20" s="285" t="str">
        <f>+JAN!T17</f>
        <v>T</v>
      </c>
      <c r="T20" s="285">
        <f>+JAN!U17</f>
        <v>0</v>
      </c>
      <c r="U20" s="289" t="str">
        <f>+JAN!V17</f>
        <v>DTSDS</v>
      </c>
      <c r="V20" s="736" t="str">
        <f>+JAN!W17</f>
        <v>D</v>
      </c>
      <c r="W20" s="285" t="str">
        <f>+JAN!X17</f>
        <v>N</v>
      </c>
      <c r="X20" s="285">
        <f>+JAN!Y17</f>
        <v>0</v>
      </c>
      <c r="Y20" s="285" t="str">
        <f>+JAN!Z17</f>
        <v>NT</v>
      </c>
      <c r="Z20" s="285" t="str">
        <f>+JAN!AA17</f>
        <v>N</v>
      </c>
      <c r="AA20" s="285" t="str">
        <f>+JAN!AB17</f>
        <v>N</v>
      </c>
      <c r="AB20" s="745" t="str">
        <f>+JAN!AC17</f>
        <v>NT</v>
      </c>
      <c r="AC20" s="291">
        <f>+JAN!AD17</f>
        <v>0</v>
      </c>
      <c r="AD20" s="285" t="str">
        <f>+JAN!AE17</f>
        <v>NT</v>
      </c>
      <c r="AE20" s="285" t="str">
        <f>+JAN!AF17</f>
        <v>N</v>
      </c>
      <c r="AF20" s="285">
        <f>+JAN!AG17</f>
        <v>0</v>
      </c>
      <c r="AG20" s="289">
        <f>+JAN!AH17</f>
        <v>0</v>
      </c>
    </row>
    <row r="21" spans="1:33" ht="16.5" customHeight="1" thickBot="1" x14ac:dyDescent="0.3">
      <c r="A21" s="608" t="s">
        <v>79</v>
      </c>
      <c r="B21" s="761" t="s">
        <v>2</v>
      </c>
      <c r="C21" s="784">
        <f>+JAN!D18</f>
        <v>0</v>
      </c>
      <c r="D21" s="785">
        <f>+JAN!E18</f>
        <v>0</v>
      </c>
      <c r="E21" s="286" t="str">
        <f>+JAN!F18</f>
        <v>T</v>
      </c>
      <c r="F21" s="286" t="str">
        <f>+JAN!G18</f>
        <v>DT</v>
      </c>
      <c r="G21" s="290" t="str">
        <f>+JAN!H18</f>
        <v>DT</v>
      </c>
      <c r="H21" s="737">
        <f>+JAN!I18</f>
        <v>0</v>
      </c>
      <c r="I21" s="286">
        <f>+JAN!J18</f>
        <v>0</v>
      </c>
      <c r="J21" s="286" t="str">
        <f>+JAN!K18</f>
        <v>D</v>
      </c>
      <c r="K21" s="286" t="str">
        <f>+JAN!L18</f>
        <v>D</v>
      </c>
      <c r="L21" s="286" t="str">
        <f>+JAN!M18</f>
        <v>NTS</v>
      </c>
      <c r="M21" s="286">
        <f>+JAN!N18</f>
        <v>0</v>
      </c>
      <c r="N21" s="746" t="str">
        <f>+JAN!O18</f>
        <v>D</v>
      </c>
      <c r="O21" s="292" t="str">
        <f>+JAN!P18</f>
        <v>T</v>
      </c>
      <c r="P21" s="286" t="str">
        <f>+JAN!Q18</f>
        <v>DT</v>
      </c>
      <c r="Q21" s="286">
        <f>+JAN!R18</f>
        <v>0</v>
      </c>
      <c r="R21" s="286" t="str">
        <f>+JAN!S18</f>
        <v>D</v>
      </c>
      <c r="S21" s="286" t="str">
        <f>+JAN!T18</f>
        <v>D</v>
      </c>
      <c r="T21" s="286" t="str">
        <f>+JAN!U18</f>
        <v>DT</v>
      </c>
      <c r="U21" s="290" t="str">
        <f>+JAN!V18</f>
        <v>DTSDS</v>
      </c>
      <c r="V21" s="737">
        <f>+JAN!W18</f>
        <v>0</v>
      </c>
      <c r="W21" s="286" t="str">
        <f>+JAN!X18</f>
        <v>T</v>
      </c>
      <c r="X21" s="286" t="str">
        <f>+JAN!Y18</f>
        <v>DT</v>
      </c>
      <c r="Y21" s="286">
        <f>+JAN!Z18</f>
        <v>0</v>
      </c>
      <c r="Z21" s="286" t="str">
        <f>+JAN!AA18</f>
        <v>D</v>
      </c>
      <c r="AA21" s="286" t="str">
        <f>+JAN!AB18</f>
        <v>T</v>
      </c>
      <c r="AB21" s="746">
        <f>+JAN!AC18</f>
        <v>0</v>
      </c>
      <c r="AC21" s="292">
        <f>+JAN!AD18</f>
        <v>0</v>
      </c>
      <c r="AD21" s="286" t="str">
        <f>+JAN!AE18</f>
        <v>D</v>
      </c>
      <c r="AE21" s="286" t="str">
        <f>+JAN!AF18</f>
        <v>DT</v>
      </c>
      <c r="AF21" s="286">
        <f>+JAN!AG18</f>
        <v>0</v>
      </c>
      <c r="AG21" s="290">
        <f>+JAN!AH18</f>
        <v>0</v>
      </c>
    </row>
    <row r="22" spans="1:33" ht="15.75" thickBot="1" x14ac:dyDescent="0.3">
      <c r="A22" s="1674" t="s">
        <v>73</v>
      </c>
      <c r="B22" s="756" t="s">
        <v>71</v>
      </c>
      <c r="C22" s="778">
        <f>+JAN!D19</f>
        <v>0</v>
      </c>
      <c r="D22" s="779">
        <f>+JAN!E19</f>
        <v>0</v>
      </c>
      <c r="E22" s="303" t="str">
        <f>+JAN!F19</f>
        <v>T</v>
      </c>
      <c r="F22" s="303">
        <f>+JAN!G19</f>
        <v>0</v>
      </c>
      <c r="G22" s="304" t="str">
        <f>+JAN!H19</f>
        <v>N</v>
      </c>
      <c r="H22" s="735">
        <f>+JAN!I19</f>
        <v>0</v>
      </c>
      <c r="I22" s="303">
        <f>+JAN!J19</f>
        <v>0</v>
      </c>
      <c r="J22" s="303">
        <f>+JAN!K19</f>
        <v>0</v>
      </c>
      <c r="K22" s="303" t="str">
        <f>+JAN!L19</f>
        <v>N</v>
      </c>
      <c r="L22" s="303">
        <f>+JAN!M19</f>
        <v>0</v>
      </c>
      <c r="M22" s="303">
        <f>+JAN!N19</f>
        <v>0</v>
      </c>
      <c r="N22" s="743" t="str">
        <f>+JAN!O19</f>
        <v>D</v>
      </c>
      <c r="O22" s="302" t="str">
        <f>+JAN!P19</f>
        <v>N</v>
      </c>
      <c r="P22" s="303">
        <f>+JAN!Q19</f>
        <v>0</v>
      </c>
      <c r="Q22" s="303">
        <f>+JAN!R19</f>
        <v>0</v>
      </c>
      <c r="R22" s="303">
        <f>+JAN!S19</f>
        <v>0</v>
      </c>
      <c r="S22" s="303">
        <f>+JAN!T19</f>
        <v>0</v>
      </c>
      <c r="T22" s="303">
        <f>+JAN!U19</f>
        <v>0</v>
      </c>
      <c r="U22" s="304">
        <f>+JAN!V19</f>
        <v>0</v>
      </c>
      <c r="V22" s="735" t="str">
        <f>+JAN!W19</f>
        <v>D</v>
      </c>
      <c r="W22" s="303" t="str">
        <f>+JAN!X19</f>
        <v>N</v>
      </c>
      <c r="X22" s="303">
        <f>+JAN!Y19</f>
        <v>0</v>
      </c>
      <c r="Y22" s="303">
        <f>+JAN!Z19</f>
        <v>0</v>
      </c>
      <c r="Z22" s="303">
        <f>+JAN!AA19</f>
        <v>0</v>
      </c>
      <c r="AA22" s="303" t="str">
        <f>+JAN!AB19</f>
        <v>N</v>
      </c>
      <c r="AB22" s="743">
        <f>+JAN!AC19</f>
        <v>0</v>
      </c>
      <c r="AC22" s="302">
        <f>+JAN!AD19</f>
        <v>0</v>
      </c>
      <c r="AD22" s="303" t="str">
        <f>+JAN!AE19</f>
        <v>D</v>
      </c>
      <c r="AE22" s="303">
        <f>+JAN!AF19</f>
        <v>0</v>
      </c>
      <c r="AF22" s="303">
        <f>+JAN!AG19</f>
        <v>0</v>
      </c>
      <c r="AG22" s="304">
        <f>+JAN!AH19</f>
        <v>0</v>
      </c>
    </row>
    <row r="23" spans="1:33" x14ac:dyDescent="0.25">
      <c r="A23" s="606" t="s">
        <v>75</v>
      </c>
      <c r="B23" s="758" t="s">
        <v>3</v>
      </c>
      <c r="C23" s="780">
        <f>+JAN!D20</f>
        <v>0</v>
      </c>
      <c r="D23" s="781">
        <f>+JAN!E20</f>
        <v>0</v>
      </c>
      <c r="E23" s="781" t="str">
        <f>+JAN!F20</f>
        <v>N</v>
      </c>
      <c r="F23" s="287">
        <f>+JAN!G20</f>
        <v>0</v>
      </c>
      <c r="G23" s="288" t="str">
        <f>+JAN!H20</f>
        <v>D</v>
      </c>
      <c r="H23" s="740" t="str">
        <f>+JAN!I20</f>
        <v>N</v>
      </c>
      <c r="I23" s="287">
        <f>+JAN!J20</f>
        <v>0</v>
      </c>
      <c r="J23" s="287" t="str">
        <f>+JAN!K20</f>
        <v>D</v>
      </c>
      <c r="K23" s="287" t="str">
        <f>+JAN!L20</f>
        <v>N</v>
      </c>
      <c r="L23" s="287">
        <f>+JAN!M20</f>
        <v>0</v>
      </c>
      <c r="M23" s="287">
        <f>+JAN!N20</f>
        <v>0</v>
      </c>
      <c r="N23" s="744" t="str">
        <f>+JAN!O20</f>
        <v>D</v>
      </c>
      <c r="O23" s="274" t="str">
        <f>+JAN!P20</f>
        <v>N</v>
      </c>
      <c r="P23" s="287">
        <f>+JAN!Q20</f>
        <v>0</v>
      </c>
      <c r="Q23" s="287">
        <f>+JAN!R20</f>
        <v>0</v>
      </c>
      <c r="R23" s="287" t="str">
        <f>+JAN!S20</f>
        <v>D</v>
      </c>
      <c r="S23" s="287" t="str">
        <f>+JAN!T20</f>
        <v>D</v>
      </c>
      <c r="T23" s="287">
        <f>+JAN!U20</f>
        <v>0</v>
      </c>
      <c r="U23" s="288">
        <f>+JAN!V20</f>
        <v>0</v>
      </c>
      <c r="V23" s="740" t="str">
        <f>+JAN!W20</f>
        <v>D</v>
      </c>
      <c r="W23" s="287" t="str">
        <f>+JAN!X20</f>
        <v>N</v>
      </c>
      <c r="X23" s="287">
        <f>+JAN!Y20</f>
        <v>0</v>
      </c>
      <c r="Y23" s="287">
        <f>+JAN!Z20</f>
        <v>0</v>
      </c>
      <c r="Z23" s="287" t="str">
        <f>+JAN!AA20</f>
        <v>N</v>
      </c>
      <c r="AA23" s="287" t="str">
        <f>+JAN!AB20</f>
        <v>N</v>
      </c>
      <c r="AB23" s="744">
        <f>+JAN!AC20</f>
        <v>0</v>
      </c>
      <c r="AC23" s="274">
        <f>+JAN!AD20</f>
        <v>0</v>
      </c>
      <c r="AD23" s="287" t="str">
        <f>+JAN!AE20</f>
        <v>D</v>
      </c>
      <c r="AE23" s="287" t="str">
        <f>+JAN!AF20</f>
        <v>N</v>
      </c>
      <c r="AF23" s="287">
        <f>+JAN!AG20</f>
        <v>0</v>
      </c>
      <c r="AG23" s="288">
        <f>+JAN!AH20</f>
        <v>0</v>
      </c>
    </row>
    <row r="24" spans="1:33" x14ac:dyDescent="0.25">
      <c r="A24" s="607" t="s">
        <v>159</v>
      </c>
      <c r="B24" s="759" t="s">
        <v>3</v>
      </c>
      <c r="C24" s="782">
        <f>+JAN!D21</f>
        <v>0</v>
      </c>
      <c r="D24" s="783">
        <f>+JAN!E21</f>
        <v>0</v>
      </c>
      <c r="E24" s="783" t="str">
        <f>+JAN!F21</f>
        <v>D</v>
      </c>
      <c r="F24" s="285" t="str">
        <f>+JAN!G21</f>
        <v>D</v>
      </c>
      <c r="G24" s="289" t="str">
        <f>+JAN!H21</f>
        <v>N</v>
      </c>
      <c r="H24" s="736">
        <f>+JAN!I21</f>
        <v>0</v>
      </c>
      <c r="I24" s="285">
        <f>+JAN!J21</f>
        <v>0</v>
      </c>
      <c r="J24" s="285" t="str">
        <f>+JAN!K21</f>
        <v>D</v>
      </c>
      <c r="K24" s="285" t="str">
        <f>+JAN!L21</f>
        <v>N</v>
      </c>
      <c r="L24" s="285" t="str">
        <f>+JAN!M21</f>
        <v>NTS</v>
      </c>
      <c r="M24" s="285">
        <f>+JAN!N21</f>
        <v>0</v>
      </c>
      <c r="N24" s="745" t="str">
        <f>+JAN!O21</f>
        <v>D</v>
      </c>
      <c r="O24" s="291" t="str">
        <f>+JAN!P21</f>
        <v>N</v>
      </c>
      <c r="P24" s="285">
        <f>+JAN!Q21</f>
        <v>0</v>
      </c>
      <c r="Q24" s="285">
        <f>+JAN!R21</f>
        <v>0</v>
      </c>
      <c r="R24" s="285" t="str">
        <f>+JAN!S21</f>
        <v>D</v>
      </c>
      <c r="S24" s="285" t="str">
        <f>+JAN!T21</f>
        <v>D</v>
      </c>
      <c r="T24" s="285">
        <f>+JAN!U21</f>
        <v>0</v>
      </c>
      <c r="U24" s="289">
        <f>+JAN!V21</f>
        <v>0</v>
      </c>
      <c r="V24" s="736" t="str">
        <f>+JAN!W21</f>
        <v>D</v>
      </c>
      <c r="W24" s="285" t="str">
        <f>+JAN!X21</f>
        <v>N</v>
      </c>
      <c r="X24" s="285">
        <f>+JAN!Y21</f>
        <v>0</v>
      </c>
      <c r="Y24" s="285">
        <f>+JAN!Z21</f>
        <v>0</v>
      </c>
      <c r="Z24" s="285" t="str">
        <f>+JAN!AA21</f>
        <v>N</v>
      </c>
      <c r="AA24" s="285" t="str">
        <f>+JAN!AB21</f>
        <v>N</v>
      </c>
      <c r="AB24" s="745">
        <f>+JAN!AC21</f>
        <v>0</v>
      </c>
      <c r="AC24" s="291">
        <f>+JAN!AD21</f>
        <v>0</v>
      </c>
      <c r="AD24" s="285" t="str">
        <f>+JAN!AE21</f>
        <v>D</v>
      </c>
      <c r="AE24" s="285" t="str">
        <f>+JAN!AF21</f>
        <v>N</v>
      </c>
      <c r="AF24" s="285">
        <f>+JAN!AG21</f>
        <v>0</v>
      </c>
      <c r="AG24" s="289">
        <f>+JAN!AH21</f>
        <v>0</v>
      </c>
    </row>
    <row r="25" spans="1:33" x14ac:dyDescent="0.25">
      <c r="A25" s="607" t="s">
        <v>81</v>
      </c>
      <c r="B25" s="759" t="s">
        <v>3</v>
      </c>
      <c r="C25" s="782" t="str">
        <f>+JAN!D22</f>
        <v>D</v>
      </c>
      <c r="D25" s="783" t="str">
        <f>+JAN!E22</f>
        <v>D</v>
      </c>
      <c r="E25" s="783" t="str">
        <f>+JAN!F22</f>
        <v>DT</v>
      </c>
      <c r="F25" s="285" t="str">
        <f>+JAN!G22</f>
        <v>D</v>
      </c>
      <c r="G25" s="289" t="str">
        <f>+JAN!H22</f>
        <v>N</v>
      </c>
      <c r="H25" s="736">
        <f>+JAN!I22</f>
        <v>0</v>
      </c>
      <c r="I25" s="285">
        <f>+JAN!J22</f>
        <v>0</v>
      </c>
      <c r="J25" s="285" t="str">
        <f>+JAN!K22</f>
        <v>NT</v>
      </c>
      <c r="K25" s="285" t="str">
        <f>+JAN!L22</f>
        <v>N</v>
      </c>
      <c r="L25" s="285">
        <f>+JAN!M22</f>
        <v>0</v>
      </c>
      <c r="M25" s="285">
        <f>+JAN!N22</f>
        <v>0</v>
      </c>
      <c r="N25" s="745" t="str">
        <f>+JAN!O22</f>
        <v>N</v>
      </c>
      <c r="O25" s="291" t="str">
        <f>+JAN!P22</f>
        <v>N</v>
      </c>
      <c r="P25" s="285">
        <f>+JAN!Q22</f>
        <v>0</v>
      </c>
      <c r="Q25" s="285">
        <f>+JAN!R22</f>
        <v>0</v>
      </c>
      <c r="R25" s="285" t="str">
        <f>+JAN!S22</f>
        <v>T</v>
      </c>
      <c r="S25" s="285" t="str">
        <f>+JAN!T22</f>
        <v>T</v>
      </c>
      <c r="T25" s="285">
        <f>+JAN!U22</f>
        <v>0</v>
      </c>
      <c r="U25" s="289">
        <f>+JAN!V22</f>
        <v>0</v>
      </c>
      <c r="V25" s="736" t="str">
        <f>+JAN!W22</f>
        <v>N</v>
      </c>
      <c r="W25" s="285" t="str">
        <f>+JAN!X22</f>
        <v>N</v>
      </c>
      <c r="X25" s="285">
        <f>+JAN!Y22</f>
        <v>0</v>
      </c>
      <c r="Y25" s="285">
        <f>+JAN!Z22</f>
        <v>0</v>
      </c>
      <c r="Z25" s="285" t="str">
        <f>+JAN!AA22</f>
        <v>N</v>
      </c>
      <c r="AA25" s="285" t="str">
        <f>+JAN!AB22</f>
        <v>N</v>
      </c>
      <c r="AB25" s="745" t="str">
        <f>+JAN!AC22</f>
        <v>NT</v>
      </c>
      <c r="AC25" s="291">
        <f>+JAN!AD22</f>
        <v>0</v>
      </c>
      <c r="AD25" s="285" t="str">
        <f>+JAN!AE22</f>
        <v>D</v>
      </c>
      <c r="AE25" s="285" t="str">
        <f>+JAN!AF22</f>
        <v>N</v>
      </c>
      <c r="AF25" s="285" t="str">
        <f>+JAN!AG22</f>
        <v>NTS5S</v>
      </c>
      <c r="AG25" s="289">
        <f>+JAN!AH22</f>
        <v>0</v>
      </c>
    </row>
    <row r="26" spans="1:33" x14ac:dyDescent="0.25">
      <c r="A26" s="610" t="s">
        <v>106</v>
      </c>
      <c r="B26" s="762" t="s">
        <v>3</v>
      </c>
      <c r="C26" s="782" t="str">
        <f>+JAN!D23</f>
        <v>N</v>
      </c>
      <c r="D26" s="783" t="str">
        <f>+JAN!E23</f>
        <v>N</v>
      </c>
      <c r="E26" s="783">
        <f>+JAN!F23</f>
        <v>0</v>
      </c>
      <c r="F26" s="285" t="str">
        <f>+JAN!G23</f>
        <v>B</v>
      </c>
      <c r="G26" s="289" t="str">
        <f>+JAN!H23</f>
        <v>N</v>
      </c>
      <c r="H26" s="736">
        <f>+JAN!I23</f>
        <v>0</v>
      </c>
      <c r="I26" s="285" t="str">
        <f>+JAN!J23</f>
        <v>D</v>
      </c>
      <c r="J26" s="285" t="str">
        <f>+JAN!K23</f>
        <v>N</v>
      </c>
      <c r="K26" s="285">
        <f>+JAN!L23</f>
        <v>0</v>
      </c>
      <c r="L26" s="285">
        <f>+JAN!M23</f>
        <v>0</v>
      </c>
      <c r="M26" s="285" t="str">
        <f>+JAN!N23</f>
        <v>D</v>
      </c>
      <c r="N26" s="745" t="str">
        <f>+JAN!O23</f>
        <v>D</v>
      </c>
      <c r="O26" s="291">
        <f>+JAN!P23</f>
        <v>0</v>
      </c>
      <c r="P26" s="285">
        <f>+JAN!Q23</f>
        <v>0</v>
      </c>
      <c r="Q26" s="285" t="str">
        <f>+JAN!R23</f>
        <v>NT</v>
      </c>
      <c r="R26" s="285" t="str">
        <f>+JAN!S23</f>
        <v>N</v>
      </c>
      <c r="S26" s="285">
        <f>+JAN!T23</f>
        <v>0</v>
      </c>
      <c r="T26" s="285">
        <f>+JAN!U23</f>
        <v>0</v>
      </c>
      <c r="U26" s="289" t="str">
        <f>+JAN!V23</f>
        <v>D</v>
      </c>
      <c r="V26" s="736" t="str">
        <f>+JAN!W23</f>
        <v>N</v>
      </c>
      <c r="W26" s="285">
        <f>+JAN!X23</f>
        <v>0</v>
      </c>
      <c r="X26" s="285">
        <f>+JAN!Y23</f>
        <v>0</v>
      </c>
      <c r="Y26" s="285" t="str">
        <f>+JAN!Z23</f>
        <v>D</v>
      </c>
      <c r="Z26" s="285" t="str">
        <f>+JAN!AA23</f>
        <v>D</v>
      </c>
      <c r="AA26" s="285">
        <f>+JAN!AB23</f>
        <v>0</v>
      </c>
      <c r="AB26" s="745" t="str">
        <f>+JAN!AC23</f>
        <v>DTSDS</v>
      </c>
      <c r="AC26" s="291" t="str">
        <f>+JAN!AD23</f>
        <v>D</v>
      </c>
      <c r="AD26" s="285" t="str">
        <f>+JAN!AE23</f>
        <v>N</v>
      </c>
      <c r="AE26" s="285">
        <f>+JAN!AF23</f>
        <v>0</v>
      </c>
      <c r="AF26" s="285">
        <f>+JAN!AG23</f>
        <v>0</v>
      </c>
      <c r="AG26" s="289" t="str">
        <f>+JAN!AH23</f>
        <v>N</v>
      </c>
    </row>
    <row r="27" spans="1:33" x14ac:dyDescent="0.25">
      <c r="A27" s="607" t="s">
        <v>88</v>
      </c>
      <c r="B27" s="759" t="s">
        <v>3</v>
      </c>
      <c r="C27" s="782">
        <f>+JAN!D24</f>
        <v>0</v>
      </c>
      <c r="D27" s="783">
        <f>+JAN!E24</f>
        <v>0</v>
      </c>
      <c r="E27" s="783" t="str">
        <f>+JAN!F24</f>
        <v>D</v>
      </c>
      <c r="F27" s="285" t="str">
        <f>+JAN!G24</f>
        <v>D</v>
      </c>
      <c r="G27" s="289" t="str">
        <f>+JAN!H24</f>
        <v>DT</v>
      </c>
      <c r="H27" s="736">
        <f>+JAN!I24</f>
        <v>0</v>
      </c>
      <c r="I27" s="285">
        <f>+JAN!J24</f>
        <v>0</v>
      </c>
      <c r="J27" s="285" t="str">
        <f>+JAN!K24</f>
        <v>D</v>
      </c>
      <c r="K27" s="285" t="str">
        <f>+JAN!L24</f>
        <v>N</v>
      </c>
      <c r="L27" s="285" t="str">
        <f>+JAN!M24</f>
        <v>NTS</v>
      </c>
      <c r="M27" s="285">
        <f>+JAN!N24</f>
        <v>0</v>
      </c>
      <c r="N27" s="745" t="str">
        <f>+JAN!O24</f>
        <v>D</v>
      </c>
      <c r="O27" s="291" t="str">
        <f>+JAN!P24</f>
        <v>N</v>
      </c>
      <c r="P27" s="285">
        <f>+JAN!Q24</f>
        <v>0</v>
      </c>
      <c r="Q27" s="285">
        <f>+JAN!R24</f>
        <v>0</v>
      </c>
      <c r="R27" s="285" t="str">
        <f>+JAN!S24</f>
        <v>D</v>
      </c>
      <c r="S27" s="285" t="str">
        <f>+JAN!T24</f>
        <v>D</v>
      </c>
      <c r="T27" s="285">
        <f>+JAN!U24</f>
        <v>0</v>
      </c>
      <c r="U27" s="289">
        <f>+JAN!V24</f>
        <v>0</v>
      </c>
      <c r="V27" s="736" t="str">
        <f>+JAN!W24</f>
        <v>D</v>
      </c>
      <c r="W27" s="285" t="str">
        <f>+JAN!X24</f>
        <v>DT</v>
      </c>
      <c r="X27" s="285">
        <f>+JAN!Y24</f>
        <v>0</v>
      </c>
      <c r="Y27" s="285">
        <f>+JAN!Z24</f>
        <v>0</v>
      </c>
      <c r="Z27" s="285" t="str">
        <f>+JAN!AA24</f>
        <v>N</v>
      </c>
      <c r="AA27" s="285" t="str">
        <f>+JAN!AB24</f>
        <v>N</v>
      </c>
      <c r="AB27" s="745">
        <f>+JAN!AC24</f>
        <v>0</v>
      </c>
      <c r="AC27" s="291">
        <f>+JAN!AD24</f>
        <v>0</v>
      </c>
      <c r="AD27" s="285" t="str">
        <f>+JAN!AE24</f>
        <v>D</v>
      </c>
      <c r="AE27" s="285" t="str">
        <f>+JAN!AF24</f>
        <v>N</v>
      </c>
      <c r="AF27" s="285">
        <f>+JAN!AG24</f>
        <v>0</v>
      </c>
      <c r="AG27" s="289">
        <f>+JAN!AH24</f>
        <v>0</v>
      </c>
    </row>
    <row r="28" spans="1:33" x14ac:dyDescent="0.25">
      <c r="A28" s="607" t="s">
        <v>112</v>
      </c>
      <c r="B28" s="759" t="s">
        <v>3</v>
      </c>
      <c r="C28" s="782">
        <f>+JAN!D25</f>
        <v>0</v>
      </c>
      <c r="D28" s="783">
        <f>+JAN!E25</f>
        <v>0</v>
      </c>
      <c r="E28" s="783" t="str">
        <f>+JAN!F25</f>
        <v>N</v>
      </c>
      <c r="F28" s="285">
        <f>+JAN!G25</f>
        <v>0</v>
      </c>
      <c r="G28" s="289" t="str">
        <f>+JAN!H25</f>
        <v>N</v>
      </c>
      <c r="H28" s="736" t="str">
        <f>+JAN!I25</f>
        <v>N</v>
      </c>
      <c r="I28" s="285">
        <f>+JAN!J25</f>
        <v>0</v>
      </c>
      <c r="J28" s="285" t="str">
        <f>+JAN!K25</f>
        <v>D</v>
      </c>
      <c r="K28" s="285" t="str">
        <f>+JAN!L25</f>
        <v>N</v>
      </c>
      <c r="L28" s="285">
        <f>+JAN!M25</f>
        <v>0</v>
      </c>
      <c r="M28" s="285">
        <f>+JAN!N25</f>
        <v>0</v>
      </c>
      <c r="N28" s="745" t="str">
        <f>+JAN!O25</f>
        <v>D</v>
      </c>
      <c r="O28" s="291" t="str">
        <f>+JAN!P25</f>
        <v>N</v>
      </c>
      <c r="P28" s="285">
        <f>+JAN!Q25</f>
        <v>0</v>
      </c>
      <c r="Q28" s="285">
        <f>+JAN!R25</f>
        <v>0</v>
      </c>
      <c r="R28" s="285" t="str">
        <f>+JAN!S25</f>
        <v>D</v>
      </c>
      <c r="S28" s="285" t="str">
        <f>+JAN!T25</f>
        <v>D</v>
      </c>
      <c r="T28" s="285">
        <f>+JAN!U25</f>
        <v>0</v>
      </c>
      <c r="U28" s="289">
        <f>+JAN!V25</f>
        <v>0</v>
      </c>
      <c r="V28" s="736" t="str">
        <f>+JAN!W25</f>
        <v>D</v>
      </c>
      <c r="W28" s="285" t="str">
        <f>+JAN!X25</f>
        <v>N</v>
      </c>
      <c r="X28" s="285">
        <f>+JAN!Y25</f>
        <v>0</v>
      </c>
      <c r="Y28" s="285">
        <f>+JAN!Z25</f>
        <v>0</v>
      </c>
      <c r="Z28" s="285" t="str">
        <f>+JAN!AA25</f>
        <v>N</v>
      </c>
      <c r="AA28" s="285" t="str">
        <f>+JAN!AB25</f>
        <v>N</v>
      </c>
      <c r="AB28" s="745">
        <f>+JAN!AC25</f>
        <v>0</v>
      </c>
      <c r="AC28" s="291">
        <f>+JAN!AD25</f>
        <v>0</v>
      </c>
      <c r="AD28" s="285" t="str">
        <f>+JAN!AE25</f>
        <v>D</v>
      </c>
      <c r="AE28" s="285" t="str">
        <f>+JAN!AF25</f>
        <v>N</v>
      </c>
      <c r="AF28" s="285">
        <f>+JAN!AG25</f>
        <v>0</v>
      </c>
      <c r="AG28" s="289">
        <f>+JAN!AH25</f>
        <v>0</v>
      </c>
    </row>
    <row r="29" spans="1:33" x14ac:dyDescent="0.25">
      <c r="A29" s="607" t="s">
        <v>291</v>
      </c>
      <c r="B29" s="759" t="s">
        <v>3</v>
      </c>
      <c r="C29" s="782">
        <f>+JAN!D26</f>
        <v>0</v>
      </c>
      <c r="D29" s="783">
        <f>+JAN!E26</f>
        <v>0</v>
      </c>
      <c r="E29" s="783" t="str">
        <f>+JAN!F26</f>
        <v>D</v>
      </c>
      <c r="F29" s="285" t="str">
        <f>+JAN!G26</f>
        <v>NT</v>
      </c>
      <c r="G29" s="289" t="str">
        <f>+JAN!H26</f>
        <v>N</v>
      </c>
      <c r="H29" s="736">
        <f>+JAN!I26</f>
        <v>0</v>
      </c>
      <c r="I29" s="285" t="str">
        <f>+JAN!J26</f>
        <v>NT</v>
      </c>
      <c r="J29" s="285" t="str">
        <f>+JAN!K26</f>
        <v>NT</v>
      </c>
      <c r="K29" s="285" t="str">
        <f>+JAN!L26</f>
        <v>N</v>
      </c>
      <c r="L29" s="285">
        <f>+JAN!M26</f>
        <v>0</v>
      </c>
      <c r="M29" s="285" t="str">
        <f>+JAN!N26</f>
        <v>DTSDS</v>
      </c>
      <c r="N29" s="745" t="str">
        <f>+JAN!O26</f>
        <v>NT</v>
      </c>
      <c r="O29" s="291" t="str">
        <f>+JAN!P26</f>
        <v>N</v>
      </c>
      <c r="P29" s="285">
        <f>+JAN!Q26</f>
        <v>0</v>
      </c>
      <c r="Q29" s="285">
        <f>+JAN!R26</f>
        <v>0</v>
      </c>
      <c r="R29" s="285" t="str">
        <f>+JAN!S26</f>
        <v>FE</v>
      </c>
      <c r="S29" s="285" t="str">
        <f>+JAN!T26</f>
        <v>FE</v>
      </c>
      <c r="T29" s="285">
        <f>+JAN!U26</f>
        <v>0</v>
      </c>
      <c r="U29" s="289">
        <f>+JAN!V26</f>
        <v>0</v>
      </c>
      <c r="V29" s="736" t="str">
        <f>+JAN!W26</f>
        <v>T</v>
      </c>
      <c r="W29" s="285" t="str">
        <f>+JAN!X26</f>
        <v>N</v>
      </c>
      <c r="X29" s="285">
        <f>+JAN!Y26</f>
        <v>0</v>
      </c>
      <c r="Y29" s="285">
        <f>+JAN!Z26</f>
        <v>0</v>
      </c>
      <c r="Z29" s="285" t="str">
        <f>+JAN!AA26</f>
        <v>N</v>
      </c>
      <c r="AA29" s="285" t="str">
        <f>+JAN!AB26</f>
        <v>N</v>
      </c>
      <c r="AB29" s="745">
        <f>+JAN!AC26</f>
        <v>0</v>
      </c>
      <c r="AC29" s="291">
        <f>+JAN!AD26</f>
        <v>0</v>
      </c>
      <c r="AD29" s="285" t="str">
        <f>+JAN!AE26</f>
        <v>N</v>
      </c>
      <c r="AE29" s="285" t="str">
        <f>+JAN!AF26</f>
        <v>N</v>
      </c>
      <c r="AF29" s="285">
        <f>+JAN!AG26</f>
        <v>0</v>
      </c>
      <c r="AG29" s="289" t="str">
        <f>+JAN!AH26</f>
        <v>DTSDS</v>
      </c>
    </row>
    <row r="30" spans="1:33" ht="15.75" thickBot="1" x14ac:dyDescent="0.3">
      <c r="A30" s="607" t="s">
        <v>292</v>
      </c>
      <c r="B30" s="759" t="s">
        <v>3</v>
      </c>
      <c r="C30" s="782">
        <f>+JAN!D27</f>
        <v>0</v>
      </c>
      <c r="D30" s="783">
        <f>+JAN!E27</f>
        <v>0</v>
      </c>
      <c r="E30" s="783" t="str">
        <f>+JAN!F27</f>
        <v>D</v>
      </c>
      <c r="F30" s="285" t="str">
        <f>+JAN!G27</f>
        <v>D</v>
      </c>
      <c r="G30" s="289" t="str">
        <f>+JAN!H27</f>
        <v>N</v>
      </c>
      <c r="H30" s="736">
        <f>+JAN!I27</f>
        <v>0</v>
      </c>
      <c r="I30" s="285" t="str">
        <f>+JAN!J27</f>
        <v>B</v>
      </c>
      <c r="J30" s="285" t="str">
        <f>+JAN!K27</f>
        <v>B</v>
      </c>
      <c r="K30" s="285" t="str">
        <f>+JAN!L27</f>
        <v>B</v>
      </c>
      <c r="L30" s="285" t="str">
        <f>+JAN!M27</f>
        <v>B</v>
      </c>
      <c r="M30" s="285">
        <f>+JAN!N27</f>
        <v>0</v>
      </c>
      <c r="N30" s="745">
        <f>+JAN!O27</f>
        <v>0</v>
      </c>
      <c r="O30" s="291" t="str">
        <f>+JAN!P27</f>
        <v>B</v>
      </c>
      <c r="P30" s="285" t="str">
        <f>+JAN!Q27</f>
        <v>B</v>
      </c>
      <c r="Q30" s="285" t="str">
        <f>+JAN!R27</f>
        <v>B</v>
      </c>
      <c r="R30" s="285" t="str">
        <f>+JAN!S27</f>
        <v>B</v>
      </c>
      <c r="S30" s="285" t="str">
        <f>+JAN!T27</f>
        <v>B</v>
      </c>
      <c r="T30" s="285">
        <f>+JAN!U27</f>
        <v>0</v>
      </c>
      <c r="U30" s="289">
        <f>+JAN!V27</f>
        <v>0</v>
      </c>
      <c r="V30" s="736" t="str">
        <f>+JAN!W27</f>
        <v>B</v>
      </c>
      <c r="W30" s="285" t="str">
        <f>+JAN!X27</f>
        <v>B</v>
      </c>
      <c r="X30" s="285" t="str">
        <f>+JAN!Y27</f>
        <v>B</v>
      </c>
      <c r="Y30" s="285" t="str">
        <f>+JAN!Z27</f>
        <v>B</v>
      </c>
      <c r="Z30" s="285" t="str">
        <f>+JAN!AA27</f>
        <v>B</v>
      </c>
      <c r="AA30" s="285">
        <f>+JAN!AB27</f>
        <v>0</v>
      </c>
      <c r="AB30" s="745">
        <f>+JAN!AC27</f>
        <v>0</v>
      </c>
      <c r="AC30" s="291" t="str">
        <f>+JAN!AD27</f>
        <v>B</v>
      </c>
      <c r="AD30" s="285" t="str">
        <f>+JAN!AE27</f>
        <v>B</v>
      </c>
      <c r="AE30" s="285" t="str">
        <f>+JAN!AF27</f>
        <v>B</v>
      </c>
      <c r="AF30" s="285" t="str">
        <f>+JAN!AG27</f>
        <v>B</v>
      </c>
      <c r="AG30" s="289" t="str">
        <f>+JAN!AH27</f>
        <v>B</v>
      </c>
    </row>
    <row r="31" spans="1:33" ht="15.75" thickBot="1" x14ac:dyDescent="0.3">
      <c r="A31" s="1477" t="s">
        <v>22</v>
      </c>
      <c r="B31" s="1480" t="s">
        <v>23</v>
      </c>
      <c r="C31" s="1483" t="s">
        <v>201</v>
      </c>
      <c r="D31" s="1484"/>
      <c r="E31" s="1484"/>
      <c r="F31" s="1484"/>
      <c r="G31" s="1484"/>
      <c r="H31" s="1484"/>
      <c r="I31" s="1484"/>
      <c r="J31" s="1484"/>
      <c r="K31" s="1484"/>
      <c r="L31" s="1484"/>
      <c r="M31" s="1484"/>
      <c r="N31" s="1484"/>
      <c r="O31" s="1484"/>
      <c r="P31" s="1484"/>
      <c r="Q31" s="1484"/>
      <c r="R31" s="1484"/>
      <c r="S31" s="1484"/>
      <c r="T31" s="1484"/>
      <c r="U31" s="1484"/>
      <c r="V31" s="1484"/>
      <c r="W31" s="1484"/>
      <c r="X31" s="1484"/>
      <c r="Y31" s="1484"/>
      <c r="Z31" s="1484"/>
      <c r="AA31" s="1484"/>
      <c r="AB31" s="1484"/>
      <c r="AC31" s="1484"/>
      <c r="AD31" s="1484"/>
      <c r="AE31" s="1484"/>
      <c r="AF31" s="1484"/>
      <c r="AG31" s="1485"/>
    </row>
    <row r="32" spans="1:33" ht="15" customHeight="1" x14ac:dyDescent="0.25">
      <c r="A32" s="1478"/>
      <c r="B32" s="1481"/>
      <c r="C32" s="377" t="s">
        <v>15</v>
      </c>
      <c r="D32" s="269" t="s">
        <v>9</v>
      </c>
      <c r="E32" s="269" t="s">
        <v>10</v>
      </c>
      <c r="F32" s="269" t="s">
        <v>11</v>
      </c>
      <c r="G32" s="271" t="s">
        <v>12</v>
      </c>
      <c r="H32" s="741" t="s">
        <v>13</v>
      </c>
      <c r="I32" s="270" t="s">
        <v>14</v>
      </c>
      <c r="J32" s="270" t="s">
        <v>15</v>
      </c>
      <c r="K32" s="270" t="s">
        <v>9</v>
      </c>
      <c r="L32" s="270" t="s">
        <v>10</v>
      </c>
      <c r="M32" s="270" t="s">
        <v>11</v>
      </c>
      <c r="N32" s="742" t="s">
        <v>12</v>
      </c>
      <c r="O32" s="268" t="s">
        <v>13</v>
      </c>
      <c r="P32" s="269" t="s">
        <v>14</v>
      </c>
      <c r="Q32" s="269" t="s">
        <v>15</v>
      </c>
      <c r="R32" s="269" t="s">
        <v>9</v>
      </c>
      <c r="S32" s="269" t="s">
        <v>10</v>
      </c>
      <c r="T32" s="269" t="s">
        <v>11</v>
      </c>
      <c r="U32" s="271" t="s">
        <v>12</v>
      </c>
      <c r="V32" s="741" t="s">
        <v>13</v>
      </c>
      <c r="W32" s="270" t="s">
        <v>14</v>
      </c>
      <c r="X32" s="270" t="s">
        <v>15</v>
      </c>
      <c r="Y32" s="270" t="s">
        <v>9</v>
      </c>
      <c r="Z32" s="270" t="s">
        <v>10</v>
      </c>
      <c r="AA32" s="270" t="s">
        <v>11</v>
      </c>
      <c r="AB32" s="742" t="s">
        <v>12</v>
      </c>
      <c r="AC32" s="268" t="s">
        <v>13</v>
      </c>
      <c r="AD32" s="269" t="s">
        <v>14</v>
      </c>
      <c r="AE32" s="269" t="s">
        <v>15</v>
      </c>
      <c r="AF32" s="269" t="s">
        <v>9</v>
      </c>
      <c r="AG32" s="271" t="s">
        <v>10</v>
      </c>
    </row>
    <row r="33" spans="1:33" ht="15" customHeight="1" thickBot="1" x14ac:dyDescent="0.3">
      <c r="A33" s="1479"/>
      <c r="B33" s="1482"/>
      <c r="C33" s="714">
        <v>1</v>
      </c>
      <c r="D33" s="708">
        <f>C33+1</f>
        <v>2</v>
      </c>
      <c r="E33" s="708">
        <f t="shared" ref="E33:AG33" si="1">D33+1</f>
        <v>3</v>
      </c>
      <c r="F33" s="710">
        <f t="shared" si="1"/>
        <v>4</v>
      </c>
      <c r="G33" s="712">
        <f t="shared" si="1"/>
        <v>5</v>
      </c>
      <c r="H33" s="713">
        <f t="shared" si="1"/>
        <v>6</v>
      </c>
      <c r="I33" s="708">
        <f t="shared" si="1"/>
        <v>7</v>
      </c>
      <c r="J33" s="708">
        <f t="shared" si="1"/>
        <v>8</v>
      </c>
      <c r="K33" s="708">
        <f t="shared" si="1"/>
        <v>9</v>
      </c>
      <c r="L33" s="708">
        <f t="shared" si="1"/>
        <v>10</v>
      </c>
      <c r="M33" s="708">
        <f t="shared" si="1"/>
        <v>11</v>
      </c>
      <c r="N33" s="718">
        <f t="shared" si="1"/>
        <v>12</v>
      </c>
      <c r="O33" s="714">
        <f t="shared" si="1"/>
        <v>13</v>
      </c>
      <c r="P33" s="708">
        <f t="shared" si="1"/>
        <v>14</v>
      </c>
      <c r="Q33" s="708">
        <f t="shared" si="1"/>
        <v>15</v>
      </c>
      <c r="R33" s="710">
        <f t="shared" si="1"/>
        <v>16</v>
      </c>
      <c r="S33" s="708">
        <f t="shared" si="1"/>
        <v>17</v>
      </c>
      <c r="T33" s="708">
        <f t="shared" si="1"/>
        <v>18</v>
      </c>
      <c r="U33" s="712">
        <f t="shared" si="1"/>
        <v>19</v>
      </c>
      <c r="V33" s="713">
        <f t="shared" si="1"/>
        <v>20</v>
      </c>
      <c r="W33" s="708">
        <f t="shared" si="1"/>
        <v>21</v>
      </c>
      <c r="X33" s="708">
        <f t="shared" si="1"/>
        <v>22</v>
      </c>
      <c r="Y33" s="708">
        <f t="shared" si="1"/>
        <v>23</v>
      </c>
      <c r="Z33" s="710">
        <f t="shared" si="1"/>
        <v>24</v>
      </c>
      <c r="AA33" s="708">
        <f t="shared" si="1"/>
        <v>25</v>
      </c>
      <c r="AB33" s="715">
        <f t="shared" si="1"/>
        <v>26</v>
      </c>
      <c r="AC33" s="714">
        <f t="shared" si="1"/>
        <v>27</v>
      </c>
      <c r="AD33" s="708">
        <f t="shared" si="1"/>
        <v>28</v>
      </c>
      <c r="AE33" s="708">
        <f t="shared" si="1"/>
        <v>29</v>
      </c>
      <c r="AF33" s="708">
        <f t="shared" si="1"/>
        <v>30</v>
      </c>
      <c r="AG33" s="712">
        <f t="shared" si="1"/>
        <v>31</v>
      </c>
    </row>
    <row r="34" spans="1:33" ht="15" customHeight="1" thickBot="1" x14ac:dyDescent="0.3">
      <c r="A34" s="763" t="s">
        <v>56</v>
      </c>
      <c r="B34" s="764" t="s">
        <v>1</v>
      </c>
      <c r="C34" s="786">
        <f>+JAN!D31</f>
        <v>0</v>
      </c>
      <c r="D34" s="787">
        <f>+JAN!E31</f>
        <v>0</v>
      </c>
      <c r="E34" s="787" t="str">
        <f>+JAN!F31</f>
        <v>N</v>
      </c>
      <c r="F34" s="748">
        <f>+JAN!G31</f>
        <v>0</v>
      </c>
      <c r="G34" s="749" t="str">
        <f>+JAN!H31</f>
        <v>D</v>
      </c>
      <c r="H34" s="750" t="str">
        <f>+JAN!I31</f>
        <v>N</v>
      </c>
      <c r="I34" s="748">
        <f>+JAN!J31</f>
        <v>0</v>
      </c>
      <c r="J34" s="748">
        <f>+JAN!K31</f>
        <v>0</v>
      </c>
      <c r="K34" s="748" t="str">
        <f>+JAN!L31</f>
        <v>D</v>
      </c>
      <c r="L34" s="748" t="str">
        <f>+JAN!M31</f>
        <v>D</v>
      </c>
      <c r="M34" s="748">
        <f>+JAN!N31</f>
        <v>0</v>
      </c>
      <c r="N34" s="751">
        <f>+JAN!O31</f>
        <v>0</v>
      </c>
      <c r="O34" s="747" t="str">
        <f>+JAN!P31</f>
        <v>D</v>
      </c>
      <c r="P34" s="748" t="str">
        <f>+JAN!Q31</f>
        <v>N</v>
      </c>
      <c r="Q34" s="748">
        <f>+JAN!R31</f>
        <v>0</v>
      </c>
      <c r="R34" s="748">
        <f>+JAN!S31</f>
        <v>0</v>
      </c>
      <c r="S34" s="748" t="str">
        <f>+JAN!T31</f>
        <v>N</v>
      </c>
      <c r="T34" s="748" t="str">
        <f>+JAN!U31</f>
        <v>N</v>
      </c>
      <c r="U34" s="749">
        <f>+JAN!V31</f>
        <v>0</v>
      </c>
      <c r="V34" s="750">
        <f>+JAN!W31</f>
        <v>0</v>
      </c>
      <c r="W34" s="748" t="str">
        <f>+JAN!X31</f>
        <v>D</v>
      </c>
      <c r="X34" s="748" t="str">
        <f>+JAN!Y31</f>
        <v>N</v>
      </c>
      <c r="Y34" s="748">
        <f>+JAN!Z31</f>
        <v>0</v>
      </c>
      <c r="Z34" s="748">
        <f>+JAN!AA31</f>
        <v>0</v>
      </c>
      <c r="AA34" s="748" t="str">
        <f>+JAN!AB31</f>
        <v>D</v>
      </c>
      <c r="AB34" s="751" t="str">
        <f>+JAN!AC31</f>
        <v>DT</v>
      </c>
      <c r="AC34" s="747" t="str">
        <f>+JAN!AD31</f>
        <v>NTS</v>
      </c>
      <c r="AD34" s="748">
        <f>+JAN!AE31</f>
        <v>0</v>
      </c>
      <c r="AE34" s="748">
        <f>+JAN!AF31</f>
        <v>0</v>
      </c>
      <c r="AF34" s="748" t="str">
        <f>+JAN!AG31</f>
        <v>N</v>
      </c>
      <c r="AG34" s="749">
        <f>+JAN!AH31</f>
        <v>0</v>
      </c>
    </row>
    <row r="35" spans="1:33" ht="15" customHeight="1" x14ac:dyDescent="0.25">
      <c r="A35" s="612" t="s">
        <v>91</v>
      </c>
      <c r="B35" s="765" t="s">
        <v>92</v>
      </c>
      <c r="C35" s="788">
        <f>+JAN!D32</f>
        <v>0</v>
      </c>
      <c r="D35" s="789">
        <f>+JAN!E32</f>
        <v>0</v>
      </c>
      <c r="E35" s="789">
        <f>+JAN!F32</f>
        <v>0</v>
      </c>
      <c r="F35" s="279">
        <f>+JAN!G32</f>
        <v>0</v>
      </c>
      <c r="G35" s="280">
        <f>+JAN!H32</f>
        <v>0</v>
      </c>
      <c r="H35" s="752">
        <f>+JAN!I32</f>
        <v>0</v>
      </c>
      <c r="I35" s="279">
        <f>+JAN!J32</f>
        <v>0</v>
      </c>
      <c r="J35" s="279">
        <f>+JAN!K32</f>
        <v>0</v>
      </c>
      <c r="K35" s="279">
        <f>+JAN!L32</f>
        <v>0</v>
      </c>
      <c r="L35" s="279">
        <f>+JAN!M32</f>
        <v>0</v>
      </c>
      <c r="M35" s="279">
        <f>+JAN!N32</f>
        <v>0</v>
      </c>
      <c r="N35" s="753">
        <f>+JAN!O32</f>
        <v>0</v>
      </c>
      <c r="O35" s="273">
        <f>+JAN!P32</f>
        <v>0</v>
      </c>
      <c r="P35" s="279" t="str">
        <f>+JAN!Q32</f>
        <v>N</v>
      </c>
      <c r="Q35" s="279">
        <f>+JAN!R32</f>
        <v>0</v>
      </c>
      <c r="R35" s="279">
        <f>+JAN!S32</f>
        <v>0</v>
      </c>
      <c r="S35" s="279">
        <f>+JAN!T32</f>
        <v>0</v>
      </c>
      <c r="T35" s="279">
        <f>+JAN!U32</f>
        <v>0</v>
      </c>
      <c r="U35" s="280">
        <f>+JAN!V32</f>
        <v>0</v>
      </c>
      <c r="V35" s="752">
        <f>+JAN!W32</f>
        <v>0</v>
      </c>
      <c r="W35" s="279" t="str">
        <f>+JAN!X32</f>
        <v>D</v>
      </c>
      <c r="X35" s="279">
        <f>+JAN!Y32</f>
        <v>0</v>
      </c>
      <c r="Y35" s="279">
        <f>+JAN!Z32</f>
        <v>0</v>
      </c>
      <c r="Z35" s="279">
        <f>+JAN!AA32</f>
        <v>0</v>
      </c>
      <c r="AA35" s="279">
        <f>+JAN!AB32</f>
        <v>0</v>
      </c>
      <c r="AB35" s="753">
        <f>+JAN!AC32</f>
        <v>0</v>
      </c>
      <c r="AC35" s="273">
        <f>+JAN!AD32</f>
        <v>0</v>
      </c>
      <c r="AD35" s="279">
        <f>+JAN!AE32</f>
        <v>0</v>
      </c>
      <c r="AE35" s="279" t="str">
        <f>+JAN!AF32</f>
        <v>D</v>
      </c>
      <c r="AF35" s="279">
        <f>+JAN!AG32</f>
        <v>0</v>
      </c>
      <c r="AG35" s="280">
        <f>+JAN!AH32</f>
        <v>0</v>
      </c>
    </row>
    <row r="36" spans="1:33" ht="15" customHeight="1" x14ac:dyDescent="0.25">
      <c r="A36" s="388" t="s">
        <v>151</v>
      </c>
      <c r="B36" s="768" t="s">
        <v>2</v>
      </c>
      <c r="C36" s="793" t="str">
        <f>+JAN!D33</f>
        <v>D</v>
      </c>
      <c r="D36" s="794" t="str">
        <f>+JAN!E33</f>
        <v>D</v>
      </c>
      <c r="E36" s="794">
        <f>+JAN!F33</f>
        <v>0</v>
      </c>
      <c r="F36" s="296" t="str">
        <f>+JAN!G33</f>
        <v>T</v>
      </c>
      <c r="G36" s="297" t="str">
        <f>+JAN!H33</f>
        <v>DT</v>
      </c>
      <c r="H36" s="717">
        <f>+JAN!I33</f>
        <v>0</v>
      </c>
      <c r="I36" s="296" t="str">
        <f>+JAN!J33</f>
        <v>D</v>
      </c>
      <c r="J36" s="296" t="str">
        <f>+JAN!K33</f>
        <v>N</v>
      </c>
      <c r="K36" s="296">
        <f>+JAN!L33</f>
        <v>0</v>
      </c>
      <c r="L36" s="296">
        <f>+JAN!M33</f>
        <v>0</v>
      </c>
      <c r="M36" s="296" t="str">
        <f>+JAN!N33</f>
        <v>D</v>
      </c>
      <c r="N36" s="716" t="str">
        <f>+JAN!O33</f>
        <v>N</v>
      </c>
      <c r="O36" s="295">
        <f>+JAN!P33</f>
        <v>0</v>
      </c>
      <c r="P36" s="296">
        <f>+JAN!Q33</f>
        <v>0</v>
      </c>
      <c r="Q36" s="296" t="str">
        <f>+JAN!R33</f>
        <v>NT</v>
      </c>
      <c r="R36" s="296" t="str">
        <f>+JAN!S33</f>
        <v>NT</v>
      </c>
      <c r="S36" s="296">
        <f>+JAN!T33</f>
        <v>0</v>
      </c>
      <c r="T36" s="296" t="str">
        <f>+JAN!U33</f>
        <v>T</v>
      </c>
      <c r="U36" s="297" t="str">
        <f>+JAN!V33</f>
        <v>D</v>
      </c>
      <c r="V36" s="717" t="str">
        <f>+JAN!W33</f>
        <v>N</v>
      </c>
      <c r="W36" s="296">
        <f>+JAN!X33</f>
        <v>0</v>
      </c>
      <c r="X36" s="296">
        <f>+JAN!Y33</f>
        <v>0</v>
      </c>
      <c r="Y36" s="296" t="str">
        <f>+JAN!Z33</f>
        <v>D</v>
      </c>
      <c r="Z36" s="296" t="str">
        <f>+JAN!AA33</f>
        <v>D</v>
      </c>
      <c r="AA36" s="296" t="str">
        <f>+JAN!AB33</f>
        <v>NTSDS</v>
      </c>
      <c r="AB36" s="716">
        <f>+JAN!AC33</f>
        <v>0</v>
      </c>
      <c r="AC36" s="295" t="str">
        <f>+JAN!AD33</f>
        <v>D</v>
      </c>
      <c r="AD36" s="296" t="str">
        <f>+JAN!AE33</f>
        <v>DT</v>
      </c>
      <c r="AE36" s="296">
        <f>+JAN!AF33</f>
        <v>0</v>
      </c>
      <c r="AF36" s="296">
        <f>+JAN!AG33</f>
        <v>0</v>
      </c>
      <c r="AG36" s="297" t="str">
        <f>+JAN!AH33</f>
        <v>N</v>
      </c>
    </row>
    <row r="37" spans="1:33" ht="15" customHeight="1" x14ac:dyDescent="0.25">
      <c r="A37" s="613" t="s">
        <v>96</v>
      </c>
      <c r="B37" s="766" t="s">
        <v>2</v>
      </c>
      <c r="C37" s="790">
        <f>+JAN!D34</f>
        <v>0</v>
      </c>
      <c r="D37" s="791">
        <f>+JAN!E34</f>
        <v>0</v>
      </c>
      <c r="E37" s="791" t="str">
        <f>+JAN!F34</f>
        <v>N</v>
      </c>
      <c r="F37" s="277">
        <f>+JAN!G34</f>
        <v>0</v>
      </c>
      <c r="G37" s="281" t="str">
        <f>+JAN!H34</f>
        <v>D</v>
      </c>
      <c r="H37" s="300" t="str">
        <f>+JAN!I34</f>
        <v>DT</v>
      </c>
      <c r="I37" s="277">
        <f>+JAN!J34</f>
        <v>0</v>
      </c>
      <c r="J37" s="277" t="str">
        <f>+JAN!K34</f>
        <v>DT</v>
      </c>
      <c r="K37" s="277" t="str">
        <f>+JAN!L34</f>
        <v>D</v>
      </c>
      <c r="L37" s="277" t="str">
        <f>+JAN!M34</f>
        <v>D</v>
      </c>
      <c r="M37" s="277">
        <f>+JAN!N34</f>
        <v>0</v>
      </c>
      <c r="N37" s="298">
        <f>+JAN!O34</f>
        <v>0</v>
      </c>
      <c r="O37" s="278" t="str">
        <f>+JAN!P34</f>
        <v>D</v>
      </c>
      <c r="P37" s="277" t="str">
        <f>+JAN!Q34</f>
        <v>N</v>
      </c>
      <c r="Q37" s="277">
        <f>+JAN!R34</f>
        <v>0</v>
      </c>
      <c r="R37" s="277">
        <f>+JAN!S34</f>
        <v>0</v>
      </c>
      <c r="S37" s="277" t="str">
        <f>+JAN!T34</f>
        <v>D</v>
      </c>
      <c r="T37" s="277" t="str">
        <f>+JAN!U34</f>
        <v>DT</v>
      </c>
      <c r="U37" s="281" t="str">
        <f>+JAN!V34</f>
        <v>DTS5S</v>
      </c>
      <c r="V37" s="300">
        <f>+JAN!W34</f>
        <v>0</v>
      </c>
      <c r="W37" s="277" t="str">
        <f>+JAN!X34</f>
        <v>D</v>
      </c>
      <c r="X37" s="277" t="str">
        <f>+JAN!Y34</f>
        <v>DT</v>
      </c>
      <c r="Y37" s="277">
        <f>+JAN!Z34</f>
        <v>0</v>
      </c>
      <c r="Z37" s="277">
        <f>+JAN!AA34</f>
        <v>0</v>
      </c>
      <c r="AA37" s="277" t="str">
        <f>+JAN!AB34</f>
        <v>D</v>
      </c>
      <c r="AB37" s="298" t="str">
        <f>+JAN!AC34</f>
        <v>T</v>
      </c>
      <c r="AC37" s="278">
        <f>+JAN!AD34</f>
        <v>0</v>
      </c>
      <c r="AD37" s="277">
        <f>+JAN!AE34</f>
        <v>0</v>
      </c>
      <c r="AE37" s="277" t="str">
        <f>+JAN!AF34</f>
        <v>D</v>
      </c>
      <c r="AF37" s="277" t="str">
        <f>+JAN!AG34</f>
        <v>N</v>
      </c>
      <c r="AG37" s="281">
        <f>+JAN!AH34</f>
        <v>0</v>
      </c>
    </row>
    <row r="38" spans="1:33" ht="15" customHeight="1" x14ac:dyDescent="0.25">
      <c r="A38" s="613" t="s">
        <v>97</v>
      </c>
      <c r="B38" s="766" t="s">
        <v>2</v>
      </c>
      <c r="C38" s="790">
        <f>+JAN!D35</f>
        <v>0</v>
      </c>
      <c r="D38" s="791" t="str">
        <f>+JAN!E35</f>
        <v>SA</v>
      </c>
      <c r="E38" s="791" t="str">
        <f>+JAN!F35</f>
        <v>SA</v>
      </c>
      <c r="F38" s="277">
        <f>+JAN!G35</f>
        <v>0</v>
      </c>
      <c r="G38" s="281">
        <f>+JAN!H35</f>
        <v>0</v>
      </c>
      <c r="H38" s="300" t="str">
        <f>+JAN!I35</f>
        <v>SA</v>
      </c>
      <c r="I38" s="277" t="str">
        <f>+JAN!J35</f>
        <v>SA</v>
      </c>
      <c r="J38" s="277">
        <f>+JAN!K35</f>
        <v>0</v>
      </c>
      <c r="K38" s="277" t="str">
        <f>+JAN!L35</f>
        <v>D</v>
      </c>
      <c r="L38" s="277" t="str">
        <f>+JAN!M35</f>
        <v>D</v>
      </c>
      <c r="M38" s="277" t="str">
        <f>+JAN!N35</f>
        <v>NTS</v>
      </c>
      <c r="N38" s="298">
        <f>+JAN!O35</f>
        <v>0</v>
      </c>
      <c r="O38" s="278" t="str">
        <f>+JAN!P35</f>
        <v>D</v>
      </c>
      <c r="P38" s="277" t="str">
        <f>+JAN!Q35</f>
        <v>N</v>
      </c>
      <c r="Q38" s="277" t="str">
        <f>+JAN!R35</f>
        <v>NTS5S</v>
      </c>
      <c r="R38" s="277">
        <f>+JAN!S35</f>
        <v>0</v>
      </c>
      <c r="S38" s="277" t="str">
        <f>+JAN!T35</f>
        <v>N</v>
      </c>
      <c r="T38" s="277" t="str">
        <f>+JAN!U35</f>
        <v>N</v>
      </c>
      <c r="U38" s="281">
        <f>+JAN!V35</f>
        <v>0</v>
      </c>
      <c r="V38" s="300">
        <f>+JAN!W35</f>
        <v>0</v>
      </c>
      <c r="W38" s="277" t="str">
        <f>+JAN!X35</f>
        <v>D</v>
      </c>
      <c r="X38" s="277" t="str">
        <f>+JAN!Y35</f>
        <v>N</v>
      </c>
      <c r="Y38" s="277">
        <f>+JAN!Z35</f>
        <v>0</v>
      </c>
      <c r="Z38" s="277">
        <f>+JAN!AA35</f>
        <v>0</v>
      </c>
      <c r="AA38" s="277" t="str">
        <f>+JAN!AB35</f>
        <v>D</v>
      </c>
      <c r="AB38" s="298" t="str">
        <f>+JAN!AC35</f>
        <v>N</v>
      </c>
      <c r="AC38" s="278">
        <f>+JAN!AD35</f>
        <v>0</v>
      </c>
      <c r="AD38" s="277">
        <f>+JAN!AE35</f>
        <v>0</v>
      </c>
      <c r="AE38" s="277" t="str">
        <f>+JAN!AF35</f>
        <v>D</v>
      </c>
      <c r="AF38" s="277" t="str">
        <f>+JAN!AG35</f>
        <v>N</v>
      </c>
      <c r="AG38" s="281">
        <f>+JAN!AH35</f>
        <v>0</v>
      </c>
    </row>
    <row r="39" spans="1:33" ht="15" customHeight="1" x14ac:dyDescent="0.25">
      <c r="A39" s="613" t="s">
        <v>77</v>
      </c>
      <c r="B39" s="766" t="s">
        <v>2</v>
      </c>
      <c r="C39" s="790" t="str">
        <f>+JAN!D36</f>
        <v>N</v>
      </c>
      <c r="D39" s="791" t="str">
        <f>+JAN!E36</f>
        <v>N</v>
      </c>
      <c r="E39" s="791">
        <f>+JAN!F36</f>
        <v>0</v>
      </c>
      <c r="F39" s="277">
        <f>+JAN!G36</f>
        <v>0</v>
      </c>
      <c r="G39" s="281" t="str">
        <f>+JAN!H36</f>
        <v>NT</v>
      </c>
      <c r="H39" s="300" t="str">
        <f>+JAN!I36</f>
        <v>N</v>
      </c>
      <c r="I39" s="277">
        <f>+JAN!J36</f>
        <v>0</v>
      </c>
      <c r="J39" s="277">
        <f>+JAN!K36</f>
        <v>0</v>
      </c>
      <c r="K39" s="277" t="str">
        <f>+JAN!L36</f>
        <v>D</v>
      </c>
      <c r="L39" s="277" t="str">
        <f>+JAN!M36</f>
        <v>D</v>
      </c>
      <c r="M39" s="277">
        <f>+JAN!N36</f>
        <v>0</v>
      </c>
      <c r="N39" s="298">
        <f>+JAN!O36</f>
        <v>0</v>
      </c>
      <c r="O39" s="278" t="str">
        <f>+JAN!P36</f>
        <v>D</v>
      </c>
      <c r="P39" s="277" t="str">
        <f>+JAN!Q36</f>
        <v>N</v>
      </c>
      <c r="Q39" s="277">
        <f>+JAN!R36</f>
        <v>0</v>
      </c>
      <c r="R39" s="277" t="str">
        <f>+JAN!S36</f>
        <v>DTSDS</v>
      </c>
      <c r="S39" s="277" t="str">
        <f>+JAN!T36</f>
        <v>DT</v>
      </c>
      <c r="T39" s="277" t="str">
        <f>+JAN!U36</f>
        <v>N</v>
      </c>
      <c r="U39" s="281">
        <f>+JAN!V36</f>
        <v>0</v>
      </c>
      <c r="V39" s="300">
        <f>+JAN!W36</f>
        <v>0</v>
      </c>
      <c r="W39" s="277" t="str">
        <f>+JAN!X36</f>
        <v>D</v>
      </c>
      <c r="X39" s="277" t="str">
        <f>+JAN!Y36</f>
        <v>N</v>
      </c>
      <c r="Y39" s="277">
        <f>+JAN!Z36</f>
        <v>0</v>
      </c>
      <c r="Z39" s="277">
        <f>+JAN!AA36</f>
        <v>0</v>
      </c>
      <c r="AA39" s="277" t="str">
        <f>+JAN!AB36</f>
        <v>D</v>
      </c>
      <c r="AB39" s="298" t="str">
        <f>+JAN!AC36</f>
        <v>N</v>
      </c>
      <c r="AC39" s="278" t="str">
        <f>+JAN!AD36</f>
        <v>NTS</v>
      </c>
      <c r="AD39" s="277">
        <f>+JAN!AE36</f>
        <v>0</v>
      </c>
      <c r="AE39" s="277" t="str">
        <f>+JAN!AF36</f>
        <v>D</v>
      </c>
      <c r="AF39" s="277" t="str">
        <f>+JAN!AG36</f>
        <v>N</v>
      </c>
      <c r="AG39" s="281">
        <f>+JAN!AH36</f>
        <v>0</v>
      </c>
    </row>
    <row r="40" spans="1:33" ht="15" customHeight="1" thickBot="1" x14ac:dyDescent="0.3">
      <c r="A40" s="769" t="s">
        <v>104</v>
      </c>
      <c r="B40" s="770" t="s">
        <v>2</v>
      </c>
      <c r="C40" s="795">
        <f>+JAN!D37</f>
        <v>0</v>
      </c>
      <c r="D40" s="796">
        <f>+JAN!E37</f>
        <v>0</v>
      </c>
      <c r="E40" s="796" t="str">
        <f>+JAN!F37</f>
        <v>T</v>
      </c>
      <c r="F40" s="325" t="str">
        <f>+JAN!G37</f>
        <v>NT</v>
      </c>
      <c r="G40" s="326" t="str">
        <f>+JAN!H37</f>
        <v>T</v>
      </c>
      <c r="H40" s="720" t="str">
        <f>+JAN!I37</f>
        <v>N</v>
      </c>
      <c r="I40" s="325">
        <f>+JAN!J37</f>
        <v>0</v>
      </c>
      <c r="J40" s="325">
        <f>+JAN!K37</f>
        <v>0</v>
      </c>
      <c r="K40" s="325" t="str">
        <f>+JAN!L37</f>
        <v>T</v>
      </c>
      <c r="L40" s="325" t="str">
        <f>+JAN!M37</f>
        <v>D</v>
      </c>
      <c r="M40" s="325" t="str">
        <f>+JAN!N37</f>
        <v>NT</v>
      </c>
      <c r="N40" s="719">
        <f>+JAN!O37</f>
        <v>0</v>
      </c>
      <c r="O40" s="324" t="str">
        <f>+JAN!P37</f>
        <v>D</v>
      </c>
      <c r="P40" s="325" t="str">
        <f>+JAN!Q37</f>
        <v>N</v>
      </c>
      <c r="Q40" s="325">
        <f>+JAN!R37</f>
        <v>0</v>
      </c>
      <c r="R40" s="325" t="str">
        <f>+JAN!S37</f>
        <v>DTSDS</v>
      </c>
      <c r="S40" s="325" t="str">
        <f>+JAN!T37</f>
        <v>N</v>
      </c>
      <c r="T40" s="325" t="str">
        <f>+JAN!U37</f>
        <v>N</v>
      </c>
      <c r="U40" s="326">
        <f>+JAN!V37</f>
        <v>0</v>
      </c>
      <c r="V40" s="720">
        <f>+JAN!W37</f>
        <v>0</v>
      </c>
      <c r="W40" s="325" t="str">
        <f>+JAN!X37</f>
        <v>D</v>
      </c>
      <c r="X40" s="325" t="str">
        <f>+JAN!Y37</f>
        <v>N</v>
      </c>
      <c r="Y40" s="325">
        <f>+JAN!Z37</f>
        <v>0</v>
      </c>
      <c r="Z40" s="325">
        <f>+JAN!AA37</f>
        <v>0</v>
      </c>
      <c r="AA40" s="325" t="str">
        <f>+JAN!AB37</f>
        <v>D</v>
      </c>
      <c r="AB40" s="719" t="str">
        <f>+JAN!AC37</f>
        <v>N</v>
      </c>
      <c r="AC40" s="324">
        <f>+JAN!AD37</f>
        <v>0</v>
      </c>
      <c r="AD40" s="325" t="str">
        <f>+JAN!AE37</f>
        <v>DTS</v>
      </c>
      <c r="AE40" s="325" t="str">
        <f>+JAN!AF37</f>
        <v>NT</v>
      </c>
      <c r="AF40" s="325" t="str">
        <f>+JAN!AG37</f>
        <v>N</v>
      </c>
      <c r="AG40" s="326" t="str">
        <f>+JAN!AH37</f>
        <v>NTS5S</v>
      </c>
    </row>
    <row r="41" spans="1:33" ht="15" customHeight="1" x14ac:dyDescent="0.25">
      <c r="A41" s="612" t="s">
        <v>108</v>
      </c>
      <c r="B41" s="765" t="s">
        <v>3</v>
      </c>
      <c r="C41" s="788">
        <f>+JAN!D38</f>
        <v>0</v>
      </c>
      <c r="D41" s="789">
        <f>+JAN!E38</f>
        <v>0</v>
      </c>
      <c r="E41" s="789" t="str">
        <f>+JAN!F38</f>
        <v>DT</v>
      </c>
      <c r="F41" s="279">
        <f>+JAN!G38</f>
        <v>0</v>
      </c>
      <c r="G41" s="280" t="str">
        <f>+JAN!H38</f>
        <v>D</v>
      </c>
      <c r="H41" s="752" t="str">
        <f>+JAN!I38</f>
        <v>DT</v>
      </c>
      <c r="I41" s="279">
        <f>+JAN!J38</f>
        <v>0</v>
      </c>
      <c r="J41" s="279">
        <f>+JAN!K38</f>
        <v>0</v>
      </c>
      <c r="K41" s="279" t="str">
        <f>+JAN!L38</f>
        <v>FOTS</v>
      </c>
      <c r="L41" s="279" t="str">
        <f>+JAN!M38</f>
        <v>FOTS</v>
      </c>
      <c r="M41" s="279">
        <f>+JAN!N38</f>
        <v>0</v>
      </c>
      <c r="N41" s="753">
        <f>+JAN!O38</f>
        <v>0</v>
      </c>
      <c r="O41" s="273" t="str">
        <f>+JAN!P38</f>
        <v>D</v>
      </c>
      <c r="P41" s="279" t="str">
        <f>+JAN!Q38</f>
        <v>DT</v>
      </c>
      <c r="Q41" s="279" t="str">
        <f>+JAN!R38</f>
        <v>DTS5S</v>
      </c>
      <c r="R41" s="279" t="str">
        <f>+JAN!S38</f>
        <v>T</v>
      </c>
      <c r="S41" s="279" t="str">
        <f>+JAN!T38</f>
        <v>FE</v>
      </c>
      <c r="T41" s="279" t="str">
        <f>+JAN!U38</f>
        <v>FE</v>
      </c>
      <c r="U41" s="280">
        <f>+JAN!V38</f>
        <v>0</v>
      </c>
      <c r="V41" s="752" t="str">
        <f>+JAN!W38</f>
        <v>DTS5S</v>
      </c>
      <c r="W41" s="279" t="str">
        <f>+JAN!X38</f>
        <v>D</v>
      </c>
      <c r="X41" s="279" t="str">
        <f>+JAN!Y38</f>
        <v>DT</v>
      </c>
      <c r="Y41" s="279">
        <f>+JAN!Z38</f>
        <v>0</v>
      </c>
      <c r="Z41" s="279" t="str">
        <f>+JAN!AA38</f>
        <v>DT</v>
      </c>
      <c r="AA41" s="279" t="str">
        <f>+JAN!AB38</f>
        <v>D</v>
      </c>
      <c r="AB41" s="753" t="str">
        <f>+JAN!AC38</f>
        <v>T</v>
      </c>
      <c r="AC41" s="273">
        <f>+JAN!AD38</f>
        <v>0</v>
      </c>
      <c r="AD41" s="279">
        <f>+JAN!AE38</f>
        <v>0</v>
      </c>
      <c r="AE41" s="279" t="str">
        <f>+JAN!AF38</f>
        <v>D</v>
      </c>
      <c r="AF41" s="279" t="str">
        <f>+JAN!AG38</f>
        <v>D</v>
      </c>
      <c r="AG41" s="280" t="str">
        <f>+JAN!AH38</f>
        <v>NTS</v>
      </c>
    </row>
    <row r="42" spans="1:33" ht="15" customHeight="1" x14ac:dyDescent="0.25">
      <c r="A42" s="613" t="s">
        <v>110</v>
      </c>
      <c r="B42" s="766" t="s">
        <v>3</v>
      </c>
      <c r="C42" s="790" t="str">
        <f>+JAN!D39</f>
        <v>D</v>
      </c>
      <c r="D42" s="791" t="str">
        <f>+JAN!E39</f>
        <v>D</v>
      </c>
      <c r="E42" s="791">
        <f>+JAN!F39</f>
        <v>0</v>
      </c>
      <c r="F42" s="277">
        <f>+JAN!G39</f>
        <v>0</v>
      </c>
      <c r="G42" s="281" t="str">
        <f>+JAN!H39</f>
        <v>D</v>
      </c>
      <c r="H42" s="300" t="str">
        <f>+JAN!I39</f>
        <v>N</v>
      </c>
      <c r="I42" s="277" t="str">
        <f>+JAN!J39</f>
        <v>NTS</v>
      </c>
      <c r="J42" s="277">
        <f>+JAN!K39</f>
        <v>0</v>
      </c>
      <c r="K42" s="277" t="str">
        <f>+JAN!L39</f>
        <v>D</v>
      </c>
      <c r="L42" s="277" t="str">
        <f>+JAN!M39</f>
        <v>disp</v>
      </c>
      <c r="M42" s="277">
        <f>+JAN!N39</f>
        <v>0</v>
      </c>
      <c r="N42" s="298">
        <f>+JAN!O39</f>
        <v>0</v>
      </c>
      <c r="O42" s="278" t="str">
        <f>+JAN!P39</f>
        <v>D</v>
      </c>
      <c r="P42" s="277" t="str">
        <f>+JAN!Q39</f>
        <v>N</v>
      </c>
      <c r="Q42" s="277">
        <f>+JAN!R39</f>
        <v>0</v>
      </c>
      <c r="R42" s="277">
        <f>+JAN!S39</f>
        <v>0</v>
      </c>
      <c r="S42" s="277" t="str">
        <f>+JAN!T39</f>
        <v>N</v>
      </c>
      <c r="T42" s="277" t="str">
        <f>+JAN!U39</f>
        <v>N</v>
      </c>
      <c r="U42" s="281">
        <f>+JAN!V39</f>
        <v>0</v>
      </c>
      <c r="V42" s="300">
        <f>+JAN!W39</f>
        <v>0</v>
      </c>
      <c r="W42" s="277" t="str">
        <f>+JAN!X39</f>
        <v>D</v>
      </c>
      <c r="X42" s="277" t="str">
        <f>+JAN!Y39</f>
        <v>N</v>
      </c>
      <c r="Y42" s="277" t="str">
        <f>+JAN!Z39</f>
        <v>NTS5S</v>
      </c>
      <c r="Z42" s="277">
        <f>+JAN!AA39</f>
        <v>0</v>
      </c>
      <c r="AA42" s="277" t="str">
        <f>+JAN!AB39</f>
        <v>D</v>
      </c>
      <c r="AB42" s="298" t="str">
        <f>+JAN!AC39</f>
        <v>N</v>
      </c>
      <c r="AC42" s="278">
        <f>+JAN!AD39</f>
        <v>0</v>
      </c>
      <c r="AD42" s="277">
        <f>+JAN!AE39</f>
        <v>0</v>
      </c>
      <c r="AE42" s="277" t="str">
        <f>+JAN!AF39</f>
        <v>D</v>
      </c>
      <c r="AF42" s="277" t="str">
        <f>+JAN!AG39</f>
        <v>N</v>
      </c>
      <c r="AG42" s="281">
        <f>+JAN!AH39</f>
        <v>0</v>
      </c>
    </row>
    <row r="43" spans="1:33" ht="15" customHeight="1" x14ac:dyDescent="0.25">
      <c r="A43" s="613" t="s">
        <v>168</v>
      </c>
      <c r="B43" s="766" t="s">
        <v>3</v>
      </c>
      <c r="C43" s="790" t="str">
        <f>+JAN!D40</f>
        <v>N</v>
      </c>
      <c r="D43" s="791" t="str">
        <f>+JAN!E40</f>
        <v>N</v>
      </c>
      <c r="E43" s="791">
        <f>+JAN!F40</f>
        <v>0</v>
      </c>
      <c r="F43" s="277" t="str">
        <f>+JAN!G40</f>
        <v>DTSDS</v>
      </c>
      <c r="G43" s="281" t="str">
        <f>+JAN!H40</f>
        <v>T</v>
      </c>
      <c r="H43" s="300" t="str">
        <f>+JAN!I40</f>
        <v>N</v>
      </c>
      <c r="I43" s="277">
        <f>+JAN!J40</f>
        <v>0</v>
      </c>
      <c r="J43" s="277">
        <f>+JAN!K40</f>
        <v>0</v>
      </c>
      <c r="K43" s="277" t="str">
        <f>+JAN!L40</f>
        <v>D</v>
      </c>
      <c r="L43" s="277" t="str">
        <f>+JAN!M40</f>
        <v>D</v>
      </c>
      <c r="M43" s="277">
        <f>+JAN!N40</f>
        <v>0</v>
      </c>
      <c r="N43" s="298">
        <f>+JAN!O40</f>
        <v>0</v>
      </c>
      <c r="O43" s="278" t="str">
        <f>+JAN!P40</f>
        <v>D</v>
      </c>
      <c r="P43" s="277" t="str">
        <f>+JAN!Q40</f>
        <v>N</v>
      </c>
      <c r="Q43" s="277">
        <f>+JAN!R40</f>
        <v>0</v>
      </c>
      <c r="R43" s="277" t="str">
        <f>+JAN!S40</f>
        <v>DTSDS</v>
      </c>
      <c r="S43" s="277" t="str">
        <f>+JAN!T40</f>
        <v>N</v>
      </c>
      <c r="T43" s="277" t="str">
        <f>+JAN!U40</f>
        <v>N</v>
      </c>
      <c r="U43" s="281">
        <f>+JAN!V40</f>
        <v>0</v>
      </c>
      <c r="V43" s="300">
        <f>+JAN!W40</f>
        <v>0</v>
      </c>
      <c r="W43" s="277" t="str">
        <f>+JAN!X40</f>
        <v>D</v>
      </c>
      <c r="X43" s="277" t="str">
        <f>+JAN!Y40</f>
        <v>N</v>
      </c>
      <c r="Y43" s="277" t="str">
        <f>+JAN!Z40</f>
        <v>NTS5S</v>
      </c>
      <c r="Z43" s="277">
        <f>+JAN!AA40</f>
        <v>0</v>
      </c>
      <c r="AA43" s="277" t="str">
        <f>+JAN!AB40</f>
        <v>D</v>
      </c>
      <c r="AB43" s="298" t="str">
        <f>+JAN!AC40</f>
        <v>N</v>
      </c>
      <c r="AC43" s="278">
        <f>+JAN!AD40</f>
        <v>0</v>
      </c>
      <c r="AD43" s="277">
        <f>+JAN!AE40</f>
        <v>0</v>
      </c>
      <c r="AE43" s="277" t="str">
        <f>+JAN!AF40</f>
        <v>D</v>
      </c>
      <c r="AF43" s="277" t="str">
        <f>+JAN!AG40</f>
        <v>N</v>
      </c>
      <c r="AG43" s="281">
        <f>+JAN!AH40</f>
        <v>0</v>
      </c>
    </row>
    <row r="44" spans="1:33" ht="15" customHeight="1" x14ac:dyDescent="0.25">
      <c r="A44" s="613" t="s">
        <v>89</v>
      </c>
      <c r="B44" s="766" t="s">
        <v>3</v>
      </c>
      <c r="C44" s="790" t="str">
        <f>+JAN!D41</f>
        <v>N</v>
      </c>
      <c r="D44" s="791" t="str">
        <f>+JAN!E41</f>
        <v>N</v>
      </c>
      <c r="E44" s="791">
        <f>+JAN!F41</f>
        <v>0</v>
      </c>
      <c r="F44" s="277" t="str">
        <f>+JAN!G41</f>
        <v>DTSDS</v>
      </c>
      <c r="G44" s="281" t="str">
        <f>+JAN!H41</f>
        <v>D</v>
      </c>
      <c r="H44" s="300" t="str">
        <f>+JAN!I41</f>
        <v>DT</v>
      </c>
      <c r="I44" s="277">
        <f>+JAN!J41</f>
        <v>0</v>
      </c>
      <c r="J44" s="277">
        <f>+JAN!K41</f>
        <v>0</v>
      </c>
      <c r="K44" s="277" t="str">
        <f>+JAN!L41</f>
        <v>T</v>
      </c>
      <c r="L44" s="277" t="str">
        <f>+JAN!M41</f>
        <v>D</v>
      </c>
      <c r="M44" s="277" t="str">
        <f>+JAN!N41</f>
        <v>NT</v>
      </c>
      <c r="N44" s="298">
        <f>+JAN!O41</f>
        <v>0</v>
      </c>
      <c r="O44" s="278" t="str">
        <f>+JAN!P41</f>
        <v>D</v>
      </c>
      <c r="P44" s="277" t="str">
        <f>+JAN!Q41</f>
        <v>N</v>
      </c>
      <c r="Q44" s="277">
        <f>+JAN!R41</f>
        <v>0</v>
      </c>
      <c r="R44" s="277">
        <f>+JAN!S41</f>
        <v>0</v>
      </c>
      <c r="S44" s="277" t="str">
        <f>+JAN!T41</f>
        <v>N</v>
      </c>
      <c r="T44" s="277" t="str">
        <f>+JAN!U41</f>
        <v>N</v>
      </c>
      <c r="U44" s="281">
        <f>+JAN!V41</f>
        <v>0</v>
      </c>
      <c r="V44" s="300" t="str">
        <f>+JAN!W41</f>
        <v>DTS5S</v>
      </c>
      <c r="W44" s="277" t="str">
        <f>+JAN!X41</f>
        <v>D</v>
      </c>
      <c r="X44" s="277" t="str">
        <f>+JAN!Y41</f>
        <v>N</v>
      </c>
      <c r="Y44" s="277" t="str">
        <f>+JAN!Z41</f>
        <v>NTS5S</v>
      </c>
      <c r="Z44" s="802">
        <f>+JAN!AA41</f>
        <v>0</v>
      </c>
      <c r="AA44" s="277" t="str">
        <f>+JAN!AB41</f>
        <v>D</v>
      </c>
      <c r="AB44" s="298" t="str">
        <f>+JAN!AC41</f>
        <v>N</v>
      </c>
      <c r="AC44" s="278">
        <f>+JAN!AD41</f>
        <v>0</v>
      </c>
      <c r="AD44" s="277">
        <f>+JAN!AE41</f>
        <v>0</v>
      </c>
      <c r="AE44" s="277" t="str">
        <f>+JAN!AF41</f>
        <v>D</v>
      </c>
      <c r="AF44" s="277" t="str">
        <f>+JAN!AG41</f>
        <v>N</v>
      </c>
      <c r="AG44" s="281">
        <f>+JAN!AH41</f>
        <v>0</v>
      </c>
    </row>
    <row r="45" spans="1:33" ht="15" customHeight="1" x14ac:dyDescent="0.25">
      <c r="A45" s="613" t="s">
        <v>115</v>
      </c>
      <c r="B45" s="766" t="s">
        <v>3</v>
      </c>
      <c r="C45" s="790" t="str">
        <f>+JAN!D42</f>
        <v>N</v>
      </c>
      <c r="D45" s="791" t="str">
        <f>+JAN!E42</f>
        <v>N</v>
      </c>
      <c r="E45" s="791">
        <f>+JAN!F42</f>
        <v>0</v>
      </c>
      <c r="F45" s="277">
        <f>+JAN!G42</f>
        <v>0</v>
      </c>
      <c r="G45" s="281" t="str">
        <f>+JAN!H42</f>
        <v>NT</v>
      </c>
      <c r="H45" s="300" t="str">
        <f>+JAN!I42</f>
        <v>N</v>
      </c>
      <c r="I45" s="277">
        <f>+JAN!J42</f>
        <v>0</v>
      </c>
      <c r="J45" s="277">
        <f>+JAN!K42</f>
        <v>0</v>
      </c>
      <c r="K45" s="277" t="str">
        <f>+JAN!L42</f>
        <v>D</v>
      </c>
      <c r="L45" s="277" t="str">
        <f>+JAN!M42</f>
        <v>D</v>
      </c>
      <c r="M45" s="277" t="str">
        <f>+JAN!N42</f>
        <v>NTS</v>
      </c>
      <c r="N45" s="298">
        <f>+JAN!O42</f>
        <v>0</v>
      </c>
      <c r="O45" s="278" t="str">
        <f>+JAN!P42</f>
        <v>D</v>
      </c>
      <c r="P45" s="277" t="str">
        <f>+JAN!Q42</f>
        <v>N</v>
      </c>
      <c r="Q45" s="277">
        <f>+JAN!R42</f>
        <v>0</v>
      </c>
      <c r="R45" s="277">
        <f>+JAN!S42</f>
        <v>0</v>
      </c>
      <c r="S45" s="277" t="str">
        <f>+JAN!T42</f>
        <v>T</v>
      </c>
      <c r="T45" s="277" t="str">
        <f>+JAN!U42</f>
        <v>B</v>
      </c>
      <c r="U45" s="281">
        <f>+JAN!V42</f>
        <v>0</v>
      </c>
      <c r="V45" s="300">
        <f>+JAN!W42</f>
        <v>0</v>
      </c>
      <c r="W45" s="277" t="str">
        <f>+JAN!X42</f>
        <v>NT</v>
      </c>
      <c r="X45" s="277" t="str">
        <f>+JAN!Y42</f>
        <v>N</v>
      </c>
      <c r="Y45" s="277">
        <f>+JAN!Z42</f>
        <v>0</v>
      </c>
      <c r="Z45" s="802">
        <f>+JAN!AA42</f>
        <v>0</v>
      </c>
      <c r="AA45" s="277" t="str">
        <f>+JAN!AB42</f>
        <v>D</v>
      </c>
      <c r="AB45" s="298" t="str">
        <f>+JAN!AC42</f>
        <v>N</v>
      </c>
      <c r="AC45" s="278" t="str">
        <f>+JAN!AD42</f>
        <v>NT</v>
      </c>
      <c r="AD45" s="277">
        <f>+JAN!AE42</f>
        <v>0</v>
      </c>
      <c r="AE45" s="277" t="str">
        <f>+JAN!AF42</f>
        <v>D</v>
      </c>
      <c r="AF45" s="277" t="str">
        <f>+JAN!AG42</f>
        <v>N</v>
      </c>
      <c r="AG45" s="281">
        <f>+JAN!AH42</f>
        <v>0</v>
      </c>
    </row>
    <row r="46" spans="1:33" ht="15" customHeight="1" x14ac:dyDescent="0.25">
      <c r="A46" s="613" t="s">
        <v>293</v>
      </c>
      <c r="B46" s="766" t="s">
        <v>3</v>
      </c>
      <c r="C46" s="790" t="str">
        <f>+JAN!D43</f>
        <v>N</v>
      </c>
      <c r="D46" s="791" t="str">
        <f>+JAN!E43</f>
        <v>T</v>
      </c>
      <c r="E46" s="791" t="str">
        <f>+JAN!F43</f>
        <v>NT</v>
      </c>
      <c r="F46" s="277">
        <f>+JAN!G43</f>
        <v>0</v>
      </c>
      <c r="G46" s="281" t="str">
        <f>+JAN!H43</f>
        <v>D</v>
      </c>
      <c r="H46" s="300" t="str">
        <f>+JAN!I43</f>
        <v>N</v>
      </c>
      <c r="I46" s="277">
        <f>+JAN!J43</f>
        <v>0</v>
      </c>
      <c r="J46" s="277">
        <f>+JAN!K43</f>
        <v>0</v>
      </c>
      <c r="K46" s="277" t="str">
        <f>+JAN!L43</f>
        <v>D</v>
      </c>
      <c r="L46" s="277" t="str">
        <f>+JAN!M43</f>
        <v>D</v>
      </c>
      <c r="M46" s="277">
        <f>+JAN!N43</f>
        <v>0</v>
      </c>
      <c r="N46" s="298">
        <f>+JAN!O43</f>
        <v>0</v>
      </c>
      <c r="O46" s="278" t="str">
        <f>+JAN!P43</f>
        <v>D</v>
      </c>
      <c r="P46" s="277" t="str">
        <f>+JAN!Q43</f>
        <v>N</v>
      </c>
      <c r="Q46" s="277">
        <f>+JAN!R43</f>
        <v>0</v>
      </c>
      <c r="R46" s="277">
        <f>+JAN!S43</f>
        <v>0</v>
      </c>
      <c r="S46" s="277" t="str">
        <f>+JAN!T43</f>
        <v>D</v>
      </c>
      <c r="T46" s="277" t="str">
        <f>+JAN!U43</f>
        <v>N</v>
      </c>
      <c r="U46" s="281" t="str">
        <f>+JAN!V43</f>
        <v>NTS5S</v>
      </c>
      <c r="V46" s="300">
        <f>+JAN!W43</f>
        <v>0</v>
      </c>
      <c r="W46" s="277" t="str">
        <f>+JAN!X43</f>
        <v>D</v>
      </c>
      <c r="X46" s="277" t="str">
        <f>+JAN!Y43</f>
        <v>N</v>
      </c>
      <c r="Y46" s="277">
        <f>+JAN!Z43</f>
        <v>0</v>
      </c>
      <c r="Z46" s="802">
        <f>+JAN!AA43</f>
        <v>0</v>
      </c>
      <c r="AA46" s="277" t="str">
        <f>+JAN!AB43</f>
        <v>D</v>
      </c>
      <c r="AB46" s="298" t="str">
        <f>+JAN!AC43</f>
        <v>N</v>
      </c>
      <c r="AC46" s="278">
        <f>+JAN!AD43</f>
        <v>0</v>
      </c>
      <c r="AD46" s="277">
        <f>+JAN!AE43</f>
        <v>0</v>
      </c>
      <c r="AE46" s="277" t="str">
        <f>+JAN!AF43</f>
        <v>D</v>
      </c>
      <c r="AF46" s="277" t="str">
        <f>+JAN!AG43</f>
        <v>N</v>
      </c>
      <c r="AG46" s="281">
        <f>+JAN!AH43</f>
        <v>0</v>
      </c>
    </row>
    <row r="47" spans="1:33" ht="15" customHeight="1" thickBot="1" x14ac:dyDescent="0.3">
      <c r="A47" s="613" t="s">
        <v>294</v>
      </c>
      <c r="B47" s="766" t="s">
        <v>3</v>
      </c>
      <c r="C47" s="790">
        <f>+JAN!D44</f>
        <v>0</v>
      </c>
      <c r="D47" s="791">
        <f>+JAN!E44</f>
        <v>0</v>
      </c>
      <c r="E47" s="791">
        <f>+JAN!F44</f>
        <v>0</v>
      </c>
      <c r="F47" s="277" t="str">
        <f>+JAN!G44</f>
        <v>DTSDS</v>
      </c>
      <c r="G47" s="281" t="str">
        <f>+JAN!H44</f>
        <v>D</v>
      </c>
      <c r="H47" s="300" t="str">
        <f>+JAN!I44</f>
        <v>D</v>
      </c>
      <c r="I47" s="277">
        <f>+JAN!J44</f>
        <v>0</v>
      </c>
      <c r="J47" s="277">
        <f>+JAN!K44</f>
        <v>0</v>
      </c>
      <c r="K47" s="277" t="str">
        <f>+JAN!L44</f>
        <v>FOTS</v>
      </c>
      <c r="L47" s="277" t="str">
        <f>+JAN!M44</f>
        <v>FOTS</v>
      </c>
      <c r="M47" s="277">
        <f>+JAN!N44</f>
        <v>0</v>
      </c>
      <c r="N47" s="298">
        <f>+JAN!O44</f>
        <v>0</v>
      </c>
      <c r="O47" s="278" t="str">
        <f>+JAN!P44</f>
        <v>FE</v>
      </c>
      <c r="P47" s="277" t="str">
        <f>+JAN!Q44</f>
        <v>FE</v>
      </c>
      <c r="Q47" s="277">
        <f>+JAN!R44</f>
        <v>0</v>
      </c>
      <c r="R47" s="277">
        <f>+JAN!S44</f>
        <v>0</v>
      </c>
      <c r="S47" s="277" t="str">
        <f>+JAN!T44</f>
        <v>N</v>
      </c>
      <c r="T47" s="277" t="str">
        <f>+JAN!U44</f>
        <v>N</v>
      </c>
      <c r="U47" s="281">
        <f>+JAN!V44</f>
        <v>0</v>
      </c>
      <c r="V47" s="300">
        <f>+JAN!W44</f>
        <v>0</v>
      </c>
      <c r="W47" s="277" t="str">
        <f>+JAN!X44</f>
        <v>D</v>
      </c>
      <c r="X47" s="277" t="str">
        <f>+JAN!Y44</f>
        <v>N</v>
      </c>
      <c r="Y47" s="277">
        <f>+JAN!Z44</f>
        <v>0</v>
      </c>
      <c r="Z47" s="802">
        <f>+JAN!AA44</f>
        <v>0</v>
      </c>
      <c r="AA47" s="277" t="str">
        <f>+JAN!AB44</f>
        <v>N</v>
      </c>
      <c r="AB47" s="298" t="str">
        <f>+JAN!AC44</f>
        <v>N</v>
      </c>
      <c r="AC47" s="278">
        <f>+JAN!AD44</f>
        <v>0</v>
      </c>
      <c r="AD47" s="277" t="str">
        <f>+JAN!AE44</f>
        <v>DTS</v>
      </c>
      <c r="AE47" s="277" t="str">
        <f>+JAN!AF44</f>
        <v>N</v>
      </c>
      <c r="AF47" s="277" t="str">
        <f>+JAN!AG44</f>
        <v>N</v>
      </c>
      <c r="AG47" s="281">
        <f>+JAN!AH44</f>
        <v>0</v>
      </c>
    </row>
    <row r="48" spans="1:33" ht="15.75" thickBot="1" x14ac:dyDescent="0.3">
      <c r="A48" s="1477" t="s">
        <v>22</v>
      </c>
      <c r="B48" s="1480" t="s">
        <v>23</v>
      </c>
      <c r="C48" s="1474" t="s">
        <v>202</v>
      </c>
      <c r="D48" s="1475"/>
      <c r="E48" s="1475"/>
      <c r="F48" s="1475"/>
      <c r="G48" s="1475"/>
      <c r="H48" s="1475"/>
      <c r="I48" s="1475"/>
      <c r="J48" s="1475"/>
      <c r="K48" s="1475"/>
      <c r="L48" s="1475"/>
      <c r="M48" s="1475"/>
      <c r="N48" s="1475"/>
      <c r="O48" s="1475"/>
      <c r="P48" s="1475"/>
      <c r="Q48" s="1475"/>
      <c r="R48" s="1475"/>
      <c r="S48" s="1475"/>
      <c r="T48" s="1475"/>
      <c r="U48" s="1475"/>
      <c r="V48" s="1475"/>
      <c r="W48" s="1475"/>
      <c r="X48" s="1475"/>
      <c r="Y48" s="1475"/>
      <c r="Z48" s="1475"/>
      <c r="AA48" s="1475"/>
      <c r="AB48" s="1475"/>
      <c r="AC48" s="1475"/>
      <c r="AD48" s="1475"/>
      <c r="AE48" s="1475"/>
      <c r="AF48" s="1475"/>
      <c r="AG48" s="1476"/>
    </row>
    <row r="49" spans="1:33" ht="15.75" thickBot="1" x14ac:dyDescent="0.3">
      <c r="A49" s="1478"/>
      <c r="B49" s="1481"/>
      <c r="C49" s="738" t="s">
        <v>15</v>
      </c>
      <c r="D49" s="728" t="s">
        <v>9</v>
      </c>
      <c r="E49" s="728" t="s">
        <v>10</v>
      </c>
      <c r="F49" s="728" t="s">
        <v>11</v>
      </c>
      <c r="G49" s="729" t="s">
        <v>12</v>
      </c>
      <c r="H49" s="730" t="s">
        <v>13</v>
      </c>
      <c r="I49" s="731" t="s">
        <v>14</v>
      </c>
      <c r="J49" s="731" t="s">
        <v>15</v>
      </c>
      <c r="K49" s="731" t="s">
        <v>9</v>
      </c>
      <c r="L49" s="731" t="s">
        <v>10</v>
      </c>
      <c r="M49" s="731" t="s">
        <v>11</v>
      </c>
      <c r="N49" s="732" t="s">
        <v>12</v>
      </c>
      <c r="O49" s="733" t="s">
        <v>13</v>
      </c>
      <c r="P49" s="728" t="s">
        <v>14</v>
      </c>
      <c r="Q49" s="728" t="s">
        <v>15</v>
      </c>
      <c r="R49" s="728" t="s">
        <v>9</v>
      </c>
      <c r="S49" s="728" t="s">
        <v>10</v>
      </c>
      <c r="T49" s="728" t="s">
        <v>11</v>
      </c>
      <c r="U49" s="729" t="s">
        <v>12</v>
      </c>
      <c r="V49" s="730" t="s">
        <v>13</v>
      </c>
      <c r="W49" s="731" t="s">
        <v>14</v>
      </c>
      <c r="X49" s="731" t="s">
        <v>15</v>
      </c>
      <c r="Y49" s="731" t="s">
        <v>9</v>
      </c>
      <c r="Z49" s="731" t="s">
        <v>10</v>
      </c>
      <c r="AA49" s="731" t="s">
        <v>11</v>
      </c>
      <c r="AB49" s="732" t="s">
        <v>12</v>
      </c>
      <c r="AC49" s="733" t="s">
        <v>13</v>
      </c>
      <c r="AD49" s="728" t="s">
        <v>14</v>
      </c>
      <c r="AE49" s="728" t="s">
        <v>15</v>
      </c>
      <c r="AF49" s="728" t="s">
        <v>9</v>
      </c>
      <c r="AG49" s="734" t="s">
        <v>10</v>
      </c>
    </row>
    <row r="50" spans="1:33" ht="15.75" thickBot="1" x14ac:dyDescent="0.3">
      <c r="A50" s="1479"/>
      <c r="B50" s="1482"/>
      <c r="C50" s="726">
        <v>1</v>
      </c>
      <c r="D50" s="722">
        <f>C50+1</f>
        <v>2</v>
      </c>
      <c r="E50" s="722">
        <f t="shared" ref="E50:AG50" si="2">D50+1</f>
        <v>3</v>
      </c>
      <c r="F50" s="722">
        <f t="shared" si="2"/>
        <v>4</v>
      </c>
      <c r="G50" s="723">
        <f t="shared" si="2"/>
        <v>5</v>
      </c>
      <c r="H50" s="721">
        <f t="shared" si="2"/>
        <v>6</v>
      </c>
      <c r="I50" s="722">
        <f t="shared" si="2"/>
        <v>7</v>
      </c>
      <c r="J50" s="722">
        <f t="shared" si="2"/>
        <v>8</v>
      </c>
      <c r="K50" s="724">
        <f t="shared" si="2"/>
        <v>9</v>
      </c>
      <c r="L50" s="722">
        <f t="shared" si="2"/>
        <v>10</v>
      </c>
      <c r="M50" s="722">
        <f t="shared" si="2"/>
        <v>11</v>
      </c>
      <c r="N50" s="725">
        <f t="shared" si="2"/>
        <v>12</v>
      </c>
      <c r="O50" s="726">
        <f t="shared" si="2"/>
        <v>13</v>
      </c>
      <c r="P50" s="722">
        <f t="shared" si="2"/>
        <v>14</v>
      </c>
      <c r="Q50" s="722">
        <f t="shared" si="2"/>
        <v>15</v>
      </c>
      <c r="R50" s="722">
        <f t="shared" si="2"/>
        <v>16</v>
      </c>
      <c r="S50" s="724">
        <f t="shared" si="2"/>
        <v>17</v>
      </c>
      <c r="T50" s="722">
        <f t="shared" si="2"/>
        <v>18</v>
      </c>
      <c r="U50" s="727">
        <f t="shared" si="2"/>
        <v>19</v>
      </c>
      <c r="V50" s="721">
        <f t="shared" si="2"/>
        <v>20</v>
      </c>
      <c r="W50" s="722">
        <f t="shared" si="2"/>
        <v>21</v>
      </c>
      <c r="X50" s="722">
        <f t="shared" si="2"/>
        <v>22</v>
      </c>
      <c r="Y50" s="722">
        <f t="shared" si="2"/>
        <v>23</v>
      </c>
      <c r="Z50" s="722">
        <f t="shared" si="2"/>
        <v>24</v>
      </c>
      <c r="AA50" s="724">
        <f t="shared" si="2"/>
        <v>25</v>
      </c>
      <c r="AB50" s="725">
        <f t="shared" si="2"/>
        <v>26</v>
      </c>
      <c r="AC50" s="726">
        <f t="shared" si="2"/>
        <v>27</v>
      </c>
      <c r="AD50" s="722">
        <f t="shared" si="2"/>
        <v>28</v>
      </c>
      <c r="AE50" s="722">
        <f t="shared" si="2"/>
        <v>29</v>
      </c>
      <c r="AF50" s="722">
        <f t="shared" si="2"/>
        <v>30</v>
      </c>
      <c r="AG50" s="725">
        <f t="shared" si="2"/>
        <v>31</v>
      </c>
    </row>
    <row r="51" spans="1:33" ht="15" customHeight="1" thickBot="1" x14ac:dyDescent="0.3">
      <c r="A51" s="397" t="s">
        <v>117</v>
      </c>
      <c r="B51" s="771" t="s">
        <v>1</v>
      </c>
      <c r="C51" s="797" t="str">
        <f>+JAN!D47</f>
        <v>N</v>
      </c>
      <c r="D51" s="794" t="str">
        <f>+JAN!E47</f>
        <v>N</v>
      </c>
      <c r="E51" s="794">
        <f>+JAN!F47</f>
        <v>0</v>
      </c>
      <c r="F51" s="296">
        <f>+JAN!G47</f>
        <v>0</v>
      </c>
      <c r="G51" s="716">
        <f>+JAN!H47</f>
        <v>0</v>
      </c>
      <c r="H51" s="295" t="str">
        <f>+JAN!I47</f>
        <v>D</v>
      </c>
      <c r="I51" s="296" t="str">
        <f>+JAN!J47</f>
        <v>N</v>
      </c>
      <c r="J51" s="296" t="str">
        <f>+JAN!K47</f>
        <v>N</v>
      </c>
      <c r="K51" s="296">
        <f>+JAN!L47</f>
        <v>0</v>
      </c>
      <c r="L51" s="296">
        <f>+JAN!M47</f>
        <v>0</v>
      </c>
      <c r="M51" s="296" t="str">
        <f>+JAN!N47</f>
        <v>N</v>
      </c>
      <c r="N51" s="297">
        <f>+JAN!O47</f>
        <v>0</v>
      </c>
      <c r="O51" s="717" t="str">
        <f>+JAN!P47</f>
        <v>NT</v>
      </c>
      <c r="P51" s="296" t="str">
        <f>+JAN!Q47</f>
        <v>T</v>
      </c>
      <c r="Q51" s="296" t="str">
        <f>+JAN!R47</f>
        <v>N</v>
      </c>
      <c r="R51" s="296">
        <f>+JAN!S47</f>
        <v>0</v>
      </c>
      <c r="S51" s="296">
        <f>+JAN!T47</f>
        <v>0</v>
      </c>
      <c r="T51" s="296" t="str">
        <f>+JAN!U47</f>
        <v>D</v>
      </c>
      <c r="U51" s="716" t="str">
        <f>+JAN!V47</f>
        <v>N</v>
      </c>
      <c r="V51" s="295">
        <f>+JAN!W47</f>
        <v>0</v>
      </c>
      <c r="W51" s="296" t="str">
        <f>+JAN!X47</f>
        <v>NT</v>
      </c>
      <c r="X51" s="296" t="str">
        <f>+JAN!Y47</f>
        <v>T</v>
      </c>
      <c r="Y51" s="296" t="str">
        <f>+JAN!Z47</f>
        <v>N</v>
      </c>
      <c r="Z51" s="296">
        <f>+JAN!AA47</f>
        <v>0</v>
      </c>
      <c r="AA51" s="296">
        <f>+JAN!AB47</f>
        <v>0</v>
      </c>
      <c r="AB51" s="297" t="str">
        <f>+JAN!AC47</f>
        <v>NT</v>
      </c>
      <c r="AC51" s="717">
        <f>+JAN!AD47</f>
        <v>0</v>
      </c>
      <c r="AD51" s="296">
        <f>+JAN!AE47</f>
        <v>0</v>
      </c>
      <c r="AE51" s="296" t="str">
        <f>+JAN!AF47</f>
        <v>D</v>
      </c>
      <c r="AF51" s="296" t="str">
        <f>+JAN!AG47</f>
        <v>D</v>
      </c>
      <c r="AG51" s="297" t="str">
        <f>+JAN!AH47</f>
        <v>D</v>
      </c>
    </row>
    <row r="52" spans="1:33" x14ac:dyDescent="0.25">
      <c r="A52" s="615" t="s">
        <v>63</v>
      </c>
      <c r="B52" s="773" t="s">
        <v>2</v>
      </c>
      <c r="C52" s="799">
        <f>+JAN!D48</f>
        <v>0</v>
      </c>
      <c r="D52" s="789" t="str">
        <f>+JAN!E48</f>
        <v>T</v>
      </c>
      <c r="E52" s="789" t="str">
        <f>+JAN!F48</f>
        <v>NT</v>
      </c>
      <c r="F52" s="279" t="str">
        <f>+JAN!G48</f>
        <v>NT</v>
      </c>
      <c r="G52" s="753">
        <f>+JAN!H48</f>
        <v>0</v>
      </c>
      <c r="H52" s="273" t="str">
        <f>+JAN!I48</f>
        <v>NT</v>
      </c>
      <c r="I52" s="279" t="str">
        <f>+JAN!J48</f>
        <v>N</v>
      </c>
      <c r="J52" s="279">
        <f>+JAN!K48</f>
        <v>0</v>
      </c>
      <c r="K52" s="279">
        <f>+JAN!L48</f>
        <v>0</v>
      </c>
      <c r="L52" s="279" t="str">
        <f>+JAN!M48</f>
        <v>N</v>
      </c>
      <c r="M52" s="279">
        <f>+JAN!N48</f>
        <v>0</v>
      </c>
      <c r="N52" s="280" t="str">
        <f>+JAN!O48</f>
        <v>D</v>
      </c>
      <c r="O52" s="752" t="str">
        <f>+JAN!P48</f>
        <v>N</v>
      </c>
      <c r="P52" s="279">
        <f>+JAN!Q48</f>
        <v>0</v>
      </c>
      <c r="Q52" s="279" t="str">
        <f>+JAN!R48</f>
        <v>N</v>
      </c>
      <c r="R52" s="279">
        <f>+JAN!S48</f>
        <v>0</v>
      </c>
      <c r="S52" s="279">
        <f>+JAN!T48</f>
        <v>0</v>
      </c>
      <c r="T52" s="279" t="str">
        <f>+JAN!U48</f>
        <v>NT</v>
      </c>
      <c r="U52" s="753" t="str">
        <f>+JAN!V48</f>
        <v>N</v>
      </c>
      <c r="V52" s="273">
        <f>+JAN!W48</f>
        <v>0</v>
      </c>
      <c r="W52" s="279" t="str">
        <f>+JAN!X48</f>
        <v>NT</v>
      </c>
      <c r="X52" s="279" t="str">
        <f>+JAN!Y48</f>
        <v>T</v>
      </c>
      <c r="Y52" s="279" t="str">
        <f>+JAN!Z48</f>
        <v>N</v>
      </c>
      <c r="Z52" s="279">
        <f>+JAN!AA48</f>
        <v>0</v>
      </c>
      <c r="AA52" s="279">
        <f>+JAN!AB48</f>
        <v>0</v>
      </c>
      <c r="AB52" s="280" t="str">
        <f>+JAN!AC48</f>
        <v>D</v>
      </c>
      <c r="AC52" s="752" t="str">
        <f>+JAN!AD48</f>
        <v>N</v>
      </c>
      <c r="AD52" s="279" t="str">
        <f>+JAN!AE48</f>
        <v>NTS</v>
      </c>
      <c r="AE52" s="279" t="str">
        <f>+JAN!AF48</f>
        <v>NT</v>
      </c>
      <c r="AF52" s="279" t="str">
        <f>+JAN!AG48</f>
        <v>T</v>
      </c>
      <c r="AG52" s="280" t="str">
        <f>+JAN!AH48</f>
        <v>D</v>
      </c>
    </row>
    <row r="53" spans="1:33" ht="15" customHeight="1" x14ac:dyDescent="0.25">
      <c r="A53" s="616" t="s">
        <v>94</v>
      </c>
      <c r="B53" s="760" t="s">
        <v>2</v>
      </c>
      <c r="C53" s="800" t="str">
        <f>+JAN!D49</f>
        <v>D</v>
      </c>
      <c r="D53" s="791" t="str">
        <f>+JAN!E49</f>
        <v>D</v>
      </c>
      <c r="E53" s="791">
        <f>+JAN!F49</f>
        <v>0</v>
      </c>
      <c r="F53" s="277">
        <f>+JAN!G49</f>
        <v>0</v>
      </c>
      <c r="G53" s="298">
        <f>+JAN!H49</f>
        <v>0</v>
      </c>
      <c r="H53" s="278" t="str">
        <f>+JAN!I49</f>
        <v>D</v>
      </c>
      <c r="I53" s="277" t="str">
        <f>+JAN!J49</f>
        <v>D</v>
      </c>
      <c r="J53" s="277">
        <f>+JAN!K49</f>
        <v>0</v>
      </c>
      <c r="K53" s="277">
        <f>+JAN!L49</f>
        <v>0</v>
      </c>
      <c r="L53" s="277" t="str">
        <f>+JAN!M49</f>
        <v>D</v>
      </c>
      <c r="M53" s="277" t="str">
        <f>+JAN!N49</f>
        <v>D</v>
      </c>
      <c r="N53" s="281">
        <f>+JAN!O49</f>
        <v>0</v>
      </c>
      <c r="O53" s="300">
        <f>+JAN!P49</f>
        <v>0</v>
      </c>
      <c r="P53" s="277" t="str">
        <f>+JAN!Q49</f>
        <v>D</v>
      </c>
      <c r="Q53" s="277" t="str">
        <f>+JAN!R49</f>
        <v>D</v>
      </c>
      <c r="R53" s="277">
        <f>+JAN!S49</f>
        <v>0</v>
      </c>
      <c r="S53" s="277">
        <f>+JAN!T49</f>
        <v>0</v>
      </c>
      <c r="T53" s="277" t="str">
        <f>+JAN!U49</f>
        <v>D</v>
      </c>
      <c r="U53" s="298">
        <f>+JAN!V49</f>
        <v>0</v>
      </c>
      <c r="V53" s="278" t="str">
        <f>+JAN!W49</f>
        <v>D</v>
      </c>
      <c r="W53" s="277">
        <f>+JAN!X49</f>
        <v>0</v>
      </c>
      <c r="X53" s="277" t="str">
        <f>+JAN!Y49</f>
        <v>D</v>
      </c>
      <c r="Y53" s="277" t="str">
        <f>+JAN!Z49</f>
        <v>D</v>
      </c>
      <c r="Z53" s="277">
        <f>+JAN!AA49</f>
        <v>0</v>
      </c>
      <c r="AA53" s="277">
        <f>+JAN!AB49</f>
        <v>0</v>
      </c>
      <c r="AB53" s="281" t="str">
        <f>+JAN!AC49</f>
        <v>D</v>
      </c>
      <c r="AC53" s="300" t="str">
        <f>+JAN!AD49</f>
        <v>D</v>
      </c>
      <c r="AD53" s="277">
        <f>+JAN!AE49</f>
        <v>0</v>
      </c>
      <c r="AE53" s="277">
        <f>+JAN!AF49</f>
        <v>0</v>
      </c>
      <c r="AF53" s="277" t="str">
        <f>+JAN!AG49</f>
        <v>D</v>
      </c>
      <c r="AG53" s="281" t="str">
        <f>+JAN!AH49</f>
        <v>D</v>
      </c>
    </row>
    <row r="54" spans="1:33" ht="15" customHeight="1" x14ac:dyDescent="0.25">
      <c r="A54" s="616" t="s">
        <v>119</v>
      </c>
      <c r="B54" s="760" t="s">
        <v>2</v>
      </c>
      <c r="C54" s="800" t="str">
        <f>+JAN!D50</f>
        <v>D</v>
      </c>
      <c r="D54" s="791" t="str">
        <f>+JAN!E50</f>
        <v>D</v>
      </c>
      <c r="E54" s="791" t="str">
        <f>+JAN!F50</f>
        <v>NT</v>
      </c>
      <c r="F54" s="277">
        <f>+JAN!G50</f>
        <v>0</v>
      </c>
      <c r="G54" s="298">
        <f>+JAN!H50</f>
        <v>0</v>
      </c>
      <c r="H54" s="278" t="str">
        <f>+JAN!I50</f>
        <v>D</v>
      </c>
      <c r="I54" s="277" t="str">
        <f>+JAN!J50</f>
        <v>N</v>
      </c>
      <c r="J54" s="277">
        <f>+JAN!K50</f>
        <v>0</v>
      </c>
      <c r="K54" s="277" t="str">
        <f>+JAN!L50</f>
        <v>DT</v>
      </c>
      <c r="L54" s="277" t="str">
        <f>+JAN!M50</f>
        <v>N</v>
      </c>
      <c r="M54" s="277" t="str">
        <f>+JAN!N50</f>
        <v>T</v>
      </c>
      <c r="N54" s="281">
        <f>+JAN!O50</f>
        <v>0</v>
      </c>
      <c r="O54" s="300">
        <f>+JAN!P50</f>
        <v>0</v>
      </c>
      <c r="P54" s="277" t="str">
        <f>+JAN!Q50</f>
        <v>D</v>
      </c>
      <c r="Q54" s="277" t="str">
        <f>+JAN!R50</f>
        <v>N</v>
      </c>
      <c r="R54" s="277">
        <f>+JAN!S50</f>
        <v>0</v>
      </c>
      <c r="S54" s="277" t="str">
        <f>+JAN!T50</f>
        <v>DT</v>
      </c>
      <c r="T54" s="277" t="str">
        <f>+JAN!U50</f>
        <v>D</v>
      </c>
      <c r="U54" s="298" t="str">
        <f>+JAN!V50</f>
        <v>N</v>
      </c>
      <c r="V54" s="278">
        <f>+JAN!W50</f>
        <v>0</v>
      </c>
      <c r="W54" s="277">
        <f>+JAN!X50</f>
        <v>0</v>
      </c>
      <c r="X54" s="277" t="str">
        <f>+JAN!Y50</f>
        <v>D</v>
      </c>
      <c r="Y54" s="277" t="str">
        <f>+JAN!Z50</f>
        <v>N</v>
      </c>
      <c r="Z54" s="277" t="str">
        <f>+JAN!AA50</f>
        <v>NTS</v>
      </c>
      <c r="AA54" s="277">
        <f>+JAN!AB50</f>
        <v>0</v>
      </c>
      <c r="AB54" s="281" t="str">
        <f>+JAN!AC50</f>
        <v>D</v>
      </c>
      <c r="AC54" s="300" t="str">
        <f>+JAN!AD50</f>
        <v>N</v>
      </c>
      <c r="AD54" s="277">
        <f>+JAN!AE50</f>
        <v>0</v>
      </c>
      <c r="AE54" s="277">
        <f>+JAN!AF50</f>
        <v>0</v>
      </c>
      <c r="AF54" s="277" t="str">
        <f>+JAN!AG50</f>
        <v>D</v>
      </c>
      <c r="AG54" s="281" t="str">
        <f>+JAN!AH50</f>
        <v>D</v>
      </c>
    </row>
    <row r="55" spans="1:33" ht="15" customHeight="1" x14ac:dyDescent="0.25">
      <c r="A55" s="616" t="s">
        <v>122</v>
      </c>
      <c r="B55" s="760" t="s">
        <v>2</v>
      </c>
      <c r="C55" s="800" t="str">
        <f>+JAN!D51</f>
        <v>N</v>
      </c>
      <c r="D55" s="791" t="str">
        <f>+JAN!E51</f>
        <v>N</v>
      </c>
      <c r="E55" s="791">
        <f>+JAN!F51</f>
        <v>0</v>
      </c>
      <c r="F55" s="277">
        <f>+JAN!G51</f>
        <v>0</v>
      </c>
      <c r="G55" s="298">
        <f>+JAN!H51</f>
        <v>0</v>
      </c>
      <c r="H55" s="278" t="str">
        <f>+JAN!I51</f>
        <v>N</v>
      </c>
      <c r="I55" s="277" t="str">
        <f>+JAN!J51</f>
        <v>N</v>
      </c>
      <c r="J55" s="277">
        <f>+JAN!K51</f>
        <v>0</v>
      </c>
      <c r="K55" s="277">
        <f>+JAN!L51</f>
        <v>0</v>
      </c>
      <c r="L55" s="277" t="str">
        <f>+JAN!M51</f>
        <v>D</v>
      </c>
      <c r="M55" s="277" t="str">
        <f>+JAN!N51</f>
        <v>N</v>
      </c>
      <c r="N55" s="281">
        <f>+JAN!O51</f>
        <v>0</v>
      </c>
      <c r="O55" s="300">
        <f>+JAN!P51</f>
        <v>0</v>
      </c>
      <c r="P55" s="277" t="str">
        <f>+JAN!Q51</f>
        <v>D</v>
      </c>
      <c r="Q55" s="277" t="str">
        <f>+JAN!R51</f>
        <v>N</v>
      </c>
      <c r="R55" s="277">
        <f>+JAN!S51</f>
        <v>0</v>
      </c>
      <c r="S55" s="277">
        <f>+JAN!T51</f>
        <v>0</v>
      </c>
      <c r="T55" s="277">
        <f>+JAN!U51</f>
        <v>0</v>
      </c>
      <c r="U55" s="298">
        <f>+JAN!V51</f>
        <v>0</v>
      </c>
      <c r="V55" s="278">
        <f>+JAN!W51</f>
        <v>0</v>
      </c>
      <c r="W55" s="277">
        <f>+JAN!X51</f>
        <v>0</v>
      </c>
      <c r="X55" s="277">
        <f>+JAN!Y51</f>
        <v>0</v>
      </c>
      <c r="Y55" s="277">
        <f>+JAN!Z51</f>
        <v>0</v>
      </c>
      <c r="Z55" s="277">
        <f>+JAN!AA51</f>
        <v>0</v>
      </c>
      <c r="AA55" s="277">
        <f>+JAN!AB51</f>
        <v>0</v>
      </c>
      <c r="AB55" s="281">
        <f>+JAN!AC51</f>
        <v>0</v>
      </c>
      <c r="AC55" s="300">
        <f>+JAN!AD51</f>
        <v>0</v>
      </c>
      <c r="AD55" s="277">
        <f>+JAN!AE51</f>
        <v>0</v>
      </c>
      <c r="AE55" s="277">
        <f>+JAN!AF51</f>
        <v>0</v>
      </c>
      <c r="AF55" s="277">
        <f>+JAN!AG51</f>
        <v>0</v>
      </c>
      <c r="AG55" s="281">
        <f>+JAN!AH51</f>
        <v>0</v>
      </c>
    </row>
    <row r="56" spans="1:33" ht="15" customHeight="1" thickBot="1" x14ac:dyDescent="0.3">
      <c r="A56" s="617" t="s">
        <v>124</v>
      </c>
      <c r="B56" s="774" t="s">
        <v>2</v>
      </c>
      <c r="C56" s="801">
        <f>+JAN!D52</f>
        <v>0</v>
      </c>
      <c r="D56" s="792">
        <f>+JAN!E52</f>
        <v>0</v>
      </c>
      <c r="E56" s="792" t="str">
        <f>+JAN!F52</f>
        <v>D</v>
      </c>
      <c r="F56" s="283">
        <f>+JAN!G52</f>
        <v>0</v>
      </c>
      <c r="G56" s="299">
        <f>+JAN!H52</f>
        <v>0</v>
      </c>
      <c r="H56" s="282" t="str">
        <f>+JAN!I52</f>
        <v>D</v>
      </c>
      <c r="I56" s="283" t="str">
        <f>+JAN!J52</f>
        <v>N</v>
      </c>
      <c r="J56" s="283">
        <f>+JAN!K52</f>
        <v>0</v>
      </c>
      <c r="K56" s="283" t="str">
        <f>+JAN!L52</f>
        <v>NT</v>
      </c>
      <c r="L56" s="283" t="str">
        <f>+JAN!M52</f>
        <v>N</v>
      </c>
      <c r="M56" s="283" t="str">
        <f>+JAN!N52</f>
        <v>N</v>
      </c>
      <c r="N56" s="284">
        <f>+JAN!O52</f>
        <v>0</v>
      </c>
      <c r="O56" s="301">
        <f>+JAN!P52</f>
        <v>0</v>
      </c>
      <c r="P56" s="283" t="str">
        <f>+JAN!Q52</f>
        <v>D</v>
      </c>
      <c r="Q56" s="283" t="str">
        <f>+JAN!R52</f>
        <v>N</v>
      </c>
      <c r="R56" s="283">
        <f>+JAN!S52</f>
        <v>0</v>
      </c>
      <c r="S56" s="283">
        <f>+JAN!T52</f>
        <v>0</v>
      </c>
      <c r="T56" s="283" t="str">
        <f>+JAN!U52</f>
        <v>D</v>
      </c>
      <c r="U56" s="299" t="str">
        <f>+JAN!V52</f>
        <v>N</v>
      </c>
      <c r="V56" s="282">
        <f>+JAN!W52</f>
        <v>0</v>
      </c>
      <c r="W56" s="283">
        <f>+JAN!X52</f>
        <v>0</v>
      </c>
      <c r="X56" s="283" t="str">
        <f>+JAN!Y52</f>
        <v>D</v>
      </c>
      <c r="Y56" s="283" t="str">
        <f>+JAN!Z52</f>
        <v>T</v>
      </c>
      <c r="Z56" s="283" t="str">
        <f>+JAN!AA52</f>
        <v>NTS</v>
      </c>
      <c r="AA56" s="283">
        <f>+JAN!AB52</f>
        <v>0</v>
      </c>
      <c r="AB56" s="284" t="str">
        <f>+JAN!AC52</f>
        <v>D</v>
      </c>
      <c r="AC56" s="301" t="str">
        <f>+JAN!AD52</f>
        <v>N</v>
      </c>
      <c r="AD56" s="283" t="str">
        <f>+JAN!AE52</f>
        <v>B</v>
      </c>
      <c r="AE56" s="283" t="str">
        <f>+JAN!AF52</f>
        <v>B</v>
      </c>
      <c r="AF56" s="283" t="str">
        <f>+JAN!AG52</f>
        <v>B</v>
      </c>
      <c r="AG56" s="284" t="str">
        <f>+JAN!AH52</f>
        <v>B</v>
      </c>
    </row>
    <row r="57" spans="1:33" ht="15.75" thickBot="1" x14ac:dyDescent="0.3">
      <c r="A57" s="1675" t="s">
        <v>128</v>
      </c>
      <c r="B57" s="771" t="s">
        <v>2</v>
      </c>
      <c r="C57" s="797" t="str">
        <f>+JAN!D53</f>
        <v>DT</v>
      </c>
      <c r="D57" s="794">
        <f>+JAN!E53</f>
        <v>0</v>
      </c>
      <c r="E57" s="794" t="str">
        <f>+JAN!F53</f>
        <v>D</v>
      </c>
      <c r="F57" s="296" t="str">
        <f>+JAN!G53</f>
        <v>N</v>
      </c>
      <c r="G57" s="716">
        <f>+JAN!H53</f>
        <v>0</v>
      </c>
      <c r="H57" s="295" t="str">
        <f>+JAN!I53</f>
        <v>FOTS</v>
      </c>
      <c r="I57" s="296" t="str">
        <f>+JAN!J53</f>
        <v>FOTS</v>
      </c>
      <c r="J57" s="296">
        <f>+JAN!K53</f>
        <v>0</v>
      </c>
      <c r="K57" s="296">
        <f>+JAN!L53</f>
        <v>0</v>
      </c>
      <c r="L57" s="296" t="str">
        <f>+JAN!M53</f>
        <v>FOTS</v>
      </c>
      <c r="M57" s="296" t="str">
        <f>+JAN!N53</f>
        <v>FOTS</v>
      </c>
      <c r="N57" s="297">
        <f>+JAN!O53</f>
        <v>0</v>
      </c>
      <c r="O57" s="717">
        <f>+JAN!P53</f>
        <v>0</v>
      </c>
      <c r="P57" s="296">
        <f>+JAN!Q53</f>
        <v>0</v>
      </c>
      <c r="Q57" s="296">
        <f>+JAN!R53</f>
        <v>0</v>
      </c>
      <c r="R57" s="296">
        <f>+JAN!S53</f>
        <v>0</v>
      </c>
      <c r="S57" s="296">
        <f>+JAN!T53</f>
        <v>0</v>
      </c>
      <c r="T57" s="296">
        <f>+JAN!U53</f>
        <v>0</v>
      </c>
      <c r="U57" s="716">
        <f>+JAN!V53</f>
        <v>0</v>
      </c>
      <c r="V57" s="295">
        <f>+JAN!W53</f>
        <v>0</v>
      </c>
      <c r="W57" s="296">
        <f>+JAN!X53</f>
        <v>0</v>
      </c>
      <c r="X57" s="296">
        <f>+JAN!Y53</f>
        <v>0</v>
      </c>
      <c r="Y57" s="296">
        <f>+JAN!Z53</f>
        <v>0</v>
      </c>
      <c r="Z57" s="296">
        <f>+JAN!AA53</f>
        <v>0</v>
      </c>
      <c r="AA57" s="296">
        <f>+JAN!AB53</f>
        <v>0</v>
      </c>
      <c r="AB57" s="297">
        <f>+JAN!AC53</f>
        <v>0</v>
      </c>
      <c r="AC57" s="717">
        <f>+JAN!AD53</f>
        <v>0</v>
      </c>
      <c r="AD57" s="296">
        <f>+JAN!AE53</f>
        <v>0</v>
      </c>
      <c r="AE57" s="296">
        <f>+JAN!AF53</f>
        <v>0</v>
      </c>
      <c r="AF57" s="296">
        <f>+JAN!AG53</f>
        <v>0</v>
      </c>
      <c r="AG57" s="297">
        <f>+JAN!AH53</f>
        <v>0</v>
      </c>
    </row>
    <row r="58" spans="1:33" ht="15" customHeight="1" x14ac:dyDescent="0.25">
      <c r="A58" s="615" t="s">
        <v>132</v>
      </c>
      <c r="B58" s="773" t="s">
        <v>3</v>
      </c>
      <c r="C58" s="799">
        <f>+JAN!D54</f>
        <v>0</v>
      </c>
      <c r="D58" s="789">
        <f>+JAN!E54</f>
        <v>0</v>
      </c>
      <c r="E58" s="789" t="str">
        <f>+JAN!F54</f>
        <v>T</v>
      </c>
      <c r="F58" s="279" t="str">
        <f>+JAN!G54</f>
        <v>DTS</v>
      </c>
      <c r="G58" s="753">
        <f>+JAN!H54</f>
        <v>0</v>
      </c>
      <c r="H58" s="273" t="str">
        <f>+JAN!I54</f>
        <v>NT</v>
      </c>
      <c r="I58" s="279" t="str">
        <f>+JAN!J54</f>
        <v>T</v>
      </c>
      <c r="J58" s="279" t="str">
        <f>+JAN!K54</f>
        <v>DT</v>
      </c>
      <c r="K58" s="279" t="str">
        <f>+JAN!L54</f>
        <v>DT</v>
      </c>
      <c r="L58" s="279" t="str">
        <f>+JAN!M54</f>
        <v>N</v>
      </c>
      <c r="M58" s="279" t="str">
        <f>+JAN!N54</f>
        <v>T</v>
      </c>
      <c r="N58" s="280">
        <f>+JAN!O54</f>
        <v>0</v>
      </c>
      <c r="O58" s="752">
        <f>+JAN!P54</f>
        <v>0</v>
      </c>
      <c r="P58" s="279" t="str">
        <f>+JAN!Q54</f>
        <v>D</v>
      </c>
      <c r="Q58" s="279" t="str">
        <f>+JAN!R54</f>
        <v>B</v>
      </c>
      <c r="R58" s="279">
        <f>+JAN!S54</f>
        <v>0</v>
      </c>
      <c r="S58" s="279">
        <f>+JAN!T54</f>
        <v>0</v>
      </c>
      <c r="T58" s="279" t="str">
        <f>+JAN!U54</f>
        <v>D</v>
      </c>
      <c r="U58" s="753" t="str">
        <f>+JAN!V54</f>
        <v>FOTS</v>
      </c>
      <c r="V58" s="273">
        <f>+JAN!W54</f>
        <v>0</v>
      </c>
      <c r="W58" s="279">
        <f>+JAN!X54</f>
        <v>0</v>
      </c>
      <c r="X58" s="279" t="str">
        <f>+JAN!Y54</f>
        <v>D</v>
      </c>
      <c r="Y58" s="279" t="str">
        <f>+JAN!Z54</f>
        <v>N</v>
      </c>
      <c r="Z58" s="279">
        <f>+JAN!AA54</f>
        <v>0</v>
      </c>
      <c r="AA58" s="279">
        <f>+JAN!AB54</f>
        <v>0</v>
      </c>
      <c r="AB58" s="280" t="str">
        <f>+JAN!AC54</f>
        <v>D</v>
      </c>
      <c r="AC58" s="752" t="str">
        <f>+JAN!AD54</f>
        <v>N</v>
      </c>
      <c r="AD58" s="279">
        <f>+JAN!AE54</f>
        <v>0</v>
      </c>
      <c r="AE58" s="279">
        <f>+JAN!AF54</f>
        <v>0</v>
      </c>
      <c r="AF58" s="279" t="str">
        <f>+JAN!AG54</f>
        <v>D</v>
      </c>
      <c r="AG58" s="280" t="str">
        <f>+JAN!AH54</f>
        <v>D</v>
      </c>
    </row>
    <row r="59" spans="1:33" ht="15" customHeight="1" x14ac:dyDescent="0.25">
      <c r="A59" s="616" t="s">
        <v>134</v>
      </c>
      <c r="B59" s="760" t="s">
        <v>3</v>
      </c>
      <c r="C59" s="800" t="str">
        <f>+JAN!D55</f>
        <v>D</v>
      </c>
      <c r="D59" s="791" t="str">
        <f>+JAN!E55</f>
        <v>D</v>
      </c>
      <c r="E59" s="791" t="str">
        <f>+JAN!F55</f>
        <v>T</v>
      </c>
      <c r="F59" s="277" t="str">
        <f>+JAN!G55</f>
        <v>NTS</v>
      </c>
      <c r="G59" s="298">
        <f>+JAN!H55</f>
        <v>0</v>
      </c>
      <c r="H59" s="278" t="str">
        <f>+JAN!I55</f>
        <v>D</v>
      </c>
      <c r="I59" s="277" t="str">
        <f>+JAN!J55</f>
        <v>N</v>
      </c>
      <c r="J59" s="277">
        <f>+JAN!K55</f>
        <v>0</v>
      </c>
      <c r="K59" s="277" t="str">
        <f>+JAN!L55</f>
        <v>DTSDS</v>
      </c>
      <c r="L59" s="277" t="str">
        <f>+JAN!M55</f>
        <v>N</v>
      </c>
      <c r="M59" s="277" t="str">
        <f>+JAN!N55</f>
        <v>N</v>
      </c>
      <c r="N59" s="281">
        <f>+JAN!O55</f>
        <v>0</v>
      </c>
      <c r="O59" s="300">
        <f>+JAN!P55</f>
        <v>0</v>
      </c>
      <c r="P59" s="277" t="str">
        <f>+JAN!Q55</f>
        <v>NT</v>
      </c>
      <c r="Q59" s="277" t="str">
        <f>+JAN!R55</f>
        <v>N</v>
      </c>
      <c r="R59" s="277">
        <f>+JAN!S55</f>
        <v>0</v>
      </c>
      <c r="S59" s="277" t="str">
        <f>+JAN!T55</f>
        <v>DT</v>
      </c>
      <c r="T59" s="277" t="str">
        <f>+JAN!U55</f>
        <v>D</v>
      </c>
      <c r="U59" s="298" t="str">
        <f>+JAN!V55</f>
        <v>N</v>
      </c>
      <c r="V59" s="278">
        <f>+JAN!W55</f>
        <v>0</v>
      </c>
      <c r="W59" s="277">
        <f>+JAN!X55</f>
        <v>0</v>
      </c>
      <c r="X59" s="277" t="str">
        <f>+JAN!Y55</f>
        <v>B</v>
      </c>
      <c r="Y59" s="277" t="str">
        <f>+JAN!Z55</f>
        <v>B</v>
      </c>
      <c r="Z59" s="277" t="str">
        <f>+JAN!AA55</f>
        <v>B</v>
      </c>
      <c r="AA59" s="277">
        <f>+JAN!AB55</f>
        <v>0</v>
      </c>
      <c r="AB59" s="281" t="str">
        <f>+JAN!AC55</f>
        <v>D</v>
      </c>
      <c r="AC59" s="300" t="str">
        <f>+JAN!AD55</f>
        <v>N</v>
      </c>
      <c r="AD59" s="277">
        <f>+JAN!AE55</f>
        <v>0</v>
      </c>
      <c r="AE59" s="277">
        <f>+JAN!AF55</f>
        <v>0</v>
      </c>
      <c r="AF59" s="277" t="str">
        <f>+JAN!AG55</f>
        <v>D</v>
      </c>
      <c r="AG59" s="281" t="str">
        <f>+JAN!AH55</f>
        <v>D</v>
      </c>
    </row>
    <row r="60" spans="1:33" ht="15" customHeight="1" x14ac:dyDescent="0.25">
      <c r="A60" s="616" t="s">
        <v>137</v>
      </c>
      <c r="B60" s="760" t="s">
        <v>3</v>
      </c>
      <c r="C60" s="800">
        <f>+JAN!D56</f>
        <v>0</v>
      </c>
      <c r="D60" s="791" t="str">
        <f>+JAN!E56</f>
        <v>NT</v>
      </c>
      <c r="E60" s="791" t="str">
        <f>+JAN!F56</f>
        <v>T</v>
      </c>
      <c r="F60" s="277">
        <f>+JAN!G56</f>
        <v>0</v>
      </c>
      <c r="G60" s="298">
        <f>+JAN!H56</f>
        <v>0</v>
      </c>
      <c r="H60" s="278" t="str">
        <f>+JAN!I56</f>
        <v>T</v>
      </c>
      <c r="I60" s="277" t="str">
        <f>+JAN!J56</f>
        <v>N</v>
      </c>
      <c r="J60" s="277">
        <f>+JAN!K56</f>
        <v>0</v>
      </c>
      <c r="K60" s="277">
        <f>+JAN!L56</f>
        <v>0</v>
      </c>
      <c r="L60" s="277">
        <f>+JAN!M56</f>
        <v>0</v>
      </c>
      <c r="M60" s="277" t="str">
        <f>+JAN!N56</f>
        <v>N</v>
      </c>
      <c r="N60" s="281" t="str">
        <f>+JAN!O56</f>
        <v>N</v>
      </c>
      <c r="O60" s="300">
        <f>+JAN!P56</f>
        <v>0</v>
      </c>
      <c r="P60" s="277" t="str">
        <f>+JAN!Q56</f>
        <v>DT</v>
      </c>
      <c r="Q60" s="277" t="str">
        <f>+JAN!R56</f>
        <v>N</v>
      </c>
      <c r="R60" s="277">
        <f>+JAN!S56</f>
        <v>0</v>
      </c>
      <c r="S60" s="277" t="str">
        <f>+JAN!T56</f>
        <v>DTSDS</v>
      </c>
      <c r="T60" s="277" t="str">
        <f>+JAN!U56</f>
        <v>D</v>
      </c>
      <c r="U60" s="298" t="str">
        <f>+JAN!V56</f>
        <v>N</v>
      </c>
      <c r="V60" s="278">
        <f>+JAN!W56</f>
        <v>0</v>
      </c>
      <c r="W60" s="277">
        <f>+JAN!X56</f>
        <v>0</v>
      </c>
      <c r="X60" s="277" t="str">
        <f>+JAN!Y56</f>
        <v>D</v>
      </c>
      <c r="Y60" s="277" t="str">
        <f>+JAN!Z56</f>
        <v>N</v>
      </c>
      <c r="Z60" s="277">
        <f>+JAN!AA56</f>
        <v>0</v>
      </c>
      <c r="AA60" s="277">
        <f>+JAN!AB56</f>
        <v>0</v>
      </c>
      <c r="AB60" s="281" t="str">
        <f>+JAN!AC56</f>
        <v>D</v>
      </c>
      <c r="AC60" s="300" t="str">
        <f>+JAN!AD56</f>
        <v>N</v>
      </c>
      <c r="AD60" s="277">
        <f>+JAN!AE56</f>
        <v>0</v>
      </c>
      <c r="AE60" s="277">
        <f>+JAN!AF56</f>
        <v>0</v>
      </c>
      <c r="AF60" s="277" t="str">
        <f>+JAN!AG56</f>
        <v>D</v>
      </c>
      <c r="AG60" s="281" t="str">
        <f>+JAN!AH56</f>
        <v>D</v>
      </c>
    </row>
    <row r="61" spans="1:33" ht="15" customHeight="1" x14ac:dyDescent="0.25">
      <c r="A61" s="616" t="s">
        <v>140</v>
      </c>
      <c r="B61" s="760" t="s">
        <v>3</v>
      </c>
      <c r="C61" s="800" t="str">
        <f>+JAN!D57</f>
        <v>D</v>
      </c>
      <c r="D61" s="791" t="str">
        <f>+JAN!E57</f>
        <v>D</v>
      </c>
      <c r="E61" s="791">
        <f>+JAN!F57</f>
        <v>0</v>
      </c>
      <c r="F61" s="277">
        <f>+JAN!G57</f>
        <v>0</v>
      </c>
      <c r="G61" s="298">
        <f>+JAN!H57</f>
        <v>0</v>
      </c>
      <c r="H61" s="278" t="str">
        <f>+JAN!I57</f>
        <v>D</v>
      </c>
      <c r="I61" s="277" t="str">
        <f>+JAN!J57</f>
        <v>T</v>
      </c>
      <c r="J61" s="277">
        <f>+JAN!K57</f>
        <v>0</v>
      </c>
      <c r="K61" s="277">
        <f>+JAN!L57</f>
        <v>0</v>
      </c>
      <c r="L61" s="277">
        <f>+JAN!M57</f>
        <v>0</v>
      </c>
      <c r="M61" s="277" t="str">
        <f>+JAN!N57</f>
        <v>N</v>
      </c>
      <c r="N61" s="281" t="str">
        <f>+JAN!O57</f>
        <v>N</v>
      </c>
      <c r="O61" s="300">
        <f>+JAN!P57</f>
        <v>0</v>
      </c>
      <c r="P61" s="277" t="str">
        <f>+JAN!Q57</f>
        <v>D</v>
      </c>
      <c r="Q61" s="277" t="str">
        <f>+JAN!R57</f>
        <v>DT</v>
      </c>
      <c r="R61" s="277">
        <f>+JAN!S57</f>
        <v>0</v>
      </c>
      <c r="S61" s="277">
        <f>+JAN!T57</f>
        <v>0</v>
      </c>
      <c r="T61" s="277" t="str">
        <f>+JAN!U57</f>
        <v>D</v>
      </c>
      <c r="U61" s="298" t="str">
        <f>+JAN!V57</f>
        <v>N</v>
      </c>
      <c r="V61" s="278" t="str">
        <f>+JAN!W57</f>
        <v>NT</v>
      </c>
      <c r="W61" s="277">
        <f>+JAN!X57</f>
        <v>0</v>
      </c>
      <c r="X61" s="277" t="str">
        <f>+JAN!Y57</f>
        <v>D</v>
      </c>
      <c r="Y61" s="277" t="str">
        <f>+JAN!Z57</f>
        <v>N</v>
      </c>
      <c r="Z61" s="277">
        <f>+JAN!AA57</f>
        <v>0</v>
      </c>
      <c r="AA61" s="277">
        <f>+JAN!AB57</f>
        <v>0</v>
      </c>
      <c r="AB61" s="281" t="str">
        <f>+JAN!AC57</f>
        <v>D</v>
      </c>
      <c r="AC61" s="300" t="str">
        <f>+JAN!AD57</f>
        <v>N</v>
      </c>
      <c r="AD61" s="277">
        <f>+JAN!AE57</f>
        <v>0</v>
      </c>
      <c r="AE61" s="277">
        <f>+JAN!AF57</f>
        <v>0</v>
      </c>
      <c r="AF61" s="277" t="str">
        <f>+JAN!AG57</f>
        <v>D</v>
      </c>
      <c r="AG61" s="281" t="str">
        <f>+JAN!AH57</f>
        <v>D</v>
      </c>
    </row>
    <row r="62" spans="1:33" ht="15" customHeight="1" x14ac:dyDescent="0.25">
      <c r="A62" s="616" t="s">
        <v>141</v>
      </c>
      <c r="B62" s="760" t="s">
        <v>3</v>
      </c>
      <c r="C62" s="800" t="str">
        <f>+JAN!D58</f>
        <v>N</v>
      </c>
      <c r="D62" s="791" t="str">
        <f>+JAN!E58</f>
        <v>N</v>
      </c>
      <c r="E62" s="791" t="str">
        <f>+JAN!F58</f>
        <v>NT</v>
      </c>
      <c r="F62" s="277" t="str">
        <f>+JAN!G58</f>
        <v>T</v>
      </c>
      <c r="G62" s="298">
        <f>+JAN!H58</f>
        <v>0</v>
      </c>
      <c r="H62" s="278" t="str">
        <f>+JAN!I58</f>
        <v>NT</v>
      </c>
      <c r="I62" s="277" t="str">
        <f>+JAN!J58</f>
        <v>N</v>
      </c>
      <c r="J62" s="277">
        <f>+JAN!K58</f>
        <v>0</v>
      </c>
      <c r="K62" s="277" t="str">
        <f>+JAN!L58</f>
        <v>NT</v>
      </c>
      <c r="L62" s="277" t="str">
        <f>+JAN!M58</f>
        <v>N</v>
      </c>
      <c r="M62" s="277" t="str">
        <f>+JAN!N58</f>
        <v>N</v>
      </c>
      <c r="N62" s="281">
        <f>+JAN!O58</f>
        <v>0</v>
      </c>
      <c r="O62" s="300" t="str">
        <f>+JAN!P58</f>
        <v>DTS5S</v>
      </c>
      <c r="P62" s="277" t="str">
        <f>+JAN!Q58</f>
        <v>D</v>
      </c>
      <c r="Q62" s="277" t="str">
        <f>+JAN!R58</f>
        <v>N</v>
      </c>
      <c r="R62" s="277">
        <f>+JAN!S58</f>
        <v>0</v>
      </c>
      <c r="S62" s="277" t="str">
        <f>+JAN!T58</f>
        <v>NT</v>
      </c>
      <c r="T62" s="277" t="str">
        <f>+JAN!U58</f>
        <v>N</v>
      </c>
      <c r="U62" s="298" t="str">
        <f>+JAN!V58</f>
        <v>N</v>
      </c>
      <c r="V62" s="278">
        <f>+JAN!W58</f>
        <v>0</v>
      </c>
      <c r="W62" s="277">
        <f>+JAN!X58</f>
        <v>0</v>
      </c>
      <c r="X62" s="277" t="str">
        <f>+JAN!Y58</f>
        <v>D</v>
      </c>
      <c r="Y62" s="277" t="str">
        <f>+JAN!Z58</f>
        <v>N</v>
      </c>
      <c r="Z62" s="802">
        <f>+JAN!AA58</f>
        <v>0</v>
      </c>
      <c r="AA62" s="277">
        <f>+JAN!AB58</f>
        <v>0</v>
      </c>
      <c r="AB62" s="281" t="str">
        <f>+JAN!AC58</f>
        <v>D</v>
      </c>
      <c r="AC62" s="300" t="str">
        <f>+JAN!AD58</f>
        <v>DT</v>
      </c>
      <c r="AD62" s="277">
        <f>+JAN!AE58</f>
        <v>0</v>
      </c>
      <c r="AE62" s="277">
        <f>+JAN!AF58</f>
        <v>0</v>
      </c>
      <c r="AF62" s="277" t="str">
        <f>+JAN!AG58</f>
        <v>T</v>
      </c>
      <c r="AG62" s="281" t="str">
        <f>+JAN!AH58</f>
        <v>T</v>
      </c>
    </row>
    <row r="63" spans="1:33" ht="15" customHeight="1" x14ac:dyDescent="0.25">
      <c r="A63" s="616" t="s">
        <v>295</v>
      </c>
      <c r="B63" s="760" t="s">
        <v>3</v>
      </c>
      <c r="C63" s="800" t="str">
        <f>+JAN!D59</f>
        <v>B</v>
      </c>
      <c r="D63" s="791" t="str">
        <f>+JAN!E59</f>
        <v>B</v>
      </c>
      <c r="E63" s="791" t="str">
        <f>+JAN!F59</f>
        <v>B</v>
      </c>
      <c r="F63" s="277">
        <f>+JAN!G59</f>
        <v>0</v>
      </c>
      <c r="G63" s="298">
        <f>+JAN!H59</f>
        <v>0</v>
      </c>
      <c r="H63" s="278" t="str">
        <f>+JAN!I59</f>
        <v>B</v>
      </c>
      <c r="I63" s="277" t="str">
        <f>+JAN!J59</f>
        <v>B</v>
      </c>
      <c r="J63" s="277" t="str">
        <f>+JAN!K59</f>
        <v>B</v>
      </c>
      <c r="K63" s="277" t="str">
        <f>+JAN!L59</f>
        <v>B</v>
      </c>
      <c r="L63" s="277" t="str">
        <f>+JAN!M59</f>
        <v>B</v>
      </c>
      <c r="M63" s="277">
        <f>+JAN!N59</f>
        <v>0</v>
      </c>
      <c r="N63" s="281">
        <f>+JAN!O59</f>
        <v>0</v>
      </c>
      <c r="O63" s="300" t="str">
        <f>+JAN!P59</f>
        <v>B</v>
      </c>
      <c r="P63" s="277" t="str">
        <f>+JAN!Q59</f>
        <v>B</v>
      </c>
      <c r="Q63" s="277" t="str">
        <f>+JAN!R59</f>
        <v>B</v>
      </c>
      <c r="R63" s="277" t="str">
        <f>+JAN!S59</f>
        <v>B</v>
      </c>
      <c r="S63" s="277" t="str">
        <f>+JAN!T59</f>
        <v>B</v>
      </c>
      <c r="T63" s="277">
        <f>+JAN!U59</f>
        <v>0</v>
      </c>
      <c r="U63" s="298">
        <f>+JAN!V59</f>
        <v>0</v>
      </c>
      <c r="V63" s="278" t="str">
        <f>+JAN!W59</f>
        <v>B</v>
      </c>
      <c r="W63" s="277" t="str">
        <f>+JAN!X59</f>
        <v>B</v>
      </c>
      <c r="X63" s="277" t="str">
        <f>+JAN!Y59</f>
        <v>B</v>
      </c>
      <c r="Y63" s="277" t="str">
        <f>+JAN!Z59</f>
        <v>B</v>
      </c>
      <c r="Z63" s="277" t="str">
        <f>+JAN!AA59</f>
        <v>B</v>
      </c>
      <c r="AA63" s="277">
        <f>+JAN!AB59</f>
        <v>0</v>
      </c>
      <c r="AB63" s="281">
        <f>+JAN!AC59</f>
        <v>0</v>
      </c>
      <c r="AC63" s="300" t="str">
        <f>+JAN!AD59</f>
        <v>B</v>
      </c>
      <c r="AD63" s="277" t="str">
        <f>+JAN!AE59</f>
        <v>B</v>
      </c>
      <c r="AE63" s="277" t="str">
        <f>+JAN!AF59</f>
        <v>B</v>
      </c>
      <c r="AF63" s="277" t="str">
        <f>+JAN!AG59</f>
        <v>B</v>
      </c>
      <c r="AG63" s="281" t="str">
        <f>+JAN!AH59</f>
        <v>B</v>
      </c>
    </row>
    <row r="64" spans="1:33" ht="15" customHeight="1" thickBot="1" x14ac:dyDescent="0.3">
      <c r="A64" s="616" t="s">
        <v>296</v>
      </c>
      <c r="B64" s="760" t="s">
        <v>3</v>
      </c>
      <c r="C64" s="800">
        <f>+JAN!D60</f>
        <v>0</v>
      </c>
      <c r="D64" s="791">
        <f>+JAN!E60</f>
        <v>0</v>
      </c>
      <c r="E64" s="791" t="str">
        <f>+JAN!F60</f>
        <v>N</v>
      </c>
      <c r="F64" s="277">
        <f>+JAN!G60</f>
        <v>0</v>
      </c>
      <c r="G64" s="298">
        <f>+JAN!H60</f>
        <v>0</v>
      </c>
      <c r="H64" s="278" t="str">
        <f>+JAN!I60</f>
        <v>F</v>
      </c>
      <c r="I64" s="277" t="str">
        <f>+JAN!J60</f>
        <v>F</v>
      </c>
      <c r="J64" s="277">
        <f>+JAN!K60</f>
        <v>0</v>
      </c>
      <c r="K64" s="277">
        <f>+JAN!L60</f>
        <v>0</v>
      </c>
      <c r="L64" s="277" t="str">
        <f>+JAN!M60</f>
        <v>N</v>
      </c>
      <c r="M64" s="277" t="str">
        <f>+JAN!N60</f>
        <v>N</v>
      </c>
      <c r="N64" s="281">
        <f>+JAN!O60</f>
        <v>0</v>
      </c>
      <c r="O64" s="300">
        <f>+JAN!P60</f>
        <v>0</v>
      </c>
      <c r="P64" s="277" t="str">
        <f>+JAN!Q60</f>
        <v>D</v>
      </c>
      <c r="Q64" s="277" t="str">
        <f>+JAN!R60</f>
        <v>N</v>
      </c>
      <c r="R64" s="277" t="str">
        <f>+JAN!S60</f>
        <v>NTS5S</v>
      </c>
      <c r="S64" s="277">
        <f>+JAN!T60</f>
        <v>0</v>
      </c>
      <c r="T64" s="277" t="str">
        <f>+JAN!U60</f>
        <v>D</v>
      </c>
      <c r="U64" s="298" t="str">
        <f>+JAN!V60</f>
        <v>N</v>
      </c>
      <c r="V64" s="278">
        <f>+JAN!W60</f>
        <v>0</v>
      </c>
      <c r="W64" s="277">
        <f>+JAN!X60</f>
        <v>0</v>
      </c>
      <c r="X64" s="277" t="str">
        <f>+JAN!Y60</f>
        <v>NT</v>
      </c>
      <c r="Y64" s="277" t="str">
        <f>+JAN!Z60</f>
        <v>N</v>
      </c>
      <c r="Z64" s="277">
        <f>+JAN!AA60</f>
        <v>0</v>
      </c>
      <c r="AA64" s="277">
        <f>+JAN!AB60</f>
        <v>0</v>
      </c>
      <c r="AB64" s="281" t="str">
        <f>+JAN!AC60</f>
        <v>D</v>
      </c>
      <c r="AC64" s="300" t="str">
        <f>+JAN!AD60</f>
        <v>N</v>
      </c>
      <c r="AD64" s="277">
        <f>+JAN!AE60</f>
        <v>0</v>
      </c>
      <c r="AE64" s="277">
        <f>+JAN!AF60</f>
        <v>0</v>
      </c>
      <c r="AF64" s="277" t="str">
        <f>+JAN!AG60</f>
        <v>D</v>
      </c>
      <c r="AG64" s="281" t="str">
        <f>+JAN!AH60</f>
        <v>D</v>
      </c>
    </row>
    <row r="65" spans="1:33" ht="15.75" thickBot="1" x14ac:dyDescent="0.3">
      <c r="A65" s="1477" t="s">
        <v>22</v>
      </c>
      <c r="B65" s="1480" t="s">
        <v>23</v>
      </c>
      <c r="C65" s="1483" t="s">
        <v>203</v>
      </c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  <c r="R65" s="1484"/>
      <c r="S65" s="1484"/>
      <c r="T65" s="1484"/>
      <c r="U65" s="1484"/>
      <c r="V65" s="1484"/>
      <c r="W65" s="1484"/>
      <c r="X65" s="1484"/>
      <c r="Y65" s="1484"/>
      <c r="Z65" s="1484"/>
      <c r="AA65" s="1484"/>
      <c r="AB65" s="1484"/>
      <c r="AC65" s="1484"/>
      <c r="AD65" s="1484"/>
      <c r="AE65" s="1484"/>
      <c r="AF65" s="1484"/>
      <c r="AG65" s="1485"/>
    </row>
    <row r="66" spans="1:33" ht="15" customHeight="1" x14ac:dyDescent="0.25">
      <c r="A66" s="1478"/>
      <c r="B66" s="1481"/>
      <c r="C66" s="377" t="s">
        <v>15</v>
      </c>
      <c r="D66" s="269" t="s">
        <v>9</v>
      </c>
      <c r="E66" s="269" t="s">
        <v>10</v>
      </c>
      <c r="F66" s="269" t="s">
        <v>11</v>
      </c>
      <c r="G66" s="754" t="s">
        <v>12</v>
      </c>
      <c r="H66" s="293" t="s">
        <v>13</v>
      </c>
      <c r="I66" s="270" t="s">
        <v>14</v>
      </c>
      <c r="J66" s="270" t="s">
        <v>15</v>
      </c>
      <c r="K66" s="270" t="s">
        <v>9</v>
      </c>
      <c r="L66" s="270" t="s">
        <v>10</v>
      </c>
      <c r="M66" s="270" t="s">
        <v>11</v>
      </c>
      <c r="N66" s="294" t="s">
        <v>12</v>
      </c>
      <c r="O66" s="755" t="s">
        <v>13</v>
      </c>
      <c r="P66" s="269" t="s">
        <v>14</v>
      </c>
      <c r="Q66" s="269" t="s">
        <v>15</v>
      </c>
      <c r="R66" s="269" t="s">
        <v>9</v>
      </c>
      <c r="S66" s="269" t="s">
        <v>10</v>
      </c>
      <c r="T66" s="269" t="s">
        <v>11</v>
      </c>
      <c r="U66" s="754" t="s">
        <v>12</v>
      </c>
      <c r="V66" s="293" t="s">
        <v>13</v>
      </c>
      <c r="W66" s="270" t="s">
        <v>14</v>
      </c>
      <c r="X66" s="270" t="s">
        <v>15</v>
      </c>
      <c r="Y66" s="270" t="s">
        <v>9</v>
      </c>
      <c r="Z66" s="270" t="s">
        <v>10</v>
      </c>
      <c r="AA66" s="270" t="s">
        <v>11</v>
      </c>
      <c r="AB66" s="294" t="s">
        <v>12</v>
      </c>
      <c r="AC66" s="755" t="s">
        <v>13</v>
      </c>
      <c r="AD66" s="269" t="s">
        <v>14</v>
      </c>
      <c r="AE66" s="269" t="s">
        <v>15</v>
      </c>
      <c r="AF66" s="269" t="s">
        <v>9</v>
      </c>
      <c r="AG66" s="271" t="s">
        <v>10</v>
      </c>
    </row>
    <row r="67" spans="1:33" ht="15" customHeight="1" thickBot="1" x14ac:dyDescent="0.3">
      <c r="A67" s="1479"/>
      <c r="B67" s="1482"/>
      <c r="C67" s="714">
        <v>1</v>
      </c>
      <c r="D67" s="708">
        <f>C67+1</f>
        <v>2</v>
      </c>
      <c r="E67" s="708">
        <f t="shared" ref="E67:AG67" si="3">D67+1</f>
        <v>3</v>
      </c>
      <c r="F67" s="708">
        <f t="shared" si="3"/>
        <v>4</v>
      </c>
      <c r="G67" s="715">
        <f t="shared" si="3"/>
        <v>5</v>
      </c>
      <c r="H67" s="714">
        <f t="shared" si="3"/>
        <v>6</v>
      </c>
      <c r="I67" s="708">
        <f t="shared" si="3"/>
        <v>7</v>
      </c>
      <c r="J67" s="708">
        <f t="shared" si="3"/>
        <v>8</v>
      </c>
      <c r="K67" s="708">
        <f t="shared" si="3"/>
        <v>9</v>
      </c>
      <c r="L67" s="710">
        <f t="shared" si="3"/>
        <v>10</v>
      </c>
      <c r="M67" s="708">
        <f t="shared" si="3"/>
        <v>11</v>
      </c>
      <c r="N67" s="712">
        <f t="shared" si="3"/>
        <v>12</v>
      </c>
      <c r="O67" s="713">
        <f t="shared" si="3"/>
        <v>13</v>
      </c>
      <c r="P67" s="708">
        <f t="shared" si="3"/>
        <v>14</v>
      </c>
      <c r="Q67" s="708">
        <f t="shared" si="3"/>
        <v>15</v>
      </c>
      <c r="R67" s="708">
        <f t="shared" si="3"/>
        <v>16</v>
      </c>
      <c r="S67" s="708">
        <f t="shared" si="3"/>
        <v>17</v>
      </c>
      <c r="T67" s="710">
        <f t="shared" si="3"/>
        <v>18</v>
      </c>
      <c r="U67" s="715">
        <f t="shared" si="3"/>
        <v>19</v>
      </c>
      <c r="V67" s="714">
        <f t="shared" si="3"/>
        <v>20</v>
      </c>
      <c r="W67" s="708">
        <f t="shared" si="3"/>
        <v>21</v>
      </c>
      <c r="X67" s="708">
        <f t="shared" si="3"/>
        <v>22</v>
      </c>
      <c r="Y67" s="708">
        <f t="shared" si="3"/>
        <v>23</v>
      </c>
      <c r="Z67" s="708">
        <f t="shared" si="3"/>
        <v>24</v>
      </c>
      <c r="AA67" s="708">
        <f t="shared" si="3"/>
        <v>25</v>
      </c>
      <c r="AB67" s="711">
        <f t="shared" si="3"/>
        <v>26</v>
      </c>
      <c r="AC67" s="713">
        <f t="shared" si="3"/>
        <v>27</v>
      </c>
      <c r="AD67" s="708">
        <f t="shared" si="3"/>
        <v>28</v>
      </c>
      <c r="AE67" s="708">
        <f t="shared" si="3"/>
        <v>29</v>
      </c>
      <c r="AF67" s="710">
        <f t="shared" si="3"/>
        <v>30</v>
      </c>
      <c r="AG67" s="712">
        <f t="shared" si="3"/>
        <v>31</v>
      </c>
    </row>
    <row r="68" spans="1:33" ht="15" customHeight="1" x14ac:dyDescent="0.25">
      <c r="A68" s="388" t="s">
        <v>143</v>
      </c>
      <c r="B68" s="768" t="s">
        <v>1</v>
      </c>
      <c r="C68" s="797" t="str">
        <f>+JAN!D64</f>
        <v>D</v>
      </c>
      <c r="D68" s="794" t="str">
        <f>+JAN!E64</f>
        <v>T</v>
      </c>
      <c r="E68" s="794" t="str">
        <f>+JAN!F64</f>
        <v>DT</v>
      </c>
      <c r="F68" s="296" t="str">
        <f>+JAN!G64</f>
        <v>N</v>
      </c>
      <c r="G68" s="716">
        <f>+JAN!H64</f>
        <v>0</v>
      </c>
      <c r="H68" s="295" t="str">
        <f>+JAN!I64</f>
        <v>DTS5S</v>
      </c>
      <c r="I68" s="296" t="str">
        <f>+JAN!J64</f>
        <v>D</v>
      </c>
      <c r="J68" s="296" t="str">
        <f>+JAN!K64</f>
        <v>D</v>
      </c>
      <c r="K68" s="296">
        <f>+JAN!L64</f>
        <v>0</v>
      </c>
      <c r="L68" s="296">
        <f>+JAN!M64</f>
        <v>0</v>
      </c>
      <c r="M68" s="296" t="str">
        <f>+JAN!N64</f>
        <v>D</v>
      </c>
      <c r="N68" s="297" t="str">
        <f>+JAN!O64</f>
        <v>N</v>
      </c>
      <c r="O68" s="717">
        <f>+JAN!P64</f>
        <v>0</v>
      </c>
      <c r="P68" s="296">
        <f>+JAN!Q64</f>
        <v>0</v>
      </c>
      <c r="Q68" s="296" t="str">
        <f>+JAN!R64</f>
        <v>D</v>
      </c>
      <c r="R68" s="296" t="str">
        <f>+JAN!S64</f>
        <v>N</v>
      </c>
      <c r="S68" s="296" t="str">
        <f>+JAN!T64</f>
        <v>NTS</v>
      </c>
      <c r="T68" s="296">
        <f>+JAN!U64</f>
        <v>0</v>
      </c>
      <c r="U68" s="716" t="str">
        <f>+JAN!V64</f>
        <v>D</v>
      </c>
      <c r="V68" s="295" t="str">
        <f>+JAN!W64</f>
        <v>DT</v>
      </c>
      <c r="W68" s="296">
        <f>+JAN!X64</f>
        <v>0</v>
      </c>
      <c r="X68" s="296">
        <f>+JAN!Y64</f>
        <v>0</v>
      </c>
      <c r="Y68" s="296" t="str">
        <f>+JAN!Z64</f>
        <v>D</v>
      </c>
      <c r="Z68" s="296" t="str">
        <f>+JAN!AA64</f>
        <v>DT</v>
      </c>
      <c r="AA68" s="296">
        <f>+JAN!AB64</f>
        <v>0</v>
      </c>
      <c r="AB68" s="297">
        <f>+JAN!AC64</f>
        <v>0</v>
      </c>
      <c r="AC68" s="717" t="str">
        <f>+JAN!AD64</f>
        <v>FOTS</v>
      </c>
      <c r="AD68" s="296" t="str">
        <f>+JAN!AE64</f>
        <v>FOTS</v>
      </c>
      <c r="AE68" s="296">
        <f>+JAN!AF64</f>
        <v>0</v>
      </c>
      <c r="AF68" s="296">
        <f>+JAN!AG64</f>
        <v>0</v>
      </c>
      <c r="AG68" s="297" t="str">
        <f>+JAN!AH64</f>
        <v>FOTS</v>
      </c>
    </row>
    <row r="69" spans="1:33" ht="15" customHeight="1" thickBot="1" x14ac:dyDescent="0.3">
      <c r="A69" s="775" t="s">
        <v>145</v>
      </c>
      <c r="B69" s="776" t="s">
        <v>1</v>
      </c>
      <c r="C69" s="798">
        <f>+JAN!D65</f>
        <v>0</v>
      </c>
      <c r="D69" s="796" t="str">
        <f>+JAN!E65</f>
        <v>DT</v>
      </c>
      <c r="E69" s="796" t="str">
        <f>+JAN!F65</f>
        <v>T</v>
      </c>
      <c r="F69" s="325" t="str">
        <f>+JAN!G65</f>
        <v>T</v>
      </c>
      <c r="G69" s="719" t="str">
        <f>+JAN!H65</f>
        <v>NT</v>
      </c>
      <c r="H69" s="324">
        <f>+JAN!I65</f>
        <v>0</v>
      </c>
      <c r="I69" s="325" t="str">
        <f>+JAN!J65</f>
        <v>D</v>
      </c>
      <c r="J69" s="325" t="str">
        <f>+JAN!K65</f>
        <v>DT</v>
      </c>
      <c r="K69" s="325">
        <f>+JAN!L65</f>
        <v>0</v>
      </c>
      <c r="L69" s="325">
        <f>+JAN!M65</f>
        <v>0</v>
      </c>
      <c r="M69" s="325" t="str">
        <f>+JAN!N65</f>
        <v>D</v>
      </c>
      <c r="N69" s="326" t="str">
        <f>+JAN!O65</f>
        <v>N</v>
      </c>
      <c r="O69" s="720" t="str">
        <f>+JAN!P65</f>
        <v>NTS</v>
      </c>
      <c r="P69" s="325" t="str">
        <f>+JAN!Q65</f>
        <v>T</v>
      </c>
      <c r="Q69" s="325" t="str">
        <f>+JAN!R65</f>
        <v>D</v>
      </c>
      <c r="R69" s="325" t="str">
        <f>+JAN!S65</f>
        <v>N</v>
      </c>
      <c r="S69" s="325">
        <f>+JAN!T65</f>
        <v>0</v>
      </c>
      <c r="T69" s="325" t="str">
        <f>+JAN!U65</f>
        <v>NTSDS</v>
      </c>
      <c r="U69" s="719">
        <f>+JAN!V65</f>
        <v>0</v>
      </c>
      <c r="V69" s="324" t="str">
        <f>+JAN!W65</f>
        <v>NT</v>
      </c>
      <c r="W69" s="325">
        <f>+JAN!X65</f>
        <v>0</v>
      </c>
      <c r="X69" s="325" t="str">
        <f>+JAN!Y65</f>
        <v>DTS</v>
      </c>
      <c r="Y69" s="325" t="str">
        <f>+JAN!Z65</f>
        <v>D</v>
      </c>
      <c r="Z69" s="325" t="str">
        <f>+JAN!AA65</f>
        <v>NT</v>
      </c>
      <c r="AA69" s="325">
        <f>+JAN!AB65</f>
        <v>0</v>
      </c>
      <c r="AB69" s="326">
        <f>+JAN!AC65</f>
        <v>0</v>
      </c>
      <c r="AC69" s="720" t="str">
        <f>+JAN!AD65</f>
        <v>D</v>
      </c>
      <c r="AD69" s="325" t="str">
        <f>+JAN!AE65</f>
        <v>N</v>
      </c>
      <c r="AE69" s="325" t="str">
        <f>+JAN!AF65</f>
        <v>NT</v>
      </c>
      <c r="AF69" s="325">
        <f>+JAN!AG65</f>
        <v>0</v>
      </c>
      <c r="AG69" s="326" t="str">
        <f>+JAN!AH65</f>
        <v>T</v>
      </c>
    </row>
    <row r="70" spans="1:33" ht="15" customHeight="1" x14ac:dyDescent="0.25">
      <c r="A70" s="609" t="s">
        <v>147</v>
      </c>
      <c r="B70" s="777" t="s">
        <v>2</v>
      </c>
      <c r="C70" s="799">
        <f>+JAN!D66</f>
        <v>0</v>
      </c>
      <c r="D70" s="789" t="str">
        <f>+JAN!E66</f>
        <v>DT</v>
      </c>
      <c r="E70" s="789" t="str">
        <f>+JAN!F66</f>
        <v>DT</v>
      </c>
      <c r="F70" s="279" t="str">
        <f>+JAN!G66</f>
        <v>T</v>
      </c>
      <c r="G70" s="753">
        <f>+JAN!H66</f>
        <v>0</v>
      </c>
      <c r="H70" s="273">
        <f>+JAN!I66</f>
        <v>0</v>
      </c>
      <c r="I70" s="279" t="str">
        <f>+JAN!J66</f>
        <v>D</v>
      </c>
      <c r="J70" s="279" t="str">
        <f>+JAN!K66</f>
        <v>N</v>
      </c>
      <c r="K70" s="279">
        <f>+JAN!L66</f>
        <v>0</v>
      </c>
      <c r="L70" s="279">
        <f>+JAN!M66</f>
        <v>0</v>
      </c>
      <c r="M70" s="279" t="str">
        <f>+JAN!N66</f>
        <v>D</v>
      </c>
      <c r="N70" s="280" t="str">
        <f>+JAN!O66</f>
        <v>N</v>
      </c>
      <c r="O70" s="752">
        <f>+JAN!P66</f>
        <v>0</v>
      </c>
      <c r="P70" s="279">
        <f>+JAN!Q66</f>
        <v>0</v>
      </c>
      <c r="Q70" s="279" t="str">
        <f>+JAN!R66</f>
        <v>D</v>
      </c>
      <c r="R70" s="279" t="str">
        <f>+JAN!S66</f>
        <v>N</v>
      </c>
      <c r="S70" s="279" t="str">
        <f>+JAN!T66</f>
        <v>NTS</v>
      </c>
      <c r="T70" s="279">
        <f>+JAN!U66</f>
        <v>0</v>
      </c>
      <c r="U70" s="753" t="str">
        <f>+JAN!V66</f>
        <v>D</v>
      </c>
      <c r="V70" s="273" t="str">
        <f>+JAN!W66</f>
        <v>N</v>
      </c>
      <c r="W70" s="279">
        <f>+JAN!X66</f>
        <v>0</v>
      </c>
      <c r="X70" s="279">
        <f>+JAN!Y66</f>
        <v>0</v>
      </c>
      <c r="Y70" s="279" t="str">
        <f>+JAN!Z66</f>
        <v>D</v>
      </c>
      <c r="Z70" s="279" t="str">
        <f>+JAN!AA66</f>
        <v>D</v>
      </c>
      <c r="AA70" s="279">
        <f>+JAN!AB66</f>
        <v>0</v>
      </c>
      <c r="AB70" s="280">
        <f>+JAN!AC66</f>
        <v>0</v>
      </c>
      <c r="AC70" s="752" t="str">
        <f>+JAN!AD66</f>
        <v>D</v>
      </c>
      <c r="AD70" s="279" t="str">
        <f>+JAN!AE66</f>
        <v>N</v>
      </c>
      <c r="AE70" s="279">
        <f>+JAN!AF66</f>
        <v>0</v>
      </c>
      <c r="AF70" s="279">
        <f>+JAN!AG66</f>
        <v>0</v>
      </c>
      <c r="AG70" s="280" t="str">
        <f>+JAN!AH66</f>
        <v>N</v>
      </c>
    </row>
    <row r="71" spans="1:33" ht="15" customHeight="1" x14ac:dyDescent="0.25">
      <c r="A71" s="610" t="s">
        <v>149</v>
      </c>
      <c r="B71" s="762" t="s">
        <v>2</v>
      </c>
      <c r="C71" s="800" t="str">
        <f>+JAN!D67</f>
        <v>D</v>
      </c>
      <c r="D71" s="791" t="str">
        <f>+JAN!E67</f>
        <v>D</v>
      </c>
      <c r="E71" s="791" t="str">
        <f>+JAN!F67</f>
        <v>DT</v>
      </c>
      <c r="F71" s="277" t="str">
        <f>+JAN!G67</f>
        <v>D</v>
      </c>
      <c r="G71" s="298">
        <f>+JAN!H67</f>
        <v>0</v>
      </c>
      <c r="H71" s="278">
        <f>+JAN!I67</f>
        <v>0</v>
      </c>
      <c r="I71" s="277" t="str">
        <f>+JAN!J67</f>
        <v>D</v>
      </c>
      <c r="J71" s="277" t="str">
        <f>+JAN!K67</f>
        <v>N</v>
      </c>
      <c r="K71" s="277">
        <f>+JAN!L67</f>
        <v>0</v>
      </c>
      <c r="L71" s="277">
        <f>+JAN!M67</f>
        <v>0</v>
      </c>
      <c r="M71" s="277" t="str">
        <f>+JAN!N67</f>
        <v>D</v>
      </c>
      <c r="N71" s="281" t="str">
        <f>+JAN!O67</f>
        <v>N</v>
      </c>
      <c r="O71" s="300">
        <f>+JAN!P67</f>
        <v>0</v>
      </c>
      <c r="P71" s="277">
        <f>+JAN!Q67</f>
        <v>0</v>
      </c>
      <c r="Q71" s="277" t="str">
        <f>+JAN!R67</f>
        <v>DT</v>
      </c>
      <c r="R71" s="277" t="str">
        <f>+JAN!S67</f>
        <v>DT</v>
      </c>
      <c r="S71" s="277">
        <f>+JAN!T67</f>
        <v>0</v>
      </c>
      <c r="T71" s="277" t="str">
        <f>+JAN!U67</f>
        <v>DTSDS</v>
      </c>
      <c r="U71" s="298" t="str">
        <f>+JAN!V67</f>
        <v>D</v>
      </c>
      <c r="V71" s="278" t="str">
        <f>+JAN!W67</f>
        <v>N</v>
      </c>
      <c r="W71" s="277" t="str">
        <f>+JAN!X67</f>
        <v>NTS</v>
      </c>
      <c r="X71" s="277">
        <f>+JAN!Y67</f>
        <v>0</v>
      </c>
      <c r="Y71" s="277" t="str">
        <f>+JAN!Z67</f>
        <v>D</v>
      </c>
      <c r="Z71" s="277" t="str">
        <f>+JAN!AA67</f>
        <v>D</v>
      </c>
      <c r="AA71" s="277">
        <f>+JAN!AB67</f>
        <v>0</v>
      </c>
      <c r="AB71" s="281">
        <f>+JAN!AC67</f>
        <v>0</v>
      </c>
      <c r="AC71" s="300" t="str">
        <f>+JAN!AD67</f>
        <v>D</v>
      </c>
      <c r="AD71" s="277" t="str">
        <f>+JAN!AE67</f>
        <v>N</v>
      </c>
      <c r="AE71" s="277" t="str">
        <f>+JAN!AF67</f>
        <v>NTS5S</v>
      </c>
      <c r="AF71" s="277">
        <f>+JAN!AG67</f>
        <v>0</v>
      </c>
      <c r="AG71" s="281" t="str">
        <f>+JAN!AH67</f>
        <v>N</v>
      </c>
    </row>
    <row r="72" spans="1:33" ht="15" customHeight="1" thickBot="1" x14ac:dyDescent="0.3">
      <c r="A72" s="610" t="s">
        <v>102</v>
      </c>
      <c r="B72" s="762" t="s">
        <v>2</v>
      </c>
      <c r="C72" s="800" t="str">
        <f>+JAN!D68</f>
        <v>N</v>
      </c>
      <c r="D72" s="791" t="str">
        <f>+JAN!E68</f>
        <v>N</v>
      </c>
      <c r="E72" s="791">
        <f>+JAN!F68</f>
        <v>0</v>
      </c>
      <c r="F72" s="277" t="str">
        <f>+JAN!G68</f>
        <v>N</v>
      </c>
      <c r="G72" s="298">
        <f>+JAN!H68</f>
        <v>0</v>
      </c>
      <c r="H72" s="278" t="str">
        <f>+JAN!I68</f>
        <v>DT</v>
      </c>
      <c r="I72" s="277" t="str">
        <f>+JAN!J68</f>
        <v>D</v>
      </c>
      <c r="J72" s="277" t="str">
        <f>+JAN!K68</f>
        <v>N</v>
      </c>
      <c r="K72" s="277" t="str">
        <f>+JAN!L68</f>
        <v>NTS5S</v>
      </c>
      <c r="L72" s="277">
        <f>+JAN!M68</f>
        <v>0</v>
      </c>
      <c r="M72" s="277" t="str">
        <f>+JAN!N68</f>
        <v>D</v>
      </c>
      <c r="N72" s="281" t="str">
        <f>+JAN!O68</f>
        <v>N</v>
      </c>
      <c r="O72" s="300">
        <f>+JAN!P68</f>
        <v>0</v>
      </c>
      <c r="P72" s="277">
        <f>+JAN!Q68</f>
        <v>0</v>
      </c>
      <c r="Q72" s="277" t="str">
        <f>+JAN!R68</f>
        <v>D</v>
      </c>
      <c r="R72" s="277" t="str">
        <f>+JAN!S68</f>
        <v>DTS</v>
      </c>
      <c r="S72" s="277">
        <f>+JAN!T68</f>
        <v>0</v>
      </c>
      <c r="T72" s="277">
        <f>+JAN!U68</f>
        <v>0</v>
      </c>
      <c r="U72" s="298" t="str">
        <f>+JAN!V68</f>
        <v>N</v>
      </c>
      <c r="V72" s="278" t="str">
        <f>+JAN!W68</f>
        <v>N</v>
      </c>
      <c r="W72" s="277">
        <f>+JAN!X68</f>
        <v>0</v>
      </c>
      <c r="X72" s="277">
        <f>+JAN!Y68</f>
        <v>0</v>
      </c>
      <c r="Y72" s="277" t="str">
        <f>+JAN!Z68</f>
        <v>D</v>
      </c>
      <c r="Z72" s="277" t="str">
        <f>+JAN!AA68</f>
        <v>D</v>
      </c>
      <c r="AA72" s="277">
        <f>+JAN!AB68</f>
        <v>0</v>
      </c>
      <c r="AB72" s="281">
        <f>+JAN!AC68</f>
        <v>0</v>
      </c>
      <c r="AC72" s="300" t="str">
        <f>+JAN!AD68</f>
        <v>D</v>
      </c>
      <c r="AD72" s="277" t="str">
        <f>+JAN!AE68</f>
        <v>DT</v>
      </c>
      <c r="AE72" s="277">
        <f>+JAN!AF68</f>
        <v>0</v>
      </c>
      <c r="AF72" s="277">
        <f>+JAN!AG68</f>
        <v>0</v>
      </c>
      <c r="AG72" s="281" t="str">
        <f>+JAN!AH68</f>
        <v>N</v>
      </c>
    </row>
    <row r="73" spans="1:33" ht="15.75" customHeight="1" thickBot="1" x14ac:dyDescent="0.3">
      <c r="A73" s="1676" t="s">
        <v>161</v>
      </c>
      <c r="B73" s="777" t="s">
        <v>71</v>
      </c>
      <c r="C73" s="799">
        <f>+JAN!D69</f>
        <v>0</v>
      </c>
      <c r="D73" s="789">
        <f>+JAN!E69</f>
        <v>0</v>
      </c>
      <c r="E73" s="789">
        <f>+JAN!F69</f>
        <v>0</v>
      </c>
      <c r="F73" s="279">
        <f>+JAN!G69</f>
        <v>0</v>
      </c>
      <c r="G73" s="753">
        <f>+JAN!H69</f>
        <v>0</v>
      </c>
      <c r="H73" s="273">
        <f>+JAN!I69</f>
        <v>0</v>
      </c>
      <c r="I73" s="279">
        <f>+JAN!J69</f>
        <v>0</v>
      </c>
      <c r="J73" s="279">
        <f>+JAN!K69</f>
        <v>0</v>
      </c>
      <c r="K73" s="279">
        <f>+JAN!L69</f>
        <v>0</v>
      </c>
      <c r="L73" s="279">
        <f>+JAN!M69</f>
        <v>0</v>
      </c>
      <c r="M73" s="279" t="str">
        <f>+JAN!N69</f>
        <v>D</v>
      </c>
      <c r="N73" s="280" t="str">
        <f>+JAN!O69</f>
        <v>N</v>
      </c>
      <c r="O73" s="752">
        <f>+JAN!P69</f>
        <v>0</v>
      </c>
      <c r="P73" s="279">
        <f>+JAN!Q69</f>
        <v>0</v>
      </c>
      <c r="Q73" s="279">
        <f>+JAN!R69</f>
        <v>0</v>
      </c>
      <c r="R73" s="279" t="str">
        <f>+JAN!S69</f>
        <v>N</v>
      </c>
      <c r="S73" s="279">
        <f>+JAN!T69</f>
        <v>0</v>
      </c>
      <c r="T73" s="279">
        <f>+JAN!U69</f>
        <v>0</v>
      </c>
      <c r="U73" s="753" t="str">
        <f>+JAN!V69</f>
        <v>D</v>
      </c>
      <c r="V73" s="273" t="str">
        <f>+JAN!W69</f>
        <v>N</v>
      </c>
      <c r="W73" s="279">
        <f>+JAN!X69</f>
        <v>0</v>
      </c>
      <c r="X73" s="279">
        <f>+JAN!Y69</f>
        <v>0</v>
      </c>
      <c r="Y73" s="279">
        <f>+JAN!Z69</f>
        <v>0</v>
      </c>
      <c r="Z73" s="279" t="str">
        <f>+JAN!AA69</f>
        <v>D</v>
      </c>
      <c r="AA73" s="279">
        <f>+JAN!AB69</f>
        <v>0</v>
      </c>
      <c r="AB73" s="280">
        <f>+JAN!AC69</f>
        <v>0</v>
      </c>
      <c r="AC73" s="752">
        <f>+JAN!AD69</f>
        <v>0</v>
      </c>
      <c r="AD73" s="279">
        <f>+JAN!AE69</f>
        <v>0</v>
      </c>
      <c r="AE73" s="279">
        <f>+JAN!AF69</f>
        <v>0</v>
      </c>
      <c r="AF73" s="279">
        <f>+JAN!AG69</f>
        <v>0</v>
      </c>
      <c r="AG73" s="280">
        <f>+JAN!AH69</f>
        <v>0</v>
      </c>
    </row>
    <row r="74" spans="1:33" ht="15" customHeight="1" x14ac:dyDescent="0.25">
      <c r="A74" s="609" t="s">
        <v>126</v>
      </c>
      <c r="B74" s="777" t="s">
        <v>3</v>
      </c>
      <c r="C74" s="799">
        <f>+JAN!D70</f>
        <v>0</v>
      </c>
      <c r="D74" s="789">
        <f>+JAN!E70</f>
        <v>0</v>
      </c>
      <c r="E74" s="789">
        <f>+JAN!F70</f>
        <v>0</v>
      </c>
      <c r="F74" s="279">
        <f>+JAN!G70</f>
        <v>0</v>
      </c>
      <c r="G74" s="753">
        <f>+JAN!H70</f>
        <v>0</v>
      </c>
      <c r="H74" s="273">
        <f>+JAN!I70</f>
        <v>0</v>
      </c>
      <c r="I74" s="279">
        <f>+JAN!J70</f>
        <v>0</v>
      </c>
      <c r="J74" s="279">
        <f>+JAN!K70</f>
        <v>0</v>
      </c>
      <c r="K74" s="279">
        <f>+JAN!L70</f>
        <v>0</v>
      </c>
      <c r="L74" s="279" t="str">
        <f>+JAN!M70</f>
        <v>D</v>
      </c>
      <c r="M74" s="279">
        <f>+JAN!N70</f>
        <v>0</v>
      </c>
      <c r="N74" s="280">
        <f>+JAN!O70</f>
        <v>0</v>
      </c>
      <c r="O74" s="752">
        <f>+JAN!P70</f>
        <v>0</v>
      </c>
      <c r="P74" s="279">
        <f>+JAN!Q70</f>
        <v>0</v>
      </c>
      <c r="Q74" s="279" t="str">
        <f>+JAN!R70</f>
        <v>N</v>
      </c>
      <c r="R74" s="279">
        <f>+JAN!S70</f>
        <v>0</v>
      </c>
      <c r="S74" s="279">
        <f>+JAN!T70</f>
        <v>0</v>
      </c>
      <c r="T74" s="279">
        <f>+JAN!U70</f>
        <v>0</v>
      </c>
      <c r="U74" s="753">
        <f>+JAN!V70</f>
        <v>0</v>
      </c>
      <c r="V74" s="273" t="str">
        <f>+JAN!W70</f>
        <v>N</v>
      </c>
      <c r="W74" s="279">
        <f>+JAN!X70</f>
        <v>0</v>
      </c>
      <c r="X74" s="279">
        <f>+JAN!Y70</f>
        <v>0</v>
      </c>
      <c r="Y74" s="279">
        <f>+JAN!Z70</f>
        <v>0</v>
      </c>
      <c r="Z74" s="279">
        <f>+JAN!AA70</f>
        <v>0</v>
      </c>
      <c r="AA74" s="279">
        <f>+JAN!AB70</f>
        <v>0</v>
      </c>
      <c r="AB74" s="280">
        <f>+JAN!AC70</f>
        <v>0</v>
      </c>
      <c r="AC74" s="752" t="str">
        <f>+JAN!AD70</f>
        <v>N</v>
      </c>
      <c r="AD74" s="279">
        <f>+JAN!AE70</f>
        <v>0</v>
      </c>
      <c r="AE74" s="279">
        <f>+JAN!AF70</f>
        <v>0</v>
      </c>
      <c r="AF74" s="279">
        <f>+JAN!AG70</f>
        <v>0</v>
      </c>
      <c r="AG74" s="280">
        <f>+JAN!AH70</f>
        <v>0</v>
      </c>
    </row>
    <row r="75" spans="1:33" ht="15" customHeight="1" x14ac:dyDescent="0.25">
      <c r="A75" s="610" t="s">
        <v>130</v>
      </c>
      <c r="B75" s="762" t="s">
        <v>3</v>
      </c>
      <c r="C75" s="800">
        <f>+JAN!D71</f>
        <v>0</v>
      </c>
      <c r="D75" s="791">
        <f>+JAN!E71</f>
        <v>0</v>
      </c>
      <c r="E75" s="791" t="str">
        <f>+JAN!F71</f>
        <v>NT</v>
      </c>
      <c r="F75" s="277" t="str">
        <f>+JAN!G71</f>
        <v>N</v>
      </c>
      <c r="G75" s="298">
        <f>+JAN!H71</f>
        <v>0</v>
      </c>
      <c r="H75" s="278">
        <f>+JAN!I71</f>
        <v>0</v>
      </c>
      <c r="I75" s="277">
        <f>+JAN!J71</f>
        <v>0</v>
      </c>
      <c r="J75" s="277">
        <f>+JAN!K71</f>
        <v>0</v>
      </c>
      <c r="K75" s="277">
        <f>+JAN!L71</f>
        <v>0</v>
      </c>
      <c r="L75" s="277">
        <f>+JAN!M71</f>
        <v>0</v>
      </c>
      <c r="M75" s="277">
        <f>+JAN!N71</f>
        <v>0</v>
      </c>
      <c r="N75" s="281">
        <f>+JAN!O71</f>
        <v>0</v>
      </c>
      <c r="O75" s="300">
        <f>+JAN!P71</f>
        <v>0</v>
      </c>
      <c r="P75" s="277">
        <f>+JAN!Q71</f>
        <v>0</v>
      </c>
      <c r="Q75" s="277">
        <f>+JAN!R71</f>
        <v>0</v>
      </c>
      <c r="R75" s="277">
        <f>+JAN!S71</f>
        <v>0</v>
      </c>
      <c r="S75" s="277">
        <f>+JAN!T71</f>
        <v>0</v>
      </c>
      <c r="T75" s="277">
        <f>+JAN!U71</f>
        <v>0</v>
      </c>
      <c r="U75" s="298">
        <f>+JAN!V71</f>
        <v>0</v>
      </c>
      <c r="V75" s="278">
        <f>+JAN!W71</f>
        <v>0</v>
      </c>
      <c r="W75" s="277">
        <f>+JAN!X71</f>
        <v>0</v>
      </c>
      <c r="X75" s="277">
        <f>+JAN!Y71</f>
        <v>0</v>
      </c>
      <c r="Y75" s="277">
        <f>+JAN!Z71</f>
        <v>0</v>
      </c>
      <c r="Z75" s="277">
        <f>+JAN!AA71</f>
        <v>0</v>
      </c>
      <c r="AA75" s="277">
        <f>+JAN!AB71</f>
        <v>0</v>
      </c>
      <c r="AB75" s="281">
        <f>+JAN!AC71</f>
        <v>0</v>
      </c>
      <c r="AC75" s="300">
        <f>+JAN!AD71</f>
        <v>0</v>
      </c>
      <c r="AD75" s="277">
        <f>+JAN!AE71</f>
        <v>0</v>
      </c>
      <c r="AE75" s="277">
        <f>+JAN!AF71</f>
        <v>0</v>
      </c>
      <c r="AF75" s="277">
        <f>+JAN!AG71</f>
        <v>0</v>
      </c>
      <c r="AG75" s="281">
        <f>+JAN!AH71</f>
        <v>0</v>
      </c>
    </row>
    <row r="76" spans="1:33" ht="15" customHeight="1" x14ac:dyDescent="0.25">
      <c r="A76" s="610" t="s">
        <v>139</v>
      </c>
      <c r="B76" s="762" t="s">
        <v>3</v>
      </c>
      <c r="C76" s="800" t="str">
        <f>+JAN!D72</f>
        <v>N</v>
      </c>
      <c r="D76" s="791" t="str">
        <f>+JAN!E72</f>
        <v>N</v>
      </c>
      <c r="E76" s="791" t="str">
        <f>+JAN!F72</f>
        <v>NT</v>
      </c>
      <c r="F76" s="277" t="str">
        <f>+JAN!G72</f>
        <v>T</v>
      </c>
      <c r="G76" s="298" t="str">
        <f>+JAN!H72</f>
        <v>DT</v>
      </c>
      <c r="H76" s="278">
        <f>+JAN!I72</f>
        <v>0</v>
      </c>
      <c r="I76" s="277" t="str">
        <f>+JAN!J72</f>
        <v>D</v>
      </c>
      <c r="J76" s="277" t="str">
        <f>+JAN!K72</f>
        <v>DT</v>
      </c>
      <c r="K76" s="277">
        <f>+JAN!L72</f>
        <v>0</v>
      </c>
      <c r="L76" s="277">
        <f>+JAN!M72</f>
        <v>0</v>
      </c>
      <c r="M76" s="277" t="str">
        <f>+JAN!N72</f>
        <v>D</v>
      </c>
      <c r="N76" s="281" t="str">
        <f>+JAN!O72</f>
        <v>DT</v>
      </c>
      <c r="O76" s="300">
        <f>+JAN!P72</f>
        <v>0</v>
      </c>
      <c r="P76" s="277" t="str">
        <f>+JAN!Q72</f>
        <v>NT</v>
      </c>
      <c r="Q76" s="277">
        <f>+JAN!R72</f>
        <v>0</v>
      </c>
      <c r="R76" s="277" t="str">
        <f>+JAN!S72</f>
        <v>N</v>
      </c>
      <c r="S76" s="277">
        <f>+JAN!T72</f>
        <v>0</v>
      </c>
      <c r="T76" s="277">
        <f>+JAN!U72</f>
        <v>0</v>
      </c>
      <c r="U76" s="298" t="str">
        <f>+JAN!V72</f>
        <v>D</v>
      </c>
      <c r="V76" s="278" t="str">
        <f>+JAN!W72</f>
        <v>D</v>
      </c>
      <c r="W76" s="277">
        <f>+JAN!X72</f>
        <v>0</v>
      </c>
      <c r="X76" s="277" t="str">
        <f>+JAN!Y72</f>
        <v>DTS</v>
      </c>
      <c r="Y76" s="277" t="str">
        <f>+JAN!Z72</f>
        <v>D</v>
      </c>
      <c r="Z76" s="277" t="str">
        <f>+JAN!AA72</f>
        <v>T</v>
      </c>
      <c r="AA76" s="277">
        <f>+JAN!AB72</f>
        <v>0</v>
      </c>
      <c r="AB76" s="281">
        <f>+JAN!AC72</f>
        <v>0</v>
      </c>
      <c r="AC76" s="300" t="str">
        <f>+JAN!AD72</f>
        <v>D</v>
      </c>
      <c r="AD76" s="277" t="str">
        <f>+JAN!AE72</f>
        <v>N</v>
      </c>
      <c r="AE76" s="277">
        <f>+JAN!AF72</f>
        <v>0</v>
      </c>
      <c r="AF76" s="277">
        <f>+JAN!AG72</f>
        <v>0</v>
      </c>
      <c r="AG76" s="281" t="str">
        <f>+JAN!AH72</f>
        <v>N</v>
      </c>
    </row>
    <row r="77" spans="1:33" ht="15" customHeight="1" x14ac:dyDescent="0.25">
      <c r="A77" s="610" t="s">
        <v>86</v>
      </c>
      <c r="B77" s="762" t="s">
        <v>3</v>
      </c>
      <c r="C77" s="800" t="str">
        <f>+JAN!D73</f>
        <v>N</v>
      </c>
      <c r="D77" s="791" t="str">
        <f>+JAN!E73</f>
        <v>N</v>
      </c>
      <c r="E77" s="791">
        <f>+JAN!F73</f>
        <v>0</v>
      </c>
      <c r="F77" s="277" t="str">
        <f>+JAN!G73</f>
        <v>N</v>
      </c>
      <c r="G77" s="298">
        <f>+JAN!H73</f>
        <v>0</v>
      </c>
      <c r="H77" s="278">
        <f>+JAN!I73</f>
        <v>0</v>
      </c>
      <c r="I77" s="277" t="str">
        <f>+JAN!J73</f>
        <v>D</v>
      </c>
      <c r="J77" s="277" t="str">
        <f>+JAN!K73</f>
        <v>N</v>
      </c>
      <c r="K77" s="277">
        <f>+JAN!L73</f>
        <v>0</v>
      </c>
      <c r="L77" s="277">
        <f>+JAN!M73</f>
        <v>0</v>
      </c>
      <c r="M77" s="277" t="str">
        <f>+JAN!N73</f>
        <v>D</v>
      </c>
      <c r="N77" s="281" t="str">
        <f>+JAN!O73</f>
        <v>N</v>
      </c>
      <c r="O77" s="300">
        <f>+JAN!P73</f>
        <v>0</v>
      </c>
      <c r="P77" s="277">
        <f>+JAN!Q73</f>
        <v>0</v>
      </c>
      <c r="Q77" s="277" t="str">
        <f>+JAN!R73</f>
        <v>D</v>
      </c>
      <c r="R77" s="277" t="str">
        <f>+JAN!S73</f>
        <v>N</v>
      </c>
      <c r="S77" s="277" t="str">
        <f>+JAN!T73</f>
        <v>T</v>
      </c>
      <c r="T77" s="277">
        <f>+JAN!U73</f>
        <v>0</v>
      </c>
      <c r="U77" s="298" t="str">
        <f>+JAN!V73</f>
        <v>D</v>
      </c>
      <c r="V77" s="278" t="str">
        <f>+JAN!W73</f>
        <v>N</v>
      </c>
      <c r="W77" s="277">
        <f>+JAN!X73</f>
        <v>0</v>
      </c>
      <c r="X77" s="277">
        <f>+JAN!Y73</f>
        <v>0</v>
      </c>
      <c r="Y77" s="277" t="str">
        <f>+JAN!Z73</f>
        <v>D</v>
      </c>
      <c r="Z77" s="277" t="str">
        <f>+JAN!AA73</f>
        <v>D</v>
      </c>
      <c r="AA77" s="277">
        <f>+JAN!AB73</f>
        <v>0</v>
      </c>
      <c r="AB77" s="281">
        <f>+JAN!AC73</f>
        <v>0</v>
      </c>
      <c r="AC77" s="300" t="str">
        <f>+JAN!AD73</f>
        <v>D</v>
      </c>
      <c r="AD77" s="277" t="str">
        <f>+JAN!AE73</f>
        <v>N</v>
      </c>
      <c r="AE77" s="277">
        <f>+JAN!AF73</f>
        <v>0</v>
      </c>
      <c r="AF77" s="277">
        <f>+JAN!AG73</f>
        <v>0</v>
      </c>
      <c r="AG77" s="281" t="str">
        <f>+JAN!AH73</f>
        <v>N</v>
      </c>
    </row>
    <row r="78" spans="1:33" ht="15" customHeight="1" x14ac:dyDescent="0.25">
      <c r="A78" s="610" t="s">
        <v>170</v>
      </c>
      <c r="B78" s="762" t="s">
        <v>3</v>
      </c>
      <c r="C78" s="800" t="str">
        <f>+JAN!D74</f>
        <v>B</v>
      </c>
      <c r="D78" s="791" t="str">
        <f>+JAN!E74</f>
        <v>B</v>
      </c>
      <c r="E78" s="791" t="str">
        <f>+JAN!F74</f>
        <v>B</v>
      </c>
      <c r="F78" s="277">
        <f>+JAN!G74</f>
        <v>0</v>
      </c>
      <c r="G78" s="298">
        <f>+JAN!H74</f>
        <v>0</v>
      </c>
      <c r="H78" s="278" t="str">
        <f>+JAN!I74</f>
        <v>B</v>
      </c>
      <c r="I78" s="277" t="str">
        <f>+JAN!J74</f>
        <v>B</v>
      </c>
      <c r="J78" s="277" t="str">
        <f>+JAN!K74</f>
        <v>B</v>
      </c>
      <c r="K78" s="277" t="str">
        <f>+JAN!L74</f>
        <v>B</v>
      </c>
      <c r="L78" s="277" t="str">
        <f>+JAN!M74</f>
        <v>B</v>
      </c>
      <c r="M78" s="277">
        <f>+JAN!N74</f>
        <v>0</v>
      </c>
      <c r="N78" s="281">
        <f>+JAN!O74</f>
        <v>0</v>
      </c>
      <c r="O78" s="300" t="str">
        <f>+JAN!P74</f>
        <v>B</v>
      </c>
      <c r="P78" s="277" t="str">
        <f>+JAN!Q74</f>
        <v>B</v>
      </c>
      <c r="Q78" s="277" t="str">
        <f>+JAN!R74</f>
        <v>B</v>
      </c>
      <c r="R78" s="277" t="str">
        <f>+JAN!S74</f>
        <v>B</v>
      </c>
      <c r="S78" s="277">
        <f>+JAN!T74</f>
        <v>0</v>
      </c>
      <c r="T78" s="277">
        <f>+JAN!U74</f>
        <v>0</v>
      </c>
      <c r="U78" s="298" t="str">
        <f>+JAN!V74</f>
        <v>B</v>
      </c>
      <c r="V78" s="278" t="str">
        <f>+JAN!W74</f>
        <v>B</v>
      </c>
      <c r="W78" s="277" t="str">
        <f>+JAN!X74</f>
        <v>B</v>
      </c>
      <c r="X78" s="277" t="str">
        <f>+JAN!Y74</f>
        <v>B</v>
      </c>
      <c r="Y78" s="277" t="str">
        <f>+JAN!Z74</f>
        <v>B</v>
      </c>
      <c r="Z78" s="277" t="str">
        <f>+JAN!AA74</f>
        <v>B</v>
      </c>
      <c r="AA78" s="277">
        <f>+JAN!AB74</f>
        <v>0</v>
      </c>
      <c r="AB78" s="281">
        <f>+JAN!AC74</f>
        <v>0</v>
      </c>
      <c r="AC78" s="300" t="str">
        <f>+JAN!AD74</f>
        <v>B</v>
      </c>
      <c r="AD78" s="277" t="str">
        <f>+JAN!AE74</f>
        <v>B</v>
      </c>
      <c r="AE78" s="277" t="str">
        <f>+JAN!AF74</f>
        <v>B</v>
      </c>
      <c r="AF78" s="277" t="str">
        <f>+JAN!AG74</f>
        <v>B</v>
      </c>
      <c r="AG78" s="281" t="str">
        <f>+JAN!AH74</f>
        <v>B</v>
      </c>
    </row>
    <row r="79" spans="1:33" ht="15" customHeight="1" x14ac:dyDescent="0.25">
      <c r="A79" s="610" t="s">
        <v>166</v>
      </c>
      <c r="B79" s="762" t="s">
        <v>3</v>
      </c>
      <c r="C79" s="800">
        <f>+JAN!D75</f>
        <v>0</v>
      </c>
      <c r="D79" s="791">
        <f>+JAN!E75</f>
        <v>0</v>
      </c>
      <c r="E79" s="791" t="str">
        <f>+JAN!F75</f>
        <v>D</v>
      </c>
      <c r="F79" s="277" t="str">
        <f>+JAN!G75</f>
        <v>N</v>
      </c>
      <c r="G79" s="298">
        <f>+JAN!H75</f>
        <v>0</v>
      </c>
      <c r="H79" s="278">
        <f>+JAN!I75</f>
        <v>0</v>
      </c>
      <c r="I79" s="277" t="str">
        <f>+JAN!J75</f>
        <v>D</v>
      </c>
      <c r="J79" s="277" t="str">
        <f>+JAN!K75</f>
        <v>N</v>
      </c>
      <c r="K79" s="277">
        <f>+JAN!L75</f>
        <v>0</v>
      </c>
      <c r="L79" s="277">
        <f>+JAN!M75</f>
        <v>0</v>
      </c>
      <c r="M79" s="277" t="str">
        <f>+JAN!N75</f>
        <v>FOTS</v>
      </c>
      <c r="N79" s="281" t="str">
        <f>+JAN!O75</f>
        <v>FOTS</v>
      </c>
      <c r="O79" s="300">
        <f>+JAN!P75</f>
        <v>0</v>
      </c>
      <c r="P79" s="277">
        <f>+JAN!Q75</f>
        <v>0</v>
      </c>
      <c r="Q79" s="277" t="str">
        <f>+JAN!R75</f>
        <v>D</v>
      </c>
      <c r="R79" s="277" t="str">
        <f>+JAN!S75</f>
        <v>N</v>
      </c>
      <c r="S79" s="277">
        <f>+JAN!T75</f>
        <v>0</v>
      </c>
      <c r="T79" s="277">
        <f>+JAN!U75</f>
        <v>0</v>
      </c>
      <c r="U79" s="298" t="str">
        <f>+JAN!V75</f>
        <v>D</v>
      </c>
      <c r="V79" s="278" t="str">
        <f>+JAN!W75</f>
        <v>N</v>
      </c>
      <c r="W79" s="277">
        <f>+JAN!X75</f>
        <v>0</v>
      </c>
      <c r="X79" s="277">
        <f>+JAN!Y75</f>
        <v>0</v>
      </c>
      <c r="Y79" s="277" t="str">
        <f>+JAN!Z75</f>
        <v>D</v>
      </c>
      <c r="Z79" s="277" t="str">
        <f>+JAN!AA75</f>
        <v>D</v>
      </c>
      <c r="AA79" s="277" t="str">
        <f>+JAN!AB75</f>
        <v>DTS</v>
      </c>
      <c r="AB79" s="281">
        <f>+JAN!AC75</f>
        <v>0</v>
      </c>
      <c r="AC79" s="300" t="str">
        <f>+JAN!AD75</f>
        <v>D</v>
      </c>
      <c r="AD79" s="277" t="str">
        <f>+JAN!AE75</f>
        <v>N</v>
      </c>
      <c r="AE79" s="277">
        <f>+JAN!AF75</f>
        <v>0</v>
      </c>
      <c r="AF79" s="277">
        <f>+JAN!AG75</f>
        <v>0</v>
      </c>
      <c r="AG79" s="281" t="str">
        <f>+JAN!AH75</f>
        <v>N</v>
      </c>
    </row>
    <row r="80" spans="1:33" ht="15" customHeight="1" x14ac:dyDescent="0.25">
      <c r="A80" s="610" t="s">
        <v>100</v>
      </c>
      <c r="B80" s="762" t="s">
        <v>3</v>
      </c>
      <c r="C80" s="800">
        <f>+JAN!D76</f>
        <v>0</v>
      </c>
      <c r="D80" s="791">
        <f>+JAN!E76</f>
        <v>0</v>
      </c>
      <c r="E80" s="791" t="str">
        <f>+JAN!F76</f>
        <v>N</v>
      </c>
      <c r="F80" s="277" t="str">
        <f>+JAN!G76</f>
        <v>N</v>
      </c>
      <c r="G80" s="298">
        <f>+JAN!H76</f>
        <v>0</v>
      </c>
      <c r="H80" s="278" t="str">
        <f>+JAN!I76</f>
        <v>DTS5S</v>
      </c>
      <c r="I80" s="277" t="str">
        <f>+JAN!J76</f>
        <v>D</v>
      </c>
      <c r="J80" s="277" t="str">
        <f>+JAN!K76</f>
        <v>N</v>
      </c>
      <c r="K80" s="277">
        <f>+JAN!L76</f>
        <v>0</v>
      </c>
      <c r="L80" s="277">
        <f>+JAN!M76</f>
        <v>0</v>
      </c>
      <c r="M80" s="277" t="str">
        <f>+JAN!N76</f>
        <v>D</v>
      </c>
      <c r="N80" s="281" t="str">
        <f>+JAN!O76</f>
        <v>N</v>
      </c>
      <c r="O80" s="300">
        <f>+JAN!P76</f>
        <v>0</v>
      </c>
      <c r="P80" s="277">
        <f>+JAN!Q76</f>
        <v>0</v>
      </c>
      <c r="Q80" s="277" t="str">
        <f>+JAN!R76</f>
        <v>D</v>
      </c>
      <c r="R80" s="277" t="str">
        <f>+JAN!S76</f>
        <v>N</v>
      </c>
      <c r="S80" s="277" t="str">
        <f>+JAN!T76</f>
        <v>NTS</v>
      </c>
      <c r="T80" s="277">
        <f>+JAN!U76</f>
        <v>0</v>
      </c>
      <c r="U80" s="298" t="str">
        <f>+JAN!V76</f>
        <v>NTS</v>
      </c>
      <c r="V80" s="278" t="str">
        <f>+JAN!W76</f>
        <v>N</v>
      </c>
      <c r="W80" s="277">
        <f>+JAN!X76</f>
        <v>0</v>
      </c>
      <c r="X80" s="277">
        <f>+JAN!Y76</f>
        <v>0</v>
      </c>
      <c r="Y80" s="277" t="str">
        <f>+JAN!Z76</f>
        <v>D</v>
      </c>
      <c r="Z80" s="277" t="str">
        <f>+JAN!AA76</f>
        <v>D</v>
      </c>
      <c r="AA80" s="277">
        <f>+JAN!AB76</f>
        <v>0</v>
      </c>
      <c r="AB80" s="281">
        <f>+JAN!AC76</f>
        <v>0</v>
      </c>
      <c r="AC80" s="300" t="str">
        <f>+JAN!AD76</f>
        <v>T</v>
      </c>
      <c r="AD80" s="277" t="str">
        <f>+JAN!AE76</f>
        <v>N</v>
      </c>
      <c r="AE80" s="277">
        <f>+JAN!AF76</f>
        <v>0</v>
      </c>
      <c r="AF80" s="277" t="str">
        <f>+JAN!AG76</f>
        <v>DT</v>
      </c>
      <c r="AG80" s="281" t="str">
        <f>+JAN!AH76</f>
        <v>N</v>
      </c>
    </row>
  </sheetData>
  <mergeCells count="18">
    <mergeCell ref="C2:AG2"/>
    <mergeCell ref="AD8:AG9"/>
    <mergeCell ref="AA1:AG1"/>
    <mergeCell ref="C31:AG31"/>
    <mergeCell ref="AD4:AF4"/>
    <mergeCell ref="AD5:AF5"/>
    <mergeCell ref="AB8:AC9"/>
    <mergeCell ref="A31:A33"/>
    <mergeCell ref="B31:B33"/>
    <mergeCell ref="C13:AG13"/>
    <mergeCell ref="A13:A15"/>
    <mergeCell ref="B13:B15"/>
    <mergeCell ref="C48:AG48"/>
    <mergeCell ref="A65:A67"/>
    <mergeCell ref="B65:B67"/>
    <mergeCell ref="C65:AG65"/>
    <mergeCell ref="A48:A50"/>
    <mergeCell ref="B48:B50"/>
  </mergeCells>
  <phoneticPr fontId="60" type="noConversion"/>
  <conditionalFormatting sqref="C16:AG30">
    <cfRule type="cellIs" dxfId="5449" priority="1" operator="equal">
      <formula>"DC"</formula>
    </cfRule>
    <cfRule type="cellIs" dxfId="5448" priority="2" operator="equal">
      <formula>"DS"</formula>
    </cfRule>
    <cfRule type="cellIs" dxfId="5447" priority="3" operator="equal">
      <formula>"FE"</formula>
    </cfRule>
    <cfRule type="cellIs" dxfId="5446" priority="4" operator="equal">
      <formula>"FES"</formula>
    </cfRule>
    <cfRule type="cellIs" dxfId="5445" priority="5" operator="equal">
      <formula>"FED"</formula>
    </cfRule>
    <cfRule type="cellIs" dxfId="5444" priority="6" operator="equal">
      <formula>"FEF"</formula>
    </cfRule>
    <cfRule type="cellIs" dxfId="5443" priority="7" operator="equal">
      <formula>"B"</formula>
    </cfRule>
    <cfRule type="cellIs" dxfId="5442" priority="8" operator="equal">
      <formula>"F"</formula>
    </cfRule>
    <cfRule type="cellIs" dxfId="5441" priority="9" operator="equal">
      <formula>"L"</formula>
    </cfRule>
    <cfRule type="cellIs" dxfId="5440" priority="10" operator="equal">
      <formula>"SA"</formula>
    </cfRule>
    <cfRule type="cellIs" dxfId="5439" priority="11" operator="equal">
      <formula>"SE"</formula>
    </cfRule>
    <cfRule type="cellIs" dxfId="5438" priority="12" operator="equal">
      <formula>"TR"</formula>
    </cfRule>
    <cfRule type="cellIs" dxfId="5437" priority="13" operator="equal">
      <formula>"NT"</formula>
    </cfRule>
    <cfRule type="cellIs" dxfId="5436" priority="14" operator="equal">
      <formula>"DT"</formula>
    </cfRule>
    <cfRule type="cellIs" dxfId="5435" priority="15" operator="equal">
      <formula>"T"</formula>
    </cfRule>
    <cfRule type="cellIs" dxfId="5434" priority="16" operator="equal">
      <formula>"FOTS"</formula>
    </cfRule>
    <cfRule type="cellIs" dxfId="5433" priority="17" operator="equal">
      <formula>"DISP"</formula>
    </cfRule>
    <cfRule type="cellIs" dxfId="5432" priority="18" operator="equal">
      <formula>"FO"</formula>
    </cfRule>
  </conditionalFormatting>
  <conditionalFormatting sqref="C34:AG47 C51:AG64 C68:AG80">
    <cfRule type="cellIs" dxfId="5431" priority="19" operator="equal">
      <formula>"NT"</formula>
    </cfRule>
    <cfRule type="cellIs" dxfId="5430" priority="20" operator="equal">
      <formula>"DT"</formula>
    </cfRule>
    <cfRule type="cellIs" dxfId="5429" priority="21" operator="equal">
      <formula>"T"</formula>
    </cfRule>
    <cfRule type="cellIs" dxfId="5428" priority="22" operator="equal">
      <formula>"DISP"</formula>
    </cfRule>
    <cfRule type="cellIs" dxfId="5427" priority="23" operator="equal">
      <formula>"SA"</formula>
    </cfRule>
    <cfRule type="cellIs" dxfId="5426" priority="24" operator="equal">
      <formula>"L"</formula>
    </cfRule>
    <cfRule type="cellIs" dxfId="5425" priority="25" operator="equal">
      <formula>"B"</formula>
    </cfRule>
    <cfRule type="cellIs" dxfId="5424" priority="26" operator="equal">
      <formula>"FED"</formula>
    </cfRule>
    <cfRule type="cellIs" dxfId="5423" priority="27" operator="equal">
      <formula>"FES"</formula>
    </cfRule>
    <cfRule type="cellIs" dxfId="5422" priority="28" operator="equal">
      <formula>"FEF"</formula>
    </cfRule>
    <cfRule type="cellIs" dxfId="5421" priority="29" operator="equal">
      <formula>"FE"</formula>
    </cfRule>
    <cfRule type="cellIs" dxfId="5420" priority="30" operator="equal">
      <formula>"FOTS"</formula>
    </cfRule>
    <cfRule type="cellIs" dxfId="5419" priority="40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30" max="32" man="1"/>
    <brk id="47" max="32" man="1"/>
    <brk id="64" max="32" man="1"/>
  </rowBreaks>
  <ignoredErrors>
    <ignoredError sqref="C31 C48 C65 C34 C51 C68 C16:E16 C30:AG30 C27:E29 F26:AG29 F16:AG16 C26:E26 C17:E22 F17:AG22 C23:E25 F23:AG25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7A1D-2598-4A39-A0F2-2685AF3C3B5B}">
  <sheetPr>
    <pageSetUpPr fitToPage="1"/>
  </sheetPr>
  <dimension ref="A1:CU146"/>
  <sheetViews>
    <sheetView showZeros="0" zoomScale="70" zoomScaleNormal="70" workbookViewId="0">
      <pane xSplit="3" ySplit="12" topLeftCell="D61" activePane="bottomRight" state="frozen"/>
      <selection activeCell="K52" sqref="K52"/>
      <selection pane="topRight" activeCell="K52" sqref="K52"/>
      <selection pane="bottomLeft" activeCell="K52" sqref="K52"/>
      <selection pane="bottomRight" activeCell="B31" sqref="B31"/>
    </sheetView>
  </sheetViews>
  <sheetFormatPr defaultColWidth="9.140625" defaultRowHeight="15" x14ac:dyDescent="0.25"/>
  <cols>
    <col min="1" max="1" width="7.5703125" style="1" customWidth="1"/>
    <col min="2" max="2" width="24.5703125" style="235" bestFit="1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7" customWidth="1"/>
    <col min="57" max="57" width="11.5703125" style="3" customWidth="1"/>
    <col min="58" max="66" width="9.5703125" style="48" customWidth="1"/>
    <col min="67" max="67" width="11.85546875" style="49" customWidth="1"/>
    <col min="68" max="68" width="12.42578125" style="49" customWidth="1"/>
    <col min="69" max="69" width="11.85546875" style="49" customWidth="1"/>
    <col min="70" max="70" width="12.85546875" style="49" customWidth="1"/>
    <col min="71" max="71" width="17.140625" style="49" customWidth="1"/>
    <col min="72" max="72" width="12.7109375" style="50" customWidth="1"/>
    <col min="73" max="75" width="8.85546875" style="51" customWidth="1"/>
    <col min="76" max="79" width="8.85546875" style="52" customWidth="1"/>
    <col min="80" max="80" width="18.5703125" style="52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382" t="s">
        <v>171</v>
      </c>
      <c r="B1" s="1382"/>
      <c r="C1" s="1382"/>
      <c r="D1" s="806">
        <v>1</v>
      </c>
      <c r="E1" s="807">
        <f>D1+1</f>
        <v>2</v>
      </c>
      <c r="F1" s="807">
        <f t="shared" ref="F1:N1" si="0">E1+1</f>
        <v>3</v>
      </c>
      <c r="G1" s="807">
        <f t="shared" si="0"/>
        <v>4</v>
      </c>
      <c r="H1" s="807">
        <f t="shared" si="0"/>
        <v>5</v>
      </c>
      <c r="I1" s="807">
        <f t="shared" si="0"/>
        <v>6</v>
      </c>
      <c r="J1" s="807">
        <f t="shared" si="0"/>
        <v>7</v>
      </c>
      <c r="K1" s="807">
        <f t="shared" si="0"/>
        <v>8</v>
      </c>
      <c r="L1" s="807">
        <f t="shared" si="0"/>
        <v>9</v>
      </c>
      <c r="M1" s="807">
        <f t="shared" si="0"/>
        <v>10</v>
      </c>
      <c r="N1" s="807">
        <f t="shared" si="0"/>
        <v>11</v>
      </c>
      <c r="O1" s="807">
        <f>N1+1</f>
        <v>12</v>
      </c>
      <c r="P1" s="807">
        <f t="shared" ref="P1:AE1" si="1">O1+1</f>
        <v>13</v>
      </c>
      <c r="Q1" s="807">
        <f t="shared" si="1"/>
        <v>14</v>
      </c>
      <c r="R1" s="924">
        <f t="shared" si="1"/>
        <v>15</v>
      </c>
      <c r="S1" s="806">
        <f t="shared" si="1"/>
        <v>16</v>
      </c>
      <c r="T1" s="807">
        <f t="shared" si="1"/>
        <v>17</v>
      </c>
      <c r="U1" s="807">
        <f t="shared" si="1"/>
        <v>18</v>
      </c>
      <c r="V1" s="807">
        <f t="shared" si="1"/>
        <v>19</v>
      </c>
      <c r="W1" s="807">
        <f>V1+1</f>
        <v>20</v>
      </c>
      <c r="X1" s="807">
        <f t="shared" si="1"/>
        <v>21</v>
      </c>
      <c r="Y1" s="807">
        <f t="shared" si="1"/>
        <v>22</v>
      </c>
      <c r="Z1" s="807">
        <f t="shared" si="1"/>
        <v>23</v>
      </c>
      <c r="AA1" s="807">
        <f t="shared" si="1"/>
        <v>24</v>
      </c>
      <c r="AB1" s="807">
        <f t="shared" si="1"/>
        <v>25</v>
      </c>
      <c r="AC1" s="807">
        <f t="shared" si="1"/>
        <v>26</v>
      </c>
      <c r="AD1" s="807">
        <f t="shared" si="1"/>
        <v>27</v>
      </c>
      <c r="AE1" s="807">
        <f t="shared" si="1"/>
        <v>28</v>
      </c>
      <c r="AF1" s="375"/>
      <c r="AG1" s="375"/>
      <c r="AH1" s="559"/>
      <c r="AI1" s="1383" t="s">
        <v>172</v>
      </c>
      <c r="AJ1" s="1384"/>
      <c r="AK1" s="547"/>
      <c r="AL1" s="547"/>
      <c r="AM1" s="1385" t="s">
        <v>173</v>
      </c>
      <c r="AN1" s="1385"/>
      <c r="AO1" s="1385"/>
      <c r="AP1" s="1385"/>
      <c r="AQ1" s="1385"/>
      <c r="AR1" s="1385"/>
      <c r="AS1" s="1385"/>
      <c r="AT1" s="1385"/>
      <c r="AU1" s="1385"/>
      <c r="AV1" s="1385"/>
      <c r="AW1" s="1385"/>
      <c r="AX1" s="1385"/>
      <c r="AY1" s="1385"/>
      <c r="AZ1" s="1385"/>
      <c r="BA1" s="1385"/>
      <c r="BB1" s="1385"/>
      <c r="BC1" s="1385"/>
    </row>
    <row r="2" spans="1:95" ht="21" customHeight="1" x14ac:dyDescent="0.25">
      <c r="A2" s="1386" t="s">
        <v>0</v>
      </c>
      <c r="B2" s="233" t="s">
        <v>1</v>
      </c>
      <c r="C2" s="139">
        <v>1</v>
      </c>
      <c r="D2" s="821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1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1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2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1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1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1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1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1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2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2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2</v>
      </c>
      <c r="R2" s="821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1</v>
      </c>
      <c r="S2" s="821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821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1</v>
      </c>
      <c r="U2" s="821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1</v>
      </c>
      <c r="V2" s="821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821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1</v>
      </c>
      <c r="X2" s="821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1</v>
      </c>
      <c r="Y2" s="821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1</v>
      </c>
      <c r="Z2" s="821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1</v>
      </c>
      <c r="AA2" s="821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3</v>
      </c>
      <c r="AB2" s="821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2</v>
      </c>
      <c r="AC2" s="821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1</v>
      </c>
      <c r="AD2" s="821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1</v>
      </c>
      <c r="AE2" s="821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2</v>
      </c>
      <c r="AF2" s="821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0</v>
      </c>
      <c r="AG2" s="821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0</v>
      </c>
      <c r="AH2" s="821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0</v>
      </c>
      <c r="AI2" s="1389">
        <f>SUM(D2:AH2)-31</f>
        <v>5</v>
      </c>
      <c r="AJ2" s="1390"/>
      <c r="AK2" s="539"/>
      <c r="AL2" s="539"/>
      <c r="AM2" s="1391"/>
      <c r="AN2" s="1392"/>
      <c r="AO2" s="1392"/>
      <c r="AP2" s="1392"/>
      <c r="AQ2" s="1392"/>
      <c r="AR2" s="1392"/>
      <c r="AS2" s="1392"/>
      <c r="AT2" s="1392"/>
      <c r="AU2" s="1392"/>
      <c r="AV2" s="1392"/>
      <c r="AW2" s="1392"/>
      <c r="AX2" s="1392"/>
      <c r="AY2" s="1392"/>
      <c r="AZ2" s="1392"/>
      <c r="BA2" s="1392"/>
      <c r="BB2" s="1392"/>
      <c r="BC2" s="1393"/>
      <c r="BD2" s="1405">
        <f>12/24</f>
        <v>0.5</v>
      </c>
      <c r="BE2" s="1445">
        <f>24/24</f>
        <v>1</v>
      </c>
      <c r="BF2" s="1406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387"/>
      <c r="B3" s="234" t="s">
        <v>2</v>
      </c>
      <c r="C3" s="139">
        <v>4</v>
      </c>
      <c r="D3" s="4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$65,"D")+COUNTIF(D$61:D$65,"DT")+COUNTIF(D$61:D$65,"DTS")+COUNTIF(D$61:D$65,"DTS1")+COUNTIF(D$61:D$65,"DTSDS")+COUNTIF(D$61:D$65,"DTSDS1")+COUNTIF(D$61:D$65,"DTS5S")+COUNTIF(D$61:D$65,"DTS5S1")+COUNTIF(D$61:D$65,"S")+COUNTIF(D$61:D$65,"DTS4S")+COUNTIF(D$61:D$65,"DTS4S1")</f>
        <v>5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$65,"D")+COUNTIF(E$61:E$65,"DT")+COUNTIF(E$61:E$65,"DTS")+COUNTIF(E$61:E$65,"DTS1")+COUNTIF(E$61:E$65,"DTSDS")+COUNTIF(E$61:E$65,"DTSDS1")+COUNTIF(E$61:E$65,"DTS5S")+COUNTIF(E$61:E$65,"DTS5S1")+COUNTIF(E$61:E$65,"S")+COUNTIF(E$61:E$65,"DTS4S")+COUNTIF(E$61:E$65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$65,"D")+COUNTIF(F$61:F$65,"DT")+COUNTIF(F$61:F$65,"DTS")+COUNTIF(F$61:F$65,"DTS1")+COUNTIF(F$61:F$65,"DTSDS")+COUNTIF(F$61:F$65,"DTSDS1")+COUNTIF(F$61:F$65,"DTS5S")+COUNTIF(F$61:F$65,"DTS5S1")+COUNTIF(F$61:F$65,"S")+COUNTIF(F$61:F$65,"DTS4S")+COUNTIF(F$61:F$65,"DTS4S1")</f>
        <v>4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$65,"D")+COUNTIF(G$61:G$65,"DT")+COUNTIF(G$61:G$65,"DTS")+COUNTIF(G$61:G$65,"DTS1")+COUNTIF(G$61:G$65,"DTSDS")+COUNTIF(G$61:G$65,"DTSDS1")+COUNTIF(G$61:G$65,"DTS5S")+COUNTIF(G$61:G$65,"DTS5S1")+COUNTIF(G$61:G$65,"S")+COUNTIF(G$61:G$65,"DTS4S")+COUNTIF(G$61:G$65,"DTS4S1")</f>
        <v>5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$65,"D")+COUNTIF(H$61:H$65,"DT")+COUNTIF(H$61:H$65,"DTS")+COUNTIF(H$61:H$65,"DTS1")+COUNTIF(H$61:H$65,"DTSDS")+COUNTIF(H$61:H$65,"DTSDS1")+COUNTIF(H$61:H$65,"DTS5S")+COUNTIF(H$61:H$65,"DTS5S1")+COUNTIF(H$61:H$65,"S")+COUNTIF(H$61:H$65,"DTS4S")+COUNTIF(H$61:H$65,"DTS4S1")</f>
        <v>4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$65,"D")+COUNTIF(I$61:I$65,"DT")+COUNTIF(I$61:I$65,"DTS")+COUNTIF(I$61:I$65,"DTS1")+COUNTIF(I$61:I$65,"DTSDS")+COUNTIF(I$61:I$65,"DTSDS1")+COUNTIF(I$61:I$65,"DTS5S")+COUNTIF(I$61:I$65,"DTS5S1")+COUNTIF(I$61:I$65,"S")+COUNTIF(I$61:I$65,"DTS4S")+COUNTIF(I$61:I$65,"DTS4S1")</f>
        <v>4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$65,"D")+COUNTIF(J$61:J$65,"DT")+COUNTIF(J$61:J$65,"DTS")+COUNTIF(J$61:J$65,"DTS1")+COUNTIF(J$61:J$65,"DTSDS")+COUNTIF(J$61:J$65,"DTSDS1")+COUNTIF(J$61:J$65,"DTS5S")+COUNTIF(J$61:J$65,"DTS5S1")+COUNTIF(J$61:J$65,"S")+COUNTIF(J$61:J$65,"DTS4S")+COUNTIF(J$61:J$65,"DTS4S1")</f>
        <v>4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$65,"D")+COUNTIF(K$61:K$65,"DT")+COUNTIF(K$61:K$65,"DTS")+COUNTIF(K$61:K$65,"DTS1")+COUNTIF(K$61:K$65,"DTSDS")+COUNTIF(K$61:K$65,"DTSDS1")+COUNTIF(K$61:K$65,"DTS5S")+COUNTIF(K$61:K$65,"DTS5S1")+COUNTIF(K$61:K$65,"S")+COUNTIF(K$61:K$65,"DTS4S")+COUNTIF(K$61:K$65,"DTS4S1")</f>
        <v>4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$65,"D")+COUNTIF(L$61:L$65,"DT")+COUNTIF(L$61:L$65,"DTS")+COUNTIF(L$61:L$65,"DTS1")+COUNTIF(L$61:L$65,"DTSDS")+COUNTIF(L$61:L$65,"DTSDS1")+COUNTIF(L$61:L$65,"DTS5S")+COUNTIF(L$61:L$65,"DTS5S1")+COUNTIF(L$61:L$65,"S")+COUNTIF(L$61:L$65,"DTS4S")+COUNTIF(L$61:L$65,"DTS4S1")</f>
        <v>4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$65,"D")+COUNTIF(M$61:M$65,"DT")+COUNTIF(M$61:M$65,"DTS")+COUNTIF(M$61:M$65,"DTS1")+COUNTIF(M$61:M$65,"DTSDS")+COUNTIF(M$61:M$65,"DTSDS1")+COUNTIF(M$61:M$65,"DTS5S")+COUNTIF(M$61:M$65,"DTS5S1")+COUNTIF(M$61:M$65,"S")+COUNTIF(M$61:M$65,"DTS4S")+COUNTIF(M$61:M$65,"DTS4S1")</f>
        <v>5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$65,"D")+COUNTIF(N$61:N$65,"DT")+COUNTIF(N$61:N$65,"DTS")+COUNTIF(N$61:N$65,"DTS1")+COUNTIF(N$61:N$65,"DTSDS")+COUNTIF(N$61:N$65,"DTSDS1")+COUNTIF(N$61:N$65,"DTS5S")+COUNTIF(N$61:N$65,"DTS5S1")+COUNTIF(N$61:N$65,"S")+COUNTIF(N$61:N$65,"DTS4S")+COUNTIF(N$61:N$65,"DTS4S1")</f>
        <v>4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$65,"D")+COUNTIF(O$61:O$65,"DT")+COUNTIF(O$61:O$65,"DTS")+COUNTIF(O$61:O$65,"DTS1")+COUNTIF(O$61:O$65,"DTSDS")+COUNTIF(O$61:O$65,"DTSDS1")+COUNTIF(O$61:O$65,"DTS5S")+COUNTIF(O$61:O$65,"DTS5S1")+COUNTIF(O$61:O$65,"S")+COUNTIF(O$61:O$65,"DTS4S")+COUNTIF(O$61:O$65,"DTS4S1")</f>
        <v>5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$65,"D")+COUNTIF(P$61:P$65,"DT")+COUNTIF(P$61:P$65,"DTS")+COUNTIF(P$61:P$65,"DTS1")+COUNTIF(P$61:P$65,"DTSDS")+COUNTIF(P$61:P$65,"DTSDS1")+COUNTIF(P$61:P$65,"DTS5S")+COUNTIF(P$61:P$65,"DTS5S1")+COUNTIF(P$61:P$65,"S")+COUNTIF(P$61:P$65,"DTS4S")+COUNTIF(P$61:P$65,"DTS4S1")</f>
        <v>4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$65,"D")+COUNTIF(Q$61:Q$65,"DT")+COUNTIF(Q$61:Q$65,"DTS")+COUNTIF(Q$61:Q$65,"DTS1")+COUNTIF(Q$61:Q$65,"DTSDS")+COUNTIF(Q$61:Q$65,"DTSDS1")+COUNTIF(Q$61:Q$65,"DTS5S")+COUNTIF(Q$61:Q$65,"DTS5S1")+COUNTIF(Q$61:Q$65,"S")+COUNTIF(Q$61:Q$65,"DTS4S")+COUNTIF(Q$61:Q$65,"DTS4S1")</f>
        <v>4</v>
      </c>
      <c r="R3" s="4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$65,"D")+COUNTIF(R$61:R$65,"DT")+COUNTIF(R$61:R$65,"DTS")+COUNTIF(R$61:R$65,"DTS1")+COUNTIF(R$61:R$65,"DTSDS")+COUNTIF(R$61:R$65,"DTSDS1")+COUNTIF(R$61:R$65,"DTS5S")+COUNTIF(R$61:R$65,"DTS5S1")+COUNTIF(R$61:R$65,"S")+COUNTIF(R$61:R$65,"DTS4S")+COUNTIF(R$61:R$65,"DTS4S1")</f>
        <v>4</v>
      </c>
      <c r="S3" s="4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$65,"D")+COUNTIF(S$61:S$65,"DT")+COUNTIF(S$61:S$65,"DTS")+COUNTIF(S$61:S$65,"DTS1")+COUNTIF(S$61:S$65,"DTSDS")+COUNTIF(S$61:S$65,"DTSDS1")+COUNTIF(S$61:S$65,"DTS5S")+COUNTIF(S$61:S$65,"DTS5S1")+COUNTIF(S$61:S$65,"S")+COUNTIF(S$61:S$65,"DTS4S")+COUNTIF(S$61:S$65,"DTS4S1")</f>
        <v>5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$65,"D")+COUNTIF(T$61:T$65,"DT")+COUNTIF(T$61:T$65,"DTS")+COUNTIF(T$61:T$65,"DTS1")+COUNTIF(T$61:T$65,"DTSDS")+COUNTIF(T$61:T$65,"DTSDS1")+COUNTIF(T$61:T$65,"DTS5S")+COUNTIF(T$61:T$65,"DTS5S1")+COUNTIF(T$61:T$65,"S")+COUNTIF(T$61:T$65,"DTS4S")+COUNTIF(T$61:T$65,"DTS4S1")</f>
        <v>4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$65,"D")+COUNTIF(U$61:U$65,"DT")+COUNTIF(U$61:U$65,"DTS")+COUNTIF(U$61:U$65,"DTS1")+COUNTIF(U$61:U$65,"DTSDS")+COUNTIF(U$61:U$65,"DTSDS1")+COUNTIF(U$61:U$65,"DTS5S")+COUNTIF(U$61:U$65,"DTS5S1")+COUNTIF(U$61:U$65,"S")+COUNTIF(U$61:U$65,"DTS4S")+COUNTIF(U$61:U$65,"DTS4S1")</f>
        <v>5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$65,"D")+COUNTIF(V$61:V$65,"DT")+COUNTIF(V$61:V$65,"DTS")+COUNTIF(V$61:V$65,"DTS1")+COUNTIF(V$61:V$65,"DTSDS")+COUNTIF(V$61:V$65,"DTSDS1")+COUNTIF(V$61:V$65,"DTS5S")+COUNTIF(V$61:V$65,"DTS5S1")+COUNTIF(V$61:V$65,"S")+COUNTIF(V$61:V$65,"DTS4S")+COUNTIF(V$61:V$65,"DTS4S1")</f>
        <v>6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$65,"D")+COUNTIF(W$61:W$65,"DT")+COUNTIF(W$61:W$65,"DTS")+COUNTIF(W$61:W$65,"DTS1")+COUNTIF(W$61:W$65,"DTSDS")+COUNTIF(W$61:W$65,"DTSDS1")+COUNTIF(W$61:W$65,"DTS5S")+COUNTIF(W$61:W$65,"DTS5S1")+COUNTIF(W$61:W$65,"S")+COUNTIF(W$61:W$65,"DTS4S")+COUNTIF(W$61:W$65,"DTS4S1")</f>
        <v>6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$65,"D")+COUNTIF(X$61:X$65,"DT")+COUNTIF(X$61:X$65,"DTS")+COUNTIF(X$61:X$65,"DTS1")+COUNTIF(X$61:X$65,"DTSDS")+COUNTIF(X$61:X$65,"DTSDS1")+COUNTIF(X$61:X$65,"DTS5S")+COUNTIF(X$61:X$65,"DTS5S1")+COUNTIF(X$61:X$65,"S")+COUNTIF(X$61:X$65,"DTS4S")+COUNTIF(X$61:X$65,"DTS4S1")</f>
        <v>4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$65,"D")+COUNTIF(Y$61:Y$65,"DT")+COUNTIF(Y$61:Y$65,"DTS")+COUNTIF(Y$61:Y$65,"DTS1")+COUNTIF(Y$61:Y$65,"DTSDS")+COUNTIF(Y$61:Y$65,"DTSDS1")+COUNTIF(Y$61:Y$65,"DTS5S")+COUNTIF(Y$61:Y$65,"DTS5S1")+COUNTIF(Y$61:Y$65,"S")+COUNTIF(Y$61:Y$65,"DTS4S")+COUNTIF(Y$61:Y$65,"DTS4S1")</f>
        <v>4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$65,"D")+COUNTIF(Z$61:Z$65,"DT")+COUNTIF(Z$61:Z$65,"DTS")+COUNTIF(Z$61:Z$65,"DTS1")+COUNTIF(Z$61:Z$65,"DTSDS")+COUNTIF(Z$61:Z$65,"DTSDS1")+COUNTIF(Z$61:Z$65,"DTS5S")+COUNTIF(Z$61:Z$65,"DTS5S1")+COUNTIF(Z$61:Z$65,"S")+COUNTIF(Z$61:Z$65,"DTS4S")+COUNTIF(Z$61:Z$65,"DTS4S1")</f>
        <v>5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$65,"D")+COUNTIF(AA$61:AA$65,"DT")+COUNTIF(AA$61:AA$65,"DTS")+COUNTIF(AA$61:AA$65,"DTS1")+COUNTIF(AA$61:AA$65,"DTSDS")+COUNTIF(AA$61:AA$65,"DTSDS1")+COUNTIF(AA$61:AA$65,"DTS5S")+COUNTIF(AA$61:AA$65,"DTS5S1")+COUNTIF(AA$61:AA$65,"S")+COUNTIF(AA$61:AA$65,"DTS4S")+COUNTIF(AA$61:AA$65,"DTS4S1")</f>
        <v>9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$65,"D")+COUNTIF(AB$61:AB$65,"DT")+COUNTIF(AB$61:AB$65,"DTS")+COUNTIF(AB$61:AB$65,"DTS1")+COUNTIF(AB$61:AB$65,"DTSDS")+COUNTIF(AB$61:AB$65,"DTSDS1")+COUNTIF(AB$61:AB$65,"DTS5S")+COUNTIF(AB$61:AB$65,"DTS5S1")+COUNTIF(AB$61:AB$65,"S")+COUNTIF(AB$61:AB$65,"DTS4S")+COUNTIF(AB$61:AB$65,"DTS4S1")</f>
        <v>5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$65,"D")+COUNTIF(AC$61:AC$65,"DT")+COUNTIF(AC$61:AC$65,"DTS")+COUNTIF(AC$61:AC$65,"DTS1")+COUNTIF(AC$61:AC$65,"DTSDS")+COUNTIF(AC$61:AC$65,"DTSDS1")+COUNTIF(AC$61:AC$65,"DTS5S")+COUNTIF(AC$61:AC$65,"DTS5S1")+COUNTIF(AC$61:AC$65,"S")+COUNTIF(AC$61:AC$65,"DTS4S")+COUNTIF(AC$61:AC$65,"DTS4S1")</f>
        <v>4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$65,"D")+COUNTIF(AD$61:AD$65,"DT")+COUNTIF(AD$61:AD$65,"DTS")+COUNTIF(AD$61:AD$65,"DTS1")+COUNTIF(AD$61:AD$65,"DTSDS")+COUNTIF(AD$61:AD$65,"DTSDS1")+COUNTIF(AD$61:AD$65,"DTS5S")+COUNTIF(AD$61:AD$65,"DTS5S1")+COUNTIF(AD$61:AD$65,"S")+COUNTIF(AD$61:AD$65,"DTS4S")+COUNTIF(AD$61:AD$65,"DTS4S1")</f>
        <v>4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$65,"D")+COUNTIF(AE$61:AE$65,"DT")+COUNTIF(AE$61:AE$65,"DTS")+COUNTIF(AE$61:AE$65,"DTS1")+COUNTIF(AE$61:AE$65,"DTSDS")+COUNTIF(AE$61:AE$65,"DTSDS1")+COUNTIF(AE$61:AE$65,"DTS5S")+COUNTIF(AE$61:AE$65,"DTS5S1")+COUNTIF(AE$61:AE$65,"S")+COUNTIF(AE$61:AE$65,"DTS4S")+COUNTIF(AE$61:AE$65,"DTS4S1")</f>
        <v>3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$65,"D")+COUNTIF(AF$61:AF$65,"DT")+COUNTIF(AF$61:AF$65,"DTS")+COUNTIF(AF$61:AF$65,"DTS1")+COUNTIF(AF$61:AF$65,"DTSDS")+COUNTIF(AF$61:AF$65,"DTSDS1")+COUNTIF(AF$61:AF$65,"DTS5S")+COUNTIF(AF$61:AF$65,"DTS5S1")+COUNTIF(AF$61:AF$65,"S")+COUNTIF(AF$61:AF$65,"DTS4S")+COUNTIF(AF$61:AF$65,"DTS4S1")</f>
        <v>0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$65,"D")+COUNTIF(AG$61:AG$65,"DT")+COUNTIF(AG$61:AG$65,"DTS")+COUNTIF(AG$61:AG$65,"DTS1")+COUNTIF(AG$61:AG$65,"DTSDS")+COUNTIF(AG$61:AG$65,"DTSDS1")+COUNTIF(AG$61:AG$65,"DTS5S")+COUNTIF(AG$61:AG$65,"DTS5S1")+COUNTIF(AG$61:AG$65,"S")+COUNTIF(AG$61:AG$65,"DTS4S")+COUNTIF(AG$61:AG$65,"DTS4S1")</f>
        <v>0</v>
      </c>
      <c r="AH3" s="4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$65,"D")+COUNTIF(AH$61:AH$65,"DT")+COUNTIF(AH$61:AH$65,"DTS")+COUNTIF(AH$61:AH$65,"DTS1")+COUNTIF(AH$61:AH$65,"DTSDS")+COUNTIF(AH$61:AH$65,"DTSDS1")+COUNTIF(AH$61:AH$65,"DTS5S")+COUNTIF(AH$61:AH$65,"DTS5S1")+COUNTIF(AH$61:AH$65,"S")+COUNTIF(AH$61:AH$65,"DTS4S")+COUNTIF(AH$61:AH$65,"DTS4S1")</f>
        <v>0</v>
      </c>
      <c r="AI3" s="1389">
        <f>SUM(D3:AH3)-(4*31)</f>
        <v>4</v>
      </c>
      <c r="AJ3" s="1390"/>
      <c r="AK3" s="540"/>
      <c r="AL3" s="540"/>
      <c r="AM3" s="1394"/>
      <c r="AN3" s="1395"/>
      <c r="AO3" s="1395"/>
      <c r="AP3" s="1395"/>
      <c r="AQ3" s="1395"/>
      <c r="AR3" s="1395"/>
      <c r="AS3" s="1395"/>
      <c r="AT3" s="1395"/>
      <c r="AU3" s="1395"/>
      <c r="AV3" s="1395"/>
      <c r="AW3" s="1395"/>
      <c r="AX3" s="1395"/>
      <c r="AY3" s="1395"/>
      <c r="AZ3" s="1395"/>
      <c r="BA3" s="1395"/>
      <c r="BB3" s="1395"/>
      <c r="BC3" s="1396"/>
      <c r="BD3" s="1405"/>
      <c r="BE3" s="1445"/>
      <c r="BF3" s="1407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388"/>
      <c r="B4" s="639" t="s">
        <v>3</v>
      </c>
      <c r="C4" s="640">
        <v>8</v>
      </c>
      <c r="D4" s="4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$66:D$75,"D")+COUNTIF(D$66:D$75,"DT")+COUNTIF(D$66:D$75,"DTS")+COUNTIF(D$66:D$75,"DTS1")+COUNTIF(D$66:D$75,"DTSDS")+COUNTIF(D$66:D$75,"DTSDS1")+COUNTIF(D$66:D$75,"DTS5S")+COUNTIF(D$66:D$75,"DTS5S1")+COUNTIF(D$66:D$75,"S")+COUNTIF(D$66:D$75,"DTS4S")+COUNTIF(D$66:D$75,"DTS4S1")</f>
        <v>7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$66:E$75,"D")+COUNTIF(E$66:E$75,"DT")+COUNTIF(E$66:E$75,"DTS")+COUNTIF(E$66:E$75,"DTS1")+COUNTIF(E$66:E$75,"DTSDS")+COUNTIF(E$66:E$75,"DTSDS1")+COUNTIF(E$66:E$75,"DTS5S")+COUNTIF(E$66:E$75,"DTS5S1")+COUNTIF(E$66:E$75,"S")+COUNTIF(E$66:E$75,"DTS4S")+COUNTIF(E$66:E$75,"DTS4S1")</f>
        <v>8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$66:F$75,"D")+COUNTIF(F$66:F$75,"DT")+COUNTIF(F$66:F$75,"DTS")+COUNTIF(F$66:F$75,"DTS1")+COUNTIF(F$66:F$75,"DTSDS")+COUNTIF(F$66:F$75,"DTSDS1")+COUNTIF(F$66:F$75,"DTS5S")+COUNTIF(F$66:F$75,"DTS5S1")+COUNTIF(F$66:F$75,"S")+COUNTIF(F$66:F$75,"DTS4S")+COUNTIF(F$66:F$75,"DTS4S1")</f>
        <v>7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$66:G$75,"D")+COUNTIF(G$66:G$75,"DT")+COUNTIF(G$66:G$75,"DTS")+COUNTIF(G$66:G$75,"DTS1")+COUNTIF(G$66:G$75,"DTSDS")+COUNTIF(G$66:G$75,"DTSDS1")+COUNTIF(G$66:G$75,"DTS5S")+COUNTIF(G$66:G$75,"DTS5S1")+COUNTIF(G$66:G$75,"S")+COUNTIF(G$66:G$75,"DTS4S")+COUNTIF(G$66:G$75,"DTS4S1")</f>
        <v>7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$66:H$75,"D")+COUNTIF(H$66:H$75,"DT")+COUNTIF(H$66:H$75,"DTS")+COUNTIF(H$66:H$75,"DTS1")+COUNTIF(H$66:H$75,"DTSDS")+COUNTIF(H$66:H$75,"DTSDS1")+COUNTIF(H$66:H$75,"DTS5S")+COUNTIF(H$66:H$75,"DTS5S1")+COUNTIF(H$66:H$75,"S")+COUNTIF(H$66:H$75,"DTS4S")+COUNTIF(H$66:H$75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$66:I$75,"D")+COUNTIF(I$66:I$75,"DT")+COUNTIF(I$66:I$75,"DTS")+COUNTIF(I$66:I$75,"DTS1")+COUNTIF(I$66:I$75,"DTSDS")+COUNTIF(I$66:I$75,"DTSDS1")+COUNTIF(I$66:I$75,"DTS5S")+COUNTIF(I$66:I$75,"DTS5S1")+COUNTIF(I$66:I$75,"S")+COUNTIF(I$66:I$75,"DTS4S")+COUNTIF(I$66:I$75,"DTS4S1")</f>
        <v>7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$66:J$75,"D")+COUNTIF(J$66:J$75,"DT")+COUNTIF(J$66:J$75,"DTS")+COUNTIF(J$66:J$75,"DTS1")+COUNTIF(J$66:J$75,"DTSDS")+COUNTIF(J$66:J$75,"DTSDS1")+COUNTIF(J$66:J$75,"DTS5S")+COUNTIF(J$66:J$75,"DTS5S1")+COUNTIF(J$66:J$75,"S")+COUNTIF(J$66:J$75,"DTS4S")+COUNTIF(J$66:J$75,"DTS4S1")</f>
        <v>7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$66:K$75,"D")+COUNTIF(K$66:K$75,"DT")+COUNTIF(K$66:K$75,"DTS")+COUNTIF(K$66:K$75,"DTS1")+COUNTIF(K$66:K$75,"DTSDS")+COUNTIF(K$66:K$75,"DTSDS1")+COUNTIF(K$66:K$75,"DTS5S")+COUNTIF(K$66:K$75,"DTS5S1")+COUNTIF(K$66:K$75,"S")+COUNTIF(K$66:K$75,"DTS4S")+COUNTIF(K$66:K$75,"DTS4S1")</f>
        <v>8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$66:L$75,"D")+COUNTIF(L$66:L$75,"DT")+COUNTIF(L$66:L$75,"DTS")+COUNTIF(L$66:L$75,"DTS1")+COUNTIF(L$66:L$75,"DTSDS")+COUNTIF(L$66:L$75,"DTSDS1")+COUNTIF(L$66:L$75,"DTS5S")+COUNTIF(L$66:L$75,"DTS5S1")+COUNTIF(L$66:L$75,"S")+COUNTIF(L$66:L$75,"DTS4S")+COUNTIF(L$66:L$75,"DTS4S1")</f>
        <v>7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$66:M$75,"D")+COUNTIF(M$66:M$75,"DT")+COUNTIF(M$66:M$75,"DTS")+COUNTIF(M$66:M$75,"DTS1")+COUNTIF(M$66:M$75,"DTSDS")+COUNTIF(M$66:M$75,"DTSDS1")+COUNTIF(M$66:M$75,"DTS5S")+COUNTIF(M$66:M$75,"DTS5S1")+COUNTIF(M$66:M$75,"S")+COUNTIF(M$66:M$75,"DTS4S")+COUNTIF(M$66:M$75,"DTS4S1")</f>
        <v>6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$66:N$75,"D")+COUNTIF(N$66:N$75,"DT")+COUNTIF(N$66:N$75,"DTS")+COUNTIF(N$66:N$75,"DTS1")+COUNTIF(N$66:N$75,"DTSDS")+COUNTIF(N$66:N$75,"DTSDS1")+COUNTIF(N$66:N$75,"DTS5S")+COUNTIF(N$66:N$75,"DTS5S1")+COUNTIF(N$66:N$75,"S")+COUNTIF(N$66:N$75,"DTS4S")+COUNTIF(N$66:N$75,"DTS4S1")</f>
        <v>8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$66:O$75,"D")+COUNTIF(O$66:O$75,"DT")+COUNTIF(O$66:O$75,"DTS")+COUNTIF(O$66:O$75,"DTS1")+COUNTIF(O$66:O$75,"DTSDS")+COUNTIF(O$66:O$75,"DTSDS1")+COUNTIF(O$66:O$75,"DTS5S")+COUNTIF(O$66:O$75,"DTS5S1")+COUNTIF(O$66:O$75,"S")+COUNTIF(O$66:O$75,"DTS4S")+COUNTIF(O$66:O$75,"DTS4S1")</f>
        <v>7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$66:P$75,"D")+COUNTIF(P$66:P$75,"DT")+COUNTIF(P$66:P$75,"DTS")+COUNTIF(P$66:P$75,"DTS1")+COUNTIF(P$66:P$75,"DTSDS")+COUNTIF(P$66:P$75,"DTSDS1")+COUNTIF(P$66:P$75,"DTS5S")+COUNTIF(P$66:P$75,"DTS5S1")+COUNTIF(P$66:P$75,"S")+COUNTIF(P$66:P$75,"DTS4S")+COUNTIF(P$66:P$75,"DTS4S1")</f>
        <v>7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$66:Q$75,"D")+COUNTIF(Q$66:Q$75,"DT")+COUNTIF(Q$66:Q$75,"DTS")+COUNTIF(Q$66:Q$75,"DTS1")+COUNTIF(Q$66:Q$75,"DTSDS")+COUNTIF(Q$66:Q$75,"DTSDS1")+COUNTIF(Q$66:Q$75,"DTS5S")+COUNTIF(Q$66:Q$75,"DTS5S1")+COUNTIF(Q$66:Q$75,"S")+COUNTIF(Q$66:Q$75,"DTS4S")+COUNTIF(Q$66:Q$75,"DTS4S1")</f>
        <v>7</v>
      </c>
      <c r="R4" s="4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$66:R$75,"D")+COUNTIF(R$66:R$75,"DT")+COUNTIF(R$66:R$75,"DTS")+COUNTIF(R$66:R$75,"DTS1")+COUNTIF(R$66:R$75,"DTSDS")+COUNTIF(R$66:R$75,"DTSDS1")+COUNTIF(R$66:R$75,"DTS5S")+COUNTIF(R$66:R$75,"DTS5S1")+COUNTIF(R$66:R$75,"S")+COUNTIF(R$66:R$75,"DTS4S")+COUNTIF(R$66:R$75,"DTS4S1")</f>
        <v>8</v>
      </c>
      <c r="S4" s="4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$66:S$75,"D")+COUNTIF(S$66:S$75,"DT")+COUNTIF(S$66:S$75,"DTS")+COUNTIF(S$66:S$75,"DTS1")+COUNTIF(S$66:S$75,"DTSDS")+COUNTIF(S$66:S$75,"DTSDS1")+COUNTIF(S$66:S$75,"DTS5S")+COUNTIF(S$66:S$75,"DTS5S1")+COUNTIF(S$66:S$75,"S")+COUNTIF(S$66:S$75,"DTS4S")+COUNTIF(S$66:S$75,"DTS4S1")</f>
        <v>7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$66:T$75,"D")+COUNTIF(T$66:T$75,"DT")+COUNTIF(T$66:T$75,"DTS")+COUNTIF(T$66:T$75,"DTS1")+COUNTIF(T$66:T$75,"DTSDS")+COUNTIF(T$66:T$75,"DTSDS1")+COUNTIF(T$66:T$75,"DTS5S")+COUNTIF(T$66:T$75,"DTS5S1")+COUNTIF(T$66:T$75,"S")+COUNTIF(T$66:T$75,"DTS4S")+COUNTIF(T$66:T$75,"DTS4S1")</f>
        <v>8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$66:U$75,"D")+COUNTIF(U$66:U$75,"DT")+COUNTIF(U$66:U$75,"DTS")+COUNTIF(U$66:U$75,"DTS1")+COUNTIF(U$66:U$75,"DTSDS")+COUNTIF(U$66:U$75,"DTSDS1")+COUNTIF(U$66:U$75,"DTS5S")+COUNTIF(U$66:U$75,"DTS5S1")+COUNTIF(U$66:U$75,"S")+COUNTIF(U$66:U$75,"DTS4S")+COUNTIF(U$66:U$75,"DTS4S1")</f>
        <v>7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$66:V$75,"D")+COUNTIF(V$66:V$75,"DT")+COUNTIF(V$66:V$75,"DTS")+COUNTIF(V$66:V$75,"DTS1")+COUNTIF(V$66:V$75,"DTSDS")+COUNTIF(V$66:V$75,"DTSDS1")+COUNTIF(V$66:V$75,"DTS5S")+COUNTIF(V$66:V$75,"DTS5S1")+COUNTIF(V$66:V$75,"S")+COUNTIF(V$66:V$75,"DTS4S")+COUNTIF(V$66:V$75,"DTS4S1")</f>
        <v>6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$66:W$75,"D")+COUNTIF(W$66:W$75,"DT")+COUNTIF(W$66:W$75,"DTS")+COUNTIF(W$66:W$75,"DTS1")+COUNTIF(W$66:W$75,"DTSDS")+COUNTIF(W$66:W$75,"DTSDS1")+COUNTIF(W$66:W$75,"DTS5S")+COUNTIF(W$66:W$75,"DTS5S1")+COUNTIF(W$66:W$75,"S")+COUNTIF(W$66:W$75,"DTS4S")+COUNTIF(W$66:W$75,"DTS4S1")</f>
        <v>6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$66:X$75,"D")+COUNTIF(X$66:X$75,"DT")+COUNTIF(X$66:X$75,"DTS")+COUNTIF(X$66:X$75,"DTS1")+COUNTIF(X$66:X$75,"DTSDS")+COUNTIF(X$66:X$75,"DTSDS1")+COUNTIF(X$66:X$75,"DTS5S")+COUNTIF(X$66:X$75,"DTS5S1")+COUNTIF(X$66:X$75,"S")+COUNTIF(X$66:X$75,"DTS4S")+COUNTIF(X$66:X$75,"DTS4S1")</f>
        <v>8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$66:Y$75,"D")+COUNTIF(Y$66:Y$75,"DT")+COUNTIF(Y$66:Y$75,"DTS")+COUNTIF(Y$66:Y$75,"DTS1")+COUNTIF(Y$66:Y$75,"DTSDS")+COUNTIF(Y$66:Y$75,"DTSDS1")+COUNTIF(Y$66:Y$75,"DTS5S")+COUNTIF(Y$66:Y$75,"DTS5S1")+COUNTIF(Y$66:Y$75,"S")+COUNTIF(Y$66:Y$75,"DTS4S")+COUNTIF(Y$66:Y$75,"DTS4S1")</f>
        <v>8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$66:Z$75,"D")+COUNTIF(Z$66:Z$75,"DT")+COUNTIF(Z$66:Z$75,"DTS")+COUNTIF(Z$66:Z$75,"DTS1")+COUNTIF(Z$66:Z$75,"DTSDS")+COUNTIF(Z$66:Z$75,"DTSDS1")+COUNTIF(Z$66:Z$75,"DTS5S")+COUNTIF(Z$66:Z$75,"DTS5S1")+COUNTIF(Z$66:Z$75,"S")+COUNTIF(Z$66:Z$75,"DTS4S")+COUNTIF(Z$66:Z$75,"DTS4S1")</f>
        <v>7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$66:AA$75,"D")+COUNTIF(AA$66:AA$75,"DT")+COUNTIF(AA$66:AA$75,"DTS")+COUNTIF(AA$66:AA$75,"DTS1")+COUNTIF(AA$66:AA$75,"DTSDS")+COUNTIF(AA$66:AA$75,"DTSDS1")+COUNTIF(AA$66:AA$75,"DTS5S")+COUNTIF(AA$66:AA$75,"DTS5S1")+COUNTIF(AA$66:AA$75,"S")+COUNTIF(AA$66:AA$75,"DTS4S")+COUNTIF(AA$66:AA$75,"DTS4S1")</f>
        <v>15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$66:AB$75,"D")+COUNTIF(AB$66:AB$75,"DT")+COUNTIF(AB$66:AB$75,"DTS")+COUNTIF(AB$66:AB$75,"DTS1")+COUNTIF(AB$66:AB$75,"DTSDS")+COUNTIF(AB$66:AB$75,"DTSDS1")+COUNTIF(AB$66:AB$75,"DTS5S")+COUNTIF(AB$66:AB$75,"DTS5S1")+COUNTIF(AB$66:AB$75,"S")+COUNTIF(AB$66:AB$75,"DTS4S")+COUNTIF(AB$66:AB$75,"DTS4S1")</f>
        <v>6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$66:AC$75,"D")+COUNTIF(AC$66:AC$75,"DT")+COUNTIF(AC$66:AC$75,"DTS")+COUNTIF(AC$66:AC$75,"DTS1")+COUNTIF(AC$66:AC$75,"DTSDS")+COUNTIF(AC$66:AC$75,"DTSDS1")+COUNTIF(AC$66:AC$75,"DTS5S")+COUNTIF(AC$66:AC$75,"DTS5S1")+COUNTIF(AC$66:AC$75,"S")+COUNTIF(AC$66:AC$75,"DTS4S")+COUNTIF(AC$66:AC$75,"DTS4S1")</f>
        <v>7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$66:AD$75,"D")+COUNTIF(AD$66:AD$75,"DT")+COUNTIF(AD$66:AD$75,"DTS")+COUNTIF(AD$66:AD$75,"DTS1")+COUNTIF(AD$66:AD$75,"DTSDS")+COUNTIF(AD$66:AD$75,"DTSDS1")+COUNTIF(AD$66:AD$75,"DTS5S")+COUNTIF(AD$66:AD$75,"DTS5S1")+COUNTIF(AD$66:AD$75,"S")+COUNTIF(AD$66:AD$75,"DTS4S")+COUNTIF(AD$66:AD$75,"DTS4S1")</f>
        <v>8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$66:AE$75,"D")+COUNTIF(AE$66:AE$75,"DT")+COUNTIF(AE$66:AE$75,"DTS")+COUNTIF(AE$66:AE$75,"DTS1")+COUNTIF(AE$66:AE$75,"DTSDS")+COUNTIF(AE$66:AE$75,"DTSDS1")+COUNTIF(AE$66:AE$75,"DTS5S")+COUNTIF(AE$66:AE$75,"DTS5S1")+COUNTIF(AE$66:AE$75,"S")+COUNTIF(AE$66:AE$75,"DTS4S")+COUNTIF(AE$66:AE$75,"DTS4S1")</f>
        <v>8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$66:AF$75,"D")+COUNTIF(AF$66:AF$75,"DT")+COUNTIF(AF$66:AF$75,"DTS")+COUNTIF(AF$66:AF$75,"DTS1")+COUNTIF(AF$66:AF$75,"DTSDS")+COUNTIF(AF$66:AF$75,"DTSDS1")+COUNTIF(AF$66:AF$75,"DTS5S")+COUNTIF(AF$66:AF$75,"DTS5S1")+COUNTIF(AF$66:AF$75,"S")+COUNTIF(AF$66:AF$75,"DTS4S")+COUNTIF(AF$66:AF$75,"DTS4S1")</f>
        <v>0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$66:AG$75,"D")+COUNTIF(AG$66:AG$75,"DT")+COUNTIF(AG$66:AG$75,"DTS")+COUNTIF(AG$66:AG$75,"DTS1")+COUNTIF(AG$66:AG$75,"DTSDS")+COUNTIF(AG$66:AG$75,"DTSDS1")+COUNTIF(AG$66:AG$75,"DTS5S")+COUNTIF(AG$66:AG$75,"DTS5S1")+COUNTIF(AG$66:AG$75,"S")+COUNTIF(AG$66:AG$75,"DTS4S")+COUNTIF(AG$66:AG$75,"DTS4S1")</f>
        <v>0</v>
      </c>
      <c r="AH4" s="4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$66:AH$75,"D")+COUNTIF(AH$66:AH$75,"DT")+COUNTIF(AH$66:AH$75,"DTS")+COUNTIF(AH$66:AH$75,"DTS1")+COUNTIF(AH$66:AH$75,"DTSDS")+COUNTIF(AH$66:AH$75,"DTSDS1")+COUNTIF(AH$66:AH$75,"DTS5S")+COUNTIF(AH$66:AH$75,"DTS5S1")+COUNTIF(AH$66:AH$75,"S")+COUNTIF(AH$66:AH$75,"DTS4S")+COUNTIF(AH$66:AH$75,"DTS4S1")</f>
        <v>0</v>
      </c>
      <c r="AI4" s="1389">
        <f>SUM(D4:AH4)-(8*31)</f>
        <v>-38</v>
      </c>
      <c r="AJ4" s="1390"/>
      <c r="AK4" s="540"/>
      <c r="AL4" s="540"/>
      <c r="AM4" s="1394"/>
      <c r="AN4" s="1395"/>
      <c r="AO4" s="1395"/>
      <c r="AP4" s="1395"/>
      <c r="AQ4" s="1395"/>
      <c r="AR4" s="1395"/>
      <c r="AS4" s="1395"/>
      <c r="AT4" s="1395"/>
      <c r="AU4" s="1395"/>
      <c r="AV4" s="1395"/>
      <c r="AW4" s="1395"/>
      <c r="AX4" s="1395"/>
      <c r="AY4" s="1395"/>
      <c r="AZ4" s="1395"/>
      <c r="BA4" s="1395"/>
      <c r="BB4" s="1395"/>
      <c r="BC4" s="1396"/>
      <c r="BD4" s="1405"/>
      <c r="BE4" s="1445"/>
      <c r="BF4" s="1408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397"/>
      <c r="B5" s="1398"/>
      <c r="C5" s="1399"/>
      <c r="D5" s="822">
        <f t="shared" ref="D5:AH5" si="2">+D2+D3+D4</f>
        <v>13</v>
      </c>
      <c r="E5" s="822">
        <f t="shared" si="2"/>
        <v>13</v>
      </c>
      <c r="F5" s="822">
        <f t="shared" si="2"/>
        <v>13</v>
      </c>
      <c r="G5" s="822">
        <f t="shared" si="2"/>
        <v>13</v>
      </c>
      <c r="H5" s="822">
        <f t="shared" si="2"/>
        <v>13</v>
      </c>
      <c r="I5" s="822">
        <f t="shared" si="2"/>
        <v>12</v>
      </c>
      <c r="J5" s="822">
        <f t="shared" si="2"/>
        <v>12</v>
      </c>
      <c r="K5" s="822">
        <f t="shared" si="2"/>
        <v>13</v>
      </c>
      <c r="L5" s="822">
        <f t="shared" si="2"/>
        <v>13</v>
      </c>
      <c r="M5" s="822">
        <f t="shared" si="2"/>
        <v>12</v>
      </c>
      <c r="N5" s="822">
        <f t="shared" si="2"/>
        <v>13</v>
      </c>
      <c r="O5" s="822">
        <f t="shared" si="2"/>
        <v>13</v>
      </c>
      <c r="P5" s="822">
        <f t="shared" si="2"/>
        <v>13</v>
      </c>
      <c r="Q5" s="822">
        <f t="shared" si="2"/>
        <v>13</v>
      </c>
      <c r="R5" s="822">
        <f t="shared" si="2"/>
        <v>13</v>
      </c>
      <c r="S5" s="822">
        <f t="shared" si="2"/>
        <v>13</v>
      </c>
      <c r="T5" s="822">
        <f t="shared" si="2"/>
        <v>13</v>
      </c>
      <c r="U5" s="822">
        <f t="shared" si="2"/>
        <v>13</v>
      </c>
      <c r="V5" s="822">
        <f t="shared" si="2"/>
        <v>13</v>
      </c>
      <c r="W5" s="822">
        <f t="shared" si="2"/>
        <v>13</v>
      </c>
      <c r="X5" s="822">
        <f t="shared" si="2"/>
        <v>13</v>
      </c>
      <c r="Y5" s="822">
        <f t="shared" si="2"/>
        <v>13</v>
      </c>
      <c r="Z5" s="822">
        <f t="shared" si="2"/>
        <v>13</v>
      </c>
      <c r="AA5" s="822">
        <f t="shared" si="2"/>
        <v>27</v>
      </c>
      <c r="AB5" s="822">
        <f t="shared" si="2"/>
        <v>13</v>
      </c>
      <c r="AC5" s="822">
        <f t="shared" si="2"/>
        <v>12</v>
      </c>
      <c r="AD5" s="822">
        <f t="shared" si="2"/>
        <v>13</v>
      </c>
      <c r="AE5" s="822">
        <f t="shared" si="2"/>
        <v>13</v>
      </c>
      <c r="AF5" s="822">
        <f t="shared" si="2"/>
        <v>0</v>
      </c>
      <c r="AG5" s="822">
        <f t="shared" si="2"/>
        <v>0</v>
      </c>
      <c r="AH5" s="822">
        <f t="shared" si="2"/>
        <v>0</v>
      </c>
      <c r="AI5" s="1389">
        <f>+AI2+AI3+AI4</f>
        <v>-29</v>
      </c>
      <c r="AJ5" s="1390"/>
      <c r="AK5" s="541"/>
      <c r="AL5" s="541"/>
      <c r="AM5" s="1420"/>
      <c r="AN5" s="1421"/>
      <c r="AO5" s="1421"/>
      <c r="AP5" s="1421"/>
      <c r="AQ5" s="1421"/>
      <c r="AR5" s="1421"/>
      <c r="AS5" s="1421"/>
      <c r="AT5" s="1421"/>
      <c r="AU5" s="1421"/>
      <c r="AV5" s="1421"/>
      <c r="AW5" s="1421"/>
      <c r="AX5" s="1421"/>
      <c r="AY5" s="1421"/>
      <c r="AZ5" s="1421"/>
      <c r="BA5" s="1421"/>
      <c r="BB5" s="1421"/>
      <c r="BC5" s="1422"/>
      <c r="BD5" s="53"/>
      <c r="BE5" s="10"/>
      <c r="BF5" s="9"/>
      <c r="BG5" s="9"/>
      <c r="BH5" s="9"/>
      <c r="BI5" s="9"/>
      <c r="BJ5" s="9"/>
      <c r="BK5" s="9"/>
      <c r="BL5" s="9"/>
      <c r="BM5" s="9"/>
      <c r="BN5" s="9"/>
      <c r="BO5" s="50"/>
      <c r="BP5" s="50"/>
      <c r="BQ5" s="50"/>
      <c r="BR5" s="50"/>
      <c r="BS5" s="50"/>
      <c r="BT5" s="50"/>
      <c r="BU5" s="54"/>
      <c r="BV5" s="54"/>
      <c r="BW5" s="54"/>
      <c r="BX5" s="54"/>
      <c r="BY5" s="54"/>
      <c r="BZ5" s="54"/>
      <c r="CA5" s="54"/>
      <c r="CB5" s="54"/>
    </row>
    <row r="6" spans="1:95" ht="21" customHeight="1" thickBot="1" x14ac:dyDescent="0.3">
      <c r="A6" s="1409" t="s">
        <v>4</v>
      </c>
      <c r="B6" s="644" t="s">
        <v>1</v>
      </c>
      <c r="C6" s="645">
        <v>1</v>
      </c>
      <c r="D6" s="4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$3307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1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$3307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1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$3307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1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$3307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$3307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$3307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1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$3307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$3307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$3307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$3307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2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$3307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2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$3307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$3307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$3307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1</v>
      </c>
      <c r="R6" s="4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$3307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4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$3307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1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$3307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1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$3307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1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$3307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1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$3307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1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$3307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2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$3307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2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$3307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$3307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1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$3307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1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$3307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1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$3307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1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$3307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1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$3307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0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$3307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0</v>
      </c>
      <c r="AH6" s="4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$3307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0</v>
      </c>
      <c r="AI6" s="137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405">
        <f>12/24</f>
        <v>0.5</v>
      </c>
      <c r="BE6" s="545"/>
      <c r="BF6" s="1406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386"/>
      <c r="B7" s="234" t="s">
        <v>2</v>
      </c>
      <c r="C7" s="139">
        <v>4</v>
      </c>
      <c r="D7" s="4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$65,"N")+COUNTIF(D$61:D$65,"NT")+COUNTIF(D$61:D$65,"NTS")+COUNTIF(D$61:D$65,"NTS1")+COUNTIF(D$61:D$65,"NTSDS")+COUNTIF(D$61:D$65,"NTSDS1")+COUNTIF(D$61:D$65,"NTS5S")+COUNTIF(D$61:D$65,"NTS5S1")+COUNTIF(D$61:D$65,"S")+COUNTIF(D$61:D$65,"NTS4S")+COUNTIF(D$61:D$65,"NTS4S1")</f>
        <v>6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$65,"N")+COUNTIF(E$61:E$65,"NT")+COUNTIF(E$61:E$65,"NTS")+COUNTIF(E$61:E$65,"NTS1")+COUNTIF(E$61:E$65,"NTSDS")+COUNTIF(E$61:E$65,"NTSDS1")+COUNTIF(E$61:E$65,"NTS5S")+COUNTIF(E$61:E$65,"NTS5S1")+COUNTIF(E$61:E$65,"S")+COUNTIF(E$61:E$65,"NTS4S")+COUNTIF(E$61:E$65,"NTS4S1")</f>
        <v>5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$65,"N")+COUNTIF(F$61:F$65,"NT")+COUNTIF(F$61:F$65,"NTS")+COUNTIF(F$61:F$65,"NTS1")+COUNTIF(F$61:F$65,"NTSDS")+COUNTIF(F$61:F$65,"NTSDS1")+COUNTIF(F$61:F$65,"NTS5S")+COUNTIF(F$61:F$65,"NTS5S1")+COUNTIF(F$61:F$65,"S")+COUNTIF(F$61:F$65,"NTS4S")+COUNTIF(F$61:F$65,"NTS4S1")</f>
        <v>3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$65,"N")+COUNTIF(G$61:G$65,"NT")+COUNTIF(G$61:G$65,"NTS")+COUNTIF(G$61:G$65,"NTS1")+COUNTIF(G$61:G$65,"NTSDS")+COUNTIF(G$61:G$65,"NTSDS1")+COUNTIF(G$61:G$65,"NTS5S")+COUNTIF(G$61:G$65,"NTS5S1")+COUNTIF(G$61:G$65,"S")+COUNTIF(G$61:G$65,"NTS4S")+COUNTIF(G$61:G$65,"NTS4S1")</f>
        <v>4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$65,"N")+COUNTIF(H$61:H$65,"NT")+COUNTIF(H$61:H$65,"NTS")+COUNTIF(H$61:H$65,"NTS1")+COUNTIF(H$61:H$65,"NTSDS")+COUNTIF(H$61:H$65,"NTSDS1")+COUNTIF(H$61:H$65,"NTS5S")+COUNTIF(H$61:H$65,"NTS5S1")+COUNTIF(H$61:H$65,"S")+COUNTIF(H$61:H$65,"NTS4S")+COUNTIF(H$61:H$65,"NTS4S1")</f>
        <v>4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$65,"N")+COUNTIF(I$61:I$65,"NT")+COUNTIF(I$61:I$65,"NTS")+COUNTIF(I$61:I$65,"NTS1")+COUNTIF(I$61:I$65,"NTSDS")+COUNTIF(I$61:I$65,"NTSDS1")+COUNTIF(I$61:I$65,"NTS5S")+COUNTIF(I$61:I$65,"NTS5S1")+COUNTIF(I$61:I$65,"S")+COUNTIF(I$61:I$65,"NTS4S")+COUNTIF(I$61:I$65,"NTS4S1")</f>
        <v>5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$65,"N")+COUNTIF(J$61:J$65,"NT")+COUNTIF(J$61:J$65,"NTS")+COUNTIF(J$61:J$65,"NTS1")+COUNTIF(J$61:J$65,"NTSDS")+COUNTIF(J$61:J$65,"NTSDS1")+COUNTIF(J$61:J$65,"NTS5S")+COUNTIF(J$61:J$65,"NTS5S1")+COUNTIF(J$61:J$65,"S")+COUNTIF(J$61:J$65,"NTS4S")+COUNTIF(J$61:J$65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$65,"N")+COUNTIF(K$61:K$65,"NT")+COUNTIF(K$61:K$65,"NTS")+COUNTIF(K$61:K$65,"NTS1")+COUNTIF(K$61:K$65,"NTSDS")+COUNTIF(K$61:K$65,"NTSDS1")+COUNTIF(K$61:K$65,"NTS5S")+COUNTIF(K$61:K$65,"NTS5S1")+COUNTIF(K$61:K$65,"S")+COUNTIF(K$61:K$65,"NTS4S")+COUNTIF(K$61:K$65,"NTS4S1")</f>
        <v>4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$65,"N")+COUNTIF(L$61:L$65,"NT")+COUNTIF(L$61:L$65,"NTS")+COUNTIF(L$61:L$65,"NTS1")+COUNTIF(L$61:L$65,"NTSDS")+COUNTIF(L$61:L$65,"NTSDS1")+COUNTIF(L$61:L$65,"NTS5S")+COUNTIF(L$61:L$65,"NTS5S1")+COUNTIF(L$61:L$65,"S")+COUNTIF(L$61:L$65,"NTS4S")+COUNTIF(L$61:L$65,"NTS4S1")</f>
        <v>4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$65,"N")+COUNTIF(M$61:M$65,"NT")+COUNTIF(M$61:M$65,"NTS")+COUNTIF(M$61:M$65,"NTS1")+COUNTIF(M$61:M$65,"NTSDS")+COUNTIF(M$61:M$65,"NTSDS1")+COUNTIF(M$61:M$65,"NTS5S")+COUNTIF(M$61:M$65,"NTS5S1")+COUNTIF(M$61:M$65,"S")+COUNTIF(M$61:M$65,"NTS4S")+COUNTIF(M$61:M$65,"NTS4S1")</f>
        <v>5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$65,"N")+COUNTIF(N$61:N$65,"NT")+COUNTIF(N$61:N$65,"NTS")+COUNTIF(N$61:N$65,"NTS1")+COUNTIF(N$61:N$65,"NTSDS")+COUNTIF(N$61:N$65,"NTSDS1")+COUNTIF(N$61:N$65,"NTS5S")+COUNTIF(N$61:N$65,"NTS5S1")+COUNTIF(N$61:N$65,"S")+COUNTIF(N$61:N$65,"NTS4S")+COUNTIF(N$61:N$65,"NTS4S1")</f>
        <v>4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$65,"N")+COUNTIF(O$61:O$65,"NT")+COUNTIF(O$61:O$65,"NTS")+COUNTIF(O$61:O$65,"NTS1")+COUNTIF(O$61:O$65,"NTSDS")+COUNTIF(O$61:O$65,"NTSDS1")+COUNTIF(O$61:O$65,"NTS5S")+COUNTIF(O$61:O$65,"NTS5S1")+COUNTIF(O$61:O$65,"S")+COUNTIF(O$61:O$65,"NTS4S")+COUNTIF(O$61:O$65,"NTS4S1")</f>
        <v>4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$65,"N")+COUNTIF(P$61:P$65,"NT")+COUNTIF(P$61:P$65,"NTS")+COUNTIF(P$61:P$65,"NTS1")+COUNTIF(P$61:P$65,"NTSDS")+COUNTIF(P$61:P$65,"NTSDS1")+COUNTIF(P$61:P$65,"NTS5S")+COUNTIF(P$61:P$65,"NTS5S1")+COUNTIF(P$61:P$65,"S")+COUNTIF(P$61:P$65,"NTS4S")+COUNTIF(P$61:P$65,"NTS4S1")</f>
        <v>4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$65,"N")+COUNTIF(Q$61:Q$65,"NT")+COUNTIF(Q$61:Q$65,"NTS")+COUNTIF(Q$61:Q$65,"NTS1")+COUNTIF(Q$61:Q$65,"NTSDS")+COUNTIF(Q$61:Q$65,"NTSDS1")+COUNTIF(Q$61:Q$65,"NTS5S")+COUNTIF(Q$61:Q$65,"NTS5S1")+COUNTIF(Q$61:Q$65,"S")+COUNTIF(Q$61:Q$65,"NTS4S")+COUNTIF(Q$61:Q$65,"NTS4S1")</f>
        <v>3</v>
      </c>
      <c r="R7" s="4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$65,"N")+COUNTIF(R$61:R$65,"NT")+COUNTIF(R$61:R$65,"NTS")+COUNTIF(R$61:R$65,"NTS1")+COUNTIF(R$61:R$65,"NTSDS")+COUNTIF(R$61:R$65,"NTSDS1")+COUNTIF(R$61:R$65,"NTS5S")+COUNTIF(R$61:R$65,"NTS5S1")+COUNTIF(R$61:R$65,"S")+COUNTIF(R$61:R$65,"NTS4S")+COUNTIF(R$61:R$65,"NTS4S1")</f>
        <v>4</v>
      </c>
      <c r="S7" s="4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$65,"N")+COUNTIF(S$61:S$65,"NT")+COUNTIF(S$61:S$65,"NTS")+COUNTIF(S$61:S$65,"NTS1")+COUNTIF(S$61:S$65,"NTSDS")+COUNTIF(S$61:S$65,"NTSDS1")+COUNTIF(S$61:S$65,"NTS5S")+COUNTIF(S$61:S$65,"NTS5S1")+COUNTIF(S$61:S$65,"S")+COUNTIF(S$61:S$65,"NTS4S")+COUNTIF(S$61:S$65,"NTS4S1")</f>
        <v>4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$65,"N")+COUNTIF(T$61:T$65,"NT")+COUNTIF(T$61:T$65,"NTS")+COUNTIF(T$61:T$65,"NTS1")+COUNTIF(T$61:T$65,"NTSDS")+COUNTIF(T$61:T$65,"NTSDS1")+COUNTIF(T$61:T$65,"NTS5S")+COUNTIF(T$61:T$65,"NTS5S1")+COUNTIF(T$61:T$65,"S")+COUNTIF(T$61:T$65,"NTS4S")+COUNTIF(T$61:T$65,"NTS4S1")</f>
        <v>4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$65,"N")+COUNTIF(U$61:U$65,"NT")+COUNTIF(U$61:U$65,"NTS")+COUNTIF(U$61:U$65,"NTS1")+COUNTIF(U$61:U$65,"NTSDS")+COUNTIF(U$61:U$65,"NTSDS1")+COUNTIF(U$61:U$65,"NTS5S")+COUNTIF(U$61:U$65,"NTS5S1")+COUNTIF(U$61:U$65,"S")+COUNTIF(U$61:U$65,"NTS4S")+COUNTIF(U$61:U$65,"NTS4S1")</f>
        <v>4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$65,"N")+COUNTIF(V$61:V$65,"NT")+COUNTIF(V$61:V$65,"NTS")+COUNTIF(V$61:V$65,"NTS1")+COUNTIF(V$61:V$65,"NTSDS")+COUNTIF(V$61:V$65,"NTSDS1")+COUNTIF(V$61:V$65,"NTS5S")+COUNTIF(V$61:V$65,"NTS5S1")+COUNTIF(V$61:V$65,"S")+COUNTIF(V$61:V$65,"NTS4S")+COUNTIF(V$61:V$65,"NTS4S1")</f>
        <v>3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$65,"N")+COUNTIF(W$61:W$65,"NT")+COUNTIF(W$61:W$65,"NTS")+COUNTIF(W$61:W$65,"NTS1")+COUNTIF(W$61:W$65,"NTSDS")+COUNTIF(W$61:W$65,"NTSDS1")+COUNTIF(W$61:W$65,"NTS5S")+COUNTIF(W$61:W$65,"NTS5S1")+COUNTIF(W$61:W$65,"S")+COUNTIF(W$61:W$65,"NTS4S")+COUNTIF(W$61:W$65,"NTS4S1")</f>
        <v>4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$65,"N")+COUNTIF(X$61:X$65,"NT")+COUNTIF(X$61:X$65,"NTS")+COUNTIF(X$61:X$65,"NTS1")+COUNTIF(X$61:X$65,"NTSDS")+COUNTIF(X$61:X$65,"NTSDS1")+COUNTIF(X$61:X$65,"NTS5S")+COUNTIF(X$61:X$65,"NTS5S1")+COUNTIF(X$61:X$65,"S")+COUNTIF(X$61:X$65,"NTS4S")+COUNTIF(X$61:X$65,"NTS4S1")</f>
        <v>3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$65,"N")+COUNTIF(Y$61:Y$65,"NT")+COUNTIF(Y$61:Y$65,"NTS")+COUNTIF(Y$61:Y$65,"NTS1")+COUNTIF(Y$61:Y$65,"NTSDS")+COUNTIF(Y$61:Y$65,"NTSDS1")+COUNTIF(Y$61:Y$65,"NTS5S")+COUNTIF(Y$61:Y$65,"NTS5S1")+COUNTIF(Y$61:Y$65,"S")+COUNTIF(Y$61:Y$65,"NTS4S")+COUNTIF(Y$61:Y$65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$65,"N")+COUNTIF(Z$61:Z$65,"NT")+COUNTIF(Z$61:Z$65,"NTS")+COUNTIF(Z$61:Z$65,"NTS1")+COUNTIF(Z$61:Z$65,"NTSDS")+COUNTIF(Z$61:Z$65,"NTSDS1")+COUNTIF(Z$61:Z$65,"NTS5S")+COUNTIF(Z$61:Z$65,"NTS5S1")+COUNTIF(Z$61:Z$65,"S")+COUNTIF(Z$61:Z$65,"NTS4S")+COUNTIF(Z$61:Z$65,"NTS4S1")</f>
        <v>3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$65,"N")+COUNTIF(AA$61:AA$65,"NT")+COUNTIF(AA$61:AA$65,"NTS")+COUNTIF(AA$61:AA$65,"NTS1")+COUNTIF(AA$61:AA$65,"NTSDS")+COUNTIF(AA$61:AA$65,"NTSDS1")+COUNTIF(AA$61:AA$65,"NTS5S")+COUNTIF(AA$61:AA$65,"NTS5S1")+COUNTIF(AA$61:AA$65,"S")+COUNTIF(AA$61:AA$65,"NTS4S")+COUNTIF(AA$61:AA$65,"NTS4S1")</f>
        <v>4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$65,"N")+COUNTIF(AB$61:AB$65,"NT")+COUNTIF(AB$61:AB$65,"NTS")+COUNTIF(AB$61:AB$65,"NTS1")+COUNTIF(AB$61:AB$65,"NTSDS")+COUNTIF(AB$61:AB$65,"NTSDS1")+COUNTIF(AB$61:AB$65,"NTS5S")+COUNTIF(AB$61:AB$65,"NTS5S1")+COUNTIF(AB$61:AB$65,"S")+COUNTIF(AB$61:AB$65,"NTS4S")+COUNTIF(AB$61:AB$65,"NTS4S1")</f>
        <v>4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$65,"N")+COUNTIF(AC$61:AC$65,"NT")+COUNTIF(AC$61:AC$65,"NTS")+COUNTIF(AC$61:AC$65,"NTS1")+COUNTIF(AC$61:AC$65,"NTSDS")+COUNTIF(AC$61:AC$65,"NTSDS1")+COUNTIF(AC$61:AC$65,"NTS5S")+COUNTIF(AC$61:AC$65,"NTS5S1")+COUNTIF(AC$61:AC$65,"S")+COUNTIF(AC$61:AC$65,"NTS4S")+COUNTIF(AC$61:AC$65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$65,"N")+COUNTIF(AD$61:AD$65,"NT")+COUNTIF(AD$61:AD$65,"NTS")+COUNTIF(AD$61:AD$65,"NTS1")+COUNTIF(AD$61:AD$65,"NTSDS")+COUNTIF(AD$61:AD$65,"NTSDS1")+COUNTIF(AD$61:AD$65,"NTS5S")+COUNTIF(AD$61:AD$65,"NTS5S1")+COUNTIF(AD$61:AD$65,"S")+COUNTIF(AD$61:AD$65,"NTS4S")+COUNTIF(AD$61:AD$65,"NTS4S1")</f>
        <v>4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$65,"N")+COUNTIF(AE$61:AE$65,"NT")+COUNTIF(AE$61:AE$65,"NTS")+COUNTIF(AE$61:AE$65,"NTS1")+COUNTIF(AE$61:AE$65,"NTSDS")+COUNTIF(AE$61:AE$65,"NTSDS1")+COUNTIF(AE$61:AE$65,"NTS5S")+COUNTIF(AE$61:AE$65,"NTS5S1")+COUNTIF(AE$61:AE$65,"S")+COUNTIF(AE$61:AE$65,"NTS4S")+COUNTIF(AE$61:AE$65,"NTS4S1")</f>
        <v>4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$65,"N")+COUNTIF(AF$61:AF$65,"NT")+COUNTIF(AF$61:AF$65,"NTS")+COUNTIF(AF$61:AF$65,"NTS1")+COUNTIF(AF$61:AF$65,"NTSDS")+COUNTIF(AF$61:AF$65,"NTSDS1")+COUNTIF(AF$61:AF$65,"NTS5S")+COUNTIF(AF$61:AF$65,"NTS5S1")+COUNTIF(AF$61:AF$65,"S")+COUNTIF(AF$61:AF$65,"NTS4S")+COUNTIF(AF$61:AF$65,"NTS4S1")</f>
        <v>0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$65,"N")+COUNTIF(AG$61:AG$65,"NT")+COUNTIF(AG$61:AG$65,"NTS")+COUNTIF(AG$61:AG$65,"NTS1")+COUNTIF(AG$61:AG$65,"NTSDS")+COUNTIF(AG$61:AG$65,"NTSDS1")+COUNTIF(AG$61:AG$65,"NTS5S")+COUNTIF(AG$61:AG$65,"NTS5S1")+COUNTIF(AG$61:AG$65,"S")+COUNTIF(AG$61:AG$65,"NTS4S")+COUNTIF(AG$61:AG$65,"NTS4S1")</f>
        <v>0</v>
      </c>
      <c r="AH7" s="4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$65,"N")+COUNTIF(AH$61:AH$65,"NT")+COUNTIF(AH$61:AH$65,"NTS")+COUNTIF(AH$61:AH$65,"NTS1")+COUNTIF(AH$61:AH$65,"NTSDS")+COUNTIF(AH$61:AH$65,"NTSDS1")+COUNTIF(AH$61:AH$65,"NTS5S")+COUNTIF(AH$61:AH$65,"NTS5S1")+COUNTIF(AH$61:AH$65,"S")+COUNTIF(AH$61:AH$65,"NTS4S")+COUNTIF(AH$61:AH$65,"NTS4S1")</f>
        <v>0</v>
      </c>
      <c r="AI7" s="137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405"/>
      <c r="BE7" s="545"/>
      <c r="BF7" s="1407"/>
      <c r="BG7" s="7"/>
      <c r="BH7" s="7"/>
      <c r="BI7" s="7"/>
      <c r="BJ7" s="7"/>
      <c r="BK7" s="7"/>
      <c r="BL7" s="7"/>
      <c r="BM7" s="7"/>
      <c r="BN7" s="139"/>
      <c r="BO7" s="1427" t="s">
        <v>174</v>
      </c>
      <c r="BP7" s="1428"/>
      <c r="BQ7" s="1428"/>
      <c r="BR7" s="1428"/>
      <c r="BS7" s="1428"/>
      <c r="BT7" s="1428"/>
      <c r="BU7" s="1428"/>
      <c r="BV7" s="1428"/>
      <c r="BW7" s="1428"/>
      <c r="BX7" s="1428"/>
      <c r="BY7" s="1428"/>
      <c r="BZ7" s="1428"/>
      <c r="CA7" s="1428"/>
      <c r="CB7" s="1428"/>
      <c r="CC7" s="1428"/>
      <c r="CD7" s="1429"/>
    </row>
    <row r="8" spans="1:95" ht="21" customHeight="1" x14ac:dyDescent="0.25">
      <c r="A8" s="1386"/>
      <c r="B8" s="234" t="s">
        <v>3</v>
      </c>
      <c r="C8" s="139">
        <v>8</v>
      </c>
      <c r="D8" s="4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$66:D$75,"N")+COUNTIF(D$66:D$75,"NT")+COUNTIF(D$66:D$75,"NTS")+COUNTIF(D$66:D$75,"NTS1")+COUNTIF(D$66:D$75,"NTSDS")+COUNTIF(D$66:D$75,"NTSDS1")+COUNTIF(D$66:D$75,"NTS5S")+COUNTIF(D$66:D$75,"NTS5S1")+COUNTIF(D$66:D$75,"S")+COUNTIF(D$66:D$75,"NTS4S")+COUNTIF(D$66:D$75,"NTS4S1")</f>
        <v>6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$66:E$75,"N")+COUNTIF(E$66:E$75,"NT")+COUNTIF(E$66:E$75,"NTS")+COUNTIF(E$66:E$75,"NTS1")+COUNTIF(E$66:E$75,"NTSDS")+COUNTIF(E$66:E$75,"NTSDS1")+COUNTIF(E$66:E$75,"NTS5S")+COUNTIF(E$66:E$75,"NTS5S1")+COUNTIF(E$66:E$75,"S")+COUNTIF(E$66:E$75,"NTS4S")+COUNTIF(E$66:E$75,"NTS4S1")</f>
        <v>7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$66:F$75,"N")+COUNTIF(F$66:F$75,"NT")+COUNTIF(F$66:F$75,"NTS")+COUNTIF(F$66:F$75,"NTS1")+COUNTIF(F$66:F$75,"NTSDS")+COUNTIF(F$66:F$75,"NTSDS1")+COUNTIF(F$66:F$75,"NTS5S")+COUNTIF(F$66:F$75,"NTS5S1")+COUNTIF(F$66:F$75,"S")+COUNTIF(F$66:F$75,"NTS4S")+COUNTIF(F$66:F$75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$66:G$75,"N")+COUNTIF(G$66:G$75,"NT")+COUNTIF(G$66:G$75,"NTS")+COUNTIF(G$66:G$75,"NTS1")+COUNTIF(G$66:G$75,"NTSDS")+COUNTIF(G$66:G$75,"NTSDS1")+COUNTIF(G$66:G$75,"NTS5S")+COUNTIF(G$66:G$75,"NTS5S1")+COUNTIF(G$66:G$75,"S")+COUNTIF(G$66:G$75,"NTS4S")+COUNTIF(G$66:G$75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$66:H$75,"N")+COUNTIF(H$66:H$75,"NT")+COUNTIF(H$66:H$75,"NTS")+COUNTIF(H$66:H$75,"NTS1")+COUNTIF(H$66:H$75,"NTSDS")+COUNTIF(H$66:H$75,"NTSDS1")+COUNTIF(H$66:H$75,"NTS5S")+COUNTIF(H$66:H$75,"NTS5S1")+COUNTIF(H$66:H$75,"S")+COUNTIF(H$66:H$75,"NTS4S")+COUNTIF(H$66:H$75,"NTS4S1")</f>
        <v>8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$66:I$75,"N")+COUNTIF(I$66:I$75,"NT")+COUNTIF(I$66:I$75,"NTS")+COUNTIF(I$66:I$75,"NTS1")+COUNTIF(I$66:I$75,"NTSDS")+COUNTIF(I$66:I$75,"NTSDS1")+COUNTIF(I$66:I$75,"NTS5S")+COUNTIF(I$66:I$75,"NTS5S1")+COUNTIF(I$66:I$75,"S")+COUNTIF(I$66:I$75,"NTS4S")+COUNTIF(I$66:I$75,"NTS4S1")</f>
        <v>7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$66:J$75,"N")+COUNTIF(J$66:J$75,"NT")+COUNTIF(J$66:J$75,"NTS")+COUNTIF(J$66:J$75,"NTS1")+COUNTIF(J$66:J$75,"NTSDS")+COUNTIF(J$66:J$75,"NTSDS1")+COUNTIF(J$66:J$75,"NTS5S")+COUNTIF(J$66:J$75,"NTS5S1")+COUNTIF(J$66:J$75,"S")+COUNTIF(J$66:J$75,"NTS4S")+COUNTIF(J$66:J$75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$66:K$75,"N")+COUNTIF(K$66:K$75,"NT")+COUNTIF(K$66:K$75,"NTS")+COUNTIF(K$66:K$75,"NTS1")+COUNTIF(K$66:K$75,"NTSDS")+COUNTIF(K$66:K$75,"NTSDS1")+COUNTIF(K$66:K$75,"NTS5S")+COUNTIF(K$66:K$75,"NTS5S1")+COUNTIF(K$66:K$75,"S")+COUNTIF(K$66:K$75,"NTS4S")+COUNTIF(K$66:K$75,"NTS4S1")</f>
        <v>8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$66:L$75,"N")+COUNTIF(L$66:L$75,"NT")+COUNTIF(L$66:L$75,"NTS")+COUNTIF(L$66:L$75,"NTS1")+COUNTIF(L$66:L$75,"NTSDS")+COUNTIF(L$66:L$75,"NTSDS1")+COUNTIF(L$66:L$75,"NTS5S")+COUNTIF(L$66:L$75,"NTS5S1")+COUNTIF(L$66:L$75,"S")+COUNTIF(L$66:L$75,"NTS4S")+COUNTIF(L$66:L$75,"NTS4S1")</f>
        <v>8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$66:M$75,"N")+COUNTIF(M$66:M$75,"NT")+COUNTIF(M$66:M$75,"NTS")+COUNTIF(M$66:M$75,"NTS1")+COUNTIF(M$66:M$75,"NTSDS")+COUNTIF(M$66:M$75,"NTSDS1")+COUNTIF(M$66:M$75,"NTS5S")+COUNTIF(M$66:M$75,"NTS5S1")+COUNTIF(M$66:M$75,"S")+COUNTIF(M$66:M$75,"NTS4S")+COUNTIF(M$66:M$75,"NTS4S1")</f>
        <v>6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$66:N$75,"N")+COUNTIF(N$66:N$75,"NT")+COUNTIF(N$66:N$75,"NTS")+COUNTIF(N$66:N$75,"NTS1")+COUNTIF(N$66:N$75,"NTSDS")+COUNTIF(N$66:N$75,"NTSDS1")+COUNTIF(N$66:N$75,"NTS5S")+COUNTIF(N$66:N$75,"NTS5S1")+COUNTIF(N$66:N$75,"S")+COUNTIF(N$66:N$75,"NTS4S")+COUNTIF(N$66:N$75,"NTS4S1")</f>
        <v>7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$66:O$75,"N")+COUNTIF(O$66:O$75,"NT")+COUNTIF(O$66:O$75,"NTS")+COUNTIF(O$66:O$75,"NTS1")+COUNTIF(O$66:O$75,"NTSDS")+COUNTIF(O$66:O$75,"NTSDS1")+COUNTIF(O$66:O$75,"NTS5S")+COUNTIF(O$66:O$75,"NTS5S1")+COUNTIF(O$66:O$75,"S")+COUNTIF(O$66:O$75,"NTS4S")+COUNTIF(O$66:O$75,"NTS4S1")</f>
        <v>8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$66:P$75,"N")+COUNTIF(P$66:P$75,"NT")+COUNTIF(P$66:P$75,"NTS")+COUNTIF(P$66:P$75,"NTS1")+COUNTIF(P$66:P$75,"NTSDS")+COUNTIF(P$66:P$75,"NTSDS1")+COUNTIF(P$66:P$75,"NTS5S")+COUNTIF(P$66:P$75,"NTS5S1")+COUNTIF(P$66:P$75,"S")+COUNTIF(P$66:P$75,"NTS4S")+COUNTIF(P$66:P$75,"NTS4S1")</f>
        <v>8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$66:Q$75,"N")+COUNTIF(Q$66:Q$75,"NT")+COUNTIF(Q$66:Q$75,"NTS")+COUNTIF(Q$66:Q$75,"NTS1")+COUNTIF(Q$66:Q$75,"NTSDS")+COUNTIF(Q$66:Q$75,"NTSDS1")+COUNTIF(Q$66:Q$75,"NTS5S")+COUNTIF(Q$66:Q$75,"NTS5S1")+COUNTIF(Q$66:Q$75,"S")+COUNTIF(Q$66:Q$75,"NTS4S")+COUNTIF(Q$66:Q$75,"NTS4S1")</f>
        <v>8</v>
      </c>
      <c r="R8" s="4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$66:R$75,"N")+COUNTIF(R$66:R$75,"NT")+COUNTIF(R$66:R$75,"NTS")+COUNTIF(R$66:R$75,"NTS1")+COUNTIF(R$66:R$75,"NTSDS")+COUNTIF(R$66:R$75,"NTSDS1")+COUNTIF(R$66:R$75,"NTS5S")+COUNTIF(R$66:R$75,"NTS5S1")+COUNTIF(R$66:R$75,"S")+COUNTIF(R$66:R$75,"NTS4S")+COUNTIF(R$66:R$75,"NTS4S1")</f>
        <v>7</v>
      </c>
      <c r="S8" s="4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$66:S$75,"N")+COUNTIF(S$66:S$75,"NT")+COUNTIF(S$66:S$75,"NTS")+COUNTIF(S$66:S$75,"NTS1")+COUNTIF(S$66:S$75,"NTSDS")+COUNTIF(S$66:S$75,"NTSDS1")+COUNTIF(S$66:S$75,"NTS5S")+COUNTIF(S$66:S$75,"NTS5S1")+COUNTIF(S$66:S$75,"S")+COUNTIF(S$66:S$75,"NTS4S")+COUNTIF(S$66:S$75,"NTS4S1")</f>
        <v>8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$66:T$75,"N")+COUNTIF(T$66:T$75,"NT")+COUNTIF(T$66:T$75,"NTS")+COUNTIF(T$66:T$75,"NTS1")+COUNTIF(T$66:T$75,"NTSDS")+COUNTIF(T$66:T$75,"NTSDS1")+COUNTIF(T$66:T$75,"NTS5S")+COUNTIF(T$66:T$75,"NTS5S1")+COUNTIF(T$66:T$75,"S")+COUNTIF(T$66:T$75,"NTS4S")+COUNTIF(T$66:T$75,"NTS4S1")</f>
        <v>8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$66:U$75,"N")+COUNTIF(U$66:U$75,"NT")+COUNTIF(U$66:U$75,"NTS")+COUNTIF(U$66:U$75,"NTS1")+COUNTIF(U$66:U$75,"NTSDS")+COUNTIF(U$66:U$75,"NTSDS1")+COUNTIF(U$66:U$75,"NTS5S")+COUNTIF(U$66:U$75,"NTS5S1")+COUNTIF(U$66:U$75,"S")+COUNTIF(U$66:U$75,"NTS4S")+COUNTIF(U$66:U$75,"NTS4S1")</f>
        <v>8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$66:V$75,"N")+COUNTIF(V$66:V$75,"NT")+COUNTIF(V$66:V$75,"NTS")+COUNTIF(V$66:V$75,"NTS1")+COUNTIF(V$66:V$75,"NTSDS")+COUNTIF(V$66:V$75,"NTSDS1")+COUNTIF(V$66:V$75,"NTS5S")+COUNTIF(V$66:V$75,"NTS5S1")+COUNTIF(V$66:V$75,"S")+COUNTIF(V$66:V$75,"NTS4S")+COUNTIF(V$66:V$75,"NTS4S1")</f>
        <v>8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$66:W$75,"N")+COUNTIF(W$66:W$75,"NT")+COUNTIF(W$66:W$75,"NTS")+COUNTIF(W$66:W$75,"NTS1")+COUNTIF(W$66:W$75,"NTSDS")+COUNTIF(W$66:W$75,"NTSDS1")+COUNTIF(W$66:W$75,"NTS5S")+COUNTIF(W$66:W$75,"NTS5S1")+COUNTIF(W$66:W$75,"S")+COUNTIF(W$66:W$75,"NTS4S")+COUNTIF(W$66:W$75,"NTS4S1")</f>
        <v>8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$66:X$75,"N")+COUNTIF(X$66:X$75,"NT")+COUNTIF(X$66:X$75,"NTS")+COUNTIF(X$66:X$75,"NTS1")+COUNTIF(X$66:X$75,"NTSDS")+COUNTIF(X$66:X$75,"NTSDS1")+COUNTIF(X$66:X$75,"NTS5S")+COUNTIF(X$66:X$75,"NTS5S1")+COUNTIF(X$66:X$75,"S")+COUNTIF(X$66:X$75,"NTS4S")+COUNTIF(X$66:X$75,"NTS4S1")</f>
        <v>8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$66:Y$75,"N")+COUNTIF(Y$66:Y$75,"NT")+COUNTIF(Y$66:Y$75,"NTS")+COUNTIF(Y$66:Y$75,"NTS1")+COUNTIF(Y$66:Y$75,"NTSDS")+COUNTIF(Y$66:Y$75,"NTSDS1")+COUNTIF(Y$66:Y$75,"NTS5S")+COUNTIF(Y$66:Y$75,"NTS5S1")+COUNTIF(Y$66:Y$75,"S")+COUNTIF(Y$66:Y$75,"NTS4S")+COUNTIF(Y$66:Y$75,"NTS4S1")</f>
        <v>7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$66:Z$75,"N")+COUNTIF(Z$66:Z$75,"NT")+COUNTIF(Z$66:Z$75,"NTS")+COUNTIF(Z$66:Z$75,"NTS1")+COUNTIF(Z$66:Z$75,"NTSDS")+COUNTIF(Z$66:Z$75,"NTSDS1")+COUNTIF(Z$66:Z$75,"NTS5S")+COUNTIF(Z$66:Z$75,"NTS5S1")+COUNTIF(Z$66:Z$75,"S")+COUNTIF(Z$66:Z$75,"NTS4S")+COUNTIF(Z$66:Z$75,"NTS4S1")</f>
        <v>8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$66:AA$75,"N")+COUNTIF(AA$66:AA$75,"NT")+COUNTIF(AA$66:AA$75,"NTS")+COUNTIF(AA$66:AA$75,"NTS1")+COUNTIF(AA$66:AA$75,"NTSDS")+COUNTIF(AA$66:AA$75,"NTSDS1")+COUNTIF(AA$66:AA$75,"NTS5S")+COUNTIF(AA$66:AA$75,"NTS5S1")+COUNTIF(AA$66:AA$75,"S")+COUNTIF(AA$66:AA$75,"NTS4S")+COUNTIF(AA$66:AA$75,"NTS4S1")</f>
        <v>8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$66:AB$75,"N")+COUNTIF(AB$66:AB$75,"NT")+COUNTIF(AB$66:AB$75,"NTS")+COUNTIF(AB$66:AB$75,"NTS1")+COUNTIF(AB$66:AB$75,"NTSDS")+COUNTIF(AB$66:AB$75,"NTSDS1")+COUNTIF(AB$66:AB$75,"NTS5S")+COUNTIF(AB$66:AB$75,"NTS5S1")+COUNTIF(AB$66:AB$75,"S")+COUNTIF(AB$66:AB$75,"NTS4S")+COUNTIF(AB$66:AB$75,"NTS4S1")</f>
        <v>8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$66:AC$75,"N")+COUNTIF(AC$66:AC$75,"NT")+COUNTIF(AC$66:AC$75,"NTS")+COUNTIF(AC$66:AC$75,"NTS1")+COUNTIF(AC$66:AC$75,"NTSDS")+COUNTIF(AC$66:AC$75,"NTSDS1")+COUNTIF(AC$66:AC$75,"NTS5S")+COUNTIF(AC$66:AC$75,"NTS5S1")+COUNTIF(AC$66:AC$75,"S")+COUNTIF(AC$66:AC$75,"NTS4S")+COUNTIF(AC$66:AC$75,"NTS4S1")</f>
        <v>8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$66:AD$75,"N")+COUNTIF(AD$66:AD$75,"NT")+COUNTIF(AD$66:AD$75,"NTS")+COUNTIF(AD$66:AD$75,"NTS1")+COUNTIF(AD$66:AD$75,"NTSDS")+COUNTIF(AD$66:AD$75,"NTSDS1")+COUNTIF(AD$66:AD$75,"NTS5S")+COUNTIF(AD$66:AD$75,"NTS5S1")+COUNTIF(AD$66:AD$75,"S")+COUNTIF(AD$66:AD$75,"NTS4S")+COUNTIF(AD$66:AD$75,"NTS4S1")</f>
        <v>7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$66:AE$75,"N")+COUNTIF(AE$66:AE$75,"NT")+COUNTIF(AE$66:AE$75,"NTS")+COUNTIF(AE$66:AE$75,"NTS1")+COUNTIF(AE$66:AE$75,"NTSDS")+COUNTIF(AE$66:AE$75,"NTSDS1")+COUNTIF(AE$66:AE$75,"NTS5S")+COUNTIF(AE$66:AE$75,"NTS5S1")+COUNTIF(AE$66:AE$75,"S")+COUNTIF(AE$66:AE$75,"NTS4S")+COUNTIF(AE$66:AE$75,"NTS4S1")</f>
        <v>8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$66:AF$75,"N")+COUNTIF(AF$66:AF$75,"NT")+COUNTIF(AF$66:AF$75,"NTS")+COUNTIF(AF$66:AF$75,"NTS1")+COUNTIF(AF$66:AF$75,"NTSDS")+COUNTIF(AF$66:AF$75,"NTSDS1")+COUNTIF(AF$66:AF$75,"NTS5S")+COUNTIF(AF$66:AF$75,"NTS5S1")+COUNTIF(AF$66:AF$75,"S")+COUNTIF(AF$66:AF$75,"NTS4S")+COUNTIF(AF$66:AF$75,"NTS4S1")</f>
        <v>0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$66:AG$75,"N")+COUNTIF(AG$66:AG$75,"NT")+COUNTIF(AG$66:AG$75,"NTS")+COUNTIF(AG$66:AG$75,"NTS1")+COUNTIF(AG$66:AG$75,"NTSDS")+COUNTIF(AG$66:AG$75,"NTSDS1")+COUNTIF(AG$66:AG$75,"NTS5S")+COUNTIF(AG$66:AG$75,"NTS5S1")+COUNTIF(AG$66:AG$75,"S")+COUNTIF(AG$66:AG$75,"NTS4S")+COUNTIF(AG$66:AG$75,"NTS4S1")</f>
        <v>0</v>
      </c>
      <c r="AH8" s="4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$66:AH$75,"N")+COUNTIF(AH$66:AH$75,"NT")+COUNTIF(AH$66:AH$75,"NTS")+COUNTIF(AH$66:AH$75,"NTS1")+COUNTIF(AH$66:AH$75,"NTSDS")+COUNTIF(AH$66:AH$75,"NTSDS1")+COUNTIF(AH$66:AH$75,"NTS5S")+COUNTIF(AH$66:AH$75,"NTS5S1")+COUNTIF(AH$66:AH$75,"S")+COUNTIF(AH$66:AH$75,"NTS4S")+COUNTIF(AH$66:AH$75,"NTS4S1")</f>
        <v>0</v>
      </c>
      <c r="AI8" s="137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405"/>
      <c r="BE8" s="545"/>
      <c r="BF8" s="1408"/>
      <c r="BG8" s="7"/>
      <c r="BH8" s="7"/>
      <c r="BI8" s="7"/>
      <c r="BJ8" s="7"/>
      <c r="BK8" s="7"/>
      <c r="BL8" s="7"/>
      <c r="BM8" s="7"/>
      <c r="BN8" s="139"/>
      <c r="BO8" s="1430"/>
      <c r="BP8" s="1431"/>
      <c r="BQ8" s="1431"/>
      <c r="BR8" s="1431"/>
      <c r="BS8" s="1431"/>
      <c r="BT8" s="1431"/>
      <c r="BU8" s="1431"/>
      <c r="BV8" s="1431"/>
      <c r="BW8" s="1431"/>
      <c r="BX8" s="1431"/>
      <c r="BY8" s="1431"/>
      <c r="BZ8" s="1431"/>
      <c r="CA8" s="1431"/>
      <c r="CB8" s="1431"/>
      <c r="CC8" s="1431"/>
      <c r="CD8" s="1432"/>
    </row>
    <row r="9" spans="1:95" s="13" customFormat="1" ht="21" customHeight="1" x14ac:dyDescent="0.2">
      <c r="A9" s="1400"/>
      <c r="B9" s="1400"/>
      <c r="C9" s="1401"/>
      <c r="D9" s="823">
        <f t="shared" ref="D9:AH9" si="3">+D6+D7+D8</f>
        <v>13</v>
      </c>
      <c r="E9" s="823">
        <f t="shared" si="3"/>
        <v>13</v>
      </c>
      <c r="F9" s="823">
        <f t="shared" si="3"/>
        <v>12</v>
      </c>
      <c r="G9" s="823">
        <f t="shared" si="3"/>
        <v>13</v>
      </c>
      <c r="H9" s="823">
        <f t="shared" si="3"/>
        <v>13</v>
      </c>
      <c r="I9" s="823">
        <f t="shared" si="3"/>
        <v>13</v>
      </c>
      <c r="J9" s="823">
        <f t="shared" si="3"/>
        <v>13</v>
      </c>
      <c r="K9" s="823">
        <f t="shared" si="3"/>
        <v>13</v>
      </c>
      <c r="L9" s="823">
        <f t="shared" si="3"/>
        <v>13</v>
      </c>
      <c r="M9" s="823">
        <f t="shared" si="3"/>
        <v>13</v>
      </c>
      <c r="N9" s="823">
        <f t="shared" si="3"/>
        <v>13</v>
      </c>
      <c r="O9" s="823">
        <f t="shared" si="3"/>
        <v>13</v>
      </c>
      <c r="P9" s="823">
        <f t="shared" si="3"/>
        <v>13</v>
      </c>
      <c r="Q9" s="823">
        <f t="shared" si="3"/>
        <v>12</v>
      </c>
      <c r="R9" s="823">
        <f t="shared" si="3"/>
        <v>12</v>
      </c>
      <c r="S9" s="823">
        <f t="shared" si="3"/>
        <v>13</v>
      </c>
      <c r="T9" s="823">
        <f t="shared" si="3"/>
        <v>13</v>
      </c>
      <c r="U9" s="823">
        <f t="shared" si="3"/>
        <v>13</v>
      </c>
      <c r="V9" s="823">
        <f t="shared" si="3"/>
        <v>12</v>
      </c>
      <c r="W9" s="823">
        <f t="shared" si="3"/>
        <v>13</v>
      </c>
      <c r="X9" s="823">
        <f t="shared" si="3"/>
        <v>13</v>
      </c>
      <c r="Y9" s="823">
        <f t="shared" si="3"/>
        <v>13</v>
      </c>
      <c r="Z9" s="823">
        <f t="shared" si="3"/>
        <v>12</v>
      </c>
      <c r="AA9" s="823">
        <f t="shared" si="3"/>
        <v>13</v>
      </c>
      <c r="AB9" s="823">
        <f t="shared" si="3"/>
        <v>13</v>
      </c>
      <c r="AC9" s="823">
        <f t="shared" si="3"/>
        <v>13</v>
      </c>
      <c r="AD9" s="823">
        <f t="shared" si="3"/>
        <v>12</v>
      </c>
      <c r="AE9" s="823">
        <f t="shared" si="3"/>
        <v>13</v>
      </c>
      <c r="AF9" s="823">
        <f t="shared" si="3"/>
        <v>0</v>
      </c>
      <c r="AG9" s="823">
        <f t="shared" si="3"/>
        <v>0</v>
      </c>
      <c r="AH9" s="823">
        <f t="shared" si="3"/>
        <v>0</v>
      </c>
      <c r="AI9" s="138">
        <f>AVERAGE(D9:AH9)</f>
        <v>11.548387096774194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02" t="s">
        <v>5</v>
      </c>
      <c r="AX9" s="1402"/>
      <c r="AY9" s="1402"/>
      <c r="AZ9" s="1402"/>
      <c r="BA9" s="1402"/>
      <c r="BB9" s="1402"/>
      <c r="BC9" s="55">
        <f>COUNTIF(D11:AH11,"Seg")+COUNTIF(D11:AH11,"Ter")+COUNTIF(D11:AH11,"Qua")+COUNTIF(D11:AH11,"Qui")+COUNTIF(D11:AH11,"Sex")</f>
        <v>20</v>
      </c>
      <c r="BD9" s="1403" t="s">
        <v>338</v>
      </c>
      <c r="BE9" s="1404"/>
      <c r="BF9" s="117"/>
      <c r="BG9" s="56"/>
      <c r="BH9" s="56"/>
      <c r="BI9" s="56"/>
      <c r="BJ9" s="117"/>
      <c r="BK9" s="56"/>
      <c r="BL9" s="117"/>
      <c r="BM9" s="56"/>
      <c r="BN9" s="141"/>
      <c r="BO9" s="1423" t="s">
        <v>322</v>
      </c>
      <c r="BP9" s="1424"/>
      <c r="BQ9" s="1424"/>
      <c r="BR9" s="1424"/>
      <c r="BS9" s="1424"/>
      <c r="BT9" s="1424"/>
      <c r="BU9" s="1424"/>
      <c r="BV9" s="1424"/>
      <c r="BW9" s="1424"/>
      <c r="BX9" s="1424"/>
      <c r="BY9" s="1424"/>
      <c r="BZ9" s="1424"/>
      <c r="CA9" s="1424"/>
      <c r="CB9" s="1424"/>
      <c r="CC9" s="1425" t="s">
        <v>175</v>
      </c>
      <c r="CD9" s="1426"/>
      <c r="CE9" s="27"/>
      <c r="CF9" s="27"/>
      <c r="CL9" s="27"/>
      <c r="CN9" s="27"/>
      <c r="CO9" s="27"/>
      <c r="CP9" s="27"/>
      <c r="CQ9" s="27"/>
    </row>
    <row r="10" spans="1:95" s="15" customFormat="1" ht="24" customHeight="1" thickBot="1" x14ac:dyDescent="0.3">
      <c r="A10" s="1410" t="s">
        <v>6</v>
      </c>
      <c r="B10" s="1410"/>
      <c r="C10" s="1410"/>
      <c r="D10" s="1411" t="s">
        <v>338</v>
      </c>
      <c r="E10" s="1411"/>
      <c r="F10" s="1411"/>
      <c r="G10" s="1411"/>
      <c r="H10" s="1411"/>
      <c r="I10" s="1411"/>
      <c r="J10" s="1411"/>
      <c r="K10" s="1411"/>
      <c r="L10" s="1411"/>
      <c r="M10" s="1411"/>
      <c r="N10" s="1411"/>
      <c r="O10" s="1411"/>
      <c r="P10" s="1411"/>
      <c r="Q10" s="1411"/>
      <c r="R10" s="1411"/>
      <c r="S10" s="1411"/>
      <c r="T10" s="1411"/>
      <c r="U10" s="1411"/>
      <c r="V10" s="1411"/>
      <c r="W10" s="1411"/>
      <c r="X10" s="1411"/>
      <c r="Y10" s="1411"/>
      <c r="Z10" s="1411"/>
      <c r="AA10" s="1411"/>
      <c r="AB10" s="1411"/>
      <c r="AC10" s="1411"/>
      <c r="AD10" s="1411"/>
      <c r="AE10" s="1411"/>
      <c r="AF10" s="1411"/>
      <c r="AG10" s="1411"/>
      <c r="AH10" s="1411"/>
      <c r="AI10" s="1412"/>
      <c r="AJ10" s="1412"/>
      <c r="AK10" s="1412"/>
      <c r="AL10" s="1412"/>
      <c r="AM10" s="1412"/>
      <c r="AN10" s="1412"/>
      <c r="AO10" s="1412"/>
      <c r="AP10" s="1412"/>
      <c r="AQ10" s="1412"/>
      <c r="AR10" s="1412"/>
      <c r="AS10" s="1412"/>
      <c r="AT10" s="1412"/>
      <c r="AU10" s="1412"/>
      <c r="AV10" s="1412"/>
      <c r="AW10" s="1412"/>
      <c r="AX10" s="1412"/>
      <c r="AY10" s="1412"/>
      <c r="AZ10" s="1412"/>
      <c r="BA10" s="1412"/>
      <c r="BB10" s="1412"/>
      <c r="BC10" s="546" t="s">
        <v>7</v>
      </c>
      <c r="BD10" s="1414" t="s">
        <v>8</v>
      </c>
      <c r="BE10" s="1415"/>
      <c r="BF10" s="1416"/>
      <c r="BG10" s="1417"/>
      <c r="BH10" s="1417"/>
      <c r="BI10" s="1417"/>
      <c r="BJ10" s="1417"/>
      <c r="BK10" s="1417"/>
      <c r="BL10" s="1417"/>
      <c r="BM10" s="1417"/>
      <c r="BN10" s="1417"/>
      <c r="BO10" s="1433" t="s">
        <v>43</v>
      </c>
      <c r="BP10" s="1434"/>
      <c r="BQ10" s="1434"/>
      <c r="BR10" s="1434"/>
      <c r="BS10" s="1435"/>
      <c r="BT10" s="259"/>
      <c r="BU10" s="1436" t="s">
        <v>176</v>
      </c>
      <c r="BV10" s="1436"/>
      <c r="BW10" s="1436"/>
      <c r="BX10" s="1436"/>
      <c r="BY10" s="1436"/>
      <c r="BZ10" s="1437" t="s">
        <v>58</v>
      </c>
      <c r="CA10" s="1437"/>
      <c r="CB10" s="1437"/>
      <c r="CC10" s="1438">
        <f ca="1">NOW()-1</f>
        <v>44355.606343865744</v>
      </c>
      <c r="CD10" s="1439"/>
      <c r="CE10" s="57"/>
      <c r="CF10" s="57"/>
      <c r="CL10" s="57"/>
      <c r="CN10" s="1446" t="s">
        <v>339</v>
      </c>
      <c r="CO10" s="1446"/>
      <c r="CP10" s="1446"/>
      <c r="CQ10" s="1446"/>
    </row>
    <row r="11" spans="1:95" s="17" customFormat="1" ht="24" customHeight="1" thickBot="1" x14ac:dyDescent="0.3">
      <c r="A11" s="1498"/>
      <c r="B11" s="1498"/>
      <c r="C11" s="1498"/>
      <c r="D11" s="335" t="s">
        <v>11</v>
      </c>
      <c r="E11" s="337" t="s">
        <v>12</v>
      </c>
      <c r="F11" s="364" t="s">
        <v>13</v>
      </c>
      <c r="G11" s="336" t="s">
        <v>14</v>
      </c>
      <c r="H11" s="336" t="s">
        <v>15</v>
      </c>
      <c r="I11" s="336" t="s">
        <v>9</v>
      </c>
      <c r="J11" s="336" t="s">
        <v>10</v>
      </c>
      <c r="K11" s="336" t="s">
        <v>11</v>
      </c>
      <c r="L11" s="365" t="s">
        <v>12</v>
      </c>
      <c r="M11" s="334" t="s">
        <v>13</v>
      </c>
      <c r="N11" s="335" t="s">
        <v>14</v>
      </c>
      <c r="O11" s="335" t="s">
        <v>15</v>
      </c>
      <c r="P11" s="335" t="s">
        <v>9</v>
      </c>
      <c r="Q11" s="335" t="s">
        <v>10</v>
      </c>
      <c r="R11" s="335" t="s">
        <v>11</v>
      </c>
      <c r="S11" s="337" t="s">
        <v>12</v>
      </c>
      <c r="T11" s="364" t="s">
        <v>13</v>
      </c>
      <c r="U11" s="336" t="s">
        <v>14</v>
      </c>
      <c r="V11" s="336" t="s">
        <v>15</v>
      </c>
      <c r="W11" s="336" t="s">
        <v>9</v>
      </c>
      <c r="X11" s="336" t="s">
        <v>10</v>
      </c>
      <c r="Y11" s="336" t="s">
        <v>11</v>
      </c>
      <c r="Z11" s="365" t="s">
        <v>12</v>
      </c>
      <c r="AA11" s="334" t="s">
        <v>13</v>
      </c>
      <c r="AB11" s="335" t="s">
        <v>14</v>
      </c>
      <c r="AC11" s="335" t="s">
        <v>15</v>
      </c>
      <c r="AD11" s="335" t="s">
        <v>9</v>
      </c>
      <c r="AE11" s="335" t="s">
        <v>10</v>
      </c>
      <c r="AF11" s="819"/>
      <c r="AG11" s="819"/>
      <c r="AH11" s="820"/>
      <c r="AI11" s="1413"/>
      <c r="AJ11" s="1413"/>
      <c r="AK11" s="1413"/>
      <c r="AL11" s="1413"/>
      <c r="AM11" s="1413"/>
      <c r="AN11" s="1413"/>
      <c r="AO11" s="1413"/>
      <c r="AP11" s="1413"/>
      <c r="AQ11" s="1413"/>
      <c r="AR11" s="1413"/>
      <c r="AS11" s="1413"/>
      <c r="AT11" s="1413"/>
      <c r="AU11" s="1413"/>
      <c r="AV11" s="1413"/>
      <c r="AW11" s="1413"/>
      <c r="AX11" s="1413"/>
      <c r="AY11" s="1413"/>
      <c r="AZ11" s="1413"/>
      <c r="BA11" s="1413"/>
      <c r="BB11" s="1413"/>
      <c r="BC11" s="58">
        <f>(+BC9/5)*4</f>
        <v>16</v>
      </c>
      <c r="BD11" s="1447">
        <f>+BC9*8/24</f>
        <v>6.666666666666667</v>
      </c>
      <c r="BE11" s="1448"/>
      <c r="BF11" s="1418"/>
      <c r="BG11" s="1419"/>
      <c r="BH11" s="1419"/>
      <c r="BI11" s="1419"/>
      <c r="BJ11" s="1419"/>
      <c r="BK11" s="1419"/>
      <c r="BL11" s="1419"/>
      <c r="BM11" s="1419"/>
      <c r="BN11" s="1419"/>
      <c r="BO11" s="1433" t="s">
        <v>305</v>
      </c>
      <c r="BP11" s="1435"/>
      <c r="BQ11" s="1449" t="s">
        <v>172</v>
      </c>
      <c r="BR11" s="1451" t="s">
        <v>178</v>
      </c>
      <c r="BS11" s="1452"/>
      <c r="BT11" s="1441" t="s">
        <v>179</v>
      </c>
      <c r="BU11" s="1443" t="s">
        <v>177</v>
      </c>
      <c r="BV11" s="1443" t="s">
        <v>314</v>
      </c>
      <c r="BW11" s="1436" t="s">
        <v>180</v>
      </c>
      <c r="BX11" s="1436" t="s">
        <v>34</v>
      </c>
      <c r="BY11" s="1436" t="s">
        <v>42</v>
      </c>
      <c r="BZ11" s="1443" t="s">
        <v>303</v>
      </c>
      <c r="CA11" s="1455" t="s">
        <v>328</v>
      </c>
      <c r="CB11" s="1457" t="s">
        <v>250</v>
      </c>
      <c r="CC11" s="1425" t="s">
        <v>181</v>
      </c>
      <c r="CD11" s="1426"/>
      <c r="CN11" s="118" t="s">
        <v>185</v>
      </c>
      <c r="CO11" s="119" t="s">
        <v>232</v>
      </c>
      <c r="CP11" s="118" t="s">
        <v>233</v>
      </c>
      <c r="CQ11" s="119" t="s">
        <v>234</v>
      </c>
    </row>
    <row r="12" spans="1:95" s="18" customFormat="1" ht="24" customHeight="1" thickBot="1" x14ac:dyDescent="0.3">
      <c r="A12" s="263" t="s">
        <v>21</v>
      </c>
      <c r="B12" s="263" t="s">
        <v>22</v>
      </c>
      <c r="C12" s="263" t="s">
        <v>23</v>
      </c>
      <c r="D12" s="405">
        <v>1</v>
      </c>
      <c r="E12" s="416">
        <f>D12+1</f>
        <v>2</v>
      </c>
      <c r="F12" s="415">
        <f t="shared" ref="F12:AE12" si="4">E12+1</f>
        <v>3</v>
      </c>
      <c r="G12" s="405">
        <f t="shared" si="4"/>
        <v>4</v>
      </c>
      <c r="H12" s="405">
        <f t="shared" si="4"/>
        <v>5</v>
      </c>
      <c r="I12" s="405">
        <f t="shared" si="4"/>
        <v>6</v>
      </c>
      <c r="J12" s="405">
        <f t="shared" si="4"/>
        <v>7</v>
      </c>
      <c r="K12" s="411">
        <f t="shared" si="4"/>
        <v>8</v>
      </c>
      <c r="L12" s="416">
        <f t="shared" si="4"/>
        <v>9</v>
      </c>
      <c r="M12" s="415">
        <f t="shared" si="4"/>
        <v>10</v>
      </c>
      <c r="N12" s="405">
        <f t="shared" si="4"/>
        <v>11</v>
      </c>
      <c r="O12" s="405">
        <f t="shared" si="4"/>
        <v>12</v>
      </c>
      <c r="P12" s="405">
        <f t="shared" si="4"/>
        <v>13</v>
      </c>
      <c r="Q12" s="405">
        <f t="shared" si="4"/>
        <v>14</v>
      </c>
      <c r="R12" s="405">
        <f t="shared" si="4"/>
        <v>15</v>
      </c>
      <c r="S12" s="431">
        <f t="shared" si="4"/>
        <v>16</v>
      </c>
      <c r="T12" s="415">
        <f t="shared" si="4"/>
        <v>17</v>
      </c>
      <c r="U12" s="405">
        <f t="shared" si="4"/>
        <v>18</v>
      </c>
      <c r="V12" s="405">
        <f t="shared" si="4"/>
        <v>19</v>
      </c>
      <c r="W12" s="411">
        <f t="shared" si="4"/>
        <v>20</v>
      </c>
      <c r="X12" s="405">
        <f t="shared" si="4"/>
        <v>21</v>
      </c>
      <c r="Y12" s="405">
        <f t="shared" si="4"/>
        <v>22</v>
      </c>
      <c r="Z12" s="416">
        <f t="shared" si="4"/>
        <v>23</v>
      </c>
      <c r="AA12" s="415">
        <f t="shared" si="4"/>
        <v>24</v>
      </c>
      <c r="AB12" s="405">
        <f t="shared" si="4"/>
        <v>25</v>
      </c>
      <c r="AC12" s="405">
        <f t="shared" si="4"/>
        <v>26</v>
      </c>
      <c r="AD12" s="405">
        <f t="shared" si="4"/>
        <v>27</v>
      </c>
      <c r="AE12" s="411">
        <f t="shared" si="4"/>
        <v>28</v>
      </c>
      <c r="AF12" s="810"/>
      <c r="AG12" s="810"/>
      <c r="AH12" s="811"/>
      <c r="AI12" s="134" t="s">
        <v>24</v>
      </c>
      <c r="AJ12" s="14" t="s">
        <v>25</v>
      </c>
      <c r="AK12" s="548" t="s">
        <v>315</v>
      </c>
      <c r="AL12" s="548" t="s">
        <v>316</v>
      </c>
      <c r="AM12" s="14" t="s">
        <v>182</v>
      </c>
      <c r="AN12" s="14" t="s">
        <v>26</v>
      </c>
      <c r="AO12" s="14" t="s">
        <v>27</v>
      </c>
      <c r="AP12" s="60" t="s">
        <v>31</v>
      </c>
      <c r="AQ12" s="60" t="s">
        <v>32</v>
      </c>
      <c r="AR12" s="60" t="s">
        <v>33</v>
      </c>
      <c r="AS12" s="60" t="s">
        <v>34</v>
      </c>
      <c r="AT12" s="60" t="s">
        <v>35</v>
      </c>
      <c r="AU12" s="60" t="s">
        <v>36</v>
      </c>
      <c r="AV12" s="60" t="s">
        <v>37</v>
      </c>
      <c r="AW12" s="60" t="s">
        <v>38</v>
      </c>
      <c r="AX12" s="60" t="s">
        <v>183</v>
      </c>
      <c r="AY12" s="60" t="s">
        <v>39</v>
      </c>
      <c r="AZ12" s="60" t="s">
        <v>184</v>
      </c>
      <c r="BA12" s="60" t="s">
        <v>40</v>
      </c>
      <c r="BB12" s="60" t="s">
        <v>41</v>
      </c>
      <c r="BC12" s="60" t="s">
        <v>42</v>
      </c>
      <c r="BD12" s="1459" t="s">
        <v>43</v>
      </c>
      <c r="BE12" s="1460"/>
      <c r="BF12" s="14" t="s">
        <v>61</v>
      </c>
      <c r="BG12" s="14" t="s">
        <v>57</v>
      </c>
      <c r="BH12" s="14" t="s">
        <v>315</v>
      </c>
      <c r="BI12" s="14" t="s">
        <v>316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2" t="s">
        <v>58</v>
      </c>
      <c r="BO12" s="1461">
        <f>+BD11+JAN!BO12</f>
        <v>14.333333333333334</v>
      </c>
      <c r="BP12" s="1462"/>
      <c r="BQ12" s="1450"/>
      <c r="BR12" s="1453"/>
      <c r="BS12" s="1454"/>
      <c r="BT12" s="1442"/>
      <c r="BU12" s="1444"/>
      <c r="BV12" s="1444"/>
      <c r="BW12" s="1436"/>
      <c r="BX12" s="1436"/>
      <c r="BY12" s="1436"/>
      <c r="BZ12" s="1444"/>
      <c r="CA12" s="1456"/>
      <c r="CB12" s="1458"/>
      <c r="CC12" s="1438">
        <v>44254</v>
      </c>
      <c r="CD12" s="1440"/>
      <c r="CE12" s="166" t="s">
        <v>185</v>
      </c>
      <c r="CF12" s="167" t="s">
        <v>186</v>
      </c>
      <c r="CG12" s="168" t="s">
        <v>187</v>
      </c>
      <c r="CH12" s="168" t="s">
        <v>188</v>
      </c>
      <c r="CI12" s="168" t="s">
        <v>189</v>
      </c>
      <c r="CJ12" s="169" t="s">
        <v>190</v>
      </c>
      <c r="CK12" s="419" t="s">
        <v>248</v>
      </c>
      <c r="CL12" s="420" t="s">
        <v>249</v>
      </c>
      <c r="CN12" s="120">
        <f>+BD11</f>
        <v>6.666666666666667</v>
      </c>
      <c r="CO12" s="120">
        <f>+CN12+(BC11*2)/24</f>
        <v>8</v>
      </c>
      <c r="CP12" s="121">
        <v>15</v>
      </c>
      <c r="CQ12" s="121">
        <v>18</v>
      </c>
    </row>
    <row r="13" spans="1:95" ht="21" customHeight="1" thickBot="1" x14ac:dyDescent="0.3">
      <c r="A13" s="132" t="s">
        <v>55</v>
      </c>
      <c r="B13" s="570" t="s">
        <v>60</v>
      </c>
      <c r="C13" s="126" t="s">
        <v>329</v>
      </c>
      <c r="D13" s="409"/>
      <c r="E13" s="414" t="s">
        <v>32</v>
      </c>
      <c r="F13" s="394"/>
      <c r="G13" s="499"/>
      <c r="H13" s="409" t="s">
        <v>58</v>
      </c>
      <c r="I13" s="409" t="s">
        <v>58</v>
      </c>
      <c r="J13" s="499"/>
      <c r="K13" s="471"/>
      <c r="L13" s="414" t="s">
        <v>24</v>
      </c>
      <c r="M13" s="433" t="s">
        <v>25</v>
      </c>
      <c r="N13" s="479"/>
      <c r="O13" s="479"/>
      <c r="P13" s="409" t="s">
        <v>24</v>
      </c>
      <c r="Q13" s="409" t="s">
        <v>24</v>
      </c>
      <c r="R13" s="493"/>
      <c r="S13" s="477"/>
      <c r="T13" s="433" t="s">
        <v>35</v>
      </c>
      <c r="U13" s="409" t="s">
        <v>31</v>
      </c>
      <c r="V13" s="406" t="s">
        <v>26</v>
      </c>
      <c r="W13" s="471"/>
      <c r="X13" s="409" t="s">
        <v>25</v>
      </c>
      <c r="Y13" s="409" t="s">
        <v>25</v>
      </c>
      <c r="Z13" s="478"/>
      <c r="AA13" s="428" t="s">
        <v>48</v>
      </c>
      <c r="AB13" s="410" t="s">
        <v>40</v>
      </c>
      <c r="AC13" s="410" t="s">
        <v>40</v>
      </c>
      <c r="AD13" s="471"/>
      <c r="AE13" s="501" t="s">
        <v>50</v>
      </c>
      <c r="AF13" s="409"/>
      <c r="AG13" s="479"/>
      <c r="AH13" s="479"/>
      <c r="AI13" s="123">
        <f t="shared" ref="AI13:AI28" si="5">COUNTIF($D13:$AH13,"D")</f>
        <v>3</v>
      </c>
      <c r="AJ13" s="61">
        <f t="shared" ref="AJ13:AJ28" si="6">COUNTIF($D13:$AH13,"N")</f>
        <v>3</v>
      </c>
      <c r="AK13" s="61">
        <f t="shared" ref="AK13:AK28" si="7">COUNTIF($D13:$AH13,"DTS4S")+COUNTIF($D13:$AH13,"DTS4S1")</f>
        <v>0</v>
      </c>
      <c r="AL13" s="61">
        <f t="shared" ref="AL13:AL28" si="8">COUNTIF($D13:$AH13,"NTS4S")+COUNTIF($D13:$AH13,"NTS4S1")</f>
        <v>0</v>
      </c>
      <c r="AM13" s="61">
        <f t="shared" ref="AM13:AM28" si="9">COUNTIF($D13:$AH13,"S")</f>
        <v>0</v>
      </c>
      <c r="AN13" s="61">
        <f t="shared" ref="AN13:AN28" si="10">COUNTIF($D13:$AH13,"DT")</f>
        <v>1</v>
      </c>
      <c r="AO13" s="61">
        <f t="shared" ref="AO13:AO28" si="11">COUNTIF($D13:$AH13,"NT")</f>
        <v>0</v>
      </c>
      <c r="AP13" s="61">
        <f t="shared" ref="AP13:AP28" si="12">COUNTIF($D13:$AH13,"t")</f>
        <v>1</v>
      </c>
      <c r="AQ13" s="61">
        <f t="shared" ref="AQ13:AQ28" si="13">COUNTIF($D13:$AH13,"FE")</f>
        <v>1</v>
      </c>
      <c r="AR13" s="61">
        <f t="shared" ref="AR13:AR28" si="14">COUNTIF($D13:$AH13,"FO")</f>
        <v>0</v>
      </c>
      <c r="AS13" s="61">
        <f t="shared" ref="AS13:AS28" si="15">COUNTIF($D13:$AH13,"DS")</f>
        <v>0</v>
      </c>
      <c r="AT13" s="61">
        <f t="shared" ref="AT13:AT28" si="16">COUNTIF($D13:$AH13,"DISP")</f>
        <v>1</v>
      </c>
      <c r="AU13" s="61">
        <f t="shared" ref="AU13:AU28" si="17">COUNTIF($D13:$AH13,"L")</f>
        <v>0</v>
      </c>
      <c r="AV13" s="61">
        <f t="shared" ref="AV13:AV28" si="18">COUNTIF($D13:$AH13,"B")</f>
        <v>0</v>
      </c>
      <c r="AW13" s="61">
        <f t="shared" ref="AW13:AW28" si="19">COUNTIF($D13:$AH13,"SA")</f>
        <v>0</v>
      </c>
      <c r="AX13" s="61">
        <f t="shared" ref="AX13:AX28" si="20">COUNTIF($D13:$AH13,"SAT")</f>
        <v>0</v>
      </c>
      <c r="AY13" s="61">
        <f t="shared" ref="AY13:AY28" si="21">COUNTIF($D13:$AH13,"SE")</f>
        <v>0</v>
      </c>
      <c r="AZ13" s="61">
        <f t="shared" ref="AZ13:AZ28" si="22">COUNTIF($D13:$AH13,"OJTD")+COUNTIF($D13:$AH13,"OJTN")</f>
        <v>0</v>
      </c>
      <c r="BA13" s="61">
        <f t="shared" ref="BA13:BA28" si="23">COUNTIF($D13:$AH13,"TR")</f>
        <v>2</v>
      </c>
      <c r="BB13" s="61">
        <f t="shared" ref="BB13:BB28" si="24">COUNTIF($D13:$AH13,"F")</f>
        <v>0</v>
      </c>
      <c r="BC13" s="62">
        <f t="shared" ref="BC13:BC28" si="25">+AI13+AJ13+AN13+AO13+((AQ13+AU13+AV13+AY13)*8)/12+AW13+AX13+AZ13+BA13+AM13</f>
        <v>9.6666666666666679</v>
      </c>
      <c r="BD13" s="63"/>
      <c r="BE13" s="545">
        <f>+AI13*$BD$2+AJ13*$BD$6+AN13*$BD$2+AO13*$BD$6+AQ13*8/24+AU13*8/24+AV13*8/24+AW13*8/24+AX13*12/24+AY13*8/24+AZ13*$BD$2+BA13*8/24+BN13*(0/24)+(AM13*$BE$2)+AK13*$BF$2+AL13*$BF$6</f>
        <v>4.5</v>
      </c>
      <c r="BF13" s="5">
        <f>COUNTIF($D13:$AH13,"DTS")+COUNTIF($D13:$AH13,"DTS1")</f>
        <v>0</v>
      </c>
      <c r="BG13" s="5">
        <f t="shared" ref="BG13:BG58" si="26">COUNTIF($D13:$AH13,"NTS")+COUNTIF($D13:$AH13,"NTS1")</f>
        <v>0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58" si="27">COUNTIF($D13:$AH13,"DTS5S")+COUNTIF($D13:$AH13,"DTS5S1")</f>
        <v>1</v>
      </c>
      <c r="BK13" s="5">
        <f>COUNTIF($D13:$AH13,"NTS5S")+COUNTIF($D13:$AH13,"NTS5S1")</f>
        <v>0</v>
      </c>
      <c r="BL13" s="5">
        <f t="shared" ref="BL13:BL58" si="28">COUNTIF($D13:$AH13,"DTSDS")+COUNTIF($D13:$AH13,"DTSDS1")</f>
        <v>1</v>
      </c>
      <c r="BM13" s="5">
        <f t="shared" ref="BM13:BM58" si="29">COUNTIF($D13:$AH13,"NTSDS")+COUNTIF($D13:$AH13,"NTSDS1")</f>
        <v>0</v>
      </c>
      <c r="BN13" s="143">
        <f t="shared" ref="BN13:BN58" si="30">COUNTIF($D13:$AH13,"FOTS")</f>
        <v>2</v>
      </c>
      <c r="BO13" s="145">
        <f>+BE13+JAN!BO13</f>
        <v>12</v>
      </c>
      <c r="BP13" s="64">
        <f>+BO13+(JAN!BN13+BN13)*(12/24)-$BO$12</f>
        <v>-0.83333333333333393</v>
      </c>
      <c r="BQ13" s="65">
        <f t="shared" ref="BQ13:BQ14" si="31">IF(BP13&gt;=(-11/24),0,(-BP13)/(12/24))</f>
        <v>1.6666666666666679</v>
      </c>
      <c r="BR13" s="545">
        <f t="shared" ref="BR13:BR14" si="32">+BO13+BY13*$BD$2</f>
        <v>13</v>
      </c>
      <c r="BS13" s="545">
        <f>+BR13-$BO$12</f>
        <v>-1.3333333333333339</v>
      </c>
      <c r="BT13" s="66" t="e">
        <f>+(BR13/$BR$77)-1</f>
        <v>#REF!</v>
      </c>
      <c r="BU13" s="67">
        <f t="shared" ref="BU13" si="33">+BF13+BG13</f>
        <v>0</v>
      </c>
      <c r="BV13" s="5">
        <f t="shared" ref="BV13" si="34">+BH13+BI13</f>
        <v>0</v>
      </c>
      <c r="BW13" s="67">
        <f t="shared" ref="BW13" si="35">+BJ13+BK13</f>
        <v>1</v>
      </c>
      <c r="BX13" s="67">
        <f t="shared" ref="BX13" si="36">+BL13+BM13</f>
        <v>1</v>
      </c>
      <c r="BY13" s="68">
        <f t="shared" ref="BY13:BY27" si="37">+BU13+BV13+BW13+BX13</f>
        <v>2</v>
      </c>
      <c r="BZ13" s="67">
        <f>+BN13+JAN!BZ13</f>
        <v>3</v>
      </c>
      <c r="CA13" s="67">
        <f>+JAN!CA13+BX13</f>
        <v>7</v>
      </c>
      <c r="CB13" s="68">
        <f>+CA13-BZ13</f>
        <v>4</v>
      </c>
      <c r="CE13" s="161">
        <f t="shared" ref="CE13:CE19" si="38">+BE13</f>
        <v>4.5</v>
      </c>
      <c r="CF13" s="125">
        <f>+BC13+BF13+BG13+BJ13+BK13+BL13+BM13+BH13+BI13</f>
        <v>11.666666666666668</v>
      </c>
      <c r="CG13" s="163">
        <f>+BE13*24-(AQ13+AU13+AV13)*8</f>
        <v>100</v>
      </c>
      <c r="CH13" s="163">
        <f>+(BF13+BG13+BJ13+BK13+BL13+BM13)*12+(BH13+BI13)*8</f>
        <v>24</v>
      </c>
      <c r="CI13" s="163">
        <f>+CG13+CH13</f>
        <v>124</v>
      </c>
      <c r="CJ13" s="157">
        <f t="shared" ref="CJ13:CJ56" si="39">+(AQ13+AU13+AV13)*8+(BN13)*12</f>
        <v>32</v>
      </c>
      <c r="CK13" s="418">
        <f>BY13-BV13+JAN!CK13</f>
        <v>3</v>
      </c>
      <c r="CL13" s="424">
        <f>CK13*12+BV13*8</f>
        <v>36</v>
      </c>
      <c r="CN13" s="124">
        <f>+CE13</f>
        <v>4.5</v>
      </c>
      <c r="CO13" s="128">
        <f>CI13</f>
        <v>124</v>
      </c>
      <c r="CP13" s="125">
        <f t="shared" ref="CP13" si="40">+BC13</f>
        <v>9.6666666666666679</v>
      </c>
      <c r="CQ13" s="125">
        <f>+CF13</f>
        <v>11.666666666666668</v>
      </c>
    </row>
    <row r="14" spans="1:95" ht="21" customHeight="1" thickBot="1" x14ac:dyDescent="0.3">
      <c r="A14" s="132" t="s">
        <v>59</v>
      </c>
      <c r="B14" s="813" t="s">
        <v>145</v>
      </c>
      <c r="C14" s="126" t="s">
        <v>329</v>
      </c>
      <c r="D14" s="409" t="s">
        <v>25</v>
      </c>
      <c r="E14" s="414" t="s">
        <v>25</v>
      </c>
      <c r="F14" s="473"/>
      <c r="G14" s="479"/>
      <c r="H14" s="409" t="s">
        <v>24</v>
      </c>
      <c r="I14" s="409" t="s">
        <v>25</v>
      </c>
      <c r="J14" s="471"/>
      <c r="K14" s="471"/>
      <c r="L14" s="414" t="s">
        <v>24</v>
      </c>
      <c r="M14" s="433" t="s">
        <v>25</v>
      </c>
      <c r="N14" s="479"/>
      <c r="O14" s="479"/>
      <c r="P14" s="409" t="s">
        <v>24</v>
      </c>
      <c r="Q14" s="409" t="s">
        <v>24</v>
      </c>
      <c r="R14" s="493"/>
      <c r="S14" s="477"/>
      <c r="T14" s="433" t="s">
        <v>24</v>
      </c>
      <c r="U14" s="409" t="s">
        <v>35</v>
      </c>
      <c r="V14" s="471"/>
      <c r="W14" s="471"/>
      <c r="X14" s="409" t="s">
        <v>25</v>
      </c>
      <c r="Y14" s="409" t="s">
        <v>25</v>
      </c>
      <c r="Z14" s="478"/>
      <c r="AA14" s="428" t="s">
        <v>48</v>
      </c>
      <c r="AB14" s="410" t="s">
        <v>40</v>
      </c>
      <c r="AC14" s="410" t="s">
        <v>40</v>
      </c>
      <c r="AD14" s="471"/>
      <c r="AE14" s="471"/>
      <c r="AF14" s="409"/>
      <c r="AG14" s="409"/>
      <c r="AH14" s="478"/>
      <c r="AI14" s="123">
        <f t="shared" si="5"/>
        <v>5</v>
      </c>
      <c r="AJ14" s="61">
        <f t="shared" si="6"/>
        <v>6</v>
      </c>
      <c r="AK14" s="61">
        <f t="shared" si="7"/>
        <v>0</v>
      </c>
      <c r="AL14" s="61">
        <f t="shared" si="8"/>
        <v>0</v>
      </c>
      <c r="AM14" s="61">
        <f t="shared" si="9"/>
        <v>0</v>
      </c>
      <c r="AN14" s="61">
        <f t="shared" si="10"/>
        <v>0</v>
      </c>
      <c r="AO14" s="61">
        <f t="shared" si="11"/>
        <v>0</v>
      </c>
      <c r="AP14" s="61">
        <f t="shared" si="12"/>
        <v>0</v>
      </c>
      <c r="AQ14" s="61">
        <f t="shared" si="13"/>
        <v>0</v>
      </c>
      <c r="AR14" s="61">
        <f t="shared" si="14"/>
        <v>0</v>
      </c>
      <c r="AS14" s="61">
        <f t="shared" si="15"/>
        <v>0</v>
      </c>
      <c r="AT14" s="61">
        <f t="shared" si="16"/>
        <v>1</v>
      </c>
      <c r="AU14" s="61">
        <f t="shared" si="17"/>
        <v>0</v>
      </c>
      <c r="AV14" s="61">
        <f t="shared" si="18"/>
        <v>0</v>
      </c>
      <c r="AW14" s="61">
        <f t="shared" si="19"/>
        <v>0</v>
      </c>
      <c r="AX14" s="61">
        <f t="shared" si="20"/>
        <v>0</v>
      </c>
      <c r="AY14" s="61">
        <f t="shared" si="21"/>
        <v>0</v>
      </c>
      <c r="AZ14" s="61">
        <f t="shared" si="22"/>
        <v>0</v>
      </c>
      <c r="BA14" s="61">
        <f t="shared" si="23"/>
        <v>2</v>
      </c>
      <c r="BB14" s="61">
        <f t="shared" si="24"/>
        <v>0</v>
      </c>
      <c r="BC14" s="62">
        <f t="shared" si="25"/>
        <v>13</v>
      </c>
      <c r="BD14" s="63"/>
      <c r="BE14" s="545">
        <f>+AI14*$BD$2+AJ14*$BD$6+AN14*$BD$2+AO14*$BD$6+AQ14*8/24+AU14*8/24+AV14*8/24+AW14*8/24+AX14*12/24+AY14*8/24+AZ14*$BD$2+BA14*8/24+BN14*(0/24)+(AM14*$BE$2)+AK14*$BF$2+AL14*$BF$6</f>
        <v>6.166666666666667</v>
      </c>
      <c r="BF14" s="5">
        <f>COUNTIF($D14:$AH14,"DTS")+COUNTIF($D14:$AH14,"DTS1")</f>
        <v>0</v>
      </c>
      <c r="BG14" s="5">
        <f t="shared" si="26"/>
        <v>0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27"/>
        <v>1</v>
      </c>
      <c r="BK14" s="5">
        <f>COUNTIF($D14:$AH14,"NTS5S")+COUNTIF($D14:$AH14,"NTS5S1")</f>
        <v>0</v>
      </c>
      <c r="BL14" s="5">
        <f t="shared" si="28"/>
        <v>0</v>
      </c>
      <c r="BM14" s="5">
        <f t="shared" si="29"/>
        <v>0</v>
      </c>
      <c r="BN14" s="143">
        <f t="shared" si="30"/>
        <v>0</v>
      </c>
      <c r="BO14" s="145">
        <f>+BE14+JAN!BO65</f>
        <v>13.166666666666668</v>
      </c>
      <c r="BP14" s="64">
        <f>+BO14+(JAN!BN65+BN14)*(12/24)-$BO$12</f>
        <v>-1.1666666666666661</v>
      </c>
      <c r="BQ14" s="65">
        <f t="shared" si="31"/>
        <v>2.3333333333333321</v>
      </c>
      <c r="BR14" s="545">
        <f t="shared" si="32"/>
        <v>13.666666666666668</v>
      </c>
      <c r="BS14" s="545">
        <f>+BR14-$BO$12</f>
        <v>-0.66666666666666607</v>
      </c>
      <c r="BT14" s="66" t="e">
        <f>+(BR14/$BR$77)-1</f>
        <v>#REF!</v>
      </c>
      <c r="BU14" s="67">
        <f t="shared" ref="BU14:BU19" si="41">+BF14+BG14</f>
        <v>0</v>
      </c>
      <c r="BV14" s="5">
        <f t="shared" ref="BV14:BV19" si="42">+BH14+BI14</f>
        <v>0</v>
      </c>
      <c r="BW14" s="67">
        <f t="shared" ref="BW14:BW19" si="43">+BJ14+BK14</f>
        <v>1</v>
      </c>
      <c r="BX14" s="67">
        <f t="shared" ref="BX14:BX19" si="44">+BL14+BM14</f>
        <v>0</v>
      </c>
      <c r="BY14" s="68">
        <f t="shared" ref="BY14" si="45">+BU14+BV14+BW14+BX14</f>
        <v>1</v>
      </c>
      <c r="BZ14" s="67">
        <f>+BN14+JAN!BZ65</f>
        <v>0</v>
      </c>
      <c r="CA14" s="67">
        <f>+JAN!CA65+BX14</f>
        <v>7</v>
      </c>
      <c r="CB14" s="68">
        <f t="shared" ref="CB14" si="46">+CA14-BZ14</f>
        <v>7</v>
      </c>
      <c r="CE14" s="161">
        <f t="shared" si="38"/>
        <v>6.166666666666667</v>
      </c>
      <c r="CF14" s="125">
        <f>+BC14+BF14+BG14+BJ14+BK14+BL14+BM14+BH14+BI14</f>
        <v>14</v>
      </c>
      <c r="CG14" s="163">
        <f t="shared" ref="CG14:CG60" si="47">+BE14*24-(AQ14+AU14+AV14)*8</f>
        <v>148</v>
      </c>
      <c r="CH14" s="163">
        <f t="shared" ref="CH14:CH60" si="48">+(BF14+BG14+BJ14+BK14+BL14+BM14)*12+(BH14+BI14)*8</f>
        <v>12</v>
      </c>
      <c r="CI14" s="163">
        <f t="shared" ref="CI14:CI60" si="49">+CG14+CH14</f>
        <v>160</v>
      </c>
      <c r="CJ14" s="157">
        <f t="shared" si="39"/>
        <v>0</v>
      </c>
      <c r="CK14" s="418">
        <f>BY14-BV14+JAN!CK65</f>
        <v>4</v>
      </c>
      <c r="CL14" s="424">
        <f t="shared" ref="CL14:CL19" si="50">CK14*12+BV14*8</f>
        <v>48</v>
      </c>
      <c r="CN14" s="124">
        <f t="shared" ref="CN14:CN60" si="51">+CE14</f>
        <v>6.166666666666667</v>
      </c>
      <c r="CO14" s="128">
        <f t="shared" ref="CO14:CO60" si="52">CI14</f>
        <v>160</v>
      </c>
      <c r="CP14" s="125">
        <f t="shared" ref="CP14:CP60" si="53">+BC14</f>
        <v>13</v>
      </c>
      <c r="CQ14" s="125">
        <f t="shared" ref="CQ14:CQ60" si="54">+CF14</f>
        <v>14</v>
      </c>
    </row>
    <row r="15" spans="1:95" ht="24" customHeight="1" thickBot="1" x14ac:dyDescent="0.3">
      <c r="A15" s="132" t="s">
        <v>62</v>
      </c>
      <c r="B15" s="570" t="s">
        <v>65</v>
      </c>
      <c r="C15" s="19" t="s">
        <v>2</v>
      </c>
      <c r="D15" s="409" t="s">
        <v>24</v>
      </c>
      <c r="E15" s="414" t="s">
        <v>25</v>
      </c>
      <c r="F15" s="473"/>
      <c r="G15" s="479"/>
      <c r="H15" s="409" t="s">
        <v>24</v>
      </c>
      <c r="I15" s="409" t="s">
        <v>25</v>
      </c>
      <c r="J15" s="471"/>
      <c r="K15" s="471"/>
      <c r="L15" s="414" t="s">
        <v>24</v>
      </c>
      <c r="M15" s="433" t="s">
        <v>25</v>
      </c>
      <c r="N15" s="479"/>
      <c r="O15" s="479"/>
      <c r="P15" s="409" t="s">
        <v>24</v>
      </c>
      <c r="Q15" s="409" t="s">
        <v>35</v>
      </c>
      <c r="R15" s="493"/>
      <c r="S15" s="477"/>
      <c r="T15" s="433" t="s">
        <v>24</v>
      </c>
      <c r="U15" s="409" t="s">
        <v>25</v>
      </c>
      <c r="V15" s="471"/>
      <c r="W15" s="471"/>
      <c r="X15" s="409" t="s">
        <v>25</v>
      </c>
      <c r="Y15" s="409" t="s">
        <v>25</v>
      </c>
      <c r="Z15" s="478"/>
      <c r="AA15" s="428" t="s">
        <v>48</v>
      </c>
      <c r="AB15" s="410" t="s">
        <v>40</v>
      </c>
      <c r="AC15" s="410" t="s">
        <v>40</v>
      </c>
      <c r="AD15" s="471"/>
      <c r="AE15" s="471"/>
      <c r="AF15" s="409"/>
      <c r="AG15" s="479"/>
      <c r="AH15" s="479"/>
      <c r="AI15" s="123">
        <f t="shared" si="5"/>
        <v>5</v>
      </c>
      <c r="AJ15" s="61">
        <f t="shared" si="6"/>
        <v>6</v>
      </c>
      <c r="AK15" s="61">
        <f t="shared" si="7"/>
        <v>0</v>
      </c>
      <c r="AL15" s="61">
        <f t="shared" si="8"/>
        <v>0</v>
      </c>
      <c r="AM15" s="61">
        <f t="shared" si="9"/>
        <v>0</v>
      </c>
      <c r="AN15" s="61">
        <f t="shared" si="10"/>
        <v>0</v>
      </c>
      <c r="AO15" s="61">
        <f t="shared" si="11"/>
        <v>0</v>
      </c>
      <c r="AP15" s="61">
        <f t="shared" si="12"/>
        <v>0</v>
      </c>
      <c r="AQ15" s="61">
        <f t="shared" si="13"/>
        <v>0</v>
      </c>
      <c r="AR15" s="61">
        <f t="shared" si="14"/>
        <v>0</v>
      </c>
      <c r="AS15" s="61">
        <f t="shared" si="15"/>
        <v>0</v>
      </c>
      <c r="AT15" s="61">
        <f t="shared" si="16"/>
        <v>1</v>
      </c>
      <c r="AU15" s="61">
        <f t="shared" si="17"/>
        <v>0</v>
      </c>
      <c r="AV15" s="61">
        <f t="shared" si="18"/>
        <v>0</v>
      </c>
      <c r="AW15" s="61">
        <f t="shared" si="19"/>
        <v>0</v>
      </c>
      <c r="AX15" s="61">
        <f t="shared" si="20"/>
        <v>0</v>
      </c>
      <c r="AY15" s="61">
        <f t="shared" si="21"/>
        <v>0</v>
      </c>
      <c r="AZ15" s="61">
        <f t="shared" si="22"/>
        <v>0</v>
      </c>
      <c r="BA15" s="61">
        <f t="shared" si="23"/>
        <v>2</v>
      </c>
      <c r="BB15" s="61">
        <f t="shared" si="24"/>
        <v>0</v>
      </c>
      <c r="BC15" s="62">
        <f t="shared" si="25"/>
        <v>13</v>
      </c>
      <c r="BD15" s="63"/>
      <c r="BE15" s="545">
        <f t="shared" ref="BE15:BE18" si="55">+AI15*$BD$2+AJ15*$BD$6+AN15*$BD$2+AO15*$BD$6+AQ15*8/24+AU15*8/24+AV15*8/24+AW15*8/24+AX15*12/24+AY15*8/24+AZ15*$BD$2+BA15*8/24+BN15*(0/24)+(AM15*$BE$2)+AK15*$BF$2+AL15*$BF$6</f>
        <v>6.166666666666667</v>
      </c>
      <c r="BF15" s="5">
        <f t="shared" ref="BF15:BF63" si="56">COUNTIF($D15:$AH15,"DTS")+COUNTIF($D15:$AH15,"DTS1")</f>
        <v>0</v>
      </c>
      <c r="BG15" s="5">
        <f t="shared" si="26"/>
        <v>0</v>
      </c>
      <c r="BH15" s="5">
        <f t="shared" ref="BH15:BH63" si="57">COUNTIF($D15:$AH15,"DTS4S")+COUNTIF($D15:$AH15,"DTS4S1")</f>
        <v>0</v>
      </c>
      <c r="BI15" s="5">
        <f t="shared" ref="BI15:BI63" si="58">COUNTIF($D15:$AH15,"NTS4S")+COUNTIF($D15:$AH15,"NTS4S1")</f>
        <v>0</v>
      </c>
      <c r="BJ15" s="5">
        <f t="shared" si="27"/>
        <v>1</v>
      </c>
      <c r="BK15" s="5">
        <f t="shared" ref="BK15:BK63" si="59">COUNTIF($D15:$AH15,"NTS5S")+COUNTIF($D15:$AH15,"NTS5S1")</f>
        <v>0</v>
      </c>
      <c r="BL15" s="5">
        <f t="shared" si="28"/>
        <v>0</v>
      </c>
      <c r="BM15" s="5">
        <f t="shared" si="29"/>
        <v>0</v>
      </c>
      <c r="BN15" s="143">
        <f t="shared" si="30"/>
        <v>0</v>
      </c>
      <c r="BO15" s="145">
        <f>+BE15+JAN!BO14</f>
        <v>13.666666666666668</v>
      </c>
      <c r="BP15" s="64">
        <f>+BO15+(JAN!BN14+BN15)*(12/24)-$BO$12</f>
        <v>-0.66666666666666607</v>
      </c>
      <c r="BQ15" s="65">
        <f t="shared" ref="BQ15:BQ27" si="60">IF(BP15&gt;=(-11/24),0,(-BP15)/(12/24))</f>
        <v>1.3333333333333321</v>
      </c>
      <c r="BR15" s="545">
        <f t="shared" ref="BR15:BR19" si="61">+BO15+BY15*$BD$2</f>
        <v>14.166666666666668</v>
      </c>
      <c r="BS15" s="545">
        <f>+BR15-$BO$12</f>
        <v>-0.16666666666666607</v>
      </c>
      <c r="BT15" s="66" t="e">
        <f>+(BR15/$BR$77)-1</f>
        <v>#REF!</v>
      </c>
      <c r="BU15" s="67">
        <f t="shared" si="41"/>
        <v>0</v>
      </c>
      <c r="BV15" s="5">
        <f t="shared" si="42"/>
        <v>0</v>
      </c>
      <c r="BW15" s="67">
        <f t="shared" si="43"/>
        <v>1</v>
      </c>
      <c r="BX15" s="67">
        <f t="shared" si="44"/>
        <v>0</v>
      </c>
      <c r="BY15" s="68">
        <f t="shared" si="37"/>
        <v>1</v>
      </c>
      <c r="BZ15" s="67">
        <f>+BN15+JAN!BZ14</f>
        <v>0</v>
      </c>
      <c r="CA15" s="67">
        <f>+JAN!CA14+BX15</f>
        <v>5</v>
      </c>
      <c r="CB15" s="68">
        <f t="shared" ref="CB15:CB19" si="62">+CA15-BZ15</f>
        <v>5</v>
      </c>
      <c r="CE15" s="161">
        <f t="shared" si="38"/>
        <v>6.166666666666667</v>
      </c>
      <c r="CF15" s="125">
        <f t="shared" ref="CF15:CF56" si="63">+BC15+BF15+BG15+BJ15+BK15+BL15+BM15+BH15+BI15</f>
        <v>14</v>
      </c>
      <c r="CG15" s="163">
        <f t="shared" si="47"/>
        <v>148</v>
      </c>
      <c r="CH15" s="163">
        <f t="shared" si="48"/>
        <v>12</v>
      </c>
      <c r="CI15" s="163">
        <f t="shared" si="49"/>
        <v>160</v>
      </c>
      <c r="CJ15" s="157">
        <f t="shared" si="39"/>
        <v>0</v>
      </c>
      <c r="CK15" s="418">
        <f>BY15-BV15+JAN!CK14</f>
        <v>2</v>
      </c>
      <c r="CL15" s="424">
        <f t="shared" si="50"/>
        <v>24</v>
      </c>
      <c r="CN15" s="124">
        <f t="shared" si="51"/>
        <v>6.166666666666667</v>
      </c>
      <c r="CO15" s="128">
        <f t="shared" si="52"/>
        <v>160</v>
      </c>
      <c r="CP15" s="125">
        <f t="shared" si="53"/>
        <v>13</v>
      </c>
      <c r="CQ15" s="125">
        <f t="shared" si="54"/>
        <v>14</v>
      </c>
    </row>
    <row r="16" spans="1:95" ht="21" customHeight="1" thickBot="1" x14ac:dyDescent="0.3">
      <c r="A16" s="132" t="s">
        <v>64</v>
      </c>
      <c r="B16" s="575" t="s">
        <v>68</v>
      </c>
      <c r="C16" s="19" t="s">
        <v>2</v>
      </c>
      <c r="D16" s="409" t="s">
        <v>24</v>
      </c>
      <c r="E16" s="414" t="s">
        <v>25</v>
      </c>
      <c r="F16" s="473"/>
      <c r="G16" s="479"/>
      <c r="H16" s="409" t="s">
        <v>24</v>
      </c>
      <c r="I16" s="409" t="s">
        <v>25</v>
      </c>
      <c r="J16" s="471"/>
      <c r="K16" s="471"/>
      <c r="L16" s="414" t="s">
        <v>24</v>
      </c>
      <c r="M16" s="433" t="s">
        <v>25</v>
      </c>
      <c r="N16" s="479"/>
      <c r="O16" s="479"/>
      <c r="P16" s="409" t="s">
        <v>24</v>
      </c>
      <c r="Q16" s="409" t="s">
        <v>24</v>
      </c>
      <c r="R16" s="493"/>
      <c r="S16" s="477"/>
      <c r="T16" s="433" t="s">
        <v>24</v>
      </c>
      <c r="U16" s="409" t="s">
        <v>25</v>
      </c>
      <c r="V16" s="471"/>
      <c r="W16" s="471"/>
      <c r="X16" s="409" t="s">
        <v>25</v>
      </c>
      <c r="Y16" s="409" t="s">
        <v>35</v>
      </c>
      <c r="Z16" s="478"/>
      <c r="AA16" s="428" t="s">
        <v>48</v>
      </c>
      <c r="AB16" s="410" t="s">
        <v>40</v>
      </c>
      <c r="AC16" s="410" t="s">
        <v>40</v>
      </c>
      <c r="AD16" s="471"/>
      <c r="AE16" s="471"/>
      <c r="AF16" s="409"/>
      <c r="AG16" s="479"/>
      <c r="AH16" s="479"/>
      <c r="AI16" s="123">
        <f t="shared" si="5"/>
        <v>6</v>
      </c>
      <c r="AJ16" s="61">
        <f t="shared" si="6"/>
        <v>5</v>
      </c>
      <c r="AK16" s="61">
        <f t="shared" si="7"/>
        <v>0</v>
      </c>
      <c r="AL16" s="61">
        <f t="shared" si="8"/>
        <v>0</v>
      </c>
      <c r="AM16" s="61">
        <f t="shared" si="9"/>
        <v>0</v>
      </c>
      <c r="AN16" s="61">
        <f t="shared" si="10"/>
        <v>0</v>
      </c>
      <c r="AO16" s="61">
        <f t="shared" si="11"/>
        <v>0</v>
      </c>
      <c r="AP16" s="61">
        <f t="shared" si="12"/>
        <v>0</v>
      </c>
      <c r="AQ16" s="61">
        <f t="shared" si="13"/>
        <v>0</v>
      </c>
      <c r="AR16" s="61">
        <f t="shared" si="14"/>
        <v>0</v>
      </c>
      <c r="AS16" s="61">
        <f t="shared" si="15"/>
        <v>0</v>
      </c>
      <c r="AT16" s="61">
        <f t="shared" si="16"/>
        <v>1</v>
      </c>
      <c r="AU16" s="61">
        <f t="shared" si="17"/>
        <v>0</v>
      </c>
      <c r="AV16" s="61">
        <f t="shared" si="18"/>
        <v>0</v>
      </c>
      <c r="AW16" s="61">
        <f t="shared" si="19"/>
        <v>0</v>
      </c>
      <c r="AX16" s="61">
        <f t="shared" si="20"/>
        <v>0</v>
      </c>
      <c r="AY16" s="61">
        <f t="shared" si="21"/>
        <v>0</v>
      </c>
      <c r="AZ16" s="61">
        <f t="shared" si="22"/>
        <v>0</v>
      </c>
      <c r="BA16" s="61">
        <f t="shared" si="23"/>
        <v>2</v>
      </c>
      <c r="BB16" s="61">
        <f t="shared" si="24"/>
        <v>0</v>
      </c>
      <c r="BC16" s="62">
        <f t="shared" si="25"/>
        <v>13</v>
      </c>
      <c r="BD16" s="63"/>
      <c r="BE16" s="545">
        <f t="shared" si="55"/>
        <v>6.166666666666667</v>
      </c>
      <c r="BF16" s="5">
        <f t="shared" si="56"/>
        <v>0</v>
      </c>
      <c r="BG16" s="5">
        <f t="shared" si="26"/>
        <v>0</v>
      </c>
      <c r="BH16" s="5">
        <f t="shared" si="57"/>
        <v>0</v>
      </c>
      <c r="BI16" s="5">
        <f t="shared" si="58"/>
        <v>0</v>
      </c>
      <c r="BJ16" s="5">
        <f t="shared" si="27"/>
        <v>1</v>
      </c>
      <c r="BK16" s="5">
        <f t="shared" si="59"/>
        <v>0</v>
      </c>
      <c r="BL16" s="5">
        <f t="shared" si="28"/>
        <v>0</v>
      </c>
      <c r="BM16" s="5">
        <f t="shared" si="29"/>
        <v>0</v>
      </c>
      <c r="BN16" s="143">
        <f t="shared" si="30"/>
        <v>0</v>
      </c>
      <c r="BO16" s="145">
        <f>+BE16+JAN!BO15</f>
        <v>12.166666666666668</v>
      </c>
      <c r="BP16" s="64">
        <f>+BO16+(JAN!BN15+BN16)*(12/24)-$BO$12</f>
        <v>-1.1666666666666661</v>
      </c>
      <c r="BQ16" s="65">
        <f t="shared" ref="BQ16" si="64">IF(BP16&gt;=(-11/24),0,(-BP16)/(12/24))</f>
        <v>2.3333333333333321</v>
      </c>
      <c r="BR16" s="545">
        <f t="shared" ref="BR16" si="65">+BO16+BY16*$BD$2</f>
        <v>12.666666666666668</v>
      </c>
      <c r="BS16" s="545">
        <f>+BR16-$BO$12</f>
        <v>-1.6666666666666661</v>
      </c>
      <c r="BT16" s="66" t="e">
        <f>+(BR16/$BR$77)-1</f>
        <v>#REF!</v>
      </c>
      <c r="BU16" s="67">
        <f t="shared" ref="BU16" si="66">+BF16+BG16</f>
        <v>0</v>
      </c>
      <c r="BV16" s="5">
        <f t="shared" ref="BV16" si="67">+BH16+BI16</f>
        <v>0</v>
      </c>
      <c r="BW16" s="67">
        <f t="shared" ref="BW16" si="68">+BJ16+BK16</f>
        <v>1</v>
      </c>
      <c r="BX16" s="67">
        <f t="shared" ref="BX16" si="69">+BL16+BM16</f>
        <v>0</v>
      </c>
      <c r="BY16" s="68">
        <f t="shared" ref="BY16" si="70">+BU16+BV16+BW16+BX16</f>
        <v>1</v>
      </c>
      <c r="BZ16" s="67">
        <f>+BN16+JAN!BZ15</f>
        <v>2</v>
      </c>
      <c r="CA16" s="67">
        <f>+JAN!CA15+BX16</f>
        <v>8</v>
      </c>
      <c r="CB16" s="68">
        <f t="shared" ref="CB16" si="71">+CA16-BZ16</f>
        <v>6</v>
      </c>
      <c r="CE16" s="161">
        <f t="shared" si="38"/>
        <v>6.166666666666667</v>
      </c>
      <c r="CF16" s="125">
        <f t="shared" si="63"/>
        <v>14</v>
      </c>
      <c r="CG16" s="163">
        <f t="shared" si="47"/>
        <v>148</v>
      </c>
      <c r="CH16" s="163">
        <f t="shared" si="48"/>
        <v>12</v>
      </c>
      <c r="CI16" s="163">
        <f t="shared" si="49"/>
        <v>160</v>
      </c>
      <c r="CJ16" s="157">
        <f t="shared" si="39"/>
        <v>0</v>
      </c>
      <c r="CK16" s="418">
        <f>BY16-BV16+JAN!CK15</f>
        <v>3</v>
      </c>
      <c r="CL16" s="424">
        <f t="shared" ref="CL16" si="72">CK16*12+BV16*8</f>
        <v>36</v>
      </c>
      <c r="CN16" s="124">
        <f t="shared" si="51"/>
        <v>6.166666666666667</v>
      </c>
      <c r="CO16" s="128">
        <f t="shared" si="52"/>
        <v>160</v>
      </c>
      <c r="CP16" s="125">
        <f t="shared" si="53"/>
        <v>13</v>
      </c>
      <c r="CQ16" s="125">
        <f t="shared" si="54"/>
        <v>14</v>
      </c>
    </row>
    <row r="17" spans="1:99" ht="21" customHeight="1" thickBot="1" x14ac:dyDescent="0.3">
      <c r="A17" s="132" t="s">
        <v>66</v>
      </c>
      <c r="B17" s="570" t="s">
        <v>98</v>
      </c>
      <c r="C17" s="19" t="s">
        <v>2</v>
      </c>
      <c r="D17" s="409" t="s">
        <v>24</v>
      </c>
      <c r="E17" s="414" t="s">
        <v>25</v>
      </c>
      <c r="F17" s="473" t="s">
        <v>27</v>
      </c>
      <c r="G17" s="501" t="s">
        <v>57</v>
      </c>
      <c r="H17" s="409" t="s">
        <v>31</v>
      </c>
      <c r="I17" s="409" t="s">
        <v>25</v>
      </c>
      <c r="J17" s="499"/>
      <c r="K17" s="499"/>
      <c r="L17" s="430" t="s">
        <v>32</v>
      </c>
      <c r="M17" s="433" t="s">
        <v>25</v>
      </c>
      <c r="N17" s="499" t="s">
        <v>27</v>
      </c>
      <c r="O17" s="87" t="s">
        <v>57</v>
      </c>
      <c r="P17" s="409"/>
      <c r="Q17" s="409" t="s">
        <v>31</v>
      </c>
      <c r="R17" s="493" t="s">
        <v>27</v>
      </c>
      <c r="S17" s="477"/>
      <c r="T17" s="433" t="s">
        <v>24</v>
      </c>
      <c r="U17" s="407" t="s">
        <v>25</v>
      </c>
      <c r="V17" s="471"/>
      <c r="W17" s="471"/>
      <c r="X17" s="407" t="s">
        <v>25</v>
      </c>
      <c r="Y17" s="409" t="s">
        <v>25</v>
      </c>
      <c r="Z17" s="478"/>
      <c r="AA17" s="428" t="s">
        <v>48</v>
      </c>
      <c r="AB17" s="410" t="s">
        <v>40</v>
      </c>
      <c r="AC17" s="410" t="s">
        <v>40</v>
      </c>
      <c r="AD17" s="471"/>
      <c r="AE17" s="499"/>
      <c r="AF17" s="409"/>
      <c r="AG17" s="409"/>
      <c r="AH17" s="409"/>
      <c r="AI17" s="123">
        <f t="shared" si="5"/>
        <v>2</v>
      </c>
      <c r="AJ17" s="61">
        <f t="shared" si="6"/>
        <v>6</v>
      </c>
      <c r="AK17" s="61">
        <f t="shared" si="7"/>
        <v>0</v>
      </c>
      <c r="AL17" s="61">
        <f t="shared" si="8"/>
        <v>0</v>
      </c>
      <c r="AM17" s="61">
        <f t="shared" si="9"/>
        <v>0</v>
      </c>
      <c r="AN17" s="61">
        <f t="shared" si="10"/>
        <v>0</v>
      </c>
      <c r="AO17" s="61">
        <f t="shared" si="11"/>
        <v>3</v>
      </c>
      <c r="AP17" s="61">
        <f t="shared" si="12"/>
        <v>2</v>
      </c>
      <c r="AQ17" s="61">
        <f t="shared" si="13"/>
        <v>1</v>
      </c>
      <c r="AR17" s="61">
        <f t="shared" si="14"/>
        <v>0</v>
      </c>
      <c r="AS17" s="61">
        <f t="shared" si="15"/>
        <v>0</v>
      </c>
      <c r="AT17" s="61">
        <f t="shared" si="16"/>
        <v>0</v>
      </c>
      <c r="AU17" s="61">
        <f t="shared" si="17"/>
        <v>0</v>
      </c>
      <c r="AV17" s="61">
        <f t="shared" si="18"/>
        <v>0</v>
      </c>
      <c r="AW17" s="61">
        <f t="shared" si="19"/>
        <v>0</v>
      </c>
      <c r="AX17" s="61">
        <f t="shared" si="20"/>
        <v>0</v>
      </c>
      <c r="AY17" s="61">
        <f t="shared" si="21"/>
        <v>0</v>
      </c>
      <c r="AZ17" s="61">
        <f t="shared" si="22"/>
        <v>0</v>
      </c>
      <c r="BA17" s="61">
        <f t="shared" si="23"/>
        <v>2</v>
      </c>
      <c r="BB17" s="61">
        <f t="shared" si="24"/>
        <v>0</v>
      </c>
      <c r="BC17" s="62">
        <f t="shared" si="25"/>
        <v>13.666666666666666</v>
      </c>
      <c r="BD17" s="63"/>
      <c r="BE17" s="545">
        <f t="shared" si="55"/>
        <v>6.5</v>
      </c>
      <c r="BF17" s="5">
        <f t="shared" si="56"/>
        <v>0</v>
      </c>
      <c r="BG17" s="5">
        <f t="shared" si="26"/>
        <v>2</v>
      </c>
      <c r="BH17" s="5">
        <f t="shared" si="57"/>
        <v>0</v>
      </c>
      <c r="BI17" s="5">
        <f t="shared" si="58"/>
        <v>0</v>
      </c>
      <c r="BJ17" s="5">
        <f t="shared" si="27"/>
        <v>1</v>
      </c>
      <c r="BK17" s="5">
        <f t="shared" si="59"/>
        <v>0</v>
      </c>
      <c r="BL17" s="5">
        <f t="shared" si="28"/>
        <v>0</v>
      </c>
      <c r="BM17" s="5">
        <f t="shared" si="29"/>
        <v>0</v>
      </c>
      <c r="BN17" s="143">
        <f t="shared" si="30"/>
        <v>0</v>
      </c>
      <c r="BO17" s="145">
        <f>+BE17+JAN!BO17</f>
        <v>13</v>
      </c>
      <c r="BP17" s="64">
        <f>+BO17+(JAN!BN17+BN17)*(12/24)-$BO$12</f>
        <v>-1.3333333333333339</v>
      </c>
      <c r="BQ17" s="65">
        <f t="shared" si="60"/>
        <v>2.6666666666666679</v>
      </c>
      <c r="BR17" s="545">
        <f t="shared" si="61"/>
        <v>14.5</v>
      </c>
      <c r="BS17" s="545">
        <f t="shared" ref="BS17:BS19" si="73">+BR17-$BO$12</f>
        <v>0.16666666666666607</v>
      </c>
      <c r="BT17" s="66" t="e">
        <f>+(BR17/$BR$77)-1</f>
        <v>#REF!</v>
      </c>
      <c r="BU17" s="67">
        <f t="shared" si="41"/>
        <v>2</v>
      </c>
      <c r="BV17" s="5">
        <f t="shared" si="42"/>
        <v>0</v>
      </c>
      <c r="BW17" s="67">
        <f t="shared" si="43"/>
        <v>1</v>
      </c>
      <c r="BX17" s="67">
        <f t="shared" si="44"/>
        <v>0</v>
      </c>
      <c r="BY17" s="68">
        <f t="shared" si="37"/>
        <v>3</v>
      </c>
      <c r="BZ17" s="67">
        <f>+BN17+JAN!BZ17</f>
        <v>0</v>
      </c>
      <c r="CA17" s="67">
        <f>+JAN!CA17+BX17</f>
        <v>5</v>
      </c>
      <c r="CB17" s="68">
        <f t="shared" si="62"/>
        <v>5</v>
      </c>
      <c r="CE17" s="161">
        <f t="shared" si="38"/>
        <v>6.5</v>
      </c>
      <c r="CF17" s="125">
        <f t="shared" si="63"/>
        <v>16.666666666666664</v>
      </c>
      <c r="CG17" s="163">
        <f t="shared" si="47"/>
        <v>148</v>
      </c>
      <c r="CH17" s="163">
        <f t="shared" si="48"/>
        <v>36</v>
      </c>
      <c r="CI17" s="163">
        <f t="shared" si="49"/>
        <v>184</v>
      </c>
      <c r="CJ17" s="157">
        <f t="shared" si="39"/>
        <v>8</v>
      </c>
      <c r="CK17" s="418">
        <f>BY17-BV17+JAN!CK17</f>
        <v>5</v>
      </c>
      <c r="CL17" s="424">
        <f t="shared" si="50"/>
        <v>60</v>
      </c>
      <c r="CN17" s="124">
        <f t="shared" si="51"/>
        <v>6.5</v>
      </c>
      <c r="CO17" s="128">
        <f t="shared" si="52"/>
        <v>184</v>
      </c>
      <c r="CP17" s="125">
        <f t="shared" si="53"/>
        <v>13.666666666666666</v>
      </c>
      <c r="CQ17" s="125">
        <f t="shared" si="54"/>
        <v>16.666666666666664</v>
      </c>
    </row>
    <row r="18" spans="1:99" ht="21" customHeight="1" thickBot="1" x14ac:dyDescent="0.3">
      <c r="A18" s="132" t="s">
        <v>67</v>
      </c>
      <c r="B18" s="575" t="s">
        <v>79</v>
      </c>
      <c r="C18" s="21" t="s">
        <v>2</v>
      </c>
      <c r="D18" s="407" t="s">
        <v>32</v>
      </c>
      <c r="E18" s="430" t="s">
        <v>24</v>
      </c>
      <c r="F18" s="394"/>
      <c r="G18" s="499"/>
      <c r="H18" s="407" t="s">
        <v>32</v>
      </c>
      <c r="I18" s="407" t="s">
        <v>32</v>
      </c>
      <c r="J18" s="499"/>
      <c r="K18" s="499"/>
      <c r="L18" s="414" t="s">
        <v>31</v>
      </c>
      <c r="M18" s="433" t="s">
        <v>26</v>
      </c>
      <c r="N18" s="479" t="s">
        <v>26</v>
      </c>
      <c r="O18" s="479"/>
      <c r="P18" s="409" t="s">
        <v>24</v>
      </c>
      <c r="Q18" s="409" t="s">
        <v>24</v>
      </c>
      <c r="R18" s="493"/>
      <c r="S18" s="477"/>
      <c r="T18" s="433" t="s">
        <v>31</v>
      </c>
      <c r="U18" s="409" t="s">
        <v>26</v>
      </c>
      <c r="V18" s="471" t="s">
        <v>26</v>
      </c>
      <c r="W18" s="471" t="s">
        <v>26</v>
      </c>
      <c r="X18" s="409" t="s">
        <v>31</v>
      </c>
      <c r="Y18" s="409" t="s">
        <v>31</v>
      </c>
      <c r="Z18" s="478" t="s">
        <v>26</v>
      </c>
      <c r="AA18" s="428" t="s">
        <v>48</v>
      </c>
      <c r="AB18" s="410" t="s">
        <v>40</v>
      </c>
      <c r="AC18" s="410" t="s">
        <v>40</v>
      </c>
      <c r="AD18" s="471"/>
      <c r="AE18" s="475"/>
      <c r="AF18" s="409"/>
      <c r="AG18" s="479"/>
      <c r="AH18" s="479"/>
      <c r="AI18" s="123">
        <f t="shared" si="5"/>
        <v>3</v>
      </c>
      <c r="AJ18" s="61">
        <f t="shared" si="6"/>
        <v>0</v>
      </c>
      <c r="AK18" s="61">
        <f t="shared" si="7"/>
        <v>0</v>
      </c>
      <c r="AL18" s="61">
        <f t="shared" si="8"/>
        <v>0</v>
      </c>
      <c r="AM18" s="61">
        <f t="shared" si="9"/>
        <v>0</v>
      </c>
      <c r="AN18" s="61">
        <f t="shared" si="10"/>
        <v>6</v>
      </c>
      <c r="AO18" s="61">
        <f t="shared" si="11"/>
        <v>0</v>
      </c>
      <c r="AP18" s="61">
        <f t="shared" si="12"/>
        <v>4</v>
      </c>
      <c r="AQ18" s="61">
        <f t="shared" si="13"/>
        <v>3</v>
      </c>
      <c r="AR18" s="61">
        <f t="shared" si="14"/>
        <v>0</v>
      </c>
      <c r="AS18" s="61">
        <f t="shared" si="15"/>
        <v>0</v>
      </c>
      <c r="AT18" s="61">
        <f t="shared" si="16"/>
        <v>0</v>
      </c>
      <c r="AU18" s="61">
        <f t="shared" si="17"/>
        <v>0</v>
      </c>
      <c r="AV18" s="61">
        <f t="shared" si="18"/>
        <v>0</v>
      </c>
      <c r="AW18" s="61">
        <f t="shared" si="19"/>
        <v>0</v>
      </c>
      <c r="AX18" s="61">
        <f t="shared" si="20"/>
        <v>0</v>
      </c>
      <c r="AY18" s="61">
        <f t="shared" si="21"/>
        <v>0</v>
      </c>
      <c r="AZ18" s="61">
        <f t="shared" si="22"/>
        <v>0</v>
      </c>
      <c r="BA18" s="61">
        <f t="shared" si="23"/>
        <v>2</v>
      </c>
      <c r="BB18" s="61">
        <f t="shared" si="24"/>
        <v>0</v>
      </c>
      <c r="BC18" s="62">
        <f t="shared" si="25"/>
        <v>13</v>
      </c>
      <c r="BD18" s="63"/>
      <c r="BE18" s="545">
        <f t="shared" si="55"/>
        <v>6.166666666666667</v>
      </c>
      <c r="BF18" s="5">
        <f t="shared" si="56"/>
        <v>0</v>
      </c>
      <c r="BG18" s="5">
        <f t="shared" si="26"/>
        <v>0</v>
      </c>
      <c r="BH18" s="5">
        <f t="shared" si="57"/>
        <v>0</v>
      </c>
      <c r="BI18" s="5">
        <f t="shared" si="58"/>
        <v>0</v>
      </c>
      <c r="BJ18" s="5">
        <f t="shared" si="27"/>
        <v>1</v>
      </c>
      <c r="BK18" s="5">
        <f t="shared" si="59"/>
        <v>0</v>
      </c>
      <c r="BL18" s="5">
        <f t="shared" si="28"/>
        <v>0</v>
      </c>
      <c r="BM18" s="5">
        <f t="shared" si="29"/>
        <v>0</v>
      </c>
      <c r="BN18" s="143">
        <f t="shared" si="30"/>
        <v>0</v>
      </c>
      <c r="BO18" s="145">
        <f>+BE18+JAN!BO18</f>
        <v>12.666666666666668</v>
      </c>
      <c r="BP18" s="64">
        <f>+BO18+(JAN!BN18+BN18)*(12/24)-$BO$12</f>
        <v>-1.6666666666666661</v>
      </c>
      <c r="BQ18" s="65">
        <f t="shared" si="60"/>
        <v>3.3333333333333321</v>
      </c>
      <c r="BR18" s="545">
        <f t="shared" si="61"/>
        <v>13.166666666666668</v>
      </c>
      <c r="BS18" s="545">
        <f t="shared" si="73"/>
        <v>-1.1666666666666661</v>
      </c>
      <c r="BT18" s="66" t="e">
        <f>+(BR18/$BR$77)-1</f>
        <v>#REF!</v>
      </c>
      <c r="BU18" s="67">
        <f t="shared" si="41"/>
        <v>0</v>
      </c>
      <c r="BV18" s="5">
        <f t="shared" si="42"/>
        <v>0</v>
      </c>
      <c r="BW18" s="67">
        <f t="shared" si="43"/>
        <v>1</v>
      </c>
      <c r="BX18" s="67">
        <f t="shared" si="44"/>
        <v>0</v>
      </c>
      <c r="BY18" s="68">
        <f t="shared" si="37"/>
        <v>1</v>
      </c>
      <c r="BZ18" s="67">
        <f>+BN18+JAN!BZ18</f>
        <v>0</v>
      </c>
      <c r="CA18" s="67">
        <f>+JAN!CA18+BX18</f>
        <v>7</v>
      </c>
      <c r="CB18" s="68">
        <f t="shared" si="62"/>
        <v>7</v>
      </c>
      <c r="CE18" s="161">
        <f t="shared" si="38"/>
        <v>6.166666666666667</v>
      </c>
      <c r="CF18" s="125">
        <f t="shared" si="63"/>
        <v>14</v>
      </c>
      <c r="CG18" s="163">
        <f t="shared" si="47"/>
        <v>124</v>
      </c>
      <c r="CH18" s="163">
        <f t="shared" si="48"/>
        <v>12</v>
      </c>
      <c r="CI18" s="163">
        <f t="shared" si="49"/>
        <v>136</v>
      </c>
      <c r="CJ18" s="157">
        <f t="shared" si="39"/>
        <v>24</v>
      </c>
      <c r="CK18" s="418">
        <f>BY18-BV18+JAN!CK18</f>
        <v>3</v>
      </c>
      <c r="CL18" s="424">
        <f t="shared" si="50"/>
        <v>36</v>
      </c>
      <c r="CN18" s="124">
        <f t="shared" si="51"/>
        <v>6.166666666666667</v>
      </c>
      <c r="CO18" s="128">
        <f t="shared" si="52"/>
        <v>136</v>
      </c>
      <c r="CP18" s="125">
        <f t="shared" si="53"/>
        <v>13</v>
      </c>
      <c r="CQ18" s="125">
        <f t="shared" si="54"/>
        <v>14</v>
      </c>
    </row>
    <row r="19" spans="1:99" ht="21" customHeight="1" thickBot="1" x14ac:dyDescent="0.3">
      <c r="A19" s="132" t="s">
        <v>289</v>
      </c>
      <c r="B19" s="575" t="s">
        <v>73</v>
      </c>
      <c r="C19" s="122" t="s">
        <v>2</v>
      </c>
      <c r="D19" s="409" t="s">
        <v>24</v>
      </c>
      <c r="E19" s="414" t="s">
        <v>25</v>
      </c>
      <c r="F19" s="473"/>
      <c r="G19" s="479"/>
      <c r="H19" s="409" t="s">
        <v>24</v>
      </c>
      <c r="I19" s="409" t="s">
        <v>25</v>
      </c>
      <c r="J19" s="471" t="s">
        <v>57</v>
      </c>
      <c r="K19" s="471"/>
      <c r="L19" s="414" t="s">
        <v>24</v>
      </c>
      <c r="M19" s="433" t="s">
        <v>25</v>
      </c>
      <c r="N19" s="479"/>
      <c r="O19" s="479" t="s">
        <v>26</v>
      </c>
      <c r="P19" s="409" t="s">
        <v>24</v>
      </c>
      <c r="Q19" s="409" t="s">
        <v>24</v>
      </c>
      <c r="R19" s="493"/>
      <c r="S19" s="477"/>
      <c r="T19" s="433" t="s">
        <v>24</v>
      </c>
      <c r="U19" s="409" t="s">
        <v>25</v>
      </c>
      <c r="V19" s="471"/>
      <c r="W19" s="471"/>
      <c r="X19" s="409" t="s">
        <v>35</v>
      </c>
      <c r="Y19" s="409" t="s">
        <v>31</v>
      </c>
      <c r="Z19" s="478"/>
      <c r="AA19" s="428" t="s">
        <v>40</v>
      </c>
      <c r="AB19" s="410" t="s">
        <v>40</v>
      </c>
      <c r="AC19" s="410" t="s">
        <v>40</v>
      </c>
      <c r="AD19" s="471"/>
      <c r="AE19" s="501" t="s">
        <v>50</v>
      </c>
      <c r="AF19" s="442"/>
      <c r="AG19" s="535"/>
      <c r="AH19" s="535"/>
      <c r="AI19" s="123">
        <f t="shared" si="5"/>
        <v>6</v>
      </c>
      <c r="AJ19" s="61">
        <f t="shared" si="6"/>
        <v>4</v>
      </c>
      <c r="AK19" s="61">
        <f t="shared" si="7"/>
        <v>0</v>
      </c>
      <c r="AL19" s="61">
        <f t="shared" si="8"/>
        <v>0</v>
      </c>
      <c r="AM19" s="61">
        <f t="shared" si="9"/>
        <v>0</v>
      </c>
      <c r="AN19" s="61">
        <f t="shared" si="10"/>
        <v>1</v>
      </c>
      <c r="AO19" s="61">
        <f t="shared" si="11"/>
        <v>0</v>
      </c>
      <c r="AP19" s="61">
        <f t="shared" si="12"/>
        <v>1</v>
      </c>
      <c r="AQ19" s="61">
        <f t="shared" si="13"/>
        <v>0</v>
      </c>
      <c r="AR19" s="61">
        <f t="shared" si="14"/>
        <v>0</v>
      </c>
      <c r="AS19" s="61">
        <f t="shared" si="15"/>
        <v>0</v>
      </c>
      <c r="AT19" s="61">
        <f t="shared" si="16"/>
        <v>1</v>
      </c>
      <c r="AU19" s="61">
        <f t="shared" si="17"/>
        <v>0</v>
      </c>
      <c r="AV19" s="61">
        <f t="shared" si="18"/>
        <v>0</v>
      </c>
      <c r="AW19" s="61">
        <f t="shared" si="19"/>
        <v>0</v>
      </c>
      <c r="AX19" s="61">
        <f t="shared" si="20"/>
        <v>0</v>
      </c>
      <c r="AY19" s="61">
        <f t="shared" si="21"/>
        <v>0</v>
      </c>
      <c r="AZ19" s="61">
        <f t="shared" si="22"/>
        <v>0</v>
      </c>
      <c r="BA19" s="61">
        <f t="shared" si="23"/>
        <v>3</v>
      </c>
      <c r="BB19" s="61">
        <f t="shared" si="24"/>
        <v>0</v>
      </c>
      <c r="BC19" s="62">
        <f t="shared" si="25"/>
        <v>14</v>
      </c>
      <c r="BD19" s="63"/>
      <c r="BE19" s="545">
        <f>+AI19*$BD$2+AJ19*$BD$6+AN19*$BD$2+AO19*$BD$6+AQ19*8/24+AU19*8/24+AV19*8/24+AW19*8/24+AX19*12/24+AY19*8/24+AZ19*$BD$2+BA19*8/24+BN19*(0/24)+(AM19*$BE$2)+AK19*$BF$2+AL19*$BF$6</f>
        <v>6.5</v>
      </c>
      <c r="BF19" s="5">
        <f t="shared" si="56"/>
        <v>0</v>
      </c>
      <c r="BG19" s="5">
        <f t="shared" si="26"/>
        <v>1</v>
      </c>
      <c r="BH19" s="5">
        <f t="shared" si="57"/>
        <v>0</v>
      </c>
      <c r="BI19" s="5">
        <f t="shared" si="58"/>
        <v>0</v>
      </c>
      <c r="BJ19" s="5">
        <f t="shared" si="27"/>
        <v>0</v>
      </c>
      <c r="BK19" s="5">
        <f t="shared" si="59"/>
        <v>0</v>
      </c>
      <c r="BL19" s="5">
        <f t="shared" si="28"/>
        <v>1</v>
      </c>
      <c r="BM19" s="5">
        <f t="shared" si="29"/>
        <v>0</v>
      </c>
      <c r="BN19" s="143">
        <f t="shared" si="30"/>
        <v>0</v>
      </c>
      <c r="BO19" s="145" t="e">
        <f>+BE19+JAN!BO19</f>
        <v>#REF!</v>
      </c>
      <c r="BP19" s="64" t="e">
        <f>+BO19+(JAN!BN19+BN19)*(12/24)-$BO$12</f>
        <v>#REF!</v>
      </c>
      <c r="BQ19" s="65" t="e">
        <f t="shared" si="60"/>
        <v>#REF!</v>
      </c>
      <c r="BR19" s="545" t="e">
        <f t="shared" si="61"/>
        <v>#REF!</v>
      </c>
      <c r="BS19" s="545" t="e">
        <f t="shared" si="73"/>
        <v>#REF!</v>
      </c>
      <c r="BT19" s="66" t="e">
        <f>+(BR19/$BR$77)-1</f>
        <v>#REF!</v>
      </c>
      <c r="BU19" s="67">
        <f t="shared" si="41"/>
        <v>1</v>
      </c>
      <c r="BV19" s="5">
        <f t="shared" si="42"/>
        <v>0</v>
      </c>
      <c r="BW19" s="67">
        <f t="shared" si="43"/>
        <v>0</v>
      </c>
      <c r="BX19" s="67">
        <f t="shared" si="44"/>
        <v>1</v>
      </c>
      <c r="BY19" s="68">
        <f t="shared" si="37"/>
        <v>2</v>
      </c>
      <c r="BZ19" s="67" t="e">
        <f>+BN19+JAN!BZ19</f>
        <v>#REF!</v>
      </c>
      <c r="CA19" s="67" t="e">
        <f>+JAN!CA19+BX19</f>
        <v>#REF!</v>
      </c>
      <c r="CB19" s="68" t="e">
        <f t="shared" si="62"/>
        <v>#REF!</v>
      </c>
      <c r="CC19" s="146"/>
      <c r="CE19" s="161">
        <f t="shared" si="38"/>
        <v>6.5</v>
      </c>
      <c r="CF19" s="125">
        <f t="shared" si="63"/>
        <v>16</v>
      </c>
      <c r="CG19" s="163">
        <f t="shared" si="47"/>
        <v>156</v>
      </c>
      <c r="CH19" s="163">
        <f t="shared" si="48"/>
        <v>24</v>
      </c>
      <c r="CI19" s="163">
        <f t="shared" si="49"/>
        <v>180</v>
      </c>
      <c r="CJ19" s="157">
        <f t="shared" si="39"/>
        <v>0</v>
      </c>
      <c r="CK19" s="418" t="e">
        <f>BY19-BV19+JAN!CK19</f>
        <v>#REF!</v>
      </c>
      <c r="CL19" s="424" t="e">
        <f t="shared" si="50"/>
        <v>#REF!</v>
      </c>
      <c r="CN19" s="124">
        <f t="shared" si="51"/>
        <v>6.5</v>
      </c>
      <c r="CO19" s="128">
        <f t="shared" si="52"/>
        <v>180</v>
      </c>
      <c r="CP19" s="125">
        <f t="shared" si="53"/>
        <v>14</v>
      </c>
      <c r="CQ19" s="125">
        <f t="shared" si="54"/>
        <v>16</v>
      </c>
    </row>
    <row r="20" spans="1:99" ht="21" customHeight="1" thickBot="1" x14ac:dyDescent="0.3">
      <c r="A20" s="127" t="s">
        <v>72</v>
      </c>
      <c r="B20" s="619" t="s">
        <v>75</v>
      </c>
      <c r="C20" s="620" t="s">
        <v>3</v>
      </c>
      <c r="D20" s="412" t="s">
        <v>24</v>
      </c>
      <c r="E20" s="429" t="s">
        <v>25</v>
      </c>
      <c r="F20" s="476"/>
      <c r="G20" s="432"/>
      <c r="H20" s="412" t="s">
        <v>24</v>
      </c>
      <c r="I20" s="412" t="s">
        <v>25</v>
      </c>
      <c r="J20" s="475"/>
      <c r="K20" s="475"/>
      <c r="L20" s="429" t="s">
        <v>24</v>
      </c>
      <c r="M20" s="434" t="s">
        <v>25</v>
      </c>
      <c r="N20" s="432"/>
      <c r="O20" s="432"/>
      <c r="P20" s="412" t="s">
        <v>24</v>
      </c>
      <c r="Q20" s="412" t="s">
        <v>24</v>
      </c>
      <c r="R20" s="427"/>
      <c r="S20" s="480"/>
      <c r="T20" s="434" t="s">
        <v>24</v>
      </c>
      <c r="U20" s="412" t="s">
        <v>25</v>
      </c>
      <c r="V20" s="475"/>
      <c r="W20" s="475"/>
      <c r="X20" s="412" t="s">
        <v>25</v>
      </c>
      <c r="Y20" s="412" t="s">
        <v>25</v>
      </c>
      <c r="Z20" s="441"/>
      <c r="AA20" s="363" t="s">
        <v>48</v>
      </c>
      <c r="AB20" s="423" t="s">
        <v>40</v>
      </c>
      <c r="AC20" s="423" t="s">
        <v>40</v>
      </c>
      <c r="AD20" s="475"/>
      <c r="AE20" s="475"/>
      <c r="AF20" s="444"/>
      <c r="AG20" s="630"/>
      <c r="AH20" s="630"/>
      <c r="AI20" s="123">
        <f t="shared" si="5"/>
        <v>6</v>
      </c>
      <c r="AJ20" s="61">
        <f t="shared" si="6"/>
        <v>6</v>
      </c>
      <c r="AK20" s="61">
        <f t="shared" si="7"/>
        <v>0</v>
      </c>
      <c r="AL20" s="61">
        <f t="shared" si="8"/>
        <v>0</v>
      </c>
      <c r="AM20" s="61">
        <f t="shared" si="9"/>
        <v>0</v>
      </c>
      <c r="AN20" s="61">
        <f t="shared" si="10"/>
        <v>0</v>
      </c>
      <c r="AO20" s="61">
        <f t="shared" si="11"/>
        <v>0</v>
      </c>
      <c r="AP20" s="61">
        <f t="shared" si="12"/>
        <v>0</v>
      </c>
      <c r="AQ20" s="61">
        <f t="shared" si="13"/>
        <v>0</v>
      </c>
      <c r="AR20" s="61">
        <f t="shared" si="14"/>
        <v>0</v>
      </c>
      <c r="AS20" s="61">
        <f t="shared" si="15"/>
        <v>0</v>
      </c>
      <c r="AT20" s="61">
        <f t="shared" si="16"/>
        <v>0</v>
      </c>
      <c r="AU20" s="61">
        <f t="shared" si="17"/>
        <v>0</v>
      </c>
      <c r="AV20" s="61">
        <f t="shared" si="18"/>
        <v>0</v>
      </c>
      <c r="AW20" s="61">
        <f t="shared" si="19"/>
        <v>0</v>
      </c>
      <c r="AX20" s="61">
        <f t="shared" si="20"/>
        <v>0</v>
      </c>
      <c r="AY20" s="61">
        <f t="shared" si="21"/>
        <v>0</v>
      </c>
      <c r="AZ20" s="61">
        <f t="shared" si="22"/>
        <v>0</v>
      </c>
      <c r="BA20" s="61">
        <f t="shared" si="23"/>
        <v>2</v>
      </c>
      <c r="BB20" s="61">
        <f t="shared" si="24"/>
        <v>0</v>
      </c>
      <c r="BC20" s="62">
        <f t="shared" si="25"/>
        <v>14</v>
      </c>
      <c r="BD20" s="63"/>
      <c r="BE20" s="545">
        <f>+AI20*$BD$2+AJ20*$BD$6+AN20*$BD$2+AO20*$BD$6+AQ20*8/24+AU20*8/24+AV20*8/24+AW20*8/24+AX20*12/24+AY20*8/24+AZ20*$BD$2+BA20*8/24+BN20*(0/24)+(AM20*$BE$2)+AK20*$BF$2+AL20*$BF$6</f>
        <v>6.666666666666667</v>
      </c>
      <c r="BF20" s="5">
        <f t="shared" si="56"/>
        <v>0</v>
      </c>
      <c r="BG20" s="5">
        <f t="shared" si="26"/>
        <v>0</v>
      </c>
      <c r="BH20" s="5">
        <f t="shared" si="57"/>
        <v>0</v>
      </c>
      <c r="BI20" s="5">
        <f t="shared" si="58"/>
        <v>0</v>
      </c>
      <c r="BJ20" s="5">
        <f t="shared" si="27"/>
        <v>1</v>
      </c>
      <c r="BK20" s="5">
        <f t="shared" si="59"/>
        <v>0</v>
      </c>
      <c r="BL20" s="5">
        <f t="shared" si="28"/>
        <v>0</v>
      </c>
      <c r="BM20" s="5">
        <f t="shared" si="29"/>
        <v>0</v>
      </c>
      <c r="BN20" s="143">
        <f t="shared" si="30"/>
        <v>0</v>
      </c>
      <c r="BO20" s="145">
        <f>+BE20+JAN!BO20</f>
        <v>14.166666666666668</v>
      </c>
      <c r="BP20" s="64">
        <f>+BO20+(JAN!BN20+BN20)*(12/24)-$BO$12</f>
        <v>-0.16666666666666607</v>
      </c>
      <c r="BQ20" s="65">
        <f t="shared" si="60"/>
        <v>0</v>
      </c>
      <c r="BR20" s="545">
        <f t="shared" ref="BR20:BR26" si="74">+BO20+BY20*$BD$2</f>
        <v>14.666666666666668</v>
      </c>
      <c r="BS20" s="545">
        <f t="shared" ref="BS20:BS26" si="75">+BR20-$BO$12</f>
        <v>0.33333333333333393</v>
      </c>
      <c r="BT20" s="66" t="e">
        <f>+(BR20/$BR$77)-1</f>
        <v>#REF!</v>
      </c>
      <c r="BU20" s="67">
        <f t="shared" ref="BU20" si="76">+BF20+BG20</f>
        <v>0</v>
      </c>
      <c r="BV20" s="67">
        <f>+BH20+BI20</f>
        <v>0</v>
      </c>
      <c r="BW20" s="67">
        <f t="shared" ref="BW20" si="77">+BJ20+BK20</f>
        <v>1</v>
      </c>
      <c r="BX20" s="67">
        <f t="shared" ref="BX20" si="78">+BL20+BM20</f>
        <v>0</v>
      </c>
      <c r="BY20" s="68">
        <f t="shared" si="37"/>
        <v>1</v>
      </c>
      <c r="BZ20" s="67">
        <f>+BN20+JAN!BZ20</f>
        <v>0</v>
      </c>
      <c r="CA20" s="67">
        <f>+JAN!CA20+BX20</f>
        <v>16</v>
      </c>
      <c r="CB20" s="68">
        <f>+CA20-BZ20</f>
        <v>16</v>
      </c>
      <c r="CC20" s="227"/>
      <c r="CD20" s="227"/>
      <c r="CE20" s="161">
        <f t="shared" ref="CE20:CE28" si="79">+BE20</f>
        <v>6.666666666666667</v>
      </c>
      <c r="CF20" s="125">
        <f t="shared" si="63"/>
        <v>15</v>
      </c>
      <c r="CG20" s="163">
        <f t="shared" si="47"/>
        <v>160</v>
      </c>
      <c r="CH20" s="163">
        <f t="shared" si="48"/>
        <v>12</v>
      </c>
      <c r="CI20" s="163">
        <f t="shared" si="49"/>
        <v>172</v>
      </c>
      <c r="CJ20" s="157">
        <f t="shared" si="39"/>
        <v>0</v>
      </c>
      <c r="CK20" s="418">
        <f>BY20-BV20+JAN!CK20</f>
        <v>1</v>
      </c>
      <c r="CL20" s="424">
        <f>CK20*12+BV20*8</f>
        <v>12</v>
      </c>
      <c r="CM20" s="227"/>
      <c r="CN20" s="124">
        <f t="shared" si="51"/>
        <v>6.666666666666667</v>
      </c>
      <c r="CO20" s="128">
        <f t="shared" si="52"/>
        <v>172</v>
      </c>
      <c r="CP20" s="125">
        <f t="shared" si="53"/>
        <v>14</v>
      </c>
      <c r="CQ20" s="125">
        <f t="shared" si="54"/>
        <v>15</v>
      </c>
      <c r="CR20" s="227"/>
      <c r="CS20" s="227"/>
      <c r="CT20" s="227"/>
      <c r="CU20" s="227"/>
    </row>
    <row r="21" spans="1:99" ht="21" customHeight="1" thickBot="1" x14ac:dyDescent="0.3">
      <c r="A21" s="132" t="s">
        <v>74</v>
      </c>
      <c r="B21" s="570" t="s">
        <v>159</v>
      </c>
      <c r="C21" s="19" t="s">
        <v>3</v>
      </c>
      <c r="D21" s="412" t="s">
        <v>58</v>
      </c>
      <c r="E21" s="429" t="s">
        <v>58</v>
      </c>
      <c r="F21" s="534" t="s">
        <v>61</v>
      </c>
      <c r="G21" s="432"/>
      <c r="H21" s="412" t="s">
        <v>24</v>
      </c>
      <c r="I21" s="412" t="s">
        <v>25</v>
      </c>
      <c r="J21" s="475"/>
      <c r="K21" s="475"/>
      <c r="L21" s="429" t="s">
        <v>24</v>
      </c>
      <c r="M21" s="434"/>
      <c r="N21" s="432" t="s">
        <v>24</v>
      </c>
      <c r="O21" s="432"/>
      <c r="P21" s="412" t="s">
        <v>24</v>
      </c>
      <c r="Q21" s="412" t="s">
        <v>35</v>
      </c>
      <c r="R21" s="402" t="s">
        <v>61</v>
      </c>
      <c r="S21" s="480"/>
      <c r="T21" s="434" t="s">
        <v>24</v>
      </c>
      <c r="U21" s="412" t="s">
        <v>25</v>
      </c>
      <c r="V21" s="475"/>
      <c r="W21" s="475"/>
      <c r="X21" s="412" t="s">
        <v>25</v>
      </c>
      <c r="Y21" s="412" t="s">
        <v>25</v>
      </c>
      <c r="Z21" s="441"/>
      <c r="AA21" s="363" t="s">
        <v>48</v>
      </c>
      <c r="AB21" s="423" t="s">
        <v>40</v>
      </c>
      <c r="AC21" s="423" t="s">
        <v>40</v>
      </c>
      <c r="AD21" s="475"/>
      <c r="AE21" s="475"/>
      <c r="AF21" s="412"/>
      <c r="AG21" s="432"/>
      <c r="AH21" s="432"/>
      <c r="AI21" s="123">
        <f t="shared" si="5"/>
        <v>5</v>
      </c>
      <c r="AJ21" s="61">
        <f t="shared" si="6"/>
        <v>4</v>
      </c>
      <c r="AK21" s="61">
        <f t="shared" si="7"/>
        <v>0</v>
      </c>
      <c r="AL21" s="61">
        <f t="shared" si="8"/>
        <v>0</v>
      </c>
      <c r="AM21" s="61">
        <f t="shared" si="9"/>
        <v>0</v>
      </c>
      <c r="AN21" s="61">
        <f t="shared" si="10"/>
        <v>0</v>
      </c>
      <c r="AO21" s="61">
        <f t="shared" si="11"/>
        <v>0</v>
      </c>
      <c r="AP21" s="61">
        <f t="shared" si="12"/>
        <v>0</v>
      </c>
      <c r="AQ21" s="61">
        <f t="shared" si="13"/>
        <v>0</v>
      </c>
      <c r="AR21" s="61">
        <f t="shared" si="14"/>
        <v>0</v>
      </c>
      <c r="AS21" s="61">
        <f t="shared" si="15"/>
        <v>0</v>
      </c>
      <c r="AT21" s="61">
        <f t="shared" si="16"/>
        <v>1</v>
      </c>
      <c r="AU21" s="61">
        <f t="shared" si="17"/>
        <v>0</v>
      </c>
      <c r="AV21" s="61">
        <f t="shared" si="18"/>
        <v>0</v>
      </c>
      <c r="AW21" s="61">
        <f t="shared" si="19"/>
        <v>0</v>
      </c>
      <c r="AX21" s="61">
        <f t="shared" si="20"/>
        <v>0</v>
      </c>
      <c r="AY21" s="61">
        <f t="shared" si="21"/>
        <v>0</v>
      </c>
      <c r="AZ21" s="61">
        <f t="shared" si="22"/>
        <v>0</v>
      </c>
      <c r="BA21" s="61">
        <f t="shared" si="23"/>
        <v>2</v>
      </c>
      <c r="BB21" s="61">
        <f t="shared" si="24"/>
        <v>0</v>
      </c>
      <c r="BC21" s="62">
        <f t="shared" si="25"/>
        <v>11</v>
      </c>
      <c r="BD21" s="63"/>
      <c r="BE21" s="545">
        <f t="shared" ref="BE21:BE28" si="80">+AI21*$BD$2+AJ21*$BD$6+AN21*$BD$2+AO21*$BD$6+AQ21*8/24+AU21*8/24+AV21*8/24+AW21*8/24+AX21*12/24+AY21*8/24+AZ21*$BD$2+BA21*8/24+BN21*(0/24)+(AM21*$BE$2)+AK21*$BF$2+AL21*$BF$6</f>
        <v>5.166666666666667</v>
      </c>
      <c r="BF21" s="5">
        <f t="shared" si="56"/>
        <v>2</v>
      </c>
      <c r="BG21" s="5">
        <f t="shared" si="26"/>
        <v>0</v>
      </c>
      <c r="BH21" s="5">
        <f t="shared" si="57"/>
        <v>0</v>
      </c>
      <c r="BI21" s="5">
        <f t="shared" si="58"/>
        <v>0</v>
      </c>
      <c r="BJ21" s="5">
        <f t="shared" si="27"/>
        <v>1</v>
      </c>
      <c r="BK21" s="5">
        <f t="shared" si="59"/>
        <v>0</v>
      </c>
      <c r="BL21" s="5">
        <f t="shared" si="28"/>
        <v>0</v>
      </c>
      <c r="BM21" s="5">
        <f t="shared" si="29"/>
        <v>0</v>
      </c>
      <c r="BN21" s="143">
        <f t="shared" si="30"/>
        <v>2</v>
      </c>
      <c r="BO21" s="145">
        <f>+BE21+JAN!BO21</f>
        <v>12.666666666666668</v>
      </c>
      <c r="BP21" s="64">
        <f>+BO21+(JAN!BN21+BN21)*(12/24)-$BO$12</f>
        <v>-0.66666666666666607</v>
      </c>
      <c r="BQ21" s="65">
        <f t="shared" si="60"/>
        <v>1.3333333333333321</v>
      </c>
      <c r="BR21" s="545">
        <f t="shared" si="74"/>
        <v>14.166666666666668</v>
      </c>
      <c r="BS21" s="545">
        <f t="shared" si="75"/>
        <v>-0.16666666666666607</v>
      </c>
      <c r="BT21" s="66" t="e">
        <f>+(BR21/$BR$77)-1</f>
        <v>#REF!</v>
      </c>
      <c r="BU21" s="67">
        <f t="shared" ref="BU21:BU27" si="81">+BF21+BG21</f>
        <v>2</v>
      </c>
      <c r="BV21" s="67">
        <f t="shared" ref="BV21:BV27" si="82">+BH21+BI21</f>
        <v>0</v>
      </c>
      <c r="BW21" s="67">
        <f t="shared" ref="BW21:BW27" si="83">+BJ21+BK21</f>
        <v>1</v>
      </c>
      <c r="BX21" s="67">
        <f t="shared" ref="BX21:BX27" si="84">+BL21+BM21</f>
        <v>0</v>
      </c>
      <c r="BY21" s="68">
        <f t="shared" si="37"/>
        <v>3</v>
      </c>
      <c r="BZ21" s="67">
        <f>+BN21+JAN!BZ21</f>
        <v>2</v>
      </c>
      <c r="CA21" s="67">
        <f>+JAN!CA21+BX21</f>
        <v>5</v>
      </c>
      <c r="CB21" s="68">
        <f t="shared" ref="CB21:CB27" si="85">+CA21-BZ21</f>
        <v>3</v>
      </c>
      <c r="CE21" s="161">
        <f t="shared" si="79"/>
        <v>5.166666666666667</v>
      </c>
      <c r="CF21" s="125">
        <f t="shared" si="63"/>
        <v>14</v>
      </c>
      <c r="CG21" s="163">
        <f t="shared" si="47"/>
        <v>124</v>
      </c>
      <c r="CH21" s="163">
        <f t="shared" si="48"/>
        <v>36</v>
      </c>
      <c r="CI21" s="163">
        <f t="shared" si="49"/>
        <v>160</v>
      </c>
      <c r="CJ21" s="157">
        <f t="shared" si="39"/>
        <v>24</v>
      </c>
      <c r="CK21" s="418">
        <f>BY21-BV21+JAN!CK21</f>
        <v>4</v>
      </c>
      <c r="CL21" s="424">
        <f t="shared" ref="CL21:CL28" si="86">CK21*12+BV21*8</f>
        <v>48</v>
      </c>
      <c r="CN21" s="124">
        <f t="shared" si="51"/>
        <v>5.166666666666667</v>
      </c>
      <c r="CO21" s="128">
        <f t="shared" si="52"/>
        <v>160</v>
      </c>
      <c r="CP21" s="125">
        <f t="shared" si="53"/>
        <v>11</v>
      </c>
      <c r="CQ21" s="125">
        <f t="shared" si="54"/>
        <v>14</v>
      </c>
    </row>
    <row r="22" spans="1:99" ht="21" customHeight="1" thickBot="1" x14ac:dyDescent="0.3">
      <c r="A22" s="127" t="s">
        <v>76</v>
      </c>
      <c r="B22" s="570" t="s">
        <v>81</v>
      </c>
      <c r="C22" s="19" t="s">
        <v>3</v>
      </c>
      <c r="D22" s="412" t="s">
        <v>24</v>
      </c>
      <c r="E22" s="429" t="s">
        <v>25</v>
      </c>
      <c r="F22" s="476"/>
      <c r="G22" s="432"/>
      <c r="H22" s="412" t="s">
        <v>27</v>
      </c>
      <c r="I22" s="412" t="s">
        <v>25</v>
      </c>
      <c r="J22" s="475"/>
      <c r="K22" s="475"/>
      <c r="L22" s="429" t="s">
        <v>24</v>
      </c>
      <c r="M22" s="434" t="s">
        <v>26</v>
      </c>
      <c r="N22" s="474" t="s">
        <v>36</v>
      </c>
      <c r="O22" s="474" t="s">
        <v>36</v>
      </c>
      <c r="P22" s="423" t="s">
        <v>36</v>
      </c>
      <c r="Q22" s="423" t="s">
        <v>36</v>
      </c>
      <c r="R22" s="474"/>
      <c r="S22" s="672"/>
      <c r="T22" s="363" t="s">
        <v>36</v>
      </c>
      <c r="U22" s="423" t="s">
        <v>36</v>
      </c>
      <c r="V22" s="474" t="s">
        <v>36</v>
      </c>
      <c r="W22" s="474" t="s">
        <v>36</v>
      </c>
      <c r="X22" s="423" t="s">
        <v>36</v>
      </c>
      <c r="Y22" s="423"/>
      <c r="Z22" s="672"/>
      <c r="AA22" s="363" t="s">
        <v>36</v>
      </c>
      <c r="AB22" s="423" t="s">
        <v>36</v>
      </c>
      <c r="AC22" s="423" t="s">
        <v>36</v>
      </c>
      <c r="AD22" s="470" t="s">
        <v>36</v>
      </c>
      <c r="AE22" s="470" t="s">
        <v>36</v>
      </c>
      <c r="AF22" s="412"/>
      <c r="AG22" s="432"/>
      <c r="AH22" s="432"/>
      <c r="AI22" s="123">
        <f t="shared" si="5"/>
        <v>2</v>
      </c>
      <c r="AJ22" s="61">
        <f t="shared" si="6"/>
        <v>2</v>
      </c>
      <c r="AK22" s="61">
        <f t="shared" si="7"/>
        <v>0</v>
      </c>
      <c r="AL22" s="61">
        <f t="shared" si="8"/>
        <v>0</v>
      </c>
      <c r="AM22" s="61">
        <f t="shared" si="9"/>
        <v>0</v>
      </c>
      <c r="AN22" s="61">
        <f t="shared" si="10"/>
        <v>1</v>
      </c>
      <c r="AO22" s="61">
        <f t="shared" si="11"/>
        <v>1</v>
      </c>
      <c r="AP22" s="61">
        <f t="shared" si="12"/>
        <v>0</v>
      </c>
      <c r="AQ22" s="61">
        <f t="shared" si="13"/>
        <v>0</v>
      </c>
      <c r="AR22" s="61">
        <f t="shared" si="14"/>
        <v>0</v>
      </c>
      <c r="AS22" s="61">
        <f t="shared" si="15"/>
        <v>0</v>
      </c>
      <c r="AT22" s="61">
        <f t="shared" si="16"/>
        <v>0</v>
      </c>
      <c r="AU22" s="61">
        <f t="shared" si="17"/>
        <v>14</v>
      </c>
      <c r="AV22" s="61">
        <f t="shared" si="18"/>
        <v>0</v>
      </c>
      <c r="AW22" s="61">
        <f t="shared" si="19"/>
        <v>0</v>
      </c>
      <c r="AX22" s="61">
        <f t="shared" si="20"/>
        <v>0</v>
      </c>
      <c r="AY22" s="61">
        <f t="shared" si="21"/>
        <v>0</v>
      </c>
      <c r="AZ22" s="61">
        <f t="shared" si="22"/>
        <v>0</v>
      </c>
      <c r="BA22" s="61">
        <f t="shared" si="23"/>
        <v>0</v>
      </c>
      <c r="BB22" s="61">
        <f t="shared" si="24"/>
        <v>0</v>
      </c>
      <c r="BC22" s="62">
        <f t="shared" si="25"/>
        <v>15.333333333333334</v>
      </c>
      <c r="BD22" s="63"/>
      <c r="BE22" s="545">
        <f t="shared" si="80"/>
        <v>7.666666666666667</v>
      </c>
      <c r="BF22" s="5">
        <f t="shared" si="56"/>
        <v>0</v>
      </c>
      <c r="BG22" s="5">
        <f t="shared" si="26"/>
        <v>0</v>
      </c>
      <c r="BH22" s="5">
        <f t="shared" si="57"/>
        <v>0</v>
      </c>
      <c r="BI22" s="5">
        <f t="shared" si="58"/>
        <v>0</v>
      </c>
      <c r="BJ22" s="5">
        <f t="shared" si="27"/>
        <v>0</v>
      </c>
      <c r="BK22" s="5">
        <f t="shared" si="59"/>
        <v>0</v>
      </c>
      <c r="BL22" s="5">
        <f t="shared" si="28"/>
        <v>0</v>
      </c>
      <c r="BM22" s="5">
        <f t="shared" si="29"/>
        <v>0</v>
      </c>
      <c r="BN22" s="143">
        <f t="shared" si="30"/>
        <v>0</v>
      </c>
      <c r="BO22" s="145">
        <f>+BE22+JAN!BO22</f>
        <v>15.666666666666668</v>
      </c>
      <c r="BP22" s="64">
        <f>+BO22+(JAN!BN22+BN22)*(12/24)-$BO$12</f>
        <v>1.3333333333333339</v>
      </c>
      <c r="BQ22" s="65">
        <f t="shared" si="60"/>
        <v>0</v>
      </c>
      <c r="BR22" s="545">
        <f t="shared" si="74"/>
        <v>15.666666666666668</v>
      </c>
      <c r="BS22" s="545">
        <f t="shared" si="75"/>
        <v>1.3333333333333339</v>
      </c>
      <c r="BT22" s="66" t="e">
        <f>+(BR22/$BR$77)-1</f>
        <v>#REF!</v>
      </c>
      <c r="BU22" s="67">
        <f t="shared" si="81"/>
        <v>0</v>
      </c>
      <c r="BV22" s="67">
        <f t="shared" si="82"/>
        <v>0</v>
      </c>
      <c r="BW22" s="67">
        <f t="shared" si="83"/>
        <v>0</v>
      </c>
      <c r="BX22" s="67">
        <f t="shared" si="84"/>
        <v>0</v>
      </c>
      <c r="BY22" s="68">
        <f t="shared" si="37"/>
        <v>0</v>
      </c>
      <c r="BZ22" s="67">
        <f>+BN22+JAN!BZ22</f>
        <v>0</v>
      </c>
      <c r="CA22" s="67">
        <f>+JAN!CA22+BX22</f>
        <v>0</v>
      </c>
      <c r="CB22" s="68">
        <f t="shared" si="85"/>
        <v>0</v>
      </c>
      <c r="CE22" s="161">
        <f t="shared" si="79"/>
        <v>7.666666666666667</v>
      </c>
      <c r="CF22" s="125">
        <f t="shared" si="63"/>
        <v>15.333333333333334</v>
      </c>
      <c r="CG22" s="163">
        <f t="shared" si="47"/>
        <v>72</v>
      </c>
      <c r="CH22" s="163">
        <f t="shared" si="48"/>
        <v>0</v>
      </c>
      <c r="CI22" s="163">
        <f t="shared" si="49"/>
        <v>72</v>
      </c>
      <c r="CJ22" s="157">
        <f t="shared" si="39"/>
        <v>112</v>
      </c>
      <c r="CK22" s="418">
        <f>BY22-BV22+JAN!CK22</f>
        <v>1</v>
      </c>
      <c r="CL22" s="424">
        <f t="shared" si="86"/>
        <v>12</v>
      </c>
      <c r="CN22" s="124">
        <f t="shared" si="51"/>
        <v>7.666666666666667</v>
      </c>
      <c r="CO22" s="128">
        <f t="shared" si="52"/>
        <v>72</v>
      </c>
      <c r="CP22" s="125">
        <f t="shared" si="53"/>
        <v>15.333333333333334</v>
      </c>
      <c r="CQ22" s="125">
        <f t="shared" si="54"/>
        <v>15.333333333333334</v>
      </c>
    </row>
    <row r="23" spans="1:99" ht="21" customHeight="1" thickBot="1" x14ac:dyDescent="0.3">
      <c r="A23" s="132" t="s">
        <v>78</v>
      </c>
      <c r="B23" s="570" t="s">
        <v>106</v>
      </c>
      <c r="C23" s="19" t="s">
        <v>3</v>
      </c>
      <c r="D23" s="412"/>
      <c r="E23" s="429" t="s">
        <v>25</v>
      </c>
      <c r="F23" s="476"/>
      <c r="G23" s="432"/>
      <c r="H23" s="412" t="s">
        <v>24</v>
      </c>
      <c r="I23" s="412" t="s">
        <v>25</v>
      </c>
      <c r="J23" s="475" t="s">
        <v>57</v>
      </c>
      <c r="K23" s="475"/>
      <c r="L23" s="429" t="s">
        <v>24</v>
      </c>
      <c r="M23" s="434" t="s">
        <v>25</v>
      </c>
      <c r="N23" s="432"/>
      <c r="O23" s="432"/>
      <c r="P23" s="412" t="s">
        <v>24</v>
      </c>
      <c r="Q23" s="412" t="s">
        <v>24</v>
      </c>
      <c r="R23" s="427"/>
      <c r="S23" s="480"/>
      <c r="T23" s="434" t="s">
        <v>24</v>
      </c>
      <c r="U23" s="412" t="s">
        <v>25</v>
      </c>
      <c r="V23" s="475"/>
      <c r="W23" s="475"/>
      <c r="X23" s="412" t="s">
        <v>25</v>
      </c>
      <c r="Y23" s="412" t="s">
        <v>25</v>
      </c>
      <c r="Z23" s="441"/>
      <c r="AA23" s="363" t="s">
        <v>48</v>
      </c>
      <c r="AB23" s="423" t="s">
        <v>40</v>
      </c>
      <c r="AC23" s="423" t="s">
        <v>40</v>
      </c>
      <c r="AD23" s="471"/>
      <c r="AE23" s="471"/>
      <c r="AF23" s="412"/>
      <c r="AG23" s="412"/>
      <c r="AH23" s="412"/>
      <c r="AI23" s="123">
        <f t="shared" si="5"/>
        <v>5</v>
      </c>
      <c r="AJ23" s="61">
        <f t="shared" si="6"/>
        <v>6</v>
      </c>
      <c r="AK23" s="61">
        <f t="shared" si="7"/>
        <v>0</v>
      </c>
      <c r="AL23" s="61">
        <f t="shared" si="8"/>
        <v>0</v>
      </c>
      <c r="AM23" s="61">
        <f t="shared" si="9"/>
        <v>0</v>
      </c>
      <c r="AN23" s="61">
        <f t="shared" si="10"/>
        <v>0</v>
      </c>
      <c r="AO23" s="61">
        <f t="shared" si="11"/>
        <v>0</v>
      </c>
      <c r="AP23" s="61">
        <f t="shared" si="12"/>
        <v>0</v>
      </c>
      <c r="AQ23" s="61">
        <f t="shared" si="13"/>
        <v>0</v>
      </c>
      <c r="AR23" s="61">
        <f t="shared" si="14"/>
        <v>0</v>
      </c>
      <c r="AS23" s="61">
        <f t="shared" si="15"/>
        <v>0</v>
      </c>
      <c r="AT23" s="61">
        <f t="shared" si="16"/>
        <v>0</v>
      </c>
      <c r="AU23" s="61">
        <f t="shared" si="17"/>
        <v>0</v>
      </c>
      <c r="AV23" s="61">
        <f t="shared" si="18"/>
        <v>0</v>
      </c>
      <c r="AW23" s="61">
        <f t="shared" si="19"/>
        <v>0</v>
      </c>
      <c r="AX23" s="61">
        <f t="shared" si="20"/>
        <v>0</v>
      </c>
      <c r="AY23" s="61">
        <f t="shared" si="21"/>
        <v>0</v>
      </c>
      <c r="AZ23" s="61">
        <f t="shared" si="22"/>
        <v>0</v>
      </c>
      <c r="BA23" s="61">
        <f t="shared" si="23"/>
        <v>2</v>
      </c>
      <c r="BB23" s="61">
        <f t="shared" si="24"/>
        <v>0</v>
      </c>
      <c r="BC23" s="62">
        <f t="shared" si="25"/>
        <v>13</v>
      </c>
      <c r="BD23" s="63"/>
      <c r="BE23" s="545">
        <f t="shared" si="80"/>
        <v>6.166666666666667</v>
      </c>
      <c r="BF23" s="5">
        <f t="shared" si="56"/>
        <v>0</v>
      </c>
      <c r="BG23" s="5">
        <f t="shared" si="26"/>
        <v>1</v>
      </c>
      <c r="BH23" s="5">
        <f t="shared" si="57"/>
        <v>0</v>
      </c>
      <c r="BI23" s="5">
        <f t="shared" si="58"/>
        <v>0</v>
      </c>
      <c r="BJ23" s="5">
        <f t="shared" si="27"/>
        <v>1</v>
      </c>
      <c r="BK23" s="5">
        <f t="shared" si="59"/>
        <v>0</v>
      </c>
      <c r="BL23" s="5">
        <f t="shared" si="28"/>
        <v>0</v>
      </c>
      <c r="BM23" s="5">
        <f t="shared" si="29"/>
        <v>0</v>
      </c>
      <c r="BN23" s="143">
        <f t="shared" si="30"/>
        <v>0</v>
      </c>
      <c r="BO23" s="145">
        <f>+BE23+JAN!BO23</f>
        <v>14.5</v>
      </c>
      <c r="BP23" s="64">
        <f>+BO23+(JAN!BN23+BN23)*(12/24)-$BO$12</f>
        <v>0.16666666666666607</v>
      </c>
      <c r="BQ23" s="65">
        <f t="shared" si="60"/>
        <v>0</v>
      </c>
      <c r="BR23" s="545">
        <f t="shared" si="74"/>
        <v>15.5</v>
      </c>
      <c r="BS23" s="545">
        <f t="shared" si="75"/>
        <v>1.1666666666666661</v>
      </c>
      <c r="BT23" s="66" t="e">
        <f>+(BR23/$BR$77)-1</f>
        <v>#REF!</v>
      </c>
      <c r="BU23" s="67">
        <f t="shared" si="81"/>
        <v>1</v>
      </c>
      <c r="BV23" s="67">
        <f t="shared" si="82"/>
        <v>0</v>
      </c>
      <c r="BW23" s="67">
        <f t="shared" si="83"/>
        <v>1</v>
      </c>
      <c r="BX23" s="67">
        <f t="shared" si="84"/>
        <v>0</v>
      </c>
      <c r="BY23" s="68">
        <f t="shared" si="37"/>
        <v>2</v>
      </c>
      <c r="BZ23" s="67">
        <f>+BN23+JAN!BZ23</f>
        <v>0</v>
      </c>
      <c r="CA23" s="67">
        <f>+JAN!CA23+BX23</f>
        <v>5</v>
      </c>
      <c r="CB23" s="68">
        <f t="shared" si="85"/>
        <v>5</v>
      </c>
      <c r="CC23" s="146"/>
      <c r="CE23" s="161">
        <f t="shared" si="79"/>
        <v>6.166666666666667</v>
      </c>
      <c r="CF23" s="125">
        <f t="shared" si="63"/>
        <v>15</v>
      </c>
      <c r="CG23" s="163">
        <f t="shared" si="47"/>
        <v>148</v>
      </c>
      <c r="CH23" s="163">
        <f t="shared" si="48"/>
        <v>24</v>
      </c>
      <c r="CI23" s="163">
        <f t="shared" si="49"/>
        <v>172</v>
      </c>
      <c r="CJ23" s="157">
        <f t="shared" si="39"/>
        <v>0</v>
      </c>
      <c r="CK23" s="418">
        <f>BY23-BV23+JAN!CK23</f>
        <v>3</v>
      </c>
      <c r="CL23" s="424">
        <f t="shared" si="86"/>
        <v>36</v>
      </c>
      <c r="CN23" s="124">
        <f t="shared" si="51"/>
        <v>6.166666666666667</v>
      </c>
      <c r="CO23" s="128">
        <f t="shared" si="52"/>
        <v>172</v>
      </c>
      <c r="CP23" s="125">
        <f t="shared" si="53"/>
        <v>13</v>
      </c>
      <c r="CQ23" s="125">
        <f t="shared" si="54"/>
        <v>15</v>
      </c>
    </row>
    <row r="24" spans="1:99" ht="21" customHeight="1" thickBot="1" x14ac:dyDescent="0.3">
      <c r="A24" s="127" t="s">
        <v>80</v>
      </c>
      <c r="B24" s="570" t="s">
        <v>112</v>
      </c>
      <c r="C24" s="19" t="s">
        <v>3</v>
      </c>
      <c r="D24" s="412" t="s">
        <v>24</v>
      </c>
      <c r="E24" s="429" t="s">
        <v>25</v>
      </c>
      <c r="F24" s="476"/>
      <c r="G24" s="432"/>
      <c r="H24" s="412" t="s">
        <v>24</v>
      </c>
      <c r="I24" s="412" t="s">
        <v>25</v>
      </c>
      <c r="J24" s="475"/>
      <c r="K24" s="475"/>
      <c r="L24" s="429" t="s">
        <v>24</v>
      </c>
      <c r="M24" s="434" t="s">
        <v>25</v>
      </c>
      <c r="N24" s="432"/>
      <c r="O24" s="432"/>
      <c r="P24" s="412" t="s">
        <v>24</v>
      </c>
      <c r="Q24" s="412" t="s">
        <v>24</v>
      </c>
      <c r="R24" s="427"/>
      <c r="S24" s="480"/>
      <c r="T24" s="434" t="s">
        <v>24</v>
      </c>
      <c r="U24" s="412" t="s">
        <v>25</v>
      </c>
      <c r="V24" s="475"/>
      <c r="W24" s="475"/>
      <c r="X24" s="412" t="s">
        <v>25</v>
      </c>
      <c r="Y24" s="412" t="s">
        <v>25</v>
      </c>
      <c r="Z24" s="441"/>
      <c r="AA24" s="363" t="s">
        <v>48</v>
      </c>
      <c r="AB24" s="423" t="s">
        <v>40</v>
      </c>
      <c r="AC24" s="423" t="s">
        <v>40</v>
      </c>
      <c r="AD24" s="471"/>
      <c r="AE24" s="471"/>
      <c r="AF24" s="412"/>
      <c r="AG24" s="432"/>
      <c r="AH24" s="432"/>
      <c r="AI24" s="123">
        <f t="shared" si="5"/>
        <v>6</v>
      </c>
      <c r="AJ24" s="61">
        <f t="shared" si="6"/>
        <v>6</v>
      </c>
      <c r="AK24" s="61">
        <f t="shared" si="7"/>
        <v>0</v>
      </c>
      <c r="AL24" s="61">
        <f t="shared" si="8"/>
        <v>0</v>
      </c>
      <c r="AM24" s="61">
        <f t="shared" si="9"/>
        <v>0</v>
      </c>
      <c r="AN24" s="61">
        <f t="shared" si="10"/>
        <v>0</v>
      </c>
      <c r="AO24" s="61">
        <f t="shared" si="11"/>
        <v>0</v>
      </c>
      <c r="AP24" s="61">
        <f t="shared" si="12"/>
        <v>0</v>
      </c>
      <c r="AQ24" s="61">
        <f t="shared" si="13"/>
        <v>0</v>
      </c>
      <c r="AR24" s="61">
        <f t="shared" si="14"/>
        <v>0</v>
      </c>
      <c r="AS24" s="61">
        <f t="shared" si="15"/>
        <v>0</v>
      </c>
      <c r="AT24" s="61">
        <f t="shared" si="16"/>
        <v>0</v>
      </c>
      <c r="AU24" s="61">
        <f t="shared" si="17"/>
        <v>0</v>
      </c>
      <c r="AV24" s="61">
        <f t="shared" si="18"/>
        <v>0</v>
      </c>
      <c r="AW24" s="61">
        <f t="shared" si="19"/>
        <v>0</v>
      </c>
      <c r="AX24" s="61">
        <f t="shared" si="20"/>
        <v>0</v>
      </c>
      <c r="AY24" s="61">
        <f t="shared" si="21"/>
        <v>0</v>
      </c>
      <c r="AZ24" s="61">
        <f t="shared" si="22"/>
        <v>0</v>
      </c>
      <c r="BA24" s="61">
        <f t="shared" si="23"/>
        <v>2</v>
      </c>
      <c r="BB24" s="61">
        <f t="shared" si="24"/>
        <v>0</v>
      </c>
      <c r="BC24" s="62">
        <f t="shared" si="25"/>
        <v>14</v>
      </c>
      <c r="BD24" s="63"/>
      <c r="BE24" s="545">
        <f t="shared" si="80"/>
        <v>6.666666666666667</v>
      </c>
      <c r="BF24" s="5">
        <f t="shared" si="56"/>
        <v>0</v>
      </c>
      <c r="BG24" s="5">
        <f t="shared" si="26"/>
        <v>0</v>
      </c>
      <c r="BH24" s="5">
        <f t="shared" si="57"/>
        <v>0</v>
      </c>
      <c r="BI24" s="5">
        <f t="shared" si="58"/>
        <v>0</v>
      </c>
      <c r="BJ24" s="5">
        <f t="shared" si="27"/>
        <v>1</v>
      </c>
      <c r="BK24" s="5">
        <f t="shared" si="59"/>
        <v>0</v>
      </c>
      <c r="BL24" s="5">
        <f t="shared" si="28"/>
        <v>0</v>
      </c>
      <c r="BM24" s="5">
        <f t="shared" si="29"/>
        <v>0</v>
      </c>
      <c r="BN24" s="143">
        <f t="shared" si="30"/>
        <v>0</v>
      </c>
      <c r="BO24" s="145">
        <f>+BE24+JAN!BO25</f>
        <v>14.166666666666668</v>
      </c>
      <c r="BP24" s="64">
        <f>+BO24+(JAN!BN25+BN24)*(12/24)-$BO$12</f>
        <v>-0.16666666666666607</v>
      </c>
      <c r="BQ24" s="65">
        <f t="shared" si="60"/>
        <v>0</v>
      </c>
      <c r="BR24" s="545">
        <f t="shared" si="74"/>
        <v>14.666666666666668</v>
      </c>
      <c r="BS24" s="545">
        <f t="shared" si="75"/>
        <v>0.33333333333333393</v>
      </c>
      <c r="BT24" s="66" t="e">
        <f>+(BR24/$BR$77)-1</f>
        <v>#REF!</v>
      </c>
      <c r="BU24" s="67">
        <f t="shared" si="81"/>
        <v>0</v>
      </c>
      <c r="BV24" s="67">
        <f t="shared" si="82"/>
        <v>0</v>
      </c>
      <c r="BW24" s="67">
        <f t="shared" si="83"/>
        <v>1</v>
      </c>
      <c r="BX24" s="67">
        <f t="shared" si="84"/>
        <v>0</v>
      </c>
      <c r="BY24" s="68">
        <f t="shared" si="37"/>
        <v>1</v>
      </c>
      <c r="BZ24" s="67">
        <f>+BN24+JAN!BZ25</f>
        <v>0</v>
      </c>
      <c r="CA24" s="67">
        <f>+JAN!CA25+BX24</f>
        <v>16</v>
      </c>
      <c r="CB24" s="68">
        <f t="shared" si="85"/>
        <v>16</v>
      </c>
      <c r="CE24" s="161">
        <f t="shared" si="79"/>
        <v>6.666666666666667</v>
      </c>
      <c r="CF24" s="125">
        <f t="shared" si="63"/>
        <v>15</v>
      </c>
      <c r="CG24" s="163">
        <f t="shared" si="47"/>
        <v>160</v>
      </c>
      <c r="CH24" s="163">
        <f t="shared" si="48"/>
        <v>12</v>
      </c>
      <c r="CI24" s="163">
        <f t="shared" si="49"/>
        <v>172</v>
      </c>
      <c r="CJ24" s="157">
        <f t="shared" si="39"/>
        <v>0</v>
      </c>
      <c r="CK24" s="418">
        <f>BY24-BV24+JAN!CK25</f>
        <v>1</v>
      </c>
      <c r="CL24" s="424">
        <f t="shared" si="86"/>
        <v>12</v>
      </c>
      <c r="CN24" s="124">
        <f t="shared" si="51"/>
        <v>6.666666666666667</v>
      </c>
      <c r="CO24" s="128">
        <f t="shared" si="52"/>
        <v>172</v>
      </c>
      <c r="CP24" s="125">
        <f t="shared" si="53"/>
        <v>14</v>
      </c>
      <c r="CQ24" s="125">
        <f t="shared" si="54"/>
        <v>15</v>
      </c>
    </row>
    <row r="25" spans="1:99" ht="21" customHeight="1" thickBot="1" x14ac:dyDescent="0.3">
      <c r="A25" s="132" t="s">
        <v>82</v>
      </c>
      <c r="B25" s="570" t="s">
        <v>291</v>
      </c>
      <c r="C25" s="19" t="s">
        <v>3</v>
      </c>
      <c r="D25" s="412" t="s">
        <v>24</v>
      </c>
      <c r="E25" s="429" t="s">
        <v>25</v>
      </c>
      <c r="F25" s="476"/>
      <c r="G25" s="432"/>
      <c r="H25" s="412" t="s">
        <v>27</v>
      </c>
      <c r="I25" s="412" t="s">
        <v>25</v>
      </c>
      <c r="J25" s="475"/>
      <c r="K25" s="426" t="s">
        <v>51</v>
      </c>
      <c r="L25" s="467" t="s">
        <v>25</v>
      </c>
      <c r="M25" s="888"/>
      <c r="N25" s="432"/>
      <c r="O25" s="432" t="s">
        <v>25</v>
      </c>
      <c r="P25" s="412"/>
      <c r="Q25" s="412" t="s">
        <v>27</v>
      </c>
      <c r="R25" s="427"/>
      <c r="S25" s="480"/>
      <c r="T25" s="434" t="s">
        <v>24</v>
      </c>
      <c r="U25" s="412" t="s">
        <v>25</v>
      </c>
      <c r="V25" s="475"/>
      <c r="W25" s="475"/>
      <c r="X25" s="412" t="s">
        <v>25</v>
      </c>
      <c r="Y25" s="412" t="s">
        <v>25</v>
      </c>
      <c r="Z25" s="441"/>
      <c r="AA25" s="363" t="s">
        <v>48</v>
      </c>
      <c r="AB25" s="423" t="s">
        <v>40</v>
      </c>
      <c r="AC25" s="423" t="s">
        <v>40</v>
      </c>
      <c r="AD25" s="471"/>
      <c r="AE25" s="501" t="s">
        <v>50</v>
      </c>
      <c r="AF25" s="412"/>
      <c r="AG25" s="432"/>
      <c r="AH25" s="432"/>
      <c r="AI25" s="123">
        <f t="shared" si="5"/>
        <v>2</v>
      </c>
      <c r="AJ25" s="61">
        <f t="shared" si="6"/>
        <v>7</v>
      </c>
      <c r="AK25" s="61">
        <f t="shared" si="7"/>
        <v>0</v>
      </c>
      <c r="AL25" s="61">
        <f t="shared" si="8"/>
        <v>0</v>
      </c>
      <c r="AM25" s="61">
        <f t="shared" si="9"/>
        <v>0</v>
      </c>
      <c r="AN25" s="61">
        <f t="shared" si="10"/>
        <v>0</v>
      </c>
      <c r="AO25" s="61">
        <f t="shared" si="11"/>
        <v>2</v>
      </c>
      <c r="AP25" s="61">
        <f t="shared" si="12"/>
        <v>0</v>
      </c>
      <c r="AQ25" s="61">
        <f t="shared" si="13"/>
        <v>0</v>
      </c>
      <c r="AR25" s="61">
        <f t="shared" si="14"/>
        <v>0</v>
      </c>
      <c r="AS25" s="61">
        <f t="shared" si="15"/>
        <v>0</v>
      </c>
      <c r="AT25" s="61">
        <f t="shared" si="16"/>
        <v>0</v>
      </c>
      <c r="AU25" s="61">
        <f t="shared" si="17"/>
        <v>0</v>
      </c>
      <c r="AV25" s="61">
        <f t="shared" si="18"/>
        <v>0</v>
      </c>
      <c r="AW25" s="61">
        <f t="shared" si="19"/>
        <v>0</v>
      </c>
      <c r="AX25" s="61">
        <f t="shared" si="20"/>
        <v>0</v>
      </c>
      <c r="AY25" s="61">
        <f t="shared" si="21"/>
        <v>0</v>
      </c>
      <c r="AZ25" s="61">
        <f t="shared" si="22"/>
        <v>0</v>
      </c>
      <c r="BA25" s="61">
        <f t="shared" si="23"/>
        <v>2</v>
      </c>
      <c r="BB25" s="61">
        <f t="shared" si="24"/>
        <v>0</v>
      </c>
      <c r="BC25" s="62">
        <f t="shared" si="25"/>
        <v>13</v>
      </c>
      <c r="BD25" s="63"/>
      <c r="BE25" s="545">
        <f t="shared" si="80"/>
        <v>6.166666666666667</v>
      </c>
      <c r="BF25" s="5">
        <f t="shared" si="56"/>
        <v>0</v>
      </c>
      <c r="BG25" s="5">
        <f t="shared" si="26"/>
        <v>0</v>
      </c>
      <c r="BH25" s="5">
        <f t="shared" si="57"/>
        <v>0</v>
      </c>
      <c r="BI25" s="5">
        <f t="shared" si="58"/>
        <v>0</v>
      </c>
      <c r="BJ25" s="5">
        <f t="shared" si="27"/>
        <v>1</v>
      </c>
      <c r="BK25" s="5">
        <f t="shared" si="59"/>
        <v>0</v>
      </c>
      <c r="BL25" s="5">
        <f t="shared" si="28"/>
        <v>1</v>
      </c>
      <c r="BM25" s="5">
        <f t="shared" si="29"/>
        <v>1</v>
      </c>
      <c r="BN25" s="143">
        <f t="shared" si="30"/>
        <v>0</v>
      </c>
      <c r="BO25" s="145">
        <f>+BE25+JAN!BO26</f>
        <v>13.333333333333334</v>
      </c>
      <c r="BP25" s="64">
        <f>+BO25+(JAN!BN26+BN25)*(12/24)-$BO$12</f>
        <v>-1</v>
      </c>
      <c r="BQ25" s="65">
        <f t="shared" si="60"/>
        <v>2</v>
      </c>
      <c r="BR25" s="545">
        <f t="shared" si="74"/>
        <v>14.833333333333334</v>
      </c>
      <c r="BS25" s="545">
        <f t="shared" si="75"/>
        <v>0.5</v>
      </c>
      <c r="BT25" s="66" t="e">
        <f>+(BR25/$BR$77)-1</f>
        <v>#REF!</v>
      </c>
      <c r="BU25" s="67">
        <f t="shared" si="81"/>
        <v>0</v>
      </c>
      <c r="BV25" s="67">
        <f t="shared" si="82"/>
        <v>0</v>
      </c>
      <c r="BW25" s="67">
        <f t="shared" si="83"/>
        <v>1</v>
      </c>
      <c r="BX25" s="67">
        <f t="shared" si="84"/>
        <v>2</v>
      </c>
      <c r="BY25" s="68">
        <f t="shared" si="37"/>
        <v>3</v>
      </c>
      <c r="BZ25" s="67">
        <f>+BN25+JAN!BZ26</f>
        <v>0</v>
      </c>
      <c r="CA25" s="67">
        <f>+JAN!CA26+BX25</f>
        <v>9</v>
      </c>
      <c r="CB25" s="68">
        <f t="shared" si="85"/>
        <v>9</v>
      </c>
      <c r="CE25" s="161">
        <f t="shared" si="79"/>
        <v>6.166666666666667</v>
      </c>
      <c r="CF25" s="125">
        <f t="shared" si="63"/>
        <v>16</v>
      </c>
      <c r="CG25" s="163">
        <f t="shared" si="47"/>
        <v>148</v>
      </c>
      <c r="CH25" s="163">
        <f t="shared" si="48"/>
        <v>36</v>
      </c>
      <c r="CI25" s="163">
        <f t="shared" si="49"/>
        <v>184</v>
      </c>
      <c r="CJ25" s="157">
        <f t="shared" si="39"/>
        <v>0</v>
      </c>
      <c r="CK25" s="418">
        <f>BY25-BV25+JAN!CK26</f>
        <v>5</v>
      </c>
      <c r="CL25" s="424">
        <f t="shared" si="86"/>
        <v>60</v>
      </c>
      <c r="CN25" s="124">
        <f t="shared" si="51"/>
        <v>6.166666666666667</v>
      </c>
      <c r="CO25" s="128">
        <f t="shared" si="52"/>
        <v>184</v>
      </c>
      <c r="CP25" s="125">
        <f t="shared" si="53"/>
        <v>13</v>
      </c>
      <c r="CQ25" s="125">
        <f t="shared" si="54"/>
        <v>16</v>
      </c>
    </row>
    <row r="26" spans="1:99" ht="21" customHeight="1" thickBot="1" x14ac:dyDescent="0.3">
      <c r="A26" s="127" t="s">
        <v>84</v>
      </c>
      <c r="B26" s="570" t="s">
        <v>292</v>
      </c>
      <c r="C26" s="19" t="s">
        <v>3</v>
      </c>
      <c r="D26" s="409" t="s">
        <v>37</v>
      </c>
      <c r="E26" s="414" t="s">
        <v>37</v>
      </c>
      <c r="F26" s="433" t="s">
        <v>37</v>
      </c>
      <c r="G26" s="409" t="s">
        <v>37</v>
      </c>
      <c r="H26" s="409" t="s">
        <v>24</v>
      </c>
      <c r="I26" s="409"/>
      <c r="J26" s="406" t="s">
        <v>25</v>
      </c>
      <c r="K26" s="471" t="s">
        <v>51</v>
      </c>
      <c r="L26" s="414"/>
      <c r="M26" s="433" t="s">
        <v>25</v>
      </c>
      <c r="N26" s="409"/>
      <c r="O26" s="479"/>
      <c r="P26" s="409" t="s">
        <v>24</v>
      </c>
      <c r="Q26" s="409" t="s">
        <v>24</v>
      </c>
      <c r="R26" s="493"/>
      <c r="S26" s="477"/>
      <c r="T26" s="433" t="s">
        <v>24</v>
      </c>
      <c r="U26" s="409" t="s">
        <v>25</v>
      </c>
      <c r="V26" s="471"/>
      <c r="W26" s="471"/>
      <c r="X26" s="409" t="s">
        <v>25</v>
      </c>
      <c r="Y26" s="409" t="s">
        <v>25</v>
      </c>
      <c r="Z26" s="478"/>
      <c r="AA26" s="363" t="s">
        <v>48</v>
      </c>
      <c r="AB26" s="423" t="s">
        <v>40</v>
      </c>
      <c r="AC26" s="423" t="s">
        <v>40</v>
      </c>
      <c r="AD26" s="471"/>
      <c r="AE26" s="471"/>
      <c r="AF26" s="412"/>
      <c r="AG26" s="432"/>
      <c r="AH26" s="432"/>
      <c r="AI26" s="123">
        <f t="shared" si="5"/>
        <v>4</v>
      </c>
      <c r="AJ26" s="61">
        <f t="shared" si="6"/>
        <v>5</v>
      </c>
      <c r="AK26" s="61">
        <f t="shared" si="7"/>
        <v>0</v>
      </c>
      <c r="AL26" s="61">
        <f t="shared" si="8"/>
        <v>0</v>
      </c>
      <c r="AM26" s="61">
        <f t="shared" si="9"/>
        <v>0</v>
      </c>
      <c r="AN26" s="61">
        <f t="shared" si="10"/>
        <v>0</v>
      </c>
      <c r="AO26" s="61">
        <f t="shared" si="11"/>
        <v>0</v>
      </c>
      <c r="AP26" s="61">
        <f t="shared" si="12"/>
        <v>0</v>
      </c>
      <c r="AQ26" s="61">
        <f t="shared" si="13"/>
        <v>0</v>
      </c>
      <c r="AR26" s="61">
        <f t="shared" si="14"/>
        <v>0</v>
      </c>
      <c r="AS26" s="61">
        <f t="shared" si="15"/>
        <v>0</v>
      </c>
      <c r="AT26" s="61">
        <f t="shared" si="16"/>
        <v>0</v>
      </c>
      <c r="AU26" s="61">
        <f t="shared" si="17"/>
        <v>0</v>
      </c>
      <c r="AV26" s="61">
        <f t="shared" si="18"/>
        <v>4</v>
      </c>
      <c r="AW26" s="61">
        <f t="shared" si="19"/>
        <v>0</v>
      </c>
      <c r="AX26" s="61">
        <f t="shared" si="20"/>
        <v>0</v>
      </c>
      <c r="AY26" s="61">
        <f t="shared" si="21"/>
        <v>0</v>
      </c>
      <c r="AZ26" s="61">
        <f t="shared" si="22"/>
        <v>0</v>
      </c>
      <c r="BA26" s="61">
        <f t="shared" si="23"/>
        <v>2</v>
      </c>
      <c r="BB26" s="61">
        <f t="shared" si="24"/>
        <v>0</v>
      </c>
      <c r="BC26" s="62">
        <f t="shared" si="25"/>
        <v>13.666666666666666</v>
      </c>
      <c r="BD26" s="331"/>
      <c r="BE26" s="328">
        <f t="shared" si="80"/>
        <v>6.5</v>
      </c>
      <c r="BF26" s="330">
        <f>COUNTIF($D26:$AH26,"DTS")+COUNTIF($D26:$AH26,"DTS1")</f>
        <v>0</v>
      </c>
      <c r="BG26" s="330">
        <f>COUNTIF($D26:$AH26,"NTS")+COUNTIF($D26:$AH26,"NTS1")</f>
        <v>0</v>
      </c>
      <c r="BH26" s="5">
        <f t="shared" si="57"/>
        <v>0</v>
      </c>
      <c r="BI26" s="5">
        <f t="shared" si="58"/>
        <v>0</v>
      </c>
      <c r="BJ26" s="330">
        <f>COUNTIF($D26:$AH26,"DTS5S")+COUNTIF($D26:$AH26,"DTS5S1")</f>
        <v>1</v>
      </c>
      <c r="BK26" s="330">
        <f>COUNTIF($D26:$AH26,"NTS5S")+COUNTIF($D26:$AH26,"NTS5S1")</f>
        <v>0</v>
      </c>
      <c r="BL26" s="330">
        <f>COUNTIF($D26:$AH26,"DTSDS")+COUNTIF($D26:$AH26,"DTSDS1")</f>
        <v>0</v>
      </c>
      <c r="BM26" s="330">
        <f>COUNTIF($D26:$AH26,"NTSDS")+COUNTIF($D26:$AH26,"NTSDS1")</f>
        <v>1</v>
      </c>
      <c r="BN26" s="329">
        <f>COUNTIF($D26:$AH26,"FOTS")</f>
        <v>0</v>
      </c>
      <c r="BO26" s="145">
        <f>+BE26+JAN!BO27</f>
        <v>14.333333333333332</v>
      </c>
      <c r="BP26" s="64">
        <f>+BO26+(JAN!BN27+BN26)*(12/24)-$BO$12</f>
        <v>0</v>
      </c>
      <c r="BQ26" s="65">
        <f t="shared" si="60"/>
        <v>0</v>
      </c>
      <c r="BR26" s="545">
        <f t="shared" si="74"/>
        <v>15.333333333333332</v>
      </c>
      <c r="BS26" s="545">
        <f t="shared" si="75"/>
        <v>0.99999999999999822</v>
      </c>
      <c r="BT26" s="66" t="e">
        <f>+(BR26/$BR$77)-1</f>
        <v>#REF!</v>
      </c>
      <c r="BU26" s="67">
        <f t="shared" si="81"/>
        <v>0</v>
      </c>
      <c r="BV26" s="67">
        <f t="shared" si="82"/>
        <v>0</v>
      </c>
      <c r="BW26" s="67">
        <f t="shared" si="83"/>
        <v>1</v>
      </c>
      <c r="BX26" s="67">
        <f t="shared" si="84"/>
        <v>1</v>
      </c>
      <c r="BY26" s="68">
        <f t="shared" si="37"/>
        <v>2</v>
      </c>
      <c r="BZ26" s="67">
        <f>+BN26+JAN!BZ27</f>
        <v>0</v>
      </c>
      <c r="CA26" s="67">
        <f>+JAN!CA27+BX26</f>
        <v>13</v>
      </c>
      <c r="CB26" s="68">
        <f t="shared" si="85"/>
        <v>13</v>
      </c>
      <c r="CE26" s="161">
        <f t="shared" si="79"/>
        <v>6.5</v>
      </c>
      <c r="CF26" s="125">
        <f t="shared" si="63"/>
        <v>15.666666666666666</v>
      </c>
      <c r="CG26" s="163">
        <f t="shared" si="47"/>
        <v>124</v>
      </c>
      <c r="CH26" s="163">
        <f t="shared" si="48"/>
        <v>24</v>
      </c>
      <c r="CI26" s="163">
        <f t="shared" si="49"/>
        <v>148</v>
      </c>
      <c r="CJ26" s="157">
        <f t="shared" si="39"/>
        <v>32</v>
      </c>
      <c r="CK26" s="418">
        <f>BY26-BV26+JAN!CK27</f>
        <v>2</v>
      </c>
      <c r="CL26" s="424">
        <f t="shared" si="86"/>
        <v>24</v>
      </c>
      <c r="CN26" s="124">
        <f t="shared" si="51"/>
        <v>6.5</v>
      </c>
      <c r="CO26" s="128">
        <f t="shared" si="52"/>
        <v>148</v>
      </c>
      <c r="CP26" s="125">
        <f t="shared" si="53"/>
        <v>13.666666666666666</v>
      </c>
      <c r="CQ26" s="125">
        <f t="shared" si="54"/>
        <v>15.666666666666666</v>
      </c>
    </row>
    <row r="27" spans="1:99" ht="21" customHeight="1" thickBot="1" x14ac:dyDescent="0.3">
      <c r="A27" s="132" t="s">
        <v>85</v>
      </c>
      <c r="B27" s="570" t="s">
        <v>330</v>
      </c>
      <c r="C27" s="19" t="s">
        <v>3</v>
      </c>
      <c r="D27" s="87" t="s">
        <v>341</v>
      </c>
      <c r="E27" s="414" t="s">
        <v>25</v>
      </c>
      <c r="F27" s="473"/>
      <c r="G27" s="479"/>
      <c r="H27" s="409" t="s">
        <v>24</v>
      </c>
      <c r="I27" s="409" t="s">
        <v>25</v>
      </c>
      <c r="J27" s="471"/>
      <c r="K27" s="471" t="s">
        <v>27</v>
      </c>
      <c r="L27" s="414" t="s">
        <v>31</v>
      </c>
      <c r="M27" s="433" t="s">
        <v>25</v>
      </c>
      <c r="N27" s="479"/>
      <c r="O27" s="479"/>
      <c r="P27" s="409" t="s">
        <v>24</v>
      </c>
      <c r="Q27" s="409" t="s">
        <v>24</v>
      </c>
      <c r="R27" s="493"/>
      <c r="S27" s="477"/>
      <c r="T27" s="433" t="s">
        <v>24</v>
      </c>
      <c r="U27" s="409" t="s">
        <v>25</v>
      </c>
      <c r="V27" s="471"/>
      <c r="W27" s="471"/>
      <c r="X27" s="409" t="s">
        <v>26</v>
      </c>
      <c r="Y27" s="409" t="s">
        <v>31</v>
      </c>
      <c r="Z27" s="478"/>
      <c r="AA27" s="363" t="s">
        <v>48</v>
      </c>
      <c r="AB27" s="423" t="s">
        <v>40</v>
      </c>
      <c r="AC27" s="423" t="s">
        <v>40</v>
      </c>
      <c r="AD27" s="471"/>
      <c r="AE27" s="471" t="s">
        <v>26</v>
      </c>
      <c r="AF27" s="409"/>
      <c r="AG27" s="479"/>
      <c r="AH27" s="479"/>
      <c r="AI27" s="123">
        <f t="shared" si="5"/>
        <v>4</v>
      </c>
      <c r="AJ27" s="61">
        <f t="shared" si="6"/>
        <v>4</v>
      </c>
      <c r="AK27" s="61">
        <f t="shared" si="7"/>
        <v>0</v>
      </c>
      <c r="AL27" s="61">
        <f t="shared" si="8"/>
        <v>0</v>
      </c>
      <c r="AM27" s="61">
        <f t="shared" si="9"/>
        <v>0</v>
      </c>
      <c r="AN27" s="61">
        <f t="shared" si="10"/>
        <v>2</v>
      </c>
      <c r="AO27" s="61">
        <f t="shared" si="11"/>
        <v>1</v>
      </c>
      <c r="AP27" s="61">
        <f t="shared" si="12"/>
        <v>2</v>
      </c>
      <c r="AQ27" s="61">
        <f t="shared" si="13"/>
        <v>0</v>
      </c>
      <c r="AR27" s="61">
        <f t="shared" si="14"/>
        <v>0</v>
      </c>
      <c r="AS27" s="61">
        <f t="shared" si="15"/>
        <v>0</v>
      </c>
      <c r="AT27" s="61">
        <f t="shared" si="16"/>
        <v>0</v>
      </c>
      <c r="AU27" s="61">
        <f t="shared" si="17"/>
        <v>0</v>
      </c>
      <c r="AV27" s="61">
        <f t="shared" si="18"/>
        <v>0</v>
      </c>
      <c r="AW27" s="61">
        <f t="shared" si="19"/>
        <v>0</v>
      </c>
      <c r="AX27" s="61">
        <f t="shared" si="20"/>
        <v>0</v>
      </c>
      <c r="AY27" s="61">
        <f t="shared" si="21"/>
        <v>0</v>
      </c>
      <c r="AZ27" s="61">
        <f t="shared" si="22"/>
        <v>1</v>
      </c>
      <c r="BA27" s="61">
        <f t="shared" si="23"/>
        <v>2</v>
      </c>
      <c r="BB27" s="61">
        <f t="shared" si="24"/>
        <v>0</v>
      </c>
      <c r="BC27" s="62">
        <f t="shared" si="25"/>
        <v>14</v>
      </c>
      <c r="BD27" s="63"/>
      <c r="BE27" s="545">
        <f t="shared" si="80"/>
        <v>6.666666666666667</v>
      </c>
      <c r="BF27" s="5">
        <f>COUNTIF($D27:$AH27,"DTS")+COUNTIF($D27:$AH27,"DTS1")</f>
        <v>0</v>
      </c>
      <c r="BG27" s="5">
        <f>COUNTIF($D27:$AH27,"NTS")+COUNTIF($D27:$AH27,"NTS1")</f>
        <v>0</v>
      </c>
      <c r="BH27" s="5">
        <f t="shared" si="57"/>
        <v>0</v>
      </c>
      <c r="BI27" s="5">
        <f t="shared" si="58"/>
        <v>0</v>
      </c>
      <c r="BJ27" s="5">
        <f>COUNTIF($D27:$AH27,"DTS5S")+COUNTIF($D27:$AH27,"DTS5S1")</f>
        <v>1</v>
      </c>
      <c r="BK27" s="5">
        <f>COUNTIF($D27:$AH27,"NTS5S")+COUNTIF($D27:$AH27,"NTS5S1")</f>
        <v>0</v>
      </c>
      <c r="BL27" s="5">
        <f>COUNTIF($D27:$AH27,"DTSDS")+COUNTIF($D27:$AH27,"DTSDS1")</f>
        <v>0</v>
      </c>
      <c r="BM27" s="5">
        <f>COUNTIF($D27:$AH27,"NTSDS")+COUNTIF($D27:$AH27,"NTSDS1")</f>
        <v>0</v>
      </c>
      <c r="BN27" s="143">
        <f>COUNTIF($D27:$AH27,"FOTS")</f>
        <v>0</v>
      </c>
      <c r="BO27" s="145">
        <f>+BE27+JAN!BO28</f>
        <v>8.1666666666666679</v>
      </c>
      <c r="BP27" s="837">
        <f>+BO27+(JAN!BN28+BN27)*(12/24)-$BO$12+"144:00"</f>
        <v>-0.16666666666666607</v>
      </c>
      <c r="BQ27" s="65">
        <f t="shared" si="60"/>
        <v>0</v>
      </c>
      <c r="BR27" s="838">
        <f>+BO27+BY27*$BD$2+"144:00"</f>
        <v>14.666666666666668</v>
      </c>
      <c r="BS27" s="545">
        <f>+BR27-$BO$12</f>
        <v>0.33333333333333393</v>
      </c>
      <c r="BT27" s="66" t="e">
        <f>+(BR27/$BR$77)-1</f>
        <v>#REF!</v>
      </c>
      <c r="BU27" s="67">
        <f t="shared" si="81"/>
        <v>0</v>
      </c>
      <c r="BV27" s="67">
        <f t="shared" si="82"/>
        <v>0</v>
      </c>
      <c r="BW27" s="67">
        <f t="shared" si="83"/>
        <v>1</v>
      </c>
      <c r="BX27" s="67">
        <f t="shared" si="84"/>
        <v>0</v>
      </c>
      <c r="BY27" s="68">
        <f t="shared" si="37"/>
        <v>1</v>
      </c>
      <c r="BZ27" s="67">
        <f>+BN27</f>
        <v>0</v>
      </c>
      <c r="CA27" s="67">
        <f>+JAN!CA28+BX27</f>
        <v>0</v>
      </c>
      <c r="CB27" s="68">
        <f t="shared" si="85"/>
        <v>0</v>
      </c>
      <c r="CE27" s="161">
        <f t="shared" si="79"/>
        <v>6.666666666666667</v>
      </c>
      <c r="CF27" s="125">
        <f t="shared" si="63"/>
        <v>15</v>
      </c>
      <c r="CG27" s="163">
        <f t="shared" si="47"/>
        <v>160</v>
      </c>
      <c r="CH27" s="163">
        <f t="shared" si="48"/>
        <v>12</v>
      </c>
      <c r="CI27" s="163">
        <f t="shared" si="49"/>
        <v>172</v>
      </c>
      <c r="CJ27" s="157">
        <f t="shared" si="39"/>
        <v>0</v>
      </c>
      <c r="CK27" s="418">
        <f>BY27-BV27+JAN!CK28</f>
        <v>1</v>
      </c>
      <c r="CL27" s="424">
        <f t="shared" si="86"/>
        <v>12</v>
      </c>
      <c r="CN27" s="124">
        <f t="shared" si="51"/>
        <v>6.666666666666667</v>
      </c>
      <c r="CO27" s="128">
        <f t="shared" si="52"/>
        <v>172</v>
      </c>
      <c r="CP27" s="125">
        <f t="shared" si="53"/>
        <v>14</v>
      </c>
      <c r="CQ27" s="125">
        <f t="shared" si="54"/>
        <v>15</v>
      </c>
    </row>
    <row r="28" spans="1:99" ht="21" customHeight="1" thickBot="1" x14ac:dyDescent="0.3">
      <c r="A28" s="127" t="s">
        <v>87</v>
      </c>
      <c r="B28" s="570" t="s">
        <v>331</v>
      </c>
      <c r="C28" s="19" t="s">
        <v>3</v>
      </c>
      <c r="D28" s="87" t="s">
        <v>341</v>
      </c>
      <c r="E28" s="913" t="s">
        <v>25</v>
      </c>
      <c r="F28" s="914"/>
      <c r="G28" s="87" t="s">
        <v>24</v>
      </c>
      <c r="H28" s="87" t="s">
        <v>25</v>
      </c>
      <c r="I28" s="501"/>
      <c r="J28" s="501"/>
      <c r="K28" s="87" t="s">
        <v>24</v>
      </c>
      <c r="L28" s="913" t="s">
        <v>25</v>
      </c>
      <c r="M28" s="914"/>
      <c r="N28" s="501"/>
      <c r="O28" s="87" t="s">
        <v>24</v>
      </c>
      <c r="P28" s="87" t="s">
        <v>25</v>
      </c>
      <c r="Q28" s="501"/>
      <c r="R28" s="501"/>
      <c r="S28" s="913" t="s">
        <v>27</v>
      </c>
      <c r="T28" s="915" t="s">
        <v>25</v>
      </c>
      <c r="U28" s="501"/>
      <c r="V28" s="501"/>
      <c r="W28" s="87" t="s">
        <v>24</v>
      </c>
      <c r="X28" s="87" t="s">
        <v>24</v>
      </c>
      <c r="Y28" s="501"/>
      <c r="Z28" s="916"/>
      <c r="AA28" s="363" t="s">
        <v>48</v>
      </c>
      <c r="AB28" s="909" t="s">
        <v>40</v>
      </c>
      <c r="AC28" s="909" t="s">
        <v>40</v>
      </c>
      <c r="AD28" s="501"/>
      <c r="AE28" s="87" t="s">
        <v>26</v>
      </c>
      <c r="AF28" s="409"/>
      <c r="AG28" s="409"/>
      <c r="AH28" s="478"/>
      <c r="AI28" s="123">
        <f t="shared" si="5"/>
        <v>5</v>
      </c>
      <c r="AJ28" s="61">
        <f t="shared" si="6"/>
        <v>5</v>
      </c>
      <c r="AK28" s="61">
        <f t="shared" si="7"/>
        <v>0</v>
      </c>
      <c r="AL28" s="61">
        <f t="shared" si="8"/>
        <v>0</v>
      </c>
      <c r="AM28" s="61">
        <f t="shared" si="9"/>
        <v>0</v>
      </c>
      <c r="AN28" s="61">
        <f t="shared" si="10"/>
        <v>1</v>
      </c>
      <c r="AO28" s="61">
        <f t="shared" si="11"/>
        <v>1</v>
      </c>
      <c r="AP28" s="61">
        <f t="shared" si="12"/>
        <v>0</v>
      </c>
      <c r="AQ28" s="61">
        <f t="shared" si="13"/>
        <v>0</v>
      </c>
      <c r="AR28" s="61">
        <f t="shared" si="14"/>
        <v>0</v>
      </c>
      <c r="AS28" s="61">
        <f t="shared" si="15"/>
        <v>0</v>
      </c>
      <c r="AT28" s="61">
        <f t="shared" si="16"/>
        <v>0</v>
      </c>
      <c r="AU28" s="61">
        <f t="shared" si="17"/>
        <v>0</v>
      </c>
      <c r="AV28" s="61">
        <f t="shared" si="18"/>
        <v>0</v>
      </c>
      <c r="AW28" s="61">
        <f t="shared" si="19"/>
        <v>0</v>
      </c>
      <c r="AX28" s="61">
        <f t="shared" si="20"/>
        <v>0</v>
      </c>
      <c r="AY28" s="61">
        <f t="shared" si="21"/>
        <v>0</v>
      </c>
      <c r="AZ28" s="61">
        <f t="shared" si="22"/>
        <v>1</v>
      </c>
      <c r="BA28" s="61">
        <f t="shared" si="23"/>
        <v>2</v>
      </c>
      <c r="BB28" s="61">
        <f t="shared" si="24"/>
        <v>0</v>
      </c>
      <c r="BC28" s="62">
        <f t="shared" si="25"/>
        <v>15</v>
      </c>
      <c r="BD28" s="63"/>
      <c r="BE28" s="545">
        <f t="shared" si="80"/>
        <v>7.166666666666667</v>
      </c>
      <c r="BF28" s="5">
        <f t="shared" si="56"/>
        <v>0</v>
      </c>
      <c r="BG28" s="5">
        <f t="shared" si="26"/>
        <v>0</v>
      </c>
      <c r="BH28" s="5">
        <f t="shared" si="57"/>
        <v>0</v>
      </c>
      <c r="BI28" s="5">
        <f t="shared" si="58"/>
        <v>0</v>
      </c>
      <c r="BJ28" s="5">
        <f t="shared" si="27"/>
        <v>1</v>
      </c>
      <c r="BK28" s="5">
        <f t="shared" si="59"/>
        <v>0</v>
      </c>
      <c r="BL28" s="5">
        <f t="shared" si="28"/>
        <v>0</v>
      </c>
      <c r="BM28" s="5">
        <f t="shared" si="29"/>
        <v>0</v>
      </c>
      <c r="BN28" s="143">
        <f t="shared" si="30"/>
        <v>0</v>
      </c>
      <c r="BO28" s="145">
        <f>+BE28+JAN!BO29</f>
        <v>8.6666666666666679</v>
      </c>
      <c r="BP28" s="837">
        <f>+BO28+(JAN!BN29+BN28)*(12/24)-$BO$12+"144:00"</f>
        <v>0.33333333333333393</v>
      </c>
      <c r="BQ28" s="65">
        <f t="shared" ref="BQ28" si="87">IF(BP28&gt;=(-11/24),0,(-BP28)/(12/24))</f>
        <v>0</v>
      </c>
      <c r="BR28" s="838">
        <f>+BO28+BY28*$BD$2+"144:00"</f>
        <v>15.166666666666668</v>
      </c>
      <c r="BS28" s="545">
        <f>+BR28-$BO$12</f>
        <v>0.83333333333333393</v>
      </c>
      <c r="BT28" s="66" t="e">
        <f>+(BR28/$BR$77)-1</f>
        <v>#REF!</v>
      </c>
      <c r="BU28" s="67">
        <f t="shared" ref="BU28" si="88">+BF28+BG28</f>
        <v>0</v>
      </c>
      <c r="BV28" s="67">
        <f t="shared" ref="BV28" si="89">+BH28+BI28</f>
        <v>0</v>
      </c>
      <c r="BW28" s="67">
        <f t="shared" ref="BW28" si="90">+BJ28+BK28</f>
        <v>1</v>
      </c>
      <c r="BX28" s="67">
        <f t="shared" ref="BX28" si="91">+BL28+BM28</f>
        <v>0</v>
      </c>
      <c r="BY28" s="68">
        <f t="shared" ref="BY28" si="92">+BU28+BV28+BW28+BX28</f>
        <v>1</v>
      </c>
      <c r="BZ28" s="67">
        <f>+BN28</f>
        <v>0</v>
      </c>
      <c r="CA28" s="67">
        <f>+JAN!CA29+BX28</f>
        <v>0</v>
      </c>
      <c r="CB28" s="68">
        <f t="shared" ref="CB28" si="93">+CA28-BZ28</f>
        <v>0</v>
      </c>
      <c r="CE28" s="161">
        <f t="shared" si="79"/>
        <v>7.166666666666667</v>
      </c>
      <c r="CF28" s="125">
        <f t="shared" si="63"/>
        <v>16</v>
      </c>
      <c r="CG28" s="163">
        <f t="shared" si="47"/>
        <v>172</v>
      </c>
      <c r="CH28" s="163">
        <f t="shared" si="48"/>
        <v>12</v>
      </c>
      <c r="CI28" s="163">
        <f t="shared" si="49"/>
        <v>184</v>
      </c>
      <c r="CJ28" s="157">
        <f t="shared" si="39"/>
        <v>0</v>
      </c>
      <c r="CK28" s="418">
        <f>BY28-BV28+JAN!CK29</f>
        <v>1</v>
      </c>
      <c r="CL28" s="424">
        <f t="shared" si="86"/>
        <v>12</v>
      </c>
      <c r="CN28" s="124">
        <f t="shared" si="51"/>
        <v>7.166666666666667</v>
      </c>
      <c r="CO28" s="128">
        <f t="shared" si="52"/>
        <v>184</v>
      </c>
      <c r="CP28" s="125">
        <f t="shared" si="53"/>
        <v>15</v>
      </c>
      <c r="CQ28" s="125">
        <f t="shared" si="54"/>
        <v>16</v>
      </c>
    </row>
    <row r="29" spans="1:99" s="23" customFormat="1" ht="24" customHeight="1" thickBot="1" x14ac:dyDescent="0.3">
      <c r="A29" s="59" t="s">
        <v>21</v>
      </c>
      <c r="B29" s="59" t="s">
        <v>22</v>
      </c>
      <c r="C29" s="222" t="s">
        <v>23</v>
      </c>
      <c r="D29" s="261">
        <v>1</v>
      </c>
      <c r="E29" s="596">
        <f>D29+1</f>
        <v>2</v>
      </c>
      <c r="F29" s="305">
        <f t="shared" ref="F29:AE29" si="94">E29+1</f>
        <v>3</v>
      </c>
      <c r="G29" s="262">
        <f t="shared" si="94"/>
        <v>4</v>
      </c>
      <c r="H29" s="262">
        <f t="shared" si="94"/>
        <v>5</v>
      </c>
      <c r="I29" s="262">
        <f t="shared" si="94"/>
        <v>6</v>
      </c>
      <c r="J29" s="262">
        <f t="shared" si="94"/>
        <v>7</v>
      </c>
      <c r="K29" s="262">
        <f t="shared" si="94"/>
        <v>8</v>
      </c>
      <c r="L29" s="597">
        <f t="shared" si="94"/>
        <v>9</v>
      </c>
      <c r="M29" s="305">
        <f t="shared" si="94"/>
        <v>10</v>
      </c>
      <c r="N29" s="839">
        <f t="shared" si="94"/>
        <v>11</v>
      </c>
      <c r="O29" s="839">
        <f t="shared" si="94"/>
        <v>12</v>
      </c>
      <c r="P29" s="261">
        <f t="shared" si="94"/>
        <v>13</v>
      </c>
      <c r="Q29" s="262">
        <f t="shared" si="94"/>
        <v>14</v>
      </c>
      <c r="R29" s="262">
        <f t="shared" si="94"/>
        <v>15</v>
      </c>
      <c r="S29" s="596">
        <f t="shared" si="94"/>
        <v>16</v>
      </c>
      <c r="T29" s="305">
        <f t="shared" si="94"/>
        <v>17</v>
      </c>
      <c r="U29" s="262">
        <f t="shared" si="94"/>
        <v>18</v>
      </c>
      <c r="V29" s="262">
        <f t="shared" si="94"/>
        <v>19</v>
      </c>
      <c r="W29" s="262">
        <f t="shared" si="94"/>
        <v>20</v>
      </c>
      <c r="X29" s="261">
        <f t="shared" si="94"/>
        <v>21</v>
      </c>
      <c r="Y29" s="262">
        <f t="shared" si="94"/>
        <v>22</v>
      </c>
      <c r="Z29" s="596">
        <f t="shared" si="94"/>
        <v>23</v>
      </c>
      <c r="AA29" s="305">
        <f t="shared" si="94"/>
        <v>24</v>
      </c>
      <c r="AB29" s="262">
        <f t="shared" si="94"/>
        <v>25</v>
      </c>
      <c r="AC29" s="262">
        <f t="shared" si="94"/>
        <v>26</v>
      </c>
      <c r="AD29" s="262">
        <f t="shared" si="94"/>
        <v>27</v>
      </c>
      <c r="AE29" s="262">
        <f t="shared" si="94"/>
        <v>28</v>
      </c>
      <c r="AF29" s="824"/>
      <c r="AG29" s="824"/>
      <c r="AH29" s="825"/>
      <c r="AI29" s="131">
        <f t="shared" ref="AI29:BC29" si="95">SUM(AI13:AI28)</f>
        <v>69</v>
      </c>
      <c r="AJ29" s="131">
        <f t="shared" si="95"/>
        <v>75</v>
      </c>
      <c r="AK29" s="131">
        <f t="shared" si="95"/>
        <v>0</v>
      </c>
      <c r="AL29" s="131">
        <f t="shared" si="95"/>
        <v>0</v>
      </c>
      <c r="AM29" s="131">
        <f t="shared" si="95"/>
        <v>0</v>
      </c>
      <c r="AN29" s="131">
        <f t="shared" si="95"/>
        <v>12</v>
      </c>
      <c r="AO29" s="131">
        <f t="shared" si="95"/>
        <v>8</v>
      </c>
      <c r="AP29" s="131">
        <f t="shared" si="95"/>
        <v>10</v>
      </c>
      <c r="AQ29" s="131">
        <f t="shared" si="95"/>
        <v>5</v>
      </c>
      <c r="AR29" s="131">
        <f t="shared" si="95"/>
        <v>0</v>
      </c>
      <c r="AS29" s="131">
        <f t="shared" si="95"/>
        <v>0</v>
      </c>
      <c r="AT29" s="131">
        <f t="shared" si="95"/>
        <v>6</v>
      </c>
      <c r="AU29" s="131">
        <f t="shared" si="95"/>
        <v>14</v>
      </c>
      <c r="AV29" s="131">
        <f t="shared" si="95"/>
        <v>4</v>
      </c>
      <c r="AW29" s="131">
        <f t="shared" si="95"/>
        <v>0</v>
      </c>
      <c r="AX29" s="131">
        <f t="shared" si="95"/>
        <v>0</v>
      </c>
      <c r="AY29" s="131">
        <f t="shared" si="95"/>
        <v>0</v>
      </c>
      <c r="AZ29" s="131">
        <f t="shared" si="95"/>
        <v>2</v>
      </c>
      <c r="BA29" s="131">
        <f t="shared" si="95"/>
        <v>31</v>
      </c>
      <c r="BB29" s="131">
        <f t="shared" si="95"/>
        <v>0</v>
      </c>
      <c r="BC29" s="131">
        <f t="shared" si="95"/>
        <v>212.33333333333334</v>
      </c>
      <c r="BD29" s="71"/>
      <c r="BE29" s="72"/>
      <c r="BF29" s="265">
        <f t="shared" si="56"/>
        <v>0</v>
      </c>
      <c r="BG29" s="265">
        <f t="shared" si="26"/>
        <v>0</v>
      </c>
      <c r="BH29" s="265">
        <f t="shared" si="57"/>
        <v>0</v>
      </c>
      <c r="BI29" s="265">
        <f t="shared" si="58"/>
        <v>0</v>
      </c>
      <c r="BJ29" s="265">
        <f t="shared" si="27"/>
        <v>0</v>
      </c>
      <c r="BK29" s="265">
        <f t="shared" si="59"/>
        <v>0</v>
      </c>
      <c r="BL29" s="265">
        <f t="shared" si="28"/>
        <v>0</v>
      </c>
      <c r="BM29" s="265">
        <f t="shared" si="29"/>
        <v>0</v>
      </c>
      <c r="BN29" s="266">
        <f t="shared" si="30"/>
        <v>0</v>
      </c>
      <c r="BO29" s="147" t="s">
        <v>191</v>
      </c>
      <c r="BP29" s="74" t="e">
        <f>AVERAGE(BP14:BP28)</f>
        <v>#REF!</v>
      </c>
      <c r="BQ29" s="74"/>
      <c r="BR29" s="73" t="s">
        <v>191</v>
      </c>
      <c r="BS29" s="74" t="e">
        <f>AVERAGE(BS13:BS28)</f>
        <v>#REF!</v>
      </c>
      <c r="BT29" s="75" t="e">
        <f>AVERAGE(BT14:BT28)</f>
        <v>#REF!</v>
      </c>
      <c r="BU29" s="75"/>
      <c r="BV29" s="75"/>
      <c r="BW29" s="75"/>
      <c r="BX29" s="75"/>
      <c r="BY29" s="75"/>
      <c r="BZ29" s="75"/>
      <c r="CA29" s="75"/>
      <c r="CB29" s="836" t="e">
        <f>SUM(CB13:CB28)</f>
        <v>#REF!</v>
      </c>
      <c r="CE29" s="161"/>
      <c r="CF29" s="125"/>
      <c r="CG29" s="163"/>
      <c r="CH29" s="163"/>
      <c r="CI29" s="163"/>
      <c r="CJ29" s="157"/>
      <c r="CK29" s="418"/>
      <c r="CL29" s="424"/>
      <c r="CM29"/>
      <c r="CN29" s="124"/>
      <c r="CO29" s="128">
        <f t="shared" si="52"/>
        <v>0</v>
      </c>
      <c r="CP29" s="125"/>
      <c r="CQ29" s="125"/>
    </row>
    <row r="30" spans="1:99" ht="21" customHeight="1" thickBot="1" x14ac:dyDescent="0.3">
      <c r="A30" s="573" t="s">
        <v>90</v>
      </c>
      <c r="B30" s="572" t="s">
        <v>56</v>
      </c>
      <c r="C30" s="24" t="s">
        <v>1</v>
      </c>
      <c r="D30" s="471" t="s">
        <v>50</v>
      </c>
      <c r="E30" s="414" t="s">
        <v>24</v>
      </c>
      <c r="F30" s="433" t="s">
        <v>25</v>
      </c>
      <c r="G30" s="479"/>
      <c r="H30" s="479"/>
      <c r="I30" s="409" t="s">
        <v>24</v>
      </c>
      <c r="J30" s="409" t="s">
        <v>24</v>
      </c>
      <c r="K30" s="493"/>
      <c r="L30" s="477"/>
      <c r="M30" s="433" t="s">
        <v>24</v>
      </c>
      <c r="N30" s="409" t="s">
        <v>25</v>
      </c>
      <c r="O30" s="471"/>
      <c r="P30" s="471"/>
      <c r="Q30" s="409" t="s">
        <v>25</v>
      </c>
      <c r="R30" s="409" t="s">
        <v>25</v>
      </c>
      <c r="S30" s="478"/>
      <c r="T30" s="473"/>
      <c r="U30" s="409" t="s">
        <v>35</v>
      </c>
      <c r="V30" s="409" t="s">
        <v>25</v>
      </c>
      <c r="W30" s="471"/>
      <c r="X30" s="471"/>
      <c r="Y30" s="409" t="s">
        <v>24</v>
      </c>
      <c r="Z30" s="414" t="s">
        <v>25</v>
      </c>
      <c r="AA30" s="473"/>
      <c r="AB30" s="479" t="s">
        <v>61</v>
      </c>
      <c r="AC30" s="409" t="s">
        <v>24</v>
      </c>
      <c r="AD30" s="409" t="s">
        <v>25</v>
      </c>
      <c r="AE30" s="471"/>
      <c r="AF30" s="452"/>
      <c r="AG30" s="452"/>
      <c r="AH30" s="628"/>
      <c r="AI30" s="123">
        <f t="shared" ref="AI30:AI43" si="96">COUNTIF($D30:$AH30,"D")</f>
        <v>6</v>
      </c>
      <c r="AJ30" s="61">
        <f t="shared" ref="AJ30:AJ43" si="97">COUNTIF($D30:$AH30,"N")</f>
        <v>7</v>
      </c>
      <c r="AK30" s="61">
        <f>COUNTIF($D30:$AH30,"DTS4S")+COUNTIF($D30:$AH30,"DTS4S1")</f>
        <v>0</v>
      </c>
      <c r="AL30" s="61">
        <f>COUNTIF($D30:$AH30,"NTS4S")+COUNTIF($D30:$AH30,"NTS4S1")</f>
        <v>0</v>
      </c>
      <c r="AM30" s="61">
        <f t="shared" ref="AM30:AM43" si="98">COUNTIF($D30:$AH30,"S")</f>
        <v>0</v>
      </c>
      <c r="AN30" s="61">
        <f t="shared" ref="AN30:AN43" si="99">COUNTIF($D30:$AH30,"DT")</f>
        <v>0</v>
      </c>
      <c r="AO30" s="61">
        <f t="shared" ref="AO30:AO43" si="100">COUNTIF($D30:$AH30,"NT")</f>
        <v>0</v>
      </c>
      <c r="AP30" s="61">
        <f t="shared" ref="AP30:AP43" si="101">COUNTIF($D30:$AH30,"t")</f>
        <v>0</v>
      </c>
      <c r="AQ30" s="61">
        <f t="shared" ref="AQ30:AQ43" si="102">COUNTIF($D30:$AH30,"FE")</f>
        <v>0</v>
      </c>
      <c r="AR30" s="61">
        <f t="shared" ref="AR30:AR43" si="103">COUNTIF($D30:$AH30,"FO")</f>
        <v>0</v>
      </c>
      <c r="AS30" s="61">
        <f t="shared" ref="AS30:AS43" si="104">COUNTIF($D30:$AH30,"DS")</f>
        <v>0</v>
      </c>
      <c r="AT30" s="61">
        <f t="shared" ref="AT30:AT43" si="105">COUNTIF($D30:$AH30,"DISP")</f>
        <v>1</v>
      </c>
      <c r="AU30" s="61">
        <f t="shared" ref="AU30:AU43" si="106">COUNTIF($D30:$AH30,"L")</f>
        <v>0</v>
      </c>
      <c r="AV30" s="61">
        <f t="shared" ref="AV30:AV43" si="107">COUNTIF($D30:$AH30,"B")</f>
        <v>0</v>
      </c>
      <c r="AW30" s="61">
        <f t="shared" ref="AW30:AW43" si="108">COUNTIF($D30:$AH30,"SA")</f>
        <v>0</v>
      </c>
      <c r="AX30" s="61">
        <f t="shared" ref="AX30:AX43" si="109">COUNTIF($D30:$AH30,"SAT")</f>
        <v>0</v>
      </c>
      <c r="AY30" s="61">
        <f t="shared" ref="AY30:AY43" si="110">COUNTIF($D30:$AH30,"SE")</f>
        <v>0</v>
      </c>
      <c r="AZ30" s="61">
        <f t="shared" ref="AZ30:AZ42" si="111">COUNTIF($D30:$AH30,"OJTD")+COUNTIF($D30:$AH30,"OJTN")</f>
        <v>0</v>
      </c>
      <c r="BA30" s="61">
        <f t="shared" ref="BA30:BA43" si="112">COUNTIF($D30:$AH30,"TR")</f>
        <v>0</v>
      </c>
      <c r="BB30" s="61">
        <f t="shared" ref="BB30:BB43" si="113">COUNTIF($D30:$AH30,"F")</f>
        <v>0</v>
      </c>
      <c r="BC30" s="62">
        <f t="shared" ref="BC30:BC43" si="114">+AI30+AJ30+AN30+AO30+((AQ30+AU30+AV30+AY30)*8)/12+AW30+AX30+AZ30+BA30+AM30</f>
        <v>13</v>
      </c>
      <c r="BD30" s="63"/>
      <c r="BE30" s="545">
        <f>+AI30*$BD$2+AJ30*$BD$6+AN30*$BD$2+AO30*$BD$6+AQ30*8/24+AU30*8/24+AV30*8/24+AW30*8/24+AX30*12/24+AY30*8/24+AZ30*$BD$2+BA30*8/24+BN30*(0/24)+(AM30*$BE$2)+AK30*$BF$2+AL30*$BF$6</f>
        <v>6.5</v>
      </c>
      <c r="BF30" s="5">
        <f t="shared" si="56"/>
        <v>1</v>
      </c>
      <c r="BG30" s="5">
        <f t="shared" si="26"/>
        <v>0</v>
      </c>
      <c r="BH30" s="5">
        <f t="shared" si="57"/>
        <v>0</v>
      </c>
      <c r="BI30" s="5">
        <f t="shared" si="58"/>
        <v>0</v>
      </c>
      <c r="BJ30" s="5">
        <f t="shared" si="27"/>
        <v>0</v>
      </c>
      <c r="BK30" s="5">
        <f t="shared" si="59"/>
        <v>0</v>
      </c>
      <c r="BL30" s="5">
        <f t="shared" si="28"/>
        <v>1</v>
      </c>
      <c r="BM30" s="5">
        <f t="shared" si="29"/>
        <v>0</v>
      </c>
      <c r="BN30" s="143">
        <f t="shared" si="30"/>
        <v>0</v>
      </c>
      <c r="BO30" s="145">
        <f>+BE30+JAN!BO31</f>
        <v>13.5</v>
      </c>
      <c r="BP30" s="64">
        <f>+BO30+(JAN!BN31+BN30)*(12/24)-$BO$12</f>
        <v>-0.83333333333333393</v>
      </c>
      <c r="BQ30" s="65">
        <f t="shared" ref="BQ30:BQ31" si="115">IF(BP30&gt;=(-11/24),0,(-BP30)/(12/24))</f>
        <v>1.6666666666666679</v>
      </c>
      <c r="BR30" s="545">
        <f>+BO30+BY30*$BD$2</f>
        <v>14.5</v>
      </c>
      <c r="BS30" s="545">
        <f t="shared" ref="BS30" si="116">+BR30-$BO$12</f>
        <v>0.16666666666666607</v>
      </c>
      <c r="BT30" s="66" t="e">
        <f>+(BR30/$BR$77)-1</f>
        <v>#REF!</v>
      </c>
      <c r="BU30" s="67">
        <f>+BF30+BG30</f>
        <v>1</v>
      </c>
      <c r="BV30" s="67">
        <f>+BH30+BI30</f>
        <v>0</v>
      </c>
      <c r="BW30" s="67">
        <f>+BJ30+BK30</f>
        <v>0</v>
      </c>
      <c r="BX30" s="67">
        <f>+BL30+BM30</f>
        <v>1</v>
      </c>
      <c r="BY30" s="68">
        <f>+BU30+BV30+BW30+BX30</f>
        <v>2</v>
      </c>
      <c r="BZ30" s="67">
        <f>+BN30+JAN!BZ31</f>
        <v>0</v>
      </c>
      <c r="CA30" s="67">
        <f>+JAN!CA31+BX30</f>
        <v>22</v>
      </c>
      <c r="CB30" s="68">
        <f>+CA30-BZ30</f>
        <v>22</v>
      </c>
      <c r="CE30" s="161">
        <f t="shared" ref="CE30:CE43" si="117">+BE30</f>
        <v>6.5</v>
      </c>
      <c r="CF30" s="125">
        <f t="shared" ref="CF30:CF43" si="118">+BC30+BF30+BG30+BJ30+BK30+BL30+BM30+BH30+BI30</f>
        <v>15</v>
      </c>
      <c r="CG30" s="163">
        <f t="shared" si="47"/>
        <v>156</v>
      </c>
      <c r="CH30" s="163">
        <f t="shared" si="48"/>
        <v>24</v>
      </c>
      <c r="CI30" s="163">
        <f t="shared" si="49"/>
        <v>180</v>
      </c>
      <c r="CJ30" s="157">
        <f t="shared" si="39"/>
        <v>0</v>
      </c>
      <c r="CK30" s="418">
        <f>BY30-BV30+JAN!CK31</f>
        <v>3</v>
      </c>
      <c r="CL30" s="424">
        <f>CK30*12+BV30*8+"2"</f>
        <v>38</v>
      </c>
      <c r="CN30" s="124">
        <f t="shared" si="51"/>
        <v>6.5</v>
      </c>
      <c r="CO30" s="128">
        <f t="shared" si="52"/>
        <v>180</v>
      </c>
      <c r="CP30" s="125">
        <f t="shared" si="53"/>
        <v>13</v>
      </c>
      <c r="CQ30" s="125">
        <f t="shared" si="54"/>
        <v>15</v>
      </c>
    </row>
    <row r="31" spans="1:99" ht="21" customHeight="1" thickBot="1" x14ac:dyDescent="0.3">
      <c r="A31" s="1677" t="s">
        <v>298</v>
      </c>
      <c r="B31" s="572" t="s">
        <v>91</v>
      </c>
      <c r="C31" s="24" t="s">
        <v>92</v>
      </c>
      <c r="D31" s="471"/>
      <c r="E31" s="414"/>
      <c r="F31" s="433"/>
      <c r="G31" s="479"/>
      <c r="H31" s="479"/>
      <c r="I31" s="409"/>
      <c r="J31" s="409"/>
      <c r="K31" s="493"/>
      <c r="L31" s="477"/>
      <c r="M31" s="433"/>
      <c r="N31" s="409" t="s">
        <v>25</v>
      </c>
      <c r="O31" s="471"/>
      <c r="P31" s="471"/>
      <c r="Q31" s="409"/>
      <c r="R31" s="409"/>
      <c r="S31" s="478"/>
      <c r="T31" s="473"/>
      <c r="U31" s="409" t="s">
        <v>24</v>
      </c>
      <c r="V31" s="409"/>
      <c r="W31" s="471"/>
      <c r="X31" s="471"/>
      <c r="Y31" s="409"/>
      <c r="Z31" s="414"/>
      <c r="AA31" s="473"/>
      <c r="AB31" s="479" t="s">
        <v>61</v>
      </c>
      <c r="AC31" s="409"/>
      <c r="AD31" s="409"/>
      <c r="AE31" s="471"/>
      <c r="AF31" s="447"/>
      <c r="AG31" s="447"/>
      <c r="AH31" s="633"/>
      <c r="AI31" s="123">
        <f t="shared" si="96"/>
        <v>1</v>
      </c>
      <c r="AJ31" s="61">
        <f t="shared" si="97"/>
        <v>1</v>
      </c>
      <c r="AK31" s="61">
        <f t="shared" ref="AK31:AK43" si="119">COUNTIF($D31:$AH31,"DTS4S")+COUNTIF($D31:$AH31,"DTS4S1")</f>
        <v>0</v>
      </c>
      <c r="AL31" s="61">
        <f t="shared" ref="AL31:AL43" si="120">COUNTIF($D31:$AH31,"NTS4S")+COUNTIF($D31:$AH31,"NTS4S1")</f>
        <v>0</v>
      </c>
      <c r="AM31" s="61">
        <f t="shared" si="98"/>
        <v>0</v>
      </c>
      <c r="AN31" s="61">
        <f t="shared" si="99"/>
        <v>0</v>
      </c>
      <c r="AO31" s="61">
        <f t="shared" si="100"/>
        <v>0</v>
      </c>
      <c r="AP31" s="61">
        <f t="shared" si="101"/>
        <v>0</v>
      </c>
      <c r="AQ31" s="61">
        <f t="shared" si="102"/>
        <v>0</v>
      </c>
      <c r="AR31" s="61">
        <f t="shared" si="103"/>
        <v>0</v>
      </c>
      <c r="AS31" s="61">
        <f t="shared" si="104"/>
        <v>0</v>
      </c>
      <c r="AT31" s="61">
        <f t="shared" si="105"/>
        <v>0</v>
      </c>
      <c r="AU31" s="61">
        <f t="shared" si="106"/>
        <v>0</v>
      </c>
      <c r="AV31" s="61">
        <f t="shared" si="107"/>
        <v>0</v>
      </c>
      <c r="AW31" s="61">
        <f t="shared" si="108"/>
        <v>0</v>
      </c>
      <c r="AX31" s="61">
        <f t="shared" si="109"/>
        <v>0</v>
      </c>
      <c r="AY31" s="61">
        <f t="shared" si="110"/>
        <v>0</v>
      </c>
      <c r="AZ31" s="61">
        <f t="shared" si="111"/>
        <v>0</v>
      </c>
      <c r="BA31" s="61">
        <f t="shared" si="112"/>
        <v>0</v>
      </c>
      <c r="BB31" s="61">
        <f t="shared" si="113"/>
        <v>0</v>
      </c>
      <c r="BC31" s="62">
        <f t="shared" si="114"/>
        <v>2</v>
      </c>
      <c r="BD31" s="20" t="e">
        <f>+AI31*$BD$2+AJ31*$BD$6+AN31*$BD$2+AO31*$BD$6+AQ31*8/24+AU31*8/24+AV31*8/24+AW31*8/24+AX31*12/24+AY31*8/24+AZ31*$BD$2+BA31*8/24+BN31*(0/24)+(AM31*$BE$2)+AK31*$BF$2+AL31*$BF$6</f>
        <v>#REF!</v>
      </c>
      <c r="BE31" s="1663" t="e">
        <f>+BD31+#REF!</f>
        <v>#REF!</v>
      </c>
      <c r="BF31" s="5">
        <f t="shared" si="56"/>
        <v>1</v>
      </c>
      <c r="BG31" s="5">
        <f t="shared" si="26"/>
        <v>0</v>
      </c>
      <c r="BH31" s="5">
        <f t="shared" si="57"/>
        <v>0</v>
      </c>
      <c r="BI31" s="5">
        <f t="shared" si="58"/>
        <v>0</v>
      </c>
      <c r="BJ31" s="5">
        <f t="shared" si="27"/>
        <v>0</v>
      </c>
      <c r="BK31" s="5">
        <f t="shared" si="59"/>
        <v>0</v>
      </c>
      <c r="BL31" s="5">
        <f t="shared" si="28"/>
        <v>0</v>
      </c>
      <c r="BM31" s="5">
        <f t="shared" si="29"/>
        <v>0</v>
      </c>
      <c r="BN31" s="1671" t="e">
        <f>COUNTIF($D31:$AH31,"FOTS")+COUNTIF(#REF!,"FOTS")</f>
        <v>#REF!</v>
      </c>
      <c r="BO31" s="145" t="e">
        <f>+BE31+JAN!BO32</f>
        <v>#REF!</v>
      </c>
      <c r="BP31" s="1665" t="e">
        <f>+BO31+(JAN!BN32+BN31)*(12/24)-$BO$12</f>
        <v>#REF!</v>
      </c>
      <c r="BQ31" s="1666" t="e">
        <f t="shared" si="115"/>
        <v>#REF!</v>
      </c>
      <c r="BR31" s="1663" t="e">
        <f>+BO31+BY31*$BD$2</f>
        <v>#REF!</v>
      </c>
      <c r="BS31" s="1663" t="e">
        <f>+BR31-$BO$12</f>
        <v>#REF!</v>
      </c>
      <c r="BT31" s="1669" t="e">
        <f>+(BR31/$BR$77)-1</f>
        <v>#REF!</v>
      </c>
      <c r="BU31" s="1667" t="e">
        <f>+BF31+BG31+#REF!+#REF!</f>
        <v>#REF!</v>
      </c>
      <c r="BV31" s="1667" t="e">
        <f>+BH31+BI31+#REF!+#REF!</f>
        <v>#REF!</v>
      </c>
      <c r="BW31" s="1667" t="e">
        <f>+BJ31+BK31+#REF!+#REF!</f>
        <v>#REF!</v>
      </c>
      <c r="BX31" s="1667" t="e">
        <f>+BL31+BM31+#REF!+#REF!</f>
        <v>#REF!</v>
      </c>
      <c r="BY31" s="1668" t="e">
        <f t="shared" ref="BY31:BY43" si="121">+BU31+BV31+BW31+BX31</f>
        <v>#REF!</v>
      </c>
      <c r="BZ31" s="67" t="e">
        <f>+BN31+JAN!BZ32</f>
        <v>#REF!</v>
      </c>
      <c r="CA31" s="1667" t="e">
        <f>+JAN!CA32+BX31</f>
        <v>#REF!</v>
      </c>
      <c r="CB31" s="1668" t="e">
        <f>+CA31-BZ31+#REF!-#REF!</f>
        <v>#REF!</v>
      </c>
      <c r="CE31" s="161" t="e">
        <f t="shared" si="117"/>
        <v>#REF!</v>
      </c>
      <c r="CF31" s="125">
        <f t="shared" si="118"/>
        <v>3</v>
      </c>
      <c r="CG31" s="163" t="e">
        <f t="shared" si="47"/>
        <v>#REF!</v>
      </c>
      <c r="CH31" s="163">
        <f t="shared" si="48"/>
        <v>12</v>
      </c>
      <c r="CI31" s="163" t="e">
        <f t="shared" si="49"/>
        <v>#REF!</v>
      </c>
      <c r="CJ31" s="157" t="e">
        <f t="shared" si="39"/>
        <v>#REF!</v>
      </c>
      <c r="CK31" s="418" t="e">
        <f>BY31-BV31+JAN!CK32</f>
        <v>#REF!</v>
      </c>
      <c r="CL31" s="831" t="e">
        <f>CK31*12+BV31*8</f>
        <v>#REF!</v>
      </c>
      <c r="CN31" s="124" t="e">
        <f t="shared" si="51"/>
        <v>#REF!</v>
      </c>
      <c r="CO31" s="128" t="e">
        <f t="shared" si="52"/>
        <v>#REF!</v>
      </c>
      <c r="CP31" s="125">
        <f t="shared" si="53"/>
        <v>2</v>
      </c>
      <c r="CQ31" s="125">
        <f t="shared" si="54"/>
        <v>3</v>
      </c>
    </row>
    <row r="32" spans="1:99" ht="21" customHeight="1" thickBot="1" x14ac:dyDescent="0.3">
      <c r="A32" s="573" t="s">
        <v>95</v>
      </c>
      <c r="B32" s="572" t="s">
        <v>96</v>
      </c>
      <c r="C32" s="24" t="s">
        <v>2</v>
      </c>
      <c r="D32" s="499"/>
      <c r="E32" s="430" t="s">
        <v>25</v>
      </c>
      <c r="F32" s="433" t="s">
        <v>31</v>
      </c>
      <c r="G32" s="479"/>
      <c r="H32" s="479" t="s">
        <v>26</v>
      </c>
      <c r="I32" s="409" t="s">
        <v>24</v>
      </c>
      <c r="J32" s="409" t="s">
        <v>24</v>
      </c>
      <c r="K32" s="493"/>
      <c r="L32" s="477"/>
      <c r="M32" s="433" t="s">
        <v>24</v>
      </c>
      <c r="N32" s="87" t="s">
        <v>61</v>
      </c>
      <c r="O32" s="471"/>
      <c r="P32" s="471"/>
      <c r="Q32" s="409" t="s">
        <v>25</v>
      </c>
      <c r="R32" s="409" t="s">
        <v>25</v>
      </c>
      <c r="S32" s="478"/>
      <c r="T32" s="473"/>
      <c r="U32" s="409" t="s">
        <v>24</v>
      </c>
      <c r="V32" s="409" t="s">
        <v>24</v>
      </c>
      <c r="W32" s="471"/>
      <c r="X32" s="471"/>
      <c r="Y32" s="409" t="s">
        <v>24</v>
      </c>
      <c r="Z32" s="414" t="s">
        <v>26</v>
      </c>
      <c r="AA32" s="473"/>
      <c r="AB32" s="479" t="s">
        <v>61</v>
      </c>
      <c r="AC32" s="409" t="s">
        <v>24</v>
      </c>
      <c r="AD32" s="409" t="s">
        <v>26</v>
      </c>
      <c r="AE32" s="471"/>
      <c r="AF32" s="492"/>
      <c r="AG32" s="492"/>
      <c r="AH32" s="454"/>
      <c r="AI32" s="123">
        <f t="shared" si="96"/>
        <v>7</v>
      </c>
      <c r="AJ32" s="61">
        <f t="shared" si="97"/>
        <v>3</v>
      </c>
      <c r="AK32" s="61">
        <f t="shared" si="119"/>
        <v>0</v>
      </c>
      <c r="AL32" s="61">
        <f t="shared" si="120"/>
        <v>0</v>
      </c>
      <c r="AM32" s="61">
        <f t="shared" si="98"/>
        <v>0</v>
      </c>
      <c r="AN32" s="61">
        <f t="shared" si="99"/>
        <v>3</v>
      </c>
      <c r="AO32" s="61">
        <f t="shared" si="100"/>
        <v>0</v>
      </c>
      <c r="AP32" s="61">
        <f t="shared" si="101"/>
        <v>1</v>
      </c>
      <c r="AQ32" s="61">
        <f t="shared" si="102"/>
        <v>0</v>
      </c>
      <c r="AR32" s="61">
        <f t="shared" si="103"/>
        <v>0</v>
      </c>
      <c r="AS32" s="61">
        <f t="shared" si="104"/>
        <v>0</v>
      </c>
      <c r="AT32" s="61">
        <f t="shared" si="105"/>
        <v>0</v>
      </c>
      <c r="AU32" s="61">
        <f t="shared" si="106"/>
        <v>0</v>
      </c>
      <c r="AV32" s="61">
        <f t="shared" si="107"/>
        <v>0</v>
      </c>
      <c r="AW32" s="61">
        <f t="shared" si="108"/>
        <v>0</v>
      </c>
      <c r="AX32" s="61">
        <f t="shared" si="109"/>
        <v>0</v>
      </c>
      <c r="AY32" s="61">
        <f t="shared" si="110"/>
        <v>0</v>
      </c>
      <c r="AZ32" s="61">
        <f t="shared" si="111"/>
        <v>0</v>
      </c>
      <c r="BA32" s="61">
        <f t="shared" si="112"/>
        <v>0</v>
      </c>
      <c r="BB32" s="61">
        <f t="shared" si="113"/>
        <v>0</v>
      </c>
      <c r="BC32" s="62">
        <f t="shared" si="114"/>
        <v>13</v>
      </c>
      <c r="BD32" s="63"/>
      <c r="BE32" s="545">
        <f>+AI32*$BD$2+AJ32*$BD$6+AN32*$BD$2+AO32*$BD$6+AQ32*8/24+AU32*8/24+AV32*8/24+AW32*8/24+AX32*12/24+AY32*8/24+AZ32*$BD$2+BA32*8/24+BN32*(0/24)+(AM32*$BE$2)+AK32*$BF$2+AL32*$BF$6</f>
        <v>6.5</v>
      </c>
      <c r="BF32" s="5">
        <f t="shared" si="56"/>
        <v>2</v>
      </c>
      <c r="BG32" s="5">
        <f t="shared" si="26"/>
        <v>0</v>
      </c>
      <c r="BH32" s="5">
        <f t="shared" si="57"/>
        <v>0</v>
      </c>
      <c r="BI32" s="5">
        <f t="shared" si="58"/>
        <v>0</v>
      </c>
      <c r="BJ32" s="5">
        <f t="shared" si="27"/>
        <v>0</v>
      </c>
      <c r="BK32" s="5">
        <f t="shared" si="59"/>
        <v>0</v>
      </c>
      <c r="BL32" s="5">
        <f t="shared" si="28"/>
        <v>0</v>
      </c>
      <c r="BM32" s="5">
        <f t="shared" si="29"/>
        <v>0</v>
      </c>
      <c r="BN32" s="143">
        <f t="shared" si="30"/>
        <v>0</v>
      </c>
      <c r="BO32" s="145">
        <f>+BE32+JAN!BO34</f>
        <v>14</v>
      </c>
      <c r="BP32" s="64">
        <f>+BO32+(JAN!BN34+BN32)*(12/24)-$BO$12</f>
        <v>-0.33333333333333393</v>
      </c>
      <c r="BQ32" s="65">
        <f t="shared" ref="BQ32:BQ43" si="122">IF(BP32&gt;=(-11/24),0,(-BP32)/(12/24))</f>
        <v>0</v>
      </c>
      <c r="BR32" s="545">
        <f t="shared" ref="BR32:BR42" si="123">+BO32+BY32*$BD$2</f>
        <v>15</v>
      </c>
      <c r="BS32" s="545">
        <f>+BR32-$BO$12</f>
        <v>0.66666666666666607</v>
      </c>
      <c r="BT32" s="66" t="e">
        <f t="shared" ref="BT32:BT43" si="124">+(BR32/$BR$77)-1</f>
        <v>#REF!</v>
      </c>
      <c r="BU32" s="67">
        <f>+BF32+BG32</f>
        <v>2</v>
      </c>
      <c r="BV32" s="67">
        <f t="shared" ref="BV32" si="125">+BH32+BI32</f>
        <v>0</v>
      </c>
      <c r="BW32" s="67">
        <f>+BJ32+BK32</f>
        <v>0</v>
      </c>
      <c r="BX32" s="67">
        <f>+BL32+BM32</f>
        <v>0</v>
      </c>
      <c r="BY32" s="68">
        <f t="shared" si="121"/>
        <v>2</v>
      </c>
      <c r="BZ32" s="67">
        <f>+BN32+JAN!BZ34</f>
        <v>0</v>
      </c>
      <c r="CA32" s="67">
        <f>+JAN!CA34+BX32</f>
        <v>7</v>
      </c>
      <c r="CB32" s="68">
        <f>+CA32-BZ32</f>
        <v>7</v>
      </c>
      <c r="CE32" s="161">
        <f t="shared" si="117"/>
        <v>6.5</v>
      </c>
      <c r="CF32" s="125">
        <f t="shared" si="118"/>
        <v>15</v>
      </c>
      <c r="CG32" s="163">
        <f t="shared" si="47"/>
        <v>156</v>
      </c>
      <c r="CH32" s="163">
        <f t="shared" si="48"/>
        <v>24</v>
      </c>
      <c r="CI32" s="163">
        <f t="shared" si="49"/>
        <v>180</v>
      </c>
      <c r="CJ32" s="157">
        <f t="shared" si="39"/>
        <v>0</v>
      </c>
      <c r="CK32" s="930">
        <f>BY32-BV32+JAN!CK34</f>
        <v>3</v>
      </c>
      <c r="CL32" s="851">
        <f>CK32*12+BV32*8-"04"</f>
        <v>32</v>
      </c>
      <c r="CN32" s="124">
        <f t="shared" si="51"/>
        <v>6.5</v>
      </c>
      <c r="CO32" s="128">
        <f t="shared" si="52"/>
        <v>180</v>
      </c>
      <c r="CP32" s="125">
        <f t="shared" si="53"/>
        <v>13</v>
      </c>
      <c r="CQ32" s="125">
        <f t="shared" si="54"/>
        <v>15</v>
      </c>
    </row>
    <row r="33" spans="1:95" ht="21" customHeight="1" thickBot="1" x14ac:dyDescent="0.3">
      <c r="A33" s="573" t="s">
        <v>192</v>
      </c>
      <c r="B33" s="572" t="s">
        <v>97</v>
      </c>
      <c r="C33" s="24" t="s">
        <v>287</v>
      </c>
      <c r="D33" s="471"/>
      <c r="E33" s="414" t="s">
        <v>24</v>
      </c>
      <c r="F33" s="433" t="s">
        <v>24</v>
      </c>
      <c r="G33" s="479" t="s">
        <v>49</v>
      </c>
      <c r="H33" s="479"/>
      <c r="I33" s="409" t="s">
        <v>24</v>
      </c>
      <c r="J33" s="409" t="s">
        <v>24</v>
      </c>
      <c r="K33" s="493"/>
      <c r="L33" s="477"/>
      <c r="M33" s="433" t="s">
        <v>24</v>
      </c>
      <c r="N33" s="409" t="s">
        <v>25</v>
      </c>
      <c r="O33" s="471"/>
      <c r="P33" s="471"/>
      <c r="Q33" s="409" t="s">
        <v>25</v>
      </c>
      <c r="R33" s="409" t="s">
        <v>25</v>
      </c>
      <c r="S33" s="478"/>
      <c r="T33" s="473"/>
      <c r="U33" s="409" t="s">
        <v>24</v>
      </c>
      <c r="V33" s="409" t="s">
        <v>25</v>
      </c>
      <c r="W33" s="471"/>
      <c r="X33" s="471"/>
      <c r="Y33" s="409" t="s">
        <v>24</v>
      </c>
      <c r="Z33" s="414" t="s">
        <v>25</v>
      </c>
      <c r="AA33" s="473"/>
      <c r="AB33" s="479" t="s">
        <v>61</v>
      </c>
      <c r="AC33" s="409" t="s">
        <v>24</v>
      </c>
      <c r="AD33" s="409" t="s">
        <v>25</v>
      </c>
      <c r="AE33" s="471"/>
      <c r="AF33" s="409"/>
      <c r="AG33" s="409"/>
      <c r="AH33" s="479"/>
      <c r="AI33" s="123">
        <f t="shared" si="96"/>
        <v>8</v>
      </c>
      <c r="AJ33" s="61">
        <f t="shared" si="97"/>
        <v>6</v>
      </c>
      <c r="AK33" s="61">
        <f t="shared" si="119"/>
        <v>0</v>
      </c>
      <c r="AL33" s="61">
        <f t="shared" si="120"/>
        <v>0</v>
      </c>
      <c r="AM33" s="61">
        <f t="shared" si="98"/>
        <v>0</v>
      </c>
      <c r="AN33" s="61">
        <f t="shared" si="99"/>
        <v>0</v>
      </c>
      <c r="AO33" s="61">
        <f t="shared" si="100"/>
        <v>0</v>
      </c>
      <c r="AP33" s="61">
        <f t="shared" si="101"/>
        <v>0</v>
      </c>
      <c r="AQ33" s="61">
        <f t="shared" si="102"/>
        <v>0</v>
      </c>
      <c r="AR33" s="61">
        <f t="shared" si="103"/>
        <v>0</v>
      </c>
      <c r="AS33" s="61">
        <f t="shared" si="104"/>
        <v>0</v>
      </c>
      <c r="AT33" s="61">
        <f t="shared" si="105"/>
        <v>0</v>
      </c>
      <c r="AU33" s="61">
        <f t="shared" si="106"/>
        <v>0</v>
      </c>
      <c r="AV33" s="61">
        <f t="shared" si="107"/>
        <v>0</v>
      </c>
      <c r="AW33" s="61">
        <f t="shared" si="108"/>
        <v>0</v>
      </c>
      <c r="AX33" s="61">
        <f t="shared" si="109"/>
        <v>0</v>
      </c>
      <c r="AY33" s="61">
        <f t="shared" si="110"/>
        <v>0</v>
      </c>
      <c r="AZ33" s="61">
        <f t="shared" si="111"/>
        <v>0</v>
      </c>
      <c r="BA33" s="61">
        <f t="shared" si="112"/>
        <v>0</v>
      </c>
      <c r="BB33" s="61">
        <f t="shared" si="113"/>
        <v>0</v>
      </c>
      <c r="BC33" s="62">
        <f t="shared" si="114"/>
        <v>14</v>
      </c>
      <c r="BD33" s="63"/>
      <c r="BE33" s="545">
        <f t="shared" ref="BE33:BE36" si="126">+AI33*$BD$2+AJ33*$BD$6+AN33*$BD$2+AO33*$BD$6+AQ33*8/24+AU33*8/24+AV33*8/24+AW33*8/24+AX33*12/24+AY33*8/24+AZ33*$BD$2+BA33*8/24+BN33*(0/24)+(AM33*$BE$2)+AK33*$BF$2+AL33*$BF$6</f>
        <v>7</v>
      </c>
      <c r="BF33" s="5">
        <f t="shared" si="56"/>
        <v>1</v>
      </c>
      <c r="BG33" s="5">
        <f t="shared" si="26"/>
        <v>0</v>
      </c>
      <c r="BH33" s="5">
        <f t="shared" si="57"/>
        <v>0</v>
      </c>
      <c r="BI33" s="5">
        <f t="shared" si="58"/>
        <v>0</v>
      </c>
      <c r="BJ33" s="5">
        <f t="shared" si="27"/>
        <v>0</v>
      </c>
      <c r="BK33" s="5">
        <f t="shared" si="59"/>
        <v>1</v>
      </c>
      <c r="BL33" s="5">
        <f t="shared" si="28"/>
        <v>0</v>
      </c>
      <c r="BM33" s="5">
        <f t="shared" si="29"/>
        <v>0</v>
      </c>
      <c r="BN33" s="143">
        <f t="shared" si="30"/>
        <v>0</v>
      </c>
      <c r="BO33" s="145">
        <f>+BE33+JAN!BO35</f>
        <v>14.333333333333332</v>
      </c>
      <c r="BP33" s="64">
        <f>+BO33+(JAN!BN35+BN33)*(12/24)-$BO$12</f>
        <v>0</v>
      </c>
      <c r="BQ33" s="65">
        <f t="shared" si="122"/>
        <v>0</v>
      </c>
      <c r="BR33" s="545">
        <f t="shared" si="123"/>
        <v>15.333333333333332</v>
      </c>
      <c r="BS33" s="545">
        <f t="shared" ref="BS33:BS42" si="127">+BR33-$BO$12</f>
        <v>0.99999999999999822</v>
      </c>
      <c r="BT33" s="66" t="e">
        <f t="shared" si="124"/>
        <v>#REF!</v>
      </c>
      <c r="BU33" s="67">
        <f t="shared" ref="BU33:BU43" si="128">+BF33+BG33</f>
        <v>1</v>
      </c>
      <c r="BV33" s="67">
        <f t="shared" ref="BV33:BV43" si="129">+BH33+BI33</f>
        <v>0</v>
      </c>
      <c r="BW33" s="67">
        <f t="shared" ref="BW33:BW43" si="130">+BJ33+BK33</f>
        <v>1</v>
      </c>
      <c r="BX33" s="67">
        <f t="shared" ref="BX33:BX43" si="131">+BL33+BM33</f>
        <v>0</v>
      </c>
      <c r="BY33" s="68">
        <f t="shared" si="121"/>
        <v>2</v>
      </c>
      <c r="BZ33" s="67">
        <f>+BN33+JAN!BZ35</f>
        <v>0</v>
      </c>
      <c r="CA33" s="67">
        <f>+JAN!CA35+BX33</f>
        <v>4</v>
      </c>
      <c r="CB33" s="68">
        <f t="shared" ref="CB33:CB36" si="132">+CA33-BZ33</f>
        <v>4</v>
      </c>
      <c r="CE33" s="161">
        <f t="shared" si="117"/>
        <v>7</v>
      </c>
      <c r="CF33" s="125">
        <f t="shared" si="118"/>
        <v>16</v>
      </c>
      <c r="CG33" s="163">
        <f t="shared" si="47"/>
        <v>168</v>
      </c>
      <c r="CH33" s="163">
        <f t="shared" si="48"/>
        <v>24</v>
      </c>
      <c r="CI33" s="163">
        <f t="shared" si="49"/>
        <v>192</v>
      </c>
      <c r="CJ33" s="157">
        <f t="shared" si="39"/>
        <v>0</v>
      </c>
      <c r="CK33" s="418">
        <f>BY33-BV33+JAN!CK35</f>
        <v>4</v>
      </c>
      <c r="CL33" s="424">
        <f t="shared" ref="CL33:CL43" si="133">CK33*12+BV33*8</f>
        <v>48</v>
      </c>
      <c r="CN33" s="124">
        <f t="shared" si="51"/>
        <v>7</v>
      </c>
      <c r="CO33" s="128">
        <f t="shared" si="52"/>
        <v>192</v>
      </c>
      <c r="CP33" s="125">
        <f t="shared" si="53"/>
        <v>14</v>
      </c>
      <c r="CQ33" s="125">
        <f t="shared" si="54"/>
        <v>16</v>
      </c>
    </row>
    <row r="34" spans="1:95" ht="21" customHeight="1" thickBot="1" x14ac:dyDescent="0.3">
      <c r="A34" s="573" t="s">
        <v>235</v>
      </c>
      <c r="B34" s="572" t="s">
        <v>77</v>
      </c>
      <c r="C34" s="24" t="s">
        <v>287</v>
      </c>
      <c r="D34" s="475" t="s">
        <v>50</v>
      </c>
      <c r="E34" s="414" t="s">
        <v>24</v>
      </c>
      <c r="F34" s="433" t="s">
        <v>25</v>
      </c>
      <c r="G34" s="479"/>
      <c r="H34" s="501"/>
      <c r="I34" s="409" t="s">
        <v>24</v>
      </c>
      <c r="J34" s="409" t="s">
        <v>24</v>
      </c>
      <c r="K34" s="493" t="s">
        <v>50</v>
      </c>
      <c r="L34" s="916"/>
      <c r="M34" s="433" t="s">
        <v>24</v>
      </c>
      <c r="N34" s="409" t="s">
        <v>25</v>
      </c>
      <c r="O34" s="471"/>
      <c r="P34" s="471"/>
      <c r="Q34" s="409" t="s">
        <v>343</v>
      </c>
      <c r="R34" s="409" t="s">
        <v>31</v>
      </c>
      <c r="S34" s="478"/>
      <c r="T34" s="473"/>
      <c r="U34" s="409" t="s">
        <v>24</v>
      </c>
      <c r="V34" s="409" t="s">
        <v>25</v>
      </c>
      <c r="W34" s="471"/>
      <c r="X34" s="471"/>
      <c r="Y34" s="409" t="s">
        <v>24</v>
      </c>
      <c r="Z34" s="414" t="s">
        <v>25</v>
      </c>
      <c r="AA34" s="473"/>
      <c r="AB34" s="479" t="s">
        <v>61</v>
      </c>
      <c r="AC34" s="409" t="s">
        <v>24</v>
      </c>
      <c r="AD34" s="409" t="s">
        <v>25</v>
      </c>
      <c r="AE34" s="475"/>
      <c r="AF34" s="409"/>
      <c r="AG34" s="409"/>
      <c r="AH34" s="409"/>
      <c r="AI34" s="123">
        <f t="shared" si="96"/>
        <v>7</v>
      </c>
      <c r="AJ34" s="61">
        <f t="shared" si="97"/>
        <v>5</v>
      </c>
      <c r="AK34" s="61">
        <f t="shared" si="119"/>
        <v>0</v>
      </c>
      <c r="AL34" s="61">
        <f t="shared" si="120"/>
        <v>0</v>
      </c>
      <c r="AM34" s="61">
        <f t="shared" si="98"/>
        <v>0</v>
      </c>
      <c r="AN34" s="61">
        <f t="shared" si="99"/>
        <v>0</v>
      </c>
      <c r="AO34" s="61">
        <f t="shared" si="100"/>
        <v>0</v>
      </c>
      <c r="AP34" s="61">
        <f t="shared" si="101"/>
        <v>1</v>
      </c>
      <c r="AQ34" s="61">
        <f t="shared" si="102"/>
        <v>0</v>
      </c>
      <c r="AR34" s="61">
        <f t="shared" si="103"/>
        <v>0</v>
      </c>
      <c r="AS34" s="61">
        <f t="shared" si="104"/>
        <v>0</v>
      </c>
      <c r="AT34" s="61">
        <f t="shared" si="105"/>
        <v>1</v>
      </c>
      <c r="AU34" s="61">
        <f t="shared" si="106"/>
        <v>0</v>
      </c>
      <c r="AV34" s="61">
        <f t="shared" si="107"/>
        <v>0</v>
      </c>
      <c r="AW34" s="61">
        <f t="shared" si="108"/>
        <v>0</v>
      </c>
      <c r="AX34" s="61">
        <f t="shared" si="109"/>
        <v>0</v>
      </c>
      <c r="AY34" s="61">
        <f t="shared" si="110"/>
        <v>0</v>
      </c>
      <c r="AZ34" s="61">
        <f t="shared" si="111"/>
        <v>0</v>
      </c>
      <c r="BA34" s="61">
        <f t="shared" si="112"/>
        <v>0</v>
      </c>
      <c r="BB34" s="61">
        <f t="shared" si="113"/>
        <v>0</v>
      </c>
      <c r="BC34" s="62">
        <f t="shared" si="114"/>
        <v>12</v>
      </c>
      <c r="BD34" s="63"/>
      <c r="BE34" s="545">
        <f t="shared" si="126"/>
        <v>6</v>
      </c>
      <c r="BF34" s="5">
        <f t="shared" si="56"/>
        <v>1</v>
      </c>
      <c r="BG34" s="5">
        <f t="shared" si="26"/>
        <v>0</v>
      </c>
      <c r="BH34" s="5">
        <f t="shared" si="57"/>
        <v>0</v>
      </c>
      <c r="BI34" s="5">
        <f t="shared" si="58"/>
        <v>0</v>
      </c>
      <c r="BJ34" s="5">
        <f t="shared" si="27"/>
        <v>0</v>
      </c>
      <c r="BK34" s="5">
        <f t="shared" si="59"/>
        <v>0</v>
      </c>
      <c r="BL34" s="5">
        <f t="shared" si="28"/>
        <v>2</v>
      </c>
      <c r="BM34" s="5">
        <f t="shared" si="29"/>
        <v>0</v>
      </c>
      <c r="BN34" s="143">
        <f t="shared" si="30"/>
        <v>0</v>
      </c>
      <c r="BO34" s="145">
        <f>+BE34+JAN!BO36</f>
        <v>14</v>
      </c>
      <c r="BP34" s="64">
        <f>+BO34+(JAN!BN36+BN34)*(12/24)-$BO$12</f>
        <v>-0.33333333333333393</v>
      </c>
      <c r="BQ34" s="65">
        <f t="shared" si="122"/>
        <v>0</v>
      </c>
      <c r="BR34" s="545">
        <f t="shared" si="123"/>
        <v>15.5</v>
      </c>
      <c r="BS34" s="545">
        <f t="shared" si="127"/>
        <v>1.1666666666666661</v>
      </c>
      <c r="BT34" s="66" t="e">
        <f t="shared" si="124"/>
        <v>#REF!</v>
      </c>
      <c r="BU34" s="67">
        <f t="shared" si="128"/>
        <v>1</v>
      </c>
      <c r="BV34" s="67">
        <f t="shared" si="129"/>
        <v>0</v>
      </c>
      <c r="BW34" s="67">
        <f t="shared" si="130"/>
        <v>0</v>
      </c>
      <c r="BX34" s="67">
        <f t="shared" si="131"/>
        <v>2</v>
      </c>
      <c r="BY34" s="68">
        <f t="shared" si="121"/>
        <v>3</v>
      </c>
      <c r="BZ34" s="67">
        <f>+BN34+JAN!BZ36</f>
        <v>0</v>
      </c>
      <c r="CA34" s="67">
        <f>+JAN!CA36+BX34</f>
        <v>11</v>
      </c>
      <c r="CB34" s="68">
        <f t="shared" si="132"/>
        <v>11</v>
      </c>
      <c r="CE34" s="161">
        <f t="shared" si="117"/>
        <v>6</v>
      </c>
      <c r="CF34" s="125">
        <f t="shared" si="118"/>
        <v>15</v>
      </c>
      <c r="CG34" s="163">
        <f t="shared" si="47"/>
        <v>144</v>
      </c>
      <c r="CH34" s="163">
        <f t="shared" si="48"/>
        <v>36</v>
      </c>
      <c r="CI34" s="163">
        <f t="shared" si="49"/>
        <v>180</v>
      </c>
      <c r="CJ34" s="157">
        <f t="shared" si="39"/>
        <v>0</v>
      </c>
      <c r="CK34" s="418">
        <f>BY34-BV34+JAN!CK36</f>
        <v>5</v>
      </c>
      <c r="CL34" s="424">
        <f t="shared" si="133"/>
        <v>60</v>
      </c>
      <c r="CN34" s="124">
        <f t="shared" si="51"/>
        <v>6</v>
      </c>
      <c r="CO34" s="128">
        <f t="shared" si="52"/>
        <v>180</v>
      </c>
      <c r="CP34" s="125">
        <f t="shared" si="53"/>
        <v>12</v>
      </c>
      <c r="CQ34" s="125">
        <f t="shared" si="54"/>
        <v>15</v>
      </c>
    </row>
    <row r="35" spans="1:95" ht="21" customHeight="1" thickBot="1" x14ac:dyDescent="0.3">
      <c r="A35" s="573" t="s">
        <v>297</v>
      </c>
      <c r="B35" s="574" t="s">
        <v>104</v>
      </c>
      <c r="C35" s="24" t="s">
        <v>287</v>
      </c>
      <c r="D35" s="406"/>
      <c r="E35" s="417" t="s">
        <v>24</v>
      </c>
      <c r="F35" s="428" t="s">
        <v>25</v>
      </c>
      <c r="G35" s="410"/>
      <c r="H35" s="410"/>
      <c r="I35" s="410" t="s">
        <v>24</v>
      </c>
      <c r="J35" s="410" t="s">
        <v>24</v>
      </c>
      <c r="K35" s="87"/>
      <c r="L35" s="417" t="s">
        <v>61</v>
      </c>
      <c r="M35" s="428" t="s">
        <v>24</v>
      </c>
      <c r="N35" s="410" t="s">
        <v>25</v>
      </c>
      <c r="O35" s="410"/>
      <c r="P35" s="410"/>
      <c r="Q35" s="410" t="s">
        <v>25</v>
      </c>
      <c r="R35" s="410" t="s">
        <v>25</v>
      </c>
      <c r="S35" s="417"/>
      <c r="T35" s="428"/>
      <c r="U35" s="410" t="s">
        <v>24</v>
      </c>
      <c r="V35" s="410" t="s">
        <v>25</v>
      </c>
      <c r="W35" s="410"/>
      <c r="X35" s="410"/>
      <c r="Y35" s="410" t="s">
        <v>24</v>
      </c>
      <c r="Z35" s="417" t="s">
        <v>25</v>
      </c>
      <c r="AA35" s="428"/>
      <c r="AB35" s="470" t="s">
        <v>61</v>
      </c>
      <c r="AC35" s="410" t="s">
        <v>24</v>
      </c>
      <c r="AD35" s="410" t="s">
        <v>25</v>
      </c>
      <c r="AE35" s="406"/>
      <c r="AF35" s="412"/>
      <c r="AG35" s="412"/>
      <c r="AH35" s="432"/>
      <c r="AI35" s="123">
        <f t="shared" si="96"/>
        <v>7</v>
      </c>
      <c r="AJ35" s="61">
        <f t="shared" si="97"/>
        <v>7</v>
      </c>
      <c r="AK35" s="61">
        <f t="shared" si="119"/>
        <v>0</v>
      </c>
      <c r="AL35" s="61">
        <f t="shared" si="120"/>
        <v>0</v>
      </c>
      <c r="AM35" s="61">
        <f t="shared" si="98"/>
        <v>0</v>
      </c>
      <c r="AN35" s="61">
        <f t="shared" si="99"/>
        <v>0</v>
      </c>
      <c r="AO35" s="61">
        <f t="shared" si="100"/>
        <v>0</v>
      </c>
      <c r="AP35" s="61">
        <f t="shared" si="101"/>
        <v>0</v>
      </c>
      <c r="AQ35" s="61">
        <f t="shared" si="102"/>
        <v>0</v>
      </c>
      <c r="AR35" s="61">
        <f t="shared" si="103"/>
        <v>0</v>
      </c>
      <c r="AS35" s="61">
        <f t="shared" si="104"/>
        <v>0</v>
      </c>
      <c r="AT35" s="61">
        <f t="shared" si="105"/>
        <v>0</v>
      </c>
      <c r="AU35" s="61">
        <f t="shared" si="106"/>
        <v>0</v>
      </c>
      <c r="AV35" s="61">
        <f t="shared" si="107"/>
        <v>0</v>
      </c>
      <c r="AW35" s="61">
        <f t="shared" si="108"/>
        <v>0</v>
      </c>
      <c r="AX35" s="61">
        <f t="shared" si="109"/>
        <v>0</v>
      </c>
      <c r="AY35" s="61">
        <f t="shared" si="110"/>
        <v>0</v>
      </c>
      <c r="AZ35" s="61">
        <f t="shared" si="111"/>
        <v>0</v>
      </c>
      <c r="BA35" s="61">
        <f t="shared" si="112"/>
        <v>0</v>
      </c>
      <c r="BB35" s="61">
        <f t="shared" si="113"/>
        <v>0</v>
      </c>
      <c r="BC35" s="62">
        <f t="shared" si="114"/>
        <v>14</v>
      </c>
      <c r="BD35" s="63"/>
      <c r="BE35" s="545">
        <f t="shared" si="126"/>
        <v>7</v>
      </c>
      <c r="BF35" s="5">
        <f t="shared" si="56"/>
        <v>2</v>
      </c>
      <c r="BG35" s="5">
        <f t="shared" si="26"/>
        <v>0</v>
      </c>
      <c r="BH35" s="5">
        <f t="shared" si="57"/>
        <v>0</v>
      </c>
      <c r="BI35" s="5">
        <f t="shared" si="58"/>
        <v>0</v>
      </c>
      <c r="BJ35" s="5">
        <f t="shared" si="27"/>
        <v>0</v>
      </c>
      <c r="BK35" s="5">
        <f t="shared" si="59"/>
        <v>0</v>
      </c>
      <c r="BL35" s="5">
        <f t="shared" si="28"/>
        <v>0</v>
      </c>
      <c r="BM35" s="5">
        <f t="shared" si="29"/>
        <v>0</v>
      </c>
      <c r="BN35" s="143">
        <f t="shared" si="30"/>
        <v>0</v>
      </c>
      <c r="BO35" s="145">
        <f>+BE35+JAN!BO37</f>
        <v>14</v>
      </c>
      <c r="BP35" s="64">
        <f>+BO35+(JAN!BN37+BN35)*(12/24)-$BO$12</f>
        <v>-0.33333333333333393</v>
      </c>
      <c r="BQ35" s="65">
        <f t="shared" si="122"/>
        <v>0</v>
      </c>
      <c r="BR35" s="545">
        <f t="shared" si="123"/>
        <v>15</v>
      </c>
      <c r="BS35" s="545">
        <f t="shared" si="127"/>
        <v>0.66666666666666607</v>
      </c>
      <c r="BT35" s="66" t="e">
        <f t="shared" si="124"/>
        <v>#REF!</v>
      </c>
      <c r="BU35" s="67">
        <f t="shared" si="128"/>
        <v>2</v>
      </c>
      <c r="BV35" s="67">
        <f t="shared" si="129"/>
        <v>0</v>
      </c>
      <c r="BW35" s="67">
        <f t="shared" si="130"/>
        <v>0</v>
      </c>
      <c r="BX35" s="67">
        <f t="shared" si="131"/>
        <v>0</v>
      </c>
      <c r="BY35" s="68">
        <f t="shared" si="121"/>
        <v>2</v>
      </c>
      <c r="BZ35" s="67">
        <f>+BN35+JAN!BZ37</f>
        <v>0</v>
      </c>
      <c r="CA35" s="67">
        <f>+JAN!CA37+BX35</f>
        <v>6</v>
      </c>
      <c r="CB35" s="68">
        <f t="shared" si="132"/>
        <v>6</v>
      </c>
      <c r="CE35" s="161">
        <f t="shared" si="117"/>
        <v>7</v>
      </c>
      <c r="CF35" s="125">
        <f t="shared" si="118"/>
        <v>16</v>
      </c>
      <c r="CG35" s="163">
        <f t="shared" si="47"/>
        <v>168</v>
      </c>
      <c r="CH35" s="163">
        <f t="shared" si="48"/>
        <v>24</v>
      </c>
      <c r="CI35" s="163">
        <f t="shared" si="49"/>
        <v>192</v>
      </c>
      <c r="CJ35" s="157">
        <f t="shared" si="39"/>
        <v>0</v>
      </c>
      <c r="CK35" s="418">
        <f>BY35-BV35+JAN!CK37</f>
        <v>5</v>
      </c>
      <c r="CL35" s="424">
        <f t="shared" si="133"/>
        <v>60</v>
      </c>
      <c r="CN35" s="124">
        <f t="shared" si="51"/>
        <v>7</v>
      </c>
      <c r="CO35" s="128">
        <f t="shared" si="52"/>
        <v>192</v>
      </c>
      <c r="CP35" s="125">
        <f t="shared" si="53"/>
        <v>14</v>
      </c>
      <c r="CQ35" s="125">
        <f t="shared" si="54"/>
        <v>16</v>
      </c>
    </row>
    <row r="36" spans="1:95" ht="21" customHeight="1" thickBot="1" x14ac:dyDescent="0.3">
      <c r="A36" s="573" t="s">
        <v>99</v>
      </c>
      <c r="B36" s="572" t="s">
        <v>108</v>
      </c>
      <c r="C36" s="24" t="s">
        <v>3</v>
      </c>
      <c r="D36" s="475"/>
      <c r="E36" s="429" t="s">
        <v>24</v>
      </c>
      <c r="F36" s="434" t="s">
        <v>26</v>
      </c>
      <c r="G36" s="432"/>
      <c r="H36" s="412" t="s">
        <v>35</v>
      </c>
      <c r="I36" s="412" t="s">
        <v>24</v>
      </c>
      <c r="J36" s="412"/>
      <c r="K36" s="427"/>
      <c r="L36" s="480"/>
      <c r="M36" s="434" t="s">
        <v>24</v>
      </c>
      <c r="N36" s="412" t="s">
        <v>24</v>
      </c>
      <c r="O36" s="475"/>
      <c r="P36" s="475"/>
      <c r="Q36" s="412" t="s">
        <v>26</v>
      </c>
      <c r="R36" s="412" t="s">
        <v>25</v>
      </c>
      <c r="S36" s="441"/>
      <c r="T36" s="476"/>
      <c r="U36" s="412" t="s">
        <v>24</v>
      </c>
      <c r="V36" s="412" t="s">
        <v>26</v>
      </c>
      <c r="W36" s="475"/>
      <c r="X36" s="475" t="s">
        <v>26</v>
      </c>
      <c r="Y36" s="412" t="s">
        <v>31</v>
      </c>
      <c r="Z36" s="429" t="s">
        <v>25</v>
      </c>
      <c r="AA36" s="476"/>
      <c r="AB36" s="432" t="s">
        <v>61</v>
      </c>
      <c r="AC36" s="412" t="s">
        <v>24</v>
      </c>
      <c r="AD36" s="412" t="s">
        <v>24</v>
      </c>
      <c r="AE36" s="475"/>
      <c r="AF36" s="409"/>
      <c r="AG36" s="409"/>
      <c r="AH36" s="479"/>
      <c r="AI36" s="123">
        <f t="shared" si="96"/>
        <v>7</v>
      </c>
      <c r="AJ36" s="61">
        <f t="shared" si="97"/>
        <v>2</v>
      </c>
      <c r="AK36" s="61">
        <f t="shared" si="119"/>
        <v>0</v>
      </c>
      <c r="AL36" s="61">
        <f t="shared" si="120"/>
        <v>0</v>
      </c>
      <c r="AM36" s="61">
        <f t="shared" si="98"/>
        <v>0</v>
      </c>
      <c r="AN36" s="61">
        <f t="shared" si="99"/>
        <v>4</v>
      </c>
      <c r="AO36" s="61">
        <f t="shared" si="100"/>
        <v>0</v>
      </c>
      <c r="AP36" s="61">
        <f t="shared" si="101"/>
        <v>1</v>
      </c>
      <c r="AQ36" s="61">
        <f t="shared" si="102"/>
        <v>0</v>
      </c>
      <c r="AR36" s="61">
        <f t="shared" si="103"/>
        <v>0</v>
      </c>
      <c r="AS36" s="61">
        <f t="shared" si="104"/>
        <v>0</v>
      </c>
      <c r="AT36" s="61">
        <f t="shared" si="105"/>
        <v>1</v>
      </c>
      <c r="AU36" s="61">
        <f t="shared" si="106"/>
        <v>0</v>
      </c>
      <c r="AV36" s="61">
        <f t="shared" si="107"/>
        <v>0</v>
      </c>
      <c r="AW36" s="61">
        <f t="shared" si="108"/>
        <v>0</v>
      </c>
      <c r="AX36" s="61">
        <f t="shared" si="109"/>
        <v>0</v>
      </c>
      <c r="AY36" s="61">
        <f t="shared" si="110"/>
        <v>0</v>
      </c>
      <c r="AZ36" s="61">
        <f t="shared" si="111"/>
        <v>0</v>
      </c>
      <c r="BA36" s="61">
        <f t="shared" si="112"/>
        <v>0</v>
      </c>
      <c r="BB36" s="61">
        <f t="shared" si="113"/>
        <v>0</v>
      </c>
      <c r="BC36" s="62">
        <f t="shared" si="114"/>
        <v>13</v>
      </c>
      <c r="BD36" s="63"/>
      <c r="BE36" s="545">
        <f t="shared" si="126"/>
        <v>6.5</v>
      </c>
      <c r="BF36" s="5">
        <f>COUNTIF($D36:$AH36,"DTS")+COUNTIF($D36:$AH36,"DTS1")</f>
        <v>1</v>
      </c>
      <c r="BG36" s="5">
        <f>COUNTIF($D36:$AH36,"NTS")+COUNTIF($D36:$AH36,"NTS1")</f>
        <v>0</v>
      </c>
      <c r="BH36" s="5">
        <f t="shared" si="57"/>
        <v>0</v>
      </c>
      <c r="BI36" s="5">
        <f t="shared" si="58"/>
        <v>0</v>
      </c>
      <c r="BJ36" s="5">
        <f>COUNTIF($D36:$AH36,"DTS5S")+COUNTIF($D36:$AH36,"DTS5S1")</f>
        <v>0</v>
      </c>
      <c r="BK36" s="5">
        <f>COUNTIF($D36:$AH36,"NTS5S")+COUNTIF($D36:$AH36,"NTS5S1")</f>
        <v>0</v>
      </c>
      <c r="BL36" s="5">
        <f>COUNTIF($D36:$AH36,"DTSDS")+COUNTIF($D36:$AH36,"DTSDS1")</f>
        <v>0</v>
      </c>
      <c r="BM36" s="5">
        <f>COUNTIF($D36:$AH36,"NTSDS")+COUNTIF($D36:$AH36,"NTSDS1")</f>
        <v>0</v>
      </c>
      <c r="BN36" s="143">
        <f>COUNTIF($D36:$AH36,"FOTS")</f>
        <v>0</v>
      </c>
      <c r="BO36" s="145">
        <f>+BE36+JAN!BO38</f>
        <v>12.666666666666668</v>
      </c>
      <c r="BP36" s="64">
        <f>+BO36+(JAN!BN38+BN36)*(12/24)-$BO$12</f>
        <v>-0.66666666666666607</v>
      </c>
      <c r="BQ36" s="65">
        <f t="shared" si="122"/>
        <v>1.3333333333333321</v>
      </c>
      <c r="BR36" s="545">
        <f t="shared" si="123"/>
        <v>13.166666666666668</v>
      </c>
      <c r="BS36" s="545">
        <f t="shared" si="127"/>
        <v>-1.1666666666666661</v>
      </c>
      <c r="BT36" s="66" t="e">
        <f t="shared" si="124"/>
        <v>#REF!</v>
      </c>
      <c r="BU36" s="67">
        <f t="shared" si="128"/>
        <v>1</v>
      </c>
      <c r="BV36" s="67">
        <f t="shared" si="129"/>
        <v>0</v>
      </c>
      <c r="BW36" s="67">
        <f t="shared" si="130"/>
        <v>0</v>
      </c>
      <c r="BX36" s="67">
        <f t="shared" si="131"/>
        <v>0</v>
      </c>
      <c r="BY36" s="68">
        <f t="shared" si="121"/>
        <v>1</v>
      </c>
      <c r="BZ36" s="67">
        <f>+BN36+JAN!BZ38</f>
        <v>2</v>
      </c>
      <c r="CA36" s="67">
        <f>+JAN!CA38+BX36</f>
        <v>8</v>
      </c>
      <c r="CB36" s="68">
        <f t="shared" si="132"/>
        <v>6</v>
      </c>
      <c r="CE36" s="161">
        <f t="shared" si="117"/>
        <v>6.5</v>
      </c>
      <c r="CF36" s="125">
        <f t="shared" si="118"/>
        <v>14</v>
      </c>
      <c r="CG36" s="163">
        <f t="shared" si="47"/>
        <v>156</v>
      </c>
      <c r="CH36" s="163">
        <f t="shared" si="48"/>
        <v>12</v>
      </c>
      <c r="CI36" s="163">
        <f t="shared" si="49"/>
        <v>168</v>
      </c>
      <c r="CJ36" s="157">
        <f t="shared" si="39"/>
        <v>0</v>
      </c>
      <c r="CK36" s="418">
        <f>BY36-BV36+JAN!CK38</f>
        <v>4</v>
      </c>
      <c r="CL36" s="424">
        <f t="shared" si="133"/>
        <v>48</v>
      </c>
      <c r="CN36" s="124">
        <f t="shared" si="51"/>
        <v>6.5</v>
      </c>
      <c r="CO36" s="128">
        <f t="shared" si="52"/>
        <v>168</v>
      </c>
      <c r="CP36" s="125">
        <f t="shared" si="53"/>
        <v>13</v>
      </c>
      <c r="CQ36" s="125">
        <f t="shared" si="54"/>
        <v>14</v>
      </c>
    </row>
    <row r="37" spans="1:95" ht="21" customHeight="1" thickBot="1" x14ac:dyDescent="0.3">
      <c r="A37" s="573" t="s">
        <v>101</v>
      </c>
      <c r="B37" s="572" t="s">
        <v>110</v>
      </c>
      <c r="C37" s="24" t="s">
        <v>3</v>
      </c>
      <c r="D37" s="471"/>
      <c r="E37" s="429" t="s">
        <v>24</v>
      </c>
      <c r="F37" s="434" t="s">
        <v>25</v>
      </c>
      <c r="G37" s="432"/>
      <c r="H37" s="432"/>
      <c r="I37" s="412" t="s">
        <v>24</v>
      </c>
      <c r="J37" s="412" t="s">
        <v>24</v>
      </c>
      <c r="K37" s="427"/>
      <c r="L37" s="480"/>
      <c r="M37" s="434" t="s">
        <v>24</v>
      </c>
      <c r="N37" s="412" t="s">
        <v>25</v>
      </c>
      <c r="O37" s="475"/>
      <c r="P37" s="475"/>
      <c r="Q37" s="412" t="s">
        <v>25</v>
      </c>
      <c r="R37" s="412" t="s">
        <v>25</v>
      </c>
      <c r="S37" s="441"/>
      <c r="T37" s="476"/>
      <c r="U37" s="412" t="s">
        <v>24</v>
      </c>
      <c r="V37" s="412" t="s">
        <v>35</v>
      </c>
      <c r="W37" s="475"/>
      <c r="X37" s="475"/>
      <c r="Y37" s="412" t="s">
        <v>24</v>
      </c>
      <c r="Z37" s="429" t="s">
        <v>25</v>
      </c>
      <c r="AA37" s="476"/>
      <c r="AB37" s="432" t="s">
        <v>61</v>
      </c>
      <c r="AC37" s="412" t="s">
        <v>24</v>
      </c>
      <c r="AD37" s="412" t="s">
        <v>25</v>
      </c>
      <c r="AE37" s="475"/>
      <c r="AF37" s="412"/>
      <c r="AG37" s="412"/>
      <c r="AH37" s="432"/>
      <c r="AI37" s="123">
        <f t="shared" si="96"/>
        <v>7</v>
      </c>
      <c r="AJ37" s="61">
        <f t="shared" si="97"/>
        <v>6</v>
      </c>
      <c r="AK37" s="61">
        <f t="shared" si="119"/>
        <v>0</v>
      </c>
      <c r="AL37" s="61">
        <f t="shared" si="120"/>
        <v>0</v>
      </c>
      <c r="AM37" s="61">
        <f t="shared" si="98"/>
        <v>0</v>
      </c>
      <c r="AN37" s="61">
        <f t="shared" si="99"/>
        <v>0</v>
      </c>
      <c r="AO37" s="61">
        <f t="shared" si="100"/>
        <v>0</v>
      </c>
      <c r="AP37" s="61">
        <f t="shared" si="101"/>
        <v>0</v>
      </c>
      <c r="AQ37" s="61">
        <f t="shared" si="102"/>
        <v>0</v>
      </c>
      <c r="AR37" s="61">
        <f t="shared" si="103"/>
        <v>0</v>
      </c>
      <c r="AS37" s="61">
        <f t="shared" si="104"/>
        <v>0</v>
      </c>
      <c r="AT37" s="61">
        <f t="shared" si="105"/>
        <v>1</v>
      </c>
      <c r="AU37" s="61">
        <f t="shared" si="106"/>
        <v>0</v>
      </c>
      <c r="AV37" s="61">
        <f t="shared" si="107"/>
        <v>0</v>
      </c>
      <c r="AW37" s="61">
        <f t="shared" si="108"/>
        <v>0</v>
      </c>
      <c r="AX37" s="61">
        <f t="shared" si="109"/>
        <v>0</v>
      </c>
      <c r="AY37" s="61">
        <f t="shared" si="110"/>
        <v>0</v>
      </c>
      <c r="AZ37" s="61">
        <f t="shared" si="111"/>
        <v>0</v>
      </c>
      <c r="BA37" s="61">
        <f t="shared" si="112"/>
        <v>0</v>
      </c>
      <c r="BB37" s="61">
        <f t="shared" si="113"/>
        <v>0</v>
      </c>
      <c r="BC37" s="62">
        <f t="shared" si="114"/>
        <v>13</v>
      </c>
      <c r="BD37" s="63"/>
      <c r="BE37" s="545">
        <f>+AI37*$BD$2+AJ37*$BD$6+AN37*$BD$2+AO37*$BD$6+AQ37*8/24+AU37*8/24+AV37*8/24+AW37*8/24+AX37*12/24+AY37*8/24+AZ37*$BD$2+BA37*8/24+BN37*(0/24)+(AM37*$BE$2)+AK37*$BF$2+AL37*$BF$6</f>
        <v>6.5</v>
      </c>
      <c r="BF37" s="5">
        <f t="shared" si="56"/>
        <v>1</v>
      </c>
      <c r="BG37" s="5">
        <f t="shared" si="26"/>
        <v>0</v>
      </c>
      <c r="BH37" s="5">
        <f t="shared" si="57"/>
        <v>0</v>
      </c>
      <c r="BI37" s="5">
        <f t="shared" si="58"/>
        <v>0</v>
      </c>
      <c r="BJ37" s="5">
        <f t="shared" si="27"/>
        <v>0</v>
      </c>
      <c r="BK37" s="5">
        <f t="shared" si="59"/>
        <v>0</v>
      </c>
      <c r="BL37" s="5">
        <f t="shared" si="28"/>
        <v>0</v>
      </c>
      <c r="BM37" s="5">
        <f t="shared" si="29"/>
        <v>0</v>
      </c>
      <c r="BN37" s="143">
        <f t="shared" si="30"/>
        <v>0</v>
      </c>
      <c r="BO37" s="145">
        <f>+BE37+JAN!BO39</f>
        <v>14</v>
      </c>
      <c r="BP37" s="64">
        <f>+BO37+(JAN!BN39+BN37)*(12/24)-$BO$12</f>
        <v>-0.33333333333333393</v>
      </c>
      <c r="BQ37" s="65">
        <f t="shared" si="122"/>
        <v>0</v>
      </c>
      <c r="BR37" s="545">
        <f t="shared" si="123"/>
        <v>14.5</v>
      </c>
      <c r="BS37" s="545">
        <f t="shared" si="127"/>
        <v>0.16666666666666607</v>
      </c>
      <c r="BT37" s="66" t="e">
        <f t="shared" si="124"/>
        <v>#REF!</v>
      </c>
      <c r="BU37" s="67">
        <f t="shared" si="128"/>
        <v>1</v>
      </c>
      <c r="BV37" s="67">
        <f t="shared" si="129"/>
        <v>0</v>
      </c>
      <c r="BW37" s="67">
        <f t="shared" si="130"/>
        <v>0</v>
      </c>
      <c r="BX37" s="67">
        <f t="shared" si="131"/>
        <v>0</v>
      </c>
      <c r="BY37" s="68">
        <f>+BU37+BV37+BW37+BX37</f>
        <v>1</v>
      </c>
      <c r="BZ37" s="67">
        <f>+BN37+JAN!BZ39</f>
        <v>0</v>
      </c>
      <c r="CA37" s="67">
        <f>+JAN!CA39+BX37</f>
        <v>4</v>
      </c>
      <c r="CB37" s="68">
        <f>+CA37-BZ37</f>
        <v>4</v>
      </c>
      <c r="CE37" s="161">
        <f t="shared" si="117"/>
        <v>6.5</v>
      </c>
      <c r="CF37" s="125">
        <f t="shared" si="118"/>
        <v>14</v>
      </c>
      <c r="CG37" s="163">
        <f t="shared" si="47"/>
        <v>156</v>
      </c>
      <c r="CH37" s="163">
        <f t="shared" si="48"/>
        <v>12</v>
      </c>
      <c r="CI37" s="163">
        <f t="shared" si="49"/>
        <v>168</v>
      </c>
      <c r="CJ37" s="157">
        <f t="shared" si="39"/>
        <v>0</v>
      </c>
      <c r="CK37" s="418">
        <f>BY37-BV37+JAN!CK39</f>
        <v>3</v>
      </c>
      <c r="CL37" s="424">
        <f t="shared" si="133"/>
        <v>36</v>
      </c>
      <c r="CN37" s="124">
        <f t="shared" si="51"/>
        <v>6.5</v>
      </c>
      <c r="CO37" s="128">
        <f t="shared" si="52"/>
        <v>168</v>
      </c>
      <c r="CP37" s="125">
        <f t="shared" si="53"/>
        <v>13</v>
      </c>
      <c r="CQ37" s="125">
        <f t="shared" si="54"/>
        <v>14</v>
      </c>
    </row>
    <row r="38" spans="1:95" ht="21" customHeight="1" thickBot="1" x14ac:dyDescent="0.3">
      <c r="A38" s="573" t="s">
        <v>103</v>
      </c>
      <c r="B38" s="572" t="s">
        <v>168</v>
      </c>
      <c r="C38" s="24" t="s">
        <v>3</v>
      </c>
      <c r="D38" s="475"/>
      <c r="E38" s="429" t="s">
        <v>24</v>
      </c>
      <c r="F38" s="434" t="s">
        <v>25</v>
      </c>
      <c r="G38" s="432"/>
      <c r="H38" s="432"/>
      <c r="I38" s="412" t="s">
        <v>24</v>
      </c>
      <c r="J38" s="412" t="s">
        <v>31</v>
      </c>
      <c r="K38" s="427"/>
      <c r="L38" s="480"/>
      <c r="M38" s="434" t="s">
        <v>27</v>
      </c>
      <c r="N38" s="412" t="s">
        <v>25</v>
      </c>
      <c r="O38" s="475"/>
      <c r="P38" s="475"/>
      <c r="Q38" s="412" t="s">
        <v>24</v>
      </c>
      <c r="R38" s="412" t="s">
        <v>58</v>
      </c>
      <c r="S38" s="441"/>
      <c r="T38" s="476" t="s">
        <v>27</v>
      </c>
      <c r="U38" s="412" t="s">
        <v>27</v>
      </c>
      <c r="V38" s="412" t="s">
        <v>25</v>
      </c>
      <c r="W38" s="475"/>
      <c r="X38" s="475"/>
      <c r="Y38" s="412" t="s">
        <v>24</v>
      </c>
      <c r="Z38" s="429" t="s">
        <v>25</v>
      </c>
      <c r="AA38" s="476"/>
      <c r="AB38" s="432"/>
      <c r="AC38" s="412" t="s">
        <v>24</v>
      </c>
      <c r="AD38" s="412" t="s">
        <v>25</v>
      </c>
      <c r="AE38" s="475" t="s">
        <v>57</v>
      </c>
      <c r="AF38" s="412"/>
      <c r="AG38" s="412"/>
      <c r="AH38" s="432"/>
      <c r="AI38" s="123">
        <f t="shared" si="96"/>
        <v>5</v>
      </c>
      <c r="AJ38" s="61">
        <f t="shared" si="97"/>
        <v>5</v>
      </c>
      <c r="AK38" s="61">
        <f t="shared" si="119"/>
        <v>0</v>
      </c>
      <c r="AL38" s="61">
        <f t="shared" si="120"/>
        <v>0</v>
      </c>
      <c r="AM38" s="61">
        <f t="shared" si="98"/>
        <v>0</v>
      </c>
      <c r="AN38" s="61">
        <f t="shared" si="99"/>
        <v>0</v>
      </c>
      <c r="AO38" s="61">
        <f t="shared" si="100"/>
        <v>3</v>
      </c>
      <c r="AP38" s="61">
        <f t="shared" si="101"/>
        <v>1</v>
      </c>
      <c r="AQ38" s="61">
        <f t="shared" si="102"/>
        <v>0</v>
      </c>
      <c r="AR38" s="61">
        <f t="shared" si="103"/>
        <v>0</v>
      </c>
      <c r="AS38" s="61">
        <f t="shared" si="104"/>
        <v>0</v>
      </c>
      <c r="AT38" s="61">
        <f t="shared" si="105"/>
        <v>0</v>
      </c>
      <c r="AU38" s="61">
        <f t="shared" si="106"/>
        <v>0</v>
      </c>
      <c r="AV38" s="61">
        <f t="shared" si="107"/>
        <v>0</v>
      </c>
      <c r="AW38" s="61">
        <f t="shared" si="108"/>
        <v>0</v>
      </c>
      <c r="AX38" s="61">
        <f t="shared" si="109"/>
        <v>0</v>
      </c>
      <c r="AY38" s="61">
        <f t="shared" si="110"/>
        <v>0</v>
      </c>
      <c r="AZ38" s="61">
        <f t="shared" si="111"/>
        <v>0</v>
      </c>
      <c r="BA38" s="61">
        <f t="shared" si="112"/>
        <v>0</v>
      </c>
      <c r="BB38" s="61">
        <f t="shared" si="113"/>
        <v>0</v>
      </c>
      <c r="BC38" s="62">
        <f t="shared" si="114"/>
        <v>13</v>
      </c>
      <c r="BD38" s="63"/>
      <c r="BE38" s="545">
        <f t="shared" ref="BE38:BE43" si="134">+AI38*$BD$2+AJ38*$BD$6+AN38*$BD$2+AO38*$BD$6+AQ38*8/24+AU38*8/24+AV38*8/24+AW38*8/24+AX38*12/24+AY38*8/24+AZ38*$BD$2+BA38*8/24+BN38*(0/24)+(AM38*$BE$2)+AK38*$BF$2+AL38*$BF$6</f>
        <v>6.5</v>
      </c>
      <c r="BF38" s="5">
        <f t="shared" si="56"/>
        <v>0</v>
      </c>
      <c r="BG38" s="5">
        <f t="shared" si="26"/>
        <v>1</v>
      </c>
      <c r="BH38" s="5">
        <f t="shared" si="57"/>
        <v>0</v>
      </c>
      <c r="BI38" s="5">
        <f t="shared" si="58"/>
        <v>0</v>
      </c>
      <c r="BJ38" s="5">
        <f t="shared" si="27"/>
        <v>0</v>
      </c>
      <c r="BK38" s="5">
        <f t="shared" si="59"/>
        <v>0</v>
      </c>
      <c r="BL38" s="5">
        <f t="shared" si="28"/>
        <v>0</v>
      </c>
      <c r="BM38" s="5">
        <f t="shared" si="29"/>
        <v>0</v>
      </c>
      <c r="BN38" s="143">
        <f t="shared" si="30"/>
        <v>1</v>
      </c>
      <c r="BO38" s="145">
        <f>+BE38+JAN!BO40</f>
        <v>14</v>
      </c>
      <c r="BP38" s="64">
        <f>+BO38+(JAN!BN40+BN38)*(12/24)-$BO$12</f>
        <v>0.16666666666666607</v>
      </c>
      <c r="BQ38" s="65">
        <f t="shared" si="122"/>
        <v>0</v>
      </c>
      <c r="BR38" s="545">
        <f t="shared" si="123"/>
        <v>14.5</v>
      </c>
      <c r="BS38" s="545">
        <f t="shared" si="127"/>
        <v>0.16666666666666607</v>
      </c>
      <c r="BT38" s="66" t="e">
        <f t="shared" si="124"/>
        <v>#REF!</v>
      </c>
      <c r="BU38" s="67">
        <f t="shared" si="128"/>
        <v>1</v>
      </c>
      <c r="BV38" s="67">
        <f t="shared" si="129"/>
        <v>0</v>
      </c>
      <c r="BW38" s="67">
        <f t="shared" si="130"/>
        <v>0</v>
      </c>
      <c r="BX38" s="67">
        <f t="shared" si="131"/>
        <v>0</v>
      </c>
      <c r="BY38" s="68">
        <f t="shared" si="121"/>
        <v>1</v>
      </c>
      <c r="BZ38" s="67">
        <f>+BN38+JAN!BZ40</f>
        <v>1</v>
      </c>
      <c r="CA38" s="67">
        <f>+JAN!CA40+BX38</f>
        <v>5</v>
      </c>
      <c r="CB38" s="68">
        <f t="shared" ref="CB38:CB43" si="135">+CA38-BZ38</f>
        <v>4</v>
      </c>
      <c r="CE38" s="161">
        <f t="shared" si="117"/>
        <v>6.5</v>
      </c>
      <c r="CF38" s="125">
        <f t="shared" si="118"/>
        <v>14</v>
      </c>
      <c r="CG38" s="163">
        <f t="shared" si="47"/>
        <v>156</v>
      </c>
      <c r="CH38" s="163">
        <f t="shared" si="48"/>
        <v>12</v>
      </c>
      <c r="CI38" s="163">
        <f t="shared" si="49"/>
        <v>168</v>
      </c>
      <c r="CJ38" s="157">
        <f t="shared" si="39"/>
        <v>12</v>
      </c>
      <c r="CK38" s="418">
        <f>BY38-BV38+JAN!CK40</f>
        <v>4</v>
      </c>
      <c r="CL38" s="424">
        <f t="shared" si="133"/>
        <v>48</v>
      </c>
      <c r="CN38" s="124">
        <f t="shared" si="51"/>
        <v>6.5</v>
      </c>
      <c r="CO38" s="128">
        <f t="shared" si="52"/>
        <v>168</v>
      </c>
      <c r="CP38" s="125">
        <f t="shared" si="53"/>
        <v>13</v>
      </c>
      <c r="CQ38" s="125">
        <f t="shared" si="54"/>
        <v>14</v>
      </c>
    </row>
    <row r="39" spans="1:95" ht="21" customHeight="1" thickBot="1" x14ac:dyDescent="0.3">
      <c r="A39" s="573" t="s">
        <v>105</v>
      </c>
      <c r="B39" s="572" t="s">
        <v>88</v>
      </c>
      <c r="C39" s="24" t="s">
        <v>3</v>
      </c>
      <c r="D39" s="475" t="s">
        <v>50</v>
      </c>
      <c r="E39" s="429" t="s">
        <v>24</v>
      </c>
      <c r="F39" s="888" t="s">
        <v>25</v>
      </c>
      <c r="G39" s="426"/>
      <c r="H39" s="426"/>
      <c r="I39" s="412" t="s">
        <v>58</v>
      </c>
      <c r="J39" s="412" t="s">
        <v>58</v>
      </c>
      <c r="K39" s="426"/>
      <c r="L39" s="480"/>
      <c r="M39" s="434" t="s">
        <v>31</v>
      </c>
      <c r="N39" s="412" t="s">
        <v>31</v>
      </c>
      <c r="O39" s="475"/>
      <c r="P39" s="475" t="s">
        <v>26</v>
      </c>
      <c r="Q39" s="412" t="s">
        <v>25</v>
      </c>
      <c r="R39" s="412" t="s">
        <v>25</v>
      </c>
      <c r="S39" s="441"/>
      <c r="T39" s="476" t="s">
        <v>26</v>
      </c>
      <c r="U39" s="412" t="s">
        <v>24</v>
      </c>
      <c r="V39" s="412" t="s">
        <v>25</v>
      </c>
      <c r="W39" s="475"/>
      <c r="X39" s="475"/>
      <c r="Y39" s="412" t="s">
        <v>24</v>
      </c>
      <c r="Z39" s="429" t="s">
        <v>26</v>
      </c>
      <c r="AA39" s="476"/>
      <c r="AB39" s="432" t="s">
        <v>61</v>
      </c>
      <c r="AC39" s="412" t="s">
        <v>24</v>
      </c>
      <c r="AD39" s="412" t="s">
        <v>25</v>
      </c>
      <c r="AE39" s="475"/>
      <c r="AF39" s="412"/>
      <c r="AG39" s="412"/>
      <c r="AH39" s="432"/>
      <c r="AI39" s="123">
        <f t="shared" si="96"/>
        <v>4</v>
      </c>
      <c r="AJ39" s="61">
        <f t="shared" si="97"/>
        <v>5</v>
      </c>
      <c r="AK39" s="61">
        <f t="shared" si="119"/>
        <v>0</v>
      </c>
      <c r="AL39" s="61">
        <f t="shared" si="120"/>
        <v>0</v>
      </c>
      <c r="AM39" s="61">
        <f t="shared" si="98"/>
        <v>0</v>
      </c>
      <c r="AN39" s="61">
        <f t="shared" si="99"/>
        <v>3</v>
      </c>
      <c r="AO39" s="61">
        <f t="shared" si="100"/>
        <v>0</v>
      </c>
      <c r="AP39" s="61">
        <f t="shared" si="101"/>
        <v>2</v>
      </c>
      <c r="AQ39" s="61">
        <f t="shared" si="102"/>
        <v>0</v>
      </c>
      <c r="AR39" s="61">
        <f t="shared" si="103"/>
        <v>0</v>
      </c>
      <c r="AS39" s="61">
        <f t="shared" si="104"/>
        <v>0</v>
      </c>
      <c r="AT39" s="61">
        <f t="shared" si="105"/>
        <v>0</v>
      </c>
      <c r="AU39" s="61">
        <f t="shared" si="106"/>
        <v>0</v>
      </c>
      <c r="AV39" s="61">
        <f t="shared" si="107"/>
        <v>0</v>
      </c>
      <c r="AW39" s="61">
        <f t="shared" si="108"/>
        <v>0</v>
      </c>
      <c r="AX39" s="61">
        <f t="shared" si="109"/>
        <v>0</v>
      </c>
      <c r="AY39" s="61">
        <f t="shared" si="110"/>
        <v>0</v>
      </c>
      <c r="AZ39" s="61">
        <f t="shared" si="111"/>
        <v>0</v>
      </c>
      <c r="BA39" s="61">
        <f t="shared" si="112"/>
        <v>0</v>
      </c>
      <c r="BB39" s="61">
        <f t="shared" si="113"/>
        <v>0</v>
      </c>
      <c r="BC39" s="62">
        <f t="shared" si="114"/>
        <v>12</v>
      </c>
      <c r="BD39" s="63"/>
      <c r="BE39" s="545">
        <f t="shared" si="134"/>
        <v>6</v>
      </c>
      <c r="BF39" s="5">
        <f t="shared" si="56"/>
        <v>1</v>
      </c>
      <c r="BG39" s="5">
        <f t="shared" si="26"/>
        <v>0</v>
      </c>
      <c r="BH39" s="5">
        <f t="shared" si="57"/>
        <v>0</v>
      </c>
      <c r="BI39" s="5">
        <f t="shared" si="58"/>
        <v>0</v>
      </c>
      <c r="BJ39" s="5">
        <f t="shared" si="27"/>
        <v>0</v>
      </c>
      <c r="BK39" s="5">
        <f t="shared" si="59"/>
        <v>0</v>
      </c>
      <c r="BL39" s="5">
        <f t="shared" si="28"/>
        <v>1</v>
      </c>
      <c r="BM39" s="5">
        <f t="shared" si="29"/>
        <v>0</v>
      </c>
      <c r="BN39" s="143">
        <f t="shared" si="30"/>
        <v>2</v>
      </c>
      <c r="BO39" s="145">
        <f>+BE39+JAN!BO24</f>
        <v>13.5</v>
      </c>
      <c r="BP39" s="64">
        <f>+BO39+(JAN!BN24+BN39)*(12/24)-$BO$12</f>
        <v>0.16666666666666607</v>
      </c>
      <c r="BQ39" s="65">
        <f t="shared" si="122"/>
        <v>0</v>
      </c>
      <c r="BR39" s="545">
        <f t="shared" si="123"/>
        <v>14.5</v>
      </c>
      <c r="BS39" s="545">
        <f t="shared" si="127"/>
        <v>0.16666666666666607</v>
      </c>
      <c r="BT39" s="66" t="e">
        <f t="shared" si="124"/>
        <v>#REF!</v>
      </c>
      <c r="BU39" s="67">
        <f t="shared" si="128"/>
        <v>1</v>
      </c>
      <c r="BV39" s="67">
        <f t="shared" si="129"/>
        <v>0</v>
      </c>
      <c r="BW39" s="67">
        <f t="shared" si="130"/>
        <v>0</v>
      </c>
      <c r="BX39" s="67">
        <f t="shared" si="131"/>
        <v>1</v>
      </c>
      <c r="BY39" s="68">
        <f t="shared" si="121"/>
        <v>2</v>
      </c>
      <c r="BZ39" s="67">
        <f>+BN39+JAN!BZ24</f>
        <v>2</v>
      </c>
      <c r="CA39" s="67">
        <f>+JAN!CA24+BX39</f>
        <v>9</v>
      </c>
      <c r="CB39" s="68">
        <f t="shared" si="135"/>
        <v>7</v>
      </c>
      <c r="CE39" s="161">
        <f t="shared" si="117"/>
        <v>6</v>
      </c>
      <c r="CF39" s="125">
        <f t="shared" si="118"/>
        <v>14</v>
      </c>
      <c r="CG39" s="163">
        <f t="shared" si="47"/>
        <v>144</v>
      </c>
      <c r="CH39" s="163">
        <f t="shared" si="48"/>
        <v>24</v>
      </c>
      <c r="CI39" s="163">
        <f t="shared" si="49"/>
        <v>168</v>
      </c>
      <c r="CJ39" s="157">
        <f t="shared" si="39"/>
        <v>24</v>
      </c>
      <c r="CK39" s="418">
        <f>BY39-BV39+JAN!CK24</f>
        <v>3</v>
      </c>
      <c r="CL39" s="424">
        <f t="shared" si="133"/>
        <v>36</v>
      </c>
      <c r="CN39" s="124">
        <f t="shared" si="51"/>
        <v>6</v>
      </c>
      <c r="CO39" s="128">
        <f t="shared" si="52"/>
        <v>168</v>
      </c>
      <c r="CP39" s="125">
        <f t="shared" si="53"/>
        <v>12</v>
      </c>
      <c r="CQ39" s="125">
        <f t="shared" si="54"/>
        <v>14</v>
      </c>
    </row>
    <row r="40" spans="1:95" ht="21" customHeight="1" thickBot="1" x14ac:dyDescent="0.3">
      <c r="A40" s="573" t="s">
        <v>107</v>
      </c>
      <c r="B40" s="572" t="s">
        <v>89</v>
      </c>
      <c r="C40" s="24" t="s">
        <v>3</v>
      </c>
      <c r="D40" s="501" t="s">
        <v>50</v>
      </c>
      <c r="E40" s="414" t="s">
        <v>24</v>
      </c>
      <c r="F40" s="433" t="s">
        <v>25</v>
      </c>
      <c r="G40" s="479" t="s">
        <v>57</v>
      </c>
      <c r="H40" s="479"/>
      <c r="I40" s="409" t="s">
        <v>24</v>
      </c>
      <c r="J40" s="409" t="s">
        <v>24</v>
      </c>
      <c r="K40" s="493"/>
      <c r="L40" s="477"/>
      <c r="M40" s="433" t="s">
        <v>24</v>
      </c>
      <c r="N40" s="409" t="s">
        <v>25</v>
      </c>
      <c r="O40" s="471"/>
      <c r="P40" s="471"/>
      <c r="Q40" s="409" t="s">
        <v>25</v>
      </c>
      <c r="R40" s="409" t="s">
        <v>25</v>
      </c>
      <c r="S40" s="916" t="s">
        <v>49</v>
      </c>
      <c r="T40" s="473"/>
      <c r="U40" s="409" t="s">
        <v>24</v>
      </c>
      <c r="V40" s="409" t="s">
        <v>25</v>
      </c>
      <c r="W40" s="471"/>
      <c r="X40" s="471"/>
      <c r="Y40" s="409" t="s">
        <v>24</v>
      </c>
      <c r="Z40" s="414" t="s">
        <v>26</v>
      </c>
      <c r="AA40" s="473"/>
      <c r="AB40" s="479"/>
      <c r="AC40" s="409" t="s">
        <v>24</v>
      </c>
      <c r="AD40" s="409" t="s">
        <v>25</v>
      </c>
      <c r="AE40" s="471" t="s">
        <v>57</v>
      </c>
      <c r="AF40" s="412"/>
      <c r="AG40" s="412"/>
      <c r="AH40" s="479"/>
      <c r="AI40" s="123">
        <f t="shared" si="96"/>
        <v>7</v>
      </c>
      <c r="AJ40" s="61">
        <f t="shared" si="97"/>
        <v>6</v>
      </c>
      <c r="AK40" s="61">
        <f t="shared" si="119"/>
        <v>0</v>
      </c>
      <c r="AL40" s="61">
        <f t="shared" si="120"/>
        <v>0</v>
      </c>
      <c r="AM40" s="61">
        <f t="shared" si="98"/>
        <v>0</v>
      </c>
      <c r="AN40" s="61">
        <f t="shared" si="99"/>
        <v>1</v>
      </c>
      <c r="AO40" s="61">
        <f t="shared" si="100"/>
        <v>0</v>
      </c>
      <c r="AP40" s="61">
        <f t="shared" si="101"/>
        <v>0</v>
      </c>
      <c r="AQ40" s="61">
        <f t="shared" si="102"/>
        <v>0</v>
      </c>
      <c r="AR40" s="61">
        <f t="shared" si="103"/>
        <v>0</v>
      </c>
      <c r="AS40" s="61">
        <f t="shared" si="104"/>
        <v>0</v>
      </c>
      <c r="AT40" s="61">
        <f t="shared" si="105"/>
        <v>0</v>
      </c>
      <c r="AU40" s="61">
        <f t="shared" si="106"/>
        <v>0</v>
      </c>
      <c r="AV40" s="61">
        <f t="shared" si="107"/>
        <v>0</v>
      </c>
      <c r="AW40" s="61">
        <f t="shared" si="108"/>
        <v>0</v>
      </c>
      <c r="AX40" s="61">
        <f t="shared" si="109"/>
        <v>0</v>
      </c>
      <c r="AY40" s="61">
        <f t="shared" si="110"/>
        <v>0</v>
      </c>
      <c r="AZ40" s="61">
        <f t="shared" si="111"/>
        <v>0</v>
      </c>
      <c r="BA40" s="61">
        <f t="shared" si="112"/>
        <v>0</v>
      </c>
      <c r="BB40" s="61">
        <f t="shared" si="113"/>
        <v>0</v>
      </c>
      <c r="BC40" s="62">
        <f t="shared" si="114"/>
        <v>14</v>
      </c>
      <c r="BD40" s="63"/>
      <c r="BE40" s="545">
        <f t="shared" si="134"/>
        <v>7</v>
      </c>
      <c r="BF40" s="5">
        <f t="shared" si="56"/>
        <v>0</v>
      </c>
      <c r="BG40" s="5">
        <f t="shared" si="26"/>
        <v>2</v>
      </c>
      <c r="BH40" s="5">
        <f t="shared" si="57"/>
        <v>0</v>
      </c>
      <c r="BI40" s="5">
        <f t="shared" si="58"/>
        <v>0</v>
      </c>
      <c r="BJ40" s="5">
        <f t="shared" si="27"/>
        <v>0</v>
      </c>
      <c r="BK40" s="5">
        <f t="shared" si="59"/>
        <v>1</v>
      </c>
      <c r="BL40" s="5">
        <f t="shared" si="28"/>
        <v>1</v>
      </c>
      <c r="BM40" s="5">
        <f t="shared" si="29"/>
        <v>0</v>
      </c>
      <c r="BN40" s="143">
        <f t="shared" si="30"/>
        <v>0</v>
      </c>
      <c r="BO40" s="145">
        <f>+BE40+JAN!BO41</f>
        <v>15</v>
      </c>
      <c r="BP40" s="64">
        <f>+BO40+(JAN!BN41+BN40)*(12/24)-$BO$12</f>
        <v>0.66666666666666607</v>
      </c>
      <c r="BQ40" s="65">
        <f t="shared" si="122"/>
        <v>0</v>
      </c>
      <c r="BR40" s="545">
        <f t="shared" si="123"/>
        <v>17</v>
      </c>
      <c r="BS40" s="545">
        <f t="shared" si="127"/>
        <v>2.6666666666666661</v>
      </c>
      <c r="BT40" s="66" t="e">
        <f t="shared" si="124"/>
        <v>#REF!</v>
      </c>
      <c r="BU40" s="67">
        <f t="shared" si="128"/>
        <v>2</v>
      </c>
      <c r="BV40" s="67">
        <f t="shared" si="129"/>
        <v>0</v>
      </c>
      <c r="BW40" s="67">
        <f t="shared" si="130"/>
        <v>1</v>
      </c>
      <c r="BX40" s="67">
        <f t="shared" si="131"/>
        <v>1</v>
      </c>
      <c r="BY40" s="68">
        <f t="shared" si="121"/>
        <v>4</v>
      </c>
      <c r="BZ40" s="67">
        <f>+BN40+JAN!BZ41</f>
        <v>0</v>
      </c>
      <c r="CA40" s="67">
        <f>+JAN!CA41+BX40</f>
        <v>7</v>
      </c>
      <c r="CB40" s="68">
        <f t="shared" si="135"/>
        <v>7</v>
      </c>
      <c r="CC40" s="146"/>
      <c r="CE40" s="161">
        <f t="shared" si="117"/>
        <v>7</v>
      </c>
      <c r="CF40" s="125">
        <f t="shared" si="118"/>
        <v>18</v>
      </c>
      <c r="CG40" s="163">
        <f t="shared" si="47"/>
        <v>168</v>
      </c>
      <c r="CH40" s="163">
        <f t="shared" si="48"/>
        <v>48</v>
      </c>
      <c r="CI40" s="163">
        <f t="shared" si="49"/>
        <v>216</v>
      </c>
      <c r="CJ40" s="157">
        <f t="shared" si="39"/>
        <v>0</v>
      </c>
      <c r="CK40" s="418">
        <f>BY40-BV40+JAN!CK41</f>
        <v>7</v>
      </c>
      <c r="CL40" s="424">
        <f t="shared" si="133"/>
        <v>84</v>
      </c>
      <c r="CN40" s="124">
        <f t="shared" si="51"/>
        <v>7</v>
      </c>
      <c r="CO40" s="128">
        <f t="shared" si="52"/>
        <v>216</v>
      </c>
      <c r="CP40" s="125">
        <f t="shared" si="53"/>
        <v>14</v>
      </c>
      <c r="CQ40" s="125">
        <f t="shared" si="54"/>
        <v>18</v>
      </c>
    </row>
    <row r="41" spans="1:95" ht="21" customHeight="1" thickBot="1" x14ac:dyDescent="0.3">
      <c r="A41" s="573" t="s">
        <v>109</v>
      </c>
      <c r="B41" s="572" t="s">
        <v>293</v>
      </c>
      <c r="C41" s="24" t="s">
        <v>3</v>
      </c>
      <c r="D41" s="406" t="s">
        <v>37</v>
      </c>
      <c r="E41" s="429" t="s">
        <v>37</v>
      </c>
      <c r="F41" s="434" t="s">
        <v>25</v>
      </c>
      <c r="G41" s="432"/>
      <c r="H41" s="432"/>
      <c r="I41" s="412" t="s">
        <v>24</v>
      </c>
      <c r="J41" s="412" t="s">
        <v>24</v>
      </c>
      <c r="K41" s="427"/>
      <c r="L41" s="480"/>
      <c r="M41" s="434" t="s">
        <v>35</v>
      </c>
      <c r="N41" s="412" t="s">
        <v>25</v>
      </c>
      <c r="O41" s="475"/>
      <c r="P41" s="475"/>
      <c r="Q41" s="412" t="s">
        <v>25</v>
      </c>
      <c r="R41" s="412" t="s">
        <v>25</v>
      </c>
      <c r="S41" s="441"/>
      <c r="T41" s="476"/>
      <c r="U41" s="412" t="s">
        <v>24</v>
      </c>
      <c r="V41" s="412" t="s">
        <v>25</v>
      </c>
      <c r="W41" s="475"/>
      <c r="X41" s="475"/>
      <c r="Y41" s="412" t="s">
        <v>24</v>
      </c>
      <c r="Z41" s="429" t="s">
        <v>25</v>
      </c>
      <c r="AA41" s="476" t="s">
        <v>57</v>
      </c>
      <c r="AB41" s="432"/>
      <c r="AC41" s="412" t="s">
        <v>35</v>
      </c>
      <c r="AD41" s="412" t="s">
        <v>25</v>
      </c>
      <c r="AE41" s="475"/>
      <c r="AF41" s="412"/>
      <c r="AG41" s="412"/>
      <c r="AH41" s="479"/>
      <c r="AI41" s="123">
        <f t="shared" si="96"/>
        <v>4</v>
      </c>
      <c r="AJ41" s="61">
        <f t="shared" si="97"/>
        <v>7</v>
      </c>
      <c r="AK41" s="61">
        <f t="shared" si="119"/>
        <v>0</v>
      </c>
      <c r="AL41" s="61">
        <f t="shared" si="120"/>
        <v>0</v>
      </c>
      <c r="AM41" s="61">
        <f t="shared" si="98"/>
        <v>0</v>
      </c>
      <c r="AN41" s="61">
        <f t="shared" si="99"/>
        <v>0</v>
      </c>
      <c r="AO41" s="61">
        <f t="shared" si="100"/>
        <v>0</v>
      </c>
      <c r="AP41" s="61">
        <f t="shared" si="101"/>
        <v>0</v>
      </c>
      <c r="AQ41" s="61">
        <f t="shared" si="102"/>
        <v>0</v>
      </c>
      <c r="AR41" s="61">
        <f t="shared" si="103"/>
        <v>0</v>
      </c>
      <c r="AS41" s="61">
        <f t="shared" si="104"/>
        <v>0</v>
      </c>
      <c r="AT41" s="61">
        <f t="shared" si="105"/>
        <v>2</v>
      </c>
      <c r="AU41" s="61">
        <f t="shared" si="106"/>
        <v>0</v>
      </c>
      <c r="AV41" s="61">
        <f t="shared" si="107"/>
        <v>2</v>
      </c>
      <c r="AW41" s="61">
        <f t="shared" si="108"/>
        <v>0</v>
      </c>
      <c r="AX41" s="61">
        <f t="shared" si="109"/>
        <v>0</v>
      </c>
      <c r="AY41" s="61">
        <f t="shared" si="110"/>
        <v>0</v>
      </c>
      <c r="AZ41" s="61">
        <f t="shared" si="111"/>
        <v>0</v>
      </c>
      <c r="BA41" s="61">
        <f t="shared" si="112"/>
        <v>0</v>
      </c>
      <c r="BB41" s="61">
        <f t="shared" si="113"/>
        <v>0</v>
      </c>
      <c r="BC41" s="62">
        <f t="shared" si="114"/>
        <v>12.333333333333334</v>
      </c>
      <c r="BD41" s="63"/>
      <c r="BE41" s="545">
        <f t="shared" si="134"/>
        <v>6.166666666666667</v>
      </c>
      <c r="BF41" s="5">
        <f t="shared" si="56"/>
        <v>0</v>
      </c>
      <c r="BG41" s="5">
        <f t="shared" si="26"/>
        <v>1</v>
      </c>
      <c r="BH41" s="5">
        <f t="shared" si="57"/>
        <v>0</v>
      </c>
      <c r="BI41" s="5">
        <f t="shared" si="58"/>
        <v>0</v>
      </c>
      <c r="BJ41" s="5">
        <f t="shared" si="27"/>
        <v>0</v>
      </c>
      <c r="BK41" s="5">
        <f t="shared" si="59"/>
        <v>0</v>
      </c>
      <c r="BL41" s="5">
        <f t="shared" si="28"/>
        <v>0</v>
      </c>
      <c r="BM41" s="5">
        <f t="shared" si="29"/>
        <v>0</v>
      </c>
      <c r="BN41" s="143">
        <f t="shared" si="30"/>
        <v>0</v>
      </c>
      <c r="BO41" s="145">
        <f>+BE41+JAN!BO43</f>
        <v>14.166666666666668</v>
      </c>
      <c r="BP41" s="64">
        <f>+BO41+(JAN!BN43+BN41)*(12/24)-$BO$12</f>
        <v>-0.16666666666666607</v>
      </c>
      <c r="BQ41" s="65">
        <f t="shared" si="122"/>
        <v>0</v>
      </c>
      <c r="BR41" s="545">
        <f t="shared" si="123"/>
        <v>14.666666666666668</v>
      </c>
      <c r="BS41" s="545">
        <f t="shared" si="127"/>
        <v>0.33333333333333393</v>
      </c>
      <c r="BT41" s="66" t="e">
        <f t="shared" si="124"/>
        <v>#REF!</v>
      </c>
      <c r="BU41" s="67">
        <f t="shared" si="128"/>
        <v>1</v>
      </c>
      <c r="BV41" s="67">
        <f t="shared" si="129"/>
        <v>0</v>
      </c>
      <c r="BW41" s="67">
        <f t="shared" si="130"/>
        <v>0</v>
      </c>
      <c r="BX41" s="67">
        <f t="shared" si="131"/>
        <v>0</v>
      </c>
      <c r="BY41" s="68">
        <f t="shared" si="121"/>
        <v>1</v>
      </c>
      <c r="BZ41" s="67">
        <f>+BN41+JAN!BZ43</f>
        <v>0</v>
      </c>
      <c r="CA41" s="67">
        <f>+JAN!CA43+BX41</f>
        <v>6</v>
      </c>
      <c r="CB41" s="68">
        <f t="shared" si="135"/>
        <v>6</v>
      </c>
      <c r="CC41" s="146"/>
      <c r="CE41" s="161">
        <f t="shared" si="117"/>
        <v>6.166666666666667</v>
      </c>
      <c r="CF41" s="125">
        <f t="shared" si="118"/>
        <v>13.333333333333334</v>
      </c>
      <c r="CG41" s="163">
        <f t="shared" si="47"/>
        <v>132</v>
      </c>
      <c r="CH41" s="163">
        <f t="shared" si="48"/>
        <v>12</v>
      </c>
      <c r="CI41" s="163">
        <f t="shared" si="49"/>
        <v>144</v>
      </c>
      <c r="CJ41" s="157">
        <f t="shared" si="39"/>
        <v>16</v>
      </c>
      <c r="CK41" s="418">
        <f>BY41-BV41+JAN!CK43</f>
        <v>2</v>
      </c>
      <c r="CL41" s="424">
        <f t="shared" si="133"/>
        <v>24</v>
      </c>
      <c r="CN41" s="124">
        <f t="shared" si="51"/>
        <v>6.166666666666667</v>
      </c>
      <c r="CO41" s="128">
        <f t="shared" si="52"/>
        <v>144</v>
      </c>
      <c r="CP41" s="125">
        <f t="shared" si="53"/>
        <v>12.333333333333334</v>
      </c>
      <c r="CQ41" s="125">
        <f t="shared" si="54"/>
        <v>13.333333333333334</v>
      </c>
    </row>
    <row r="42" spans="1:95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471"/>
      <c r="E42" s="414" t="s">
        <v>24</v>
      </c>
      <c r="F42" s="433" t="s">
        <v>25</v>
      </c>
      <c r="G42" s="479"/>
      <c r="H42" s="479"/>
      <c r="I42" s="409" t="s">
        <v>24</v>
      </c>
      <c r="J42" s="409" t="s">
        <v>24</v>
      </c>
      <c r="K42" s="493"/>
      <c r="L42" s="916" t="s">
        <v>50</v>
      </c>
      <c r="M42" s="433" t="s">
        <v>24</v>
      </c>
      <c r="N42" s="409" t="s">
        <v>25</v>
      </c>
      <c r="O42" s="471"/>
      <c r="P42" s="471"/>
      <c r="Q42" s="409" t="s">
        <v>25</v>
      </c>
      <c r="R42" s="409" t="s">
        <v>25</v>
      </c>
      <c r="S42" s="478"/>
      <c r="T42" s="473"/>
      <c r="U42" s="409" t="s">
        <v>24</v>
      </c>
      <c r="V42" s="409" t="s">
        <v>25</v>
      </c>
      <c r="W42" s="471"/>
      <c r="X42" s="471"/>
      <c r="Y42" s="409" t="s">
        <v>24</v>
      </c>
      <c r="Z42" s="414" t="s">
        <v>25</v>
      </c>
      <c r="AA42" s="473"/>
      <c r="AB42" s="479" t="s">
        <v>61</v>
      </c>
      <c r="AC42" s="409" t="s">
        <v>24</v>
      </c>
      <c r="AD42" s="409" t="s">
        <v>25</v>
      </c>
      <c r="AE42" s="471"/>
      <c r="AF42" s="412"/>
      <c r="AG42" s="412"/>
      <c r="AH42" s="479"/>
      <c r="AI42" s="123">
        <f t="shared" si="96"/>
        <v>7</v>
      </c>
      <c r="AJ42" s="61">
        <f t="shared" si="97"/>
        <v>7</v>
      </c>
      <c r="AK42" s="61">
        <f t="shared" si="119"/>
        <v>0</v>
      </c>
      <c r="AL42" s="61">
        <f t="shared" si="120"/>
        <v>0</v>
      </c>
      <c r="AM42" s="61">
        <f t="shared" si="98"/>
        <v>0</v>
      </c>
      <c r="AN42" s="61">
        <f t="shared" si="99"/>
        <v>0</v>
      </c>
      <c r="AO42" s="61">
        <f t="shared" si="100"/>
        <v>0</v>
      </c>
      <c r="AP42" s="61">
        <f t="shared" si="101"/>
        <v>0</v>
      </c>
      <c r="AQ42" s="61">
        <f t="shared" si="102"/>
        <v>0</v>
      </c>
      <c r="AR42" s="61">
        <f t="shared" si="103"/>
        <v>0</v>
      </c>
      <c r="AS42" s="61">
        <f t="shared" si="104"/>
        <v>0</v>
      </c>
      <c r="AT42" s="61">
        <f t="shared" si="105"/>
        <v>0</v>
      </c>
      <c r="AU42" s="61">
        <f t="shared" si="106"/>
        <v>0</v>
      </c>
      <c r="AV42" s="61">
        <f t="shared" si="107"/>
        <v>0</v>
      </c>
      <c r="AW42" s="61">
        <f t="shared" si="108"/>
        <v>0</v>
      </c>
      <c r="AX42" s="61">
        <f t="shared" si="109"/>
        <v>0</v>
      </c>
      <c r="AY42" s="61">
        <f t="shared" si="110"/>
        <v>0</v>
      </c>
      <c r="AZ42" s="61">
        <f t="shared" si="111"/>
        <v>0</v>
      </c>
      <c r="BA42" s="61">
        <f t="shared" si="112"/>
        <v>0</v>
      </c>
      <c r="BB42" s="61">
        <f t="shared" si="113"/>
        <v>0</v>
      </c>
      <c r="BC42" s="62">
        <f t="shared" si="114"/>
        <v>14</v>
      </c>
      <c r="BD42" s="63">
        <f t="shared" ref="BD42" si="136">IF((BE42-$BD$11)&lt;(-23/24),2,IF((BE42-$BD$11)&lt;0,1,0))</f>
        <v>0</v>
      </c>
      <c r="BE42" s="545">
        <f t="shared" si="134"/>
        <v>7</v>
      </c>
      <c r="BF42" s="5">
        <f t="shared" si="56"/>
        <v>1</v>
      </c>
      <c r="BG42" s="5">
        <f t="shared" si="26"/>
        <v>0</v>
      </c>
      <c r="BH42" s="5">
        <f t="shared" si="57"/>
        <v>0</v>
      </c>
      <c r="BI42" s="5">
        <f t="shared" si="58"/>
        <v>0</v>
      </c>
      <c r="BJ42" s="5">
        <f t="shared" si="27"/>
        <v>0</v>
      </c>
      <c r="BK42" s="5">
        <f t="shared" si="59"/>
        <v>0</v>
      </c>
      <c r="BL42" s="5">
        <f t="shared" si="28"/>
        <v>1</v>
      </c>
      <c r="BM42" s="5">
        <f t="shared" si="29"/>
        <v>0</v>
      </c>
      <c r="BN42" s="143">
        <f t="shared" si="30"/>
        <v>0</v>
      </c>
      <c r="BO42" s="145">
        <f>+BE42+JAN!BO44</f>
        <v>12.666666666666668</v>
      </c>
      <c r="BP42" s="64">
        <f>+BO42+(JAN!BN44+BN42)*(12/24)-$BO$12</f>
        <v>-0.66666666666666607</v>
      </c>
      <c r="BQ42" s="65">
        <f t="shared" si="122"/>
        <v>1.3333333333333321</v>
      </c>
      <c r="BR42" s="545">
        <f t="shared" si="123"/>
        <v>13.666666666666668</v>
      </c>
      <c r="BS42" s="545">
        <f t="shared" si="127"/>
        <v>-0.66666666666666607</v>
      </c>
      <c r="BT42" s="66" t="e">
        <f t="shared" si="124"/>
        <v>#REF!</v>
      </c>
      <c r="BU42" s="67">
        <f t="shared" si="128"/>
        <v>1</v>
      </c>
      <c r="BV42" s="67">
        <f t="shared" si="129"/>
        <v>0</v>
      </c>
      <c r="BW42" s="67">
        <f t="shared" si="130"/>
        <v>0</v>
      </c>
      <c r="BX42" s="67">
        <f t="shared" si="131"/>
        <v>1</v>
      </c>
      <c r="BY42" s="68">
        <f t="shared" si="121"/>
        <v>2</v>
      </c>
      <c r="BZ42" s="67">
        <f>+BN42+JAN!BZ44</f>
        <v>2</v>
      </c>
      <c r="CA42" s="67">
        <f>+JAN!CA44+BX42</f>
        <v>11</v>
      </c>
      <c r="CB42" s="68">
        <f t="shared" si="135"/>
        <v>9</v>
      </c>
      <c r="CE42" s="161">
        <f t="shared" si="117"/>
        <v>7</v>
      </c>
      <c r="CF42" s="125">
        <f t="shared" si="118"/>
        <v>16</v>
      </c>
      <c r="CG42" s="163">
        <f t="shared" si="47"/>
        <v>168</v>
      </c>
      <c r="CH42" s="163">
        <f t="shared" si="48"/>
        <v>24</v>
      </c>
      <c r="CI42" s="163">
        <f t="shared" si="49"/>
        <v>192</v>
      </c>
      <c r="CJ42" s="157">
        <f t="shared" si="39"/>
        <v>0</v>
      </c>
      <c r="CK42" s="418">
        <f>BY42-BV42+JAN!CK44</f>
        <v>4</v>
      </c>
      <c r="CL42" s="424">
        <f t="shared" si="133"/>
        <v>48</v>
      </c>
      <c r="CM42" s="23"/>
      <c r="CN42" s="124">
        <f t="shared" si="51"/>
        <v>7</v>
      </c>
      <c r="CO42" s="128">
        <f t="shared" si="52"/>
        <v>192</v>
      </c>
      <c r="CP42" s="125">
        <f t="shared" si="53"/>
        <v>14</v>
      </c>
      <c r="CQ42" s="125">
        <f t="shared" si="54"/>
        <v>16</v>
      </c>
    </row>
    <row r="43" spans="1:95" ht="21" customHeight="1" thickBot="1" x14ac:dyDescent="0.3">
      <c r="A43" s="573" t="s">
        <v>113</v>
      </c>
      <c r="B43" s="572" t="s">
        <v>332</v>
      </c>
      <c r="C43" s="24" t="s">
        <v>3</v>
      </c>
      <c r="D43" s="471"/>
      <c r="E43" s="414" t="s">
        <v>341</v>
      </c>
      <c r="F43" s="433" t="s">
        <v>25</v>
      </c>
      <c r="G43" s="479"/>
      <c r="H43" s="479"/>
      <c r="I43" s="409" t="s">
        <v>24</v>
      </c>
      <c r="J43" s="409" t="s">
        <v>24</v>
      </c>
      <c r="K43" s="493"/>
      <c r="L43" s="477"/>
      <c r="M43" s="433" t="s">
        <v>24</v>
      </c>
      <c r="N43" s="409" t="s">
        <v>25</v>
      </c>
      <c r="O43" s="471"/>
      <c r="P43" s="471"/>
      <c r="Q43" s="409" t="s">
        <v>25</v>
      </c>
      <c r="R43" s="409" t="s">
        <v>25</v>
      </c>
      <c r="S43" s="478"/>
      <c r="T43" s="473"/>
      <c r="U43" s="409" t="s">
        <v>24</v>
      </c>
      <c r="V43" s="409" t="s">
        <v>25</v>
      </c>
      <c r="W43" s="471"/>
      <c r="X43" s="471"/>
      <c r="Y43" s="409" t="s">
        <v>24</v>
      </c>
      <c r="Z43" s="414" t="s">
        <v>25</v>
      </c>
      <c r="AA43" s="473"/>
      <c r="AB43" s="479" t="s">
        <v>61</v>
      </c>
      <c r="AC43" s="409" t="s">
        <v>24</v>
      </c>
      <c r="AD43" s="409" t="s">
        <v>31</v>
      </c>
      <c r="AE43" s="471" t="s">
        <v>27</v>
      </c>
      <c r="AF43" s="412"/>
      <c r="AG43" s="412"/>
      <c r="AH43" s="479"/>
      <c r="AI43" s="123">
        <f t="shared" si="96"/>
        <v>6</v>
      </c>
      <c r="AJ43" s="61">
        <f t="shared" si="97"/>
        <v>6</v>
      </c>
      <c r="AK43" s="61">
        <f t="shared" si="119"/>
        <v>0</v>
      </c>
      <c r="AL43" s="61">
        <f t="shared" si="120"/>
        <v>0</v>
      </c>
      <c r="AM43" s="61">
        <f t="shared" si="98"/>
        <v>0</v>
      </c>
      <c r="AN43" s="61">
        <f t="shared" si="99"/>
        <v>0</v>
      </c>
      <c r="AO43" s="61">
        <f t="shared" si="100"/>
        <v>1</v>
      </c>
      <c r="AP43" s="61">
        <f t="shared" si="101"/>
        <v>1</v>
      </c>
      <c r="AQ43" s="61">
        <f t="shared" si="102"/>
        <v>0</v>
      </c>
      <c r="AR43" s="61">
        <f t="shared" si="103"/>
        <v>0</v>
      </c>
      <c r="AS43" s="61">
        <f t="shared" si="104"/>
        <v>0</v>
      </c>
      <c r="AT43" s="61">
        <f t="shared" si="105"/>
        <v>0</v>
      </c>
      <c r="AU43" s="61">
        <f t="shared" si="106"/>
        <v>0</v>
      </c>
      <c r="AV43" s="61">
        <f t="shared" si="107"/>
        <v>0</v>
      </c>
      <c r="AW43" s="61">
        <f t="shared" si="108"/>
        <v>0</v>
      </c>
      <c r="AX43" s="61">
        <f t="shared" si="109"/>
        <v>0</v>
      </c>
      <c r="AY43" s="61">
        <f t="shared" si="110"/>
        <v>0</v>
      </c>
      <c r="AZ43" s="61">
        <f>COUNTIF($D43:$AH43,"OJTD")+COUNTIF($D43:$AH43,"OJTN")</f>
        <v>1</v>
      </c>
      <c r="BA43" s="61">
        <f t="shared" si="112"/>
        <v>0</v>
      </c>
      <c r="BB43" s="61">
        <f t="shared" si="113"/>
        <v>0</v>
      </c>
      <c r="BC43" s="62">
        <f t="shared" si="114"/>
        <v>14</v>
      </c>
      <c r="BD43" s="63"/>
      <c r="BE43" s="545">
        <f t="shared" si="134"/>
        <v>7</v>
      </c>
      <c r="BF43" s="5">
        <f t="shared" si="56"/>
        <v>1</v>
      </c>
      <c r="BG43" s="5">
        <f t="shared" si="26"/>
        <v>0</v>
      </c>
      <c r="BH43" s="5">
        <f t="shared" si="57"/>
        <v>0</v>
      </c>
      <c r="BI43" s="5">
        <f t="shared" si="58"/>
        <v>0</v>
      </c>
      <c r="BJ43" s="5">
        <f t="shared" si="27"/>
        <v>0</v>
      </c>
      <c r="BK43" s="5">
        <f t="shared" si="59"/>
        <v>0</v>
      </c>
      <c r="BL43" s="5">
        <f t="shared" si="28"/>
        <v>0</v>
      </c>
      <c r="BM43" s="5">
        <f t="shared" si="29"/>
        <v>0</v>
      </c>
      <c r="BN43" s="143">
        <f t="shared" si="30"/>
        <v>0</v>
      </c>
      <c r="BO43" s="145">
        <f>+BE43+JAN!BO45</f>
        <v>8.5</v>
      </c>
      <c r="BP43" s="837" t="e">
        <f>+BO43+(JAN!#REF!+BN43)*(12/24)-$BO$12+"144:00"</f>
        <v>#REF!</v>
      </c>
      <c r="BQ43" s="65" t="e">
        <f t="shared" si="122"/>
        <v>#REF!</v>
      </c>
      <c r="BR43" s="838">
        <f>+BO43+BY43*$BD$2+"144:00"</f>
        <v>15</v>
      </c>
      <c r="BS43" s="545">
        <f>+BR43-$BO$12</f>
        <v>0.66666666666666607</v>
      </c>
      <c r="BT43" s="66" t="e">
        <f t="shared" si="124"/>
        <v>#REF!</v>
      </c>
      <c r="BU43" s="67">
        <f t="shared" si="128"/>
        <v>1</v>
      </c>
      <c r="BV43" s="67">
        <f t="shared" si="129"/>
        <v>0</v>
      </c>
      <c r="BW43" s="67">
        <f t="shared" si="130"/>
        <v>0</v>
      </c>
      <c r="BX43" s="67">
        <f t="shared" si="131"/>
        <v>0</v>
      </c>
      <c r="BY43" s="68">
        <f t="shared" si="121"/>
        <v>1</v>
      </c>
      <c r="BZ43" s="67" t="e">
        <f>+BN43+JAN!#REF!</f>
        <v>#REF!</v>
      </c>
      <c r="CA43" s="67">
        <f>+JAN!CA45+BX43</f>
        <v>0</v>
      </c>
      <c r="CB43" s="68" t="e">
        <f t="shared" si="135"/>
        <v>#REF!</v>
      </c>
      <c r="CE43" s="161">
        <f t="shared" si="117"/>
        <v>7</v>
      </c>
      <c r="CF43" s="125">
        <f t="shared" si="118"/>
        <v>15</v>
      </c>
      <c r="CG43" s="163">
        <f t="shared" si="47"/>
        <v>168</v>
      </c>
      <c r="CH43" s="163">
        <f t="shared" si="48"/>
        <v>12</v>
      </c>
      <c r="CI43" s="163">
        <f t="shared" si="49"/>
        <v>180</v>
      </c>
      <c r="CJ43" s="157">
        <f t="shared" si="39"/>
        <v>0</v>
      </c>
      <c r="CK43" s="418">
        <f>BY43-BV43</f>
        <v>1</v>
      </c>
      <c r="CL43" s="424">
        <f t="shared" si="133"/>
        <v>12</v>
      </c>
      <c r="CN43" s="124">
        <f t="shared" si="51"/>
        <v>7</v>
      </c>
      <c r="CO43" s="128">
        <f t="shared" si="52"/>
        <v>180</v>
      </c>
      <c r="CP43" s="125">
        <f t="shared" si="53"/>
        <v>14</v>
      </c>
      <c r="CQ43" s="125">
        <f t="shared" si="54"/>
        <v>15</v>
      </c>
    </row>
    <row r="44" spans="1:95" ht="21" customHeight="1" thickBot="1" x14ac:dyDescent="0.3">
      <c r="A44" s="59" t="s">
        <v>21</v>
      </c>
      <c r="B44" s="59" t="s">
        <v>22</v>
      </c>
      <c r="C44" s="222" t="s">
        <v>23</v>
      </c>
      <c r="D44" s="262">
        <v>1</v>
      </c>
      <c r="E44" s="597">
        <f>D44+1</f>
        <v>2</v>
      </c>
      <c r="F44" s="305">
        <f t="shared" ref="F44:AE44" si="137">E44+1</f>
        <v>3</v>
      </c>
      <c r="G44" s="262">
        <f t="shared" si="137"/>
        <v>4</v>
      </c>
      <c r="H44" s="262">
        <f t="shared" si="137"/>
        <v>5</v>
      </c>
      <c r="I44" s="261">
        <f t="shared" si="137"/>
        <v>6</v>
      </c>
      <c r="J44" s="262">
        <f t="shared" si="137"/>
        <v>7</v>
      </c>
      <c r="K44" s="262">
        <f t="shared" si="137"/>
        <v>8</v>
      </c>
      <c r="L44" s="596">
        <f t="shared" si="137"/>
        <v>9</v>
      </c>
      <c r="M44" s="305">
        <f t="shared" si="137"/>
        <v>10</v>
      </c>
      <c r="N44" s="262">
        <f t="shared" si="137"/>
        <v>11</v>
      </c>
      <c r="O44" s="262">
        <f t="shared" si="137"/>
        <v>12</v>
      </c>
      <c r="P44" s="262">
        <f t="shared" si="137"/>
        <v>13</v>
      </c>
      <c r="Q44" s="261">
        <f t="shared" si="137"/>
        <v>14</v>
      </c>
      <c r="R44" s="262">
        <f t="shared" si="137"/>
        <v>15</v>
      </c>
      <c r="S44" s="596">
        <f t="shared" si="137"/>
        <v>16</v>
      </c>
      <c r="T44" s="305">
        <f t="shared" si="137"/>
        <v>17</v>
      </c>
      <c r="U44" s="262">
        <f t="shared" si="137"/>
        <v>18</v>
      </c>
      <c r="V44" s="262">
        <f t="shared" si="137"/>
        <v>19</v>
      </c>
      <c r="W44" s="262">
        <f t="shared" si="137"/>
        <v>20</v>
      </c>
      <c r="X44" s="262">
        <f t="shared" si="137"/>
        <v>21</v>
      </c>
      <c r="Y44" s="261">
        <f t="shared" si="137"/>
        <v>22</v>
      </c>
      <c r="Z44" s="596">
        <f t="shared" si="137"/>
        <v>23</v>
      </c>
      <c r="AA44" s="305">
        <f t="shared" si="137"/>
        <v>24</v>
      </c>
      <c r="AB44" s="262">
        <f t="shared" si="137"/>
        <v>25</v>
      </c>
      <c r="AC44" s="262">
        <f t="shared" si="137"/>
        <v>26</v>
      </c>
      <c r="AD44" s="262">
        <f t="shared" si="137"/>
        <v>27</v>
      </c>
      <c r="AE44" s="262">
        <f t="shared" si="137"/>
        <v>28</v>
      </c>
      <c r="AF44" s="827"/>
      <c r="AG44" s="826"/>
      <c r="AH44" s="828"/>
      <c r="AI44" s="131">
        <f>SUM(AI30:AI43)</f>
        <v>83</v>
      </c>
      <c r="AJ44" s="131">
        <f>SUM(AJ30:AJ43)</f>
        <v>73</v>
      </c>
      <c r="AK44" s="131">
        <f>SUM(AK30:AK43)</f>
        <v>0</v>
      </c>
      <c r="AL44" s="131">
        <f>SUM(AL30:AL43)</f>
        <v>0</v>
      </c>
      <c r="AM44" s="131">
        <f>SUM(AM30:AM43)</f>
        <v>0</v>
      </c>
      <c r="AN44" s="131">
        <f>SUM(AN30:AN43)</f>
        <v>11</v>
      </c>
      <c r="AO44" s="131">
        <f>SUM(AO30:AO43)</f>
        <v>4</v>
      </c>
      <c r="AP44" s="131">
        <f>SUM(AP30:AP43)</f>
        <v>7</v>
      </c>
      <c r="AQ44" s="131">
        <f>SUM(AQ30:AQ43)</f>
        <v>0</v>
      </c>
      <c r="AR44" s="131">
        <f>SUM(AR30:AR43)</f>
        <v>0</v>
      </c>
      <c r="AS44" s="131">
        <f>SUM(AS30:AS43)</f>
        <v>0</v>
      </c>
      <c r="AT44" s="131">
        <f>SUM(AT30:AT43)</f>
        <v>6</v>
      </c>
      <c r="AU44" s="131">
        <f>SUM(AU30:AU43)</f>
        <v>0</v>
      </c>
      <c r="AV44" s="131">
        <f>SUM(AV30:AV43)</f>
        <v>2</v>
      </c>
      <c r="AW44" s="131">
        <f>SUM(AW30:AW43)</f>
        <v>0</v>
      </c>
      <c r="AX44" s="131">
        <f>SUM(AX30:AX43)</f>
        <v>0</v>
      </c>
      <c r="AY44" s="131">
        <f>SUM(AY30:AY43)</f>
        <v>0</v>
      </c>
      <c r="AZ44" s="131">
        <f>SUM(AZ30:AZ43)</f>
        <v>1</v>
      </c>
      <c r="BA44" s="131">
        <f>SUM(BA30:BA43)</f>
        <v>0</v>
      </c>
      <c r="BB44" s="131">
        <f>SUM(BB30:BB43)</f>
        <v>0</v>
      </c>
      <c r="BC44" s="131">
        <f>SUM(BC30:BC43)</f>
        <v>173.33333333333334</v>
      </c>
      <c r="BD44" s="71"/>
      <c r="BE44" s="192"/>
      <c r="BF44" s="265">
        <f t="shared" si="56"/>
        <v>0</v>
      </c>
      <c r="BG44" s="265">
        <f t="shared" si="26"/>
        <v>0</v>
      </c>
      <c r="BH44" s="265">
        <f t="shared" si="57"/>
        <v>0</v>
      </c>
      <c r="BI44" s="265">
        <f t="shared" si="58"/>
        <v>0</v>
      </c>
      <c r="BJ44" s="265">
        <f t="shared" si="27"/>
        <v>0</v>
      </c>
      <c r="BK44" s="265">
        <f t="shared" si="59"/>
        <v>0</v>
      </c>
      <c r="BL44" s="265">
        <f t="shared" si="28"/>
        <v>0</v>
      </c>
      <c r="BM44" s="265">
        <f t="shared" si="29"/>
        <v>0</v>
      </c>
      <c r="BN44" s="266">
        <f t="shared" si="30"/>
        <v>0</v>
      </c>
      <c r="BO44" s="148" t="s">
        <v>191</v>
      </c>
      <c r="BP44" s="77" t="e">
        <f>AVERAGE(BP29:BP43)</f>
        <v>#REF!</v>
      </c>
      <c r="BQ44" s="77"/>
      <c r="BR44" s="76" t="s">
        <v>191</v>
      </c>
      <c r="BS44" s="77" t="e">
        <f>AVERAGE(BS29:BS43)</f>
        <v>#REF!</v>
      </c>
      <c r="BT44" s="78"/>
      <c r="BU44" s="79"/>
      <c r="BV44" s="79"/>
      <c r="BW44" s="79"/>
      <c r="BX44" s="79"/>
      <c r="BY44" s="79"/>
      <c r="BZ44" s="79"/>
      <c r="CA44" s="79"/>
      <c r="CB44" s="80" t="e">
        <f>SUM(CB30:CB43)</f>
        <v>#REF!</v>
      </c>
      <c r="CE44" s="161"/>
      <c r="CF44" s="125"/>
      <c r="CG44" s="163"/>
      <c r="CH44" s="163"/>
      <c r="CI44" s="163"/>
      <c r="CJ44" s="157"/>
      <c r="CK44" s="418"/>
      <c r="CL44" s="424"/>
      <c r="CN44" s="124"/>
      <c r="CO44" s="128">
        <f t="shared" si="52"/>
        <v>0</v>
      </c>
      <c r="CP44" s="125"/>
      <c r="CQ44" s="125"/>
    </row>
    <row r="45" spans="1:95" ht="26.1" customHeight="1" thickBot="1" x14ac:dyDescent="0.3">
      <c r="A45" s="600" t="s">
        <v>116</v>
      </c>
      <c r="B45" s="605" t="s">
        <v>117</v>
      </c>
      <c r="C45" s="25" t="s">
        <v>1</v>
      </c>
      <c r="D45" s="493"/>
      <c r="E45" s="477"/>
      <c r="F45" s="433" t="s">
        <v>24</v>
      </c>
      <c r="G45" s="409" t="s">
        <v>25</v>
      </c>
      <c r="H45" s="471"/>
      <c r="I45" s="471"/>
      <c r="J45" s="409" t="s">
        <v>25</v>
      </c>
      <c r="K45" s="409" t="s">
        <v>25</v>
      </c>
      <c r="L45" s="478"/>
      <c r="M45" s="473"/>
      <c r="N45" s="409" t="s">
        <v>24</v>
      </c>
      <c r="O45" s="409" t="s">
        <v>25</v>
      </c>
      <c r="P45" s="471"/>
      <c r="Q45" s="471"/>
      <c r="R45" s="409" t="s">
        <v>31</v>
      </c>
      <c r="S45" s="414" t="s">
        <v>25</v>
      </c>
      <c r="T45" s="473"/>
      <c r="U45" s="479" t="s">
        <v>27</v>
      </c>
      <c r="V45" s="409" t="s">
        <v>31</v>
      </c>
      <c r="W45" s="409" t="s">
        <v>25</v>
      </c>
      <c r="X45" s="471"/>
      <c r="Y45" s="471"/>
      <c r="Z45" s="414" t="s">
        <v>24</v>
      </c>
      <c r="AA45" s="433" t="s">
        <v>25</v>
      </c>
      <c r="AB45" s="479"/>
      <c r="AC45" s="479"/>
      <c r="AD45" s="409" t="s">
        <v>24</v>
      </c>
      <c r="AE45" s="409" t="s">
        <v>27</v>
      </c>
      <c r="AF45" s="810"/>
      <c r="AG45" s="810"/>
      <c r="AH45" s="811"/>
      <c r="AI45" s="123">
        <f t="shared" ref="AI45:AI58" si="138">COUNTIF($D45:$AH45,"D")</f>
        <v>4</v>
      </c>
      <c r="AJ45" s="61">
        <f t="shared" ref="AJ45:AJ58" si="139">COUNTIF($D45:$AH45,"N")</f>
        <v>7</v>
      </c>
      <c r="AK45" s="61">
        <f t="shared" ref="AK45:AK58" si="140">COUNTIF($D45:$AH45,"DTS4S")+COUNTIF($D45:$AH45,"DTS4S1")</f>
        <v>0</v>
      </c>
      <c r="AL45" s="61">
        <f t="shared" ref="AL45:AL58" si="141">COUNTIF($D45:$AH45,"NTS4S")+COUNTIF($D45:$AH45,"NTS4S1")</f>
        <v>0</v>
      </c>
      <c r="AM45" s="61">
        <f t="shared" ref="AM45:AM58" si="142">COUNTIF($D45:$AH45,"S")</f>
        <v>0</v>
      </c>
      <c r="AN45" s="61">
        <f t="shared" ref="AN45:AN58" si="143">COUNTIF($D45:$AH45,"DT")</f>
        <v>0</v>
      </c>
      <c r="AO45" s="61">
        <f t="shared" ref="AO45:AO58" si="144">COUNTIF($D45:$AH45,"NT")</f>
        <v>2</v>
      </c>
      <c r="AP45" s="61">
        <f t="shared" ref="AP45:AP58" si="145">COUNTIF($D45:$AH45,"t")</f>
        <v>2</v>
      </c>
      <c r="AQ45" s="61">
        <f t="shared" ref="AQ45:AQ58" si="146">COUNTIF($D45:$AH45,"FE")</f>
        <v>0</v>
      </c>
      <c r="AR45" s="61">
        <f t="shared" ref="AR45:AR58" si="147">COUNTIF($D45:$AH45,"FO")</f>
        <v>0</v>
      </c>
      <c r="AS45" s="61">
        <f t="shared" ref="AS45:AS58" si="148">COUNTIF($D45:$AH45,"DS")</f>
        <v>0</v>
      </c>
      <c r="AT45" s="61">
        <f t="shared" ref="AT45:AT58" si="149">COUNTIF($D45:$AH45,"DISP")</f>
        <v>0</v>
      </c>
      <c r="AU45" s="61">
        <f t="shared" ref="AU45:AU58" si="150">COUNTIF($D45:$AH45,"L")</f>
        <v>0</v>
      </c>
      <c r="AV45" s="61">
        <f t="shared" ref="AV45:AV58" si="151">COUNTIF($D45:$AH45,"B")</f>
        <v>0</v>
      </c>
      <c r="AW45" s="61">
        <f t="shared" ref="AW45:AW58" si="152">COUNTIF($D45:$AH45,"SA")</f>
        <v>0</v>
      </c>
      <c r="AX45" s="61">
        <f t="shared" ref="AX45:AX58" si="153">COUNTIF($D45:$AH45,"SAT")</f>
        <v>0</v>
      </c>
      <c r="AY45" s="61">
        <f t="shared" ref="AY45:AY58" si="154">COUNTIF($D45:$AH45,"SE")</f>
        <v>0</v>
      </c>
      <c r="AZ45" s="61">
        <f t="shared" ref="AZ45:AZ58" si="155">COUNTIF($D45:$AH45,"OJTD")+COUNTIF($D45:$AH45,"OJTN")</f>
        <v>0</v>
      </c>
      <c r="BA45" s="61">
        <f t="shared" ref="BA45:BA58" si="156">COUNTIF($D45:$AH45,"TR")</f>
        <v>0</v>
      </c>
      <c r="BB45" s="61">
        <f t="shared" ref="BB45:BB58" si="157">COUNTIF($D45:$AH45,"F")</f>
        <v>0</v>
      </c>
      <c r="BC45" s="62">
        <f t="shared" ref="BC45:BC58" si="158">+AI45+AJ45+AN45+AO45+((AQ45+AU45+AV45+AY45)*8)/12+AW45+AX45+AZ45+BA45+AM45</f>
        <v>13</v>
      </c>
      <c r="BD45" s="63"/>
      <c r="BE45" s="545">
        <f t="shared" ref="BE45:BE46" si="159">+AI45*$BD$2+AJ45*$BD$6+AN45*$BD$2+AO45*$BD$6+AQ45*8/24+AU45*8/24+AV45*8/24+AW45*8/24+AX45*12/24+AY45*8/24+AZ45*$BD$2+BA45*8/24+BN45*(0/24)+(AM45*$BE$2)+AK45*$BF$2+AL45*$BF$6</f>
        <v>6.5</v>
      </c>
      <c r="BF45" s="5">
        <f t="shared" si="56"/>
        <v>0</v>
      </c>
      <c r="BG45" s="5">
        <f t="shared" si="26"/>
        <v>0</v>
      </c>
      <c r="BH45" s="5">
        <f t="shared" si="57"/>
        <v>0</v>
      </c>
      <c r="BI45" s="5">
        <f t="shared" si="58"/>
        <v>0</v>
      </c>
      <c r="BJ45" s="5">
        <f t="shared" si="27"/>
        <v>0</v>
      </c>
      <c r="BK45" s="5">
        <f t="shared" si="59"/>
        <v>0</v>
      </c>
      <c r="BL45" s="5">
        <f t="shared" si="28"/>
        <v>0</v>
      </c>
      <c r="BM45" s="5">
        <f t="shared" si="29"/>
        <v>0</v>
      </c>
      <c r="BN45" s="143">
        <f t="shared" si="30"/>
        <v>0</v>
      </c>
      <c r="BO45" s="145">
        <f>+BE45+JAN!BO47</f>
        <v>14.5</v>
      </c>
      <c r="BP45" s="64">
        <f>+BO45+(JAN!BN47+BN45)*(12/24)-$BO$12</f>
        <v>0.16666666666666607</v>
      </c>
      <c r="BQ45" s="65">
        <f t="shared" ref="BQ45:BQ46" si="160">IF(BP45&gt;=(-11/24),0,(-BP45)/(12/24))</f>
        <v>0</v>
      </c>
      <c r="BR45" s="545">
        <f t="shared" ref="BR45:BR46" si="161">+BO45+BY45*$BD$2</f>
        <v>14.5</v>
      </c>
      <c r="BS45" s="545">
        <f t="shared" ref="BS45:BS46" si="162">+BR45-$BO$12</f>
        <v>0.16666666666666607</v>
      </c>
      <c r="BT45" s="66" t="e">
        <f t="shared" ref="BT45:BT58" si="163">+(BR45/$BR$77)-1</f>
        <v>#REF!</v>
      </c>
      <c r="BU45" s="67">
        <f t="shared" ref="BU45" si="164">+BF45+BG45</f>
        <v>0</v>
      </c>
      <c r="BV45" s="67">
        <f t="shared" ref="BV45" si="165">+BH45+BI45</f>
        <v>0</v>
      </c>
      <c r="BW45" s="67">
        <f t="shared" ref="BW45" si="166">+BJ45+BK45</f>
        <v>0</v>
      </c>
      <c r="BX45" s="67">
        <f t="shared" ref="BX45" si="167">+BL45+BM45</f>
        <v>0</v>
      </c>
      <c r="BY45" s="68">
        <f t="shared" ref="BY45:BY46" si="168">+BU45+BV45+BW45+BX45</f>
        <v>0</v>
      </c>
      <c r="BZ45" s="67">
        <f>+BN45+JAN!BZ47</f>
        <v>0</v>
      </c>
      <c r="CA45" s="67">
        <f>+JAN!CA47+BX45</f>
        <v>9</v>
      </c>
      <c r="CB45" s="68">
        <f t="shared" ref="CB45:CB46" si="169">+CA45-BZ45</f>
        <v>9</v>
      </c>
      <c r="CE45" s="161">
        <f t="shared" ref="CE45:CE56" si="170">+BE45</f>
        <v>6.5</v>
      </c>
      <c r="CF45" s="125">
        <f t="shared" ref="CF45:CF48" si="171">+BC45+BF45+BG45+BJ45+BK45+BL45+BM45+BH45+BI45</f>
        <v>13</v>
      </c>
      <c r="CG45" s="163">
        <f t="shared" si="47"/>
        <v>156</v>
      </c>
      <c r="CH45" s="163">
        <f t="shared" si="48"/>
        <v>0</v>
      </c>
      <c r="CI45" s="163">
        <f t="shared" si="49"/>
        <v>156</v>
      </c>
      <c r="CJ45" s="157">
        <f t="shared" si="39"/>
        <v>0</v>
      </c>
      <c r="CK45" s="418">
        <f>BY45-BV45+JAN!CK47</f>
        <v>0</v>
      </c>
      <c r="CL45" s="424">
        <f t="shared" ref="CL45:CL48" si="172">CK45*12+BV45*8</f>
        <v>0</v>
      </c>
      <c r="CN45" s="124">
        <f t="shared" si="51"/>
        <v>6.5</v>
      </c>
      <c r="CO45" s="128">
        <f t="shared" si="52"/>
        <v>156</v>
      </c>
      <c r="CP45" s="125">
        <f t="shared" si="53"/>
        <v>13</v>
      </c>
      <c r="CQ45" s="125">
        <f t="shared" si="54"/>
        <v>13</v>
      </c>
    </row>
    <row r="46" spans="1:95" ht="21" customHeight="1" thickBot="1" x14ac:dyDescent="0.3">
      <c r="A46" s="600" t="s">
        <v>118</v>
      </c>
      <c r="B46" s="605" t="s">
        <v>63</v>
      </c>
      <c r="C46" s="25" t="s">
        <v>2</v>
      </c>
      <c r="D46" s="493" t="s">
        <v>49</v>
      </c>
      <c r="E46" s="477"/>
      <c r="F46" s="433" t="s">
        <v>32</v>
      </c>
      <c r="G46" s="409" t="s">
        <v>32</v>
      </c>
      <c r="H46" s="471"/>
      <c r="I46" s="471"/>
      <c r="J46" s="409" t="s">
        <v>25</v>
      </c>
      <c r="K46" s="409" t="s">
        <v>25</v>
      </c>
      <c r="L46" s="478"/>
      <c r="M46" s="473" t="s">
        <v>27</v>
      </c>
      <c r="N46" s="409" t="s">
        <v>31</v>
      </c>
      <c r="O46" s="409" t="s">
        <v>25</v>
      </c>
      <c r="P46" s="471"/>
      <c r="Q46" s="471"/>
      <c r="R46" s="409" t="s">
        <v>24</v>
      </c>
      <c r="S46" s="414" t="s">
        <v>25</v>
      </c>
      <c r="T46" s="473"/>
      <c r="U46" s="479"/>
      <c r="V46" s="409" t="s">
        <v>24</v>
      </c>
      <c r="W46" s="409" t="s">
        <v>25</v>
      </c>
      <c r="X46" s="471"/>
      <c r="Y46" s="471" t="s">
        <v>27</v>
      </c>
      <c r="Z46" s="414" t="s">
        <v>31</v>
      </c>
      <c r="AA46" s="433" t="s">
        <v>25</v>
      </c>
      <c r="AB46" s="479"/>
      <c r="AC46" s="479"/>
      <c r="AD46" s="409" t="s">
        <v>27</v>
      </c>
      <c r="AE46" s="409" t="s">
        <v>32</v>
      </c>
      <c r="AF46" s="409"/>
      <c r="AG46" s="409"/>
      <c r="AH46" s="414"/>
      <c r="AI46" s="123">
        <f t="shared" si="138"/>
        <v>2</v>
      </c>
      <c r="AJ46" s="61">
        <f t="shared" si="139"/>
        <v>6</v>
      </c>
      <c r="AK46" s="61">
        <f t="shared" si="140"/>
        <v>0</v>
      </c>
      <c r="AL46" s="61">
        <f t="shared" si="141"/>
        <v>0</v>
      </c>
      <c r="AM46" s="61">
        <f t="shared" si="142"/>
        <v>0</v>
      </c>
      <c r="AN46" s="61">
        <f t="shared" si="143"/>
        <v>0</v>
      </c>
      <c r="AO46" s="61">
        <f t="shared" si="144"/>
        <v>3</v>
      </c>
      <c r="AP46" s="61">
        <f t="shared" si="145"/>
        <v>2</v>
      </c>
      <c r="AQ46" s="61">
        <f t="shared" si="146"/>
        <v>3</v>
      </c>
      <c r="AR46" s="61">
        <f t="shared" si="147"/>
        <v>0</v>
      </c>
      <c r="AS46" s="61">
        <f t="shared" si="148"/>
        <v>0</v>
      </c>
      <c r="AT46" s="61">
        <f t="shared" si="149"/>
        <v>0</v>
      </c>
      <c r="AU46" s="61">
        <f t="shared" si="150"/>
        <v>0</v>
      </c>
      <c r="AV46" s="61">
        <f t="shared" si="151"/>
        <v>0</v>
      </c>
      <c r="AW46" s="61">
        <f t="shared" si="152"/>
        <v>0</v>
      </c>
      <c r="AX46" s="61">
        <f t="shared" si="153"/>
        <v>0</v>
      </c>
      <c r="AY46" s="61">
        <f t="shared" si="154"/>
        <v>0</v>
      </c>
      <c r="AZ46" s="61">
        <f t="shared" si="155"/>
        <v>0</v>
      </c>
      <c r="BA46" s="61">
        <f t="shared" si="156"/>
        <v>0</v>
      </c>
      <c r="BB46" s="61">
        <f t="shared" si="157"/>
        <v>0</v>
      </c>
      <c r="BC46" s="62">
        <f t="shared" si="158"/>
        <v>13</v>
      </c>
      <c r="BD46" s="63"/>
      <c r="BE46" s="545">
        <f t="shared" si="159"/>
        <v>6.5</v>
      </c>
      <c r="BF46" s="5">
        <f t="shared" si="56"/>
        <v>0</v>
      </c>
      <c r="BG46" s="5">
        <f t="shared" si="26"/>
        <v>0</v>
      </c>
      <c r="BH46" s="5">
        <f t="shared" si="57"/>
        <v>0</v>
      </c>
      <c r="BI46" s="5">
        <f t="shared" si="58"/>
        <v>0</v>
      </c>
      <c r="BJ46" s="5">
        <f t="shared" si="27"/>
        <v>0</v>
      </c>
      <c r="BK46" s="5">
        <f t="shared" si="59"/>
        <v>1</v>
      </c>
      <c r="BL46" s="5">
        <f t="shared" si="28"/>
        <v>0</v>
      </c>
      <c r="BM46" s="5">
        <f t="shared" si="29"/>
        <v>0</v>
      </c>
      <c r="BN46" s="143">
        <f t="shared" si="30"/>
        <v>0</v>
      </c>
      <c r="BO46" s="145">
        <f>+BE46+JAN!BO48</f>
        <v>14.5</v>
      </c>
      <c r="BP46" s="64">
        <f>+BO46+(JAN!BN48+BN46)*(12/24)-$BO$12</f>
        <v>0.16666666666666607</v>
      </c>
      <c r="BQ46" s="65">
        <f t="shared" si="160"/>
        <v>0</v>
      </c>
      <c r="BR46" s="545">
        <f t="shared" si="161"/>
        <v>15</v>
      </c>
      <c r="BS46" s="545">
        <f t="shared" si="162"/>
        <v>0.66666666666666607</v>
      </c>
      <c r="BT46" s="66" t="e">
        <f t="shared" si="163"/>
        <v>#REF!</v>
      </c>
      <c r="BU46" s="67">
        <f t="shared" ref="BU46:BU58" si="173">+BF46+BG46</f>
        <v>0</v>
      </c>
      <c r="BV46" s="67">
        <f t="shared" ref="BV46:BV58" si="174">+BH46+BI46</f>
        <v>0</v>
      </c>
      <c r="BW46" s="67">
        <f t="shared" ref="BW46:BW58" si="175">+BJ46+BK46</f>
        <v>1</v>
      </c>
      <c r="BX46" s="67">
        <f t="shared" ref="BX46:BX58" si="176">+BL46+BM46</f>
        <v>0</v>
      </c>
      <c r="BY46" s="68">
        <f t="shared" si="168"/>
        <v>1</v>
      </c>
      <c r="BZ46" s="67">
        <f>+BN46+JAN!BZ48</f>
        <v>0</v>
      </c>
      <c r="CA46" s="67">
        <f>+JAN!CA48+BX46</f>
        <v>18</v>
      </c>
      <c r="CB46" s="68">
        <f t="shared" si="169"/>
        <v>18</v>
      </c>
      <c r="CE46" s="161">
        <f t="shared" si="170"/>
        <v>6.5</v>
      </c>
      <c r="CF46" s="125">
        <f t="shared" si="171"/>
        <v>14</v>
      </c>
      <c r="CG46" s="163">
        <f t="shared" si="47"/>
        <v>132</v>
      </c>
      <c r="CH46" s="163">
        <f t="shared" si="48"/>
        <v>12</v>
      </c>
      <c r="CI46" s="163">
        <f t="shared" si="49"/>
        <v>144</v>
      </c>
      <c r="CJ46" s="157">
        <f t="shared" si="39"/>
        <v>24</v>
      </c>
      <c r="CK46" s="418">
        <f>BY46-BV46+JAN!CK48</f>
        <v>2</v>
      </c>
      <c r="CL46" s="424">
        <f t="shared" si="172"/>
        <v>24</v>
      </c>
      <c r="CN46" s="124">
        <f t="shared" si="51"/>
        <v>6.5</v>
      </c>
      <c r="CO46" s="128">
        <f t="shared" si="52"/>
        <v>144</v>
      </c>
      <c r="CP46" s="125">
        <f t="shared" si="53"/>
        <v>13</v>
      </c>
      <c r="CQ46" s="125">
        <f t="shared" si="54"/>
        <v>14</v>
      </c>
    </row>
    <row r="47" spans="1:95" ht="21" customHeight="1" thickBot="1" x14ac:dyDescent="0.3">
      <c r="A47" s="600" t="s">
        <v>120</v>
      </c>
      <c r="B47" s="605" t="s">
        <v>94</v>
      </c>
      <c r="C47" s="25" t="s">
        <v>2</v>
      </c>
      <c r="D47" s="493"/>
      <c r="E47" s="477"/>
      <c r="F47" s="433" t="s">
        <v>24</v>
      </c>
      <c r="G47" s="409" t="s">
        <v>24</v>
      </c>
      <c r="H47" s="471"/>
      <c r="I47" s="471"/>
      <c r="J47" s="409" t="s">
        <v>32</v>
      </c>
      <c r="K47" s="409" t="s">
        <v>32</v>
      </c>
      <c r="L47" s="414" t="s">
        <v>32</v>
      </c>
      <c r="M47" s="433" t="s">
        <v>32</v>
      </c>
      <c r="N47" s="409" t="s">
        <v>32</v>
      </c>
      <c r="O47" s="409" t="s">
        <v>32</v>
      </c>
      <c r="P47" s="471"/>
      <c r="Q47" s="406" t="s">
        <v>24</v>
      </c>
      <c r="R47" s="409"/>
      <c r="S47" s="414" t="s">
        <v>24</v>
      </c>
      <c r="T47" s="433"/>
      <c r="U47" s="479"/>
      <c r="V47" s="409" t="s">
        <v>24</v>
      </c>
      <c r="W47" s="409" t="s">
        <v>24</v>
      </c>
      <c r="X47" s="471"/>
      <c r="Y47" s="471"/>
      <c r="Z47" s="414" t="s">
        <v>24</v>
      </c>
      <c r="AA47" s="433" t="s">
        <v>24</v>
      </c>
      <c r="AB47" s="479"/>
      <c r="AC47" s="479"/>
      <c r="AD47" s="409" t="s">
        <v>24</v>
      </c>
      <c r="AE47" s="409" t="s">
        <v>41</v>
      </c>
      <c r="AF47" s="479"/>
      <c r="AG47" s="409"/>
      <c r="AH47" s="409"/>
      <c r="AI47" s="123">
        <f t="shared" si="138"/>
        <v>9</v>
      </c>
      <c r="AJ47" s="61">
        <f t="shared" si="139"/>
        <v>0</v>
      </c>
      <c r="AK47" s="61">
        <f t="shared" si="140"/>
        <v>0</v>
      </c>
      <c r="AL47" s="61">
        <f t="shared" si="141"/>
        <v>0</v>
      </c>
      <c r="AM47" s="61">
        <f t="shared" si="142"/>
        <v>0</v>
      </c>
      <c r="AN47" s="61">
        <f t="shared" si="143"/>
        <v>0</v>
      </c>
      <c r="AO47" s="61">
        <f t="shared" si="144"/>
        <v>0</v>
      </c>
      <c r="AP47" s="61">
        <f t="shared" si="145"/>
        <v>0</v>
      </c>
      <c r="AQ47" s="61">
        <f t="shared" si="146"/>
        <v>6</v>
      </c>
      <c r="AR47" s="61">
        <f t="shared" si="147"/>
        <v>0</v>
      </c>
      <c r="AS47" s="61">
        <f t="shared" si="148"/>
        <v>0</v>
      </c>
      <c r="AT47" s="61">
        <f t="shared" si="149"/>
        <v>0</v>
      </c>
      <c r="AU47" s="61">
        <f t="shared" si="150"/>
        <v>0</v>
      </c>
      <c r="AV47" s="61">
        <f t="shared" si="151"/>
        <v>0</v>
      </c>
      <c r="AW47" s="61">
        <f t="shared" si="152"/>
        <v>0</v>
      </c>
      <c r="AX47" s="61">
        <f t="shared" si="153"/>
        <v>0</v>
      </c>
      <c r="AY47" s="61">
        <f t="shared" si="154"/>
        <v>0</v>
      </c>
      <c r="AZ47" s="61">
        <f t="shared" si="155"/>
        <v>0</v>
      </c>
      <c r="BA47" s="61">
        <f t="shared" si="156"/>
        <v>0</v>
      </c>
      <c r="BB47" s="61">
        <f t="shared" si="157"/>
        <v>1</v>
      </c>
      <c r="BC47" s="62">
        <f t="shared" si="158"/>
        <v>13</v>
      </c>
      <c r="BD47" s="63"/>
      <c r="BE47" s="545">
        <f>+AI47*$BD$2+AJ47*$BD$6+AN47*$BD$2+AO47*$BD$6+AQ47*8/24+AU47*8/24+AV47*8/24+AW47*8/24+AX47*12/24+AY47*8/24+AZ47*$BD$2+BA47*8/24+BN47*(0/24)+(AM47*$BE$2)+AK47*$BF$2+AL47*$BF$6</f>
        <v>6.5</v>
      </c>
      <c r="BF47" s="5">
        <f t="shared" si="56"/>
        <v>0</v>
      </c>
      <c r="BG47" s="5">
        <f t="shared" si="26"/>
        <v>0</v>
      </c>
      <c r="BH47" s="5">
        <f t="shared" si="57"/>
        <v>0</v>
      </c>
      <c r="BI47" s="5">
        <f t="shared" si="58"/>
        <v>0</v>
      </c>
      <c r="BJ47" s="5">
        <f t="shared" si="27"/>
        <v>0</v>
      </c>
      <c r="BK47" s="5">
        <f t="shared" si="59"/>
        <v>0</v>
      </c>
      <c r="BL47" s="5">
        <f t="shared" si="28"/>
        <v>0</v>
      </c>
      <c r="BM47" s="5">
        <f t="shared" si="29"/>
        <v>0</v>
      </c>
      <c r="BN47" s="143">
        <f t="shared" si="30"/>
        <v>0</v>
      </c>
      <c r="BO47" s="145">
        <f>+BE47+JAN!BO49</f>
        <v>14.5</v>
      </c>
      <c r="BP47" s="64">
        <f>+BO47+(JAN!BN49+BN47)*(12/24)-$BO$12</f>
        <v>0.16666666666666607</v>
      </c>
      <c r="BQ47" s="65">
        <f t="shared" ref="BQ47:BQ49" si="177">IF(BP47&gt;=(-11/24),0,(-BP47)/(12/24))</f>
        <v>0</v>
      </c>
      <c r="BR47" s="545">
        <f t="shared" ref="BR47:BR49" si="178">+BO47+BY47*$BD$2</f>
        <v>14.5</v>
      </c>
      <c r="BS47" s="545">
        <f t="shared" ref="BS47:BS49" si="179">+BR47-$BO$12</f>
        <v>0.16666666666666607</v>
      </c>
      <c r="BT47" s="66" t="e">
        <f t="shared" si="163"/>
        <v>#REF!</v>
      </c>
      <c r="BU47" s="67">
        <f t="shared" si="173"/>
        <v>0</v>
      </c>
      <c r="BV47" s="67">
        <f t="shared" si="174"/>
        <v>0</v>
      </c>
      <c r="BW47" s="67">
        <f t="shared" si="175"/>
        <v>0</v>
      </c>
      <c r="BX47" s="67">
        <f t="shared" si="176"/>
        <v>0</v>
      </c>
      <c r="BY47" s="68">
        <f t="shared" ref="BY47:BY58" si="180">+BU47+BV47+BW47+BX47</f>
        <v>0</v>
      </c>
      <c r="BZ47" s="67">
        <f>+BN47+JAN!BZ49</f>
        <v>0</v>
      </c>
      <c r="CA47" s="67">
        <f>+JAN!CA49+BX47</f>
        <v>1</v>
      </c>
      <c r="CB47" s="68">
        <f>+CA47-BZ47</f>
        <v>1</v>
      </c>
      <c r="CE47" s="161">
        <f t="shared" si="170"/>
        <v>6.5</v>
      </c>
      <c r="CF47" s="125">
        <f t="shared" si="171"/>
        <v>13</v>
      </c>
      <c r="CG47" s="163">
        <f t="shared" si="47"/>
        <v>108</v>
      </c>
      <c r="CH47" s="163">
        <f t="shared" si="48"/>
        <v>0</v>
      </c>
      <c r="CI47" s="163">
        <f t="shared" si="49"/>
        <v>108</v>
      </c>
      <c r="CJ47" s="157">
        <f t="shared" si="39"/>
        <v>48</v>
      </c>
      <c r="CK47" s="418">
        <f>BY47-BV47+JAN!CK49</f>
        <v>0</v>
      </c>
      <c r="CL47" s="424">
        <f t="shared" si="172"/>
        <v>0</v>
      </c>
      <c r="CN47" s="124">
        <f t="shared" si="51"/>
        <v>6.5</v>
      </c>
      <c r="CO47" s="128">
        <f t="shared" si="52"/>
        <v>108</v>
      </c>
      <c r="CP47" s="125">
        <f t="shared" si="53"/>
        <v>13</v>
      </c>
      <c r="CQ47" s="125">
        <f t="shared" si="54"/>
        <v>13</v>
      </c>
    </row>
    <row r="48" spans="1:95" ht="21" customHeight="1" thickBot="1" x14ac:dyDescent="0.3">
      <c r="A48" s="600" t="s">
        <v>121</v>
      </c>
      <c r="B48" s="605" t="s">
        <v>119</v>
      </c>
      <c r="C48" s="25" t="s">
        <v>2</v>
      </c>
      <c r="D48" s="493"/>
      <c r="E48" s="477"/>
      <c r="F48" s="433" t="s">
        <v>24</v>
      </c>
      <c r="G48" s="409" t="s">
        <v>25</v>
      </c>
      <c r="H48" s="471"/>
      <c r="I48" s="471"/>
      <c r="J48" s="409" t="s">
        <v>25</v>
      </c>
      <c r="K48" s="409" t="s">
        <v>25</v>
      </c>
      <c r="L48" s="478"/>
      <c r="M48" s="473"/>
      <c r="N48" s="409" t="s">
        <v>24</v>
      </c>
      <c r="O48" s="409" t="s">
        <v>25</v>
      </c>
      <c r="P48" s="471"/>
      <c r="Q48" s="471"/>
      <c r="R48" s="409" t="s">
        <v>24</v>
      </c>
      <c r="S48" s="414" t="s">
        <v>25</v>
      </c>
      <c r="T48" s="473"/>
      <c r="U48" s="479"/>
      <c r="V48" s="409" t="s">
        <v>24</v>
      </c>
      <c r="W48" s="409" t="s">
        <v>25</v>
      </c>
      <c r="X48" s="471"/>
      <c r="Y48" s="471"/>
      <c r="Z48" s="414" t="s">
        <v>24</v>
      </c>
      <c r="AA48" s="433" t="s">
        <v>25</v>
      </c>
      <c r="AB48" s="479"/>
      <c r="AC48" s="479"/>
      <c r="AD48" s="409" t="s">
        <v>24</v>
      </c>
      <c r="AE48" s="409" t="s">
        <v>24</v>
      </c>
      <c r="AF48" s="409"/>
      <c r="AG48" s="409"/>
      <c r="AH48" s="409"/>
      <c r="AI48" s="123">
        <f t="shared" si="138"/>
        <v>7</v>
      </c>
      <c r="AJ48" s="61">
        <f t="shared" si="139"/>
        <v>7</v>
      </c>
      <c r="AK48" s="61">
        <f t="shared" si="140"/>
        <v>0</v>
      </c>
      <c r="AL48" s="61">
        <f t="shared" si="141"/>
        <v>0</v>
      </c>
      <c r="AM48" s="61">
        <f t="shared" si="142"/>
        <v>0</v>
      </c>
      <c r="AN48" s="61">
        <f t="shared" si="143"/>
        <v>0</v>
      </c>
      <c r="AO48" s="61">
        <f t="shared" si="144"/>
        <v>0</v>
      </c>
      <c r="AP48" s="61">
        <f t="shared" si="145"/>
        <v>0</v>
      </c>
      <c r="AQ48" s="61">
        <f t="shared" si="146"/>
        <v>0</v>
      </c>
      <c r="AR48" s="61">
        <f t="shared" si="147"/>
        <v>0</v>
      </c>
      <c r="AS48" s="61">
        <f t="shared" si="148"/>
        <v>0</v>
      </c>
      <c r="AT48" s="61">
        <f t="shared" si="149"/>
        <v>0</v>
      </c>
      <c r="AU48" s="61">
        <f t="shared" si="150"/>
        <v>0</v>
      </c>
      <c r="AV48" s="61">
        <f t="shared" si="151"/>
        <v>0</v>
      </c>
      <c r="AW48" s="61">
        <f t="shared" si="152"/>
        <v>0</v>
      </c>
      <c r="AX48" s="61">
        <f t="shared" si="153"/>
        <v>0</v>
      </c>
      <c r="AY48" s="61">
        <f t="shared" si="154"/>
        <v>0</v>
      </c>
      <c r="AZ48" s="61">
        <f t="shared" si="155"/>
        <v>0</v>
      </c>
      <c r="BA48" s="61">
        <f t="shared" si="156"/>
        <v>0</v>
      </c>
      <c r="BB48" s="61">
        <f t="shared" si="157"/>
        <v>0</v>
      </c>
      <c r="BC48" s="62">
        <f t="shared" si="158"/>
        <v>14</v>
      </c>
      <c r="BD48" s="63"/>
      <c r="BE48" s="545">
        <f t="shared" ref="BE48:BE51" si="181">+AI48*$BD$2+AJ48*$BD$6+AN48*$BD$2+AO48*$BD$6+AQ48*8/24+AU48*8/24+AV48*8/24+AW48*8/24+AX48*12/24+AY48*8/24+AZ48*$BD$2+BA48*8/24+BN48*(0/24)+(AM48*$BE$2)+AK48*$BF$2+AL48*$BF$6</f>
        <v>7</v>
      </c>
      <c r="BF48" s="5">
        <f t="shared" si="56"/>
        <v>0</v>
      </c>
      <c r="BG48" s="5">
        <f t="shared" si="26"/>
        <v>0</v>
      </c>
      <c r="BH48" s="5">
        <f t="shared" si="57"/>
        <v>0</v>
      </c>
      <c r="BI48" s="5">
        <f t="shared" si="58"/>
        <v>0</v>
      </c>
      <c r="BJ48" s="5">
        <f t="shared" si="27"/>
        <v>0</v>
      </c>
      <c r="BK48" s="5">
        <f t="shared" si="59"/>
        <v>0</v>
      </c>
      <c r="BL48" s="5">
        <f t="shared" si="28"/>
        <v>0</v>
      </c>
      <c r="BM48" s="5">
        <f t="shared" si="29"/>
        <v>0</v>
      </c>
      <c r="BN48" s="143">
        <f t="shared" si="30"/>
        <v>0</v>
      </c>
      <c r="BO48" s="145">
        <f>+BE48+JAN!BO50</f>
        <v>16</v>
      </c>
      <c r="BP48" s="64">
        <f>+BO48+(JAN!BN50+BN48)*(12/24)-$BO$12</f>
        <v>1.6666666666666661</v>
      </c>
      <c r="BQ48" s="65">
        <f t="shared" si="177"/>
        <v>0</v>
      </c>
      <c r="BR48" s="545">
        <f t="shared" si="178"/>
        <v>16</v>
      </c>
      <c r="BS48" s="545">
        <f t="shared" si="179"/>
        <v>1.6666666666666661</v>
      </c>
      <c r="BT48" s="66" t="e">
        <f t="shared" si="163"/>
        <v>#REF!</v>
      </c>
      <c r="BU48" s="67">
        <f t="shared" si="173"/>
        <v>0</v>
      </c>
      <c r="BV48" s="67">
        <f t="shared" si="174"/>
        <v>0</v>
      </c>
      <c r="BW48" s="67">
        <f t="shared" si="175"/>
        <v>0</v>
      </c>
      <c r="BX48" s="67">
        <f t="shared" si="176"/>
        <v>0</v>
      </c>
      <c r="BY48" s="68">
        <f t="shared" si="180"/>
        <v>0</v>
      </c>
      <c r="BZ48" s="67">
        <f>+BN48+JAN!BZ50</f>
        <v>0</v>
      </c>
      <c r="CA48" s="67">
        <f>+JAN!CA50+BX48</f>
        <v>15</v>
      </c>
      <c r="CB48" s="68">
        <f t="shared" ref="CB48:CB50" si="182">+CA48-BZ48</f>
        <v>15</v>
      </c>
      <c r="CE48" s="161">
        <f t="shared" si="170"/>
        <v>7</v>
      </c>
      <c r="CF48" s="125">
        <f t="shared" si="171"/>
        <v>14</v>
      </c>
      <c r="CG48" s="163">
        <f t="shared" si="47"/>
        <v>168</v>
      </c>
      <c r="CH48" s="163">
        <f t="shared" si="48"/>
        <v>0</v>
      </c>
      <c r="CI48" s="163">
        <f t="shared" si="49"/>
        <v>168</v>
      </c>
      <c r="CJ48" s="157">
        <f t="shared" si="39"/>
        <v>0</v>
      </c>
      <c r="CK48" s="832">
        <f>BY48-BV48+JAN!CK50</f>
        <v>1</v>
      </c>
      <c r="CL48" s="576">
        <f t="shared" si="172"/>
        <v>12</v>
      </c>
      <c r="CN48" s="124">
        <f t="shared" si="51"/>
        <v>7</v>
      </c>
      <c r="CO48" s="128">
        <f t="shared" si="52"/>
        <v>168</v>
      </c>
      <c r="CP48" s="125">
        <f t="shared" si="53"/>
        <v>14</v>
      </c>
      <c r="CQ48" s="125">
        <f t="shared" si="54"/>
        <v>14</v>
      </c>
    </row>
    <row r="49" spans="1:95" ht="21" customHeight="1" thickBot="1" x14ac:dyDescent="0.3">
      <c r="A49" s="600" t="s">
        <v>123</v>
      </c>
      <c r="B49" s="605" t="s">
        <v>69</v>
      </c>
      <c r="C49" s="25" t="s">
        <v>2</v>
      </c>
      <c r="D49" s="493"/>
      <c r="E49" s="477"/>
      <c r="F49" s="433" t="s">
        <v>24</v>
      </c>
      <c r="G49" s="409" t="s">
        <v>25</v>
      </c>
      <c r="H49" s="471"/>
      <c r="I49" s="471"/>
      <c r="J49" s="409" t="s">
        <v>25</v>
      </c>
      <c r="K49" s="409" t="s">
        <v>25</v>
      </c>
      <c r="L49" s="478"/>
      <c r="M49" s="473"/>
      <c r="N49" s="409" t="s">
        <v>24</v>
      </c>
      <c r="O49" s="409" t="s">
        <v>25</v>
      </c>
      <c r="P49" s="471"/>
      <c r="Q49" s="471"/>
      <c r="R49" s="409" t="s">
        <v>24</v>
      </c>
      <c r="S49" s="414" t="s">
        <v>25</v>
      </c>
      <c r="T49" s="473"/>
      <c r="U49" s="479"/>
      <c r="V49" s="409" t="s">
        <v>24</v>
      </c>
      <c r="W49" s="409" t="s">
        <v>25</v>
      </c>
      <c r="X49" s="471"/>
      <c r="Y49" s="471"/>
      <c r="Z49" s="414" t="s">
        <v>24</v>
      </c>
      <c r="AA49" s="433" t="s">
        <v>25</v>
      </c>
      <c r="AB49" s="479"/>
      <c r="AC49" s="479"/>
      <c r="AD49" s="409" t="s">
        <v>24</v>
      </c>
      <c r="AE49" s="409" t="s">
        <v>24</v>
      </c>
      <c r="AF49" s="479"/>
      <c r="AG49" s="409"/>
      <c r="AH49" s="409"/>
      <c r="AI49" s="123">
        <f t="shared" si="138"/>
        <v>7</v>
      </c>
      <c r="AJ49" s="61">
        <f t="shared" si="139"/>
        <v>7</v>
      </c>
      <c r="AK49" s="61">
        <f t="shared" si="140"/>
        <v>0</v>
      </c>
      <c r="AL49" s="61">
        <f t="shared" si="141"/>
        <v>0</v>
      </c>
      <c r="AM49" s="61">
        <f t="shared" si="142"/>
        <v>0</v>
      </c>
      <c r="AN49" s="61">
        <f t="shared" si="143"/>
        <v>0</v>
      </c>
      <c r="AO49" s="61">
        <f t="shared" si="144"/>
        <v>0</v>
      </c>
      <c r="AP49" s="61">
        <f t="shared" si="145"/>
        <v>0</v>
      </c>
      <c r="AQ49" s="61">
        <f t="shared" si="146"/>
        <v>0</v>
      </c>
      <c r="AR49" s="61">
        <f t="shared" si="147"/>
        <v>0</v>
      </c>
      <c r="AS49" s="61">
        <f t="shared" si="148"/>
        <v>0</v>
      </c>
      <c r="AT49" s="61">
        <f t="shared" si="149"/>
        <v>0</v>
      </c>
      <c r="AU49" s="61">
        <f t="shared" si="150"/>
        <v>0</v>
      </c>
      <c r="AV49" s="61">
        <f t="shared" si="151"/>
        <v>0</v>
      </c>
      <c r="AW49" s="61">
        <f t="shared" si="152"/>
        <v>0</v>
      </c>
      <c r="AX49" s="61">
        <f t="shared" si="153"/>
        <v>0</v>
      </c>
      <c r="AY49" s="61">
        <f t="shared" si="154"/>
        <v>0</v>
      </c>
      <c r="AZ49" s="61">
        <f t="shared" si="155"/>
        <v>0</v>
      </c>
      <c r="BA49" s="61">
        <f t="shared" si="156"/>
        <v>0</v>
      </c>
      <c r="BB49" s="61">
        <f t="shared" si="157"/>
        <v>0</v>
      </c>
      <c r="BC49" s="62">
        <f t="shared" si="158"/>
        <v>14</v>
      </c>
      <c r="BD49" s="63">
        <f t="shared" ref="BD49" si="183">IF((BE49-$BD$11)&lt;(-23/24),2,IF((BE49-$BD$11)&lt;0,1,0))</f>
        <v>0</v>
      </c>
      <c r="BE49" s="545">
        <f t="shared" si="181"/>
        <v>7</v>
      </c>
      <c r="BF49" s="5">
        <f t="shared" si="56"/>
        <v>0</v>
      </c>
      <c r="BG49" s="5">
        <f t="shared" si="26"/>
        <v>0</v>
      </c>
      <c r="BH49" s="5">
        <f t="shared" si="57"/>
        <v>0</v>
      </c>
      <c r="BI49" s="5">
        <f t="shared" si="58"/>
        <v>0</v>
      </c>
      <c r="BJ49" s="5">
        <f t="shared" si="27"/>
        <v>0</v>
      </c>
      <c r="BK49" s="5">
        <f t="shared" si="59"/>
        <v>0</v>
      </c>
      <c r="BL49" s="5">
        <f t="shared" si="28"/>
        <v>0</v>
      </c>
      <c r="BM49" s="5">
        <f t="shared" si="29"/>
        <v>0</v>
      </c>
      <c r="BN49" s="143">
        <f t="shared" si="30"/>
        <v>0</v>
      </c>
      <c r="BO49" s="145">
        <f>+BE49+JAN!BO16</f>
        <v>14.5</v>
      </c>
      <c r="BP49" s="64">
        <f>+BO49+(JAN!BN16+BN49)*(12/24)-$BO$12</f>
        <v>1.1666666666666661</v>
      </c>
      <c r="BQ49" s="65">
        <f t="shared" si="177"/>
        <v>0</v>
      </c>
      <c r="BR49" s="545">
        <f t="shared" si="178"/>
        <v>14.5</v>
      </c>
      <c r="BS49" s="545">
        <f t="shared" si="179"/>
        <v>0.16666666666666607</v>
      </c>
      <c r="BT49" s="66" t="e">
        <f t="shared" si="163"/>
        <v>#REF!</v>
      </c>
      <c r="BU49" s="67">
        <f t="shared" si="173"/>
        <v>0</v>
      </c>
      <c r="BV49" s="67">
        <f t="shared" si="174"/>
        <v>0</v>
      </c>
      <c r="BW49" s="67">
        <f t="shared" si="175"/>
        <v>0</v>
      </c>
      <c r="BX49" s="67">
        <f t="shared" si="176"/>
        <v>0</v>
      </c>
      <c r="BY49" s="68">
        <f t="shared" si="180"/>
        <v>0</v>
      </c>
      <c r="BZ49" s="67">
        <f>+BN49+JAN!BZ16</f>
        <v>2</v>
      </c>
      <c r="CA49" s="67">
        <f>+JAN!CA16+BX49</f>
        <v>5</v>
      </c>
      <c r="CB49" s="68">
        <f t="shared" si="182"/>
        <v>3</v>
      </c>
      <c r="CE49" s="161">
        <f t="shared" si="170"/>
        <v>7</v>
      </c>
      <c r="CF49" s="125">
        <f t="shared" si="63"/>
        <v>14</v>
      </c>
      <c r="CG49" s="163">
        <f t="shared" si="47"/>
        <v>168</v>
      </c>
      <c r="CH49" s="163">
        <f t="shared" si="48"/>
        <v>0</v>
      </c>
      <c r="CI49" s="163">
        <f t="shared" si="49"/>
        <v>168</v>
      </c>
      <c r="CJ49" s="157">
        <f t="shared" si="39"/>
        <v>0</v>
      </c>
      <c r="CK49" s="926">
        <f>BY49-BV49+JAN!CK16</f>
        <v>1</v>
      </c>
      <c r="CL49" s="928">
        <f>CK49*12+BV49*8</f>
        <v>12</v>
      </c>
      <c r="CN49" s="124">
        <f t="shared" si="51"/>
        <v>7</v>
      </c>
      <c r="CO49" s="128">
        <f t="shared" si="52"/>
        <v>168</v>
      </c>
      <c r="CP49" s="125">
        <f t="shared" si="53"/>
        <v>14</v>
      </c>
      <c r="CQ49" s="125">
        <f t="shared" si="54"/>
        <v>14</v>
      </c>
    </row>
    <row r="50" spans="1:95" ht="21" customHeight="1" thickBot="1" x14ac:dyDescent="0.3">
      <c r="A50" s="600" t="s">
        <v>290</v>
      </c>
      <c r="B50" s="264" t="s">
        <v>124</v>
      </c>
      <c r="C50" s="25" t="s">
        <v>2</v>
      </c>
      <c r="D50" s="493"/>
      <c r="E50" s="477"/>
      <c r="F50" s="433" t="s">
        <v>37</v>
      </c>
      <c r="G50" s="409" t="s">
        <v>37</v>
      </c>
      <c r="H50" s="406" t="s">
        <v>37</v>
      </c>
      <c r="I50" s="406" t="s">
        <v>37</v>
      </c>
      <c r="J50" s="409" t="s">
        <v>37</v>
      </c>
      <c r="K50" s="409"/>
      <c r="L50" s="414"/>
      <c r="M50" s="433" t="s">
        <v>37</v>
      </c>
      <c r="N50" s="409" t="s">
        <v>37</v>
      </c>
      <c r="O50" s="409" t="s">
        <v>37</v>
      </c>
      <c r="P50" s="406" t="s">
        <v>37</v>
      </c>
      <c r="Q50" s="406" t="s">
        <v>37</v>
      </c>
      <c r="R50" s="409"/>
      <c r="S50" s="414"/>
      <c r="T50" s="433" t="s">
        <v>37</v>
      </c>
      <c r="U50" s="409" t="s">
        <v>37</v>
      </c>
      <c r="V50" s="409" t="s">
        <v>37</v>
      </c>
      <c r="W50" s="409" t="s">
        <v>37</v>
      </c>
      <c r="X50" s="407" t="s">
        <v>37</v>
      </c>
      <c r="Y50" s="409"/>
      <c r="Z50" s="414"/>
      <c r="AA50" s="433" t="s">
        <v>37</v>
      </c>
      <c r="AB50" s="409" t="s">
        <v>37</v>
      </c>
      <c r="AC50" s="409" t="s">
        <v>37</v>
      </c>
      <c r="AD50" s="409" t="s">
        <v>37</v>
      </c>
      <c r="AE50" s="409" t="s">
        <v>37</v>
      </c>
      <c r="AF50" s="479"/>
      <c r="AG50" s="409"/>
      <c r="AH50" s="409"/>
      <c r="AI50" s="123">
        <f t="shared" si="138"/>
        <v>0</v>
      </c>
      <c r="AJ50" s="61">
        <f t="shared" si="139"/>
        <v>0</v>
      </c>
      <c r="AK50" s="61">
        <f t="shared" si="140"/>
        <v>0</v>
      </c>
      <c r="AL50" s="61">
        <f t="shared" si="141"/>
        <v>0</v>
      </c>
      <c r="AM50" s="61">
        <f t="shared" si="142"/>
        <v>0</v>
      </c>
      <c r="AN50" s="61">
        <f t="shared" si="143"/>
        <v>0</v>
      </c>
      <c r="AO50" s="61">
        <f t="shared" si="144"/>
        <v>0</v>
      </c>
      <c r="AP50" s="61">
        <f t="shared" si="145"/>
        <v>0</v>
      </c>
      <c r="AQ50" s="61">
        <f t="shared" si="146"/>
        <v>0</v>
      </c>
      <c r="AR50" s="61">
        <f t="shared" si="147"/>
        <v>0</v>
      </c>
      <c r="AS50" s="61">
        <f t="shared" si="148"/>
        <v>0</v>
      </c>
      <c r="AT50" s="61">
        <f t="shared" si="149"/>
        <v>0</v>
      </c>
      <c r="AU50" s="61">
        <f t="shared" si="150"/>
        <v>0</v>
      </c>
      <c r="AV50" s="61">
        <f t="shared" si="151"/>
        <v>20</v>
      </c>
      <c r="AW50" s="61">
        <f t="shared" si="152"/>
        <v>0</v>
      </c>
      <c r="AX50" s="61">
        <f t="shared" si="153"/>
        <v>0</v>
      </c>
      <c r="AY50" s="61">
        <f t="shared" si="154"/>
        <v>0</v>
      </c>
      <c r="AZ50" s="61">
        <f t="shared" si="155"/>
        <v>0</v>
      </c>
      <c r="BA50" s="61">
        <f t="shared" si="156"/>
        <v>0</v>
      </c>
      <c r="BB50" s="61">
        <f t="shared" si="157"/>
        <v>0</v>
      </c>
      <c r="BC50" s="62">
        <f t="shared" si="158"/>
        <v>13.333333333333334</v>
      </c>
      <c r="BD50" s="63"/>
      <c r="BE50" s="545">
        <f t="shared" si="181"/>
        <v>6.666666666666667</v>
      </c>
      <c r="BF50" s="5">
        <f t="shared" si="56"/>
        <v>0</v>
      </c>
      <c r="BG50" s="5">
        <f t="shared" si="26"/>
        <v>0</v>
      </c>
      <c r="BH50" s="5">
        <f t="shared" si="57"/>
        <v>0</v>
      </c>
      <c r="BI50" s="5">
        <f t="shared" si="58"/>
        <v>0</v>
      </c>
      <c r="BJ50" s="5">
        <f t="shared" si="27"/>
        <v>0</v>
      </c>
      <c r="BK50" s="5">
        <f t="shared" si="59"/>
        <v>0</v>
      </c>
      <c r="BL50" s="5">
        <f t="shared" si="28"/>
        <v>0</v>
      </c>
      <c r="BM50" s="5">
        <f t="shared" si="29"/>
        <v>0</v>
      </c>
      <c r="BN50" s="143">
        <f t="shared" si="30"/>
        <v>0</v>
      </c>
      <c r="BO50" s="145">
        <f>+BE50+JAN!BO52</f>
        <v>14.5</v>
      </c>
      <c r="BP50" s="64">
        <f>+BO50+(JAN!BN52+BN50)*(12/24)-$BO$12</f>
        <v>0.16666666666666607</v>
      </c>
      <c r="BQ50" s="65">
        <f t="shared" ref="BQ50" si="184">IF(BP50&gt;=(-11/24),0,(-BP50)/(12/24))</f>
        <v>0</v>
      </c>
      <c r="BR50" s="545">
        <f t="shared" ref="BR50" si="185">+BO50+BY50*$BD$2</f>
        <v>14.5</v>
      </c>
      <c r="BS50" s="545">
        <f t="shared" ref="BS50" si="186">+BR50-$BO$12</f>
        <v>0.16666666666666607</v>
      </c>
      <c r="BT50" s="66" t="e">
        <f t="shared" si="163"/>
        <v>#REF!</v>
      </c>
      <c r="BU50" s="67">
        <f t="shared" si="173"/>
        <v>0</v>
      </c>
      <c r="BV50" s="67">
        <f t="shared" si="174"/>
        <v>0</v>
      </c>
      <c r="BW50" s="67">
        <f t="shared" si="175"/>
        <v>0</v>
      </c>
      <c r="BX50" s="67">
        <f t="shared" si="176"/>
        <v>0</v>
      </c>
      <c r="BY50" s="68">
        <f t="shared" ref="BY50" si="187">+BU50+BV50+BW50+BX50</f>
        <v>0</v>
      </c>
      <c r="BZ50" s="67">
        <f>+BN50+JAN!BZ52</f>
        <v>0</v>
      </c>
      <c r="CA50" s="67">
        <f>+JAN!CA52+BX50</f>
        <v>2</v>
      </c>
      <c r="CB50" s="68">
        <f t="shared" si="182"/>
        <v>2</v>
      </c>
      <c r="CE50" s="161">
        <f t="shared" si="170"/>
        <v>6.666666666666667</v>
      </c>
      <c r="CF50" s="125">
        <f t="shared" si="63"/>
        <v>13.333333333333334</v>
      </c>
      <c r="CG50" s="163">
        <f t="shared" si="47"/>
        <v>0</v>
      </c>
      <c r="CH50" s="163">
        <f t="shared" si="48"/>
        <v>0</v>
      </c>
      <c r="CI50" s="163">
        <f t="shared" si="49"/>
        <v>0</v>
      </c>
      <c r="CJ50" s="157">
        <f t="shared" si="39"/>
        <v>160</v>
      </c>
      <c r="CK50" s="927">
        <f>BY50-BV50+JAN!CK52</f>
        <v>1</v>
      </c>
      <c r="CL50" s="928">
        <f>CK50*12+BV50*8</f>
        <v>12</v>
      </c>
      <c r="CN50" s="124">
        <f t="shared" si="51"/>
        <v>6.666666666666667</v>
      </c>
      <c r="CO50" s="128">
        <f t="shared" si="52"/>
        <v>0</v>
      </c>
      <c r="CP50" s="125">
        <f t="shared" si="53"/>
        <v>13.333333333333334</v>
      </c>
      <c r="CQ50" s="125">
        <f t="shared" si="54"/>
        <v>13.333333333333334</v>
      </c>
    </row>
    <row r="51" spans="1:95" ht="21" customHeight="1" thickBot="1" x14ac:dyDescent="0.3">
      <c r="A51" s="600" t="s">
        <v>125</v>
      </c>
      <c r="B51" s="605" t="s">
        <v>132</v>
      </c>
      <c r="C51" s="25" t="s">
        <v>3</v>
      </c>
      <c r="D51" s="426"/>
      <c r="E51" s="497"/>
      <c r="F51" s="434" t="s">
        <v>58</v>
      </c>
      <c r="G51" s="412" t="s">
        <v>25</v>
      </c>
      <c r="H51" s="475"/>
      <c r="I51" s="475"/>
      <c r="J51" s="412" t="s">
        <v>24</v>
      </c>
      <c r="K51" s="412" t="s">
        <v>26</v>
      </c>
      <c r="L51" s="441"/>
      <c r="M51" s="476"/>
      <c r="N51" s="412" t="s">
        <v>24</v>
      </c>
      <c r="O51" s="412" t="s">
        <v>25</v>
      </c>
      <c r="P51" s="475"/>
      <c r="Q51" s="412" t="s">
        <v>37</v>
      </c>
      <c r="R51" s="412"/>
      <c r="S51" s="429"/>
      <c r="T51" s="434" t="s">
        <v>37</v>
      </c>
      <c r="U51" s="412" t="s">
        <v>37</v>
      </c>
      <c r="V51" s="412" t="s">
        <v>37</v>
      </c>
      <c r="W51" s="412" t="s">
        <v>37</v>
      </c>
      <c r="X51" s="413" t="s">
        <v>37</v>
      </c>
      <c r="Y51" s="413"/>
      <c r="Z51" s="429"/>
      <c r="AA51" s="434" t="s">
        <v>37</v>
      </c>
      <c r="AB51" s="412" t="s">
        <v>37</v>
      </c>
      <c r="AC51" s="412" t="s">
        <v>37</v>
      </c>
      <c r="AD51" s="412" t="s">
        <v>37</v>
      </c>
      <c r="AE51" s="412" t="s">
        <v>37</v>
      </c>
      <c r="AF51" s="409"/>
      <c r="AG51" s="479"/>
      <c r="AH51" s="414"/>
      <c r="AI51" s="123">
        <f t="shared" si="138"/>
        <v>2</v>
      </c>
      <c r="AJ51" s="61">
        <f t="shared" si="139"/>
        <v>2</v>
      </c>
      <c r="AK51" s="61">
        <f t="shared" si="140"/>
        <v>0</v>
      </c>
      <c r="AL51" s="61">
        <f t="shared" si="141"/>
        <v>0</v>
      </c>
      <c r="AM51" s="61">
        <f t="shared" si="142"/>
        <v>0</v>
      </c>
      <c r="AN51" s="61">
        <f t="shared" si="143"/>
        <v>1</v>
      </c>
      <c r="AO51" s="61">
        <f t="shared" si="144"/>
        <v>0</v>
      </c>
      <c r="AP51" s="61">
        <f t="shared" si="145"/>
        <v>0</v>
      </c>
      <c r="AQ51" s="61">
        <f t="shared" si="146"/>
        <v>0</v>
      </c>
      <c r="AR51" s="61">
        <f t="shared" si="147"/>
        <v>0</v>
      </c>
      <c r="AS51" s="61">
        <f t="shared" si="148"/>
        <v>0</v>
      </c>
      <c r="AT51" s="61">
        <f t="shared" si="149"/>
        <v>0</v>
      </c>
      <c r="AU51" s="61">
        <f t="shared" si="150"/>
        <v>0</v>
      </c>
      <c r="AV51" s="61">
        <f t="shared" si="151"/>
        <v>11</v>
      </c>
      <c r="AW51" s="61">
        <f t="shared" si="152"/>
        <v>0</v>
      </c>
      <c r="AX51" s="61">
        <f t="shared" si="153"/>
        <v>0</v>
      </c>
      <c r="AY51" s="61">
        <f t="shared" si="154"/>
        <v>0</v>
      </c>
      <c r="AZ51" s="61">
        <f t="shared" si="155"/>
        <v>0</v>
      </c>
      <c r="BA51" s="61">
        <f t="shared" si="156"/>
        <v>0</v>
      </c>
      <c r="BB51" s="61">
        <f t="shared" si="157"/>
        <v>0</v>
      </c>
      <c r="BC51" s="62">
        <f t="shared" si="158"/>
        <v>12.333333333333332</v>
      </c>
      <c r="BD51" s="20"/>
      <c r="BE51" s="545">
        <f t="shared" si="181"/>
        <v>6.1666666666666661</v>
      </c>
      <c r="BF51" s="5">
        <f t="shared" si="56"/>
        <v>0</v>
      </c>
      <c r="BG51" s="5">
        <f t="shared" si="26"/>
        <v>0</v>
      </c>
      <c r="BH51" s="5">
        <f t="shared" si="57"/>
        <v>0</v>
      </c>
      <c r="BI51" s="5">
        <f t="shared" si="58"/>
        <v>0</v>
      </c>
      <c r="BJ51" s="5">
        <f t="shared" si="27"/>
        <v>0</v>
      </c>
      <c r="BK51" s="5">
        <f t="shared" si="59"/>
        <v>0</v>
      </c>
      <c r="BL51" s="5">
        <f t="shared" si="28"/>
        <v>0</v>
      </c>
      <c r="BM51" s="5">
        <f t="shared" si="29"/>
        <v>0</v>
      </c>
      <c r="BN51" s="143">
        <f t="shared" si="30"/>
        <v>1</v>
      </c>
      <c r="BO51" s="145">
        <f>+BE51+JAN!BO54</f>
        <v>12.5</v>
      </c>
      <c r="BP51" s="64">
        <f>+BO51+(JAN!BN54+BN51)*(12/24)-$BO$12</f>
        <v>-0.83333333333333393</v>
      </c>
      <c r="BQ51" s="65">
        <f t="shared" ref="BQ51" si="188">IF(BP51&gt;=(-11/24),0,(-BP51)/(12/24))</f>
        <v>1.6666666666666679</v>
      </c>
      <c r="BR51" s="545">
        <f t="shared" ref="BR51" si="189">+BO51+BY51*$BD$2</f>
        <v>12.5</v>
      </c>
      <c r="BS51" s="545">
        <f t="shared" ref="BS51" si="190">+BR51-$BO$12</f>
        <v>-1.8333333333333339</v>
      </c>
      <c r="BT51" s="66" t="e">
        <f t="shared" si="163"/>
        <v>#REF!</v>
      </c>
      <c r="BU51" s="67">
        <f t="shared" si="173"/>
        <v>0</v>
      </c>
      <c r="BV51" s="67">
        <f t="shared" si="174"/>
        <v>0</v>
      </c>
      <c r="BW51" s="67">
        <f t="shared" si="175"/>
        <v>0</v>
      </c>
      <c r="BX51" s="67">
        <f t="shared" si="176"/>
        <v>0</v>
      </c>
      <c r="BY51" s="68">
        <f>+BU51+BV51+BW51+BX51</f>
        <v>0</v>
      </c>
      <c r="BZ51" s="67">
        <f>+BN51+JAN!BZ54</f>
        <v>2</v>
      </c>
      <c r="CA51" s="67">
        <f>+JAN!CA54+BX51</f>
        <v>4</v>
      </c>
      <c r="CB51" s="68">
        <f t="shared" ref="CB51" si="191">+CA51-BZ51</f>
        <v>2</v>
      </c>
      <c r="CE51" s="161">
        <f t="shared" si="170"/>
        <v>6.1666666666666661</v>
      </c>
      <c r="CF51" s="125">
        <f t="shared" si="63"/>
        <v>12.333333333333332</v>
      </c>
      <c r="CG51" s="163">
        <f t="shared" si="47"/>
        <v>60</v>
      </c>
      <c r="CH51" s="163">
        <f t="shared" si="48"/>
        <v>0</v>
      </c>
      <c r="CI51" s="163">
        <f t="shared" si="49"/>
        <v>60</v>
      </c>
      <c r="CJ51" s="157">
        <f t="shared" si="39"/>
        <v>100</v>
      </c>
      <c r="CK51" s="418">
        <f>BY51-BV51+JAN!CK54</f>
        <v>1</v>
      </c>
      <c r="CL51" s="424">
        <f t="shared" ref="CL51:CL58" si="192">CK51*12+BV51*8</f>
        <v>12</v>
      </c>
      <c r="CN51" s="124">
        <f t="shared" si="51"/>
        <v>6.1666666666666661</v>
      </c>
      <c r="CO51" s="128">
        <f t="shared" si="52"/>
        <v>60</v>
      </c>
      <c r="CP51" s="125">
        <f t="shared" si="53"/>
        <v>12.333333333333332</v>
      </c>
      <c r="CQ51" s="125">
        <f t="shared" si="54"/>
        <v>12.333333333333332</v>
      </c>
    </row>
    <row r="52" spans="1:95" ht="21" customHeight="1" thickBot="1" x14ac:dyDescent="0.3">
      <c r="A52" s="600" t="s">
        <v>127</v>
      </c>
      <c r="B52" s="605" t="s">
        <v>134</v>
      </c>
      <c r="C52" s="25" t="s">
        <v>3</v>
      </c>
      <c r="D52" s="427"/>
      <c r="E52" s="918" t="s">
        <v>50</v>
      </c>
      <c r="F52" s="434" t="s">
        <v>24</v>
      </c>
      <c r="G52" s="421" t="s">
        <v>25</v>
      </c>
      <c r="H52" s="475"/>
      <c r="I52" s="475"/>
      <c r="J52" s="412" t="s">
        <v>25</v>
      </c>
      <c r="K52" s="412" t="s">
        <v>25</v>
      </c>
      <c r="L52" s="441"/>
      <c r="M52" s="476"/>
      <c r="N52" s="421" t="s">
        <v>25</v>
      </c>
      <c r="O52" s="412" t="s">
        <v>25</v>
      </c>
      <c r="P52" s="475"/>
      <c r="Q52" s="475" t="s">
        <v>27</v>
      </c>
      <c r="R52" s="412" t="s">
        <v>31</v>
      </c>
      <c r="S52" s="429" t="s">
        <v>25</v>
      </c>
      <c r="T52" s="476"/>
      <c r="U52" s="432"/>
      <c r="V52" s="421" t="s">
        <v>25</v>
      </c>
      <c r="W52" s="412" t="s">
        <v>25</v>
      </c>
      <c r="X52" s="475"/>
      <c r="Y52" s="475"/>
      <c r="Z52" s="429" t="s">
        <v>27</v>
      </c>
      <c r="AA52" s="434" t="s">
        <v>25</v>
      </c>
      <c r="AB52" s="432"/>
      <c r="AC52" s="432"/>
      <c r="AD52" s="412" t="s">
        <v>24</v>
      </c>
      <c r="AE52" s="412" t="s">
        <v>24</v>
      </c>
      <c r="AF52" s="432"/>
      <c r="AG52" s="412"/>
      <c r="AH52" s="412"/>
      <c r="AI52" s="123">
        <f t="shared" si="138"/>
        <v>3</v>
      </c>
      <c r="AJ52" s="61">
        <f t="shared" si="139"/>
        <v>9</v>
      </c>
      <c r="AK52" s="61">
        <f t="shared" si="140"/>
        <v>0</v>
      </c>
      <c r="AL52" s="61">
        <f t="shared" si="141"/>
        <v>0</v>
      </c>
      <c r="AM52" s="61">
        <f t="shared" si="142"/>
        <v>0</v>
      </c>
      <c r="AN52" s="61">
        <f t="shared" si="143"/>
        <v>0</v>
      </c>
      <c r="AO52" s="61">
        <f t="shared" si="144"/>
        <v>2</v>
      </c>
      <c r="AP52" s="61">
        <f t="shared" si="145"/>
        <v>1</v>
      </c>
      <c r="AQ52" s="61">
        <f t="shared" si="146"/>
        <v>0</v>
      </c>
      <c r="AR52" s="61">
        <f t="shared" si="147"/>
        <v>0</v>
      </c>
      <c r="AS52" s="61">
        <f t="shared" si="148"/>
        <v>0</v>
      </c>
      <c r="AT52" s="61">
        <f t="shared" si="149"/>
        <v>0</v>
      </c>
      <c r="AU52" s="61">
        <f t="shared" si="150"/>
        <v>0</v>
      </c>
      <c r="AV52" s="61">
        <f t="shared" si="151"/>
        <v>0</v>
      </c>
      <c r="AW52" s="61">
        <f t="shared" si="152"/>
        <v>0</v>
      </c>
      <c r="AX52" s="61">
        <f t="shared" si="153"/>
        <v>0</v>
      </c>
      <c r="AY52" s="61">
        <f t="shared" si="154"/>
        <v>0</v>
      </c>
      <c r="AZ52" s="61">
        <f t="shared" si="155"/>
        <v>0</v>
      </c>
      <c r="BA52" s="61">
        <f t="shared" si="156"/>
        <v>0</v>
      </c>
      <c r="BB52" s="61">
        <f t="shared" si="157"/>
        <v>0</v>
      </c>
      <c r="BC52" s="62">
        <f t="shared" si="158"/>
        <v>14</v>
      </c>
      <c r="BD52" s="63"/>
      <c r="BE52" s="545">
        <f>+AI52*$BD$2+AJ52*$BD$6+AN52*$BD$2+AO52*$BD$6+AQ52*8/24+AU52*8/24+AV52*8/24+AW52*8/24+AX52*12/24+AY52*8/24+AZ52*$BD$2+BA52*8/24+BN52*(0/24)+(AM52*$BE$2)+AK52*$BF$2+AL52*$BF$6</f>
        <v>7</v>
      </c>
      <c r="BF52" s="5">
        <f t="shared" si="56"/>
        <v>0</v>
      </c>
      <c r="BG52" s="5">
        <f t="shared" si="26"/>
        <v>0</v>
      </c>
      <c r="BH52" s="5">
        <f t="shared" si="57"/>
        <v>0</v>
      </c>
      <c r="BI52" s="5">
        <f t="shared" si="58"/>
        <v>0</v>
      </c>
      <c r="BJ52" s="5">
        <f t="shared" si="27"/>
        <v>0</v>
      </c>
      <c r="BK52" s="5">
        <f t="shared" si="59"/>
        <v>0</v>
      </c>
      <c r="BL52" s="5">
        <f t="shared" si="28"/>
        <v>1</v>
      </c>
      <c r="BM52" s="5">
        <f t="shared" si="29"/>
        <v>0</v>
      </c>
      <c r="BN52" s="143">
        <f t="shared" si="30"/>
        <v>0</v>
      </c>
      <c r="BO52" s="145">
        <f>+BE52+JAN!BO55</f>
        <v>15.5</v>
      </c>
      <c r="BP52" s="64">
        <f>+BO52+(JAN!BN55+BN52)*(12/24)-$BO$12</f>
        <v>1.1666666666666661</v>
      </c>
      <c r="BQ52" s="65">
        <f t="shared" ref="BQ52:BQ64" si="193">IF(BP52&gt;=(-11/24),0,(-BP52)/(12/24))</f>
        <v>0</v>
      </c>
      <c r="BR52" s="545">
        <f t="shared" ref="BR52:BR56" si="194">+BO52+BY52*$BD$2</f>
        <v>16</v>
      </c>
      <c r="BS52" s="545">
        <f t="shared" ref="BS52:BS56" si="195">+BR52-$BO$12</f>
        <v>1.6666666666666661</v>
      </c>
      <c r="BT52" s="66" t="e">
        <f t="shared" si="163"/>
        <v>#REF!</v>
      </c>
      <c r="BU52" s="67">
        <f t="shared" si="173"/>
        <v>0</v>
      </c>
      <c r="BV52" s="67">
        <f t="shared" si="174"/>
        <v>0</v>
      </c>
      <c r="BW52" s="67">
        <f t="shared" si="175"/>
        <v>0</v>
      </c>
      <c r="BX52" s="67">
        <f t="shared" si="176"/>
        <v>1</v>
      </c>
      <c r="BY52" s="68">
        <f>+BU52+BV52+BW52+BX52</f>
        <v>1</v>
      </c>
      <c r="BZ52" s="67">
        <f>+BN52+JAN!BZ55</f>
        <v>0</v>
      </c>
      <c r="CA52" s="67">
        <f>+JAN!CA55+BX52</f>
        <v>9</v>
      </c>
      <c r="CB52" s="68">
        <f t="shared" ref="CB52:CB58" si="196">+CA52-BZ52</f>
        <v>9</v>
      </c>
      <c r="CE52" s="161">
        <f t="shared" si="170"/>
        <v>7</v>
      </c>
      <c r="CF52" s="125">
        <f t="shared" si="63"/>
        <v>15</v>
      </c>
      <c r="CG52" s="163">
        <f t="shared" si="47"/>
        <v>168</v>
      </c>
      <c r="CH52" s="163">
        <f t="shared" si="48"/>
        <v>12</v>
      </c>
      <c r="CI52" s="163">
        <f t="shared" si="49"/>
        <v>180</v>
      </c>
      <c r="CJ52" s="157">
        <f t="shared" si="39"/>
        <v>0</v>
      </c>
      <c r="CK52" s="418">
        <f>BY52-BV52+JAN!CK55</f>
        <v>3</v>
      </c>
      <c r="CL52" s="424">
        <f t="shared" si="192"/>
        <v>36</v>
      </c>
      <c r="CN52" s="124">
        <f t="shared" si="51"/>
        <v>7</v>
      </c>
      <c r="CO52" s="128">
        <f t="shared" si="52"/>
        <v>180</v>
      </c>
      <c r="CP52" s="125">
        <f t="shared" si="53"/>
        <v>14</v>
      </c>
      <c r="CQ52" s="125">
        <f t="shared" si="54"/>
        <v>15</v>
      </c>
    </row>
    <row r="53" spans="1:95" ht="21" customHeight="1" thickBot="1" x14ac:dyDescent="0.3">
      <c r="A53" s="600" t="s">
        <v>129</v>
      </c>
      <c r="B53" s="605" t="s">
        <v>137</v>
      </c>
      <c r="C53" s="25" t="s">
        <v>3</v>
      </c>
      <c r="D53" s="427" t="s">
        <v>57</v>
      </c>
      <c r="E53" s="480"/>
      <c r="F53" s="434" t="s">
        <v>27</v>
      </c>
      <c r="G53" s="412" t="s">
        <v>25</v>
      </c>
      <c r="H53" s="475"/>
      <c r="I53" s="475"/>
      <c r="J53" s="412" t="s">
        <v>25</v>
      </c>
      <c r="K53" s="412" t="s">
        <v>25</v>
      </c>
      <c r="L53" s="441" t="s">
        <v>27</v>
      </c>
      <c r="M53" s="476"/>
      <c r="N53" s="412" t="s">
        <v>24</v>
      </c>
      <c r="O53" s="412" t="s">
        <v>25</v>
      </c>
      <c r="P53" s="475"/>
      <c r="Q53" s="475"/>
      <c r="R53" s="412" t="s">
        <v>24</v>
      </c>
      <c r="S53" s="429" t="s">
        <v>25</v>
      </c>
      <c r="T53" s="476"/>
      <c r="U53" s="432"/>
      <c r="V53" s="412" t="s">
        <v>24</v>
      </c>
      <c r="W53" s="412" t="s">
        <v>25</v>
      </c>
      <c r="X53" s="475"/>
      <c r="Y53" s="475"/>
      <c r="Z53" s="429" t="s">
        <v>31</v>
      </c>
      <c r="AA53" s="434" t="s">
        <v>25</v>
      </c>
      <c r="AB53" s="432"/>
      <c r="AC53" s="432"/>
      <c r="AD53" s="412" t="s">
        <v>24</v>
      </c>
      <c r="AE53" s="412" t="s">
        <v>24</v>
      </c>
      <c r="AF53" s="432"/>
      <c r="AG53" s="412"/>
      <c r="AH53" s="412"/>
      <c r="AI53" s="123">
        <f t="shared" si="138"/>
        <v>5</v>
      </c>
      <c r="AJ53" s="61">
        <f t="shared" si="139"/>
        <v>7</v>
      </c>
      <c r="AK53" s="61">
        <f t="shared" si="140"/>
        <v>0</v>
      </c>
      <c r="AL53" s="61">
        <f t="shared" si="141"/>
        <v>0</v>
      </c>
      <c r="AM53" s="61">
        <f t="shared" si="142"/>
        <v>0</v>
      </c>
      <c r="AN53" s="61">
        <f t="shared" si="143"/>
        <v>0</v>
      </c>
      <c r="AO53" s="61">
        <f t="shared" si="144"/>
        <v>2</v>
      </c>
      <c r="AP53" s="61">
        <f t="shared" si="145"/>
        <v>1</v>
      </c>
      <c r="AQ53" s="61">
        <f t="shared" si="146"/>
        <v>0</v>
      </c>
      <c r="AR53" s="61">
        <f t="shared" si="147"/>
        <v>0</v>
      </c>
      <c r="AS53" s="61">
        <f t="shared" si="148"/>
        <v>0</v>
      </c>
      <c r="AT53" s="61">
        <f t="shared" si="149"/>
        <v>0</v>
      </c>
      <c r="AU53" s="61">
        <f t="shared" si="150"/>
        <v>0</v>
      </c>
      <c r="AV53" s="61">
        <f t="shared" si="151"/>
        <v>0</v>
      </c>
      <c r="AW53" s="61">
        <f t="shared" si="152"/>
        <v>0</v>
      </c>
      <c r="AX53" s="61">
        <f t="shared" si="153"/>
        <v>0</v>
      </c>
      <c r="AY53" s="61">
        <f t="shared" si="154"/>
        <v>0</v>
      </c>
      <c r="AZ53" s="61">
        <f t="shared" si="155"/>
        <v>0</v>
      </c>
      <c r="BA53" s="61">
        <f t="shared" si="156"/>
        <v>0</v>
      </c>
      <c r="BB53" s="61">
        <f t="shared" si="157"/>
        <v>0</v>
      </c>
      <c r="BC53" s="62">
        <f t="shared" si="158"/>
        <v>14</v>
      </c>
      <c r="BD53" s="63"/>
      <c r="BE53" s="545">
        <f t="shared" ref="BE53:BE58" si="197">+AI53*$BD$2+AJ53*$BD$6+AN53*$BD$2+AO53*$BD$6+AQ53*8/24+AU53*8/24+AV53*8/24+AW53*8/24+AX53*12/24+AY53*8/24+AZ53*$BD$2+BA53*8/24+BN53*(0/24)+(AM53*$BE$2)+AK53*$BF$2+AL53*$BF$6</f>
        <v>7</v>
      </c>
      <c r="BF53" s="5">
        <f t="shared" si="56"/>
        <v>0</v>
      </c>
      <c r="BG53" s="5">
        <f t="shared" si="26"/>
        <v>1</v>
      </c>
      <c r="BH53" s="5">
        <f t="shared" si="57"/>
        <v>0</v>
      </c>
      <c r="BI53" s="5">
        <f t="shared" si="58"/>
        <v>0</v>
      </c>
      <c r="BJ53" s="5">
        <f t="shared" si="27"/>
        <v>0</v>
      </c>
      <c r="BK53" s="5">
        <f t="shared" si="59"/>
        <v>0</v>
      </c>
      <c r="BL53" s="5">
        <f t="shared" si="28"/>
        <v>0</v>
      </c>
      <c r="BM53" s="5">
        <f t="shared" si="29"/>
        <v>0</v>
      </c>
      <c r="BN53" s="143">
        <f t="shared" si="30"/>
        <v>0</v>
      </c>
      <c r="BO53" s="145">
        <f>+BE53+JAN!BO56</f>
        <v>14</v>
      </c>
      <c r="BP53" s="64">
        <f>+BO53+(JAN!BN56+BN53)*(12/24)-$BO$12</f>
        <v>-0.33333333333333393</v>
      </c>
      <c r="BQ53" s="65">
        <f t="shared" si="193"/>
        <v>0</v>
      </c>
      <c r="BR53" s="545">
        <f t="shared" si="194"/>
        <v>14.5</v>
      </c>
      <c r="BS53" s="545">
        <f t="shared" si="195"/>
        <v>0.16666666666666607</v>
      </c>
      <c r="BT53" s="66" t="e">
        <f t="shared" si="163"/>
        <v>#REF!</v>
      </c>
      <c r="BU53" s="67">
        <f t="shared" si="173"/>
        <v>1</v>
      </c>
      <c r="BV53" s="67">
        <f t="shared" si="174"/>
        <v>0</v>
      </c>
      <c r="BW53" s="67">
        <f t="shared" si="175"/>
        <v>0</v>
      </c>
      <c r="BX53" s="67">
        <f t="shared" si="176"/>
        <v>0</v>
      </c>
      <c r="BY53" s="68">
        <f t="shared" si="180"/>
        <v>1</v>
      </c>
      <c r="BZ53" s="67">
        <f>+BN53+JAN!BZ56</f>
        <v>0</v>
      </c>
      <c r="CA53" s="67">
        <f>+JAN!CA56+BX53</f>
        <v>23</v>
      </c>
      <c r="CB53" s="68">
        <f t="shared" si="196"/>
        <v>23</v>
      </c>
      <c r="CE53" s="161">
        <f t="shared" si="170"/>
        <v>7</v>
      </c>
      <c r="CF53" s="125">
        <f t="shared" si="63"/>
        <v>15</v>
      </c>
      <c r="CG53" s="163">
        <f t="shared" si="47"/>
        <v>168</v>
      </c>
      <c r="CH53" s="163">
        <f t="shared" si="48"/>
        <v>12</v>
      </c>
      <c r="CI53" s="163">
        <f t="shared" si="49"/>
        <v>180</v>
      </c>
      <c r="CJ53" s="157">
        <f t="shared" si="39"/>
        <v>0</v>
      </c>
      <c r="CK53" s="418">
        <f>BY53-BV53+JAN!CK56</f>
        <v>2</v>
      </c>
      <c r="CL53" s="424">
        <f t="shared" si="192"/>
        <v>24</v>
      </c>
      <c r="CN53" s="124">
        <f t="shared" si="51"/>
        <v>7</v>
      </c>
      <c r="CO53" s="128">
        <f t="shared" si="52"/>
        <v>180</v>
      </c>
      <c r="CP53" s="125">
        <f t="shared" si="53"/>
        <v>14</v>
      </c>
      <c r="CQ53" s="125">
        <f t="shared" si="54"/>
        <v>15</v>
      </c>
    </row>
    <row r="54" spans="1:95" ht="21" customHeight="1" thickBot="1" x14ac:dyDescent="0.3">
      <c r="A54" s="600" t="s">
        <v>131</v>
      </c>
      <c r="B54" s="605" t="s">
        <v>140</v>
      </c>
      <c r="C54" s="25" t="s">
        <v>3</v>
      </c>
      <c r="D54" s="427" t="s">
        <v>61</v>
      </c>
      <c r="E54" s="480"/>
      <c r="F54" s="434" t="s">
        <v>24</v>
      </c>
      <c r="G54" s="412" t="s">
        <v>25</v>
      </c>
      <c r="H54" s="475"/>
      <c r="I54" s="475"/>
      <c r="J54" s="412" t="s">
        <v>25</v>
      </c>
      <c r="K54" s="412" t="s">
        <v>25</v>
      </c>
      <c r="L54" s="441"/>
      <c r="M54" s="476"/>
      <c r="N54" s="412" t="s">
        <v>24</v>
      </c>
      <c r="O54" s="412" t="s">
        <v>25</v>
      </c>
      <c r="P54" s="475" t="s">
        <v>49</v>
      </c>
      <c r="Q54" s="475"/>
      <c r="R54" s="412" t="s">
        <v>24</v>
      </c>
      <c r="S54" s="429" t="s">
        <v>25</v>
      </c>
      <c r="T54" s="476"/>
      <c r="U54" s="432"/>
      <c r="V54" s="412" t="s">
        <v>24</v>
      </c>
      <c r="W54" s="412" t="s">
        <v>25</v>
      </c>
      <c r="X54" s="475"/>
      <c r="Y54" s="475"/>
      <c r="Z54" s="429" t="s">
        <v>24</v>
      </c>
      <c r="AA54" s="434" t="s">
        <v>25</v>
      </c>
      <c r="AB54" s="402" t="s">
        <v>57</v>
      </c>
      <c r="AC54" s="432"/>
      <c r="AD54" s="412" t="s">
        <v>24</v>
      </c>
      <c r="AE54" s="412" t="s">
        <v>24</v>
      </c>
      <c r="AF54" s="432"/>
      <c r="AG54" s="412"/>
      <c r="AH54" s="412"/>
      <c r="AI54" s="123">
        <f t="shared" si="138"/>
        <v>7</v>
      </c>
      <c r="AJ54" s="61">
        <f t="shared" si="139"/>
        <v>7</v>
      </c>
      <c r="AK54" s="61">
        <f t="shared" si="140"/>
        <v>0</v>
      </c>
      <c r="AL54" s="61">
        <f t="shared" si="141"/>
        <v>0</v>
      </c>
      <c r="AM54" s="61">
        <f t="shared" si="142"/>
        <v>0</v>
      </c>
      <c r="AN54" s="61">
        <f t="shared" si="143"/>
        <v>0</v>
      </c>
      <c r="AO54" s="61">
        <f t="shared" si="144"/>
        <v>0</v>
      </c>
      <c r="AP54" s="61">
        <f t="shared" si="145"/>
        <v>0</v>
      </c>
      <c r="AQ54" s="61">
        <f t="shared" si="146"/>
        <v>0</v>
      </c>
      <c r="AR54" s="61">
        <f t="shared" si="147"/>
        <v>0</v>
      </c>
      <c r="AS54" s="61">
        <f t="shared" si="148"/>
        <v>0</v>
      </c>
      <c r="AT54" s="61">
        <f t="shared" si="149"/>
        <v>0</v>
      </c>
      <c r="AU54" s="61">
        <f t="shared" si="150"/>
        <v>0</v>
      </c>
      <c r="AV54" s="61">
        <f t="shared" si="151"/>
        <v>0</v>
      </c>
      <c r="AW54" s="61">
        <f t="shared" si="152"/>
        <v>0</v>
      </c>
      <c r="AX54" s="61">
        <f t="shared" si="153"/>
        <v>0</v>
      </c>
      <c r="AY54" s="61">
        <f t="shared" si="154"/>
        <v>0</v>
      </c>
      <c r="AZ54" s="61">
        <f t="shared" si="155"/>
        <v>0</v>
      </c>
      <c r="BA54" s="61">
        <f t="shared" si="156"/>
        <v>0</v>
      </c>
      <c r="BB54" s="61">
        <f t="shared" si="157"/>
        <v>0</v>
      </c>
      <c r="BC54" s="62">
        <f t="shared" si="158"/>
        <v>14</v>
      </c>
      <c r="BD54" s="63"/>
      <c r="BE54" s="545">
        <f t="shared" si="197"/>
        <v>7</v>
      </c>
      <c r="BF54" s="5">
        <f t="shared" si="56"/>
        <v>1</v>
      </c>
      <c r="BG54" s="5">
        <f t="shared" si="26"/>
        <v>1</v>
      </c>
      <c r="BH54" s="5">
        <f t="shared" si="57"/>
        <v>0</v>
      </c>
      <c r="BI54" s="5">
        <f t="shared" si="58"/>
        <v>0</v>
      </c>
      <c r="BJ54" s="5">
        <f t="shared" si="27"/>
        <v>0</v>
      </c>
      <c r="BK54" s="5">
        <f t="shared" si="59"/>
        <v>1</v>
      </c>
      <c r="BL54" s="5">
        <f t="shared" si="28"/>
        <v>0</v>
      </c>
      <c r="BM54" s="5">
        <f t="shared" si="29"/>
        <v>0</v>
      </c>
      <c r="BN54" s="143">
        <f t="shared" si="30"/>
        <v>0</v>
      </c>
      <c r="BO54" s="145">
        <f>+BE54+JAN!BO57</f>
        <v>15</v>
      </c>
      <c r="BP54" s="64">
        <f>+BO54+(JAN!BN57+BN54)*(12/24)-$BO$12</f>
        <v>0.66666666666666607</v>
      </c>
      <c r="BQ54" s="65">
        <f t="shared" si="193"/>
        <v>0</v>
      </c>
      <c r="BR54" s="545">
        <f t="shared" si="194"/>
        <v>16.5</v>
      </c>
      <c r="BS54" s="545">
        <f t="shared" si="195"/>
        <v>2.1666666666666661</v>
      </c>
      <c r="BT54" s="66" t="e">
        <f t="shared" si="163"/>
        <v>#REF!</v>
      </c>
      <c r="BU54" s="67">
        <f t="shared" si="173"/>
        <v>2</v>
      </c>
      <c r="BV54" s="67">
        <f t="shared" si="174"/>
        <v>0</v>
      </c>
      <c r="BW54" s="67">
        <f t="shared" si="175"/>
        <v>1</v>
      </c>
      <c r="BX54" s="67">
        <f t="shared" si="176"/>
        <v>0</v>
      </c>
      <c r="BY54" s="68">
        <f t="shared" si="180"/>
        <v>3</v>
      </c>
      <c r="BZ54" s="67">
        <f>+BN54+JAN!BZ57</f>
        <v>0</v>
      </c>
      <c r="CA54" s="67">
        <f>+JAN!CA57+BX54</f>
        <v>12</v>
      </c>
      <c r="CB54" s="68">
        <f t="shared" si="196"/>
        <v>12</v>
      </c>
      <c r="CE54" s="161">
        <f t="shared" si="170"/>
        <v>7</v>
      </c>
      <c r="CF54" s="125">
        <f t="shared" si="63"/>
        <v>17</v>
      </c>
      <c r="CG54" s="163">
        <f t="shared" si="47"/>
        <v>168</v>
      </c>
      <c r="CH54" s="163">
        <f t="shared" si="48"/>
        <v>36</v>
      </c>
      <c r="CI54" s="163">
        <f t="shared" si="49"/>
        <v>204</v>
      </c>
      <c r="CJ54" s="157">
        <f t="shared" si="39"/>
        <v>0</v>
      </c>
      <c r="CK54" s="418">
        <f>BY54-BV54+JAN!CK57</f>
        <v>3</v>
      </c>
      <c r="CL54" s="424">
        <f t="shared" si="192"/>
        <v>36</v>
      </c>
      <c r="CN54" s="124">
        <f t="shared" si="51"/>
        <v>7</v>
      </c>
      <c r="CO54" s="128">
        <f t="shared" si="52"/>
        <v>204</v>
      </c>
      <c r="CP54" s="125">
        <f t="shared" si="53"/>
        <v>14</v>
      </c>
      <c r="CQ54" s="125">
        <f t="shared" si="54"/>
        <v>17</v>
      </c>
    </row>
    <row r="55" spans="1:95" ht="21" customHeight="1" thickBot="1" x14ac:dyDescent="0.3">
      <c r="A55" s="600" t="s">
        <v>133</v>
      </c>
      <c r="B55" s="605" t="s">
        <v>141</v>
      </c>
      <c r="C55" s="25" t="s">
        <v>3</v>
      </c>
      <c r="D55" s="426"/>
      <c r="E55" s="497"/>
      <c r="F55" s="434" t="s">
        <v>32</v>
      </c>
      <c r="G55" s="412" t="s">
        <v>32</v>
      </c>
      <c r="H55" s="475"/>
      <c r="I55" s="475"/>
      <c r="J55" s="412" t="s">
        <v>32</v>
      </c>
      <c r="K55" s="412" t="s">
        <v>32</v>
      </c>
      <c r="L55" s="429" t="s">
        <v>32</v>
      </c>
      <c r="M55" s="434" t="s">
        <v>32</v>
      </c>
      <c r="N55" s="412" t="s">
        <v>32</v>
      </c>
      <c r="O55" s="412" t="s">
        <v>32</v>
      </c>
      <c r="P55" s="475"/>
      <c r="Q55" s="475"/>
      <c r="R55" s="412" t="s">
        <v>24</v>
      </c>
      <c r="S55" s="429" t="s">
        <v>25</v>
      </c>
      <c r="T55" s="476"/>
      <c r="U55" s="432"/>
      <c r="V55" s="412" t="s">
        <v>27</v>
      </c>
      <c r="W55" s="412" t="s">
        <v>25</v>
      </c>
      <c r="X55" s="475"/>
      <c r="Y55" s="475"/>
      <c r="Z55" s="429" t="s">
        <v>27</v>
      </c>
      <c r="AA55" s="434" t="s">
        <v>25</v>
      </c>
      <c r="AB55" s="432"/>
      <c r="AC55" s="432"/>
      <c r="AD55" s="412" t="s">
        <v>24</v>
      </c>
      <c r="AE55" s="412" t="s">
        <v>27</v>
      </c>
      <c r="AF55" s="432"/>
      <c r="AG55" s="412"/>
      <c r="AH55" s="412"/>
      <c r="AI55" s="123">
        <f t="shared" si="138"/>
        <v>2</v>
      </c>
      <c r="AJ55" s="61">
        <f t="shared" si="139"/>
        <v>3</v>
      </c>
      <c r="AK55" s="61">
        <f t="shared" si="140"/>
        <v>0</v>
      </c>
      <c r="AL55" s="61">
        <f t="shared" si="141"/>
        <v>0</v>
      </c>
      <c r="AM55" s="61">
        <f t="shared" si="142"/>
        <v>0</v>
      </c>
      <c r="AN55" s="61">
        <f t="shared" si="143"/>
        <v>0</v>
      </c>
      <c r="AO55" s="61">
        <f t="shared" si="144"/>
        <v>3</v>
      </c>
      <c r="AP55" s="61">
        <f t="shared" si="145"/>
        <v>0</v>
      </c>
      <c r="AQ55" s="61">
        <f t="shared" si="146"/>
        <v>8</v>
      </c>
      <c r="AR55" s="61">
        <f t="shared" si="147"/>
        <v>0</v>
      </c>
      <c r="AS55" s="61">
        <f t="shared" si="148"/>
        <v>0</v>
      </c>
      <c r="AT55" s="61">
        <f t="shared" si="149"/>
        <v>0</v>
      </c>
      <c r="AU55" s="61">
        <f t="shared" si="150"/>
        <v>0</v>
      </c>
      <c r="AV55" s="61">
        <f t="shared" si="151"/>
        <v>0</v>
      </c>
      <c r="AW55" s="61">
        <f t="shared" si="152"/>
        <v>0</v>
      </c>
      <c r="AX55" s="61">
        <f t="shared" si="153"/>
        <v>0</v>
      </c>
      <c r="AY55" s="61">
        <f t="shared" si="154"/>
        <v>0</v>
      </c>
      <c r="AZ55" s="61">
        <f t="shared" si="155"/>
        <v>0</v>
      </c>
      <c r="BA55" s="61">
        <f t="shared" si="156"/>
        <v>0</v>
      </c>
      <c r="BB55" s="61">
        <f t="shared" si="157"/>
        <v>0</v>
      </c>
      <c r="BC55" s="62">
        <f t="shared" si="158"/>
        <v>13.333333333333332</v>
      </c>
      <c r="BD55" s="63"/>
      <c r="BE55" s="545">
        <f t="shared" si="197"/>
        <v>6.6666666666666661</v>
      </c>
      <c r="BF55" s="5">
        <f t="shared" si="56"/>
        <v>0</v>
      </c>
      <c r="BG55" s="5">
        <f t="shared" si="26"/>
        <v>0</v>
      </c>
      <c r="BH55" s="5">
        <f t="shared" si="57"/>
        <v>0</v>
      </c>
      <c r="BI55" s="5">
        <f t="shared" si="58"/>
        <v>0</v>
      </c>
      <c r="BJ55" s="5">
        <f t="shared" si="27"/>
        <v>0</v>
      </c>
      <c r="BK55" s="5">
        <f t="shared" si="59"/>
        <v>0</v>
      </c>
      <c r="BL55" s="5">
        <f t="shared" si="28"/>
        <v>0</v>
      </c>
      <c r="BM55" s="5">
        <f t="shared" si="29"/>
        <v>0</v>
      </c>
      <c r="BN55" s="143">
        <f t="shared" si="30"/>
        <v>0</v>
      </c>
      <c r="BO55" s="145">
        <f>+BE55+JAN!BO58</f>
        <v>15.166666666666666</v>
      </c>
      <c r="BP55" s="64">
        <f>+BO55+(JAN!BN58+BN55)*(12/24)-$BO$12</f>
        <v>0.83333333333333215</v>
      </c>
      <c r="BQ55" s="65">
        <f t="shared" si="193"/>
        <v>0</v>
      </c>
      <c r="BR55" s="545">
        <f t="shared" si="194"/>
        <v>15.166666666666666</v>
      </c>
      <c r="BS55" s="545">
        <f t="shared" si="195"/>
        <v>0.83333333333333215</v>
      </c>
      <c r="BT55" s="66" t="e">
        <f t="shared" si="163"/>
        <v>#REF!</v>
      </c>
      <c r="BU55" s="67">
        <f t="shared" si="173"/>
        <v>0</v>
      </c>
      <c r="BV55" s="67">
        <f t="shared" si="174"/>
        <v>0</v>
      </c>
      <c r="BW55" s="67">
        <f t="shared" si="175"/>
        <v>0</v>
      </c>
      <c r="BX55" s="67">
        <f t="shared" si="176"/>
        <v>0</v>
      </c>
      <c r="BY55" s="68">
        <f t="shared" si="180"/>
        <v>0</v>
      </c>
      <c r="BZ55" s="67">
        <f>+BN55+JAN!BZ58</f>
        <v>0</v>
      </c>
      <c r="CA55" s="67">
        <f>+JAN!CA58+BX55</f>
        <v>0</v>
      </c>
      <c r="CB55" s="68">
        <f t="shared" si="196"/>
        <v>0</v>
      </c>
      <c r="CE55" s="161">
        <f t="shared" si="170"/>
        <v>6.6666666666666661</v>
      </c>
      <c r="CF55" s="125">
        <f t="shared" si="63"/>
        <v>13.333333333333332</v>
      </c>
      <c r="CG55" s="163">
        <f t="shared" si="47"/>
        <v>96</v>
      </c>
      <c r="CH55" s="163">
        <f t="shared" si="48"/>
        <v>0</v>
      </c>
      <c r="CI55" s="163">
        <f t="shared" si="49"/>
        <v>96</v>
      </c>
      <c r="CJ55" s="157">
        <f t="shared" si="39"/>
        <v>64</v>
      </c>
      <c r="CK55" s="418">
        <f>BY55-BV55+JAN!CK58</f>
        <v>1</v>
      </c>
      <c r="CL55" s="424">
        <f t="shared" si="192"/>
        <v>12</v>
      </c>
      <c r="CN55" s="124">
        <f t="shared" si="51"/>
        <v>6.6666666666666661</v>
      </c>
      <c r="CO55" s="128">
        <f t="shared" si="52"/>
        <v>96</v>
      </c>
      <c r="CP55" s="125">
        <f t="shared" si="53"/>
        <v>13.333333333333332</v>
      </c>
      <c r="CQ55" s="125">
        <f t="shared" si="54"/>
        <v>13.333333333333332</v>
      </c>
    </row>
    <row r="56" spans="1:95" ht="21" customHeight="1" thickBot="1" x14ac:dyDescent="0.3">
      <c r="A56" s="600" t="s">
        <v>136</v>
      </c>
      <c r="B56" s="605" t="s">
        <v>296</v>
      </c>
      <c r="C56" s="25" t="s">
        <v>3</v>
      </c>
      <c r="D56" s="499"/>
      <c r="E56" s="498"/>
      <c r="F56" s="433" t="s">
        <v>58</v>
      </c>
      <c r="G56" s="409" t="s">
        <v>58</v>
      </c>
      <c r="H56" s="499"/>
      <c r="I56" s="499"/>
      <c r="J56" s="409" t="s">
        <v>25</v>
      </c>
      <c r="K56" s="409" t="s">
        <v>25</v>
      </c>
      <c r="L56" s="478"/>
      <c r="M56" s="473"/>
      <c r="N56" s="409" t="s">
        <v>24</v>
      </c>
      <c r="O56" s="409" t="s">
        <v>25</v>
      </c>
      <c r="P56" s="471"/>
      <c r="Q56" s="471"/>
      <c r="R56" s="409" t="s">
        <v>24</v>
      </c>
      <c r="S56" s="414" t="s">
        <v>25</v>
      </c>
      <c r="T56" s="473"/>
      <c r="U56" s="479"/>
      <c r="V56" s="409" t="s">
        <v>24</v>
      </c>
      <c r="W56" s="409" t="s">
        <v>25</v>
      </c>
      <c r="X56" s="471"/>
      <c r="Y56" s="471"/>
      <c r="Z56" s="414" t="s">
        <v>24</v>
      </c>
      <c r="AA56" s="433" t="s">
        <v>25</v>
      </c>
      <c r="AB56" s="479"/>
      <c r="AC56" s="479"/>
      <c r="AD56" s="409" t="s">
        <v>24</v>
      </c>
      <c r="AE56" s="409" t="s">
        <v>31</v>
      </c>
      <c r="AF56" s="432"/>
      <c r="AG56" s="412"/>
      <c r="AH56" s="412"/>
      <c r="AI56" s="123">
        <f t="shared" si="138"/>
        <v>5</v>
      </c>
      <c r="AJ56" s="61">
        <f t="shared" si="139"/>
        <v>6</v>
      </c>
      <c r="AK56" s="61">
        <f t="shared" si="140"/>
        <v>0</v>
      </c>
      <c r="AL56" s="61">
        <f t="shared" si="141"/>
        <v>0</v>
      </c>
      <c r="AM56" s="61">
        <f t="shared" si="142"/>
        <v>0</v>
      </c>
      <c r="AN56" s="61">
        <f t="shared" si="143"/>
        <v>0</v>
      </c>
      <c r="AO56" s="61">
        <f t="shared" si="144"/>
        <v>0</v>
      </c>
      <c r="AP56" s="61">
        <f t="shared" si="145"/>
        <v>1</v>
      </c>
      <c r="AQ56" s="61">
        <f t="shared" si="146"/>
        <v>0</v>
      </c>
      <c r="AR56" s="61">
        <f t="shared" si="147"/>
        <v>0</v>
      </c>
      <c r="AS56" s="61">
        <f t="shared" si="148"/>
        <v>0</v>
      </c>
      <c r="AT56" s="61">
        <f t="shared" si="149"/>
        <v>0</v>
      </c>
      <c r="AU56" s="61">
        <f t="shared" si="150"/>
        <v>0</v>
      </c>
      <c r="AV56" s="61">
        <f t="shared" si="151"/>
        <v>0</v>
      </c>
      <c r="AW56" s="61">
        <f t="shared" si="152"/>
        <v>0</v>
      </c>
      <c r="AX56" s="61">
        <f t="shared" si="153"/>
        <v>0</v>
      </c>
      <c r="AY56" s="61">
        <f t="shared" si="154"/>
        <v>0</v>
      </c>
      <c r="AZ56" s="61">
        <f t="shared" si="155"/>
        <v>0</v>
      </c>
      <c r="BA56" s="61">
        <f t="shared" si="156"/>
        <v>0</v>
      </c>
      <c r="BB56" s="61">
        <f t="shared" si="157"/>
        <v>0</v>
      </c>
      <c r="BC56" s="62">
        <f t="shared" si="158"/>
        <v>11</v>
      </c>
      <c r="BD56" s="63"/>
      <c r="BE56" s="545">
        <f t="shared" si="197"/>
        <v>5.5</v>
      </c>
      <c r="BF56" s="5">
        <f t="shared" si="56"/>
        <v>0</v>
      </c>
      <c r="BG56" s="5">
        <f t="shared" si="26"/>
        <v>0</v>
      </c>
      <c r="BH56" s="5">
        <f t="shared" si="57"/>
        <v>0</v>
      </c>
      <c r="BI56" s="5">
        <f t="shared" si="58"/>
        <v>0</v>
      </c>
      <c r="BJ56" s="5">
        <f t="shared" si="27"/>
        <v>0</v>
      </c>
      <c r="BK56" s="5">
        <f t="shared" si="59"/>
        <v>0</v>
      </c>
      <c r="BL56" s="5">
        <f t="shared" si="28"/>
        <v>0</v>
      </c>
      <c r="BM56" s="5">
        <f t="shared" si="29"/>
        <v>0</v>
      </c>
      <c r="BN56" s="143">
        <f t="shared" si="30"/>
        <v>2</v>
      </c>
      <c r="BO56" s="145">
        <f>+BE56+JAN!BO60</f>
        <v>12</v>
      </c>
      <c r="BP56" s="64">
        <f>+BO56+(JAN!BN60+BN56)*(12/24)-$BO$12</f>
        <v>-1.3333333333333339</v>
      </c>
      <c r="BQ56" s="65">
        <f t="shared" si="193"/>
        <v>2.6666666666666679</v>
      </c>
      <c r="BR56" s="545">
        <f t="shared" si="194"/>
        <v>12</v>
      </c>
      <c r="BS56" s="545">
        <f t="shared" si="195"/>
        <v>-2.3333333333333339</v>
      </c>
      <c r="BT56" s="66" t="e">
        <f t="shared" si="163"/>
        <v>#REF!</v>
      </c>
      <c r="BU56" s="67">
        <f t="shared" si="173"/>
        <v>0</v>
      </c>
      <c r="BV56" s="67">
        <f t="shared" si="174"/>
        <v>0</v>
      </c>
      <c r="BW56" s="67">
        <f t="shared" si="175"/>
        <v>0</v>
      </c>
      <c r="BX56" s="67">
        <f t="shared" si="176"/>
        <v>0</v>
      </c>
      <c r="BY56" s="68">
        <f t="shared" si="180"/>
        <v>0</v>
      </c>
      <c r="BZ56" s="67">
        <f>+BN56+JAN!BZ60</f>
        <v>2</v>
      </c>
      <c r="CA56" s="67">
        <f>+JAN!CA60+BX56</f>
        <v>3</v>
      </c>
      <c r="CB56" s="68">
        <f t="shared" si="196"/>
        <v>1</v>
      </c>
      <c r="CE56" s="161">
        <f t="shared" si="170"/>
        <v>5.5</v>
      </c>
      <c r="CF56" s="125">
        <f t="shared" si="63"/>
        <v>11</v>
      </c>
      <c r="CG56" s="163">
        <f t="shared" si="47"/>
        <v>132</v>
      </c>
      <c r="CH56" s="163">
        <f t="shared" si="48"/>
        <v>0</v>
      </c>
      <c r="CI56" s="163">
        <f t="shared" si="49"/>
        <v>132</v>
      </c>
      <c r="CJ56" s="157">
        <f t="shared" si="39"/>
        <v>24</v>
      </c>
      <c r="CK56" s="418">
        <f>BY56-BV56+JAN!CK60</f>
        <v>1</v>
      </c>
      <c r="CL56" s="424">
        <f t="shared" si="192"/>
        <v>12</v>
      </c>
      <c r="CM56" s="23"/>
      <c r="CN56" s="124">
        <f t="shared" si="51"/>
        <v>5.5</v>
      </c>
      <c r="CO56" s="128">
        <f t="shared" si="52"/>
        <v>132</v>
      </c>
      <c r="CP56" s="125">
        <f t="shared" si="53"/>
        <v>11</v>
      </c>
      <c r="CQ56" s="125">
        <f t="shared" si="54"/>
        <v>11</v>
      </c>
    </row>
    <row r="57" spans="1:95" ht="21" customHeight="1" thickBot="1" x14ac:dyDescent="0.3">
      <c r="A57" s="600" t="s">
        <v>138</v>
      </c>
      <c r="B57" s="605" t="s">
        <v>333</v>
      </c>
      <c r="C57" s="25" t="s">
        <v>3</v>
      </c>
      <c r="D57" s="493"/>
      <c r="E57" s="477" t="s">
        <v>341</v>
      </c>
      <c r="F57" s="433" t="s">
        <v>24</v>
      </c>
      <c r="G57" s="409" t="s">
        <v>25</v>
      </c>
      <c r="H57" s="471"/>
      <c r="I57" s="471"/>
      <c r="J57" s="409" t="s">
        <v>25</v>
      </c>
      <c r="K57" s="409" t="s">
        <v>31</v>
      </c>
      <c r="L57" s="478" t="s">
        <v>26</v>
      </c>
      <c r="M57" s="473"/>
      <c r="N57" s="409" t="s">
        <v>24</v>
      </c>
      <c r="O57" s="409" t="s">
        <v>25</v>
      </c>
      <c r="P57" s="471"/>
      <c r="Q57" s="471"/>
      <c r="R57" s="409" t="s">
        <v>24</v>
      </c>
      <c r="S57" s="414" t="s">
        <v>25</v>
      </c>
      <c r="T57" s="473"/>
      <c r="U57" s="479"/>
      <c r="V57" s="409" t="s">
        <v>24</v>
      </c>
      <c r="W57" s="409" t="s">
        <v>25</v>
      </c>
      <c r="X57" s="471"/>
      <c r="Y57" s="471"/>
      <c r="Z57" s="414" t="s">
        <v>24</v>
      </c>
      <c r="AA57" s="433" t="s">
        <v>25</v>
      </c>
      <c r="AB57" s="479" t="s">
        <v>57</v>
      </c>
      <c r="AC57" s="479"/>
      <c r="AD57" s="409" t="s">
        <v>24</v>
      </c>
      <c r="AE57" s="409" t="s">
        <v>24</v>
      </c>
      <c r="AF57" s="412"/>
      <c r="AG57" s="412"/>
      <c r="AH57" s="412"/>
      <c r="AI57" s="123">
        <f t="shared" si="138"/>
        <v>7</v>
      </c>
      <c r="AJ57" s="61">
        <f t="shared" si="139"/>
        <v>6</v>
      </c>
      <c r="AK57" s="61">
        <f t="shared" si="140"/>
        <v>0</v>
      </c>
      <c r="AL57" s="61">
        <f t="shared" si="141"/>
        <v>0</v>
      </c>
      <c r="AM57" s="61">
        <f t="shared" si="142"/>
        <v>0</v>
      </c>
      <c r="AN57" s="61">
        <f t="shared" si="143"/>
        <v>1</v>
      </c>
      <c r="AO57" s="61">
        <f t="shared" si="144"/>
        <v>0</v>
      </c>
      <c r="AP57" s="61">
        <f t="shared" si="145"/>
        <v>1</v>
      </c>
      <c r="AQ57" s="61">
        <f t="shared" si="146"/>
        <v>0</v>
      </c>
      <c r="AR57" s="61">
        <f t="shared" si="147"/>
        <v>0</v>
      </c>
      <c r="AS57" s="61">
        <f t="shared" si="148"/>
        <v>0</v>
      </c>
      <c r="AT57" s="61">
        <f t="shared" si="149"/>
        <v>0</v>
      </c>
      <c r="AU57" s="61">
        <f t="shared" si="150"/>
        <v>0</v>
      </c>
      <c r="AV57" s="61">
        <f t="shared" si="151"/>
        <v>0</v>
      </c>
      <c r="AW57" s="61">
        <f t="shared" si="152"/>
        <v>0</v>
      </c>
      <c r="AX57" s="61">
        <f t="shared" si="153"/>
        <v>0</v>
      </c>
      <c r="AY57" s="61">
        <f t="shared" si="154"/>
        <v>0</v>
      </c>
      <c r="AZ57" s="61">
        <f t="shared" si="155"/>
        <v>1</v>
      </c>
      <c r="BA57" s="61">
        <f t="shared" si="156"/>
        <v>0</v>
      </c>
      <c r="BB57" s="61">
        <f t="shared" si="157"/>
        <v>0</v>
      </c>
      <c r="BC57" s="62">
        <f t="shared" si="158"/>
        <v>15</v>
      </c>
      <c r="BD57" s="63"/>
      <c r="BE57" s="545">
        <f t="shared" si="197"/>
        <v>7.5</v>
      </c>
      <c r="BF57" s="5">
        <f t="shared" si="56"/>
        <v>0</v>
      </c>
      <c r="BG57" s="5">
        <f t="shared" si="26"/>
        <v>1</v>
      </c>
      <c r="BH57" s="5">
        <f t="shared" si="57"/>
        <v>0</v>
      </c>
      <c r="BI57" s="5">
        <f t="shared" si="58"/>
        <v>0</v>
      </c>
      <c r="BJ57" s="5">
        <f t="shared" si="27"/>
        <v>0</v>
      </c>
      <c r="BK57" s="5">
        <f t="shared" si="59"/>
        <v>0</v>
      </c>
      <c r="BL57" s="5">
        <f t="shared" si="28"/>
        <v>0</v>
      </c>
      <c r="BM57" s="5">
        <f t="shared" si="29"/>
        <v>0</v>
      </c>
      <c r="BN57" s="143">
        <f t="shared" si="30"/>
        <v>0</v>
      </c>
      <c r="BO57" s="145">
        <f>+BE57+JAN!BO61</f>
        <v>9</v>
      </c>
      <c r="BP57" s="837">
        <f>+BO57+(JAN!BN62+BN57)*(12/24)-$BO$12+"144:00"</f>
        <v>0.66666666666666607</v>
      </c>
      <c r="BQ57" s="65">
        <f t="shared" si="193"/>
        <v>0</v>
      </c>
      <c r="BR57" s="838">
        <f>+BO57+BY57*$BD$2+"144:00"</f>
        <v>15.5</v>
      </c>
      <c r="BS57" s="545">
        <f>+BR57-$BO$12</f>
        <v>1.1666666666666661</v>
      </c>
      <c r="BT57" s="66" t="e">
        <f t="shared" si="163"/>
        <v>#REF!</v>
      </c>
      <c r="BU57" s="67">
        <f t="shared" si="173"/>
        <v>1</v>
      </c>
      <c r="BV57" s="67">
        <f t="shared" si="174"/>
        <v>0</v>
      </c>
      <c r="BW57" s="67">
        <f t="shared" si="175"/>
        <v>0</v>
      </c>
      <c r="BX57" s="67">
        <f t="shared" si="176"/>
        <v>0</v>
      </c>
      <c r="BY57" s="68">
        <f t="shared" si="180"/>
        <v>1</v>
      </c>
      <c r="BZ57" s="67">
        <f>+BN57+JAN!BZ62</f>
        <v>0</v>
      </c>
      <c r="CA57" s="67">
        <f>+BX57</f>
        <v>0</v>
      </c>
      <c r="CB57" s="68">
        <f t="shared" si="196"/>
        <v>0</v>
      </c>
      <c r="CE57" s="161">
        <f t="shared" ref="CE57:CE58" si="198">+BE57</f>
        <v>7.5</v>
      </c>
      <c r="CF57" s="125">
        <f t="shared" ref="CF57:CF58" si="199">+BC57+BF57+BG57+BJ57+BK57+BL57+BM57+BH57+BI57</f>
        <v>16</v>
      </c>
      <c r="CG57" s="163">
        <f t="shared" ref="CG57:CG58" si="200">+BE57*24-(AQ57+AU57+AV57)*8</f>
        <v>180</v>
      </c>
      <c r="CH57" s="163">
        <f t="shared" ref="CH57:CH58" si="201">+(BF57+BG57+BJ57+BK57+BL57+BM57)*12+(BH57+BI57)*8</f>
        <v>12</v>
      </c>
      <c r="CI57" s="163">
        <f t="shared" ref="CI57:CI58" si="202">+CG57+CH57</f>
        <v>192</v>
      </c>
      <c r="CJ57" s="157">
        <f t="shared" ref="CJ57:CJ58" si="203">+(AQ57+AU57+AV57)*8+(BN57)*12</f>
        <v>0</v>
      </c>
      <c r="CK57" s="418">
        <f>BY57-BV57+JAN!CK61</f>
        <v>1</v>
      </c>
      <c r="CL57" s="424">
        <f t="shared" si="192"/>
        <v>12</v>
      </c>
      <c r="CN57" s="124">
        <f t="shared" si="51"/>
        <v>7.5</v>
      </c>
      <c r="CO57" s="128">
        <f t="shared" si="52"/>
        <v>192</v>
      </c>
      <c r="CP57" s="125">
        <f t="shared" si="53"/>
        <v>15</v>
      </c>
      <c r="CQ57" s="125">
        <f t="shared" si="54"/>
        <v>16</v>
      </c>
    </row>
    <row r="58" spans="1:95" ht="21" customHeight="1" thickBot="1" x14ac:dyDescent="0.3">
      <c r="A58" s="600" t="s">
        <v>326</v>
      </c>
      <c r="B58" s="605" t="s">
        <v>334</v>
      </c>
      <c r="C58" s="25" t="s">
        <v>3</v>
      </c>
      <c r="D58" s="493"/>
      <c r="E58" s="477" t="s">
        <v>341</v>
      </c>
      <c r="F58" s="433" t="s">
        <v>24</v>
      </c>
      <c r="G58" s="409" t="s">
        <v>25</v>
      </c>
      <c r="H58" s="471"/>
      <c r="I58" s="471"/>
      <c r="J58" s="409" t="s">
        <v>25</v>
      </c>
      <c r="K58" s="409" t="s">
        <v>25</v>
      </c>
      <c r="L58" s="478"/>
      <c r="M58" s="473"/>
      <c r="N58" s="409" t="s">
        <v>24</v>
      </c>
      <c r="O58" s="409" t="s">
        <v>25</v>
      </c>
      <c r="P58" s="471"/>
      <c r="Q58" s="471"/>
      <c r="R58" s="409" t="s">
        <v>24</v>
      </c>
      <c r="S58" s="414" t="s">
        <v>26</v>
      </c>
      <c r="T58" s="473"/>
      <c r="U58" s="479"/>
      <c r="V58" s="409" t="s">
        <v>24</v>
      </c>
      <c r="W58" s="409" t="s">
        <v>25</v>
      </c>
      <c r="X58" s="471"/>
      <c r="Y58" s="471"/>
      <c r="Z58" s="414" t="s">
        <v>24</v>
      </c>
      <c r="AA58" s="433" t="s">
        <v>25</v>
      </c>
      <c r="AB58" s="479"/>
      <c r="AC58" s="479"/>
      <c r="AD58" s="409" t="s">
        <v>24</v>
      </c>
      <c r="AE58" s="409" t="s">
        <v>24</v>
      </c>
      <c r="AF58" s="479"/>
      <c r="AG58" s="409"/>
      <c r="AH58" s="409"/>
      <c r="AI58" s="123">
        <f t="shared" si="138"/>
        <v>7</v>
      </c>
      <c r="AJ58" s="61">
        <f t="shared" si="139"/>
        <v>6</v>
      </c>
      <c r="AK58" s="61">
        <f t="shared" si="140"/>
        <v>0</v>
      </c>
      <c r="AL58" s="61">
        <f t="shared" si="141"/>
        <v>0</v>
      </c>
      <c r="AM58" s="61">
        <f t="shared" si="142"/>
        <v>0</v>
      </c>
      <c r="AN58" s="61">
        <f t="shared" si="143"/>
        <v>1</v>
      </c>
      <c r="AO58" s="61">
        <f t="shared" si="144"/>
        <v>0</v>
      </c>
      <c r="AP58" s="61">
        <f t="shared" si="145"/>
        <v>0</v>
      </c>
      <c r="AQ58" s="61">
        <f t="shared" si="146"/>
        <v>0</v>
      </c>
      <c r="AR58" s="61">
        <f t="shared" si="147"/>
        <v>0</v>
      </c>
      <c r="AS58" s="61">
        <f t="shared" si="148"/>
        <v>0</v>
      </c>
      <c r="AT58" s="61">
        <f t="shared" si="149"/>
        <v>0</v>
      </c>
      <c r="AU58" s="61">
        <f t="shared" si="150"/>
        <v>0</v>
      </c>
      <c r="AV58" s="61">
        <f t="shared" si="151"/>
        <v>0</v>
      </c>
      <c r="AW58" s="61">
        <f t="shared" si="152"/>
        <v>0</v>
      </c>
      <c r="AX58" s="61">
        <f t="shared" si="153"/>
        <v>0</v>
      </c>
      <c r="AY58" s="61">
        <f t="shared" si="154"/>
        <v>0</v>
      </c>
      <c r="AZ58" s="61">
        <f t="shared" si="155"/>
        <v>1</v>
      </c>
      <c r="BA58" s="61">
        <f t="shared" si="156"/>
        <v>0</v>
      </c>
      <c r="BB58" s="61">
        <f t="shared" si="157"/>
        <v>0</v>
      </c>
      <c r="BC58" s="62">
        <f t="shared" si="158"/>
        <v>15</v>
      </c>
      <c r="BD58" s="63"/>
      <c r="BE58" s="545">
        <f t="shared" si="197"/>
        <v>7.5</v>
      </c>
      <c r="BF58" s="5">
        <f t="shared" si="56"/>
        <v>0</v>
      </c>
      <c r="BG58" s="5">
        <f t="shared" si="26"/>
        <v>0</v>
      </c>
      <c r="BH58" s="5">
        <f t="shared" si="57"/>
        <v>0</v>
      </c>
      <c r="BI58" s="5">
        <f t="shared" si="58"/>
        <v>0</v>
      </c>
      <c r="BJ58" s="5">
        <f t="shared" si="27"/>
        <v>0</v>
      </c>
      <c r="BK58" s="5">
        <f t="shared" si="59"/>
        <v>0</v>
      </c>
      <c r="BL58" s="5">
        <f t="shared" si="28"/>
        <v>0</v>
      </c>
      <c r="BM58" s="5">
        <f t="shared" si="29"/>
        <v>0</v>
      </c>
      <c r="BN58" s="143">
        <f t="shared" si="30"/>
        <v>0</v>
      </c>
      <c r="BO58" s="145">
        <f>+BE58+JAN!BO62</f>
        <v>9</v>
      </c>
      <c r="BP58" s="837" t="e">
        <f>+BO58+(JAN!#REF!+BN58)*(12/24)-$BO$12+"144:00"</f>
        <v>#REF!</v>
      </c>
      <c r="BQ58" s="65" t="e">
        <f t="shared" si="193"/>
        <v>#REF!</v>
      </c>
      <c r="BR58" s="838">
        <f>+BO58+BY58*$BD$2+"144:00"</f>
        <v>15</v>
      </c>
      <c r="BS58" s="545">
        <f>+BR58-$BO$12</f>
        <v>0.66666666666666607</v>
      </c>
      <c r="BT58" s="66" t="e">
        <f t="shared" si="163"/>
        <v>#REF!</v>
      </c>
      <c r="BU58" s="67">
        <f t="shared" si="173"/>
        <v>0</v>
      </c>
      <c r="BV58" s="67">
        <f t="shared" si="174"/>
        <v>0</v>
      </c>
      <c r="BW58" s="67">
        <f t="shared" si="175"/>
        <v>0</v>
      </c>
      <c r="BX58" s="67">
        <f t="shared" si="176"/>
        <v>0</v>
      </c>
      <c r="BY58" s="68">
        <f t="shared" si="180"/>
        <v>0</v>
      </c>
      <c r="BZ58" s="67" t="e">
        <f>+BN58+JAN!#REF!</f>
        <v>#REF!</v>
      </c>
      <c r="CA58" s="67">
        <f>+JAN!CA61+BX58</f>
        <v>0</v>
      </c>
      <c r="CB58" s="68" t="e">
        <f t="shared" si="196"/>
        <v>#REF!</v>
      </c>
      <c r="CE58" s="161">
        <f t="shared" si="198"/>
        <v>7.5</v>
      </c>
      <c r="CF58" s="125">
        <f t="shared" si="199"/>
        <v>15</v>
      </c>
      <c r="CG58" s="163">
        <f t="shared" si="200"/>
        <v>180</v>
      </c>
      <c r="CH58" s="163">
        <f t="shared" si="201"/>
        <v>0</v>
      </c>
      <c r="CI58" s="163">
        <f t="shared" si="202"/>
        <v>180</v>
      </c>
      <c r="CJ58" s="157">
        <f t="shared" si="203"/>
        <v>0</v>
      </c>
      <c r="CK58" s="418">
        <f>BY58-BV58+JAN!CK62</f>
        <v>0</v>
      </c>
      <c r="CL58" s="424">
        <f t="shared" si="192"/>
        <v>0</v>
      </c>
      <c r="CN58" s="124">
        <f t="shared" si="51"/>
        <v>7.5</v>
      </c>
      <c r="CO58" s="128">
        <f t="shared" si="52"/>
        <v>180</v>
      </c>
      <c r="CP58" s="125">
        <f t="shared" si="53"/>
        <v>15</v>
      </c>
      <c r="CQ58" s="125">
        <f t="shared" si="54"/>
        <v>15</v>
      </c>
    </row>
    <row r="59" spans="1:95" ht="21" customHeight="1" thickBot="1" x14ac:dyDescent="0.3">
      <c r="A59" s="814" t="s">
        <v>21</v>
      </c>
      <c r="B59" s="814" t="s">
        <v>22</v>
      </c>
      <c r="C59" s="815" t="s">
        <v>23</v>
      </c>
      <c r="D59" s="829">
        <v>1</v>
      </c>
      <c r="E59" s="262">
        <f>D59+1</f>
        <v>2</v>
      </c>
      <c r="F59" s="262">
        <f t="shared" ref="F59:AE59" si="204">E59+1</f>
        <v>3</v>
      </c>
      <c r="G59" s="262">
        <f t="shared" si="204"/>
        <v>4</v>
      </c>
      <c r="H59" s="262">
        <f t="shared" si="204"/>
        <v>5</v>
      </c>
      <c r="I59" s="262">
        <f t="shared" si="204"/>
        <v>6</v>
      </c>
      <c r="J59" s="261">
        <f t="shared" si="204"/>
        <v>7</v>
      </c>
      <c r="K59" s="262">
        <f t="shared" si="204"/>
        <v>8</v>
      </c>
      <c r="L59" s="262">
        <f t="shared" si="204"/>
        <v>9</v>
      </c>
      <c r="M59" s="262">
        <f t="shared" si="204"/>
        <v>10</v>
      </c>
      <c r="N59" s="262">
        <f t="shared" si="204"/>
        <v>11</v>
      </c>
      <c r="O59" s="262">
        <f t="shared" si="204"/>
        <v>12</v>
      </c>
      <c r="P59" s="262">
        <f t="shared" si="204"/>
        <v>13</v>
      </c>
      <c r="Q59" s="262">
        <f t="shared" si="204"/>
        <v>14</v>
      </c>
      <c r="R59" s="261">
        <f t="shared" si="204"/>
        <v>15</v>
      </c>
      <c r="S59" s="262">
        <f t="shared" si="204"/>
        <v>16</v>
      </c>
      <c r="T59" s="262">
        <f t="shared" si="204"/>
        <v>17</v>
      </c>
      <c r="U59" s="262">
        <f t="shared" si="204"/>
        <v>18</v>
      </c>
      <c r="V59" s="262">
        <f t="shared" si="204"/>
        <v>19</v>
      </c>
      <c r="W59" s="262">
        <f t="shared" si="204"/>
        <v>20</v>
      </c>
      <c r="X59" s="262">
        <f t="shared" si="204"/>
        <v>21</v>
      </c>
      <c r="Y59" s="262">
        <f t="shared" si="204"/>
        <v>22</v>
      </c>
      <c r="Z59" s="261">
        <f t="shared" si="204"/>
        <v>23</v>
      </c>
      <c r="AA59" s="262">
        <f t="shared" si="204"/>
        <v>24</v>
      </c>
      <c r="AB59" s="262">
        <f t="shared" si="204"/>
        <v>25</v>
      </c>
      <c r="AC59" s="262">
        <f t="shared" si="204"/>
        <v>26</v>
      </c>
      <c r="AD59" s="261">
        <f t="shared" si="204"/>
        <v>27</v>
      </c>
      <c r="AE59" s="262">
        <f t="shared" si="204"/>
        <v>28</v>
      </c>
      <c r="AF59" s="826"/>
      <c r="AG59" s="826"/>
      <c r="AH59" s="828"/>
      <c r="AI59" s="131">
        <f t="shared" ref="AI59:BC59" si="205">SUM(AI45:AI58)</f>
        <v>67</v>
      </c>
      <c r="AJ59" s="131">
        <f t="shared" si="205"/>
        <v>73</v>
      </c>
      <c r="AK59" s="131">
        <f t="shared" si="205"/>
        <v>0</v>
      </c>
      <c r="AL59" s="131">
        <f t="shared" si="205"/>
        <v>0</v>
      </c>
      <c r="AM59" s="131">
        <f t="shared" si="205"/>
        <v>0</v>
      </c>
      <c r="AN59" s="131">
        <f t="shared" si="205"/>
        <v>3</v>
      </c>
      <c r="AO59" s="131">
        <f t="shared" si="205"/>
        <v>12</v>
      </c>
      <c r="AP59" s="131">
        <f t="shared" si="205"/>
        <v>8</v>
      </c>
      <c r="AQ59" s="131">
        <f t="shared" si="205"/>
        <v>17</v>
      </c>
      <c r="AR59" s="131">
        <f t="shared" si="205"/>
        <v>0</v>
      </c>
      <c r="AS59" s="131">
        <f t="shared" si="205"/>
        <v>0</v>
      </c>
      <c r="AT59" s="131">
        <f t="shared" si="205"/>
        <v>0</v>
      </c>
      <c r="AU59" s="131">
        <f t="shared" si="205"/>
        <v>0</v>
      </c>
      <c r="AV59" s="131">
        <f t="shared" si="205"/>
        <v>31</v>
      </c>
      <c r="AW59" s="131">
        <f t="shared" si="205"/>
        <v>0</v>
      </c>
      <c r="AX59" s="131">
        <f t="shared" si="205"/>
        <v>0</v>
      </c>
      <c r="AY59" s="131">
        <f t="shared" si="205"/>
        <v>0</v>
      </c>
      <c r="AZ59" s="131">
        <f t="shared" si="205"/>
        <v>2</v>
      </c>
      <c r="BA59" s="131">
        <f t="shared" si="205"/>
        <v>0</v>
      </c>
      <c r="BB59" s="131">
        <f t="shared" si="205"/>
        <v>1</v>
      </c>
      <c r="BC59" s="371">
        <f t="shared" si="205"/>
        <v>189</v>
      </c>
      <c r="BD59" s="71"/>
      <c r="BE59" s="192"/>
      <c r="BF59" s="265">
        <f t="shared" si="56"/>
        <v>0</v>
      </c>
      <c r="BG59" s="265">
        <f t="shared" ref="BG59:BG75" si="206">COUNTIF($D59:$AH59,"NTS")+COUNTIF($D59:$AH59,"NTS1")</f>
        <v>0</v>
      </c>
      <c r="BH59" s="265">
        <f t="shared" si="57"/>
        <v>0</v>
      </c>
      <c r="BI59" s="265">
        <f t="shared" si="58"/>
        <v>0</v>
      </c>
      <c r="BJ59" s="265">
        <f t="shared" ref="BJ59:BJ75" si="207">COUNTIF($D59:$AH59,"DTS5S")+COUNTIF($D59:$AH59,"DTS5S1")</f>
        <v>0</v>
      </c>
      <c r="BK59" s="265">
        <f t="shared" si="59"/>
        <v>0</v>
      </c>
      <c r="BL59" s="265">
        <f t="shared" ref="BL59:BL75" si="208">COUNTIF($D59:$AH59,"DTSDS")+COUNTIF($D59:$AH59,"DTSDS1")</f>
        <v>0</v>
      </c>
      <c r="BM59" s="265">
        <f t="shared" ref="BM59:BM75" si="209">COUNTIF($D59:$AH59,"NTSDS")+COUNTIF($D59:$AH59,"NTSDS1")</f>
        <v>0</v>
      </c>
      <c r="BN59" s="266">
        <f t="shared" ref="BN59:BN75" si="210">COUNTIF($D59:$AH59,"FOTS")</f>
        <v>0</v>
      </c>
      <c r="BO59" s="149" t="s">
        <v>191</v>
      </c>
      <c r="BP59" s="83" t="e">
        <f>AVERAGE(BP45:BP58)</f>
        <v>#REF!</v>
      </c>
      <c r="BQ59" s="83"/>
      <c r="BR59" s="82" t="s">
        <v>191</v>
      </c>
      <c r="BS59" s="83">
        <f>AVERAGE(BS45:BS58)</f>
        <v>0.39285714285714224</v>
      </c>
      <c r="BT59" s="84"/>
      <c r="BU59" s="85"/>
      <c r="BV59" s="85"/>
      <c r="BW59" s="85"/>
      <c r="BX59" s="85"/>
      <c r="BY59" s="85"/>
      <c r="BZ59" s="85"/>
      <c r="CA59" s="85"/>
      <c r="CB59" s="86" t="e">
        <f>SUM(CB45:CB58)</f>
        <v>#REF!</v>
      </c>
      <c r="CE59" s="161"/>
      <c r="CF59" s="125"/>
      <c r="CG59" s="163"/>
      <c r="CH59" s="163"/>
      <c r="CI59" s="163"/>
      <c r="CJ59" s="157"/>
      <c r="CK59" s="418"/>
      <c r="CL59" s="424"/>
      <c r="CN59" s="124">
        <f t="shared" si="51"/>
        <v>0</v>
      </c>
      <c r="CO59" s="128">
        <f t="shared" si="52"/>
        <v>0</v>
      </c>
      <c r="CP59" s="125"/>
      <c r="CQ59" s="125">
        <f t="shared" si="54"/>
        <v>0</v>
      </c>
    </row>
    <row r="60" spans="1:95" ht="21" customHeight="1" thickBot="1" x14ac:dyDescent="0.3">
      <c r="A60" s="652" t="s">
        <v>142</v>
      </c>
      <c r="B60" s="653" t="s">
        <v>143</v>
      </c>
      <c r="C60" s="654" t="s">
        <v>1</v>
      </c>
      <c r="D60" s="409" t="s">
        <v>58</v>
      </c>
      <c r="E60" s="478"/>
      <c r="F60" s="914" t="s">
        <v>48</v>
      </c>
      <c r="G60" s="409" t="s">
        <v>24</v>
      </c>
      <c r="H60" s="409" t="s">
        <v>25</v>
      </c>
      <c r="I60" s="471"/>
      <c r="J60" s="471"/>
      <c r="K60" s="409" t="s">
        <v>24</v>
      </c>
      <c r="L60" s="414" t="s">
        <v>25</v>
      </c>
      <c r="M60" s="473"/>
      <c r="N60" s="479"/>
      <c r="O60" s="409" t="s">
        <v>24</v>
      </c>
      <c r="P60" s="409" t="s">
        <v>25</v>
      </c>
      <c r="Q60" s="471"/>
      <c r="R60" s="471" t="s">
        <v>26</v>
      </c>
      <c r="S60" s="414" t="s">
        <v>24</v>
      </c>
      <c r="T60" s="433" t="s">
        <v>25</v>
      </c>
      <c r="U60" s="479"/>
      <c r="V60" s="479"/>
      <c r="W60" s="409" t="s">
        <v>24</v>
      </c>
      <c r="X60" s="409" t="s">
        <v>24</v>
      </c>
      <c r="Y60" s="493"/>
      <c r="Z60" s="477"/>
      <c r="AA60" s="433" t="s">
        <v>24</v>
      </c>
      <c r="AB60" s="409" t="s">
        <v>25</v>
      </c>
      <c r="AC60" s="471" t="s">
        <v>49</v>
      </c>
      <c r="AD60" s="471"/>
      <c r="AE60" s="409" t="s">
        <v>26</v>
      </c>
      <c r="AF60" s="810"/>
      <c r="AG60" s="810"/>
      <c r="AH60" s="811"/>
      <c r="AI60" s="123">
        <f t="shared" ref="AI60:AI75" si="211">COUNTIF($D60:$AH60,"D")</f>
        <v>7</v>
      </c>
      <c r="AJ60" s="61">
        <f t="shared" ref="AJ60:AJ75" si="212">COUNTIF($D60:$AH60,"N")</f>
        <v>5</v>
      </c>
      <c r="AK60" s="61">
        <f>COUNTIF($D60:$AH60,"DTS4S")+COUNTIF($D60:$AH60,"DTS4S1")</f>
        <v>0</v>
      </c>
      <c r="AL60" s="61">
        <f>COUNTIF($D60:$AH60,"NTS4S")+COUNTIF($D60:$AH60,"NTS4S1")</f>
        <v>0</v>
      </c>
      <c r="AM60" s="61">
        <f t="shared" ref="AM60:AM75" si="213">COUNTIF($D60:$AH60,"S")</f>
        <v>0</v>
      </c>
      <c r="AN60" s="61">
        <f t="shared" ref="AN60:AN75" si="214">COUNTIF($D60:$AH60,"DT")</f>
        <v>2</v>
      </c>
      <c r="AO60" s="61">
        <f t="shared" ref="AO60:AO75" si="215">COUNTIF($D60:$AH60,"NT")</f>
        <v>0</v>
      </c>
      <c r="AP60" s="61">
        <f t="shared" ref="AP60:AP75" si="216">COUNTIF($D60:$AH60,"t")</f>
        <v>0</v>
      </c>
      <c r="AQ60" s="61">
        <f t="shared" ref="AQ60:AQ75" si="217">COUNTIF($D60:$AH60,"FE")</f>
        <v>0</v>
      </c>
      <c r="AR60" s="61">
        <f t="shared" ref="AR60:AR75" si="218">COUNTIF($D60:$AH60,"FO")</f>
        <v>0</v>
      </c>
      <c r="AS60" s="61">
        <f t="shared" ref="AS60:AS75" si="219">COUNTIF($D60:$AH60,"DS")</f>
        <v>0</v>
      </c>
      <c r="AT60" s="61">
        <f t="shared" ref="AT60:AT75" si="220">COUNTIF($D60:$AH60,"DISP")</f>
        <v>0</v>
      </c>
      <c r="AU60" s="61">
        <f t="shared" ref="AU60:AU75" si="221">COUNTIF($D60:$AH60,"L")</f>
        <v>0</v>
      </c>
      <c r="AV60" s="61">
        <f t="shared" ref="AV60:AV75" si="222">COUNTIF($D60:$AH60,"B")</f>
        <v>0</v>
      </c>
      <c r="AW60" s="61">
        <f t="shared" ref="AW60:AW75" si="223">COUNTIF($D60:$AH60,"SA")</f>
        <v>0</v>
      </c>
      <c r="AX60" s="61">
        <f t="shared" ref="AX60:AX75" si="224">COUNTIF($D60:$AH60,"SAT")</f>
        <v>0</v>
      </c>
      <c r="AY60" s="61">
        <f t="shared" ref="AY60:AY75" si="225">COUNTIF($D60:$AH60,"SE")</f>
        <v>0</v>
      </c>
      <c r="AZ60" s="61">
        <f t="shared" ref="AZ60:AZ75" si="226">COUNTIF($D60:$AH60,"OJTD")+COUNTIF($D60:$AH60,"OJTN")</f>
        <v>0</v>
      </c>
      <c r="BA60" s="61">
        <f t="shared" ref="BA60:BA75" si="227">COUNTIF($D60:$AH60,"TR")</f>
        <v>0</v>
      </c>
      <c r="BB60" s="61">
        <f t="shared" ref="BB60:BB75" si="228">COUNTIF($D60:$AH60,"F")</f>
        <v>0</v>
      </c>
      <c r="BC60" s="62">
        <f t="shared" ref="BC60:BC75" si="229">+AI60+AJ60+AN60+AO60+((AQ60+AU60+AV60+AY60)*8)/12+AW60+AX60+AZ60+BA60+AM60</f>
        <v>14</v>
      </c>
      <c r="BD60" s="63"/>
      <c r="BE60" s="545">
        <f>+AI60*$BD$2+AJ60*$BD$6+AN60*$BD$2+AO60*$BD$6+AQ60*8/24+AU60*8/24+AV60*8/24+AW60*8/24+AX60*12/24+AY60*8/24+AZ60*$BD$2+BA60*8/24+BN60*(0/24)+(AM60*$BE$2)+AK60*$BF$2+AL60*$BF$6</f>
        <v>7</v>
      </c>
      <c r="BF60" s="5">
        <f t="shared" si="56"/>
        <v>0</v>
      </c>
      <c r="BG60" s="5">
        <f t="shared" si="206"/>
        <v>0</v>
      </c>
      <c r="BH60" s="5">
        <f t="shared" si="57"/>
        <v>0</v>
      </c>
      <c r="BI60" s="5">
        <f t="shared" si="58"/>
        <v>0</v>
      </c>
      <c r="BJ60" s="5">
        <f t="shared" si="207"/>
        <v>1</v>
      </c>
      <c r="BK60" s="5">
        <f t="shared" si="59"/>
        <v>1</v>
      </c>
      <c r="BL60" s="5">
        <f t="shared" si="208"/>
        <v>0</v>
      </c>
      <c r="BM60" s="5">
        <f t="shared" si="209"/>
        <v>0</v>
      </c>
      <c r="BN60" s="143">
        <f t="shared" si="210"/>
        <v>1</v>
      </c>
      <c r="BO60" s="145">
        <f>+BE60+JAN!BO64</f>
        <v>13.5</v>
      </c>
      <c r="BP60" s="64">
        <f>+BO60+(JAN!BN64+BN60)*(12/24)-$BO$12</f>
        <v>1.1666666666666661</v>
      </c>
      <c r="BQ60" s="65">
        <f t="shared" ref="BQ60" si="230">IF(BP60&gt;=(-11/24),0,(-BP60)/(12/24))</f>
        <v>0</v>
      </c>
      <c r="BR60" s="545">
        <f t="shared" ref="BR60:BR65" si="231">+BO60+BY60*$BD$2</f>
        <v>14.5</v>
      </c>
      <c r="BS60" s="545">
        <f t="shared" ref="BS60" si="232">+BR60-$BO$12</f>
        <v>0.16666666666666607</v>
      </c>
      <c r="BT60" s="66" t="e">
        <f t="shared" ref="BT60:BT65" si="233">+(BR60/$BR$77)-1</f>
        <v>#REF!</v>
      </c>
      <c r="BU60" s="67">
        <f t="shared" ref="BU60" si="234">+BF60+BG60</f>
        <v>0</v>
      </c>
      <c r="BV60" s="67">
        <f>+BH60+BI60</f>
        <v>0</v>
      </c>
      <c r="BW60" s="67">
        <f t="shared" ref="BW60" si="235">+BJ60+BK60</f>
        <v>2</v>
      </c>
      <c r="BX60" s="67">
        <f t="shared" ref="BX60" si="236">+BL60+BM60</f>
        <v>0</v>
      </c>
      <c r="BY60" s="68">
        <f>+BU60+BV60+BW60+BX60</f>
        <v>2</v>
      </c>
      <c r="BZ60" s="67">
        <f>+BN60+JAN!BZ64</f>
        <v>4</v>
      </c>
      <c r="CA60" s="67">
        <f>+JAN!CA64+BX60</f>
        <v>5</v>
      </c>
      <c r="CB60" s="68">
        <f>+CA60-BZ60</f>
        <v>1</v>
      </c>
      <c r="CC60" s="23"/>
      <c r="CD60" s="23"/>
      <c r="CE60" s="161">
        <f t="shared" ref="CE60:CE72" si="237">+BE60</f>
        <v>7</v>
      </c>
      <c r="CF60" s="125">
        <f t="shared" ref="CF60:CF72" si="238">+BC60+BF60+BG60+BJ60+BK60+BL60+BM60+BH60+BI60</f>
        <v>16</v>
      </c>
      <c r="CG60" s="163">
        <f t="shared" si="47"/>
        <v>168</v>
      </c>
      <c r="CH60" s="163">
        <f t="shared" si="48"/>
        <v>24</v>
      </c>
      <c r="CI60" s="163">
        <f t="shared" si="49"/>
        <v>192</v>
      </c>
      <c r="CJ60" s="157">
        <f t="shared" ref="CJ60:CJ72" si="239">+(AQ60+AU60+AV60)*8+(BN60)*12</f>
        <v>12</v>
      </c>
      <c r="CK60" s="418">
        <f>BY60-BV60+JAN!CK64</f>
        <v>4</v>
      </c>
      <c r="CL60" s="424">
        <f t="shared" ref="CL60:CL63" si="240">CK60*12+BV60*8</f>
        <v>48</v>
      </c>
      <c r="CN60" s="124">
        <f t="shared" si="51"/>
        <v>7</v>
      </c>
      <c r="CO60" s="128">
        <f t="shared" si="52"/>
        <v>192</v>
      </c>
      <c r="CP60" s="125">
        <f t="shared" si="53"/>
        <v>14</v>
      </c>
      <c r="CQ60" s="125">
        <f t="shared" si="54"/>
        <v>16</v>
      </c>
    </row>
    <row r="61" spans="1:95" ht="20.100000000000001" customHeight="1" thickBot="1" x14ac:dyDescent="0.3">
      <c r="A61" s="816" t="s">
        <v>146</v>
      </c>
      <c r="B61" s="817" t="s">
        <v>147</v>
      </c>
      <c r="C61" s="88" t="s">
        <v>2</v>
      </c>
      <c r="D61" s="409" t="s">
        <v>25</v>
      </c>
      <c r="E61" s="478"/>
      <c r="F61" s="473"/>
      <c r="G61" s="409" t="s">
        <v>24</v>
      </c>
      <c r="H61" s="409" t="s">
        <v>25</v>
      </c>
      <c r="I61" s="471"/>
      <c r="J61" s="471"/>
      <c r="K61" s="409" t="s">
        <v>24</v>
      </c>
      <c r="L61" s="414" t="s">
        <v>25</v>
      </c>
      <c r="M61" s="473"/>
      <c r="N61" s="479"/>
      <c r="O61" s="409" t="s">
        <v>24</v>
      </c>
      <c r="P61" s="409" t="s">
        <v>25</v>
      </c>
      <c r="Q61" s="471"/>
      <c r="R61" s="471"/>
      <c r="S61" s="414" t="s">
        <v>24</v>
      </c>
      <c r="T61" s="433" t="s">
        <v>25</v>
      </c>
      <c r="U61" s="479"/>
      <c r="V61" s="479"/>
      <c r="W61" s="409" t="s">
        <v>24</v>
      </c>
      <c r="X61" s="409" t="s">
        <v>24</v>
      </c>
      <c r="Y61" s="493"/>
      <c r="Z61" s="477"/>
      <c r="AA61" s="433" t="s">
        <v>24</v>
      </c>
      <c r="AB61" s="409" t="s">
        <v>25</v>
      </c>
      <c r="AC61" s="471" t="s">
        <v>49</v>
      </c>
      <c r="AD61" s="471"/>
      <c r="AE61" s="409" t="s">
        <v>25</v>
      </c>
      <c r="AF61" s="701"/>
      <c r="AG61" s="701"/>
      <c r="AH61" s="700"/>
      <c r="AI61" s="123">
        <f t="shared" si="211"/>
        <v>7</v>
      </c>
      <c r="AJ61" s="61">
        <f t="shared" si="212"/>
        <v>7</v>
      </c>
      <c r="AK61" s="61">
        <f t="shared" ref="AK61:AK75" si="241">COUNTIF($D61:$AH61,"DTS4S")+COUNTIF($D61:$AH61,"DTS4S1")</f>
        <v>0</v>
      </c>
      <c r="AL61" s="61">
        <f t="shared" ref="AL61:AL75" si="242">COUNTIF($D61:$AH61,"NTS4S")+COUNTIF($D61:$AH61,"NTS4S1")</f>
        <v>0</v>
      </c>
      <c r="AM61" s="61">
        <f t="shared" si="213"/>
        <v>0</v>
      </c>
      <c r="AN61" s="61">
        <f t="shared" si="214"/>
        <v>0</v>
      </c>
      <c r="AO61" s="61">
        <f t="shared" si="215"/>
        <v>0</v>
      </c>
      <c r="AP61" s="61">
        <f t="shared" si="216"/>
        <v>0</v>
      </c>
      <c r="AQ61" s="61">
        <f t="shared" si="217"/>
        <v>0</v>
      </c>
      <c r="AR61" s="61">
        <f t="shared" si="218"/>
        <v>0</v>
      </c>
      <c r="AS61" s="61">
        <f t="shared" si="219"/>
        <v>0</v>
      </c>
      <c r="AT61" s="61">
        <f t="shared" si="220"/>
        <v>0</v>
      </c>
      <c r="AU61" s="61">
        <f t="shared" si="221"/>
        <v>0</v>
      </c>
      <c r="AV61" s="61">
        <f t="shared" si="222"/>
        <v>0</v>
      </c>
      <c r="AW61" s="61">
        <f t="shared" si="223"/>
        <v>0</v>
      </c>
      <c r="AX61" s="61">
        <f t="shared" si="224"/>
        <v>0</v>
      </c>
      <c r="AY61" s="61">
        <f t="shared" si="225"/>
        <v>0</v>
      </c>
      <c r="AZ61" s="61">
        <f t="shared" si="226"/>
        <v>0</v>
      </c>
      <c r="BA61" s="61">
        <f t="shared" si="227"/>
        <v>0</v>
      </c>
      <c r="BB61" s="61">
        <f t="shared" si="228"/>
        <v>0</v>
      </c>
      <c r="BC61" s="62">
        <f t="shared" si="229"/>
        <v>14</v>
      </c>
      <c r="BD61" s="63"/>
      <c r="BE61" s="545">
        <f t="shared" ref="BE61:BE65" si="243">+AI61*$BD$2+AJ61*$BD$6+AN61*$BD$2+AO61*$BD$6+AQ61*8/24+AU61*8/24+AV61*8/24+AW61*8/24+AX61*12/24+AY61*8/24+AZ61*$BD$2+BA61*8/24+BN61*(0/24)+(AM61*$BE$2)+AK61*$BF$2+AL61*$BF$6</f>
        <v>7</v>
      </c>
      <c r="BF61" s="5">
        <f t="shared" si="56"/>
        <v>0</v>
      </c>
      <c r="BG61" s="5">
        <f t="shared" si="206"/>
        <v>0</v>
      </c>
      <c r="BH61" s="5">
        <f t="shared" si="57"/>
        <v>0</v>
      </c>
      <c r="BI61" s="5">
        <f t="shared" si="58"/>
        <v>0</v>
      </c>
      <c r="BJ61" s="5">
        <f t="shared" si="207"/>
        <v>0</v>
      </c>
      <c r="BK61" s="5">
        <f t="shared" si="59"/>
        <v>1</v>
      </c>
      <c r="BL61" s="5">
        <f t="shared" si="208"/>
        <v>0</v>
      </c>
      <c r="BM61" s="5">
        <f t="shared" si="209"/>
        <v>0</v>
      </c>
      <c r="BN61" s="143">
        <f t="shared" si="210"/>
        <v>0</v>
      </c>
      <c r="BO61" s="145">
        <f>+BE61+JAN!BO66</f>
        <v>14.5</v>
      </c>
      <c r="BP61" s="64">
        <f>+BO61+(JAN!BN66+BN61)*(12/24)-$BO$12</f>
        <v>0.16666666666666607</v>
      </c>
      <c r="BQ61" s="65">
        <f t="shared" si="193"/>
        <v>0</v>
      </c>
      <c r="BR61" s="545">
        <f t="shared" si="231"/>
        <v>15</v>
      </c>
      <c r="BS61" s="545">
        <f t="shared" ref="BS61:BS64" si="244">+BR61-$BO$12</f>
        <v>0.66666666666666607</v>
      </c>
      <c r="BT61" s="66" t="e">
        <f t="shared" si="233"/>
        <v>#REF!</v>
      </c>
      <c r="BU61" s="67">
        <f t="shared" ref="BU61:BU66" si="245">+BF61+BG61</f>
        <v>0</v>
      </c>
      <c r="BV61" s="67">
        <f t="shared" ref="BV61:BV66" si="246">+BH61+BI61</f>
        <v>0</v>
      </c>
      <c r="BW61" s="67">
        <f t="shared" ref="BW61:BW66" si="247">+BJ61+BK61</f>
        <v>1</v>
      </c>
      <c r="BX61" s="67">
        <f t="shared" ref="BX61:BX66" si="248">+BL61+BM61</f>
        <v>0</v>
      </c>
      <c r="BY61" s="68">
        <f>+BU61+BV61+BW61+BX61</f>
        <v>1</v>
      </c>
      <c r="BZ61" s="67">
        <f>+BN61+JAN!BZ66</f>
        <v>0</v>
      </c>
      <c r="CA61" s="67">
        <f>+JAN!CA66+BX61</f>
        <v>2</v>
      </c>
      <c r="CB61" s="68">
        <f>+CA61-BZ61</f>
        <v>2</v>
      </c>
      <c r="CE61" s="161">
        <f t="shared" si="237"/>
        <v>7</v>
      </c>
      <c r="CF61" s="125">
        <f t="shared" si="238"/>
        <v>15</v>
      </c>
      <c r="CG61" s="163">
        <f t="shared" ref="CG61:CG72" si="249">+BE61*24-(AQ61+AU61+AV61)*8</f>
        <v>168</v>
      </c>
      <c r="CH61" s="163">
        <f t="shared" ref="CH61:CH72" si="250">+(BF61+BG61+BJ61+BK61+BL61+BM61)*12+(BH61+BI61)*8</f>
        <v>12</v>
      </c>
      <c r="CI61" s="163">
        <f t="shared" ref="CI61:CI72" si="251">+CG61+CH61</f>
        <v>180</v>
      </c>
      <c r="CJ61" s="157">
        <f t="shared" si="239"/>
        <v>0</v>
      </c>
      <c r="CK61" s="418">
        <f>BY61-BV61+JAN!CK66</f>
        <v>2</v>
      </c>
      <c r="CL61" s="424">
        <f t="shared" si="240"/>
        <v>24</v>
      </c>
      <c r="CN61" s="124">
        <f t="shared" ref="CN61:CN75" si="252">+CE61</f>
        <v>7</v>
      </c>
      <c r="CO61" s="128">
        <f t="shared" ref="CO61:CO75" si="253">CI61</f>
        <v>180</v>
      </c>
      <c r="CP61" s="125">
        <f t="shared" ref="CP61:CP75" si="254">+BC61</f>
        <v>14</v>
      </c>
      <c r="CQ61" s="125">
        <f t="shared" ref="CQ61:CQ75" si="255">+CF61</f>
        <v>15</v>
      </c>
    </row>
    <row r="62" spans="1:95" ht="21" customHeight="1" thickBot="1" x14ac:dyDescent="0.3">
      <c r="A62" s="571" t="s">
        <v>148</v>
      </c>
      <c r="B62" s="569" t="s">
        <v>149</v>
      </c>
      <c r="C62" s="26" t="s">
        <v>2</v>
      </c>
      <c r="D62" s="409" t="s">
        <v>25</v>
      </c>
      <c r="E62" s="478"/>
      <c r="F62" s="478"/>
      <c r="G62" s="409" t="s">
        <v>58</v>
      </c>
      <c r="H62" s="409" t="s">
        <v>58</v>
      </c>
      <c r="I62" s="471"/>
      <c r="J62" s="471"/>
      <c r="K62" s="409" t="s">
        <v>32</v>
      </c>
      <c r="L62" s="414" t="s">
        <v>32</v>
      </c>
      <c r="M62" s="473"/>
      <c r="N62" s="479"/>
      <c r="O62" s="409" t="s">
        <v>31</v>
      </c>
      <c r="P62" s="409" t="s">
        <v>25</v>
      </c>
      <c r="Q62" s="471"/>
      <c r="R62" s="471" t="s">
        <v>26</v>
      </c>
      <c r="S62" s="414" t="s">
        <v>24</v>
      </c>
      <c r="T62" s="433" t="s">
        <v>25</v>
      </c>
      <c r="U62" s="479"/>
      <c r="V62" s="479"/>
      <c r="W62" s="409" t="s">
        <v>24</v>
      </c>
      <c r="X62" s="409" t="s">
        <v>24</v>
      </c>
      <c r="Y62" s="493" t="s">
        <v>27</v>
      </c>
      <c r="Z62" s="477"/>
      <c r="AA62" s="433" t="s">
        <v>24</v>
      </c>
      <c r="AB62" s="409" t="s">
        <v>25</v>
      </c>
      <c r="AC62" s="471" t="s">
        <v>49</v>
      </c>
      <c r="AD62" s="471"/>
      <c r="AE62" s="409" t="s">
        <v>25</v>
      </c>
      <c r="AF62" s="492"/>
      <c r="AG62" s="492"/>
      <c r="AH62" s="454"/>
      <c r="AI62" s="123">
        <f t="shared" si="211"/>
        <v>4</v>
      </c>
      <c r="AJ62" s="61">
        <f t="shared" si="212"/>
        <v>5</v>
      </c>
      <c r="AK62" s="61">
        <f t="shared" si="241"/>
        <v>0</v>
      </c>
      <c r="AL62" s="61">
        <f t="shared" si="242"/>
        <v>0</v>
      </c>
      <c r="AM62" s="61">
        <f t="shared" si="213"/>
        <v>0</v>
      </c>
      <c r="AN62" s="61">
        <f t="shared" si="214"/>
        <v>1</v>
      </c>
      <c r="AO62" s="61">
        <f t="shared" si="215"/>
        <v>1</v>
      </c>
      <c r="AP62" s="61">
        <f t="shared" si="216"/>
        <v>1</v>
      </c>
      <c r="AQ62" s="61">
        <f t="shared" si="217"/>
        <v>2</v>
      </c>
      <c r="AR62" s="61">
        <f t="shared" si="218"/>
        <v>0</v>
      </c>
      <c r="AS62" s="61">
        <f t="shared" si="219"/>
        <v>0</v>
      </c>
      <c r="AT62" s="61">
        <f t="shared" si="220"/>
        <v>0</v>
      </c>
      <c r="AU62" s="61">
        <f t="shared" si="221"/>
        <v>0</v>
      </c>
      <c r="AV62" s="61">
        <f t="shared" si="222"/>
        <v>0</v>
      </c>
      <c r="AW62" s="61">
        <f t="shared" si="223"/>
        <v>0</v>
      </c>
      <c r="AX62" s="61">
        <f t="shared" si="224"/>
        <v>0</v>
      </c>
      <c r="AY62" s="61">
        <f t="shared" si="225"/>
        <v>0</v>
      </c>
      <c r="AZ62" s="61">
        <f t="shared" si="226"/>
        <v>0</v>
      </c>
      <c r="BA62" s="61">
        <f t="shared" si="227"/>
        <v>0</v>
      </c>
      <c r="BB62" s="61">
        <f t="shared" si="228"/>
        <v>0</v>
      </c>
      <c r="BC62" s="62">
        <f t="shared" si="229"/>
        <v>12.333333333333334</v>
      </c>
      <c r="BD62" s="63"/>
      <c r="BE62" s="545">
        <f t="shared" si="243"/>
        <v>6.166666666666667</v>
      </c>
      <c r="BF62" s="5">
        <f t="shared" si="56"/>
        <v>0</v>
      </c>
      <c r="BG62" s="5">
        <f t="shared" si="206"/>
        <v>0</v>
      </c>
      <c r="BH62" s="5">
        <f t="shared" si="57"/>
        <v>0</v>
      </c>
      <c r="BI62" s="5">
        <f t="shared" si="58"/>
        <v>0</v>
      </c>
      <c r="BJ62" s="5">
        <f t="shared" si="207"/>
        <v>0</v>
      </c>
      <c r="BK62" s="5">
        <f t="shared" si="59"/>
        <v>1</v>
      </c>
      <c r="BL62" s="5">
        <f t="shared" si="208"/>
        <v>0</v>
      </c>
      <c r="BM62" s="5">
        <f t="shared" si="209"/>
        <v>0</v>
      </c>
      <c r="BN62" s="143">
        <f t="shared" si="210"/>
        <v>2</v>
      </c>
      <c r="BO62" s="145">
        <f>+BE62+JAN!BO67</f>
        <v>14.666666666666668</v>
      </c>
      <c r="BP62" s="64">
        <f>+BO62+(BN62+JAN!BN67)*(12/24)-$BO$12</f>
        <v>1.3333333333333339</v>
      </c>
      <c r="BQ62" s="65">
        <f t="shared" si="193"/>
        <v>0</v>
      </c>
      <c r="BR62" s="545">
        <f t="shared" si="231"/>
        <v>15.166666666666668</v>
      </c>
      <c r="BS62" s="545">
        <f t="shared" si="244"/>
        <v>0.83333333333333393</v>
      </c>
      <c r="BT62" s="66" t="e">
        <f t="shared" si="233"/>
        <v>#REF!</v>
      </c>
      <c r="BU62" s="67">
        <f t="shared" si="245"/>
        <v>0</v>
      </c>
      <c r="BV62" s="67">
        <f t="shared" si="246"/>
        <v>0</v>
      </c>
      <c r="BW62" s="67">
        <f t="shared" si="247"/>
        <v>1</v>
      </c>
      <c r="BX62" s="67">
        <f t="shared" si="248"/>
        <v>0</v>
      </c>
      <c r="BY62" s="68">
        <f t="shared" ref="BY62:BY73" si="256">+BU62+BV62+BW62+BX62</f>
        <v>1</v>
      </c>
      <c r="BZ62" s="67">
        <f>+BN62+JAN!BZ67</f>
        <v>2</v>
      </c>
      <c r="CA62" s="67">
        <f>+JAN!CA67+BX62</f>
        <v>5</v>
      </c>
      <c r="CB62" s="68">
        <f>+CA62-BZ62</f>
        <v>3</v>
      </c>
      <c r="CE62" s="161">
        <f t="shared" si="237"/>
        <v>6.166666666666667</v>
      </c>
      <c r="CF62" s="125">
        <f t="shared" si="238"/>
        <v>13.333333333333334</v>
      </c>
      <c r="CG62" s="163">
        <f t="shared" si="249"/>
        <v>132</v>
      </c>
      <c r="CH62" s="163">
        <f t="shared" si="250"/>
        <v>12</v>
      </c>
      <c r="CI62" s="163">
        <f t="shared" si="251"/>
        <v>144</v>
      </c>
      <c r="CJ62" s="157">
        <f t="shared" si="239"/>
        <v>40</v>
      </c>
      <c r="CK62" s="418">
        <f>BY62-BV62+JAN!CK67</f>
        <v>4</v>
      </c>
      <c r="CL62" s="424">
        <f t="shared" si="240"/>
        <v>48</v>
      </c>
      <c r="CN62" s="124">
        <f t="shared" si="252"/>
        <v>6.166666666666667</v>
      </c>
      <c r="CO62" s="128">
        <f t="shared" si="253"/>
        <v>144</v>
      </c>
      <c r="CP62" s="125">
        <f t="shared" si="254"/>
        <v>12.333333333333334</v>
      </c>
      <c r="CQ62" s="125">
        <f t="shared" si="255"/>
        <v>13.333333333333334</v>
      </c>
    </row>
    <row r="63" spans="1:95" ht="21" customHeight="1" thickBot="1" x14ac:dyDescent="0.3">
      <c r="A63" s="816" t="s">
        <v>150</v>
      </c>
      <c r="B63" s="569" t="s">
        <v>151</v>
      </c>
      <c r="C63" s="26" t="s">
        <v>2</v>
      </c>
      <c r="D63" s="409" t="s">
        <v>25</v>
      </c>
      <c r="E63" s="478"/>
      <c r="F63" s="473"/>
      <c r="G63" s="409" t="s">
        <v>24</v>
      </c>
      <c r="H63" s="409" t="s">
        <v>25</v>
      </c>
      <c r="I63" s="471"/>
      <c r="J63" s="471"/>
      <c r="K63" s="409" t="s">
        <v>24</v>
      </c>
      <c r="L63" s="414" t="s">
        <v>25</v>
      </c>
      <c r="M63" s="473"/>
      <c r="N63" s="479"/>
      <c r="O63" s="409" t="s">
        <v>24</v>
      </c>
      <c r="P63" s="409" t="s">
        <v>25</v>
      </c>
      <c r="Q63" s="471"/>
      <c r="R63" s="471"/>
      <c r="S63" s="414" t="s">
        <v>24</v>
      </c>
      <c r="T63" s="433" t="s">
        <v>25</v>
      </c>
      <c r="U63" s="479"/>
      <c r="V63" s="479"/>
      <c r="W63" s="409" t="s">
        <v>24</v>
      </c>
      <c r="X63" s="409" t="s">
        <v>24</v>
      </c>
      <c r="Y63" s="493"/>
      <c r="Z63" s="477"/>
      <c r="AA63" s="433" t="s">
        <v>24</v>
      </c>
      <c r="AB63" s="409" t="s">
        <v>24</v>
      </c>
      <c r="AC63" s="471" t="s">
        <v>49</v>
      </c>
      <c r="AD63" s="471"/>
      <c r="AE63" s="409" t="s">
        <v>25</v>
      </c>
      <c r="AF63" s="479"/>
      <c r="AG63" s="479"/>
      <c r="AH63" s="409"/>
      <c r="AI63" s="123">
        <f t="shared" si="211"/>
        <v>8</v>
      </c>
      <c r="AJ63" s="61">
        <f t="shared" si="212"/>
        <v>6</v>
      </c>
      <c r="AK63" s="61">
        <f t="shared" si="241"/>
        <v>0</v>
      </c>
      <c r="AL63" s="61">
        <f t="shared" si="242"/>
        <v>0</v>
      </c>
      <c r="AM63" s="61">
        <f t="shared" si="213"/>
        <v>0</v>
      </c>
      <c r="AN63" s="61">
        <f t="shared" si="214"/>
        <v>0</v>
      </c>
      <c r="AO63" s="61">
        <f t="shared" si="215"/>
        <v>0</v>
      </c>
      <c r="AP63" s="61">
        <f t="shared" si="216"/>
        <v>0</v>
      </c>
      <c r="AQ63" s="61">
        <f t="shared" si="217"/>
        <v>0</v>
      </c>
      <c r="AR63" s="61">
        <f t="shared" si="218"/>
        <v>0</v>
      </c>
      <c r="AS63" s="61">
        <f t="shared" si="219"/>
        <v>0</v>
      </c>
      <c r="AT63" s="61">
        <f t="shared" si="220"/>
        <v>0</v>
      </c>
      <c r="AU63" s="61">
        <f t="shared" si="221"/>
        <v>0</v>
      </c>
      <c r="AV63" s="61">
        <f t="shared" si="222"/>
        <v>0</v>
      </c>
      <c r="AW63" s="61">
        <f t="shared" si="223"/>
        <v>0</v>
      </c>
      <c r="AX63" s="61">
        <f t="shared" si="224"/>
        <v>0</v>
      </c>
      <c r="AY63" s="61">
        <f t="shared" si="225"/>
        <v>0</v>
      </c>
      <c r="AZ63" s="61">
        <f t="shared" si="226"/>
        <v>0</v>
      </c>
      <c r="BA63" s="61">
        <f t="shared" si="227"/>
        <v>0</v>
      </c>
      <c r="BB63" s="61">
        <f t="shared" si="228"/>
        <v>0</v>
      </c>
      <c r="BC63" s="62">
        <f t="shared" si="229"/>
        <v>14</v>
      </c>
      <c r="BD63" s="63"/>
      <c r="BE63" s="545">
        <f t="shared" si="243"/>
        <v>7</v>
      </c>
      <c r="BF63" s="5">
        <f t="shared" si="56"/>
        <v>0</v>
      </c>
      <c r="BG63" s="5">
        <f t="shared" si="206"/>
        <v>0</v>
      </c>
      <c r="BH63" s="5">
        <f t="shared" si="57"/>
        <v>0</v>
      </c>
      <c r="BI63" s="5">
        <f t="shared" si="58"/>
        <v>0</v>
      </c>
      <c r="BJ63" s="5">
        <f t="shared" si="207"/>
        <v>0</v>
      </c>
      <c r="BK63" s="5">
        <f t="shared" si="59"/>
        <v>1</v>
      </c>
      <c r="BL63" s="5">
        <f t="shared" si="208"/>
        <v>0</v>
      </c>
      <c r="BM63" s="5">
        <f t="shared" si="209"/>
        <v>0</v>
      </c>
      <c r="BN63" s="143">
        <f t="shared" si="210"/>
        <v>0</v>
      </c>
      <c r="BO63" s="145">
        <f>+BE63+JAN!BO33</f>
        <v>15</v>
      </c>
      <c r="BP63" s="64">
        <f>+BO63+(JAN!BN33+BN63)*(12/24)-$BO$12</f>
        <v>0.66666666666666607</v>
      </c>
      <c r="BQ63" s="65">
        <f t="shared" si="193"/>
        <v>0</v>
      </c>
      <c r="BR63" s="545">
        <f t="shared" si="231"/>
        <v>15.5</v>
      </c>
      <c r="BS63" s="545">
        <f t="shared" si="244"/>
        <v>1.1666666666666661</v>
      </c>
      <c r="BT63" s="66" t="e">
        <f t="shared" si="233"/>
        <v>#REF!</v>
      </c>
      <c r="BU63" s="67">
        <f t="shared" si="245"/>
        <v>0</v>
      </c>
      <c r="BV63" s="67">
        <f t="shared" si="246"/>
        <v>0</v>
      </c>
      <c r="BW63" s="67">
        <f t="shared" si="247"/>
        <v>1</v>
      </c>
      <c r="BX63" s="67">
        <f t="shared" si="248"/>
        <v>0</v>
      </c>
      <c r="BY63" s="68">
        <f t="shared" si="256"/>
        <v>1</v>
      </c>
      <c r="BZ63" s="67">
        <f>+BN63+JAN!BZ33</f>
        <v>0</v>
      </c>
      <c r="CA63" s="67">
        <f>+JAN!CA33+BX63</f>
        <v>12</v>
      </c>
      <c r="CB63" s="68">
        <f t="shared" ref="CB63" si="257">+CA63-BZ63</f>
        <v>12</v>
      </c>
      <c r="CE63" s="161">
        <f t="shared" si="237"/>
        <v>7</v>
      </c>
      <c r="CF63" s="125">
        <f t="shared" si="238"/>
        <v>15</v>
      </c>
      <c r="CG63" s="163">
        <f t="shared" si="249"/>
        <v>168</v>
      </c>
      <c r="CH63" s="163">
        <f t="shared" si="250"/>
        <v>12</v>
      </c>
      <c r="CI63" s="163">
        <f t="shared" si="251"/>
        <v>180</v>
      </c>
      <c r="CJ63" s="157">
        <f t="shared" si="239"/>
        <v>0</v>
      </c>
      <c r="CK63" s="418">
        <f>BY63-BV63+JAN!CK33</f>
        <v>2</v>
      </c>
      <c r="CL63" s="424">
        <f t="shared" si="240"/>
        <v>24</v>
      </c>
      <c r="CN63" s="124">
        <f t="shared" si="252"/>
        <v>7</v>
      </c>
      <c r="CO63" s="128">
        <f t="shared" si="253"/>
        <v>180</v>
      </c>
      <c r="CP63" s="125">
        <f t="shared" si="254"/>
        <v>14</v>
      </c>
      <c r="CQ63" s="125">
        <f t="shared" si="255"/>
        <v>15</v>
      </c>
    </row>
    <row r="64" spans="1:95" ht="21" customHeight="1" thickBot="1" x14ac:dyDescent="0.3">
      <c r="A64" s="571" t="s">
        <v>152</v>
      </c>
      <c r="B64" s="569" t="s">
        <v>102</v>
      </c>
      <c r="C64" s="26" t="s">
        <v>2</v>
      </c>
      <c r="D64" s="412" t="s">
        <v>25</v>
      </c>
      <c r="E64" s="441"/>
      <c r="F64" s="476"/>
      <c r="G64" s="412" t="s">
        <v>24</v>
      </c>
      <c r="H64" s="412" t="s">
        <v>25</v>
      </c>
      <c r="I64" s="402" t="s">
        <v>49</v>
      </c>
      <c r="J64" s="475"/>
      <c r="K64" s="421" t="s">
        <v>25</v>
      </c>
      <c r="L64" s="467" t="s">
        <v>25</v>
      </c>
      <c r="M64" s="534"/>
      <c r="N64" s="402"/>
      <c r="O64" s="412" t="s">
        <v>24</v>
      </c>
      <c r="P64" s="412" t="s">
        <v>25</v>
      </c>
      <c r="Q64" s="475"/>
      <c r="R64" s="426"/>
      <c r="S64" s="467" t="s">
        <v>25</v>
      </c>
      <c r="T64" s="434" t="s">
        <v>35</v>
      </c>
      <c r="U64" s="432"/>
      <c r="V64" s="432"/>
      <c r="W64" s="412" t="s">
        <v>25</v>
      </c>
      <c r="X64" s="412" t="s">
        <v>35</v>
      </c>
      <c r="Y64" s="426"/>
      <c r="Z64" s="497"/>
      <c r="AA64" s="434" t="s">
        <v>27</v>
      </c>
      <c r="AB64" s="412" t="s">
        <v>25</v>
      </c>
      <c r="AC64" s="475" t="s">
        <v>49</v>
      </c>
      <c r="AD64" s="475"/>
      <c r="AE64" s="412" t="s">
        <v>25</v>
      </c>
      <c r="AF64" s="479"/>
      <c r="AG64" s="479"/>
      <c r="AH64" s="409"/>
      <c r="AI64" s="123">
        <f t="shared" si="211"/>
        <v>2</v>
      </c>
      <c r="AJ64" s="61">
        <f t="shared" si="212"/>
        <v>9</v>
      </c>
      <c r="AK64" s="61">
        <f t="shared" si="241"/>
        <v>0</v>
      </c>
      <c r="AL64" s="61">
        <f t="shared" si="242"/>
        <v>0</v>
      </c>
      <c r="AM64" s="61">
        <f t="shared" si="213"/>
        <v>0</v>
      </c>
      <c r="AN64" s="61">
        <f t="shared" si="214"/>
        <v>0</v>
      </c>
      <c r="AO64" s="61">
        <f t="shared" si="215"/>
        <v>1</v>
      </c>
      <c r="AP64" s="61">
        <f t="shared" si="216"/>
        <v>0</v>
      </c>
      <c r="AQ64" s="61">
        <f t="shared" si="217"/>
        <v>0</v>
      </c>
      <c r="AR64" s="61">
        <f t="shared" si="218"/>
        <v>0</v>
      </c>
      <c r="AS64" s="61">
        <f t="shared" si="219"/>
        <v>0</v>
      </c>
      <c r="AT64" s="61">
        <f t="shared" si="220"/>
        <v>2</v>
      </c>
      <c r="AU64" s="61">
        <f t="shared" si="221"/>
        <v>0</v>
      </c>
      <c r="AV64" s="61">
        <f t="shared" si="222"/>
        <v>0</v>
      </c>
      <c r="AW64" s="61">
        <f t="shared" si="223"/>
        <v>0</v>
      </c>
      <c r="AX64" s="61">
        <f t="shared" si="224"/>
        <v>0</v>
      </c>
      <c r="AY64" s="61">
        <f t="shared" si="225"/>
        <v>0</v>
      </c>
      <c r="AZ64" s="61">
        <f t="shared" si="226"/>
        <v>0</v>
      </c>
      <c r="BA64" s="61">
        <f t="shared" si="227"/>
        <v>0</v>
      </c>
      <c r="BB64" s="61">
        <f t="shared" si="228"/>
        <v>0</v>
      </c>
      <c r="BC64" s="62">
        <f t="shared" si="229"/>
        <v>12</v>
      </c>
      <c r="BD64" s="63"/>
      <c r="BE64" s="545">
        <f t="shared" si="243"/>
        <v>6</v>
      </c>
      <c r="BF64" s="5">
        <f t="shared" ref="BF64:BF75" si="258">COUNTIF($D64:$AH64,"DTS")+COUNTIF($D64:$AH64,"DTS1")</f>
        <v>0</v>
      </c>
      <c r="BG64" s="5">
        <f t="shared" si="206"/>
        <v>0</v>
      </c>
      <c r="BH64" s="5">
        <f t="shared" ref="BH64:BH75" si="259">COUNTIF($D64:$AH64,"DTS4S")+COUNTIF($D64:$AH64,"DTS4S1")</f>
        <v>0</v>
      </c>
      <c r="BI64" s="5">
        <f t="shared" ref="BI64:BI75" si="260">COUNTIF($D64:$AH64,"NTS4S")+COUNTIF($D64:$AH64,"NTS4S1")</f>
        <v>0</v>
      </c>
      <c r="BJ64" s="5">
        <f t="shared" si="207"/>
        <v>0</v>
      </c>
      <c r="BK64" s="5">
        <f t="shared" ref="BK64:BK75" si="261">COUNTIF($D64:$AH64,"NTS5S")+COUNTIF($D64:$AH64,"NTS5S1")</f>
        <v>2</v>
      </c>
      <c r="BL64" s="5">
        <f t="shared" si="208"/>
        <v>0</v>
      </c>
      <c r="BM64" s="5">
        <f t="shared" si="209"/>
        <v>0</v>
      </c>
      <c r="BN64" s="143">
        <f t="shared" si="210"/>
        <v>0</v>
      </c>
      <c r="BO64" s="145">
        <f>+BE64+JAN!BO68</f>
        <v>14</v>
      </c>
      <c r="BP64" s="64">
        <f>+BO64+(JAN!BN68+BN64)*(12/24)-$BO$12</f>
        <v>-0.33333333333333393</v>
      </c>
      <c r="BQ64" s="65">
        <f t="shared" si="193"/>
        <v>0</v>
      </c>
      <c r="BR64" s="545">
        <f t="shared" si="231"/>
        <v>15</v>
      </c>
      <c r="BS64" s="545">
        <f t="shared" si="244"/>
        <v>0.66666666666666607</v>
      </c>
      <c r="BT64" s="66" t="e">
        <f t="shared" si="233"/>
        <v>#REF!</v>
      </c>
      <c r="BU64" s="67">
        <f t="shared" si="245"/>
        <v>0</v>
      </c>
      <c r="BV64" s="67">
        <f t="shared" si="246"/>
        <v>0</v>
      </c>
      <c r="BW64" s="67">
        <f t="shared" si="247"/>
        <v>2</v>
      </c>
      <c r="BX64" s="67">
        <f t="shared" si="248"/>
        <v>0</v>
      </c>
      <c r="BY64" s="68">
        <f t="shared" si="256"/>
        <v>2</v>
      </c>
      <c r="BZ64" s="67">
        <f>+BN64+JAN!BZ68</f>
        <v>0</v>
      </c>
      <c r="CA64" s="67">
        <f>+JAN!CA68+BX64</f>
        <v>8</v>
      </c>
      <c r="CB64" s="68">
        <f>+CA64-BZ64</f>
        <v>8</v>
      </c>
      <c r="CE64" s="161">
        <f t="shared" si="237"/>
        <v>6</v>
      </c>
      <c r="CF64" s="125">
        <f t="shared" si="238"/>
        <v>14</v>
      </c>
      <c r="CG64" s="163">
        <f t="shared" si="249"/>
        <v>144</v>
      </c>
      <c r="CH64" s="163">
        <f t="shared" si="250"/>
        <v>24</v>
      </c>
      <c r="CI64" s="163">
        <f t="shared" si="251"/>
        <v>168</v>
      </c>
      <c r="CJ64" s="157">
        <f t="shared" si="239"/>
        <v>0</v>
      </c>
      <c r="CK64" s="418">
        <f>BY64-BV64+JAN!CK68</f>
        <v>4</v>
      </c>
      <c r="CL64" s="929">
        <f>CK64*12+BV64*8+"05"</f>
        <v>53</v>
      </c>
      <c r="CN64" s="124">
        <f t="shared" si="252"/>
        <v>6</v>
      </c>
      <c r="CO64" s="128">
        <f t="shared" si="253"/>
        <v>168</v>
      </c>
      <c r="CP64" s="125">
        <f t="shared" si="254"/>
        <v>12</v>
      </c>
      <c r="CQ64" s="125">
        <f t="shared" si="255"/>
        <v>14</v>
      </c>
    </row>
    <row r="65" spans="1:95" ht="21" customHeight="1" thickBot="1" x14ac:dyDescent="0.3">
      <c r="A65" s="816" t="s">
        <v>153</v>
      </c>
      <c r="B65" s="818" t="s">
        <v>161</v>
      </c>
      <c r="C65" s="654" t="s">
        <v>2</v>
      </c>
      <c r="D65" s="409" t="s">
        <v>25</v>
      </c>
      <c r="E65" s="478"/>
      <c r="F65" s="473"/>
      <c r="G65" s="409" t="s">
        <v>24</v>
      </c>
      <c r="H65" s="409" t="s">
        <v>25</v>
      </c>
      <c r="I65" s="471"/>
      <c r="J65" s="471"/>
      <c r="K65" s="409" t="s">
        <v>24</v>
      </c>
      <c r="L65" s="414" t="s">
        <v>25</v>
      </c>
      <c r="M65" s="473"/>
      <c r="N65" s="479"/>
      <c r="O65" s="409" t="s">
        <v>24</v>
      </c>
      <c r="P65" s="409" t="s">
        <v>37</v>
      </c>
      <c r="Q65" s="471"/>
      <c r="R65" s="471"/>
      <c r="S65" s="414" t="s">
        <v>24</v>
      </c>
      <c r="T65" s="433" t="s">
        <v>25</v>
      </c>
      <c r="U65" s="479"/>
      <c r="V65" s="479"/>
      <c r="W65" s="409" t="s">
        <v>24</v>
      </c>
      <c r="X65" s="409" t="s">
        <v>24</v>
      </c>
      <c r="Y65" s="493"/>
      <c r="Z65" s="477"/>
      <c r="AA65" s="433" t="s">
        <v>24</v>
      </c>
      <c r="AB65" s="409" t="s">
        <v>25</v>
      </c>
      <c r="AC65" s="471" t="s">
        <v>31</v>
      </c>
      <c r="AD65" s="471"/>
      <c r="AE65" s="409" t="s">
        <v>58</v>
      </c>
      <c r="AF65" s="409"/>
      <c r="AG65" s="479"/>
      <c r="AH65" s="414"/>
      <c r="AI65" s="123">
        <f t="shared" si="211"/>
        <v>7</v>
      </c>
      <c r="AJ65" s="61">
        <f t="shared" si="212"/>
        <v>5</v>
      </c>
      <c r="AK65" s="61">
        <f t="shared" si="241"/>
        <v>0</v>
      </c>
      <c r="AL65" s="61">
        <f t="shared" si="242"/>
        <v>0</v>
      </c>
      <c r="AM65" s="61">
        <f t="shared" si="213"/>
        <v>0</v>
      </c>
      <c r="AN65" s="61">
        <f t="shared" si="214"/>
        <v>0</v>
      </c>
      <c r="AO65" s="61">
        <f t="shared" si="215"/>
        <v>0</v>
      </c>
      <c r="AP65" s="61">
        <f t="shared" si="216"/>
        <v>1</v>
      </c>
      <c r="AQ65" s="61">
        <f t="shared" si="217"/>
        <v>0</v>
      </c>
      <c r="AR65" s="61">
        <f t="shared" si="218"/>
        <v>0</v>
      </c>
      <c r="AS65" s="61">
        <f t="shared" si="219"/>
        <v>0</v>
      </c>
      <c r="AT65" s="61">
        <f t="shared" si="220"/>
        <v>0</v>
      </c>
      <c r="AU65" s="61">
        <f t="shared" si="221"/>
        <v>0</v>
      </c>
      <c r="AV65" s="61">
        <f t="shared" si="222"/>
        <v>1</v>
      </c>
      <c r="AW65" s="61">
        <f t="shared" si="223"/>
        <v>0</v>
      </c>
      <c r="AX65" s="61">
        <f t="shared" si="224"/>
        <v>0</v>
      </c>
      <c r="AY65" s="61">
        <f t="shared" si="225"/>
        <v>0</v>
      </c>
      <c r="AZ65" s="61">
        <f t="shared" si="226"/>
        <v>0</v>
      </c>
      <c r="BA65" s="61">
        <f t="shared" si="227"/>
        <v>0</v>
      </c>
      <c r="BB65" s="61">
        <f t="shared" si="228"/>
        <v>0</v>
      </c>
      <c r="BC65" s="62">
        <f t="shared" si="229"/>
        <v>12.666666666666666</v>
      </c>
      <c r="BD65" s="63"/>
      <c r="BE65" s="545">
        <f t="shared" si="243"/>
        <v>6.333333333333333</v>
      </c>
      <c r="BF65" s="5">
        <f t="shared" si="258"/>
        <v>0</v>
      </c>
      <c r="BG65" s="5">
        <f t="shared" si="206"/>
        <v>0</v>
      </c>
      <c r="BH65" s="5">
        <f t="shared" si="259"/>
        <v>0</v>
      </c>
      <c r="BI65" s="5">
        <f t="shared" si="260"/>
        <v>0</v>
      </c>
      <c r="BJ65" s="5">
        <f t="shared" si="207"/>
        <v>0</v>
      </c>
      <c r="BK65" s="5">
        <f t="shared" si="261"/>
        <v>0</v>
      </c>
      <c r="BL65" s="5">
        <f t="shared" si="208"/>
        <v>0</v>
      </c>
      <c r="BM65" s="5">
        <f t="shared" si="209"/>
        <v>0</v>
      </c>
      <c r="BN65" s="143">
        <f t="shared" si="210"/>
        <v>1</v>
      </c>
      <c r="BO65" s="145" t="e">
        <f>+BE65+JAN!BO69</f>
        <v>#REF!</v>
      </c>
      <c r="BP65" s="64" t="e">
        <f>+BO65+(JAN!BN69+BN65)*(12/24)-$BO$12</f>
        <v>#REF!</v>
      </c>
      <c r="BQ65" s="65" t="e">
        <f t="shared" ref="BQ65" si="262">IF(BP65&gt;=(-11/24),0,(-BP65)/(12/24))</f>
        <v>#REF!</v>
      </c>
      <c r="BR65" s="545" t="e">
        <f t="shared" si="231"/>
        <v>#REF!</v>
      </c>
      <c r="BS65" s="545" t="e">
        <f t="shared" ref="BS65" si="263">+BR65-$BO$12</f>
        <v>#REF!</v>
      </c>
      <c r="BT65" s="66" t="e">
        <f t="shared" si="233"/>
        <v>#REF!</v>
      </c>
      <c r="BU65" s="67">
        <f t="shared" si="245"/>
        <v>0</v>
      </c>
      <c r="BV65" s="67">
        <f t="shared" si="246"/>
        <v>0</v>
      </c>
      <c r="BW65" s="67">
        <f t="shared" si="247"/>
        <v>0</v>
      </c>
      <c r="BX65" s="67">
        <f t="shared" si="248"/>
        <v>0</v>
      </c>
      <c r="BY65" s="68">
        <f t="shared" ref="BY65" si="264">+BU65+BV65+BW65+BX65</f>
        <v>0</v>
      </c>
      <c r="BZ65" s="67" t="e">
        <f>+BN65+JAN!BZ69</f>
        <v>#REF!</v>
      </c>
      <c r="CA65" s="67" t="e">
        <f>+JAN!CA69+BX65</f>
        <v>#REF!</v>
      </c>
      <c r="CB65" s="68" t="e">
        <f>+CA65-BZ65</f>
        <v>#REF!</v>
      </c>
      <c r="CE65" s="161">
        <f t="shared" si="237"/>
        <v>6.333333333333333</v>
      </c>
      <c r="CF65" s="125">
        <f t="shared" si="238"/>
        <v>12.666666666666666</v>
      </c>
      <c r="CG65" s="163">
        <f t="shared" si="249"/>
        <v>144</v>
      </c>
      <c r="CH65" s="163">
        <f t="shared" si="250"/>
        <v>0</v>
      </c>
      <c r="CI65" s="163">
        <f t="shared" si="251"/>
        <v>144</v>
      </c>
      <c r="CJ65" s="157">
        <f t="shared" si="239"/>
        <v>20</v>
      </c>
      <c r="CK65" s="418" t="e">
        <f>BY65-BV65+JAN!CK69</f>
        <v>#REF!</v>
      </c>
      <c r="CL65" s="424" t="e">
        <f t="shared" ref="CL65:CL66" si="265">CK65*12+BV65*8</f>
        <v>#REF!</v>
      </c>
      <c r="CN65" s="124">
        <f t="shared" si="252"/>
        <v>6.333333333333333</v>
      </c>
      <c r="CO65" s="128">
        <f t="shared" si="253"/>
        <v>144</v>
      </c>
      <c r="CP65" s="125">
        <f t="shared" si="254"/>
        <v>12.666666666666666</v>
      </c>
      <c r="CQ65" s="125">
        <f t="shared" si="255"/>
        <v>12.666666666666666</v>
      </c>
    </row>
    <row r="66" spans="1:95" ht="21" customHeight="1" thickBot="1" x14ac:dyDescent="0.3">
      <c r="A66" s="571" t="s">
        <v>155</v>
      </c>
      <c r="B66" s="569" t="s">
        <v>126</v>
      </c>
      <c r="C66" s="26" t="s">
        <v>3</v>
      </c>
      <c r="D66" s="133"/>
      <c r="E66" s="498" t="s">
        <v>24</v>
      </c>
      <c r="F66" s="473"/>
      <c r="G66" s="409"/>
      <c r="H66" s="409"/>
      <c r="I66" s="471"/>
      <c r="J66" s="499"/>
      <c r="K66" s="407"/>
      <c r="L66" s="414"/>
      <c r="M66" s="473"/>
      <c r="N66" s="479"/>
      <c r="O66" s="409"/>
      <c r="P66" s="409"/>
      <c r="Q66" s="471"/>
      <c r="R66" s="475"/>
      <c r="S66" s="414"/>
      <c r="T66" s="433"/>
      <c r="U66" s="479"/>
      <c r="V66" s="479"/>
      <c r="W66" s="407" t="s">
        <v>25</v>
      </c>
      <c r="X66" s="407"/>
      <c r="Y66" s="493"/>
      <c r="Z66" s="477"/>
      <c r="AA66" s="433"/>
      <c r="AB66" s="409"/>
      <c r="AC66" s="499" t="s">
        <v>25</v>
      </c>
      <c r="AD66" s="471"/>
      <c r="AE66" s="409"/>
      <c r="AF66" s="456"/>
      <c r="AG66" s="456"/>
      <c r="AH66" s="450"/>
      <c r="AI66" s="123">
        <f t="shared" si="211"/>
        <v>1</v>
      </c>
      <c r="AJ66" s="61">
        <f t="shared" si="212"/>
        <v>2</v>
      </c>
      <c r="AK66" s="61">
        <f t="shared" si="241"/>
        <v>0</v>
      </c>
      <c r="AL66" s="61">
        <f t="shared" si="242"/>
        <v>0</v>
      </c>
      <c r="AM66" s="61">
        <f t="shared" si="213"/>
        <v>0</v>
      </c>
      <c r="AN66" s="61">
        <f t="shared" si="214"/>
        <v>0</v>
      </c>
      <c r="AO66" s="61">
        <f t="shared" si="215"/>
        <v>0</v>
      </c>
      <c r="AP66" s="61">
        <f t="shared" si="216"/>
        <v>0</v>
      </c>
      <c r="AQ66" s="61">
        <f t="shared" si="217"/>
        <v>0</v>
      </c>
      <c r="AR66" s="61">
        <f t="shared" si="218"/>
        <v>0</v>
      </c>
      <c r="AS66" s="61">
        <f t="shared" si="219"/>
        <v>0</v>
      </c>
      <c r="AT66" s="61">
        <f t="shared" si="220"/>
        <v>0</v>
      </c>
      <c r="AU66" s="61">
        <f t="shared" si="221"/>
        <v>0</v>
      </c>
      <c r="AV66" s="61">
        <f t="shared" si="222"/>
        <v>0</v>
      </c>
      <c r="AW66" s="61">
        <f t="shared" si="223"/>
        <v>0</v>
      </c>
      <c r="AX66" s="61">
        <f t="shared" si="224"/>
        <v>0</v>
      </c>
      <c r="AY66" s="61">
        <f t="shared" si="225"/>
        <v>0</v>
      </c>
      <c r="AZ66" s="61">
        <f t="shared" si="226"/>
        <v>0</v>
      </c>
      <c r="BA66" s="61">
        <f t="shared" si="227"/>
        <v>0</v>
      </c>
      <c r="BB66" s="61">
        <f t="shared" si="228"/>
        <v>0</v>
      </c>
      <c r="BC66" s="62">
        <f t="shared" si="229"/>
        <v>3</v>
      </c>
      <c r="BD66" s="20">
        <f>+AI66*$BD$2+AJ66*$BD$6+AN66*$BD$2+AO66*$BD$6+AQ66*8/24+AU66*8/24+AV66*8/24+AW66*8/24+AX66*12/24+AY66*8/24+AZ66*$BD$2+BA66*8/24+BN66*(0/24)+(AM66*$BE$2)+AK66*$BF$2+AL66*$BF$6</f>
        <v>1.5</v>
      </c>
      <c r="BE66" s="545">
        <f t="shared" ref="BE66:BE75" si="266">+AI66*$BD$2+AJ66*$BD$6+AN66*$BD$2+AO66*$BD$6+AQ66*8/24+AU66*8/24+AV66*8/24+AW66*8/24+AX66*12/24+AY66*8/24+AZ66*$BD$2+BA66*8/24+BN66*(0/24)+(AM66*$BE$2)+AK66*$BF$2+AL66*$BF$6</f>
        <v>1.5</v>
      </c>
      <c r="BF66" s="5">
        <f t="shared" si="258"/>
        <v>0</v>
      </c>
      <c r="BG66" s="5">
        <f t="shared" si="206"/>
        <v>0</v>
      </c>
      <c r="BH66" s="5">
        <f t="shared" si="259"/>
        <v>0</v>
      </c>
      <c r="BI66" s="5">
        <f t="shared" si="260"/>
        <v>0</v>
      </c>
      <c r="BJ66" s="5">
        <f t="shared" si="207"/>
        <v>0</v>
      </c>
      <c r="BK66" s="5">
        <f t="shared" si="261"/>
        <v>0</v>
      </c>
      <c r="BL66" s="5">
        <f t="shared" si="208"/>
        <v>0</v>
      </c>
      <c r="BM66" s="5">
        <f t="shared" si="209"/>
        <v>0</v>
      </c>
      <c r="BN66" s="143">
        <f t="shared" si="210"/>
        <v>0</v>
      </c>
      <c r="BO66" s="145">
        <f>+BE66+JAN!BO70</f>
        <v>3.5</v>
      </c>
      <c r="BP66" s="64"/>
      <c r="BQ66" s="65">
        <f t="shared" ref="BQ66" si="267">IF(BP66&gt;=(-11/24),0,(-BP66)/(12/24))</f>
        <v>0</v>
      </c>
      <c r="BR66" s="545"/>
      <c r="BS66" s="545"/>
      <c r="BT66" s="66"/>
      <c r="BU66" s="67">
        <f t="shared" si="245"/>
        <v>0</v>
      </c>
      <c r="BV66" s="67">
        <f t="shared" si="246"/>
        <v>0</v>
      </c>
      <c r="BW66" s="67">
        <f t="shared" si="247"/>
        <v>0</v>
      </c>
      <c r="BX66" s="67">
        <f t="shared" si="248"/>
        <v>0</v>
      </c>
      <c r="BY66" s="68">
        <f t="shared" ref="BY66" si="268">+BU66+BV66+BW66+BX66</f>
        <v>0</v>
      </c>
      <c r="BZ66" s="67">
        <f>+BN66+JAN!BZ70</f>
        <v>0</v>
      </c>
      <c r="CA66" s="67">
        <f>+JAN!CA70+BX66</f>
        <v>0</v>
      </c>
      <c r="CB66" s="68">
        <f t="shared" ref="CB66:CB67" si="269">+CA66-BZ66</f>
        <v>0</v>
      </c>
      <c r="CE66" s="161">
        <f t="shared" si="237"/>
        <v>1.5</v>
      </c>
      <c r="CF66" s="125">
        <f t="shared" si="238"/>
        <v>3</v>
      </c>
      <c r="CG66" s="163">
        <f t="shared" si="249"/>
        <v>36</v>
      </c>
      <c r="CH66" s="163">
        <f t="shared" si="250"/>
        <v>0</v>
      </c>
      <c r="CI66" s="163">
        <f t="shared" si="251"/>
        <v>36</v>
      </c>
      <c r="CJ66" s="157">
        <f t="shared" si="239"/>
        <v>0</v>
      </c>
      <c r="CK66" s="418">
        <f>BY66-BV66+JAN!CK70</f>
        <v>0</v>
      </c>
      <c r="CL66" s="424">
        <f t="shared" si="265"/>
        <v>0</v>
      </c>
      <c r="CN66" s="124">
        <f t="shared" si="252"/>
        <v>1.5</v>
      </c>
      <c r="CO66" s="128">
        <f t="shared" si="253"/>
        <v>36</v>
      </c>
      <c r="CP66" s="125">
        <f t="shared" si="254"/>
        <v>3</v>
      </c>
      <c r="CQ66" s="125">
        <f t="shared" si="255"/>
        <v>3</v>
      </c>
    </row>
    <row r="67" spans="1:95" ht="21" customHeight="1" thickBot="1" x14ac:dyDescent="0.3">
      <c r="A67" s="571" t="s">
        <v>156</v>
      </c>
      <c r="B67" s="569" t="s">
        <v>139</v>
      </c>
      <c r="C67" s="26" t="s">
        <v>3</v>
      </c>
      <c r="D67" s="412" t="s">
        <v>25</v>
      </c>
      <c r="E67" s="441"/>
      <c r="F67" s="476"/>
      <c r="G67" s="412" t="s">
        <v>24</v>
      </c>
      <c r="H67" s="412" t="s">
        <v>26</v>
      </c>
      <c r="I67" s="475"/>
      <c r="J67" s="475" t="s">
        <v>26</v>
      </c>
      <c r="K67" s="412" t="s">
        <v>24</v>
      </c>
      <c r="L67" s="429" t="s">
        <v>31</v>
      </c>
      <c r="M67" s="500"/>
      <c r="N67" s="426"/>
      <c r="O67" s="412" t="s">
        <v>32</v>
      </c>
      <c r="P67" s="412" t="s">
        <v>32</v>
      </c>
      <c r="Q67" s="426"/>
      <c r="R67" s="426"/>
      <c r="S67" s="429" t="s">
        <v>32</v>
      </c>
      <c r="T67" s="434" t="s">
        <v>31</v>
      </c>
      <c r="U67" s="432"/>
      <c r="V67" s="432"/>
      <c r="W67" s="412" t="s">
        <v>31</v>
      </c>
      <c r="X67" s="412" t="s">
        <v>24</v>
      </c>
      <c r="Y67" s="427" t="s">
        <v>26</v>
      </c>
      <c r="Z67" s="480" t="s">
        <v>26</v>
      </c>
      <c r="AA67" s="434" t="s">
        <v>24</v>
      </c>
      <c r="AB67" s="412" t="s">
        <v>24</v>
      </c>
      <c r="AC67" s="475" t="s">
        <v>49</v>
      </c>
      <c r="AD67" s="475"/>
      <c r="AE67" s="412" t="s">
        <v>25</v>
      </c>
      <c r="AF67" s="479"/>
      <c r="AG67" s="479"/>
      <c r="AH67" s="412"/>
      <c r="AI67" s="123">
        <f t="shared" si="211"/>
        <v>5</v>
      </c>
      <c r="AJ67" s="61">
        <f t="shared" si="212"/>
        <v>2</v>
      </c>
      <c r="AK67" s="61">
        <f t="shared" si="241"/>
        <v>0</v>
      </c>
      <c r="AL67" s="61">
        <f t="shared" si="242"/>
        <v>0</v>
      </c>
      <c r="AM67" s="61">
        <f t="shared" si="213"/>
        <v>0</v>
      </c>
      <c r="AN67" s="61">
        <f t="shared" si="214"/>
        <v>4</v>
      </c>
      <c r="AO67" s="61">
        <f t="shared" si="215"/>
        <v>0</v>
      </c>
      <c r="AP67" s="61">
        <f t="shared" si="216"/>
        <v>3</v>
      </c>
      <c r="AQ67" s="61">
        <f t="shared" si="217"/>
        <v>3</v>
      </c>
      <c r="AR67" s="61">
        <f t="shared" si="218"/>
        <v>0</v>
      </c>
      <c r="AS67" s="61">
        <f t="shared" si="219"/>
        <v>0</v>
      </c>
      <c r="AT67" s="61">
        <f t="shared" si="220"/>
        <v>0</v>
      </c>
      <c r="AU67" s="61">
        <f t="shared" si="221"/>
        <v>0</v>
      </c>
      <c r="AV67" s="61">
        <f t="shared" si="222"/>
        <v>0</v>
      </c>
      <c r="AW67" s="61">
        <f t="shared" si="223"/>
        <v>0</v>
      </c>
      <c r="AX67" s="61">
        <f t="shared" si="224"/>
        <v>0</v>
      </c>
      <c r="AY67" s="61">
        <f t="shared" si="225"/>
        <v>0</v>
      </c>
      <c r="AZ67" s="61">
        <f t="shared" si="226"/>
        <v>0</v>
      </c>
      <c r="BA67" s="61">
        <f t="shared" si="227"/>
        <v>0</v>
      </c>
      <c r="BB67" s="61">
        <f t="shared" si="228"/>
        <v>0</v>
      </c>
      <c r="BC67" s="62">
        <f t="shared" si="229"/>
        <v>13</v>
      </c>
      <c r="BD67" s="63"/>
      <c r="BE67" s="545">
        <f t="shared" si="266"/>
        <v>6.5</v>
      </c>
      <c r="BF67" s="5">
        <f t="shared" si="258"/>
        <v>0</v>
      </c>
      <c r="BG67" s="5">
        <f t="shared" si="206"/>
        <v>0</v>
      </c>
      <c r="BH67" s="5">
        <f t="shared" si="259"/>
        <v>0</v>
      </c>
      <c r="BI67" s="5">
        <f t="shared" si="260"/>
        <v>0</v>
      </c>
      <c r="BJ67" s="5">
        <f t="shared" si="207"/>
        <v>0</v>
      </c>
      <c r="BK67" s="5">
        <f t="shared" si="261"/>
        <v>1</v>
      </c>
      <c r="BL67" s="5">
        <f t="shared" si="208"/>
        <v>0</v>
      </c>
      <c r="BM67" s="5">
        <f t="shared" si="209"/>
        <v>0</v>
      </c>
      <c r="BN67" s="143">
        <f t="shared" si="210"/>
        <v>0</v>
      </c>
      <c r="BO67" s="145">
        <f>+BE67+JAN!BO72</f>
        <v>14.5</v>
      </c>
      <c r="BP67" s="64">
        <f>+BO67+(JAN!BN72+BN67)*(12/24)-$BO$12</f>
        <v>0.16666666666666607</v>
      </c>
      <c r="BQ67" s="65">
        <f t="shared" ref="BQ67:BQ68" si="270">IF(BP67&gt;=(-11/24),0,(-BP67)/(12/24))</f>
        <v>0</v>
      </c>
      <c r="BR67" s="545">
        <f t="shared" ref="BR67:BR68" si="271">+BO67+BY67*$BD$2</f>
        <v>15</v>
      </c>
      <c r="BS67" s="545">
        <f t="shared" ref="BS67:BS68" si="272">+BR67-$BO$12</f>
        <v>0.66666666666666607</v>
      </c>
      <c r="BT67" s="66" t="e">
        <f t="shared" ref="BT67:BT75" si="273">+(BR67/$BR$77)-1</f>
        <v>#REF!</v>
      </c>
      <c r="BU67" s="67">
        <f t="shared" ref="BU67:BU75" si="274">+BF67+BG67</f>
        <v>0</v>
      </c>
      <c r="BV67" s="67">
        <f t="shared" ref="BV67:BV75" si="275">+BH67+BI67</f>
        <v>0</v>
      </c>
      <c r="BW67" s="67">
        <f t="shared" ref="BW67:BW75" si="276">+BJ67+BK67</f>
        <v>1</v>
      </c>
      <c r="BX67" s="67">
        <f t="shared" ref="BX67:BX75" si="277">+BL67+BM67</f>
        <v>0</v>
      </c>
      <c r="BY67" s="68">
        <f t="shared" ref="BY67:BY68" si="278">+BU67+BV67+BW67+BX67</f>
        <v>1</v>
      </c>
      <c r="BZ67" s="67">
        <f>+BN67+JAN!BZ72</f>
        <v>0</v>
      </c>
      <c r="CA67" s="67">
        <f>+JAN!CA72+BX67</f>
        <v>9</v>
      </c>
      <c r="CB67" s="68">
        <f t="shared" si="269"/>
        <v>9</v>
      </c>
      <c r="CE67" s="161">
        <f t="shared" si="237"/>
        <v>6.5</v>
      </c>
      <c r="CF67" s="125">
        <f t="shared" si="238"/>
        <v>14</v>
      </c>
      <c r="CG67" s="163">
        <f t="shared" si="249"/>
        <v>132</v>
      </c>
      <c r="CH67" s="163">
        <f t="shared" si="250"/>
        <v>12</v>
      </c>
      <c r="CI67" s="163">
        <f t="shared" si="251"/>
        <v>144</v>
      </c>
      <c r="CJ67" s="157">
        <f t="shared" si="239"/>
        <v>24</v>
      </c>
      <c r="CK67" s="418">
        <f>BY67-BV67+JAN!CK72</f>
        <v>2</v>
      </c>
      <c r="CL67" s="424">
        <f t="shared" ref="CL67:CL72" si="279">CK67*12+BV67*8</f>
        <v>24</v>
      </c>
      <c r="CN67" s="124">
        <f t="shared" si="252"/>
        <v>6.5</v>
      </c>
      <c r="CO67" s="128">
        <f t="shared" si="253"/>
        <v>144</v>
      </c>
      <c r="CP67" s="125">
        <f t="shared" si="254"/>
        <v>13</v>
      </c>
      <c r="CQ67" s="125">
        <f t="shared" si="255"/>
        <v>14</v>
      </c>
    </row>
    <row r="68" spans="1:95" ht="21" customHeight="1" thickBot="1" x14ac:dyDescent="0.3">
      <c r="A68" s="571" t="s">
        <v>158</v>
      </c>
      <c r="B68" s="569" t="s">
        <v>86</v>
      </c>
      <c r="C68" s="26" t="s">
        <v>3</v>
      </c>
      <c r="D68" s="412" t="s">
        <v>25</v>
      </c>
      <c r="E68" s="441"/>
      <c r="F68" s="476"/>
      <c r="G68" s="412" t="s">
        <v>24</v>
      </c>
      <c r="H68" s="412" t="s">
        <v>26</v>
      </c>
      <c r="I68" s="475"/>
      <c r="J68" s="475"/>
      <c r="K68" s="412" t="s">
        <v>32</v>
      </c>
      <c r="L68" s="429" t="s">
        <v>32</v>
      </c>
      <c r="M68" s="476"/>
      <c r="N68" s="432"/>
      <c r="O68" s="412" t="s">
        <v>24</v>
      </c>
      <c r="P68" s="412" t="s">
        <v>25</v>
      </c>
      <c r="Q68" s="475"/>
      <c r="R68" s="475"/>
      <c r="S68" s="429" t="s">
        <v>24</v>
      </c>
      <c r="T68" s="434" t="s">
        <v>25</v>
      </c>
      <c r="U68" s="432"/>
      <c r="V68" s="432"/>
      <c r="W68" s="412" t="s">
        <v>24</v>
      </c>
      <c r="X68" s="412" t="s">
        <v>24</v>
      </c>
      <c r="Y68" s="427"/>
      <c r="Z68" s="480"/>
      <c r="AA68" s="434" t="s">
        <v>24</v>
      </c>
      <c r="AB68" s="412" t="s">
        <v>25</v>
      </c>
      <c r="AC68" s="475" t="s">
        <v>49</v>
      </c>
      <c r="AD68" s="475"/>
      <c r="AE68" s="412" t="s">
        <v>58</v>
      </c>
      <c r="AF68" s="432"/>
      <c r="AG68" s="432"/>
      <c r="AH68" s="412"/>
      <c r="AI68" s="123">
        <f t="shared" si="211"/>
        <v>6</v>
      </c>
      <c r="AJ68" s="61">
        <f t="shared" si="212"/>
        <v>4</v>
      </c>
      <c r="AK68" s="61">
        <f t="shared" si="241"/>
        <v>0</v>
      </c>
      <c r="AL68" s="61">
        <f t="shared" si="242"/>
        <v>0</v>
      </c>
      <c r="AM68" s="61">
        <f t="shared" si="213"/>
        <v>0</v>
      </c>
      <c r="AN68" s="61">
        <f t="shared" si="214"/>
        <v>1</v>
      </c>
      <c r="AO68" s="61">
        <f t="shared" si="215"/>
        <v>0</v>
      </c>
      <c r="AP68" s="61">
        <f t="shared" si="216"/>
        <v>0</v>
      </c>
      <c r="AQ68" s="61">
        <f t="shared" si="217"/>
        <v>2</v>
      </c>
      <c r="AR68" s="61">
        <f t="shared" si="218"/>
        <v>0</v>
      </c>
      <c r="AS68" s="61">
        <f t="shared" si="219"/>
        <v>0</v>
      </c>
      <c r="AT68" s="61">
        <f t="shared" si="220"/>
        <v>0</v>
      </c>
      <c r="AU68" s="61">
        <f t="shared" si="221"/>
        <v>0</v>
      </c>
      <c r="AV68" s="61">
        <f t="shared" si="222"/>
        <v>0</v>
      </c>
      <c r="AW68" s="61">
        <f t="shared" si="223"/>
        <v>0</v>
      </c>
      <c r="AX68" s="61">
        <f t="shared" si="224"/>
        <v>0</v>
      </c>
      <c r="AY68" s="61">
        <f t="shared" si="225"/>
        <v>0</v>
      </c>
      <c r="AZ68" s="61">
        <f t="shared" si="226"/>
        <v>0</v>
      </c>
      <c r="BA68" s="61">
        <f t="shared" si="227"/>
        <v>0</v>
      </c>
      <c r="BB68" s="61">
        <f t="shared" si="228"/>
        <v>0</v>
      </c>
      <c r="BC68" s="62">
        <f t="shared" si="229"/>
        <v>12.333333333333334</v>
      </c>
      <c r="BD68" s="63"/>
      <c r="BE68" s="545">
        <f t="shared" si="266"/>
        <v>6.166666666666667</v>
      </c>
      <c r="BF68" s="5">
        <f t="shared" si="258"/>
        <v>0</v>
      </c>
      <c r="BG68" s="5">
        <f t="shared" si="206"/>
        <v>0</v>
      </c>
      <c r="BH68" s="5">
        <f t="shared" si="259"/>
        <v>0</v>
      </c>
      <c r="BI68" s="5">
        <f t="shared" si="260"/>
        <v>0</v>
      </c>
      <c r="BJ68" s="5">
        <f t="shared" si="207"/>
        <v>0</v>
      </c>
      <c r="BK68" s="5">
        <f t="shared" si="261"/>
        <v>1</v>
      </c>
      <c r="BL68" s="5">
        <f t="shared" si="208"/>
        <v>0</v>
      </c>
      <c r="BM68" s="5">
        <f t="shared" si="209"/>
        <v>0</v>
      </c>
      <c r="BN68" s="143">
        <f t="shared" si="210"/>
        <v>1</v>
      </c>
      <c r="BO68" s="145">
        <f>+BE68+JAN!BO73</f>
        <v>14.166666666666668</v>
      </c>
      <c r="BP68" s="64">
        <f>+BO68+(JAN!BN73+BN68)*(12/24)-$BO$12</f>
        <v>0.33333333333333393</v>
      </c>
      <c r="BQ68" s="65">
        <f t="shared" si="270"/>
        <v>0</v>
      </c>
      <c r="BR68" s="545">
        <f t="shared" si="271"/>
        <v>14.666666666666668</v>
      </c>
      <c r="BS68" s="545">
        <f t="shared" si="272"/>
        <v>0.33333333333333393</v>
      </c>
      <c r="BT68" s="66" t="e">
        <f t="shared" si="273"/>
        <v>#REF!</v>
      </c>
      <c r="BU68" s="67">
        <f t="shared" si="274"/>
        <v>0</v>
      </c>
      <c r="BV68" s="67">
        <f t="shared" si="275"/>
        <v>0</v>
      </c>
      <c r="BW68" s="67">
        <f t="shared" si="276"/>
        <v>1</v>
      </c>
      <c r="BX68" s="67">
        <f t="shared" si="277"/>
        <v>0</v>
      </c>
      <c r="BY68" s="68">
        <f t="shared" si="278"/>
        <v>1</v>
      </c>
      <c r="BZ68" s="67">
        <f>+BN68+JAN!BZ73</f>
        <v>1</v>
      </c>
      <c r="CA68" s="67">
        <f>+JAN!CA73+BX68</f>
        <v>4</v>
      </c>
      <c r="CB68" s="68">
        <f t="shared" ref="CB68:CB73" si="280">+CA68-BZ68</f>
        <v>3</v>
      </c>
      <c r="CE68" s="161">
        <f t="shared" ref="CE68" si="281">+BE68</f>
        <v>6.166666666666667</v>
      </c>
      <c r="CF68" s="125">
        <f t="shared" ref="CF68" si="282">+BC68+BF68+BG68+BJ68+BK68+BL68+BM68+BH68+BI68</f>
        <v>13.333333333333334</v>
      </c>
      <c r="CG68" s="163">
        <f t="shared" ref="CG68" si="283">+BE68*24-(AQ68+AU68+AV68)*8</f>
        <v>132</v>
      </c>
      <c r="CH68" s="163">
        <f t="shared" ref="CH68" si="284">+(BF68+BG68+BJ68+BK68+BL68+BM68)*12+(BH68+BI68)*8</f>
        <v>12</v>
      </c>
      <c r="CI68" s="163">
        <f t="shared" ref="CI68" si="285">+CG68+CH68</f>
        <v>144</v>
      </c>
      <c r="CJ68" s="157">
        <f t="shared" ref="CJ68" si="286">+(AQ68+AU68+AV68)*8+(BN68)*12</f>
        <v>28</v>
      </c>
      <c r="CK68" s="418">
        <f>BY68-BV68+JAN!CK73</f>
        <v>1</v>
      </c>
      <c r="CL68" s="424">
        <f>CK68*12+BV68*8</f>
        <v>12</v>
      </c>
      <c r="CN68" s="124">
        <f t="shared" si="252"/>
        <v>6.166666666666667</v>
      </c>
      <c r="CO68" s="128">
        <f t="shared" si="253"/>
        <v>144</v>
      </c>
      <c r="CP68" s="125">
        <f t="shared" si="254"/>
        <v>12.333333333333334</v>
      </c>
      <c r="CQ68" s="125">
        <f t="shared" si="255"/>
        <v>13.333333333333334</v>
      </c>
    </row>
    <row r="69" spans="1:95" ht="21" customHeight="1" thickBot="1" x14ac:dyDescent="0.3">
      <c r="A69" s="571" t="s">
        <v>160</v>
      </c>
      <c r="B69" s="569" t="s">
        <v>170</v>
      </c>
      <c r="C69" s="26" t="s">
        <v>3</v>
      </c>
      <c r="D69" s="412"/>
      <c r="E69" s="429"/>
      <c r="F69" s="434" t="s">
        <v>37</v>
      </c>
      <c r="G69" s="412" t="s">
        <v>37</v>
      </c>
      <c r="H69" s="412" t="s">
        <v>37</v>
      </c>
      <c r="I69" s="413" t="s">
        <v>37</v>
      </c>
      <c r="J69" s="413" t="s">
        <v>37</v>
      </c>
      <c r="K69" s="412"/>
      <c r="L69" s="429"/>
      <c r="M69" s="434" t="s">
        <v>37</v>
      </c>
      <c r="N69" s="412" t="s">
        <v>37</v>
      </c>
      <c r="O69" s="412" t="s">
        <v>37</v>
      </c>
      <c r="P69" s="412" t="s">
        <v>37</v>
      </c>
      <c r="Q69" s="413" t="s">
        <v>37</v>
      </c>
      <c r="R69" s="413"/>
      <c r="S69" s="429"/>
      <c r="T69" s="434" t="s">
        <v>37</v>
      </c>
      <c r="U69" s="412" t="s">
        <v>37</v>
      </c>
      <c r="V69" s="412" t="s">
        <v>37</v>
      </c>
      <c r="W69" s="412" t="s">
        <v>37</v>
      </c>
      <c r="X69" s="412" t="s">
        <v>37</v>
      </c>
      <c r="Y69" s="81"/>
      <c r="Z69" s="370"/>
      <c r="AA69" s="434" t="s">
        <v>37</v>
      </c>
      <c r="AB69" s="412" t="s">
        <v>37</v>
      </c>
      <c r="AC69" s="413" t="s">
        <v>37</v>
      </c>
      <c r="AD69" s="413" t="s">
        <v>37</v>
      </c>
      <c r="AE69" s="412" t="s">
        <v>37</v>
      </c>
      <c r="AF69" s="432"/>
      <c r="AG69" s="812"/>
      <c r="AH69" s="412"/>
      <c r="AI69" s="123">
        <f t="shared" si="211"/>
        <v>0</v>
      </c>
      <c r="AJ69" s="61">
        <f t="shared" si="212"/>
        <v>0</v>
      </c>
      <c r="AK69" s="61">
        <f t="shared" si="241"/>
        <v>0</v>
      </c>
      <c r="AL69" s="61">
        <f t="shared" si="242"/>
        <v>0</v>
      </c>
      <c r="AM69" s="61">
        <f t="shared" si="213"/>
        <v>0</v>
      </c>
      <c r="AN69" s="61">
        <f t="shared" si="214"/>
        <v>0</v>
      </c>
      <c r="AO69" s="61">
        <f t="shared" si="215"/>
        <v>0</v>
      </c>
      <c r="AP69" s="61">
        <f t="shared" si="216"/>
        <v>0</v>
      </c>
      <c r="AQ69" s="61">
        <f t="shared" si="217"/>
        <v>0</v>
      </c>
      <c r="AR69" s="61">
        <f t="shared" si="218"/>
        <v>0</v>
      </c>
      <c r="AS69" s="61">
        <f t="shared" si="219"/>
        <v>0</v>
      </c>
      <c r="AT69" s="61">
        <f t="shared" si="220"/>
        <v>0</v>
      </c>
      <c r="AU69" s="61">
        <f t="shared" si="221"/>
        <v>0</v>
      </c>
      <c r="AV69" s="61">
        <f t="shared" si="222"/>
        <v>20</v>
      </c>
      <c r="AW69" s="61">
        <f t="shared" si="223"/>
        <v>0</v>
      </c>
      <c r="AX69" s="61">
        <f t="shared" si="224"/>
        <v>0</v>
      </c>
      <c r="AY69" s="61">
        <f t="shared" si="225"/>
        <v>0</v>
      </c>
      <c r="AZ69" s="61">
        <f t="shared" si="226"/>
        <v>0</v>
      </c>
      <c r="BA69" s="61">
        <f t="shared" si="227"/>
        <v>0</v>
      </c>
      <c r="BB69" s="61">
        <f t="shared" si="228"/>
        <v>0</v>
      </c>
      <c r="BC69" s="62">
        <f t="shared" si="229"/>
        <v>13.333333333333334</v>
      </c>
      <c r="BD69" s="63"/>
      <c r="BE69" s="545">
        <f t="shared" si="266"/>
        <v>6.666666666666667</v>
      </c>
      <c r="BF69" s="5">
        <f t="shared" si="258"/>
        <v>0</v>
      </c>
      <c r="BG69" s="5">
        <f t="shared" si="206"/>
        <v>0</v>
      </c>
      <c r="BH69" s="5">
        <f t="shared" si="259"/>
        <v>0</v>
      </c>
      <c r="BI69" s="5">
        <f t="shared" si="260"/>
        <v>0</v>
      </c>
      <c r="BJ69" s="5">
        <f t="shared" si="207"/>
        <v>0</v>
      </c>
      <c r="BK69" s="5">
        <f t="shared" si="261"/>
        <v>0</v>
      </c>
      <c r="BL69" s="5">
        <f t="shared" si="208"/>
        <v>0</v>
      </c>
      <c r="BM69" s="5">
        <f t="shared" si="209"/>
        <v>0</v>
      </c>
      <c r="BN69" s="143">
        <f t="shared" si="210"/>
        <v>0</v>
      </c>
      <c r="BO69" s="145">
        <f>+BE69+JAN!BO74</f>
        <v>14.333333333333334</v>
      </c>
      <c r="BP69" s="64">
        <f>+BO69+(JAN!BN74+BN69)*(12/24)-$BO$12</f>
        <v>0</v>
      </c>
      <c r="BQ69" s="65">
        <f t="shared" ref="BQ69:BQ73" si="287">IF(BP69&gt;=(-11/24),0,(-BP69)/(12/24))</f>
        <v>0</v>
      </c>
      <c r="BR69" s="545">
        <f t="shared" ref="BR69:BR72" si="288">+BO69+BY69*$BD$2</f>
        <v>14.333333333333334</v>
      </c>
      <c r="BS69" s="545">
        <f t="shared" ref="BS69:BS72" si="289">+BR69-$BO$12</f>
        <v>0</v>
      </c>
      <c r="BT69" s="66" t="e">
        <f t="shared" si="273"/>
        <v>#REF!</v>
      </c>
      <c r="BU69" s="67">
        <f t="shared" si="274"/>
        <v>0</v>
      </c>
      <c r="BV69" s="67">
        <f t="shared" si="275"/>
        <v>0</v>
      </c>
      <c r="BW69" s="67">
        <f t="shared" si="276"/>
        <v>0</v>
      </c>
      <c r="BX69" s="67">
        <f t="shared" si="277"/>
        <v>0</v>
      </c>
      <c r="BY69" s="68">
        <f t="shared" si="256"/>
        <v>0</v>
      </c>
      <c r="BZ69" s="67">
        <f>+BN69+JAN!BZ74</f>
        <v>0</v>
      </c>
      <c r="CA69" s="67">
        <f>+JAN!CA74+BX69</f>
        <v>5</v>
      </c>
      <c r="CB69" s="68">
        <f t="shared" si="280"/>
        <v>5</v>
      </c>
      <c r="CE69" s="161">
        <f t="shared" si="237"/>
        <v>6.666666666666667</v>
      </c>
      <c r="CF69" s="125">
        <f t="shared" si="238"/>
        <v>13.333333333333334</v>
      </c>
      <c r="CG69" s="163">
        <f t="shared" si="249"/>
        <v>0</v>
      </c>
      <c r="CH69" s="163">
        <f t="shared" si="250"/>
        <v>0</v>
      </c>
      <c r="CI69" s="163">
        <f t="shared" si="251"/>
        <v>0</v>
      </c>
      <c r="CJ69" s="157">
        <f t="shared" si="239"/>
        <v>160</v>
      </c>
      <c r="CK69" s="418">
        <f>BY69-BV69+JAN!CK74</f>
        <v>0</v>
      </c>
      <c r="CL69" s="424">
        <f t="shared" si="279"/>
        <v>0</v>
      </c>
      <c r="CM69" s="23"/>
      <c r="CN69" s="124">
        <f t="shared" si="252"/>
        <v>6.666666666666667</v>
      </c>
      <c r="CO69" s="128">
        <f t="shared" si="253"/>
        <v>0</v>
      </c>
      <c r="CP69" s="125">
        <f t="shared" si="254"/>
        <v>13.333333333333334</v>
      </c>
      <c r="CQ69" s="125">
        <f t="shared" si="255"/>
        <v>13.333333333333334</v>
      </c>
    </row>
    <row r="70" spans="1:95" ht="21" customHeight="1" thickBot="1" x14ac:dyDescent="0.3">
      <c r="A70" s="571" t="s">
        <v>162</v>
      </c>
      <c r="B70" s="569" t="s">
        <v>166</v>
      </c>
      <c r="C70" s="26" t="s">
        <v>3</v>
      </c>
      <c r="D70" s="412" t="s">
        <v>25</v>
      </c>
      <c r="E70" s="441"/>
      <c r="F70" s="476"/>
      <c r="G70" s="412" t="s">
        <v>24</v>
      </c>
      <c r="H70" s="412" t="s">
        <v>25</v>
      </c>
      <c r="I70" s="475"/>
      <c r="J70" s="475"/>
      <c r="K70" s="412" t="s">
        <v>24</v>
      </c>
      <c r="L70" s="429" t="s">
        <v>25</v>
      </c>
      <c r="M70" s="476"/>
      <c r="N70" s="432"/>
      <c r="O70" s="412" t="s">
        <v>24</v>
      </c>
      <c r="P70" s="412" t="s">
        <v>25</v>
      </c>
      <c r="Q70" s="475"/>
      <c r="R70" s="475"/>
      <c r="S70" s="429" t="s">
        <v>24</v>
      </c>
      <c r="T70" s="434" t="s">
        <v>25</v>
      </c>
      <c r="U70" s="432"/>
      <c r="V70" s="432"/>
      <c r="W70" s="412" t="s">
        <v>24</v>
      </c>
      <c r="X70" s="412" t="s">
        <v>24</v>
      </c>
      <c r="Y70" s="427"/>
      <c r="Z70" s="480"/>
      <c r="AA70" s="434" t="s">
        <v>24</v>
      </c>
      <c r="AB70" s="412" t="s">
        <v>25</v>
      </c>
      <c r="AC70" s="475" t="s">
        <v>49</v>
      </c>
      <c r="AD70" s="475"/>
      <c r="AE70" s="412" t="s">
        <v>58</v>
      </c>
      <c r="AF70" s="432"/>
      <c r="AG70" s="432"/>
      <c r="AH70" s="412"/>
      <c r="AI70" s="123">
        <f t="shared" si="211"/>
        <v>7</v>
      </c>
      <c r="AJ70" s="61">
        <f t="shared" si="212"/>
        <v>6</v>
      </c>
      <c r="AK70" s="61">
        <f t="shared" si="241"/>
        <v>0</v>
      </c>
      <c r="AL70" s="61">
        <f t="shared" si="242"/>
        <v>0</v>
      </c>
      <c r="AM70" s="61">
        <f t="shared" si="213"/>
        <v>0</v>
      </c>
      <c r="AN70" s="61">
        <f t="shared" si="214"/>
        <v>0</v>
      </c>
      <c r="AO70" s="61">
        <f t="shared" si="215"/>
        <v>0</v>
      </c>
      <c r="AP70" s="61">
        <f t="shared" si="216"/>
        <v>0</v>
      </c>
      <c r="AQ70" s="61">
        <f t="shared" si="217"/>
        <v>0</v>
      </c>
      <c r="AR70" s="61">
        <f t="shared" si="218"/>
        <v>0</v>
      </c>
      <c r="AS70" s="61">
        <f t="shared" si="219"/>
        <v>0</v>
      </c>
      <c r="AT70" s="61">
        <f t="shared" si="220"/>
        <v>0</v>
      </c>
      <c r="AU70" s="61">
        <f t="shared" si="221"/>
        <v>0</v>
      </c>
      <c r="AV70" s="61">
        <f t="shared" si="222"/>
        <v>0</v>
      </c>
      <c r="AW70" s="61">
        <f t="shared" si="223"/>
        <v>0</v>
      </c>
      <c r="AX70" s="61">
        <f t="shared" si="224"/>
        <v>0</v>
      </c>
      <c r="AY70" s="61">
        <f t="shared" si="225"/>
        <v>0</v>
      </c>
      <c r="AZ70" s="61">
        <f t="shared" si="226"/>
        <v>0</v>
      </c>
      <c r="BA70" s="61">
        <f t="shared" si="227"/>
        <v>0</v>
      </c>
      <c r="BB70" s="61">
        <f t="shared" si="228"/>
        <v>0</v>
      </c>
      <c r="BC70" s="62">
        <f t="shared" si="229"/>
        <v>13</v>
      </c>
      <c r="BD70" s="63"/>
      <c r="BE70" s="545">
        <f t="shared" si="266"/>
        <v>6.5</v>
      </c>
      <c r="BF70" s="5">
        <f t="shared" si="258"/>
        <v>0</v>
      </c>
      <c r="BG70" s="5">
        <f t="shared" si="206"/>
        <v>0</v>
      </c>
      <c r="BH70" s="5">
        <f t="shared" si="259"/>
        <v>0</v>
      </c>
      <c r="BI70" s="5">
        <f t="shared" si="260"/>
        <v>0</v>
      </c>
      <c r="BJ70" s="5">
        <f t="shared" si="207"/>
        <v>0</v>
      </c>
      <c r="BK70" s="5">
        <f t="shared" si="261"/>
        <v>1</v>
      </c>
      <c r="BL70" s="5">
        <f t="shared" si="208"/>
        <v>0</v>
      </c>
      <c r="BM70" s="5">
        <f t="shared" si="209"/>
        <v>0</v>
      </c>
      <c r="BN70" s="143">
        <f t="shared" si="210"/>
        <v>1</v>
      </c>
      <c r="BO70" s="145">
        <f>+BE70+JAN!BO75</f>
        <v>13</v>
      </c>
      <c r="BP70" s="64">
        <f>+BO70+(JAN!BN75+BN70)*(12/24)-$BO$12</f>
        <v>0.16666666666666607</v>
      </c>
      <c r="BQ70" s="65">
        <f t="shared" si="287"/>
        <v>0</v>
      </c>
      <c r="BR70" s="545">
        <f t="shared" si="288"/>
        <v>13.5</v>
      </c>
      <c r="BS70" s="545">
        <f t="shared" si="289"/>
        <v>-0.83333333333333393</v>
      </c>
      <c r="BT70" s="66" t="e">
        <f t="shared" si="273"/>
        <v>#REF!</v>
      </c>
      <c r="BU70" s="67">
        <f t="shared" si="274"/>
        <v>0</v>
      </c>
      <c r="BV70" s="67">
        <f t="shared" si="275"/>
        <v>0</v>
      </c>
      <c r="BW70" s="67">
        <f t="shared" si="276"/>
        <v>1</v>
      </c>
      <c r="BX70" s="67">
        <f t="shared" si="277"/>
        <v>0</v>
      </c>
      <c r="BY70" s="68">
        <f t="shared" si="256"/>
        <v>1</v>
      </c>
      <c r="BZ70" s="67">
        <f>+BN70+JAN!BZ75</f>
        <v>3</v>
      </c>
      <c r="CA70" s="67">
        <f>+JAN!CA75+BX70</f>
        <v>4</v>
      </c>
      <c r="CB70" s="68">
        <f t="shared" si="280"/>
        <v>1</v>
      </c>
      <c r="CE70" s="161">
        <f t="shared" si="237"/>
        <v>6.5</v>
      </c>
      <c r="CF70" s="125">
        <f t="shared" si="238"/>
        <v>14</v>
      </c>
      <c r="CG70" s="163">
        <f t="shared" si="249"/>
        <v>156</v>
      </c>
      <c r="CH70" s="163">
        <f t="shared" si="250"/>
        <v>12</v>
      </c>
      <c r="CI70" s="163">
        <f t="shared" si="251"/>
        <v>168</v>
      </c>
      <c r="CJ70" s="157">
        <f t="shared" si="239"/>
        <v>12</v>
      </c>
      <c r="CK70" s="418">
        <f>BY70-BV70+JAN!CK75</f>
        <v>2</v>
      </c>
      <c r="CL70" s="424">
        <f t="shared" si="279"/>
        <v>24</v>
      </c>
      <c r="CN70" s="124">
        <f t="shared" si="252"/>
        <v>6.5</v>
      </c>
      <c r="CO70" s="128">
        <f t="shared" si="253"/>
        <v>168</v>
      </c>
      <c r="CP70" s="125">
        <f t="shared" si="254"/>
        <v>13</v>
      </c>
      <c r="CQ70" s="125">
        <f t="shared" si="255"/>
        <v>14</v>
      </c>
    </row>
    <row r="71" spans="1:95" ht="21" customHeight="1" thickBot="1" x14ac:dyDescent="0.3">
      <c r="A71" s="571" t="s">
        <v>164</v>
      </c>
      <c r="B71" s="569" t="s">
        <v>115</v>
      </c>
      <c r="C71" s="26" t="s">
        <v>3</v>
      </c>
      <c r="D71" s="409" t="s">
        <v>25</v>
      </c>
      <c r="E71" s="478"/>
      <c r="F71" s="473"/>
      <c r="G71" s="409" t="s">
        <v>25</v>
      </c>
      <c r="H71" s="409" t="s">
        <v>25</v>
      </c>
      <c r="I71" s="471"/>
      <c r="J71" s="471"/>
      <c r="K71" s="409" t="s">
        <v>24</v>
      </c>
      <c r="L71" s="414" t="s">
        <v>25</v>
      </c>
      <c r="M71" s="473"/>
      <c r="N71" s="479"/>
      <c r="O71" s="409" t="s">
        <v>24</v>
      </c>
      <c r="P71" s="409" t="s">
        <v>25</v>
      </c>
      <c r="Q71" s="471"/>
      <c r="R71" s="471"/>
      <c r="S71" s="414" t="s">
        <v>24</v>
      </c>
      <c r="T71" s="433" t="s">
        <v>25</v>
      </c>
      <c r="U71" s="479"/>
      <c r="V71" s="479"/>
      <c r="W71" s="409" t="s">
        <v>35</v>
      </c>
      <c r="X71" s="409" t="s">
        <v>27</v>
      </c>
      <c r="Y71" s="493"/>
      <c r="Z71" s="477"/>
      <c r="AA71" s="433" t="s">
        <v>24</v>
      </c>
      <c r="AB71" s="409" t="s">
        <v>25</v>
      </c>
      <c r="AC71" s="471" t="s">
        <v>49</v>
      </c>
      <c r="AD71" s="471"/>
      <c r="AE71" s="409" t="s">
        <v>25</v>
      </c>
      <c r="AF71" s="412"/>
      <c r="AG71" s="412"/>
      <c r="AH71" s="409"/>
      <c r="AI71" s="123">
        <f t="shared" si="211"/>
        <v>4</v>
      </c>
      <c r="AJ71" s="61">
        <f t="shared" si="212"/>
        <v>8</v>
      </c>
      <c r="AK71" s="61">
        <f t="shared" si="241"/>
        <v>0</v>
      </c>
      <c r="AL71" s="61">
        <f t="shared" si="242"/>
        <v>0</v>
      </c>
      <c r="AM71" s="61">
        <f t="shared" si="213"/>
        <v>0</v>
      </c>
      <c r="AN71" s="61">
        <f t="shared" si="214"/>
        <v>0</v>
      </c>
      <c r="AO71" s="61">
        <f t="shared" si="215"/>
        <v>1</v>
      </c>
      <c r="AP71" s="61">
        <f t="shared" si="216"/>
        <v>0</v>
      </c>
      <c r="AQ71" s="61">
        <f t="shared" si="217"/>
        <v>0</v>
      </c>
      <c r="AR71" s="61">
        <f t="shared" si="218"/>
        <v>0</v>
      </c>
      <c r="AS71" s="61">
        <f t="shared" si="219"/>
        <v>0</v>
      </c>
      <c r="AT71" s="61">
        <f t="shared" si="220"/>
        <v>1</v>
      </c>
      <c r="AU71" s="61">
        <f t="shared" si="221"/>
        <v>0</v>
      </c>
      <c r="AV71" s="61">
        <f t="shared" si="222"/>
        <v>0</v>
      </c>
      <c r="AW71" s="61">
        <f t="shared" si="223"/>
        <v>0</v>
      </c>
      <c r="AX71" s="61">
        <f t="shared" si="224"/>
        <v>0</v>
      </c>
      <c r="AY71" s="61">
        <f t="shared" si="225"/>
        <v>0</v>
      </c>
      <c r="AZ71" s="61">
        <f t="shared" si="226"/>
        <v>0</v>
      </c>
      <c r="BA71" s="61">
        <f t="shared" si="227"/>
        <v>0</v>
      </c>
      <c r="BB71" s="61">
        <f t="shared" si="228"/>
        <v>0</v>
      </c>
      <c r="BC71" s="62">
        <f t="shared" si="229"/>
        <v>13</v>
      </c>
      <c r="BD71" s="63"/>
      <c r="BE71" s="545">
        <f t="shared" si="266"/>
        <v>6.5</v>
      </c>
      <c r="BF71" s="5">
        <f t="shared" si="258"/>
        <v>0</v>
      </c>
      <c r="BG71" s="5">
        <f t="shared" si="206"/>
        <v>0</v>
      </c>
      <c r="BH71" s="5">
        <f t="shared" si="259"/>
        <v>0</v>
      </c>
      <c r="BI71" s="5">
        <f t="shared" si="260"/>
        <v>0</v>
      </c>
      <c r="BJ71" s="5">
        <f t="shared" si="207"/>
        <v>0</v>
      </c>
      <c r="BK71" s="5">
        <f t="shared" si="261"/>
        <v>1</v>
      </c>
      <c r="BL71" s="5">
        <f t="shared" si="208"/>
        <v>0</v>
      </c>
      <c r="BM71" s="5">
        <f t="shared" si="209"/>
        <v>0</v>
      </c>
      <c r="BN71" s="143">
        <f t="shared" si="210"/>
        <v>0</v>
      </c>
      <c r="BO71" s="145">
        <f>+BE71+JAN!BO42</f>
        <v>14.333333333333332</v>
      </c>
      <c r="BP71" s="64">
        <f>+BO71+(JAN!BN42+BN71)*(12/24)-$BO$12</f>
        <v>0</v>
      </c>
      <c r="BQ71" s="65">
        <f t="shared" si="287"/>
        <v>0</v>
      </c>
      <c r="BR71" s="545">
        <f t="shared" si="288"/>
        <v>14.833333333333332</v>
      </c>
      <c r="BS71" s="545">
        <f t="shared" si="289"/>
        <v>0.49999999999999822</v>
      </c>
      <c r="BT71" s="66" t="e">
        <f t="shared" si="273"/>
        <v>#REF!</v>
      </c>
      <c r="BU71" s="67">
        <f t="shared" si="274"/>
        <v>0</v>
      </c>
      <c r="BV71" s="67">
        <f t="shared" si="275"/>
        <v>0</v>
      </c>
      <c r="BW71" s="67">
        <f t="shared" si="276"/>
        <v>1</v>
      </c>
      <c r="BX71" s="67">
        <f t="shared" si="277"/>
        <v>0</v>
      </c>
      <c r="BY71" s="68">
        <f t="shared" si="256"/>
        <v>1</v>
      </c>
      <c r="BZ71" s="67">
        <f>+BN71+JAN!BZ42</f>
        <v>0</v>
      </c>
      <c r="CA71" s="67">
        <f>+JAN!CA42+BX71</f>
        <v>4</v>
      </c>
      <c r="CB71" s="68">
        <f t="shared" si="280"/>
        <v>4</v>
      </c>
      <c r="CE71" s="161">
        <f t="shared" si="237"/>
        <v>6.5</v>
      </c>
      <c r="CF71" s="125">
        <f t="shared" si="238"/>
        <v>14</v>
      </c>
      <c r="CG71" s="163">
        <f t="shared" si="249"/>
        <v>156</v>
      </c>
      <c r="CH71" s="163">
        <f t="shared" si="250"/>
        <v>12</v>
      </c>
      <c r="CI71" s="163">
        <f t="shared" si="251"/>
        <v>168</v>
      </c>
      <c r="CJ71" s="157">
        <f t="shared" si="239"/>
        <v>0</v>
      </c>
      <c r="CK71" s="418">
        <f>BY71-BV71+JAN!CK42</f>
        <v>2</v>
      </c>
      <c r="CL71" s="424">
        <f t="shared" si="279"/>
        <v>24</v>
      </c>
      <c r="CM71" s="18"/>
      <c r="CN71" s="124">
        <f t="shared" si="252"/>
        <v>6.5</v>
      </c>
      <c r="CO71" s="128">
        <f t="shared" si="253"/>
        <v>168</v>
      </c>
      <c r="CP71" s="125">
        <f t="shared" si="254"/>
        <v>13</v>
      </c>
      <c r="CQ71" s="125">
        <f t="shared" si="255"/>
        <v>14</v>
      </c>
    </row>
    <row r="72" spans="1:95" ht="21" customHeight="1" thickBot="1" x14ac:dyDescent="0.3">
      <c r="A72" s="571" t="s">
        <v>165</v>
      </c>
      <c r="B72" s="569" t="s">
        <v>100</v>
      </c>
      <c r="C72" s="26" t="s">
        <v>3</v>
      </c>
      <c r="D72" s="412" t="s">
        <v>25</v>
      </c>
      <c r="E72" s="441"/>
      <c r="F72" s="476" t="s">
        <v>48</v>
      </c>
      <c r="G72" s="412" t="s">
        <v>24</v>
      </c>
      <c r="H72" s="412" t="s">
        <v>25</v>
      </c>
      <c r="I72" s="475"/>
      <c r="J72" s="475"/>
      <c r="K72" s="412" t="s">
        <v>24</v>
      </c>
      <c r="L72" s="429" t="s">
        <v>25</v>
      </c>
      <c r="M72" s="476"/>
      <c r="N72" s="432"/>
      <c r="O72" s="412" t="s">
        <v>24</v>
      </c>
      <c r="P72" s="412" t="s">
        <v>25</v>
      </c>
      <c r="Q72" s="475"/>
      <c r="R72" s="475" t="s">
        <v>50</v>
      </c>
      <c r="S72" s="429" t="s">
        <v>24</v>
      </c>
      <c r="T72" s="434" t="s">
        <v>25</v>
      </c>
      <c r="U72" s="432"/>
      <c r="V72" s="432"/>
      <c r="W72" s="412" t="s">
        <v>24</v>
      </c>
      <c r="X72" s="412" t="s">
        <v>24</v>
      </c>
      <c r="Y72" s="427"/>
      <c r="Z72" s="480"/>
      <c r="AA72" s="434" t="s">
        <v>24</v>
      </c>
      <c r="AB72" s="412" t="s">
        <v>25</v>
      </c>
      <c r="AC72" s="475" t="s">
        <v>49</v>
      </c>
      <c r="AD72" s="475"/>
      <c r="AE72" s="412" t="s">
        <v>25</v>
      </c>
      <c r="AF72" s="432"/>
      <c r="AG72" s="432"/>
      <c r="AH72" s="412"/>
      <c r="AI72" s="123">
        <f t="shared" si="211"/>
        <v>7</v>
      </c>
      <c r="AJ72" s="61">
        <f t="shared" si="212"/>
        <v>7</v>
      </c>
      <c r="AK72" s="61">
        <f t="shared" si="241"/>
        <v>0</v>
      </c>
      <c r="AL72" s="61">
        <f t="shared" si="242"/>
        <v>0</v>
      </c>
      <c r="AM72" s="61">
        <f t="shared" si="213"/>
        <v>0</v>
      </c>
      <c r="AN72" s="61">
        <f t="shared" si="214"/>
        <v>0</v>
      </c>
      <c r="AO72" s="61">
        <f t="shared" si="215"/>
        <v>0</v>
      </c>
      <c r="AP72" s="61">
        <f t="shared" si="216"/>
        <v>0</v>
      </c>
      <c r="AQ72" s="61">
        <f t="shared" si="217"/>
        <v>0</v>
      </c>
      <c r="AR72" s="61">
        <f t="shared" si="218"/>
        <v>0</v>
      </c>
      <c r="AS72" s="61">
        <f t="shared" si="219"/>
        <v>0</v>
      </c>
      <c r="AT72" s="61">
        <f t="shared" si="220"/>
        <v>0</v>
      </c>
      <c r="AU72" s="61">
        <f t="shared" si="221"/>
        <v>0</v>
      </c>
      <c r="AV72" s="61">
        <f t="shared" si="222"/>
        <v>0</v>
      </c>
      <c r="AW72" s="61">
        <f t="shared" si="223"/>
        <v>0</v>
      </c>
      <c r="AX72" s="61">
        <f t="shared" si="224"/>
        <v>0</v>
      </c>
      <c r="AY72" s="61">
        <f t="shared" si="225"/>
        <v>0</v>
      </c>
      <c r="AZ72" s="61">
        <f t="shared" si="226"/>
        <v>0</v>
      </c>
      <c r="BA72" s="61">
        <f t="shared" si="227"/>
        <v>0</v>
      </c>
      <c r="BB72" s="61">
        <f t="shared" si="228"/>
        <v>0</v>
      </c>
      <c r="BC72" s="62">
        <f t="shared" si="229"/>
        <v>14</v>
      </c>
      <c r="BD72" s="63"/>
      <c r="BE72" s="545">
        <f t="shared" si="266"/>
        <v>7</v>
      </c>
      <c r="BF72" s="5">
        <f t="shared" si="258"/>
        <v>0</v>
      </c>
      <c r="BG72" s="5">
        <f t="shared" si="206"/>
        <v>0</v>
      </c>
      <c r="BH72" s="5">
        <f t="shared" si="259"/>
        <v>0</v>
      </c>
      <c r="BI72" s="5">
        <f t="shared" si="260"/>
        <v>0</v>
      </c>
      <c r="BJ72" s="5">
        <f t="shared" si="207"/>
        <v>1</v>
      </c>
      <c r="BK72" s="5">
        <f t="shared" si="261"/>
        <v>1</v>
      </c>
      <c r="BL72" s="5">
        <f t="shared" si="208"/>
        <v>1</v>
      </c>
      <c r="BM72" s="5">
        <f t="shared" si="209"/>
        <v>0</v>
      </c>
      <c r="BN72" s="143">
        <f t="shared" si="210"/>
        <v>0</v>
      </c>
      <c r="BO72" s="145">
        <f>+BE72+JAN!BO76</f>
        <v>14</v>
      </c>
      <c r="BP72" s="64">
        <f>+BO72+(JAN!BN76+BN72)*(12/24)-$BO$12</f>
        <v>-0.33333333333333393</v>
      </c>
      <c r="BQ72" s="65">
        <f t="shared" si="287"/>
        <v>0</v>
      </c>
      <c r="BR72" s="545">
        <f t="shared" si="288"/>
        <v>15.5</v>
      </c>
      <c r="BS72" s="545">
        <f t="shared" si="289"/>
        <v>1.1666666666666661</v>
      </c>
      <c r="BT72" s="66" t="e">
        <f t="shared" si="273"/>
        <v>#REF!</v>
      </c>
      <c r="BU72" s="67">
        <f t="shared" si="274"/>
        <v>0</v>
      </c>
      <c r="BV72" s="67">
        <f t="shared" si="275"/>
        <v>0</v>
      </c>
      <c r="BW72" s="67">
        <f t="shared" si="276"/>
        <v>2</v>
      </c>
      <c r="BX72" s="67">
        <f t="shared" si="277"/>
        <v>1</v>
      </c>
      <c r="BY72" s="68">
        <f t="shared" si="256"/>
        <v>3</v>
      </c>
      <c r="BZ72" s="67">
        <f>+BN72+JAN!BZ76</f>
        <v>0</v>
      </c>
      <c r="CA72" s="67">
        <f>+JAN!CA76+BX72</f>
        <v>5</v>
      </c>
      <c r="CB72" s="68">
        <f t="shared" si="280"/>
        <v>5</v>
      </c>
      <c r="CE72" s="161">
        <f t="shared" si="237"/>
        <v>7</v>
      </c>
      <c r="CF72" s="125">
        <f t="shared" si="238"/>
        <v>17</v>
      </c>
      <c r="CG72" s="163">
        <f t="shared" si="249"/>
        <v>168</v>
      </c>
      <c r="CH72" s="163">
        <f t="shared" si="250"/>
        <v>36</v>
      </c>
      <c r="CI72" s="163">
        <f t="shared" si="251"/>
        <v>204</v>
      </c>
      <c r="CJ72" s="157">
        <f t="shared" si="239"/>
        <v>0</v>
      </c>
      <c r="CK72" s="418">
        <f>BY72-BV72+JAN!CK76</f>
        <v>6</v>
      </c>
      <c r="CL72" s="424">
        <f t="shared" si="279"/>
        <v>72</v>
      </c>
      <c r="CM72" s="18"/>
      <c r="CN72" s="124">
        <f t="shared" si="252"/>
        <v>7</v>
      </c>
      <c r="CO72" s="128">
        <f t="shared" si="253"/>
        <v>204</v>
      </c>
      <c r="CP72" s="125">
        <f t="shared" si="254"/>
        <v>14</v>
      </c>
      <c r="CQ72" s="125">
        <f t="shared" si="255"/>
        <v>17</v>
      </c>
    </row>
    <row r="73" spans="1:95" ht="21" customHeight="1" thickBot="1" x14ac:dyDescent="0.3">
      <c r="A73" s="571" t="s">
        <v>167</v>
      </c>
      <c r="B73" s="569" t="s">
        <v>335</v>
      </c>
      <c r="C73" s="26" t="s">
        <v>3</v>
      </c>
      <c r="D73" s="909"/>
      <c r="E73" s="910"/>
      <c r="F73" s="911" t="s">
        <v>37</v>
      </c>
      <c r="G73" s="909" t="s">
        <v>37</v>
      </c>
      <c r="H73" s="909" t="s">
        <v>37</v>
      </c>
      <c r="I73" s="909" t="s">
        <v>37</v>
      </c>
      <c r="J73" s="909" t="s">
        <v>37</v>
      </c>
      <c r="K73" s="909"/>
      <c r="L73" s="910"/>
      <c r="M73" s="911" t="s">
        <v>37</v>
      </c>
      <c r="N73" s="909" t="s">
        <v>37</v>
      </c>
      <c r="O73" s="909" t="s">
        <v>37</v>
      </c>
      <c r="P73" s="909" t="s">
        <v>37</v>
      </c>
      <c r="Q73" s="909" t="s">
        <v>37</v>
      </c>
      <c r="R73" s="909"/>
      <c r="S73" s="910"/>
      <c r="T73" s="911" t="s">
        <v>37</v>
      </c>
      <c r="U73" s="909" t="s">
        <v>37</v>
      </c>
      <c r="V73" s="909" t="s">
        <v>37</v>
      </c>
      <c r="W73" s="909" t="s">
        <v>37</v>
      </c>
      <c r="X73" s="909" t="s">
        <v>37</v>
      </c>
      <c r="Y73" s="909"/>
      <c r="Z73" s="910"/>
      <c r="AA73" s="911" t="s">
        <v>37</v>
      </c>
      <c r="AB73" s="909" t="s">
        <v>37</v>
      </c>
      <c r="AC73" s="909" t="s">
        <v>37</v>
      </c>
      <c r="AD73" s="909" t="s">
        <v>37</v>
      </c>
      <c r="AE73" s="909" t="s">
        <v>37</v>
      </c>
      <c r="AF73" s="402"/>
      <c r="AG73" s="402"/>
      <c r="AH73" s="909"/>
      <c r="AI73" s="123">
        <f t="shared" si="211"/>
        <v>0</v>
      </c>
      <c r="AJ73" s="61">
        <f t="shared" si="212"/>
        <v>0</v>
      </c>
      <c r="AK73" s="61">
        <f t="shared" si="241"/>
        <v>0</v>
      </c>
      <c r="AL73" s="61">
        <f t="shared" si="242"/>
        <v>0</v>
      </c>
      <c r="AM73" s="61">
        <f t="shared" si="213"/>
        <v>0</v>
      </c>
      <c r="AN73" s="61">
        <f t="shared" si="214"/>
        <v>0</v>
      </c>
      <c r="AO73" s="61">
        <f t="shared" si="215"/>
        <v>0</v>
      </c>
      <c r="AP73" s="61">
        <f t="shared" si="216"/>
        <v>0</v>
      </c>
      <c r="AQ73" s="61">
        <f t="shared" si="217"/>
        <v>0</v>
      </c>
      <c r="AR73" s="61">
        <f t="shared" si="218"/>
        <v>0</v>
      </c>
      <c r="AS73" s="61">
        <f t="shared" si="219"/>
        <v>0</v>
      </c>
      <c r="AT73" s="61">
        <f t="shared" si="220"/>
        <v>0</v>
      </c>
      <c r="AU73" s="61">
        <f t="shared" si="221"/>
        <v>0</v>
      </c>
      <c r="AV73" s="61">
        <f t="shared" si="222"/>
        <v>20</v>
      </c>
      <c r="AW73" s="61">
        <f t="shared" si="223"/>
        <v>0</v>
      </c>
      <c r="AX73" s="61">
        <f t="shared" si="224"/>
        <v>0</v>
      </c>
      <c r="AY73" s="61">
        <f t="shared" si="225"/>
        <v>0</v>
      </c>
      <c r="AZ73" s="61">
        <f t="shared" si="226"/>
        <v>0</v>
      </c>
      <c r="BA73" s="61">
        <f t="shared" si="227"/>
        <v>0</v>
      </c>
      <c r="BB73" s="61">
        <f t="shared" si="228"/>
        <v>0</v>
      </c>
      <c r="BC73" s="62">
        <f t="shared" si="229"/>
        <v>13.333333333333334</v>
      </c>
      <c r="BD73" s="63"/>
      <c r="BE73" s="545">
        <f t="shared" si="266"/>
        <v>6.666666666666667</v>
      </c>
      <c r="BF73" s="5">
        <f t="shared" si="258"/>
        <v>0</v>
      </c>
      <c r="BG73" s="5">
        <f t="shared" si="206"/>
        <v>0</v>
      </c>
      <c r="BH73" s="5">
        <f t="shared" si="259"/>
        <v>0</v>
      </c>
      <c r="BI73" s="5">
        <f t="shared" si="260"/>
        <v>0</v>
      </c>
      <c r="BJ73" s="5">
        <f t="shared" si="207"/>
        <v>0</v>
      </c>
      <c r="BK73" s="5">
        <f t="shared" si="261"/>
        <v>0</v>
      </c>
      <c r="BL73" s="5">
        <f t="shared" si="208"/>
        <v>0</v>
      </c>
      <c r="BM73" s="5">
        <f t="shared" si="209"/>
        <v>0</v>
      </c>
      <c r="BN73" s="143">
        <f t="shared" si="210"/>
        <v>0</v>
      </c>
      <c r="BO73" s="145">
        <f>+BE73+JAN!BO77</f>
        <v>8.3333333333333339</v>
      </c>
      <c r="BP73" s="837">
        <f>+BO73+(JAN!BN79+BN73)*(12/24)-$BO$12+"144:00"</f>
        <v>0</v>
      </c>
      <c r="BQ73" s="65">
        <f t="shared" si="287"/>
        <v>0</v>
      </c>
      <c r="BR73" s="838">
        <f>+BO73+BY73*$BD$2+"144:00"</f>
        <v>14.333333333333334</v>
      </c>
      <c r="BS73" s="545">
        <f>+BR73-$BO$12</f>
        <v>0</v>
      </c>
      <c r="BT73" s="66" t="e">
        <f t="shared" si="273"/>
        <v>#REF!</v>
      </c>
      <c r="BU73" s="67">
        <f t="shared" si="274"/>
        <v>0</v>
      </c>
      <c r="BV73" s="67">
        <f t="shared" si="275"/>
        <v>0</v>
      </c>
      <c r="BW73" s="67">
        <f t="shared" si="276"/>
        <v>0</v>
      </c>
      <c r="BX73" s="67">
        <f t="shared" si="277"/>
        <v>0</v>
      </c>
      <c r="BY73" s="68">
        <f t="shared" si="256"/>
        <v>0</v>
      </c>
      <c r="BZ73" s="67">
        <f>+BN73+JAN!BZ79</f>
        <v>0</v>
      </c>
      <c r="CA73" s="67">
        <f>+JAN!CA77+BX73</f>
        <v>0</v>
      </c>
      <c r="CB73" s="68">
        <f t="shared" si="280"/>
        <v>0</v>
      </c>
      <c r="CE73" s="161">
        <f t="shared" ref="CE73:CE75" si="290">+BE73</f>
        <v>6.666666666666667</v>
      </c>
      <c r="CF73" s="125">
        <f t="shared" ref="CF73:CF75" si="291">+BC73+BF73+BG73+BJ73+BK73+BL73+BM73+BH73+BI73</f>
        <v>13.333333333333334</v>
      </c>
      <c r="CG73" s="163">
        <f t="shared" ref="CG73:CG75" si="292">+BE73*24-(AQ73+AU73+AV73)*8</f>
        <v>0</v>
      </c>
      <c r="CH73" s="163">
        <f t="shared" ref="CH73:CH75" si="293">+(BF73+BG73+BJ73+BK73+BL73+BM73)*12+(BH73+BI73)*8</f>
        <v>0</v>
      </c>
      <c r="CI73" s="163">
        <f t="shared" ref="CI73:CI75" si="294">+CG73+CH73</f>
        <v>0</v>
      </c>
      <c r="CJ73" s="157">
        <f t="shared" ref="CJ73:CJ75" si="295">+(AQ73+AU73+AV73)*8+(BN73)*12</f>
        <v>160</v>
      </c>
      <c r="CK73" s="418">
        <f>BY73-BV73+JAN!CK77</f>
        <v>0</v>
      </c>
      <c r="CL73" s="424">
        <f>CK73*12+BV73*8</f>
        <v>0</v>
      </c>
      <c r="CN73" s="124">
        <f t="shared" si="252"/>
        <v>6.666666666666667</v>
      </c>
      <c r="CO73" s="128">
        <f t="shared" si="253"/>
        <v>0</v>
      </c>
      <c r="CP73" s="125">
        <f t="shared" si="254"/>
        <v>13.333333333333334</v>
      </c>
      <c r="CQ73" s="125">
        <f t="shared" si="255"/>
        <v>13.333333333333334</v>
      </c>
    </row>
    <row r="74" spans="1:95" ht="21" customHeight="1" thickBot="1" x14ac:dyDescent="0.3">
      <c r="A74" s="571" t="s">
        <v>169</v>
      </c>
      <c r="B74" s="569" t="s">
        <v>336</v>
      </c>
      <c r="C74" s="26" t="s">
        <v>3</v>
      </c>
      <c r="D74" s="409" t="s">
        <v>342</v>
      </c>
      <c r="E74" s="478"/>
      <c r="F74" s="473"/>
      <c r="G74" s="409" t="s">
        <v>24</v>
      </c>
      <c r="H74" s="409" t="s">
        <v>25</v>
      </c>
      <c r="I74" s="471"/>
      <c r="J74" s="471"/>
      <c r="K74" s="409" t="s">
        <v>24</v>
      </c>
      <c r="L74" s="414" t="s">
        <v>25</v>
      </c>
      <c r="M74" s="473"/>
      <c r="N74" s="479"/>
      <c r="O74" s="409" t="s">
        <v>24</v>
      </c>
      <c r="P74" s="409" t="s">
        <v>25</v>
      </c>
      <c r="Q74" s="471"/>
      <c r="R74" s="471"/>
      <c r="S74" s="414" t="s">
        <v>24</v>
      </c>
      <c r="T74" s="433" t="s">
        <v>25</v>
      </c>
      <c r="U74" s="479"/>
      <c r="V74" s="479"/>
      <c r="W74" s="409" t="s">
        <v>24</v>
      </c>
      <c r="X74" s="409" t="s">
        <v>24</v>
      </c>
      <c r="Y74" s="493"/>
      <c r="Z74" s="477"/>
      <c r="AA74" s="433" t="s">
        <v>24</v>
      </c>
      <c r="AB74" s="409" t="s">
        <v>25</v>
      </c>
      <c r="AC74" s="471" t="s">
        <v>49</v>
      </c>
      <c r="AD74" s="471" t="s">
        <v>27</v>
      </c>
      <c r="AE74" s="409" t="s">
        <v>31</v>
      </c>
      <c r="AF74" s="432"/>
      <c r="AG74" s="432"/>
      <c r="AH74" s="412"/>
      <c r="AI74" s="123">
        <f t="shared" si="211"/>
        <v>7</v>
      </c>
      <c r="AJ74" s="61">
        <f t="shared" si="212"/>
        <v>5</v>
      </c>
      <c r="AK74" s="61">
        <f t="shared" si="241"/>
        <v>0</v>
      </c>
      <c r="AL74" s="61">
        <f t="shared" si="242"/>
        <v>0</v>
      </c>
      <c r="AM74" s="61">
        <f t="shared" si="213"/>
        <v>0</v>
      </c>
      <c r="AN74" s="61">
        <f t="shared" si="214"/>
        <v>0</v>
      </c>
      <c r="AO74" s="61">
        <f t="shared" si="215"/>
        <v>1</v>
      </c>
      <c r="AP74" s="61">
        <f t="shared" si="216"/>
        <v>1</v>
      </c>
      <c r="AQ74" s="61">
        <f t="shared" si="217"/>
        <v>0</v>
      </c>
      <c r="AR74" s="61">
        <f t="shared" si="218"/>
        <v>0</v>
      </c>
      <c r="AS74" s="61">
        <f t="shared" si="219"/>
        <v>0</v>
      </c>
      <c r="AT74" s="61">
        <f t="shared" si="220"/>
        <v>0</v>
      </c>
      <c r="AU74" s="61">
        <f t="shared" si="221"/>
        <v>0</v>
      </c>
      <c r="AV74" s="61">
        <f t="shared" si="222"/>
        <v>0</v>
      </c>
      <c r="AW74" s="61">
        <f t="shared" si="223"/>
        <v>0</v>
      </c>
      <c r="AX74" s="61">
        <f t="shared" si="224"/>
        <v>0</v>
      </c>
      <c r="AY74" s="61">
        <f t="shared" si="225"/>
        <v>0</v>
      </c>
      <c r="AZ74" s="61">
        <f t="shared" si="226"/>
        <v>1</v>
      </c>
      <c r="BA74" s="61">
        <f t="shared" si="227"/>
        <v>0</v>
      </c>
      <c r="BB74" s="61">
        <f t="shared" si="228"/>
        <v>0</v>
      </c>
      <c r="BC74" s="62">
        <f t="shared" si="229"/>
        <v>14</v>
      </c>
      <c r="BD74" s="63"/>
      <c r="BE74" s="545">
        <f t="shared" si="266"/>
        <v>7</v>
      </c>
      <c r="BF74" s="5">
        <f t="shared" si="258"/>
        <v>0</v>
      </c>
      <c r="BG74" s="5">
        <f t="shared" si="206"/>
        <v>0</v>
      </c>
      <c r="BH74" s="5">
        <f t="shared" si="259"/>
        <v>0</v>
      </c>
      <c r="BI74" s="5">
        <f t="shared" si="260"/>
        <v>0</v>
      </c>
      <c r="BJ74" s="5">
        <f t="shared" si="207"/>
        <v>0</v>
      </c>
      <c r="BK74" s="5">
        <f t="shared" si="261"/>
        <v>1</v>
      </c>
      <c r="BL74" s="5">
        <f t="shared" si="208"/>
        <v>0</v>
      </c>
      <c r="BM74" s="5">
        <f t="shared" si="209"/>
        <v>0</v>
      </c>
      <c r="BN74" s="143">
        <f t="shared" si="210"/>
        <v>0</v>
      </c>
      <c r="BO74" s="145">
        <f>+BE74+JAN!BO78</f>
        <v>8.5</v>
      </c>
      <c r="BP74" s="837">
        <f>+BO74+(JAN!BN79+BN74)*(12/24)-$BO$12+"144:00"</f>
        <v>0.16666666666666607</v>
      </c>
      <c r="BQ74" s="65">
        <f t="shared" ref="BQ74:BQ75" si="296">IF(BP74&gt;=(-11/24),0,(-BP74)/(12/24))</f>
        <v>0</v>
      </c>
      <c r="BR74" s="838">
        <f>+BO74+BY74*$BD$2+"144:00"</f>
        <v>15</v>
      </c>
      <c r="BS74" s="545">
        <f>+BR74-$BO$12</f>
        <v>0.66666666666666607</v>
      </c>
      <c r="BT74" s="66" t="e">
        <f t="shared" si="273"/>
        <v>#REF!</v>
      </c>
      <c r="BU74" s="67">
        <f t="shared" si="274"/>
        <v>0</v>
      </c>
      <c r="BV74" s="67">
        <f t="shared" si="275"/>
        <v>0</v>
      </c>
      <c r="BW74" s="67">
        <f t="shared" si="276"/>
        <v>1</v>
      </c>
      <c r="BX74" s="67">
        <f t="shared" si="277"/>
        <v>0</v>
      </c>
      <c r="BY74" s="68">
        <f t="shared" ref="BY74:BY75" si="297">+BU74+BV74+BW74+BX74</f>
        <v>1</v>
      </c>
      <c r="BZ74" s="67">
        <f>+BN74</f>
        <v>0</v>
      </c>
      <c r="CA74" s="67">
        <f>+JAN!CA78+BX74</f>
        <v>0</v>
      </c>
      <c r="CB74" s="68">
        <f t="shared" ref="CB74:CB75" si="298">+CA74-BZ74</f>
        <v>0</v>
      </c>
      <c r="CE74" s="161">
        <f t="shared" si="290"/>
        <v>7</v>
      </c>
      <c r="CF74" s="125">
        <f t="shared" si="291"/>
        <v>15</v>
      </c>
      <c r="CG74" s="163">
        <f t="shared" si="292"/>
        <v>168</v>
      </c>
      <c r="CH74" s="163">
        <f t="shared" si="293"/>
        <v>12</v>
      </c>
      <c r="CI74" s="163">
        <f t="shared" si="294"/>
        <v>180</v>
      </c>
      <c r="CJ74" s="157">
        <f t="shared" si="295"/>
        <v>0</v>
      </c>
      <c r="CK74" s="418">
        <f>BY74-BV74+JAN!CK78</f>
        <v>1</v>
      </c>
      <c r="CL74" s="424">
        <f t="shared" ref="CL74:CL75" si="299">CK74*12+BV74*8</f>
        <v>12</v>
      </c>
      <c r="CN74" s="124">
        <f t="shared" si="252"/>
        <v>7</v>
      </c>
      <c r="CO74" s="128">
        <f t="shared" si="253"/>
        <v>180</v>
      </c>
      <c r="CP74" s="125">
        <f t="shared" si="254"/>
        <v>14</v>
      </c>
      <c r="CQ74" s="125">
        <f t="shared" si="255"/>
        <v>15</v>
      </c>
    </row>
    <row r="75" spans="1:95" ht="21" customHeight="1" x14ac:dyDescent="0.25">
      <c r="A75" s="571" t="s">
        <v>325</v>
      </c>
      <c r="B75" s="569" t="s">
        <v>337</v>
      </c>
      <c r="C75" s="26" t="s">
        <v>3</v>
      </c>
      <c r="D75" s="409" t="s">
        <v>342</v>
      </c>
      <c r="E75" s="478"/>
      <c r="F75" s="473"/>
      <c r="G75" s="409" t="s">
        <v>24</v>
      </c>
      <c r="H75" s="409" t="s">
        <v>25</v>
      </c>
      <c r="I75" s="471"/>
      <c r="J75" s="471"/>
      <c r="K75" s="409" t="s">
        <v>24</v>
      </c>
      <c r="L75" s="414" t="s">
        <v>25</v>
      </c>
      <c r="M75" s="473"/>
      <c r="N75" s="479"/>
      <c r="O75" s="409" t="s">
        <v>24</v>
      </c>
      <c r="P75" s="409" t="s">
        <v>25</v>
      </c>
      <c r="Q75" s="471"/>
      <c r="R75" s="471"/>
      <c r="S75" s="414" t="s">
        <v>24</v>
      </c>
      <c r="T75" s="433" t="s">
        <v>25</v>
      </c>
      <c r="U75" s="479"/>
      <c r="V75" s="479"/>
      <c r="W75" s="409" t="s">
        <v>24</v>
      </c>
      <c r="X75" s="409" t="s">
        <v>27</v>
      </c>
      <c r="Y75" s="493" t="s">
        <v>27</v>
      </c>
      <c r="Z75" s="477"/>
      <c r="AA75" s="433" t="s">
        <v>24</v>
      </c>
      <c r="AB75" s="409" t="s">
        <v>25</v>
      </c>
      <c r="AC75" s="471" t="s">
        <v>49</v>
      </c>
      <c r="AD75" s="471"/>
      <c r="AE75" s="409" t="s">
        <v>25</v>
      </c>
      <c r="AF75" s="412"/>
      <c r="AG75" s="479"/>
      <c r="AH75" s="429"/>
      <c r="AI75" s="123">
        <f t="shared" si="211"/>
        <v>6</v>
      </c>
      <c r="AJ75" s="61">
        <f t="shared" si="212"/>
        <v>6</v>
      </c>
      <c r="AK75" s="61">
        <f t="shared" si="241"/>
        <v>0</v>
      </c>
      <c r="AL75" s="61">
        <f t="shared" si="242"/>
        <v>0</v>
      </c>
      <c r="AM75" s="61">
        <f t="shared" si="213"/>
        <v>0</v>
      </c>
      <c r="AN75" s="61">
        <f t="shared" si="214"/>
        <v>0</v>
      </c>
      <c r="AO75" s="61">
        <f t="shared" si="215"/>
        <v>2</v>
      </c>
      <c r="AP75" s="61">
        <f t="shared" si="216"/>
        <v>0</v>
      </c>
      <c r="AQ75" s="61">
        <f t="shared" si="217"/>
        <v>0</v>
      </c>
      <c r="AR75" s="61">
        <f t="shared" si="218"/>
        <v>0</v>
      </c>
      <c r="AS75" s="61">
        <f t="shared" si="219"/>
        <v>0</v>
      </c>
      <c r="AT75" s="61">
        <f t="shared" si="220"/>
        <v>0</v>
      </c>
      <c r="AU75" s="61">
        <f t="shared" si="221"/>
        <v>0</v>
      </c>
      <c r="AV75" s="61">
        <f t="shared" si="222"/>
        <v>0</v>
      </c>
      <c r="AW75" s="61">
        <f t="shared" si="223"/>
        <v>0</v>
      </c>
      <c r="AX75" s="61">
        <f t="shared" si="224"/>
        <v>0</v>
      </c>
      <c r="AY75" s="61">
        <f t="shared" si="225"/>
        <v>0</v>
      </c>
      <c r="AZ75" s="61">
        <f t="shared" si="226"/>
        <v>1</v>
      </c>
      <c r="BA75" s="61">
        <f t="shared" si="227"/>
        <v>0</v>
      </c>
      <c r="BB75" s="61">
        <f t="shared" si="228"/>
        <v>0</v>
      </c>
      <c r="BC75" s="62">
        <f t="shared" si="229"/>
        <v>15</v>
      </c>
      <c r="BD75" s="63"/>
      <c r="BE75" s="545">
        <f t="shared" si="266"/>
        <v>7.5</v>
      </c>
      <c r="BF75" s="5">
        <f t="shared" si="258"/>
        <v>0</v>
      </c>
      <c r="BG75" s="5">
        <f t="shared" si="206"/>
        <v>0</v>
      </c>
      <c r="BH75" s="5">
        <f t="shared" si="259"/>
        <v>0</v>
      </c>
      <c r="BI75" s="5">
        <f t="shared" si="260"/>
        <v>0</v>
      </c>
      <c r="BJ75" s="5">
        <f t="shared" si="207"/>
        <v>0</v>
      </c>
      <c r="BK75" s="5">
        <f t="shared" si="261"/>
        <v>1</v>
      </c>
      <c r="BL75" s="5">
        <f t="shared" si="208"/>
        <v>0</v>
      </c>
      <c r="BM75" s="5">
        <f t="shared" si="209"/>
        <v>0</v>
      </c>
      <c r="BN75" s="143">
        <f t="shared" si="210"/>
        <v>0</v>
      </c>
      <c r="BO75" s="145">
        <f>+BE75+JAN!BO79</f>
        <v>9</v>
      </c>
      <c r="BP75" s="837">
        <f>+BO75+(JAN!BN79+BN75)*(12/24)-$BO$12+"144:00"</f>
        <v>0.66666666666666607</v>
      </c>
      <c r="BQ75" s="65">
        <f t="shared" si="296"/>
        <v>0</v>
      </c>
      <c r="BR75" s="838">
        <f>+BO75+BY75*$BD$2+"144:00"</f>
        <v>15.5</v>
      </c>
      <c r="BS75" s="545">
        <f>+BR75-$BO$12</f>
        <v>1.1666666666666661</v>
      </c>
      <c r="BT75" s="66" t="e">
        <f t="shared" si="273"/>
        <v>#REF!</v>
      </c>
      <c r="BU75" s="67">
        <f t="shared" si="274"/>
        <v>0</v>
      </c>
      <c r="BV75" s="67">
        <f t="shared" si="275"/>
        <v>0</v>
      </c>
      <c r="BW75" s="67">
        <f t="shared" si="276"/>
        <v>1</v>
      </c>
      <c r="BX75" s="67">
        <f t="shared" si="277"/>
        <v>0</v>
      </c>
      <c r="BY75" s="68">
        <f t="shared" si="297"/>
        <v>1</v>
      </c>
      <c r="BZ75" s="67">
        <f>+BN75</f>
        <v>0</v>
      </c>
      <c r="CA75" s="67">
        <f>+JAN!CA79+BX75</f>
        <v>0</v>
      </c>
      <c r="CB75" s="68">
        <f t="shared" si="298"/>
        <v>0</v>
      </c>
      <c r="CE75" s="161">
        <f t="shared" si="290"/>
        <v>7.5</v>
      </c>
      <c r="CF75" s="125">
        <f t="shared" si="291"/>
        <v>16</v>
      </c>
      <c r="CG75" s="163">
        <f t="shared" si="292"/>
        <v>180</v>
      </c>
      <c r="CH75" s="163">
        <f t="shared" si="293"/>
        <v>12</v>
      </c>
      <c r="CI75" s="163">
        <f t="shared" si="294"/>
        <v>192</v>
      </c>
      <c r="CJ75" s="157">
        <f t="shared" si="295"/>
        <v>0</v>
      </c>
      <c r="CK75" s="418">
        <f>BY75-BV75+JAN!CK79</f>
        <v>1</v>
      </c>
      <c r="CL75" s="424">
        <f t="shared" si="299"/>
        <v>12</v>
      </c>
      <c r="CN75" s="124">
        <f t="shared" si="252"/>
        <v>7.5</v>
      </c>
      <c r="CO75" s="128">
        <f t="shared" si="253"/>
        <v>192</v>
      </c>
      <c r="CP75" s="125">
        <f t="shared" si="254"/>
        <v>15</v>
      </c>
      <c r="CQ75" s="125">
        <f t="shared" si="255"/>
        <v>16</v>
      </c>
    </row>
    <row r="76" spans="1:95" ht="21" customHeight="1" thickBot="1" x14ac:dyDescent="0.3">
      <c r="A76" s="89"/>
      <c r="B76" s="89"/>
      <c r="C76" s="89"/>
      <c r="D76" s="133"/>
      <c r="E76" s="133"/>
      <c r="F76" s="228"/>
      <c r="G76" s="229"/>
      <c r="H76" s="230"/>
      <c r="I76" s="230"/>
      <c r="J76" s="230"/>
      <c r="K76" s="230"/>
      <c r="L76" s="230"/>
      <c r="M76" s="231"/>
      <c r="N76" s="232"/>
      <c r="O76" s="133"/>
      <c r="P76" s="133"/>
      <c r="Q76" s="133"/>
      <c r="R76" s="133"/>
      <c r="S76" s="133"/>
      <c r="T76" s="228"/>
      <c r="U76" s="229"/>
      <c r="V76" s="230"/>
      <c r="W76" s="230"/>
      <c r="X76" s="230"/>
      <c r="Y76" s="230"/>
      <c r="Z76" s="230"/>
      <c r="AA76" s="231"/>
      <c r="AB76" s="232"/>
      <c r="AC76" s="133"/>
      <c r="AD76" s="133"/>
      <c r="AE76" s="133"/>
      <c r="AF76" s="133"/>
      <c r="AG76" s="133"/>
      <c r="AH76" s="133"/>
      <c r="AI76" s="69">
        <f t="shared" ref="AI76:BC76" si="300">SUM(AI60:AI75)</f>
        <v>78</v>
      </c>
      <c r="AJ76" s="69">
        <f t="shared" si="300"/>
        <v>77</v>
      </c>
      <c r="AK76" s="69">
        <f t="shared" si="300"/>
        <v>0</v>
      </c>
      <c r="AL76" s="69">
        <f t="shared" si="300"/>
        <v>0</v>
      </c>
      <c r="AM76" s="69">
        <f t="shared" si="300"/>
        <v>0</v>
      </c>
      <c r="AN76" s="69">
        <f t="shared" si="300"/>
        <v>8</v>
      </c>
      <c r="AO76" s="69">
        <f t="shared" si="300"/>
        <v>6</v>
      </c>
      <c r="AP76" s="69">
        <f t="shared" si="300"/>
        <v>6</v>
      </c>
      <c r="AQ76" s="69">
        <f t="shared" si="300"/>
        <v>7</v>
      </c>
      <c r="AR76" s="69">
        <f t="shared" si="300"/>
        <v>0</v>
      </c>
      <c r="AS76" s="69">
        <f t="shared" si="300"/>
        <v>0</v>
      </c>
      <c r="AT76" s="69">
        <f t="shared" si="300"/>
        <v>3</v>
      </c>
      <c r="AU76" s="69">
        <f t="shared" si="300"/>
        <v>0</v>
      </c>
      <c r="AV76" s="69">
        <f t="shared" si="300"/>
        <v>41</v>
      </c>
      <c r="AW76" s="69">
        <f t="shared" si="300"/>
        <v>0</v>
      </c>
      <c r="AX76" s="69">
        <f t="shared" si="300"/>
        <v>0</v>
      </c>
      <c r="AY76" s="69">
        <f t="shared" si="300"/>
        <v>0</v>
      </c>
      <c r="AZ76" s="69">
        <f t="shared" si="300"/>
        <v>2</v>
      </c>
      <c r="BA76" s="69">
        <f t="shared" si="300"/>
        <v>0</v>
      </c>
      <c r="BB76" s="69">
        <f t="shared" si="300"/>
        <v>0</v>
      </c>
      <c r="BC76" s="372">
        <f t="shared" si="300"/>
        <v>203.00000000000003</v>
      </c>
      <c r="BD76" s="90" t="e">
        <f>SUM(BD14:BD75)</f>
        <v>#REF!</v>
      </c>
      <c r="BE76" s="72"/>
      <c r="BF76" s="144">
        <f>SUM(BF13:BF75)</f>
        <v>16</v>
      </c>
      <c r="BG76" s="144">
        <f>SUM(BG13:BG75)</f>
        <v>11</v>
      </c>
      <c r="BH76" s="144">
        <f>SUM(BH13:BH75)</f>
        <v>0</v>
      </c>
      <c r="BI76" s="144">
        <f>SUM(BI13:BI75)</f>
        <v>0</v>
      </c>
      <c r="BJ76" s="144">
        <f>SUM(BJ13:BJ75)</f>
        <v>16</v>
      </c>
      <c r="BK76" s="144">
        <f>SUM(BK13:BK75)</f>
        <v>17</v>
      </c>
      <c r="BL76" s="144">
        <f>SUM(BL13:BL75)</f>
        <v>11</v>
      </c>
      <c r="BM76" s="144">
        <f>SUM(BM13:BM75)</f>
        <v>2</v>
      </c>
      <c r="BN76" s="144" t="e">
        <f>SUM(BN13:BN75)</f>
        <v>#REF!</v>
      </c>
      <c r="BO76" s="150" t="s">
        <v>191</v>
      </c>
      <c r="BP76" s="92" t="e">
        <f>AVERAGE(BP61:BP75)</f>
        <v>#REF!</v>
      </c>
      <c r="BQ76" s="92"/>
      <c r="BR76" s="91" t="s">
        <v>191</v>
      </c>
      <c r="BS76" s="92" t="e">
        <f>AVERAGE(BS61:BS75)</f>
        <v>#REF!</v>
      </c>
      <c r="BT76" s="92"/>
      <c r="BU76" s="93"/>
      <c r="BV76" s="93"/>
      <c r="BW76" s="93"/>
      <c r="BX76" s="93"/>
      <c r="BY76" s="93"/>
      <c r="BZ76" s="94"/>
      <c r="CA76" s="94"/>
      <c r="CB76" s="95" t="e">
        <f>SUM(CB60:CB75)</f>
        <v>#REF!</v>
      </c>
      <c r="CC76" s="23"/>
      <c r="CD76" s="23"/>
      <c r="CE76" s="170"/>
      <c r="CF76" s="171"/>
      <c r="CG76" s="172"/>
      <c r="CH76" s="172"/>
      <c r="CI76" s="172"/>
      <c r="CJ76" s="173"/>
      <c r="CK76" s="18"/>
      <c r="CL76" s="18">
        <f t="shared" ref="CL76" si="301">CK76*12</f>
        <v>0</v>
      </c>
    </row>
    <row r="77" spans="1:95" s="18" customFormat="1" ht="21" customHeight="1" x14ac:dyDescent="0.25">
      <c r="A77" s="1"/>
      <c r="B77" s="235"/>
      <c r="C77" s="1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23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3"/>
      <c r="AG77" s="2"/>
      <c r="AH77" s="2"/>
      <c r="AI77" s="403">
        <f>+AI76+AI59+AI44+AI29</f>
        <v>297</v>
      </c>
      <c r="AJ77" s="403">
        <f>+AJ76+AJ59+AJ44+AJ29</f>
        <v>298</v>
      </c>
      <c r="AK77" s="403">
        <f>+AK76+AK59+AK44+AK29</f>
        <v>0</v>
      </c>
      <c r="AL77" s="403">
        <f>+AL76+AL59+AL44+AL29</f>
        <v>0</v>
      </c>
      <c r="AM77" s="403">
        <f>+AM76+AM59+AM44+AM29</f>
        <v>0</v>
      </c>
      <c r="AN77" s="403">
        <f>+AN76+AN59+AN44+AN29</f>
        <v>34</v>
      </c>
      <c r="AO77" s="403">
        <f>+AO76+AO59+AO44+AO29</f>
        <v>30</v>
      </c>
      <c r="AP77" s="403">
        <f>+AP76+AP59+AP44+AP29</f>
        <v>31</v>
      </c>
      <c r="AQ77" s="403">
        <f>+AQ76+AQ59+AQ44+AQ29</f>
        <v>29</v>
      </c>
      <c r="AR77" s="403">
        <f>+AR76+AR59+AR44+AR29</f>
        <v>0</v>
      </c>
      <c r="AS77" s="403">
        <f>+AS76+AS59+AS44+AS29</f>
        <v>0</v>
      </c>
      <c r="AT77" s="403">
        <f>+AT76+AT59+AT44+AT29</f>
        <v>15</v>
      </c>
      <c r="AU77" s="403">
        <f>+AU76+AU59+AU44+AU29</f>
        <v>14</v>
      </c>
      <c r="AV77" s="403">
        <f>+AV76+AV59+AV44+AV29</f>
        <v>78</v>
      </c>
      <c r="AW77" s="403">
        <f>+AW76+AW59+AW44+AW29</f>
        <v>0</v>
      </c>
      <c r="AX77" s="403">
        <f>+AX76+AX59+AX44+AX29</f>
        <v>0</v>
      </c>
      <c r="AY77" s="403">
        <f>+AY76+AY59+AY44+AY29</f>
        <v>0</v>
      </c>
      <c r="AZ77" s="403">
        <f>+AZ76+AZ59+AZ44+AZ29</f>
        <v>7</v>
      </c>
      <c r="BA77" s="403">
        <f>+BA76+BA59+BA44+BA29</f>
        <v>31</v>
      </c>
      <c r="BB77" s="403">
        <f>+BB76+BB59+BB44+BB29</f>
        <v>1</v>
      </c>
      <c r="BC77" s="404">
        <f>+BC76+BC59+BC44+BC29</f>
        <v>777.66666666666674</v>
      </c>
      <c r="BD77" s="96" t="s">
        <v>194</v>
      </c>
      <c r="BE77" s="97" t="e">
        <f>AVERAGE(BE13:BE75)</f>
        <v>#REF!</v>
      </c>
      <c r="BF77" s="48"/>
      <c r="BG77" s="48"/>
      <c r="BH77" s="48"/>
      <c r="BI77" s="48"/>
      <c r="BJ77" s="48"/>
      <c r="BK77" s="48"/>
      <c r="BL77" s="48"/>
      <c r="BM77" s="48"/>
      <c r="BN77" s="98" t="s">
        <v>195</v>
      </c>
      <c r="BO77" s="835" t="e">
        <f>AVERAGE(BO13:BO75)</f>
        <v>#REF!</v>
      </c>
      <c r="BP77" s="835" t="e">
        <f>AVERAGE(BP13:BP75)</f>
        <v>#REF!</v>
      </c>
      <c r="BQ77" s="835" t="e">
        <f>AVERAGE(BQ13:BQ75)</f>
        <v>#REF!</v>
      </c>
      <c r="BR77" s="835" t="e">
        <f>AVERAGE(BR13:BR75)</f>
        <v>#REF!</v>
      </c>
      <c r="BS77" s="835" t="e">
        <f>AVERAGE(BS13:BS75)</f>
        <v>#REF!</v>
      </c>
      <c r="BT77" s="835"/>
      <c r="BU77" s="67" t="e">
        <f>SUM(BU13:BU75)</f>
        <v>#REF!</v>
      </c>
      <c r="BV77" s="67" t="e">
        <f>SUM(BV13:BV75)</f>
        <v>#REF!</v>
      </c>
      <c r="BW77" s="67" t="e">
        <f>SUM(BW13:BW75)</f>
        <v>#REF!</v>
      </c>
      <c r="BX77" s="67" t="e">
        <f>SUM(BX13:BX75)</f>
        <v>#REF!</v>
      </c>
      <c r="BY77" s="67" t="e">
        <f>SUM(BY13:BY75)</f>
        <v>#REF!</v>
      </c>
      <c r="BZ77" s="67" t="e">
        <f>SUM(BZ13:BZ75)</f>
        <v>#REF!</v>
      </c>
      <c r="CA77" s="67" t="e">
        <f>SUM(CA13:CA75)</f>
        <v>#REF!</v>
      </c>
      <c r="CB77" s="67" t="e">
        <f>+CB29+CB44+CB59+CB76</f>
        <v>#REF!</v>
      </c>
      <c r="CC77"/>
      <c r="CD77"/>
      <c r="CE77" s="158" t="e">
        <f t="shared" ref="CE77:CL77" si="302">SUM(CE13:CE76)</f>
        <v>#REF!</v>
      </c>
      <c r="CF77" s="158">
        <f t="shared" si="302"/>
        <v>850.66666666666686</v>
      </c>
      <c r="CG77" s="158" t="e">
        <f t="shared" si="302"/>
        <v>#REF!</v>
      </c>
      <c r="CH77" s="158">
        <f t="shared" si="302"/>
        <v>876</v>
      </c>
      <c r="CI77" s="158" t="e">
        <f t="shared" si="302"/>
        <v>#REF!</v>
      </c>
      <c r="CJ77" s="158" t="e">
        <f t="shared" si="302"/>
        <v>#REF!</v>
      </c>
      <c r="CK77" s="158" t="e">
        <f t="shared" si="302"/>
        <v>#REF!</v>
      </c>
      <c r="CL77" s="158" t="e">
        <f t="shared" si="302"/>
        <v>#REF!</v>
      </c>
    </row>
    <row r="78" spans="1:95" s="18" customFormat="1" ht="21" customHeight="1" thickBot="1" x14ac:dyDescent="0.25">
      <c r="A78" s="1"/>
      <c r="B78" s="235"/>
      <c r="C78" s="1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23"/>
      <c r="Q78" s="224"/>
      <c r="R78" s="224"/>
      <c r="S78" s="224"/>
      <c r="T78" s="224"/>
      <c r="U78" s="224"/>
      <c r="V78" s="224"/>
      <c r="W78" s="224"/>
      <c r="X78" s="224"/>
      <c r="Y78" s="224"/>
      <c r="Z78" s="224"/>
      <c r="AA78" s="224"/>
      <c r="AB78" s="224"/>
      <c r="AC78" s="224"/>
      <c r="AD78" s="224"/>
      <c r="AE78" s="224"/>
      <c r="AF78" s="22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1">
        <f>SUM(AI77:AO77)</f>
        <v>659</v>
      </c>
      <c r="BD78" s="47"/>
      <c r="BE78" s="3">
        <f>SUMIF(BE13:BE28,"&gt;0")+SUMIF(BE30:BE43,"&gt;0")+SUMIF(BE45:BE58,"&gt;0")+SUMIF(BE60:BE75,"&gt;0")</f>
        <v>382.66666666666669</v>
      </c>
      <c r="BF78" s="48"/>
      <c r="BG78" s="48"/>
      <c r="BH78" s="48"/>
      <c r="BI78" s="48"/>
      <c r="BJ78" s="48"/>
      <c r="BK78" s="48"/>
      <c r="BL78" s="48"/>
      <c r="BM78" s="48"/>
      <c r="BN78" s="48"/>
      <c r="BO78" s="151"/>
      <c r="BP78" s="834">
        <f>SUMIF(BP13:BP28,"&gt;0")+SUMIF(BP30:BP43,"&gt;0")+SUMIF(BP45:BP58,"&gt;0")+SUMIF(BP60:BP75,"&gt;0")</f>
        <v>14.499999999999989</v>
      </c>
      <c r="BQ78" s="834"/>
      <c r="BR78" s="834"/>
      <c r="BS78" s="834">
        <f>SUMIF(BS13:BS28,"&gt;0")+SUMIF(BS30:BS43,"&gt;0")+SUMIF(BS45:BS58,"&gt;0")+SUMIF(BS60:BS75,"&gt;0")</f>
        <v>31.499999999999979</v>
      </c>
      <c r="BT78" s="152"/>
      <c r="BU78" s="154"/>
      <c r="BV78" s="154"/>
      <c r="BW78" s="154"/>
      <c r="BX78" s="154"/>
      <c r="BY78" s="154"/>
      <c r="BZ78" s="154"/>
      <c r="CA78" s="154"/>
      <c r="CB78" s="155"/>
      <c r="CC78" s="156"/>
      <c r="CD78" s="156"/>
      <c r="CE78" s="164"/>
      <c r="CF78" s="165"/>
      <c r="CG78" s="165"/>
      <c r="CH78" s="165"/>
      <c r="CI78" s="165"/>
      <c r="CJ78" s="160"/>
    </row>
    <row r="79" spans="1:95" s="18" customFormat="1" ht="21" customHeight="1" x14ac:dyDescent="0.2">
      <c r="A79" s="1"/>
      <c r="B79" s="235"/>
      <c r="C79" s="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23"/>
      <c r="Q79" s="224"/>
      <c r="R79" s="224"/>
      <c r="S79" s="224"/>
      <c r="T79" s="224"/>
      <c r="U79" s="224"/>
      <c r="V79" s="224"/>
      <c r="W79" s="225"/>
      <c r="X79" s="224"/>
      <c r="Y79" s="224"/>
      <c r="Z79" s="224"/>
      <c r="AA79" s="224"/>
      <c r="AB79" s="224"/>
      <c r="AC79" s="224"/>
      <c r="AD79" s="224"/>
      <c r="AE79" s="224"/>
      <c r="AF79" s="223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1"/>
      <c r="BD79" s="47"/>
      <c r="BE79" s="3"/>
      <c r="BF79" s="48"/>
      <c r="BG79" s="48"/>
      <c r="BH79" s="48"/>
      <c r="BI79" s="48"/>
      <c r="BJ79" s="48"/>
      <c r="BK79" s="48"/>
      <c r="BL79" s="48"/>
      <c r="BM79" s="48"/>
      <c r="BN79" s="48"/>
      <c r="BO79" s="3">
        <f>SUMIF(BO13:BO28,"&gt;0")+SUMIF(BO30:BO43,"&gt;0")+SUMIF(BO45:BO58,"&gt;0")+SUMIF(BO60:BO75,"&gt;0")</f>
        <v>742.66666666666663</v>
      </c>
      <c r="BP79" s="3"/>
      <c r="BQ79" s="3"/>
      <c r="BR79" s="3"/>
      <c r="BS79" s="3"/>
      <c r="BT79" s="97"/>
      <c r="BU79" s="51"/>
      <c r="BV79" s="51"/>
      <c r="BW79" s="51"/>
      <c r="BX79" s="51"/>
      <c r="BY79" s="51"/>
      <c r="BZ79" s="51"/>
      <c r="CA79" s="51"/>
      <c r="CB79" s="51"/>
    </row>
    <row r="80" spans="1:95" s="18" customFormat="1" ht="21" customHeight="1" x14ac:dyDescent="0.2">
      <c r="A80" s="99"/>
      <c r="B80" s="1465" t="s">
        <v>23</v>
      </c>
      <c r="C80" s="1466"/>
      <c r="D80" s="603">
        <v>1</v>
      </c>
      <c r="E80" s="603">
        <f>D80+1</f>
        <v>2</v>
      </c>
      <c r="F80" s="603">
        <f t="shared" ref="F80:AH80" si="303">E80+1</f>
        <v>3</v>
      </c>
      <c r="G80" s="603">
        <f t="shared" si="303"/>
        <v>4</v>
      </c>
      <c r="H80" s="603">
        <f t="shared" si="303"/>
        <v>5</v>
      </c>
      <c r="I80" s="603">
        <f t="shared" si="303"/>
        <v>6</v>
      </c>
      <c r="J80" s="603">
        <f t="shared" si="303"/>
        <v>7</v>
      </c>
      <c r="K80" s="603">
        <f t="shared" si="303"/>
        <v>8</v>
      </c>
      <c r="L80" s="603">
        <f t="shared" si="303"/>
        <v>9</v>
      </c>
      <c r="M80" s="603">
        <f t="shared" si="303"/>
        <v>10</v>
      </c>
      <c r="N80" s="603">
        <f t="shared" si="303"/>
        <v>11</v>
      </c>
      <c r="O80" s="604">
        <f t="shared" si="303"/>
        <v>12</v>
      </c>
      <c r="P80" s="604">
        <f t="shared" si="303"/>
        <v>13</v>
      </c>
      <c r="Q80" s="604">
        <f t="shared" si="303"/>
        <v>14</v>
      </c>
      <c r="R80" s="604">
        <f t="shared" si="303"/>
        <v>15</v>
      </c>
      <c r="S80" s="604">
        <f t="shared" si="303"/>
        <v>16</v>
      </c>
      <c r="T80" s="604">
        <f t="shared" si="303"/>
        <v>17</v>
      </c>
      <c r="U80" s="604">
        <f t="shared" si="303"/>
        <v>18</v>
      </c>
      <c r="V80" s="604">
        <f t="shared" si="303"/>
        <v>19</v>
      </c>
      <c r="W80" s="604">
        <f t="shared" si="303"/>
        <v>20</v>
      </c>
      <c r="X80" s="604">
        <f t="shared" si="303"/>
        <v>21</v>
      </c>
      <c r="Y80" s="604">
        <f t="shared" si="303"/>
        <v>22</v>
      </c>
      <c r="Z80" s="604">
        <f t="shared" si="303"/>
        <v>23</v>
      </c>
      <c r="AA80" s="604">
        <f t="shared" si="303"/>
        <v>24</v>
      </c>
      <c r="AB80" s="604">
        <f t="shared" si="303"/>
        <v>25</v>
      </c>
      <c r="AC80" s="604">
        <f t="shared" si="303"/>
        <v>26</v>
      </c>
      <c r="AD80" s="604">
        <f t="shared" si="303"/>
        <v>27</v>
      </c>
      <c r="AE80" s="604">
        <f t="shared" si="303"/>
        <v>28</v>
      </c>
      <c r="AF80" s="604">
        <f t="shared" si="303"/>
        <v>29</v>
      </c>
      <c r="AG80" s="604">
        <f t="shared" si="303"/>
        <v>30</v>
      </c>
      <c r="AH80" s="603">
        <f t="shared" si="303"/>
        <v>31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1"/>
      <c r="BD80" s="47"/>
      <c r="BE80" s="3"/>
      <c r="BF80" s="48"/>
      <c r="BG80" s="48"/>
      <c r="BH80" s="48"/>
      <c r="BI80" s="48"/>
      <c r="BJ80" s="48"/>
      <c r="BK80" s="48"/>
      <c r="BL80" s="48"/>
      <c r="BM80" s="48"/>
      <c r="BN80" s="48"/>
      <c r="BO80" s="3"/>
      <c r="BP80" s="3"/>
      <c r="BQ80" s="3"/>
      <c r="BR80" s="3"/>
      <c r="BS80" s="3"/>
      <c r="BT80" s="97"/>
      <c r="BU80" s="51"/>
      <c r="BV80" s="51"/>
      <c r="BW80" s="51"/>
      <c r="BX80" s="51"/>
      <c r="BY80" s="51"/>
      <c r="BZ80" s="51"/>
      <c r="CA80" s="51"/>
      <c r="CB80" s="51"/>
    </row>
    <row r="81" spans="1:88" s="18" customFormat="1" ht="21" customHeight="1" x14ac:dyDescent="0.2">
      <c r="A81" s="1"/>
      <c r="B81" s="1470" t="s">
        <v>196</v>
      </c>
      <c r="C81" s="100" t="s">
        <v>197</v>
      </c>
      <c r="D81" s="5">
        <f>COUNTIF(D13:D14,"fE")+COUNTIF(D13:D14,"fES")+COUNTIF(D13:D14,"fED")+COUNTIF(D13:D14,"fEF")</f>
        <v>0</v>
      </c>
      <c r="E81" s="5">
        <f>COUNTIF(E13:E14,"fE")+COUNTIF(E13:E14,"fES")+COUNTIF(E13:E14,"fED")+COUNTIF(E13:E14,"fEF")</f>
        <v>1</v>
      </c>
      <c r="F81" s="5">
        <f>COUNTIF(F13:F14,"fE")+COUNTIF(F13:F14,"fES")+COUNTIF(F13:F14,"fED")+COUNTIF(F13:F14,"fEF")</f>
        <v>0</v>
      </c>
      <c r="G81" s="5">
        <f>COUNTIF(G13:G14,"fE")+COUNTIF(G13:G14,"fES")+COUNTIF(G13:G14,"fED")+COUNTIF(G13:G14,"fEF")</f>
        <v>0</v>
      </c>
      <c r="H81" s="5">
        <f>COUNTIF(H13:H14,"fE")+COUNTIF(H13:H14,"fES")+COUNTIF(H13:H14,"fED")+COUNTIF(H13:H14,"fEF")</f>
        <v>0</v>
      </c>
      <c r="I81" s="5">
        <f>COUNTIF(I13:I14,"fE")+COUNTIF(I13:I14,"fES")+COUNTIF(I13:I14,"fED")+COUNTIF(I13:I14,"fEF")</f>
        <v>0</v>
      </c>
      <c r="J81" s="5">
        <f>COUNTIF(J13:J14,"fE")+COUNTIF(J13:J14,"fES")+COUNTIF(J13:J14,"fED")+COUNTIF(J13:J14,"fEF")</f>
        <v>0</v>
      </c>
      <c r="K81" s="5">
        <f>COUNTIF(K13:K14,"fE")+COUNTIF(K13:K14,"fES")+COUNTIF(K13:K14,"fED")+COUNTIF(K13:K14,"fEF")</f>
        <v>0</v>
      </c>
      <c r="L81" s="5">
        <f>COUNTIF(L13:L14,"fE")+COUNTIF(L13:L14,"fES")+COUNTIF(L13:L14,"fED")+COUNTIF(L13:L14,"fEF")</f>
        <v>0</v>
      </c>
      <c r="M81" s="5">
        <f>COUNTIF(M13:M14,"fE")+COUNTIF(M13:M14,"fES")+COUNTIF(M13:M14,"fED")+COUNTIF(M13:M14,"fEF")</f>
        <v>0</v>
      </c>
      <c r="N81" s="5">
        <f>COUNTIF(N13:N14,"fE")+COUNTIF(N13:N14,"fES")+COUNTIF(N13:N14,"fED")+COUNTIF(N13:N14,"fEF")</f>
        <v>0</v>
      </c>
      <c r="O81" s="5">
        <f>COUNTIF(O13:O14,"fE")+COUNTIF(O13:O14,"fES")+COUNTIF(O13:O14,"fED")+COUNTIF(O13:O14,"fEF")</f>
        <v>0</v>
      </c>
      <c r="P81" s="5">
        <f>COUNTIF(P13:P14,"fE")+COUNTIF(P13:P14,"fES")+COUNTIF(P13:P14,"fED")+COUNTIF(P13:P14,"fEF")</f>
        <v>0</v>
      </c>
      <c r="Q81" s="5">
        <f>COUNTIF(Q13:Q14,"fE")+COUNTIF(Q13:Q14,"fES")+COUNTIF(Q13:Q14,"fED")+COUNTIF(Q13:Q14,"fEF")</f>
        <v>0</v>
      </c>
      <c r="R81" s="5">
        <f>COUNTIF(R13:R14,"fE")+COUNTIF(R13:R14,"fES")+COUNTIF(R13:R14,"fED")+COUNTIF(R13:R14,"fEF")</f>
        <v>0</v>
      </c>
      <c r="S81" s="5">
        <f>COUNTIF(S13:S14,"fE")+COUNTIF(S13:S14,"fES")+COUNTIF(S13:S14,"fED")+COUNTIF(S13:S14,"fEF")</f>
        <v>0</v>
      </c>
      <c r="T81" s="5">
        <f>COUNTIF(T13:T14,"fE")+COUNTIF(T13:T14,"fES")+COUNTIF(T13:T14,"fED")+COUNTIF(T13:T14,"fEF")</f>
        <v>0</v>
      </c>
      <c r="U81" s="5">
        <f>COUNTIF(U13:U14,"fE")+COUNTIF(U13:U14,"fES")+COUNTIF(U13:U14,"fED")+COUNTIF(U13:U14,"fEF")</f>
        <v>0</v>
      </c>
      <c r="V81" s="5">
        <f>COUNTIF(V13:V14,"fE")+COUNTIF(V13:V14,"fES")+COUNTIF(V13:V14,"fED")+COUNTIF(V13:V14,"fEF")</f>
        <v>0</v>
      </c>
      <c r="W81" s="5">
        <f>COUNTIF(W13:W14,"fE")+COUNTIF(W13:W14,"fES")+COUNTIF(W13:W14,"fED")+COUNTIF(W13:W14,"fEF")</f>
        <v>0</v>
      </c>
      <c r="X81" s="5">
        <f>COUNTIF(X13:X14,"fE")+COUNTIF(X13:X14,"fES")+COUNTIF(X13:X14,"fED")+COUNTIF(X13:X14,"fEF")</f>
        <v>0</v>
      </c>
      <c r="Y81" s="5">
        <f>COUNTIF(Y13:Y14,"fE")+COUNTIF(Y13:Y14,"fES")+COUNTIF(Y13:Y14,"fED")+COUNTIF(Y13:Y14,"fEF")</f>
        <v>0</v>
      </c>
      <c r="Z81" s="5">
        <f>COUNTIF(Z13:Z14,"fE")+COUNTIF(Z13:Z14,"fES")+COUNTIF(Z13:Z14,"fED")+COUNTIF(Z13:Z14,"fEF")</f>
        <v>0</v>
      </c>
      <c r="AA81" s="5">
        <f>COUNTIF(AA13:AA14,"fE")+COUNTIF(AA13:AA14,"fES")+COUNTIF(AA13:AA14,"fED")+COUNTIF(AA13:AA14,"fEF")</f>
        <v>0</v>
      </c>
      <c r="AB81" s="5">
        <f>COUNTIF(AB13:AB14,"fE")+COUNTIF(AB13:AB14,"fES")+COUNTIF(AB13:AB14,"fED")+COUNTIF(AB13:AB14,"fEF")</f>
        <v>0</v>
      </c>
      <c r="AC81" s="5">
        <f>COUNTIF(AC13:AC14,"fE")+COUNTIF(AC13:AC14,"fES")+COUNTIF(AC13:AC14,"fED")+COUNTIF(AC13:AC14,"fEF")</f>
        <v>0</v>
      </c>
      <c r="AD81" s="5">
        <f>COUNTIF(AD13:AD14,"fE")+COUNTIF(AD13:AD14,"fES")+COUNTIF(AD13:AD14,"fED")+COUNTIF(AD13:AD14,"fEF")</f>
        <v>0</v>
      </c>
      <c r="AE81" s="5">
        <f>COUNTIF(AE13:AE14,"fE")+COUNTIF(AE13:AE14,"fES")+COUNTIF(AE13:AE14,"fED")+COUNTIF(AE13:AE14,"fEF")</f>
        <v>0</v>
      </c>
      <c r="AF81" s="5">
        <f>COUNTIF(AF13:AF14,"fE")+COUNTIF(AF13:AF14,"fES")+COUNTIF(AF13:AF14,"fED")+COUNTIF(AF13:AF14,"fEF")</f>
        <v>0</v>
      </c>
      <c r="AG81" s="5">
        <f>COUNTIF(AG13:AG14,"fE")+COUNTIF(AG13:AG14,"fES")+COUNTIF(AG13:AG14,"fED")+COUNTIF(AG13:AG14,"fEF")</f>
        <v>0</v>
      </c>
      <c r="AH81" s="5">
        <f>COUNTIF(AH13:AH14,"fE")+COUNTIF(AH13:AH14,"fES")+COUNTIF(AH13:AH14,"fED")+COUNTIF(AH13:AH14,"fEF")</f>
        <v>0</v>
      </c>
      <c r="AI81" s="2"/>
      <c r="AJ81" s="2"/>
      <c r="AK81" s="2"/>
      <c r="AL81" s="2"/>
      <c r="AM81" s="2"/>
      <c r="AN81" s="2"/>
      <c r="AO81" s="2"/>
      <c r="AP81" s="2"/>
      <c r="AQ81" s="2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47"/>
      <c r="BE81" s="3"/>
      <c r="BF81" s="48"/>
      <c r="BG81" s="48"/>
      <c r="BH81" s="48"/>
      <c r="BI81" s="48"/>
      <c r="BJ81" s="48"/>
      <c r="BK81" s="48"/>
      <c r="BL81" s="48"/>
      <c r="BM81" s="48"/>
      <c r="BN81" s="48"/>
      <c r="BO81" s="49"/>
      <c r="BP81" s="49"/>
      <c r="BQ81" s="49"/>
      <c r="BR81" s="49"/>
      <c r="BS81" s="49"/>
      <c r="BT81" s="50"/>
      <c r="BU81" s="51"/>
      <c r="BV81" s="51"/>
      <c r="BW81" s="51"/>
      <c r="BX81" s="51"/>
      <c r="BY81" s="51"/>
      <c r="BZ81" s="51"/>
      <c r="CA81" s="51"/>
      <c r="CB81" s="51"/>
    </row>
    <row r="82" spans="1:88" s="18" customFormat="1" ht="21" customHeight="1" x14ac:dyDescent="0.2">
      <c r="A82" s="1"/>
      <c r="B82" s="1471"/>
      <c r="C82" s="100" t="s">
        <v>198</v>
      </c>
      <c r="D82" s="5">
        <f>COUNTIF(D15:D19,"fE")+COUNTIF(D15:D19,"fES")+COUNTIF(D15:D19,"fED")+COUNTIF(D15:D19,"fEF")</f>
        <v>1</v>
      </c>
      <c r="E82" s="5">
        <f>COUNTIF(E15:E19,"fE")+COUNTIF(E15:E19,"fES")+COUNTIF(E15:E19,"fED")+COUNTIF(E15:E19,"fEF")</f>
        <v>0</v>
      </c>
      <c r="F82" s="5">
        <f>COUNTIF(F15:F19,"fE")+COUNTIF(F15:F19,"fES")+COUNTIF(F15:F19,"fED")+COUNTIF(F15:F19,"fEF")</f>
        <v>0</v>
      </c>
      <c r="G82" s="5">
        <f>COUNTIF(G15:G19,"fE")+COUNTIF(G15:G19,"fES")+COUNTIF(G15:G19,"fED")+COUNTIF(G15:G19,"fEF")</f>
        <v>0</v>
      </c>
      <c r="H82" s="5">
        <f>COUNTIF(H15:H19,"fE")+COUNTIF(H15:H19,"fES")+COUNTIF(H15:H19,"fED")+COUNTIF(H15:H19,"fEF")</f>
        <v>1</v>
      </c>
      <c r="I82" s="5">
        <f>COUNTIF(I15:I19,"fE")+COUNTIF(I15:I19,"fES")+COUNTIF(I15:I19,"fED")+COUNTIF(I15:I19,"fEF")</f>
        <v>1</v>
      </c>
      <c r="J82" s="5">
        <f>COUNTIF(J15:J19,"fE")+COUNTIF(J15:J19,"fES")+COUNTIF(J15:J19,"fED")+COUNTIF(J15:J19,"fEF")</f>
        <v>0</v>
      </c>
      <c r="K82" s="5">
        <f>COUNTIF(K15:K19,"fE")+COUNTIF(K15:K19,"fES")+COUNTIF(K15:K19,"fED")+COUNTIF(K15:K19,"fEF")</f>
        <v>0</v>
      </c>
      <c r="L82" s="5">
        <f>COUNTIF(L15:L19,"fE")+COUNTIF(L15:L19,"fES")+COUNTIF(L15:L19,"fED")+COUNTIF(L15:L19,"fEF")</f>
        <v>1</v>
      </c>
      <c r="M82" s="5">
        <f>COUNTIF(M15:M19,"fE")+COUNTIF(M15:M19,"fES")+COUNTIF(M15:M19,"fED")+COUNTIF(M15:M19,"fEF")</f>
        <v>0</v>
      </c>
      <c r="N82" s="5">
        <f>COUNTIF(N15:N19,"fE")+COUNTIF(N15:N19,"fES")+COUNTIF(N15:N19,"fED")+COUNTIF(N15:N19,"fEF")</f>
        <v>0</v>
      </c>
      <c r="O82" s="5">
        <f>COUNTIF(O15:O19,"fE")+COUNTIF(O15:O19,"fES")+COUNTIF(O15:O19,"fED")+COUNTIF(O15:O19,"fEF")</f>
        <v>0</v>
      </c>
      <c r="P82" s="5">
        <f>COUNTIF(P15:P19,"fE")+COUNTIF(P15:P19,"fES")+COUNTIF(P15:P19,"fED")+COUNTIF(P15:P19,"fEF")</f>
        <v>0</v>
      </c>
      <c r="Q82" s="5">
        <f>COUNTIF(Q15:Q19,"fE")+COUNTIF(Q15:Q19,"fES")+COUNTIF(Q15:Q19,"fED")+COUNTIF(Q15:Q19,"fEF")</f>
        <v>0</v>
      </c>
      <c r="R82" s="5">
        <f>COUNTIF(R15:R19,"fE")+COUNTIF(R15:R19,"fES")+COUNTIF(R15:R19,"fED")+COUNTIF(R15:R19,"fEF")</f>
        <v>0</v>
      </c>
      <c r="S82" s="5">
        <f>COUNTIF(S15:S19,"fE")+COUNTIF(S15:S19,"fES")+COUNTIF(S15:S19,"fED")+COUNTIF(S15:S19,"fEF")</f>
        <v>0</v>
      </c>
      <c r="T82" s="5">
        <f>COUNTIF(T15:T19,"fE")+COUNTIF(T15:T19,"fES")+COUNTIF(T15:T19,"fED")+COUNTIF(T15:T19,"fEF")</f>
        <v>0</v>
      </c>
      <c r="U82" s="5">
        <f>COUNTIF(U15:U19,"fE")+COUNTIF(U15:U19,"fES")+COUNTIF(U15:U19,"fED")+COUNTIF(U15:U19,"fEF")</f>
        <v>0</v>
      </c>
      <c r="V82" s="5">
        <f>COUNTIF(V15:V19,"fE")+COUNTIF(V15:V19,"fES")+COUNTIF(V15:V19,"fED")+COUNTIF(V15:V19,"fEF")</f>
        <v>0</v>
      </c>
      <c r="W82" s="5">
        <f>COUNTIF(W15:W19,"fE")+COUNTIF(W15:W19,"fES")+COUNTIF(W15:W19,"fED")+COUNTIF(W15:W19,"fEF")</f>
        <v>0</v>
      </c>
      <c r="X82" s="5">
        <f>COUNTIF(X15:X19,"fE")+COUNTIF(X15:X19,"fES")+COUNTIF(X15:X19,"fED")+COUNTIF(X15:X19,"fEF")</f>
        <v>0</v>
      </c>
      <c r="Y82" s="5">
        <f>COUNTIF(Y15:Y19,"fE")+COUNTIF(Y15:Y19,"fES")+COUNTIF(Y15:Y19,"fED")+COUNTIF(Y15:Y19,"fEF")</f>
        <v>0</v>
      </c>
      <c r="Z82" s="5">
        <f>COUNTIF(Z15:Z19,"fE")+COUNTIF(Z15:Z19,"fES")+COUNTIF(Z15:Z19,"fED")+COUNTIF(Z15:Z19,"fEF")</f>
        <v>0</v>
      </c>
      <c r="AA82" s="5">
        <f>COUNTIF(AA15:AA19,"fE")+COUNTIF(AA15:AA19,"fES")+COUNTIF(AA15:AA19,"fED")+COUNTIF(AA15:AA19,"fEF")</f>
        <v>0</v>
      </c>
      <c r="AB82" s="5">
        <f>COUNTIF(AB15:AB19,"fE")+COUNTIF(AB15:AB19,"fES")+COUNTIF(AB15:AB19,"fED")+COUNTIF(AB15:AB19,"fEF")</f>
        <v>0</v>
      </c>
      <c r="AC82" s="5">
        <f>COUNTIF(AC15:AC19,"fE")+COUNTIF(AC15:AC19,"fES")+COUNTIF(AC15:AC19,"fED")+COUNTIF(AC15:AC19,"fEF")</f>
        <v>0</v>
      </c>
      <c r="AD82" s="5">
        <f>COUNTIF(AD15:AD19,"fE")+COUNTIF(AD15:AD19,"fES")+COUNTIF(AD15:AD19,"fED")+COUNTIF(AD15:AD19,"fEF")</f>
        <v>0</v>
      </c>
      <c r="AE82" s="5">
        <f>COUNTIF(AE15:AE19,"fE")+COUNTIF(AE15:AE19,"fES")+COUNTIF(AE15:AE19,"fED")+COUNTIF(AE15:AE19,"fEF")</f>
        <v>0</v>
      </c>
      <c r="AF82" s="5">
        <f>COUNTIF(AF15:AF19,"fE")+COUNTIF(AF15:AF19,"fES")+COUNTIF(AF15:AF19,"fED")+COUNTIF(AF15:AF19,"fEF")</f>
        <v>0</v>
      </c>
      <c r="AG82" s="5">
        <f>COUNTIF(AG15:AG19,"fE")+COUNTIF(AG15:AG19,"fES")+COUNTIF(AG15:AG19,"fED")+COUNTIF(AG15:AG19,"fEF")</f>
        <v>0</v>
      </c>
      <c r="AH82" s="5">
        <f>COUNTIF(AH15:AH19,"fE")+COUNTIF(AH15:AH19,"fES")+COUNTIF(AH15:AH19,"fED")+COUNTIF(AH15:AH19,"fEF")</f>
        <v>0</v>
      </c>
      <c r="AI82" s="2"/>
      <c r="AJ82" s="2"/>
      <c r="AK82" s="2"/>
      <c r="AL82" s="2"/>
      <c r="AM82" s="2"/>
      <c r="AN82" s="2"/>
      <c r="AO82" s="2"/>
      <c r="AP82" s="2"/>
      <c r="AQ82" s="2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47"/>
      <c r="BE82" s="3"/>
      <c r="BF82" s="48"/>
      <c r="BG82" s="48"/>
      <c r="BH82" s="48"/>
      <c r="BI82" s="48"/>
      <c r="BJ82" s="48"/>
      <c r="BK82" s="48"/>
      <c r="BL82" s="48"/>
      <c r="BM82" s="48"/>
      <c r="BN82" s="48"/>
      <c r="BO82" s="49"/>
      <c r="BP82" s="49"/>
      <c r="BQ82" s="49"/>
      <c r="BR82" s="49"/>
      <c r="BS82" s="49"/>
      <c r="BT82" s="50"/>
      <c r="BU82" s="51"/>
      <c r="BV82" s="51"/>
      <c r="BW82" s="51"/>
      <c r="BX82" s="51"/>
      <c r="BY82" s="51"/>
      <c r="BZ82" s="51"/>
      <c r="CA82" s="51"/>
      <c r="CB82" s="51"/>
    </row>
    <row r="83" spans="1:88" s="18" customFormat="1" ht="21" customHeight="1" x14ac:dyDescent="0.2">
      <c r="A83" s="1"/>
      <c r="B83" s="1471"/>
      <c r="C83" s="100" t="s">
        <v>199</v>
      </c>
      <c r="D83" s="5">
        <f>COUNTIF(D20:D28,"fE")+COUNTIF(D20:D28,"fES")+COUNTIF(D20:D28,"fED")+COUNTIF(D20:D28,"fEF")</f>
        <v>0</v>
      </c>
      <c r="E83" s="5">
        <f>COUNTIF(E20:E28,"fE")+COUNTIF(E20:E28,"fES")+COUNTIF(E20:E28,"fED")+COUNTIF(E20:E28,"fEF")</f>
        <v>0</v>
      </c>
      <c r="F83" s="5">
        <f>COUNTIF(F20:F28,"fE")+COUNTIF(F20:F28,"fES")+COUNTIF(F20:F28,"fED")+COUNTIF(F20:F28,"fEF")</f>
        <v>0</v>
      </c>
      <c r="G83" s="5">
        <f>COUNTIF(G20:G28,"fE")+COUNTIF(G20:G28,"fES")+COUNTIF(G20:G28,"fED")+COUNTIF(G20:G28,"fEF")</f>
        <v>0</v>
      </c>
      <c r="H83" s="5">
        <f>COUNTIF(H20:H28,"fE")+COUNTIF(H20:H28,"fES")+COUNTIF(H20:H28,"fED")+COUNTIF(H20:H28,"fEF")</f>
        <v>0</v>
      </c>
      <c r="I83" s="5">
        <f>COUNTIF(I20:I28,"fE")+COUNTIF(I20:I28,"fES")+COUNTIF(I20:I28,"fED")+COUNTIF(I20:I28,"fEF")</f>
        <v>0</v>
      </c>
      <c r="J83" s="5">
        <f>COUNTIF(J20:J28,"fE")+COUNTIF(J20:J28,"fES")+COUNTIF(J20:J28,"fED")+COUNTIF(J20:J28,"fEF")</f>
        <v>0</v>
      </c>
      <c r="K83" s="5">
        <f>COUNTIF(K20:K28,"fE")+COUNTIF(K20:K28,"fES")+COUNTIF(K20:K28,"fED")+COUNTIF(K20:K28,"fEF")</f>
        <v>0</v>
      </c>
      <c r="L83" s="5">
        <f>COUNTIF(L20:L28,"fE")+COUNTIF(L20:L28,"fES")+COUNTIF(L20:L28,"fED")+COUNTIF(L20:L28,"fEF")</f>
        <v>0</v>
      </c>
      <c r="M83" s="5">
        <f>COUNTIF(M20:M28,"fE")+COUNTIF(M20:M28,"fES")+COUNTIF(M20:M28,"fED")+COUNTIF(M20:M28,"fEF")</f>
        <v>0</v>
      </c>
      <c r="N83" s="5">
        <f>COUNTIF(N20:N28,"fE")+COUNTIF(N20:N28,"fES")+COUNTIF(N20:N28,"fED")+COUNTIF(N20:N28,"fEF")</f>
        <v>0</v>
      </c>
      <c r="O83" s="5">
        <f>COUNTIF(O20:O28,"fE")+COUNTIF(O20:O28,"fES")+COUNTIF(O20:O28,"fED")+COUNTIF(O20:O28,"fEF")</f>
        <v>0</v>
      </c>
      <c r="P83" s="5">
        <f>COUNTIF(P20:P28,"fE")+COUNTIF(P20:P28,"fES")+COUNTIF(P20:P28,"fED")+COUNTIF(P20:P28,"fEF")</f>
        <v>0</v>
      </c>
      <c r="Q83" s="5">
        <f>COUNTIF(Q20:Q28,"fE")+COUNTIF(Q20:Q28,"fES")+COUNTIF(Q20:Q28,"fED")+COUNTIF(Q20:Q28,"fEF")</f>
        <v>0</v>
      </c>
      <c r="R83" s="5">
        <f>COUNTIF(R20:R28,"fE")+COUNTIF(R20:R28,"fES")+COUNTIF(R20:R28,"fED")+COUNTIF(R20:R28,"fEF")</f>
        <v>0</v>
      </c>
      <c r="S83" s="5">
        <f>COUNTIF(S20:S28,"fE")+COUNTIF(S20:S28,"fES")+COUNTIF(S20:S28,"fED")+COUNTIF(S20:S28,"fEF")</f>
        <v>0</v>
      </c>
      <c r="T83" s="5">
        <f>COUNTIF(T20:T28,"fE")+COUNTIF(T20:T28,"fES")+COUNTIF(T20:T28,"fED")+COUNTIF(T20:T28,"fEF")</f>
        <v>0</v>
      </c>
      <c r="U83" s="5">
        <f>COUNTIF(U20:U28,"fE")+COUNTIF(U20:U28,"fES")+COUNTIF(U20:U28,"fED")+COUNTIF(U20:U28,"fEF")</f>
        <v>0</v>
      </c>
      <c r="V83" s="5">
        <f>COUNTIF(V20:V28,"fE")+COUNTIF(V20:V28,"fES")+COUNTIF(V20:V28,"fED")+COUNTIF(V20:V28,"fEF")</f>
        <v>0</v>
      </c>
      <c r="W83" s="5">
        <f>COUNTIF(W20:W28,"fE")+COUNTIF(W20:W28,"fES")+COUNTIF(W20:W28,"fED")+COUNTIF(W20:W28,"fEF")</f>
        <v>0</v>
      </c>
      <c r="X83" s="5">
        <f>COUNTIF(X20:X28,"fE")+COUNTIF(X20:X28,"fES")+COUNTIF(X20:X28,"fED")+COUNTIF(X20:X28,"fEF")</f>
        <v>0</v>
      </c>
      <c r="Y83" s="5">
        <f>COUNTIF(Y20:Y28,"fE")+COUNTIF(Y20:Y28,"fES")+COUNTIF(Y20:Y28,"fED")+COUNTIF(Y20:Y28,"fEF")</f>
        <v>0</v>
      </c>
      <c r="Z83" s="5">
        <f>COUNTIF(Z20:Z28,"fE")+COUNTIF(Z20:Z28,"fES")+COUNTIF(Z20:Z28,"fED")+COUNTIF(Z20:Z28,"fEF")</f>
        <v>0</v>
      </c>
      <c r="AA83" s="5">
        <f>COUNTIF(AA20:AA28,"fE")+COUNTIF(AA20:AA28,"fES")+COUNTIF(AA20:AA28,"fED")+COUNTIF(AA20:AA28,"fEF")</f>
        <v>0</v>
      </c>
      <c r="AB83" s="5">
        <f>COUNTIF(AB20:AB28,"fE")+COUNTIF(AB20:AB28,"fES")+COUNTIF(AB20:AB28,"fED")+COUNTIF(AB20:AB28,"fEF")</f>
        <v>0</v>
      </c>
      <c r="AC83" s="5">
        <f>COUNTIF(AC20:AC28,"fE")+COUNTIF(AC20:AC28,"fES")+COUNTIF(AC20:AC28,"fED")+COUNTIF(AC20:AC28,"fEF")</f>
        <v>0</v>
      </c>
      <c r="AD83" s="5">
        <f>COUNTIF(AD20:AD28,"fE")+COUNTIF(AD20:AD28,"fES")+COUNTIF(AD20:AD28,"fED")+COUNTIF(AD20:AD28,"fEF")</f>
        <v>0</v>
      </c>
      <c r="AE83" s="5">
        <f>COUNTIF(AE20:AE28,"fE")+COUNTIF(AE20:AE28,"fES")+COUNTIF(AE20:AE28,"fED")+COUNTIF(AE20:AE28,"fEF")</f>
        <v>0</v>
      </c>
      <c r="AF83" s="5">
        <f>COUNTIF(AF20:AF28,"fE")+COUNTIF(AF20:AF28,"fES")+COUNTIF(AF20:AF28,"fED")+COUNTIF(AF20:AF28,"fEF")</f>
        <v>0</v>
      </c>
      <c r="AG83" s="5">
        <f>COUNTIF(AG20:AG28,"fE")+COUNTIF(AG20:AG28,"fES")+COUNTIF(AG20:AG28,"fED")+COUNTIF(AG20:AG28,"fEF")</f>
        <v>0</v>
      </c>
      <c r="AH83" s="5">
        <f>COUNTIF(AH20:AH28,"fE")+COUNTIF(AH20:AH28,"fES")+COUNTIF(AH20:AH28,"fED")+COUNTIF(AH20:AH28,"fEF")</f>
        <v>0</v>
      </c>
      <c r="AI83" s="2"/>
      <c r="AJ83" s="2"/>
      <c r="AK83" s="2"/>
      <c r="AL83" s="2"/>
      <c r="AM83" s="2"/>
      <c r="AN83" s="2"/>
      <c r="AO83" s="2"/>
      <c r="AP83" s="2"/>
      <c r="AQ83" s="2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47"/>
      <c r="BE83" s="3"/>
      <c r="BF83" s="48"/>
      <c r="BG83" s="48"/>
      <c r="BH83" s="48"/>
      <c r="BI83" s="48"/>
      <c r="BJ83" s="48"/>
      <c r="BK83" s="48"/>
      <c r="BL83" s="48"/>
      <c r="BM83" s="48"/>
      <c r="BN83" s="48"/>
      <c r="BO83" s="49"/>
      <c r="BP83" s="49"/>
      <c r="BQ83" s="49"/>
      <c r="BR83" s="49"/>
      <c r="BS83" s="49"/>
      <c r="BT83" s="50"/>
      <c r="BU83" s="51"/>
      <c r="BV83" s="51"/>
      <c r="BW83" s="51"/>
      <c r="BX83" s="51"/>
      <c r="BY83" s="51"/>
      <c r="BZ83" s="51"/>
      <c r="CA83" s="51"/>
      <c r="CB83" s="51"/>
    </row>
    <row r="84" spans="1:88" s="18" customFormat="1" ht="21" customHeight="1" x14ac:dyDescent="0.2">
      <c r="A84" s="1"/>
      <c r="B84" s="1471"/>
      <c r="C84" s="101" t="s">
        <v>200</v>
      </c>
      <c r="D84" s="14">
        <f>SUM(D81:D83)</f>
        <v>1</v>
      </c>
      <c r="E84" s="14">
        <f t="shared" ref="E84:AH84" si="304">SUM(E81:E83)</f>
        <v>1</v>
      </c>
      <c r="F84" s="14">
        <f t="shared" si="304"/>
        <v>0</v>
      </c>
      <c r="G84" s="14">
        <f t="shared" si="304"/>
        <v>0</v>
      </c>
      <c r="H84" s="14">
        <f t="shared" si="304"/>
        <v>1</v>
      </c>
      <c r="I84" s="14">
        <f t="shared" si="304"/>
        <v>1</v>
      </c>
      <c r="J84" s="14">
        <f t="shared" si="304"/>
        <v>0</v>
      </c>
      <c r="K84" s="14">
        <f t="shared" si="304"/>
        <v>0</v>
      </c>
      <c r="L84" s="14">
        <f t="shared" si="304"/>
        <v>1</v>
      </c>
      <c r="M84" s="14">
        <f t="shared" si="304"/>
        <v>0</v>
      </c>
      <c r="N84" s="14">
        <f t="shared" si="304"/>
        <v>0</v>
      </c>
      <c r="O84" s="14">
        <f t="shared" si="304"/>
        <v>0</v>
      </c>
      <c r="P84" s="14">
        <f t="shared" si="304"/>
        <v>0</v>
      </c>
      <c r="Q84" s="14">
        <f t="shared" si="304"/>
        <v>0</v>
      </c>
      <c r="R84" s="14">
        <f t="shared" si="304"/>
        <v>0</v>
      </c>
      <c r="S84" s="14">
        <f t="shared" si="304"/>
        <v>0</v>
      </c>
      <c r="T84" s="14">
        <f t="shared" si="304"/>
        <v>0</v>
      </c>
      <c r="U84" s="14">
        <f t="shared" si="304"/>
        <v>0</v>
      </c>
      <c r="V84" s="14">
        <f t="shared" si="304"/>
        <v>0</v>
      </c>
      <c r="W84" s="14">
        <f t="shared" si="304"/>
        <v>0</v>
      </c>
      <c r="X84" s="14">
        <f t="shared" si="304"/>
        <v>0</v>
      </c>
      <c r="Y84" s="14">
        <f t="shared" si="304"/>
        <v>0</v>
      </c>
      <c r="Z84" s="14">
        <f t="shared" si="304"/>
        <v>0</v>
      </c>
      <c r="AA84" s="14">
        <f t="shared" si="304"/>
        <v>0</v>
      </c>
      <c r="AB84" s="14">
        <f t="shared" si="304"/>
        <v>0</v>
      </c>
      <c r="AC84" s="14">
        <f t="shared" si="304"/>
        <v>0</v>
      </c>
      <c r="AD84" s="14">
        <f t="shared" si="304"/>
        <v>0</v>
      </c>
      <c r="AE84" s="14">
        <f t="shared" si="304"/>
        <v>0</v>
      </c>
      <c r="AF84" s="14">
        <f t="shared" si="304"/>
        <v>0</v>
      </c>
      <c r="AG84" s="14">
        <f t="shared" si="304"/>
        <v>0</v>
      </c>
      <c r="AH84" s="14">
        <f t="shared" si="304"/>
        <v>0</v>
      </c>
      <c r="AI84" s="2"/>
      <c r="AJ84" s="2"/>
      <c r="AK84" s="2"/>
      <c r="AL84" s="2"/>
      <c r="AM84" s="2"/>
      <c r="AN84" s="2"/>
      <c r="AO84" s="2"/>
      <c r="AP84" s="2"/>
      <c r="AQ84" s="2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47"/>
      <c r="BE84" s="3"/>
      <c r="BF84" s="48"/>
      <c r="BG84" s="48"/>
      <c r="BH84" s="48"/>
      <c r="BI84" s="48"/>
      <c r="BJ84" s="48"/>
      <c r="BK84" s="48"/>
      <c r="BL84" s="48"/>
      <c r="BM84" s="48"/>
      <c r="BN84" s="48"/>
      <c r="BO84" s="49"/>
      <c r="BP84" s="49"/>
      <c r="BQ84" s="49"/>
      <c r="BR84" s="49"/>
      <c r="BS84" s="49"/>
      <c r="BT84" s="50"/>
      <c r="BU84" s="51"/>
      <c r="BV84" s="51"/>
      <c r="BW84" s="51"/>
      <c r="BX84" s="51"/>
      <c r="BY84" s="51"/>
      <c r="BZ84" s="51"/>
      <c r="CA84" s="51"/>
      <c r="CB84" s="51"/>
    </row>
    <row r="85" spans="1:88" s="18" customFormat="1" ht="21" customHeight="1" x14ac:dyDescent="0.2">
      <c r="A85" s="1"/>
      <c r="B85" s="1471"/>
      <c r="C85" s="100" t="s">
        <v>36</v>
      </c>
      <c r="D85" s="5">
        <f>COUNTIF(D$13:D$28,"L")</f>
        <v>0</v>
      </c>
      <c r="E85" s="5">
        <f t="shared" ref="E85:AH85" si="305">COUNTIF(E$14:E$28,"L")</f>
        <v>0</v>
      </c>
      <c r="F85" s="5">
        <f t="shared" si="305"/>
        <v>0</v>
      </c>
      <c r="G85" s="5">
        <f t="shared" si="305"/>
        <v>0</v>
      </c>
      <c r="H85" s="5">
        <f t="shared" si="305"/>
        <v>0</v>
      </c>
      <c r="I85" s="5">
        <f t="shared" si="305"/>
        <v>0</v>
      </c>
      <c r="J85" s="5">
        <f t="shared" si="305"/>
        <v>0</v>
      </c>
      <c r="K85" s="5">
        <f t="shared" si="305"/>
        <v>0</v>
      </c>
      <c r="L85" s="5">
        <f t="shared" si="305"/>
        <v>0</v>
      </c>
      <c r="M85" s="5">
        <f t="shared" si="305"/>
        <v>0</v>
      </c>
      <c r="N85" s="5">
        <f t="shared" si="305"/>
        <v>1</v>
      </c>
      <c r="O85" s="5">
        <f t="shared" si="305"/>
        <v>1</v>
      </c>
      <c r="P85" s="5">
        <f t="shared" si="305"/>
        <v>1</v>
      </c>
      <c r="Q85" s="5">
        <f t="shared" si="305"/>
        <v>1</v>
      </c>
      <c r="R85" s="5">
        <f t="shared" si="305"/>
        <v>0</v>
      </c>
      <c r="S85" s="5">
        <f t="shared" si="305"/>
        <v>0</v>
      </c>
      <c r="T85" s="5">
        <f t="shared" si="305"/>
        <v>1</v>
      </c>
      <c r="U85" s="5">
        <f t="shared" si="305"/>
        <v>1</v>
      </c>
      <c r="V85" s="5">
        <f t="shared" si="305"/>
        <v>1</v>
      </c>
      <c r="W85" s="5">
        <f t="shared" si="305"/>
        <v>1</v>
      </c>
      <c r="X85" s="5">
        <f t="shared" si="305"/>
        <v>1</v>
      </c>
      <c r="Y85" s="5">
        <f t="shared" si="305"/>
        <v>0</v>
      </c>
      <c r="Z85" s="5">
        <f t="shared" si="305"/>
        <v>0</v>
      </c>
      <c r="AA85" s="5">
        <f t="shared" si="305"/>
        <v>1</v>
      </c>
      <c r="AB85" s="5">
        <f t="shared" si="305"/>
        <v>1</v>
      </c>
      <c r="AC85" s="5">
        <f t="shared" si="305"/>
        <v>1</v>
      </c>
      <c r="AD85" s="5">
        <f t="shared" si="305"/>
        <v>1</v>
      </c>
      <c r="AE85" s="5">
        <f t="shared" si="305"/>
        <v>1</v>
      </c>
      <c r="AF85" s="5">
        <f t="shared" si="305"/>
        <v>0</v>
      </c>
      <c r="AG85" s="5">
        <f t="shared" si="305"/>
        <v>0</v>
      </c>
      <c r="AH85" s="5">
        <f t="shared" si="305"/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47"/>
      <c r="BE85" s="3"/>
      <c r="BF85" s="48"/>
      <c r="BG85" s="48"/>
      <c r="BH85" s="48"/>
      <c r="BI85" s="48"/>
      <c r="BJ85" s="48"/>
      <c r="BK85" s="48"/>
      <c r="BL85" s="48"/>
      <c r="BM85" s="48"/>
      <c r="BN85" s="48"/>
      <c r="BO85" s="49"/>
      <c r="BP85" s="49"/>
      <c r="BQ85" s="49"/>
      <c r="BR85" s="49"/>
      <c r="BS85" s="49"/>
      <c r="BT85" s="50"/>
      <c r="BU85" s="51"/>
      <c r="BV85" s="51"/>
      <c r="BW85" s="51"/>
      <c r="BX85" s="51"/>
      <c r="BY85" s="51"/>
      <c r="BZ85" s="51"/>
      <c r="CA85" s="51"/>
      <c r="CB85" s="51"/>
    </row>
    <row r="86" spans="1:88" s="18" customFormat="1" ht="21" customHeight="1" x14ac:dyDescent="0.2">
      <c r="A86" s="1"/>
      <c r="B86" s="1471"/>
      <c r="C86" s="100" t="s">
        <v>37</v>
      </c>
      <c r="D86" s="5">
        <f>COUNTIF(D$13:D$28,"B")</f>
        <v>1</v>
      </c>
      <c r="E86" s="5">
        <f t="shared" ref="E86:AH86" si="306">COUNTIF(E$14:E$28,"B")</f>
        <v>1</v>
      </c>
      <c r="F86" s="5">
        <f t="shared" si="306"/>
        <v>1</v>
      </c>
      <c r="G86" s="5">
        <f t="shared" si="306"/>
        <v>1</v>
      </c>
      <c r="H86" s="5">
        <f t="shared" si="306"/>
        <v>0</v>
      </c>
      <c r="I86" s="5">
        <f t="shared" si="306"/>
        <v>0</v>
      </c>
      <c r="J86" s="5">
        <f t="shared" si="306"/>
        <v>0</v>
      </c>
      <c r="K86" s="5">
        <f t="shared" si="306"/>
        <v>0</v>
      </c>
      <c r="L86" s="5">
        <f t="shared" si="306"/>
        <v>0</v>
      </c>
      <c r="M86" s="5">
        <f t="shared" si="306"/>
        <v>0</v>
      </c>
      <c r="N86" s="5">
        <f t="shared" si="306"/>
        <v>0</v>
      </c>
      <c r="O86" s="5">
        <f t="shared" si="306"/>
        <v>0</v>
      </c>
      <c r="P86" s="5">
        <f t="shared" si="306"/>
        <v>0</v>
      </c>
      <c r="Q86" s="5">
        <f t="shared" si="306"/>
        <v>0</v>
      </c>
      <c r="R86" s="5">
        <f t="shared" si="306"/>
        <v>0</v>
      </c>
      <c r="S86" s="5">
        <f t="shared" si="306"/>
        <v>0</v>
      </c>
      <c r="T86" s="5">
        <f t="shared" si="306"/>
        <v>0</v>
      </c>
      <c r="U86" s="5">
        <f t="shared" si="306"/>
        <v>0</v>
      </c>
      <c r="V86" s="5">
        <f t="shared" si="306"/>
        <v>0</v>
      </c>
      <c r="W86" s="5">
        <f t="shared" si="306"/>
        <v>0</v>
      </c>
      <c r="X86" s="5">
        <f t="shared" si="306"/>
        <v>0</v>
      </c>
      <c r="Y86" s="5">
        <f t="shared" si="306"/>
        <v>0</v>
      </c>
      <c r="Z86" s="5">
        <f t="shared" si="306"/>
        <v>0</v>
      </c>
      <c r="AA86" s="5">
        <f t="shared" si="306"/>
        <v>0</v>
      </c>
      <c r="AB86" s="5">
        <f t="shared" si="306"/>
        <v>0</v>
      </c>
      <c r="AC86" s="5">
        <f t="shared" si="306"/>
        <v>0</v>
      </c>
      <c r="AD86" s="5">
        <f t="shared" si="306"/>
        <v>0</v>
      </c>
      <c r="AE86" s="5">
        <f t="shared" si="306"/>
        <v>0</v>
      </c>
      <c r="AF86" s="5">
        <f t="shared" si="306"/>
        <v>0</v>
      </c>
      <c r="AG86" s="5">
        <f t="shared" si="306"/>
        <v>0</v>
      </c>
      <c r="AH86" s="5">
        <f t="shared" si="306"/>
        <v>0</v>
      </c>
      <c r="AI86" s="2"/>
      <c r="AJ86" s="2"/>
      <c r="AK86" s="2"/>
      <c r="AL86" s="2"/>
      <c r="AM86" s="2"/>
      <c r="AN86" s="2"/>
      <c r="AO86" s="2"/>
      <c r="AP86" s="2"/>
      <c r="AQ86" s="2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47"/>
      <c r="BE86" s="3"/>
      <c r="BF86" s="48"/>
      <c r="BG86" s="48"/>
      <c r="BH86" s="48"/>
      <c r="BI86" s="48"/>
      <c r="BJ86" s="48"/>
      <c r="BK86" s="48"/>
      <c r="BL86" s="48"/>
      <c r="BM86" s="48"/>
      <c r="BN86" s="48"/>
      <c r="BO86" s="49"/>
      <c r="BP86" s="49"/>
      <c r="BQ86" s="49"/>
      <c r="BR86" s="49"/>
      <c r="BS86" s="49"/>
      <c r="BT86" s="50"/>
      <c r="BU86" s="51"/>
      <c r="BV86" s="51"/>
      <c r="BW86" s="51"/>
      <c r="BX86" s="51"/>
      <c r="BY86" s="51"/>
      <c r="BZ86" s="51"/>
      <c r="CA86" s="51"/>
      <c r="CB86" s="51"/>
    </row>
    <row r="87" spans="1:88" s="18" customFormat="1" ht="21" customHeight="1" x14ac:dyDescent="0.2">
      <c r="A87" s="1"/>
      <c r="B87" s="1471"/>
      <c r="C87" s="100" t="s">
        <v>38</v>
      </c>
      <c r="D87" s="5">
        <f>COUNTIF(D$13:D$28,"SA")</f>
        <v>0</v>
      </c>
      <c r="E87" s="5">
        <f t="shared" ref="E87:AH87" si="307">COUNTIF(E$14:E$28,"SA")</f>
        <v>0</v>
      </c>
      <c r="F87" s="5">
        <f t="shared" si="307"/>
        <v>0</v>
      </c>
      <c r="G87" s="5">
        <f t="shared" si="307"/>
        <v>0</v>
      </c>
      <c r="H87" s="5">
        <f t="shared" si="307"/>
        <v>0</v>
      </c>
      <c r="I87" s="5">
        <f t="shared" si="307"/>
        <v>0</v>
      </c>
      <c r="J87" s="5">
        <f t="shared" si="307"/>
        <v>0</v>
      </c>
      <c r="K87" s="5">
        <f t="shared" si="307"/>
        <v>0</v>
      </c>
      <c r="L87" s="5">
        <f t="shared" si="307"/>
        <v>0</v>
      </c>
      <c r="M87" s="5">
        <f t="shared" si="307"/>
        <v>0</v>
      </c>
      <c r="N87" s="5">
        <f t="shared" si="307"/>
        <v>0</v>
      </c>
      <c r="O87" s="5">
        <f t="shared" si="307"/>
        <v>0</v>
      </c>
      <c r="P87" s="5">
        <f t="shared" si="307"/>
        <v>0</v>
      </c>
      <c r="Q87" s="5">
        <f t="shared" si="307"/>
        <v>0</v>
      </c>
      <c r="R87" s="5">
        <f t="shared" si="307"/>
        <v>0</v>
      </c>
      <c r="S87" s="5">
        <f t="shared" si="307"/>
        <v>0</v>
      </c>
      <c r="T87" s="5">
        <f t="shared" si="307"/>
        <v>0</v>
      </c>
      <c r="U87" s="5">
        <f t="shared" si="307"/>
        <v>0</v>
      </c>
      <c r="V87" s="5">
        <f t="shared" si="307"/>
        <v>0</v>
      </c>
      <c r="W87" s="5">
        <f t="shared" si="307"/>
        <v>0</v>
      </c>
      <c r="X87" s="5">
        <f t="shared" si="307"/>
        <v>0</v>
      </c>
      <c r="Y87" s="5">
        <f t="shared" si="307"/>
        <v>0</v>
      </c>
      <c r="Z87" s="5">
        <f t="shared" si="307"/>
        <v>0</v>
      </c>
      <c r="AA87" s="5">
        <f t="shared" si="307"/>
        <v>0</v>
      </c>
      <c r="AB87" s="5">
        <f t="shared" si="307"/>
        <v>0</v>
      </c>
      <c r="AC87" s="5">
        <f t="shared" si="307"/>
        <v>0</v>
      </c>
      <c r="AD87" s="5">
        <f t="shared" si="307"/>
        <v>0</v>
      </c>
      <c r="AE87" s="5">
        <f t="shared" si="307"/>
        <v>0</v>
      </c>
      <c r="AF87" s="5">
        <f t="shared" si="307"/>
        <v>0</v>
      </c>
      <c r="AG87" s="5">
        <f t="shared" si="307"/>
        <v>0</v>
      </c>
      <c r="AH87" s="5">
        <f t="shared" si="307"/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47"/>
      <c r="BE87" s="3"/>
      <c r="BF87" s="48"/>
      <c r="BG87" s="48"/>
      <c r="BH87" s="48"/>
      <c r="BI87" s="48"/>
      <c r="BJ87" s="48"/>
      <c r="BK87" s="48"/>
      <c r="BL87" s="48"/>
      <c r="BM87" s="48"/>
      <c r="BN87" s="48"/>
      <c r="BO87" s="49"/>
      <c r="BP87" s="49"/>
      <c r="BQ87" s="49"/>
      <c r="BR87" s="49"/>
      <c r="BS87" s="49"/>
      <c r="BT87" s="50"/>
      <c r="BU87" s="51"/>
      <c r="BV87" s="51"/>
      <c r="BW87" s="51"/>
      <c r="BX87" s="51"/>
      <c r="BY87" s="51"/>
      <c r="BZ87" s="51"/>
      <c r="CA87" s="51"/>
      <c r="CB87" s="51"/>
    </row>
    <row r="88" spans="1:88" s="18" customFormat="1" ht="21" customHeight="1" x14ac:dyDescent="0.2">
      <c r="A88" s="1"/>
      <c r="B88" s="1471"/>
      <c r="C88" s="100" t="s">
        <v>183</v>
      </c>
      <c r="D88" s="5">
        <f>COUNTIF(D$13:D$28,"SAT")</f>
        <v>0</v>
      </c>
      <c r="E88" s="5">
        <f t="shared" ref="E88:AH88" si="308">COUNTIF(E$14:E$28,"SAT")</f>
        <v>0</v>
      </c>
      <c r="F88" s="5">
        <f t="shared" si="308"/>
        <v>0</v>
      </c>
      <c r="G88" s="5">
        <f t="shared" si="308"/>
        <v>0</v>
      </c>
      <c r="H88" s="5">
        <f t="shared" si="308"/>
        <v>0</v>
      </c>
      <c r="I88" s="5">
        <f t="shared" si="308"/>
        <v>0</v>
      </c>
      <c r="J88" s="5">
        <f t="shared" si="308"/>
        <v>0</v>
      </c>
      <c r="K88" s="5">
        <f t="shared" si="308"/>
        <v>0</v>
      </c>
      <c r="L88" s="5">
        <f t="shared" si="308"/>
        <v>0</v>
      </c>
      <c r="M88" s="5">
        <f t="shared" si="308"/>
        <v>0</v>
      </c>
      <c r="N88" s="5">
        <f t="shared" si="308"/>
        <v>0</v>
      </c>
      <c r="O88" s="5">
        <f t="shared" si="308"/>
        <v>0</v>
      </c>
      <c r="P88" s="5">
        <f t="shared" si="308"/>
        <v>0</v>
      </c>
      <c r="Q88" s="5">
        <f t="shared" si="308"/>
        <v>0</v>
      </c>
      <c r="R88" s="5">
        <f t="shared" si="308"/>
        <v>0</v>
      </c>
      <c r="S88" s="5">
        <f t="shared" si="308"/>
        <v>0</v>
      </c>
      <c r="T88" s="5">
        <f t="shared" si="308"/>
        <v>0</v>
      </c>
      <c r="U88" s="5">
        <f t="shared" si="308"/>
        <v>0</v>
      </c>
      <c r="V88" s="5">
        <f t="shared" si="308"/>
        <v>0</v>
      </c>
      <c r="W88" s="5">
        <f t="shared" si="308"/>
        <v>0</v>
      </c>
      <c r="X88" s="5">
        <f t="shared" si="308"/>
        <v>0</v>
      </c>
      <c r="Y88" s="5">
        <f t="shared" si="308"/>
        <v>0</v>
      </c>
      <c r="Z88" s="5">
        <f t="shared" si="308"/>
        <v>0</v>
      </c>
      <c r="AA88" s="5">
        <f t="shared" si="308"/>
        <v>0</v>
      </c>
      <c r="AB88" s="5">
        <f t="shared" si="308"/>
        <v>0</v>
      </c>
      <c r="AC88" s="5">
        <f t="shared" si="308"/>
        <v>0</v>
      </c>
      <c r="AD88" s="5">
        <f t="shared" si="308"/>
        <v>0</v>
      </c>
      <c r="AE88" s="5">
        <f t="shared" si="308"/>
        <v>0</v>
      </c>
      <c r="AF88" s="5">
        <f t="shared" si="308"/>
        <v>0</v>
      </c>
      <c r="AG88" s="5">
        <f t="shared" si="308"/>
        <v>0</v>
      </c>
      <c r="AH88" s="5">
        <f t="shared" si="308"/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47"/>
      <c r="BE88" s="3"/>
      <c r="BF88" s="48"/>
      <c r="BG88" s="48"/>
      <c r="BH88" s="48"/>
      <c r="BI88" s="48"/>
      <c r="BJ88" s="48"/>
      <c r="BK88" s="48"/>
      <c r="BL88" s="48"/>
      <c r="BM88" s="48"/>
      <c r="BN88" s="48"/>
      <c r="BO88" s="49"/>
      <c r="BP88" s="49"/>
      <c r="BQ88" s="49"/>
      <c r="BR88" s="49"/>
      <c r="BS88" s="49"/>
      <c r="BT88" s="50"/>
      <c r="BU88" s="51"/>
      <c r="BV88" s="51"/>
      <c r="BW88" s="51"/>
      <c r="BX88" s="51"/>
      <c r="BY88" s="51"/>
      <c r="BZ88" s="51"/>
      <c r="CA88" s="51"/>
      <c r="CB88" s="51"/>
    </row>
    <row r="89" spans="1:88" s="18" customFormat="1" ht="21" customHeight="1" x14ac:dyDescent="0.2">
      <c r="A89" s="1"/>
      <c r="B89" s="1471"/>
      <c r="C89" s="100" t="s">
        <v>39</v>
      </c>
      <c r="D89" s="5">
        <f>COUNTIF(D$13:D$28,"SE")</f>
        <v>0</v>
      </c>
      <c r="E89" s="5">
        <f t="shared" ref="E89:AH89" si="309">COUNTIF(E$14:E$28,"SE")</f>
        <v>0</v>
      </c>
      <c r="F89" s="5">
        <f t="shared" si="309"/>
        <v>0</v>
      </c>
      <c r="G89" s="5">
        <f t="shared" si="309"/>
        <v>0</v>
      </c>
      <c r="H89" s="5">
        <f t="shared" si="309"/>
        <v>0</v>
      </c>
      <c r="I89" s="5">
        <f t="shared" si="309"/>
        <v>0</v>
      </c>
      <c r="J89" s="5">
        <f t="shared" si="309"/>
        <v>0</v>
      </c>
      <c r="K89" s="5">
        <f t="shared" si="309"/>
        <v>0</v>
      </c>
      <c r="L89" s="5">
        <f t="shared" si="309"/>
        <v>0</v>
      </c>
      <c r="M89" s="5">
        <f t="shared" si="309"/>
        <v>0</v>
      </c>
      <c r="N89" s="5">
        <f t="shared" si="309"/>
        <v>0</v>
      </c>
      <c r="O89" s="5">
        <f t="shared" si="309"/>
        <v>0</v>
      </c>
      <c r="P89" s="5">
        <f t="shared" si="309"/>
        <v>0</v>
      </c>
      <c r="Q89" s="5">
        <f t="shared" si="309"/>
        <v>0</v>
      </c>
      <c r="R89" s="5">
        <f t="shared" si="309"/>
        <v>0</v>
      </c>
      <c r="S89" s="5">
        <f t="shared" si="309"/>
        <v>0</v>
      </c>
      <c r="T89" s="5">
        <f t="shared" si="309"/>
        <v>0</v>
      </c>
      <c r="U89" s="5">
        <f t="shared" si="309"/>
        <v>0</v>
      </c>
      <c r="V89" s="5">
        <f t="shared" si="309"/>
        <v>0</v>
      </c>
      <c r="W89" s="5">
        <f t="shared" si="309"/>
        <v>0</v>
      </c>
      <c r="X89" s="5">
        <f t="shared" si="309"/>
        <v>0</v>
      </c>
      <c r="Y89" s="5">
        <f t="shared" si="309"/>
        <v>0</v>
      </c>
      <c r="Z89" s="5">
        <f t="shared" si="309"/>
        <v>0</v>
      </c>
      <c r="AA89" s="5">
        <f t="shared" si="309"/>
        <v>0</v>
      </c>
      <c r="AB89" s="5">
        <f t="shared" si="309"/>
        <v>0</v>
      </c>
      <c r="AC89" s="5">
        <f t="shared" si="309"/>
        <v>0</v>
      </c>
      <c r="AD89" s="5">
        <f t="shared" si="309"/>
        <v>0</v>
      </c>
      <c r="AE89" s="5">
        <f t="shared" si="309"/>
        <v>0</v>
      </c>
      <c r="AF89" s="5">
        <f t="shared" si="309"/>
        <v>0</v>
      </c>
      <c r="AG89" s="5">
        <f t="shared" si="309"/>
        <v>0</v>
      </c>
      <c r="AH89" s="5">
        <f t="shared" si="309"/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47"/>
      <c r="BE89" s="3"/>
      <c r="BF89" s="48"/>
      <c r="BG89" s="48"/>
      <c r="BH89" s="48"/>
      <c r="BI89" s="48"/>
      <c r="BJ89" s="48"/>
      <c r="BK89" s="48"/>
      <c r="BL89" s="48"/>
      <c r="BM89" s="48"/>
      <c r="BN89" s="48"/>
      <c r="BO89" s="49"/>
      <c r="BP89" s="49"/>
      <c r="BQ89" s="49"/>
      <c r="BR89" s="49"/>
      <c r="BS89" s="49"/>
      <c r="BT89" s="50"/>
      <c r="BU89" s="51"/>
      <c r="BV89" s="51"/>
      <c r="BW89" s="51"/>
      <c r="BX89" s="51"/>
      <c r="BY89" s="51"/>
      <c r="BZ89" s="51"/>
      <c r="CA89" s="51"/>
      <c r="CB89" s="51"/>
    </row>
    <row r="90" spans="1:88" s="57" customFormat="1" ht="21" customHeight="1" x14ac:dyDescent="0.2">
      <c r="A90" s="1"/>
      <c r="B90" s="1471"/>
      <c r="C90" s="100" t="s">
        <v>40</v>
      </c>
      <c r="D90" s="5">
        <f>COUNTIF(D$13:D$28,"TR")</f>
        <v>0</v>
      </c>
      <c r="E90" s="5">
        <f t="shared" ref="E90:AH90" si="310">COUNTIF(E$14:E$28,"TR")</f>
        <v>0</v>
      </c>
      <c r="F90" s="5">
        <f t="shared" si="310"/>
        <v>0</v>
      </c>
      <c r="G90" s="5">
        <f t="shared" si="310"/>
        <v>0</v>
      </c>
      <c r="H90" s="5">
        <f t="shared" si="310"/>
        <v>0</v>
      </c>
      <c r="I90" s="5">
        <f t="shared" si="310"/>
        <v>0</v>
      </c>
      <c r="J90" s="5">
        <f t="shared" si="310"/>
        <v>0</v>
      </c>
      <c r="K90" s="5">
        <f t="shared" si="310"/>
        <v>0</v>
      </c>
      <c r="L90" s="5">
        <f t="shared" si="310"/>
        <v>0</v>
      </c>
      <c r="M90" s="5">
        <f t="shared" si="310"/>
        <v>0</v>
      </c>
      <c r="N90" s="5">
        <f t="shared" si="310"/>
        <v>0</v>
      </c>
      <c r="O90" s="5">
        <f t="shared" si="310"/>
        <v>0</v>
      </c>
      <c r="P90" s="5">
        <f t="shared" si="310"/>
        <v>0</v>
      </c>
      <c r="Q90" s="5">
        <f t="shared" si="310"/>
        <v>0</v>
      </c>
      <c r="R90" s="5">
        <f t="shared" si="310"/>
        <v>0</v>
      </c>
      <c r="S90" s="5">
        <f t="shared" si="310"/>
        <v>0</v>
      </c>
      <c r="T90" s="5">
        <f t="shared" si="310"/>
        <v>0</v>
      </c>
      <c r="U90" s="5">
        <f t="shared" si="310"/>
        <v>0</v>
      </c>
      <c r="V90" s="5">
        <f t="shared" si="310"/>
        <v>0</v>
      </c>
      <c r="W90" s="5">
        <f t="shared" si="310"/>
        <v>0</v>
      </c>
      <c r="X90" s="5">
        <f t="shared" si="310"/>
        <v>0</v>
      </c>
      <c r="Y90" s="5">
        <f t="shared" si="310"/>
        <v>0</v>
      </c>
      <c r="Z90" s="5">
        <f t="shared" si="310"/>
        <v>0</v>
      </c>
      <c r="AA90" s="5">
        <f t="shared" si="310"/>
        <v>1</v>
      </c>
      <c r="AB90" s="5">
        <f t="shared" si="310"/>
        <v>14</v>
      </c>
      <c r="AC90" s="5">
        <f t="shared" si="310"/>
        <v>14</v>
      </c>
      <c r="AD90" s="5">
        <f t="shared" si="310"/>
        <v>0</v>
      </c>
      <c r="AE90" s="5">
        <f t="shared" si="310"/>
        <v>0</v>
      </c>
      <c r="AF90" s="5">
        <f t="shared" si="310"/>
        <v>0</v>
      </c>
      <c r="AG90" s="5">
        <f t="shared" si="310"/>
        <v>0</v>
      </c>
      <c r="AH90" s="5">
        <f t="shared" si="310"/>
        <v>0</v>
      </c>
      <c r="AI90" s="2"/>
      <c r="AJ90" s="2"/>
      <c r="AK90" s="2"/>
      <c r="AL90" s="2"/>
      <c r="AM90" s="2"/>
      <c r="AN90" s="2"/>
      <c r="AO90" s="2"/>
      <c r="AP90" s="2"/>
      <c r="AQ90" s="2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47"/>
      <c r="BE90" s="3"/>
      <c r="BF90" s="48"/>
      <c r="BG90" s="48"/>
      <c r="BH90" s="48"/>
      <c r="BI90" s="48"/>
      <c r="BJ90" s="48"/>
      <c r="BK90" s="48"/>
      <c r="BL90" s="48"/>
      <c r="BM90" s="48"/>
      <c r="BN90" s="48"/>
      <c r="BO90" s="49"/>
      <c r="BP90" s="49"/>
      <c r="BQ90" s="49"/>
      <c r="BR90" s="49"/>
      <c r="BS90" s="49"/>
      <c r="BT90" s="50"/>
      <c r="BU90" s="51"/>
      <c r="BV90" s="51"/>
      <c r="BW90" s="51"/>
      <c r="BX90" s="51"/>
      <c r="BY90" s="51"/>
      <c r="BZ90" s="51"/>
      <c r="CA90" s="51"/>
      <c r="CB90" s="51"/>
      <c r="CC90" s="18"/>
      <c r="CD90" s="18"/>
      <c r="CE90" s="18"/>
      <c r="CF90" s="18"/>
      <c r="CG90" s="18"/>
      <c r="CH90" s="18"/>
      <c r="CI90" s="18"/>
      <c r="CJ90" s="18"/>
    </row>
    <row r="91" spans="1:88" s="57" customFormat="1" ht="21" customHeight="1" x14ac:dyDescent="0.2">
      <c r="A91" s="48"/>
      <c r="B91" s="1471"/>
      <c r="C91" s="101" t="s">
        <v>58</v>
      </c>
      <c r="D91" s="14">
        <f t="shared" ref="D91:AH91" si="311">COUNTIF(D$14:D$28,"FOTS")</f>
        <v>1</v>
      </c>
      <c r="E91" s="14">
        <f t="shared" si="311"/>
        <v>1</v>
      </c>
      <c r="F91" s="14">
        <f t="shared" si="311"/>
        <v>0</v>
      </c>
      <c r="G91" s="14">
        <f t="shared" si="311"/>
        <v>0</v>
      </c>
      <c r="H91" s="14">
        <f t="shared" si="311"/>
        <v>0</v>
      </c>
      <c r="I91" s="14">
        <f t="shared" si="311"/>
        <v>0</v>
      </c>
      <c r="J91" s="14">
        <f t="shared" si="311"/>
        <v>0</v>
      </c>
      <c r="K91" s="14">
        <f t="shared" si="311"/>
        <v>0</v>
      </c>
      <c r="L91" s="14">
        <f t="shared" si="311"/>
        <v>0</v>
      </c>
      <c r="M91" s="14">
        <f t="shared" si="311"/>
        <v>0</v>
      </c>
      <c r="N91" s="14">
        <f t="shared" si="311"/>
        <v>0</v>
      </c>
      <c r="O91" s="14">
        <f t="shared" si="311"/>
        <v>0</v>
      </c>
      <c r="P91" s="14">
        <f t="shared" si="311"/>
        <v>0</v>
      </c>
      <c r="Q91" s="14">
        <f t="shared" si="311"/>
        <v>0</v>
      </c>
      <c r="R91" s="14">
        <f t="shared" si="311"/>
        <v>0</v>
      </c>
      <c r="S91" s="14">
        <f t="shared" si="311"/>
        <v>0</v>
      </c>
      <c r="T91" s="14">
        <f t="shared" si="311"/>
        <v>0</v>
      </c>
      <c r="U91" s="14">
        <f t="shared" si="311"/>
        <v>0</v>
      </c>
      <c r="V91" s="14">
        <f t="shared" si="311"/>
        <v>0</v>
      </c>
      <c r="W91" s="14">
        <f t="shared" si="311"/>
        <v>0</v>
      </c>
      <c r="X91" s="14">
        <f t="shared" si="311"/>
        <v>0</v>
      </c>
      <c r="Y91" s="14">
        <f t="shared" si="311"/>
        <v>0</v>
      </c>
      <c r="Z91" s="14">
        <f t="shared" si="311"/>
        <v>0</v>
      </c>
      <c r="AA91" s="14">
        <f t="shared" si="311"/>
        <v>0</v>
      </c>
      <c r="AB91" s="14">
        <f t="shared" si="311"/>
        <v>0</v>
      </c>
      <c r="AC91" s="14">
        <f t="shared" si="311"/>
        <v>0</v>
      </c>
      <c r="AD91" s="14">
        <f t="shared" si="311"/>
        <v>0</v>
      </c>
      <c r="AE91" s="14">
        <f t="shared" si="311"/>
        <v>0</v>
      </c>
      <c r="AF91" s="14">
        <f t="shared" si="311"/>
        <v>0</v>
      </c>
      <c r="AG91" s="14">
        <f t="shared" si="311"/>
        <v>0</v>
      </c>
      <c r="AH91" s="14">
        <f t="shared" si="311"/>
        <v>0</v>
      </c>
      <c r="AI91" s="102"/>
      <c r="AJ91" s="102"/>
      <c r="AK91" s="102"/>
      <c r="AL91" s="102"/>
      <c r="AM91" s="102"/>
      <c r="AN91" s="102"/>
      <c r="AO91" s="102"/>
      <c r="AP91" s="102"/>
      <c r="AQ91" s="102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96"/>
      <c r="BE91" s="97"/>
      <c r="BF91" s="48"/>
      <c r="BG91" s="48"/>
      <c r="BH91" s="48"/>
      <c r="BI91" s="48"/>
      <c r="BJ91" s="48"/>
      <c r="BK91" s="48"/>
      <c r="BL91" s="48"/>
      <c r="BM91" s="48"/>
      <c r="BN91" s="48"/>
      <c r="BO91" s="50"/>
      <c r="BP91" s="50"/>
      <c r="BQ91" s="50"/>
      <c r="BR91" s="50"/>
      <c r="BS91" s="50"/>
      <c r="BT91" s="50"/>
      <c r="BU91" s="54"/>
      <c r="BV91" s="54"/>
      <c r="BW91" s="54"/>
      <c r="BX91" s="54"/>
      <c r="BY91" s="54"/>
      <c r="BZ91" s="54"/>
      <c r="CA91" s="54"/>
      <c r="CB91" s="54"/>
    </row>
    <row r="92" spans="1:88" s="18" customFormat="1" ht="21" customHeight="1" x14ac:dyDescent="0.2">
      <c r="A92" s="48"/>
      <c r="B92" s="1472"/>
      <c r="C92" s="101" t="s">
        <v>35</v>
      </c>
      <c r="D92" s="14">
        <f t="shared" ref="D92:AH92" si="312">COUNTIF(D$14:D$28,"DISP")</f>
        <v>0</v>
      </c>
      <c r="E92" s="14">
        <f t="shared" si="312"/>
        <v>0</v>
      </c>
      <c r="F92" s="14">
        <f t="shared" si="312"/>
        <v>0</v>
      </c>
      <c r="G92" s="14">
        <f t="shared" si="312"/>
        <v>0</v>
      </c>
      <c r="H92" s="14">
        <f t="shared" si="312"/>
        <v>0</v>
      </c>
      <c r="I92" s="14">
        <f t="shared" si="312"/>
        <v>0</v>
      </c>
      <c r="J92" s="14">
        <f t="shared" si="312"/>
        <v>0</v>
      </c>
      <c r="K92" s="14">
        <f t="shared" si="312"/>
        <v>0</v>
      </c>
      <c r="L92" s="14">
        <f t="shared" si="312"/>
        <v>0</v>
      </c>
      <c r="M92" s="14">
        <f t="shared" si="312"/>
        <v>0</v>
      </c>
      <c r="N92" s="14">
        <f t="shared" si="312"/>
        <v>0</v>
      </c>
      <c r="O92" s="14">
        <f t="shared" si="312"/>
        <v>0</v>
      </c>
      <c r="P92" s="14">
        <f t="shared" si="312"/>
        <v>0</v>
      </c>
      <c r="Q92" s="14">
        <f t="shared" si="312"/>
        <v>2</v>
      </c>
      <c r="R92" s="14">
        <f t="shared" si="312"/>
        <v>0</v>
      </c>
      <c r="S92" s="14">
        <f t="shared" si="312"/>
        <v>0</v>
      </c>
      <c r="T92" s="14">
        <f t="shared" si="312"/>
        <v>0</v>
      </c>
      <c r="U92" s="14">
        <f t="shared" si="312"/>
        <v>1</v>
      </c>
      <c r="V92" s="14">
        <f t="shared" si="312"/>
        <v>0</v>
      </c>
      <c r="W92" s="14">
        <f t="shared" si="312"/>
        <v>0</v>
      </c>
      <c r="X92" s="14">
        <f t="shared" si="312"/>
        <v>1</v>
      </c>
      <c r="Y92" s="14">
        <f t="shared" si="312"/>
        <v>1</v>
      </c>
      <c r="Z92" s="14">
        <f t="shared" si="312"/>
        <v>0</v>
      </c>
      <c r="AA92" s="14">
        <f t="shared" si="312"/>
        <v>0</v>
      </c>
      <c r="AB92" s="14">
        <f t="shared" si="312"/>
        <v>0</v>
      </c>
      <c r="AC92" s="14">
        <f t="shared" si="312"/>
        <v>0</v>
      </c>
      <c r="AD92" s="14">
        <f t="shared" si="312"/>
        <v>0</v>
      </c>
      <c r="AE92" s="14">
        <f t="shared" si="312"/>
        <v>0</v>
      </c>
      <c r="AF92" s="14">
        <f t="shared" si="312"/>
        <v>0</v>
      </c>
      <c r="AG92" s="14">
        <f t="shared" si="312"/>
        <v>0</v>
      </c>
      <c r="AH92" s="14">
        <f t="shared" si="312"/>
        <v>0</v>
      </c>
      <c r="AI92" s="102"/>
      <c r="AJ92" s="102"/>
      <c r="AK92" s="102"/>
      <c r="AL92" s="102"/>
      <c r="AM92" s="102"/>
      <c r="AN92" s="102"/>
      <c r="AO92" s="102"/>
      <c r="AP92" s="102"/>
      <c r="AQ92" s="102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96"/>
      <c r="BE92" s="97"/>
      <c r="BF92" s="48"/>
      <c r="BG92" s="48"/>
      <c r="BH92" s="48"/>
      <c r="BI92" s="48"/>
      <c r="BJ92" s="48"/>
      <c r="BK92" s="48"/>
      <c r="BL92" s="48"/>
      <c r="BM92" s="48"/>
      <c r="BN92" s="48"/>
      <c r="BO92" s="50"/>
      <c r="BP92" s="50"/>
      <c r="BQ92" s="50"/>
      <c r="BR92" s="50"/>
      <c r="BS92" s="50"/>
      <c r="BT92" s="50"/>
      <c r="BU92" s="54"/>
      <c r="BV92" s="54"/>
      <c r="BW92" s="54"/>
      <c r="BX92" s="54"/>
      <c r="BY92" s="54"/>
      <c r="BZ92" s="54"/>
      <c r="CA92" s="54"/>
      <c r="CB92" s="54"/>
      <c r="CC92" s="57"/>
      <c r="CD92" s="57"/>
      <c r="CE92" s="57"/>
      <c r="CF92" s="57"/>
      <c r="CG92" s="57"/>
      <c r="CH92" s="57"/>
      <c r="CI92" s="57"/>
      <c r="CJ92" s="57"/>
    </row>
    <row r="93" spans="1:88" s="18" customFormat="1" ht="21" customHeight="1" x14ac:dyDescent="0.2">
      <c r="A93" s="99"/>
      <c r="B93" s="1465" t="s">
        <v>23</v>
      </c>
      <c r="C93" s="1466"/>
      <c r="D93" s="129">
        <v>1</v>
      </c>
      <c r="E93" s="129">
        <f t="shared" ref="E93:AH93" si="313">D93+1</f>
        <v>2</v>
      </c>
      <c r="F93" s="129">
        <f t="shared" si="313"/>
        <v>3</v>
      </c>
      <c r="G93" s="129">
        <f t="shared" si="313"/>
        <v>4</v>
      </c>
      <c r="H93" s="129">
        <f t="shared" si="313"/>
        <v>5</v>
      </c>
      <c r="I93" s="130">
        <f t="shared" si="313"/>
        <v>6</v>
      </c>
      <c r="J93" s="129">
        <f t="shared" si="313"/>
        <v>7</v>
      </c>
      <c r="K93" s="129">
        <f t="shared" si="313"/>
        <v>8</v>
      </c>
      <c r="L93" s="129">
        <f t="shared" si="313"/>
        <v>9</v>
      </c>
      <c r="M93" s="129">
        <f t="shared" si="313"/>
        <v>10</v>
      </c>
      <c r="N93" s="129">
        <f t="shared" si="313"/>
        <v>11</v>
      </c>
      <c r="O93" s="129">
        <f t="shared" si="313"/>
        <v>12</v>
      </c>
      <c r="P93" s="129">
        <f t="shared" si="313"/>
        <v>13</v>
      </c>
      <c r="Q93" s="129">
        <f t="shared" si="313"/>
        <v>14</v>
      </c>
      <c r="R93" s="129">
        <f t="shared" si="313"/>
        <v>15</v>
      </c>
      <c r="S93" s="129">
        <f t="shared" si="313"/>
        <v>16</v>
      </c>
      <c r="T93" s="129">
        <f t="shared" si="313"/>
        <v>17</v>
      </c>
      <c r="U93" s="129">
        <f t="shared" si="313"/>
        <v>18</v>
      </c>
      <c r="V93" s="129">
        <f t="shared" si="313"/>
        <v>19</v>
      </c>
      <c r="W93" s="129">
        <f t="shared" si="313"/>
        <v>20</v>
      </c>
      <c r="X93" s="129">
        <f t="shared" si="313"/>
        <v>21</v>
      </c>
      <c r="Y93" s="129">
        <f t="shared" si="313"/>
        <v>22</v>
      </c>
      <c r="Z93" s="129">
        <f t="shared" si="313"/>
        <v>23</v>
      </c>
      <c r="AA93" s="129">
        <f t="shared" si="313"/>
        <v>24</v>
      </c>
      <c r="AB93" s="129">
        <f t="shared" si="313"/>
        <v>25</v>
      </c>
      <c r="AC93" s="129">
        <f t="shared" si="313"/>
        <v>26</v>
      </c>
      <c r="AD93" s="129">
        <f t="shared" si="313"/>
        <v>27</v>
      </c>
      <c r="AE93" s="129">
        <f t="shared" si="313"/>
        <v>28</v>
      </c>
      <c r="AF93" s="129">
        <f t="shared" si="313"/>
        <v>29</v>
      </c>
      <c r="AG93" s="129">
        <f t="shared" si="313"/>
        <v>30</v>
      </c>
      <c r="AH93" s="129">
        <f t="shared" si="313"/>
        <v>31</v>
      </c>
      <c r="AI93" s="2"/>
      <c r="AJ93" s="2"/>
      <c r="AK93" s="2"/>
      <c r="AL93" s="2"/>
      <c r="AM93" s="2"/>
      <c r="AN93" s="2"/>
      <c r="AO93" s="2"/>
      <c r="AP93" s="2"/>
      <c r="AQ93" s="2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47"/>
      <c r="BE93" s="3"/>
      <c r="BF93" s="1"/>
      <c r="BG93" s="1"/>
      <c r="BH93" s="1"/>
      <c r="BI93" s="1"/>
      <c r="BJ93" s="1"/>
      <c r="BK93" s="1"/>
      <c r="BL93" s="1"/>
      <c r="BM93" s="1"/>
      <c r="BN93" s="1"/>
      <c r="BO93" s="49"/>
      <c r="BP93" s="49"/>
      <c r="BQ93" s="49"/>
      <c r="BR93" s="49"/>
      <c r="BS93" s="49"/>
      <c r="BT93" s="50"/>
      <c r="BU93" s="51"/>
      <c r="BV93" s="51"/>
      <c r="BW93" s="51"/>
      <c r="BX93" s="52"/>
      <c r="BY93" s="52"/>
      <c r="BZ93" s="52"/>
      <c r="CA93" s="52"/>
      <c r="CB93" s="52"/>
    </row>
    <row r="94" spans="1:88" s="18" customFormat="1" ht="21" customHeight="1" x14ac:dyDescent="0.2">
      <c r="A94" s="1"/>
      <c r="B94" s="1467" t="s">
        <v>201</v>
      </c>
      <c r="C94" s="546" t="s">
        <v>197</v>
      </c>
      <c r="D94" s="5">
        <f>COUNTIF(D30:D31,"fE")+COUNTIF(D30:D31,"fES")+COUNTIF(D30:D31,"fED")+COUNTIF(D30:D31,"fEF")</f>
        <v>0</v>
      </c>
      <c r="E94" s="5">
        <f>COUNTIF(E30:E31,"fE")+COUNTIF(E30:E31,"fES")+COUNTIF(E30:E31,"fED")+COUNTIF(E30:E31,"fEF")</f>
        <v>0</v>
      </c>
      <c r="F94" s="5">
        <f>COUNTIF(F30:F31,"fE")+COUNTIF(F30:F31,"fES")+COUNTIF(F30:F31,"fED")+COUNTIF(F30:F31,"fEF")</f>
        <v>0</v>
      </c>
      <c r="G94" s="5">
        <f>COUNTIF(G30:G31,"fE")+COUNTIF(G30:G31,"fES")+COUNTIF(G30:G31,"fED")+COUNTIF(G30:G31,"fEF")</f>
        <v>0</v>
      </c>
      <c r="H94" s="5">
        <f>COUNTIF(H30:H31,"fE")+COUNTIF(H30:H31,"fES")+COUNTIF(H30:H31,"fED")+COUNTIF(H30:H31,"fEF")</f>
        <v>0</v>
      </c>
      <c r="I94" s="5">
        <f>COUNTIF(I30:I31,"fE")+COUNTIF(I30:I31,"fES")+COUNTIF(I30:I31,"fED")+COUNTIF(I30:I31,"fEF")</f>
        <v>0</v>
      </c>
      <c r="J94" s="5">
        <f>COUNTIF(J30:J31,"fE")+COUNTIF(J30:J31,"fES")+COUNTIF(J30:J31,"fED")+COUNTIF(J30:J31,"fEF")</f>
        <v>0</v>
      </c>
      <c r="K94" s="5">
        <f>COUNTIF(K30:K31,"fE")+COUNTIF(K30:K31,"fES")+COUNTIF(K30:K31,"fED")+COUNTIF(K30:K31,"fEF")</f>
        <v>0</v>
      </c>
      <c r="L94" s="5">
        <f>COUNTIF(L30:L31,"fE")+COUNTIF(L30:L31,"fES")+COUNTIF(L30:L31,"fED")+COUNTIF(L30:L31,"fEF")</f>
        <v>0</v>
      </c>
      <c r="M94" s="5">
        <f>COUNTIF(M30:M31,"fE")+COUNTIF(M30:M31,"fES")+COUNTIF(M30:M31,"fED")+COUNTIF(M30:M31,"fEF")</f>
        <v>0</v>
      </c>
      <c r="N94" s="5">
        <f>COUNTIF(N30:N31,"fE")+COUNTIF(N30:N31,"fES")+COUNTIF(N30:N31,"fED")+COUNTIF(N30:N31,"fEF")</f>
        <v>0</v>
      </c>
      <c r="O94" s="5">
        <f>COUNTIF(O30:O31,"fE")+COUNTIF(O30:O31,"fES")+COUNTIF(O30:O31,"fED")+COUNTIF(O30:O31,"fEF")</f>
        <v>0</v>
      </c>
      <c r="P94" s="5">
        <f>COUNTIF(P30:P31,"fE")+COUNTIF(P30:P31,"fES")+COUNTIF(P30:P31,"fED")+COUNTIF(P30:P31,"fEF")</f>
        <v>0</v>
      </c>
      <c r="Q94" s="5">
        <f>COUNTIF(Q30:Q31,"fE")+COUNTIF(Q30:Q31,"fES")+COUNTIF(Q30:Q31,"fED")+COUNTIF(Q30:Q31,"fEF")</f>
        <v>0</v>
      </c>
      <c r="R94" s="5">
        <f>COUNTIF(R30:R31,"fE")+COUNTIF(R30:R31,"fES")+COUNTIF(R30:R31,"fED")+COUNTIF(R30:R31,"fEF")</f>
        <v>0</v>
      </c>
      <c r="S94" s="5">
        <f>COUNTIF(S30:S31,"fE")+COUNTIF(S30:S31,"fES")+COUNTIF(S30:S31,"fED")+COUNTIF(S30:S31,"fEF")</f>
        <v>0</v>
      </c>
      <c r="T94" s="5">
        <f>COUNTIF(T30:T31,"fE")+COUNTIF(T30:T31,"fES")+COUNTIF(T30:T31,"fED")+COUNTIF(T30:T31,"fEF")</f>
        <v>0</v>
      </c>
      <c r="U94" s="5">
        <f>COUNTIF(U30:U31,"fE")+COUNTIF(U30:U31,"fES")+COUNTIF(U30:U31,"fED")+COUNTIF(U30:U31,"fEF")</f>
        <v>0</v>
      </c>
      <c r="V94" s="5">
        <f>COUNTIF(V30:V31,"fE")+COUNTIF(V30:V31,"fES")+COUNTIF(V30:V31,"fED")+COUNTIF(V30:V31,"fEF")</f>
        <v>0</v>
      </c>
      <c r="W94" s="5">
        <f>COUNTIF(W30:W31,"fE")+COUNTIF(W30:W31,"fES")+COUNTIF(W30:W31,"fED")+COUNTIF(W30:W31,"fEF")</f>
        <v>0</v>
      </c>
      <c r="X94" s="5">
        <f>COUNTIF(X30:X31,"fE")+COUNTIF(X30:X31,"fES")+COUNTIF(X30:X31,"fED")+COUNTIF(X30:X31,"fEF")</f>
        <v>0</v>
      </c>
      <c r="Y94" s="5">
        <f>COUNTIF(Y30:Y31,"fE")+COUNTIF(Y30:Y31,"fES")+COUNTIF(Y30:Y31,"fED")+COUNTIF(Y30:Y31,"fEF")</f>
        <v>0</v>
      </c>
      <c r="Z94" s="5">
        <f>COUNTIF(Z30:Z31,"fE")+COUNTIF(Z30:Z31,"fES")+COUNTIF(Z30:Z31,"fED")+COUNTIF(Z30:Z31,"fEF")</f>
        <v>0</v>
      </c>
      <c r="AA94" s="5">
        <f>COUNTIF(AA30:AA31,"fE")+COUNTIF(AA30:AA31,"fES")+COUNTIF(AA30:AA31,"fED")+COUNTIF(AA30:AA31,"fEF")</f>
        <v>0</v>
      </c>
      <c r="AB94" s="5">
        <f>COUNTIF(AB30:AB31,"fE")+COUNTIF(AB30:AB31,"fES")+COUNTIF(AB30:AB31,"fED")+COUNTIF(AB30:AB31,"fEF")</f>
        <v>0</v>
      </c>
      <c r="AC94" s="5">
        <f>COUNTIF(AC30:AC31,"fE")+COUNTIF(AC30:AC31,"fES")+COUNTIF(AC30:AC31,"fED")+COUNTIF(AC30:AC31,"fEF")</f>
        <v>0</v>
      </c>
      <c r="AD94" s="5">
        <f>COUNTIF(AD30:AD31,"fE")+COUNTIF(AD30:AD31,"fES")+COUNTIF(AD30:AD31,"fED")+COUNTIF(AD30:AD31,"fEF")</f>
        <v>0</v>
      </c>
      <c r="AE94" s="5">
        <f>COUNTIF(AE30:AE31,"fE")+COUNTIF(AE30:AE31,"fES")+COUNTIF(AE30:AE31,"fED")+COUNTIF(AE30:AE31,"fEF")</f>
        <v>0</v>
      </c>
      <c r="AF94" s="5">
        <f>COUNTIF(AF30:AF31,"fE")+COUNTIF(AF30:AF31,"fES")+COUNTIF(AF30:AF31,"fED")+COUNTIF(AF30:AF31,"fEF")</f>
        <v>0</v>
      </c>
      <c r="AG94" s="5">
        <f>COUNTIF(AG30:AG31,"fE")+COUNTIF(AG30:AG31,"fES")+COUNTIF(AG30:AG31,"fED")+COUNTIF(AG30:AG31,"fEF")</f>
        <v>0</v>
      </c>
      <c r="AH94" s="5">
        <f>COUNTIF(AH30:AH31,"fE")+COUNTIF(AH30:AH31,"fES")+COUNTIF(AH30:AH31,"fED")+COUNTIF(AH30:AH31,"fEF")</f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47"/>
      <c r="BE94" s="3"/>
      <c r="BF94" s="48"/>
      <c r="BG94" s="48"/>
      <c r="BH94" s="48"/>
      <c r="BI94" s="48"/>
      <c r="BJ94" s="48"/>
      <c r="BK94" s="48"/>
      <c r="BL94" s="48"/>
      <c r="BM94" s="48"/>
      <c r="BN94" s="48"/>
      <c r="BO94" s="49"/>
      <c r="BP94" s="49"/>
      <c r="BQ94" s="49"/>
      <c r="BR94" s="49"/>
      <c r="BS94" s="49"/>
      <c r="BT94" s="50"/>
      <c r="BU94" s="51"/>
      <c r="BV94" s="51"/>
      <c r="BW94" s="51"/>
      <c r="BX94" s="51"/>
      <c r="BY94" s="51"/>
      <c r="BZ94" s="51"/>
      <c r="CA94" s="51"/>
      <c r="CB94" s="51"/>
    </row>
    <row r="95" spans="1:88" s="18" customFormat="1" ht="21" customHeight="1" x14ac:dyDescent="0.2">
      <c r="A95" s="1"/>
      <c r="B95" s="1467"/>
      <c r="C95" s="546" t="s">
        <v>198</v>
      </c>
      <c r="D95" s="5">
        <f>COUNTIF(D32:D35,"fE")+COUNTIF(D32:D35,"fES")+COUNTIF(D32:D35,"fED")+COUNTIF(D32:D35,"fEF")</f>
        <v>0</v>
      </c>
      <c r="E95" s="5">
        <f>COUNTIF(E32:E35,"fE")+COUNTIF(E32:E35,"fES")+COUNTIF(E32:E35,"fED")+COUNTIF(E32:E35,"fEF")</f>
        <v>0</v>
      </c>
      <c r="F95" s="5">
        <f>COUNTIF(F32:F35,"fE")+COUNTIF(F32:F35,"fES")+COUNTIF(F32:F35,"fED")+COUNTIF(F32:F35,"fEF")</f>
        <v>0</v>
      </c>
      <c r="G95" s="5">
        <f>COUNTIF(G32:G35,"fE")+COUNTIF(G32:G35,"fES")+COUNTIF(G32:G35,"fED")+COUNTIF(G32:G35,"fEF")</f>
        <v>0</v>
      </c>
      <c r="H95" s="5">
        <f>COUNTIF(H32:H35,"fE")+COUNTIF(H32:H35,"fES")+COUNTIF(H32:H35,"fED")+COUNTIF(H32:H35,"fEF")</f>
        <v>0</v>
      </c>
      <c r="I95" s="5">
        <f>COUNTIF(I32:I35,"fE")+COUNTIF(I32:I35,"fES")+COUNTIF(I32:I35,"fED")+COUNTIF(I32:I35,"fEF")</f>
        <v>0</v>
      </c>
      <c r="J95" s="5">
        <f>COUNTIF(J32:J35,"fE")+COUNTIF(J32:J35,"fES")+COUNTIF(J32:J35,"fED")+COUNTIF(J32:J35,"fEF")</f>
        <v>0</v>
      </c>
      <c r="K95" s="5">
        <f>COUNTIF(K32:K35,"fE")+COUNTIF(K32:K35,"fES")+COUNTIF(K32:K35,"fED")+COUNTIF(K32:K35,"fEF")</f>
        <v>0</v>
      </c>
      <c r="L95" s="5">
        <f>COUNTIF(L32:L35,"fE")+COUNTIF(L32:L35,"fES")+COUNTIF(L32:L35,"fED")+COUNTIF(L32:L35,"fEF")</f>
        <v>0</v>
      </c>
      <c r="M95" s="5">
        <f>COUNTIF(M32:M35,"fE")+COUNTIF(M32:M35,"fES")+COUNTIF(M32:M35,"fED")+COUNTIF(M32:M35,"fEF")</f>
        <v>0</v>
      </c>
      <c r="N95" s="5">
        <f>COUNTIF(N32:N35,"fE")+COUNTIF(N32:N35,"fES")+COUNTIF(N32:N35,"fED")+COUNTIF(N32:N35,"fEF")</f>
        <v>0</v>
      </c>
      <c r="O95" s="5">
        <f>COUNTIF(O32:O35,"fE")+COUNTIF(O32:O35,"fES")+COUNTIF(O32:O35,"fED")+COUNTIF(O32:O35,"fEF")</f>
        <v>0</v>
      </c>
      <c r="P95" s="5">
        <f>COUNTIF(P32:P35,"fE")+COUNTIF(P32:P35,"fES")+COUNTIF(P32:P35,"fED")+COUNTIF(P32:P35,"fEF")</f>
        <v>0</v>
      </c>
      <c r="Q95" s="5">
        <f>COUNTIF(Q32:Q35,"fE")+COUNTIF(Q32:Q35,"fES")+COUNTIF(Q32:Q35,"fED")+COUNTIF(Q32:Q35,"fEF")</f>
        <v>0</v>
      </c>
      <c r="R95" s="5">
        <f>COUNTIF(R32:R35,"fE")+COUNTIF(R32:R35,"fES")+COUNTIF(R32:R35,"fED")+COUNTIF(R32:R35,"fEF")</f>
        <v>0</v>
      </c>
      <c r="S95" s="5">
        <f>COUNTIF(S32:S35,"fE")+COUNTIF(S32:S35,"fES")+COUNTIF(S32:S35,"fED")+COUNTIF(S32:S35,"fEF")</f>
        <v>0</v>
      </c>
      <c r="T95" s="5">
        <f>COUNTIF(T32:T35,"fE")+COUNTIF(T32:T35,"fES")+COUNTIF(T32:T35,"fED")+COUNTIF(T32:T35,"fEF")</f>
        <v>0</v>
      </c>
      <c r="U95" s="5">
        <f>COUNTIF(U32:U35,"fE")+COUNTIF(U32:U35,"fES")+COUNTIF(U32:U35,"fED")+COUNTIF(U32:U35,"fEF")</f>
        <v>0</v>
      </c>
      <c r="V95" s="5">
        <f>COUNTIF(V32:V35,"fE")+COUNTIF(V32:V35,"fES")+COUNTIF(V32:V35,"fED")+COUNTIF(V32:V35,"fEF")</f>
        <v>0</v>
      </c>
      <c r="W95" s="5">
        <f>COUNTIF(W32:W35,"fE")+COUNTIF(W32:W35,"fES")+COUNTIF(W32:W35,"fED")+COUNTIF(W32:W35,"fEF")</f>
        <v>0</v>
      </c>
      <c r="X95" s="5">
        <f>COUNTIF(X32:X35,"fE")+COUNTIF(X32:X35,"fES")+COUNTIF(X32:X35,"fED")+COUNTIF(X32:X35,"fEF")</f>
        <v>0</v>
      </c>
      <c r="Y95" s="5">
        <f>COUNTIF(Y32:Y35,"fE")+COUNTIF(Y32:Y35,"fES")+COUNTIF(Y32:Y35,"fED")+COUNTIF(Y32:Y35,"fEF")</f>
        <v>0</v>
      </c>
      <c r="Z95" s="5">
        <f>COUNTIF(Z32:Z35,"fE")+COUNTIF(Z32:Z35,"fES")+COUNTIF(Z32:Z35,"fED")+COUNTIF(Z32:Z35,"fEF")</f>
        <v>0</v>
      </c>
      <c r="AA95" s="5">
        <f>COUNTIF(AA32:AA35,"fE")+COUNTIF(AA32:AA35,"fES")+COUNTIF(AA32:AA35,"fED")+COUNTIF(AA32:AA35,"fEF")</f>
        <v>0</v>
      </c>
      <c r="AB95" s="5">
        <f>COUNTIF(AB32:AB35,"fE")+COUNTIF(AB32:AB35,"fES")+COUNTIF(AB32:AB35,"fED")+COUNTIF(AB32:AB35,"fEF")</f>
        <v>0</v>
      </c>
      <c r="AC95" s="5">
        <f>COUNTIF(AC32:AC35,"fE")+COUNTIF(AC32:AC35,"fES")+COUNTIF(AC32:AC35,"fED")+COUNTIF(AC32:AC35,"fEF")</f>
        <v>0</v>
      </c>
      <c r="AD95" s="5">
        <f>COUNTIF(AD32:AD35,"fE")+COUNTIF(AD32:AD35,"fES")+COUNTIF(AD32:AD35,"fED")+COUNTIF(AD32:AD35,"fEF")</f>
        <v>0</v>
      </c>
      <c r="AE95" s="5">
        <f>COUNTIF(AE32:AE35,"fE")+COUNTIF(AE32:AE35,"fES")+COUNTIF(AE32:AE35,"fED")+COUNTIF(AE32:AE35,"fEF")</f>
        <v>0</v>
      </c>
      <c r="AF95" s="5">
        <f>COUNTIF(AF32:AF35,"fE")+COUNTIF(AF32:AF35,"fES")+COUNTIF(AF32:AF35,"fED")+COUNTIF(AF32:AF35,"fEF")</f>
        <v>0</v>
      </c>
      <c r="AG95" s="5">
        <f>COUNTIF(AG32:AG35,"fE")+COUNTIF(AG32:AG35,"fES")+COUNTIF(AG32:AG35,"fED")+COUNTIF(AG32:AG35,"fEF")</f>
        <v>0</v>
      </c>
      <c r="AH95" s="5">
        <f>COUNTIF(AH32:AH35,"fE")+COUNTIF(AH32:AH35,"fES")+COUNTIF(AH32:AH35,"fED")+COUNTIF(AH32:AH35,"fEF")</f>
        <v>0</v>
      </c>
      <c r="AI95" s="2"/>
      <c r="AJ95" s="2"/>
      <c r="AK95" s="2"/>
      <c r="AL95" s="2"/>
      <c r="AM95" s="2"/>
      <c r="AN95" s="2"/>
      <c r="AO95" s="2"/>
      <c r="AP95" s="2"/>
      <c r="AQ95" s="2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47"/>
      <c r="BE95" s="3"/>
      <c r="BF95" s="48"/>
      <c r="BG95" s="48"/>
      <c r="BH95" s="48"/>
      <c r="BI95" s="48"/>
      <c r="BJ95" s="48"/>
      <c r="BK95" s="48"/>
      <c r="BL95" s="48"/>
      <c r="BM95" s="48"/>
      <c r="BN95" s="48"/>
      <c r="BO95" s="49"/>
      <c r="BP95" s="49"/>
      <c r="BQ95" s="49"/>
      <c r="BR95" s="49"/>
      <c r="BS95" s="49"/>
      <c r="BT95" s="50"/>
      <c r="BU95" s="51"/>
      <c r="BV95" s="51"/>
      <c r="BW95" s="51"/>
      <c r="BX95" s="51"/>
      <c r="BY95" s="51"/>
      <c r="BZ95" s="51"/>
      <c r="CA95" s="51"/>
      <c r="CB95" s="51"/>
    </row>
    <row r="96" spans="1:88" s="18" customFormat="1" ht="21" customHeight="1" x14ac:dyDescent="0.2">
      <c r="A96" s="1"/>
      <c r="B96" s="1467"/>
      <c r="C96" s="546" t="s">
        <v>199</v>
      </c>
      <c r="D96" s="5">
        <f t="shared" ref="D96:AH96" si="314">+COUNTIF(D36:D43,"fE")+COUNTIF(D36:D43,"fES")+COUNTIF(D36:D43,"fED")+COUNTIF(D36:D43,"fEF")</f>
        <v>0</v>
      </c>
      <c r="E96" s="5">
        <f t="shared" si="314"/>
        <v>0</v>
      </c>
      <c r="F96" s="5">
        <f t="shared" si="314"/>
        <v>0</v>
      </c>
      <c r="G96" s="5">
        <f t="shared" si="314"/>
        <v>0</v>
      </c>
      <c r="H96" s="5">
        <f t="shared" si="314"/>
        <v>0</v>
      </c>
      <c r="I96" s="5">
        <f t="shared" si="314"/>
        <v>0</v>
      </c>
      <c r="J96" s="5">
        <f t="shared" si="314"/>
        <v>0</v>
      </c>
      <c r="K96" s="5">
        <f t="shared" si="314"/>
        <v>0</v>
      </c>
      <c r="L96" s="5">
        <f t="shared" si="314"/>
        <v>0</v>
      </c>
      <c r="M96" s="5">
        <f t="shared" si="314"/>
        <v>0</v>
      </c>
      <c r="N96" s="5">
        <f t="shared" si="314"/>
        <v>0</v>
      </c>
      <c r="O96" s="5">
        <f t="shared" si="314"/>
        <v>0</v>
      </c>
      <c r="P96" s="5">
        <f t="shared" si="314"/>
        <v>0</v>
      </c>
      <c r="Q96" s="5">
        <f t="shared" si="314"/>
        <v>0</v>
      </c>
      <c r="R96" s="5">
        <f t="shared" si="314"/>
        <v>0</v>
      </c>
      <c r="S96" s="5">
        <f t="shared" si="314"/>
        <v>0</v>
      </c>
      <c r="T96" s="5">
        <f t="shared" si="314"/>
        <v>0</v>
      </c>
      <c r="U96" s="5">
        <f t="shared" si="314"/>
        <v>0</v>
      </c>
      <c r="V96" s="5">
        <f t="shared" si="314"/>
        <v>0</v>
      </c>
      <c r="W96" s="5">
        <f t="shared" si="314"/>
        <v>0</v>
      </c>
      <c r="X96" s="5">
        <f t="shared" si="314"/>
        <v>0</v>
      </c>
      <c r="Y96" s="5">
        <f t="shared" si="314"/>
        <v>0</v>
      </c>
      <c r="Z96" s="5">
        <f t="shared" si="314"/>
        <v>0</v>
      </c>
      <c r="AA96" s="5">
        <f t="shared" si="314"/>
        <v>0</v>
      </c>
      <c r="AB96" s="5">
        <f t="shared" si="314"/>
        <v>0</v>
      </c>
      <c r="AC96" s="5">
        <f t="shared" si="314"/>
        <v>0</v>
      </c>
      <c r="AD96" s="5">
        <f t="shared" si="314"/>
        <v>0</v>
      </c>
      <c r="AE96" s="5">
        <f t="shared" si="314"/>
        <v>0</v>
      </c>
      <c r="AF96" s="5">
        <f t="shared" si="314"/>
        <v>0</v>
      </c>
      <c r="AG96" s="5">
        <f t="shared" si="314"/>
        <v>0</v>
      </c>
      <c r="AH96" s="5">
        <f t="shared" si="314"/>
        <v>0</v>
      </c>
      <c r="AI96" s="2"/>
      <c r="AJ96" s="2"/>
      <c r="AK96" s="2"/>
      <c r="AL96" s="2"/>
      <c r="AM96" s="2"/>
      <c r="AN96" s="2"/>
      <c r="AO96" s="2"/>
      <c r="AP96" s="2"/>
      <c r="AQ96" s="2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47"/>
      <c r="BE96" s="3"/>
      <c r="BF96" s="48"/>
      <c r="BG96" s="48"/>
      <c r="BH96" s="48"/>
      <c r="BI96" s="48"/>
      <c r="BJ96" s="48"/>
      <c r="BK96" s="48"/>
      <c r="BL96" s="48"/>
      <c r="BM96" s="48"/>
      <c r="BN96" s="48"/>
      <c r="BO96" s="49"/>
      <c r="BP96" s="49"/>
      <c r="BQ96" s="49"/>
      <c r="BR96" s="49"/>
      <c r="BS96" s="49"/>
      <c r="BT96" s="50"/>
      <c r="BU96" s="51"/>
      <c r="BV96" s="51"/>
      <c r="BW96" s="51"/>
      <c r="BX96" s="51"/>
      <c r="BY96" s="51"/>
      <c r="BZ96" s="51"/>
      <c r="CA96" s="51"/>
      <c r="CB96" s="51"/>
    </row>
    <row r="97" spans="1:88" s="18" customFormat="1" ht="21" customHeight="1" x14ac:dyDescent="0.2">
      <c r="A97" s="1"/>
      <c r="B97" s="1467"/>
      <c r="C97" s="101" t="s">
        <v>200</v>
      </c>
      <c r="D97" s="14">
        <f>SUM(D94:D96)</f>
        <v>0</v>
      </c>
      <c r="E97" s="14">
        <f t="shared" ref="E97:AI97" si="315">SUM(E94:E96)</f>
        <v>0</v>
      </c>
      <c r="F97" s="14">
        <f t="shared" si="315"/>
        <v>0</v>
      </c>
      <c r="G97" s="14">
        <f t="shared" si="315"/>
        <v>0</v>
      </c>
      <c r="H97" s="14">
        <f t="shared" si="315"/>
        <v>0</v>
      </c>
      <c r="I97" s="14">
        <f t="shared" si="315"/>
        <v>0</v>
      </c>
      <c r="J97" s="14">
        <f t="shared" si="315"/>
        <v>0</v>
      </c>
      <c r="K97" s="14">
        <f t="shared" si="315"/>
        <v>0</v>
      </c>
      <c r="L97" s="14">
        <f t="shared" si="315"/>
        <v>0</v>
      </c>
      <c r="M97" s="14">
        <f t="shared" si="315"/>
        <v>0</v>
      </c>
      <c r="N97" s="14">
        <f t="shared" si="315"/>
        <v>0</v>
      </c>
      <c r="O97" s="14">
        <f t="shared" si="315"/>
        <v>0</v>
      </c>
      <c r="P97" s="14">
        <f t="shared" si="315"/>
        <v>0</v>
      </c>
      <c r="Q97" s="14">
        <f t="shared" si="315"/>
        <v>0</v>
      </c>
      <c r="R97" s="14">
        <f t="shared" si="315"/>
        <v>0</v>
      </c>
      <c r="S97" s="14">
        <f t="shared" si="315"/>
        <v>0</v>
      </c>
      <c r="T97" s="14">
        <f t="shared" si="315"/>
        <v>0</v>
      </c>
      <c r="U97" s="14">
        <f t="shared" si="315"/>
        <v>0</v>
      </c>
      <c r="V97" s="14">
        <f t="shared" si="315"/>
        <v>0</v>
      </c>
      <c r="W97" s="14">
        <f t="shared" si="315"/>
        <v>0</v>
      </c>
      <c r="X97" s="14">
        <f t="shared" si="315"/>
        <v>0</v>
      </c>
      <c r="Y97" s="14">
        <f t="shared" si="315"/>
        <v>0</v>
      </c>
      <c r="Z97" s="14">
        <f t="shared" si="315"/>
        <v>0</v>
      </c>
      <c r="AA97" s="14">
        <f t="shared" si="315"/>
        <v>0</v>
      </c>
      <c r="AB97" s="14">
        <f t="shared" si="315"/>
        <v>0</v>
      </c>
      <c r="AC97" s="14">
        <f t="shared" si="315"/>
        <v>0</v>
      </c>
      <c r="AD97" s="14">
        <f t="shared" si="315"/>
        <v>0</v>
      </c>
      <c r="AE97" s="14">
        <f t="shared" si="315"/>
        <v>0</v>
      </c>
      <c r="AF97" s="14">
        <f t="shared" si="315"/>
        <v>0</v>
      </c>
      <c r="AG97" s="14">
        <f t="shared" si="315"/>
        <v>0</v>
      </c>
      <c r="AH97" s="14">
        <f t="shared" si="315"/>
        <v>0</v>
      </c>
      <c r="AI97" s="14">
        <f t="shared" si="315"/>
        <v>0</v>
      </c>
      <c r="AJ97" s="2"/>
      <c r="AK97" s="2"/>
      <c r="AL97" s="2"/>
      <c r="AM97" s="2"/>
      <c r="AN97" s="2"/>
      <c r="AO97" s="2"/>
      <c r="AP97" s="2"/>
      <c r="AQ97" s="2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47"/>
      <c r="BE97" s="3"/>
      <c r="BF97" s="48"/>
      <c r="BG97" s="48"/>
      <c r="BH97" s="48"/>
      <c r="BI97" s="48"/>
      <c r="BJ97" s="48"/>
      <c r="BK97" s="48"/>
      <c r="BL97" s="48"/>
      <c r="BM97" s="48"/>
      <c r="BN97" s="48"/>
      <c r="BO97" s="49"/>
      <c r="BP97" s="49"/>
      <c r="BQ97" s="49"/>
      <c r="BR97" s="49"/>
      <c r="BS97" s="49"/>
      <c r="BT97" s="50"/>
      <c r="BU97" s="51"/>
      <c r="BV97" s="51"/>
      <c r="BW97" s="51"/>
      <c r="BX97" s="51"/>
      <c r="BY97" s="51"/>
      <c r="BZ97" s="51"/>
      <c r="CA97" s="51"/>
      <c r="CB97" s="51"/>
    </row>
    <row r="98" spans="1:88" s="18" customFormat="1" ht="21" customHeight="1" x14ac:dyDescent="0.2">
      <c r="A98" s="1"/>
      <c r="B98" s="1467"/>
      <c r="C98" s="546" t="s">
        <v>36</v>
      </c>
      <c r="D98" s="5">
        <f>COUNTIF(D$30:D$43,"L")</f>
        <v>0</v>
      </c>
      <c r="E98" s="5">
        <f>COUNTIF(E$30:E$43,"L")</f>
        <v>0</v>
      </c>
      <c r="F98" s="5">
        <f>COUNTIF(F$30:F$43,"L")</f>
        <v>0</v>
      </c>
      <c r="G98" s="5">
        <f>COUNTIF(G$30:G$43,"L")</f>
        <v>0</v>
      </c>
      <c r="H98" s="5">
        <f>COUNTIF(H$30:H$43,"L")</f>
        <v>0</v>
      </c>
      <c r="I98" s="5">
        <f>COUNTIF(I$30:I$43,"L")</f>
        <v>0</v>
      </c>
      <c r="J98" s="5">
        <f>COUNTIF(J$30:J$43,"L")</f>
        <v>0</v>
      </c>
      <c r="K98" s="5">
        <f>COUNTIF(K$30:K$43,"L")</f>
        <v>0</v>
      </c>
      <c r="L98" s="5">
        <f>COUNTIF(L$30:L$43,"L")</f>
        <v>0</v>
      </c>
      <c r="M98" s="5">
        <f>COUNTIF(M$30:M$43,"L")</f>
        <v>0</v>
      </c>
      <c r="N98" s="5">
        <f>COUNTIF(N$30:N$43,"L")</f>
        <v>0</v>
      </c>
      <c r="O98" s="5">
        <f>COUNTIF(O$30:O$43,"L")</f>
        <v>0</v>
      </c>
      <c r="P98" s="5">
        <f>COUNTIF(P$30:P$43,"L")</f>
        <v>0</v>
      </c>
      <c r="Q98" s="5">
        <f>COUNTIF(Q$30:Q$43,"L")</f>
        <v>0</v>
      </c>
      <c r="R98" s="5">
        <f>COUNTIF(R$30:R$43,"L")</f>
        <v>0</v>
      </c>
      <c r="S98" s="5">
        <f>COUNTIF(S$30:S$43,"L")</f>
        <v>0</v>
      </c>
      <c r="T98" s="5">
        <f>COUNTIF(T$30:T$43,"L")</f>
        <v>0</v>
      </c>
      <c r="U98" s="5">
        <f>COUNTIF(U$30:U$43,"L")</f>
        <v>0</v>
      </c>
      <c r="V98" s="5">
        <f>COUNTIF(V$30:V$43,"L")</f>
        <v>0</v>
      </c>
      <c r="W98" s="5">
        <f>COUNTIF(W$30:W$43,"L")</f>
        <v>0</v>
      </c>
      <c r="X98" s="5">
        <f>COUNTIF(X$30:X$43,"L")</f>
        <v>0</v>
      </c>
      <c r="Y98" s="5">
        <f>COUNTIF(Y$30:Y$43,"L")</f>
        <v>0</v>
      </c>
      <c r="Z98" s="5">
        <f>COUNTIF(Z$30:Z$43,"L")</f>
        <v>0</v>
      </c>
      <c r="AA98" s="5">
        <f>COUNTIF(AA$30:AA$43,"L")</f>
        <v>0</v>
      </c>
      <c r="AB98" s="5">
        <f>COUNTIF(AB$30:AB$43,"L")</f>
        <v>0</v>
      </c>
      <c r="AC98" s="5">
        <f>COUNTIF(AC$30:AC$43,"L")</f>
        <v>0</v>
      </c>
      <c r="AD98" s="5">
        <f>COUNTIF(AD$30:AD$43,"L")</f>
        <v>0</v>
      </c>
      <c r="AE98" s="5">
        <f>COUNTIF(AE$30:AE$43,"L")</f>
        <v>0</v>
      </c>
      <c r="AF98" s="5">
        <f>COUNTIF(AF$30:AF$43,"L")</f>
        <v>0</v>
      </c>
      <c r="AG98" s="5">
        <f>COUNTIF(AG$30:AG$43,"L")</f>
        <v>0</v>
      </c>
      <c r="AH98" s="5">
        <f>COUNTIF(AH$30:AH$43,"L")</f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47"/>
      <c r="BE98" s="3"/>
      <c r="BF98" s="48"/>
      <c r="BG98" s="48"/>
      <c r="BH98" s="48"/>
      <c r="BI98" s="48"/>
      <c r="BJ98" s="48"/>
      <c r="BK98" s="48"/>
      <c r="BL98" s="48"/>
      <c r="BM98" s="48"/>
      <c r="BN98" s="48"/>
      <c r="BO98" s="49"/>
      <c r="BP98" s="49"/>
      <c r="BQ98" s="49"/>
      <c r="BR98" s="49"/>
      <c r="BS98" s="49"/>
      <c r="BT98" s="50"/>
      <c r="BU98" s="51"/>
      <c r="BV98" s="51"/>
      <c r="BW98" s="51"/>
      <c r="BX98" s="51"/>
      <c r="BY98" s="51"/>
      <c r="BZ98" s="51"/>
      <c r="CA98" s="51"/>
      <c r="CB98" s="51"/>
    </row>
    <row r="99" spans="1:88" s="18" customFormat="1" ht="21" customHeight="1" x14ac:dyDescent="0.2">
      <c r="A99" s="1"/>
      <c r="B99" s="1467"/>
      <c r="C99" s="546" t="s">
        <v>37</v>
      </c>
      <c r="D99" s="5">
        <f>COUNTIF(D$30:D$43,"B")</f>
        <v>1</v>
      </c>
      <c r="E99" s="5">
        <f>COUNTIF(E$30:E$43,"B")</f>
        <v>1</v>
      </c>
      <c r="F99" s="5">
        <f>COUNTIF(F$30:F$43,"B")</f>
        <v>0</v>
      </c>
      <c r="G99" s="5">
        <f>COUNTIF(G$30:G$43,"B")</f>
        <v>0</v>
      </c>
      <c r="H99" s="5">
        <f>COUNTIF(H$30:H$43,"B")</f>
        <v>0</v>
      </c>
      <c r="I99" s="5">
        <f>COUNTIF(I$30:I$43,"B")</f>
        <v>0</v>
      </c>
      <c r="J99" s="5">
        <f>COUNTIF(J$30:J$43,"B")</f>
        <v>0</v>
      </c>
      <c r="K99" s="5">
        <f>COUNTIF(K$30:K$43,"B")</f>
        <v>0</v>
      </c>
      <c r="L99" s="5">
        <f>COUNTIF(L$30:L$43,"B")</f>
        <v>0</v>
      </c>
      <c r="M99" s="5">
        <f>COUNTIF(M$30:M$43,"B")</f>
        <v>0</v>
      </c>
      <c r="N99" s="5">
        <f>COUNTIF(N$30:N$43,"B")</f>
        <v>0</v>
      </c>
      <c r="O99" s="5">
        <f>COUNTIF(O$30:O$43,"B")</f>
        <v>0</v>
      </c>
      <c r="P99" s="5">
        <f>COUNTIF(P$30:P$43,"B")</f>
        <v>0</v>
      </c>
      <c r="Q99" s="5">
        <f>COUNTIF(Q$30:Q$43,"B")</f>
        <v>0</v>
      </c>
      <c r="R99" s="5">
        <f>COUNTIF(R$30:R$43,"B")</f>
        <v>0</v>
      </c>
      <c r="S99" s="5">
        <f>COUNTIF(S$30:S$43,"B")</f>
        <v>0</v>
      </c>
      <c r="T99" s="5">
        <f>COUNTIF(T$30:T$43,"B")</f>
        <v>0</v>
      </c>
      <c r="U99" s="5">
        <f>COUNTIF(U$30:U$43,"B")</f>
        <v>0</v>
      </c>
      <c r="V99" s="5">
        <f>COUNTIF(V$30:V$43,"B")</f>
        <v>0</v>
      </c>
      <c r="W99" s="5">
        <f>COUNTIF(W$30:W$43,"B")</f>
        <v>0</v>
      </c>
      <c r="X99" s="5">
        <f>COUNTIF(X$30:X$43,"B")</f>
        <v>0</v>
      </c>
      <c r="Y99" s="5">
        <f>COUNTIF(Y$30:Y$43,"B")</f>
        <v>0</v>
      </c>
      <c r="Z99" s="5">
        <f>COUNTIF(Z$30:Z$43,"B")</f>
        <v>0</v>
      </c>
      <c r="AA99" s="5">
        <f>COUNTIF(AA$30:AA$43,"B")</f>
        <v>0</v>
      </c>
      <c r="AB99" s="5">
        <f>COUNTIF(AB$30:AB$43,"B")</f>
        <v>0</v>
      </c>
      <c r="AC99" s="5">
        <f>COUNTIF(AC$30:AC$43,"B")</f>
        <v>0</v>
      </c>
      <c r="AD99" s="5">
        <f>COUNTIF(AD$30:AD$43,"B")</f>
        <v>0</v>
      </c>
      <c r="AE99" s="5">
        <f>COUNTIF(AE$30:AE$43,"B")</f>
        <v>0</v>
      </c>
      <c r="AF99" s="5">
        <f>COUNTIF(AF$30:AF$43,"B")</f>
        <v>0</v>
      </c>
      <c r="AG99" s="5">
        <f>COUNTIF(AG$30:AG$43,"B")</f>
        <v>0</v>
      </c>
      <c r="AH99" s="5">
        <f>COUNTIF(AH$30:AH$43,"B")</f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47"/>
      <c r="BE99" s="3"/>
      <c r="BF99" s="48"/>
      <c r="BG99" s="48"/>
      <c r="BH99" s="48"/>
      <c r="BI99" s="48"/>
      <c r="BJ99" s="48"/>
      <c r="BK99" s="48"/>
      <c r="BL99" s="48"/>
      <c r="BM99" s="48"/>
      <c r="BN99" s="48"/>
      <c r="BO99" s="49"/>
      <c r="BP99" s="49"/>
      <c r="BQ99" s="49"/>
      <c r="BR99" s="49"/>
      <c r="BS99" s="49"/>
      <c r="BT99" s="50"/>
      <c r="BU99" s="51"/>
      <c r="BV99" s="51"/>
      <c r="BW99" s="51"/>
      <c r="BX99" s="51"/>
      <c r="BY99" s="51"/>
      <c r="BZ99" s="51"/>
      <c r="CA99" s="51"/>
      <c r="CB99" s="51"/>
    </row>
    <row r="100" spans="1:88" s="18" customFormat="1" ht="21" customHeight="1" x14ac:dyDescent="0.2">
      <c r="A100" s="1"/>
      <c r="B100" s="1467"/>
      <c r="C100" s="546" t="s">
        <v>38</v>
      </c>
      <c r="D100" s="5">
        <f>COUNTIF(D$30:D$43,"SA")</f>
        <v>0</v>
      </c>
      <c r="E100" s="5">
        <f>COUNTIF(E$30:E$43,"SA")</f>
        <v>0</v>
      </c>
      <c r="F100" s="5">
        <f>COUNTIF(F$30:F$43,"SA")</f>
        <v>0</v>
      </c>
      <c r="G100" s="5">
        <f>COUNTIF(G$30:G$43,"SA")</f>
        <v>0</v>
      </c>
      <c r="H100" s="5">
        <f>COUNTIF(H$30:H$43,"SA")</f>
        <v>0</v>
      </c>
      <c r="I100" s="5">
        <f>COUNTIF(I$30:I$43,"SA")</f>
        <v>0</v>
      </c>
      <c r="J100" s="5">
        <f>COUNTIF(J$30:J$43,"SA")</f>
        <v>0</v>
      </c>
      <c r="K100" s="5">
        <f>COUNTIF(K$30:K$43,"SA")</f>
        <v>0</v>
      </c>
      <c r="L100" s="5">
        <f>COUNTIF(L$30:L$43,"SA")</f>
        <v>0</v>
      </c>
      <c r="M100" s="5">
        <f>COUNTIF(M$30:M$43,"SA")</f>
        <v>0</v>
      </c>
      <c r="N100" s="5">
        <f>COUNTIF(N$30:N$43,"SA")</f>
        <v>0</v>
      </c>
      <c r="O100" s="5">
        <f>COUNTIF(O$30:O$43,"SA")</f>
        <v>0</v>
      </c>
      <c r="P100" s="5">
        <f>COUNTIF(P$30:P$43,"SA")</f>
        <v>0</v>
      </c>
      <c r="Q100" s="5">
        <f>COUNTIF(Q$30:Q$43,"SA")</f>
        <v>0</v>
      </c>
      <c r="R100" s="5">
        <f>COUNTIF(R$30:R$43,"SA")</f>
        <v>0</v>
      </c>
      <c r="S100" s="5">
        <f>COUNTIF(S$30:S$43,"SA")</f>
        <v>0</v>
      </c>
      <c r="T100" s="5">
        <f>COUNTIF(T$30:T$43,"SA")</f>
        <v>0</v>
      </c>
      <c r="U100" s="5">
        <f>COUNTIF(U$30:U$43,"SA")</f>
        <v>0</v>
      </c>
      <c r="V100" s="5">
        <f>COUNTIF(V$30:V$43,"SA")</f>
        <v>0</v>
      </c>
      <c r="W100" s="5">
        <f>COUNTIF(W$30:W$43,"SA")</f>
        <v>0</v>
      </c>
      <c r="X100" s="5">
        <f>COUNTIF(X$30:X$43,"SA")</f>
        <v>0</v>
      </c>
      <c r="Y100" s="5">
        <f>COUNTIF(Y$30:Y$43,"SA")</f>
        <v>0</v>
      </c>
      <c r="Z100" s="5">
        <f>COUNTIF(Z$30:Z$43,"SA")</f>
        <v>0</v>
      </c>
      <c r="AA100" s="5">
        <f>COUNTIF(AA$30:AA$43,"SA")</f>
        <v>0</v>
      </c>
      <c r="AB100" s="5">
        <f>COUNTIF(AB$30:AB$43,"SA")</f>
        <v>0</v>
      </c>
      <c r="AC100" s="5">
        <f>COUNTIF(AC$30:AC$43,"SA")</f>
        <v>0</v>
      </c>
      <c r="AD100" s="5">
        <f>COUNTIF(AD$30:AD$43,"SA")</f>
        <v>0</v>
      </c>
      <c r="AE100" s="5">
        <f>COUNTIF(AE$30:AE$43,"SA")</f>
        <v>0</v>
      </c>
      <c r="AF100" s="5">
        <f>COUNTIF(AF$30:AF$43,"SA")</f>
        <v>0</v>
      </c>
      <c r="AG100" s="5">
        <f>COUNTIF(AG$30:AG$43,"SA")</f>
        <v>0</v>
      </c>
      <c r="AH100" s="5">
        <f>COUNTIF(AH$30:AH$43,"SA")</f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47"/>
      <c r="BE100" s="3"/>
      <c r="BF100" s="48"/>
      <c r="BG100" s="48"/>
      <c r="BH100" s="48"/>
      <c r="BI100" s="48"/>
      <c r="BJ100" s="48"/>
      <c r="BK100" s="48"/>
      <c r="BL100" s="48"/>
      <c r="BM100" s="48"/>
      <c r="BN100" s="48"/>
      <c r="BO100" s="49"/>
      <c r="BP100" s="49"/>
      <c r="BQ100" s="49"/>
      <c r="BR100" s="49"/>
      <c r="BS100" s="49"/>
      <c r="BT100" s="50"/>
      <c r="BU100" s="51"/>
      <c r="BV100" s="51"/>
      <c r="BW100" s="51"/>
      <c r="BX100" s="51"/>
      <c r="BY100" s="51"/>
      <c r="BZ100" s="51"/>
      <c r="CA100" s="51"/>
      <c r="CB100" s="51"/>
    </row>
    <row r="101" spans="1:88" s="18" customFormat="1" ht="21" customHeight="1" x14ac:dyDescent="0.2">
      <c r="A101" s="1"/>
      <c r="B101" s="1467"/>
      <c r="C101" s="546" t="s">
        <v>183</v>
      </c>
      <c r="D101" s="5">
        <f>COUNTIF(D$30:D$43,"SAT")</f>
        <v>0</v>
      </c>
      <c r="E101" s="5">
        <f>COUNTIF(E$30:E$43,"SAT")</f>
        <v>0</v>
      </c>
      <c r="F101" s="5">
        <f>COUNTIF(F$30:F$43,"SAT")</f>
        <v>0</v>
      </c>
      <c r="G101" s="5">
        <f>COUNTIF(G$30:G$43,"SAT")</f>
        <v>0</v>
      </c>
      <c r="H101" s="5">
        <f>COUNTIF(H$30:H$43,"SAT")</f>
        <v>0</v>
      </c>
      <c r="I101" s="5">
        <f>COUNTIF(I$30:I$43,"SAT")</f>
        <v>0</v>
      </c>
      <c r="J101" s="5">
        <f>COUNTIF(J$30:J$43,"SAT")</f>
        <v>0</v>
      </c>
      <c r="K101" s="5">
        <f>COUNTIF(K$30:K$43,"SAT")</f>
        <v>0</v>
      </c>
      <c r="L101" s="5">
        <f>COUNTIF(L$30:L$43,"SAT")</f>
        <v>0</v>
      </c>
      <c r="M101" s="5">
        <f>COUNTIF(M$30:M$43,"SAT")</f>
        <v>0</v>
      </c>
      <c r="N101" s="5">
        <f>COUNTIF(N$30:N$43,"SAT")</f>
        <v>0</v>
      </c>
      <c r="O101" s="5">
        <f>COUNTIF(O$30:O$43,"SAT")</f>
        <v>0</v>
      </c>
      <c r="P101" s="5">
        <f>COUNTIF(P$30:P$43,"SAT")</f>
        <v>0</v>
      </c>
      <c r="Q101" s="5">
        <f>COUNTIF(Q$30:Q$43,"SAT")</f>
        <v>0</v>
      </c>
      <c r="R101" s="5">
        <f>COUNTIF(R$30:R$43,"SAT")</f>
        <v>0</v>
      </c>
      <c r="S101" s="5">
        <f>COUNTIF(S$30:S$43,"SAT")</f>
        <v>0</v>
      </c>
      <c r="T101" s="5">
        <f>COUNTIF(T$30:T$43,"SAT")</f>
        <v>0</v>
      </c>
      <c r="U101" s="5">
        <f>COUNTIF(U$30:U$43,"SAT")</f>
        <v>0</v>
      </c>
      <c r="V101" s="5">
        <f>COUNTIF(V$30:V$43,"SAT")</f>
        <v>0</v>
      </c>
      <c r="W101" s="5">
        <f>COUNTIF(W$30:W$43,"SAT")</f>
        <v>0</v>
      </c>
      <c r="X101" s="5">
        <f>COUNTIF(X$30:X$43,"SAT")</f>
        <v>0</v>
      </c>
      <c r="Y101" s="5">
        <f>COUNTIF(Y$30:Y$43,"SAT")</f>
        <v>0</v>
      </c>
      <c r="Z101" s="5">
        <f>COUNTIF(Z$30:Z$43,"SAT")</f>
        <v>0</v>
      </c>
      <c r="AA101" s="5">
        <f>COUNTIF(AA$30:AA$43,"SAT")</f>
        <v>0</v>
      </c>
      <c r="AB101" s="5">
        <f>COUNTIF(AB$30:AB$43,"SAT")</f>
        <v>0</v>
      </c>
      <c r="AC101" s="5">
        <f>COUNTIF(AC$30:AC$43,"SAT")</f>
        <v>0</v>
      </c>
      <c r="AD101" s="5">
        <f>COUNTIF(AD$30:AD$43,"SAT")</f>
        <v>0</v>
      </c>
      <c r="AE101" s="5">
        <f>COUNTIF(AE$30:AE$43,"SAT")</f>
        <v>0</v>
      </c>
      <c r="AF101" s="5">
        <f>COUNTIF(AF$30:AF$43,"SAT")</f>
        <v>0</v>
      </c>
      <c r="AG101" s="5">
        <f>COUNTIF(AG$30:AG$43,"SAT")</f>
        <v>0</v>
      </c>
      <c r="AH101" s="5">
        <f>COUNTIF(AH$30:AH$43,"SAT")</f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47"/>
      <c r="BE101" s="3"/>
      <c r="BF101" s="48"/>
      <c r="BG101" s="48"/>
      <c r="BH101" s="48"/>
      <c r="BI101" s="48"/>
      <c r="BJ101" s="48"/>
      <c r="BK101" s="48"/>
      <c r="BL101" s="48"/>
      <c r="BM101" s="48"/>
      <c r="BN101" s="48"/>
      <c r="BO101" s="49"/>
      <c r="BP101" s="49"/>
      <c r="BQ101" s="49"/>
      <c r="BR101" s="49"/>
      <c r="BS101" s="49"/>
      <c r="BT101" s="50"/>
      <c r="BU101" s="51"/>
      <c r="BV101" s="51"/>
      <c r="BW101" s="51"/>
      <c r="BX101" s="51"/>
      <c r="BY101" s="51"/>
      <c r="BZ101" s="51"/>
      <c r="CA101" s="51"/>
      <c r="CB101" s="51"/>
    </row>
    <row r="102" spans="1:88" s="18" customFormat="1" ht="21" customHeight="1" x14ac:dyDescent="0.2">
      <c r="A102" s="1"/>
      <c r="B102" s="1467"/>
      <c r="C102" s="546" t="s">
        <v>39</v>
      </c>
      <c r="D102" s="5">
        <f>COUNTIF(D$30:D$43,"SE")</f>
        <v>0</v>
      </c>
      <c r="E102" s="5">
        <f>COUNTIF(E$30:E$43,"SE")</f>
        <v>0</v>
      </c>
      <c r="F102" s="5">
        <f>COUNTIF(F$30:F$43,"SE")</f>
        <v>0</v>
      </c>
      <c r="G102" s="5">
        <f>COUNTIF(G$30:G$43,"SE")</f>
        <v>0</v>
      </c>
      <c r="H102" s="5">
        <f>COUNTIF(H$30:H$43,"SE")</f>
        <v>0</v>
      </c>
      <c r="I102" s="5">
        <f>COUNTIF(I$30:I$43,"SE")</f>
        <v>0</v>
      </c>
      <c r="J102" s="5">
        <f>COUNTIF(J$30:J$43,"SE")</f>
        <v>0</v>
      </c>
      <c r="K102" s="5">
        <f>COUNTIF(K$30:K$43,"SE")</f>
        <v>0</v>
      </c>
      <c r="L102" s="5">
        <f>COUNTIF(L$30:L$43,"SE")</f>
        <v>0</v>
      </c>
      <c r="M102" s="5">
        <f>COUNTIF(M$30:M$43,"SE")</f>
        <v>0</v>
      </c>
      <c r="N102" s="5">
        <f>COUNTIF(N$30:N$43,"SE")</f>
        <v>0</v>
      </c>
      <c r="O102" s="5">
        <f>COUNTIF(O$30:O$43,"SE")</f>
        <v>0</v>
      </c>
      <c r="P102" s="5">
        <f>COUNTIF(P$30:P$43,"SE")</f>
        <v>0</v>
      </c>
      <c r="Q102" s="5">
        <f>COUNTIF(Q$30:Q$43,"SE")</f>
        <v>0</v>
      </c>
      <c r="R102" s="5">
        <f>COUNTIF(R$30:R$43,"SE")</f>
        <v>0</v>
      </c>
      <c r="S102" s="5">
        <f>COUNTIF(S$30:S$43,"SE")</f>
        <v>0</v>
      </c>
      <c r="T102" s="5">
        <f>COUNTIF(T$30:T$43,"SE")</f>
        <v>0</v>
      </c>
      <c r="U102" s="5">
        <f>COUNTIF(U$30:U$43,"SE")</f>
        <v>0</v>
      </c>
      <c r="V102" s="5">
        <f>COUNTIF(V$30:V$43,"SE")</f>
        <v>0</v>
      </c>
      <c r="W102" s="5">
        <f>COUNTIF(W$30:W$43,"SE")</f>
        <v>0</v>
      </c>
      <c r="X102" s="5">
        <f>COUNTIF(X$30:X$43,"SE")</f>
        <v>0</v>
      </c>
      <c r="Y102" s="5">
        <f>COUNTIF(Y$30:Y$43,"SE")</f>
        <v>0</v>
      </c>
      <c r="Z102" s="5">
        <f>COUNTIF(Z$30:Z$43,"SE")</f>
        <v>0</v>
      </c>
      <c r="AA102" s="5">
        <f>COUNTIF(AA$30:AA$43,"SE")</f>
        <v>0</v>
      </c>
      <c r="AB102" s="5">
        <f>COUNTIF(AB$30:AB$43,"SE")</f>
        <v>0</v>
      </c>
      <c r="AC102" s="5">
        <f>COUNTIF(AC$30:AC$43,"SE")</f>
        <v>0</v>
      </c>
      <c r="AD102" s="5">
        <f>COUNTIF(AD$30:AD$43,"SE")</f>
        <v>0</v>
      </c>
      <c r="AE102" s="5">
        <f>COUNTIF(AE$30:AE$43,"SE")</f>
        <v>0</v>
      </c>
      <c r="AF102" s="5">
        <f>COUNTIF(AF$30:AF$43,"SE")</f>
        <v>0</v>
      </c>
      <c r="AG102" s="5">
        <f>COUNTIF(AG$30:AG$43,"SE")</f>
        <v>0</v>
      </c>
      <c r="AH102" s="5">
        <f>COUNTIF(AH$30:AH$43,"SE")</f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47"/>
      <c r="BE102" s="3"/>
      <c r="BF102" s="48"/>
      <c r="BG102" s="48"/>
      <c r="BH102" s="48"/>
      <c r="BI102" s="48"/>
      <c r="BJ102" s="48"/>
      <c r="BK102" s="48"/>
      <c r="BL102" s="48"/>
      <c r="BM102" s="48"/>
      <c r="BN102" s="48"/>
      <c r="BO102" s="49"/>
      <c r="BP102" s="49"/>
      <c r="BQ102" s="49"/>
      <c r="BR102" s="49"/>
      <c r="BS102" s="49"/>
      <c r="BT102" s="50"/>
      <c r="BU102" s="51"/>
      <c r="BV102" s="51"/>
      <c r="BW102" s="51"/>
      <c r="BX102" s="51"/>
      <c r="BY102" s="51"/>
      <c r="BZ102" s="51"/>
      <c r="CA102" s="51"/>
      <c r="CB102" s="51"/>
    </row>
    <row r="103" spans="1:88" s="57" customFormat="1" ht="21" customHeight="1" x14ac:dyDescent="0.2">
      <c r="A103" s="1"/>
      <c r="B103" s="1467"/>
      <c r="C103" s="546" t="s">
        <v>40</v>
      </c>
      <c r="D103" s="5">
        <f>COUNTIF(D$30:D$43,"TR")</f>
        <v>0</v>
      </c>
      <c r="E103" s="5">
        <f>COUNTIF(E$30:E$43,"TR")</f>
        <v>0</v>
      </c>
      <c r="F103" s="5">
        <f>COUNTIF(F$30:F$43,"TR")</f>
        <v>0</v>
      </c>
      <c r="G103" s="5">
        <f>COUNTIF(G$30:G$43,"TR")</f>
        <v>0</v>
      </c>
      <c r="H103" s="5">
        <f>COUNTIF(H$30:H$43,"TR")</f>
        <v>0</v>
      </c>
      <c r="I103" s="5">
        <f>COUNTIF(I$30:I$43,"TR")</f>
        <v>0</v>
      </c>
      <c r="J103" s="5">
        <f>COUNTIF(J$30:J$43,"TR")</f>
        <v>0</v>
      </c>
      <c r="K103" s="5">
        <f>COUNTIF(K$30:K$43,"TR")</f>
        <v>0</v>
      </c>
      <c r="L103" s="5">
        <f>COUNTIF(L$30:L$43,"TR")</f>
        <v>0</v>
      </c>
      <c r="M103" s="5">
        <f>COUNTIF(M$30:M$43,"TR")</f>
        <v>0</v>
      </c>
      <c r="N103" s="5">
        <f>COUNTIF(N$30:N$43,"TR")</f>
        <v>0</v>
      </c>
      <c r="O103" s="5">
        <f>COUNTIF(O$30:O$43,"TR")</f>
        <v>0</v>
      </c>
      <c r="P103" s="5">
        <f>COUNTIF(P$30:P$43,"TR")</f>
        <v>0</v>
      </c>
      <c r="Q103" s="5">
        <f>COUNTIF(Q$30:Q$43,"TR")</f>
        <v>0</v>
      </c>
      <c r="R103" s="5">
        <f>COUNTIF(R$30:R$43,"TR")</f>
        <v>0</v>
      </c>
      <c r="S103" s="5">
        <f>COUNTIF(S$30:S$43,"TR")</f>
        <v>0</v>
      </c>
      <c r="T103" s="5">
        <f>COUNTIF(T$30:T$43,"TR")</f>
        <v>0</v>
      </c>
      <c r="U103" s="5">
        <f>COUNTIF(U$30:U$43,"TR")</f>
        <v>0</v>
      </c>
      <c r="V103" s="5">
        <f>COUNTIF(V$30:V$43,"TR")</f>
        <v>0</v>
      </c>
      <c r="W103" s="5">
        <f>COUNTIF(W$30:W$43,"TR")</f>
        <v>0</v>
      </c>
      <c r="X103" s="5">
        <f>COUNTIF(X$30:X$43,"TR")</f>
        <v>0</v>
      </c>
      <c r="Y103" s="5">
        <f>COUNTIF(Y$30:Y$43,"TR")</f>
        <v>0</v>
      </c>
      <c r="Z103" s="5">
        <f>COUNTIF(Z$30:Z$43,"TR")</f>
        <v>0</v>
      </c>
      <c r="AA103" s="5">
        <f>COUNTIF(AA$30:AA$43,"TR")</f>
        <v>0</v>
      </c>
      <c r="AB103" s="5">
        <f>COUNTIF(AB$30:AB$43,"TR")</f>
        <v>0</v>
      </c>
      <c r="AC103" s="5">
        <f>COUNTIF(AC$30:AC$43,"TR")</f>
        <v>0</v>
      </c>
      <c r="AD103" s="5">
        <f>COUNTIF(AD$30:AD$43,"TR")</f>
        <v>0</v>
      </c>
      <c r="AE103" s="5">
        <f>COUNTIF(AE$30:AE$43,"TR")</f>
        <v>0</v>
      </c>
      <c r="AF103" s="5">
        <f>COUNTIF(AF$30:AF$43,"TR")</f>
        <v>0</v>
      </c>
      <c r="AG103" s="5">
        <f>COUNTIF(AG$30:AG$43,"TR")</f>
        <v>0</v>
      </c>
      <c r="AH103" s="5">
        <f>COUNTIF(AH$30:AH$43,"TR")</f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7"/>
      <c r="BE103" s="3"/>
      <c r="BF103" s="48"/>
      <c r="BG103" s="48"/>
      <c r="BH103" s="48"/>
      <c r="BI103" s="48"/>
      <c r="BJ103" s="48"/>
      <c r="BK103" s="48"/>
      <c r="BL103" s="48"/>
      <c r="BM103" s="48"/>
      <c r="BN103" s="48"/>
      <c r="BO103" s="49"/>
      <c r="BP103" s="49"/>
      <c r="BQ103" s="49"/>
      <c r="BR103" s="49"/>
      <c r="BS103" s="49"/>
      <c r="BT103" s="50"/>
      <c r="BU103" s="51"/>
      <c r="BV103" s="51"/>
      <c r="BW103" s="51"/>
      <c r="BX103" s="51"/>
      <c r="BY103" s="51"/>
      <c r="BZ103" s="51"/>
      <c r="CA103" s="51"/>
      <c r="CB103" s="51"/>
      <c r="CC103" s="18"/>
      <c r="CD103" s="18"/>
      <c r="CE103" s="18"/>
      <c r="CF103" s="18"/>
      <c r="CG103" s="18"/>
      <c r="CH103" s="18"/>
      <c r="CI103" s="18"/>
      <c r="CJ103" s="18"/>
    </row>
    <row r="104" spans="1:88" s="57" customFormat="1" ht="21" customHeight="1" x14ac:dyDescent="0.2">
      <c r="A104" s="48"/>
      <c r="B104" s="1467"/>
      <c r="C104" s="101" t="s">
        <v>58</v>
      </c>
      <c r="D104" s="14">
        <f>COUNTIF(D$30:D$43,"FOTS")</f>
        <v>0</v>
      </c>
      <c r="E104" s="14">
        <f>COUNTIF(E$30:E$43,"FOTS")</f>
        <v>0</v>
      </c>
      <c r="F104" s="14">
        <f>COUNTIF(F$30:F$43,"FOTS")</f>
        <v>0</v>
      </c>
      <c r="G104" s="14">
        <f>COUNTIF(G$30:G$43,"FOTS")</f>
        <v>0</v>
      </c>
      <c r="H104" s="14">
        <f>COUNTIF(H$30:H$43,"FOTS")</f>
        <v>0</v>
      </c>
      <c r="I104" s="14">
        <f>COUNTIF(I$30:I$43,"FOTS")</f>
        <v>1</v>
      </c>
      <c r="J104" s="14">
        <f>COUNTIF(J$30:J$43,"FOTS")</f>
        <v>1</v>
      </c>
      <c r="K104" s="14">
        <f>COUNTIF(K$30:K$43,"FOTS")</f>
        <v>0</v>
      </c>
      <c r="L104" s="14">
        <f>COUNTIF(L$30:L$43,"FOTS")</f>
        <v>0</v>
      </c>
      <c r="M104" s="14">
        <f>COUNTIF(M$30:M$43,"FOTS")</f>
        <v>0</v>
      </c>
      <c r="N104" s="14">
        <f>COUNTIF(N$30:N$43,"FOTS")</f>
        <v>0</v>
      </c>
      <c r="O104" s="14">
        <f>COUNTIF(O$30:O$43,"FOTS")</f>
        <v>0</v>
      </c>
      <c r="P104" s="14">
        <f>COUNTIF(P$30:P$43,"FOTS")</f>
        <v>0</v>
      </c>
      <c r="Q104" s="14">
        <f>COUNTIF(Q$30:Q$43,"FOTS")</f>
        <v>0</v>
      </c>
      <c r="R104" s="14">
        <f>COUNTIF(R$30:R$43,"FOTS")</f>
        <v>1</v>
      </c>
      <c r="S104" s="14">
        <f>COUNTIF(S$30:S$43,"FOTS")</f>
        <v>0</v>
      </c>
      <c r="T104" s="14">
        <f>COUNTIF(T$30:T$43,"FOTS")</f>
        <v>0</v>
      </c>
      <c r="U104" s="14">
        <f>COUNTIF(U$30:U$43,"FOTS")</f>
        <v>0</v>
      </c>
      <c r="V104" s="14">
        <f>COUNTIF(V$30:V$43,"FOTS")</f>
        <v>0</v>
      </c>
      <c r="W104" s="14">
        <f>COUNTIF(W$30:W$43,"FOTS")</f>
        <v>0</v>
      </c>
      <c r="X104" s="14">
        <f>COUNTIF(X$30:X$43,"FOTS")</f>
        <v>0</v>
      </c>
      <c r="Y104" s="14">
        <f>COUNTIF(Y$30:Y$43,"FOTS")</f>
        <v>0</v>
      </c>
      <c r="Z104" s="14">
        <f>COUNTIF(Z$30:Z$43,"FOTS")</f>
        <v>0</v>
      </c>
      <c r="AA104" s="14">
        <f>COUNTIF(AA$30:AA$43,"FOTS")</f>
        <v>0</v>
      </c>
      <c r="AB104" s="14">
        <f>COUNTIF(AB$30:AB$43,"FOTS")</f>
        <v>0</v>
      </c>
      <c r="AC104" s="14">
        <f>COUNTIF(AC$30:AC$43,"FOTS")</f>
        <v>0</v>
      </c>
      <c r="AD104" s="14">
        <f>COUNTIF(AD$30:AD$43,"FOTS")</f>
        <v>0</v>
      </c>
      <c r="AE104" s="14">
        <f>COUNTIF(AE$30:AE$43,"FOTS")</f>
        <v>0</v>
      </c>
      <c r="AF104" s="14">
        <f>COUNTIF(AF$30:AF$43,"FOTS")</f>
        <v>0</v>
      </c>
      <c r="AG104" s="14">
        <f>COUNTIF(AG$30:AG$43,"FOTS")</f>
        <v>0</v>
      </c>
      <c r="AH104" s="14">
        <f>COUNTIF(AH$30:AH$43,"FOTS")</f>
        <v>0</v>
      </c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96"/>
      <c r="BE104" s="97"/>
      <c r="BF104" s="48"/>
      <c r="BG104" s="48"/>
      <c r="BH104" s="48"/>
      <c r="BI104" s="48"/>
      <c r="BJ104" s="48"/>
      <c r="BK104" s="48"/>
      <c r="BL104" s="48"/>
      <c r="BM104" s="48"/>
      <c r="BN104" s="48"/>
      <c r="BO104" s="50"/>
      <c r="BP104" s="50"/>
      <c r="BQ104" s="50"/>
      <c r="BR104" s="50"/>
      <c r="BS104" s="50"/>
      <c r="BT104" s="50"/>
      <c r="BU104" s="54"/>
      <c r="BV104" s="54"/>
      <c r="BW104" s="54"/>
      <c r="BX104" s="54"/>
      <c r="BY104" s="54"/>
      <c r="BZ104" s="54"/>
      <c r="CA104" s="54"/>
      <c r="CB104" s="54"/>
    </row>
    <row r="105" spans="1:88" s="18" customFormat="1" ht="21" customHeight="1" x14ac:dyDescent="0.2">
      <c r="A105" s="48"/>
      <c r="B105" s="1467"/>
      <c r="C105" s="101" t="s">
        <v>35</v>
      </c>
      <c r="D105" s="14">
        <f>COUNTIF(D$30:D$43,"DISP")</f>
        <v>0</v>
      </c>
      <c r="E105" s="14">
        <f>COUNTIF(E$30:E$43,"DISP")</f>
        <v>0</v>
      </c>
      <c r="F105" s="14">
        <f>COUNTIF(F$30:F$43,"DISP")</f>
        <v>0</v>
      </c>
      <c r="G105" s="14">
        <f>COUNTIF(G$30:G$43,"DISP")</f>
        <v>0</v>
      </c>
      <c r="H105" s="14">
        <f>COUNTIF(H$30:H$43,"DISP")</f>
        <v>1</v>
      </c>
      <c r="I105" s="14">
        <f>COUNTIF(I$30:I$43,"DISP")</f>
        <v>0</v>
      </c>
      <c r="J105" s="14">
        <f>COUNTIF(J$30:J$43,"DISP")</f>
        <v>0</v>
      </c>
      <c r="K105" s="14">
        <f>COUNTIF(K$30:K$43,"DISP")</f>
        <v>0</v>
      </c>
      <c r="L105" s="14">
        <f>COUNTIF(L$30:L$43,"DISP")</f>
        <v>0</v>
      </c>
      <c r="M105" s="14">
        <f>COUNTIF(M$30:M$43,"DISP")</f>
        <v>1</v>
      </c>
      <c r="N105" s="14">
        <f>COUNTIF(N$30:N$43,"DISP")</f>
        <v>0</v>
      </c>
      <c r="O105" s="14">
        <f>COUNTIF(O$30:O$43,"DISP")</f>
        <v>0</v>
      </c>
      <c r="P105" s="14">
        <f>COUNTIF(P$30:P$43,"DISP")</f>
        <v>0</v>
      </c>
      <c r="Q105" s="14">
        <f>COUNTIF(Q$30:Q$43,"DISP")</f>
        <v>1</v>
      </c>
      <c r="R105" s="14">
        <f>COUNTIF(R$30:R$43,"DISP")</f>
        <v>0</v>
      </c>
      <c r="S105" s="14">
        <f>COUNTIF(S$30:S$43,"DISP")</f>
        <v>0</v>
      </c>
      <c r="T105" s="14">
        <f>COUNTIF(T$30:T$43,"DISP")</f>
        <v>0</v>
      </c>
      <c r="U105" s="14">
        <f>COUNTIF(U$30:U$43,"DISP")</f>
        <v>1</v>
      </c>
      <c r="V105" s="14">
        <f>COUNTIF(V$30:V$43,"DISP")</f>
        <v>1</v>
      </c>
      <c r="W105" s="14">
        <f>COUNTIF(W$30:W$43,"DISP")</f>
        <v>0</v>
      </c>
      <c r="X105" s="14">
        <f>COUNTIF(X$30:X$43,"DISP")</f>
        <v>0</v>
      </c>
      <c r="Y105" s="14">
        <f>COUNTIF(Y$30:Y$43,"DISP")</f>
        <v>0</v>
      </c>
      <c r="Z105" s="14">
        <f>COUNTIF(Z$30:Z$43,"DISP")</f>
        <v>0</v>
      </c>
      <c r="AA105" s="14">
        <f>COUNTIF(AA$30:AA$43,"DISP")</f>
        <v>0</v>
      </c>
      <c r="AB105" s="14">
        <f>COUNTIF(AB$30:AB$43,"DISP")</f>
        <v>0</v>
      </c>
      <c r="AC105" s="14">
        <f>COUNTIF(AC$30:AC$43,"DISP")</f>
        <v>1</v>
      </c>
      <c r="AD105" s="14">
        <f>COUNTIF(AD$30:AD$43,"DISP")</f>
        <v>0</v>
      </c>
      <c r="AE105" s="14">
        <f>COUNTIF(AE$30:AE$43,"DISP")</f>
        <v>0</v>
      </c>
      <c r="AF105" s="14">
        <f>COUNTIF(AF$30:AF$43,"DISP")</f>
        <v>0</v>
      </c>
      <c r="AG105" s="14">
        <f>COUNTIF(AG$30:AG$43,"DISP")</f>
        <v>0</v>
      </c>
      <c r="AH105" s="14">
        <f>COUNTIF(AH$30:AH$43,"DISP")</f>
        <v>0</v>
      </c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96"/>
      <c r="BE105" s="97"/>
      <c r="BF105" s="48"/>
      <c r="BG105" s="48"/>
      <c r="BH105" s="48"/>
      <c r="BI105" s="48"/>
      <c r="BJ105" s="48"/>
      <c r="BK105" s="48"/>
      <c r="BL105" s="48"/>
      <c r="BM105" s="48"/>
      <c r="BN105" s="48"/>
      <c r="BO105" s="50"/>
      <c r="BP105" s="50"/>
      <c r="BQ105" s="50"/>
      <c r="BR105" s="50"/>
      <c r="BS105" s="50"/>
      <c r="BT105" s="50"/>
      <c r="BU105" s="54"/>
      <c r="BV105" s="54"/>
      <c r="BW105" s="54"/>
      <c r="BX105" s="54"/>
      <c r="BY105" s="54"/>
      <c r="BZ105" s="54"/>
      <c r="CA105" s="54"/>
      <c r="CB105" s="54"/>
      <c r="CC105" s="57"/>
      <c r="CD105" s="57"/>
      <c r="CE105" s="57"/>
      <c r="CF105" s="57"/>
      <c r="CG105" s="57"/>
      <c r="CH105" s="57"/>
      <c r="CI105" s="57"/>
      <c r="CJ105" s="57"/>
    </row>
    <row r="106" spans="1:88" s="18" customFormat="1" ht="21" customHeight="1" x14ac:dyDescent="0.2">
      <c r="A106" s="99"/>
      <c r="B106" s="1465" t="s">
        <v>23</v>
      </c>
      <c r="C106" s="1466"/>
      <c r="D106" s="129">
        <v>1</v>
      </c>
      <c r="E106" s="129">
        <f t="shared" ref="E106:AH106" si="316">D106+1</f>
        <v>2</v>
      </c>
      <c r="F106" s="129">
        <f t="shared" si="316"/>
        <v>3</v>
      </c>
      <c r="G106" s="129">
        <f t="shared" si="316"/>
        <v>4</v>
      </c>
      <c r="H106" s="129">
        <f t="shared" si="316"/>
        <v>5</v>
      </c>
      <c r="I106" s="129">
        <f t="shared" si="316"/>
        <v>6</v>
      </c>
      <c r="J106" s="602">
        <f t="shared" si="316"/>
        <v>7</v>
      </c>
      <c r="K106" s="129">
        <f t="shared" si="316"/>
        <v>8</v>
      </c>
      <c r="L106" s="129">
        <f t="shared" si="316"/>
        <v>9</v>
      </c>
      <c r="M106" s="129">
        <f t="shared" si="316"/>
        <v>10</v>
      </c>
      <c r="N106" s="129">
        <f t="shared" si="316"/>
        <v>11</v>
      </c>
      <c r="O106" s="129">
        <f t="shared" si="316"/>
        <v>12</v>
      </c>
      <c r="P106" s="129">
        <f t="shared" si="316"/>
        <v>13</v>
      </c>
      <c r="Q106" s="129">
        <f t="shared" si="316"/>
        <v>14</v>
      </c>
      <c r="R106" s="129">
        <f t="shared" si="316"/>
        <v>15</v>
      </c>
      <c r="S106" s="129">
        <f t="shared" si="316"/>
        <v>16</v>
      </c>
      <c r="T106" s="129">
        <f t="shared" si="316"/>
        <v>17</v>
      </c>
      <c r="U106" s="129">
        <f t="shared" si="316"/>
        <v>18</v>
      </c>
      <c r="V106" s="129">
        <f t="shared" si="316"/>
        <v>19</v>
      </c>
      <c r="W106" s="129">
        <f t="shared" si="316"/>
        <v>20</v>
      </c>
      <c r="X106" s="129">
        <f t="shared" si="316"/>
        <v>21</v>
      </c>
      <c r="Y106" s="129">
        <f t="shared" si="316"/>
        <v>22</v>
      </c>
      <c r="Z106" s="129">
        <f t="shared" si="316"/>
        <v>23</v>
      </c>
      <c r="AA106" s="129">
        <f t="shared" si="316"/>
        <v>24</v>
      </c>
      <c r="AB106" s="129">
        <f t="shared" si="316"/>
        <v>25</v>
      </c>
      <c r="AC106" s="129">
        <f t="shared" si="316"/>
        <v>26</v>
      </c>
      <c r="AD106" s="129">
        <f t="shared" si="316"/>
        <v>27</v>
      </c>
      <c r="AE106" s="129">
        <f t="shared" si="316"/>
        <v>28</v>
      </c>
      <c r="AF106" s="129">
        <f t="shared" si="316"/>
        <v>29</v>
      </c>
      <c r="AG106" s="129">
        <f t="shared" si="316"/>
        <v>30</v>
      </c>
      <c r="AH106" s="129">
        <f t="shared" si="316"/>
        <v>31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7"/>
      <c r="BE106" s="3"/>
      <c r="BF106" s="1"/>
      <c r="BG106" s="1"/>
      <c r="BH106" s="1"/>
      <c r="BI106" s="1"/>
      <c r="BJ106" s="1"/>
      <c r="BK106" s="1"/>
      <c r="BL106" s="1"/>
      <c r="BM106" s="1"/>
      <c r="BN106" s="1"/>
      <c r="BO106" s="49"/>
      <c r="BP106" s="49"/>
      <c r="BQ106" s="49"/>
      <c r="BR106" s="49"/>
      <c r="BS106" s="49"/>
      <c r="BT106" s="50"/>
      <c r="BU106" s="51"/>
      <c r="BV106" s="51"/>
      <c r="BW106" s="51"/>
      <c r="BX106" s="52"/>
      <c r="BY106" s="52"/>
      <c r="BZ106" s="52"/>
      <c r="CA106" s="52"/>
      <c r="CB106" s="52"/>
    </row>
    <row r="107" spans="1:88" s="18" customFormat="1" ht="21" customHeight="1" x14ac:dyDescent="0.2">
      <c r="A107" s="1"/>
      <c r="B107" s="1468" t="s">
        <v>202</v>
      </c>
      <c r="C107" s="103" t="s">
        <v>197</v>
      </c>
      <c r="D107" s="5">
        <f t="shared" ref="D107:AH107" si="317">COUNTIF(D45:D45,"fE")+COUNTIF(D45:D45,"fES")+COUNTIF(D45:D45,"fED")+COUNTIF(D45:D45,"fEF")</f>
        <v>0</v>
      </c>
      <c r="E107" s="5">
        <f t="shared" si="317"/>
        <v>0</v>
      </c>
      <c r="F107" s="5">
        <f t="shared" si="317"/>
        <v>0</v>
      </c>
      <c r="G107" s="5">
        <f t="shared" si="317"/>
        <v>0</v>
      </c>
      <c r="H107" s="5">
        <f t="shared" si="317"/>
        <v>0</v>
      </c>
      <c r="I107" s="5">
        <f t="shared" si="317"/>
        <v>0</v>
      </c>
      <c r="J107" s="5">
        <f t="shared" si="317"/>
        <v>0</v>
      </c>
      <c r="K107" s="5">
        <f t="shared" si="317"/>
        <v>0</v>
      </c>
      <c r="L107" s="5">
        <f t="shared" si="317"/>
        <v>0</v>
      </c>
      <c r="M107" s="5">
        <f t="shared" si="317"/>
        <v>0</v>
      </c>
      <c r="N107" s="5">
        <f t="shared" si="317"/>
        <v>0</v>
      </c>
      <c r="O107" s="5">
        <f t="shared" si="317"/>
        <v>0</v>
      </c>
      <c r="P107" s="5">
        <f t="shared" si="317"/>
        <v>0</v>
      </c>
      <c r="Q107" s="5">
        <f t="shared" si="317"/>
        <v>0</v>
      </c>
      <c r="R107" s="5">
        <f t="shared" si="317"/>
        <v>0</v>
      </c>
      <c r="S107" s="5">
        <f t="shared" si="317"/>
        <v>0</v>
      </c>
      <c r="T107" s="5">
        <f t="shared" si="317"/>
        <v>0</v>
      </c>
      <c r="U107" s="5">
        <f t="shared" si="317"/>
        <v>0</v>
      </c>
      <c r="V107" s="5">
        <f t="shared" si="317"/>
        <v>0</v>
      </c>
      <c r="W107" s="5">
        <f t="shared" si="317"/>
        <v>0</v>
      </c>
      <c r="X107" s="5">
        <f t="shared" si="317"/>
        <v>0</v>
      </c>
      <c r="Y107" s="5">
        <f t="shared" si="317"/>
        <v>0</v>
      </c>
      <c r="Z107" s="5">
        <f t="shared" si="317"/>
        <v>0</v>
      </c>
      <c r="AA107" s="5">
        <f t="shared" si="317"/>
        <v>0</v>
      </c>
      <c r="AB107" s="5">
        <f t="shared" si="317"/>
        <v>0</v>
      </c>
      <c r="AC107" s="5">
        <f t="shared" si="317"/>
        <v>0</v>
      </c>
      <c r="AD107" s="5">
        <f t="shared" si="317"/>
        <v>0</v>
      </c>
      <c r="AE107" s="5">
        <f t="shared" si="317"/>
        <v>0</v>
      </c>
      <c r="AF107" s="5">
        <f t="shared" si="317"/>
        <v>0</v>
      </c>
      <c r="AG107" s="5">
        <f t="shared" si="317"/>
        <v>0</v>
      </c>
      <c r="AH107" s="5">
        <f t="shared" si="317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7"/>
      <c r="BE107" s="3"/>
      <c r="BF107" s="48"/>
      <c r="BG107" s="48"/>
      <c r="BH107" s="48"/>
      <c r="BI107" s="48"/>
      <c r="BJ107" s="48"/>
      <c r="BK107" s="48"/>
      <c r="BL107" s="48"/>
      <c r="BM107" s="48"/>
      <c r="BN107" s="48"/>
      <c r="BO107" s="49"/>
      <c r="BP107" s="49"/>
      <c r="BQ107" s="49"/>
      <c r="BR107" s="49"/>
      <c r="BS107" s="49"/>
      <c r="BT107" s="50"/>
      <c r="BU107" s="51"/>
      <c r="BV107" s="51"/>
      <c r="BW107" s="51"/>
      <c r="BX107" s="51"/>
      <c r="BY107" s="51"/>
      <c r="BZ107" s="51"/>
      <c r="CA107" s="51"/>
      <c r="CB107" s="51"/>
    </row>
    <row r="108" spans="1:88" s="18" customFormat="1" ht="21" customHeight="1" x14ac:dyDescent="0.2">
      <c r="A108" s="1"/>
      <c r="B108" s="1468"/>
      <c r="C108" s="103" t="s">
        <v>198</v>
      </c>
      <c r="D108" s="5">
        <f t="shared" ref="D108:AH108" si="318">COUNTIF(D46:D50,"fE")+COUNTIF(D46:D50,"fES")+COUNTIF(D46:D50,"fED")+COUNTIF(D46:D50,"fEF")</f>
        <v>0</v>
      </c>
      <c r="E108" s="5">
        <f t="shared" si="318"/>
        <v>0</v>
      </c>
      <c r="F108" s="5">
        <f t="shared" si="318"/>
        <v>1</v>
      </c>
      <c r="G108" s="5">
        <f t="shared" si="318"/>
        <v>1</v>
      </c>
      <c r="H108" s="5">
        <f t="shared" si="318"/>
        <v>0</v>
      </c>
      <c r="I108" s="5">
        <f t="shared" si="318"/>
        <v>0</v>
      </c>
      <c r="J108" s="5">
        <f t="shared" si="318"/>
        <v>1</v>
      </c>
      <c r="K108" s="5">
        <f t="shared" si="318"/>
        <v>1</v>
      </c>
      <c r="L108" s="5">
        <f t="shared" si="318"/>
        <v>1</v>
      </c>
      <c r="M108" s="5">
        <f t="shared" si="318"/>
        <v>1</v>
      </c>
      <c r="N108" s="5">
        <f t="shared" si="318"/>
        <v>1</v>
      </c>
      <c r="O108" s="5">
        <f t="shared" si="318"/>
        <v>1</v>
      </c>
      <c r="P108" s="5">
        <f t="shared" si="318"/>
        <v>0</v>
      </c>
      <c r="Q108" s="5">
        <f t="shared" si="318"/>
        <v>0</v>
      </c>
      <c r="R108" s="5">
        <f t="shared" si="318"/>
        <v>0</v>
      </c>
      <c r="S108" s="5">
        <f t="shared" si="318"/>
        <v>0</v>
      </c>
      <c r="T108" s="5">
        <f t="shared" si="318"/>
        <v>0</v>
      </c>
      <c r="U108" s="5">
        <f t="shared" si="318"/>
        <v>0</v>
      </c>
      <c r="V108" s="5">
        <f t="shared" si="318"/>
        <v>0</v>
      </c>
      <c r="W108" s="5">
        <f t="shared" si="318"/>
        <v>0</v>
      </c>
      <c r="X108" s="5">
        <f t="shared" si="318"/>
        <v>0</v>
      </c>
      <c r="Y108" s="5">
        <f t="shared" si="318"/>
        <v>0</v>
      </c>
      <c r="Z108" s="5">
        <f t="shared" si="318"/>
        <v>0</v>
      </c>
      <c r="AA108" s="5">
        <f t="shared" si="318"/>
        <v>0</v>
      </c>
      <c r="AB108" s="5">
        <f t="shared" si="318"/>
        <v>0</v>
      </c>
      <c r="AC108" s="5">
        <f t="shared" si="318"/>
        <v>0</v>
      </c>
      <c r="AD108" s="5">
        <f t="shared" si="318"/>
        <v>0</v>
      </c>
      <c r="AE108" s="5">
        <f t="shared" si="318"/>
        <v>1</v>
      </c>
      <c r="AF108" s="5">
        <f t="shared" si="318"/>
        <v>0</v>
      </c>
      <c r="AG108" s="5">
        <f t="shared" si="318"/>
        <v>0</v>
      </c>
      <c r="AH108" s="5">
        <f t="shared" si="318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7"/>
      <c r="BE108" s="3"/>
      <c r="BF108" s="48"/>
      <c r="BG108" s="48"/>
      <c r="BH108" s="48"/>
      <c r="BI108" s="48"/>
      <c r="BJ108" s="48"/>
      <c r="BK108" s="48"/>
      <c r="BL108" s="48"/>
      <c r="BM108" s="48"/>
      <c r="BN108" s="48"/>
      <c r="BO108" s="49"/>
      <c r="BP108" s="49"/>
      <c r="BQ108" s="49"/>
      <c r="BR108" s="49"/>
      <c r="BS108" s="49"/>
      <c r="BT108" s="50"/>
      <c r="BU108" s="51"/>
      <c r="BV108" s="51"/>
      <c r="BW108" s="51"/>
      <c r="BX108" s="51"/>
      <c r="BY108" s="51"/>
      <c r="BZ108" s="51"/>
      <c r="CA108" s="51"/>
      <c r="CB108" s="51"/>
    </row>
    <row r="109" spans="1:88" s="18" customFormat="1" ht="21" customHeight="1" x14ac:dyDescent="0.2">
      <c r="A109" s="1"/>
      <c r="B109" s="1468"/>
      <c r="C109" s="103" t="s">
        <v>199</v>
      </c>
      <c r="D109" s="5">
        <f t="shared" ref="D109:AH109" si="319">+COUNTIF(D51:D58,"fE")+COUNTIF(D51:D58,"fES")+COUNTIF(D51:D58,"fED")+COUNTIF(D51:D58,"fEF")</f>
        <v>0</v>
      </c>
      <c r="E109" s="5">
        <f t="shared" si="319"/>
        <v>0</v>
      </c>
      <c r="F109" s="5">
        <f t="shared" si="319"/>
        <v>1</v>
      </c>
      <c r="G109" s="5">
        <f t="shared" si="319"/>
        <v>1</v>
      </c>
      <c r="H109" s="5">
        <f t="shared" si="319"/>
        <v>0</v>
      </c>
      <c r="I109" s="5">
        <f t="shared" si="319"/>
        <v>0</v>
      </c>
      <c r="J109" s="5">
        <f t="shared" si="319"/>
        <v>1</v>
      </c>
      <c r="K109" s="5">
        <f t="shared" si="319"/>
        <v>1</v>
      </c>
      <c r="L109" s="5">
        <f t="shared" si="319"/>
        <v>1</v>
      </c>
      <c r="M109" s="5">
        <f t="shared" si="319"/>
        <v>1</v>
      </c>
      <c r="N109" s="5">
        <f t="shared" si="319"/>
        <v>1</v>
      </c>
      <c r="O109" s="5">
        <f t="shared" si="319"/>
        <v>1</v>
      </c>
      <c r="P109" s="5">
        <f t="shared" si="319"/>
        <v>0</v>
      </c>
      <c r="Q109" s="5">
        <f t="shared" si="319"/>
        <v>0</v>
      </c>
      <c r="R109" s="5">
        <f t="shared" si="319"/>
        <v>0</v>
      </c>
      <c r="S109" s="5">
        <f t="shared" si="319"/>
        <v>0</v>
      </c>
      <c r="T109" s="5">
        <f t="shared" si="319"/>
        <v>0</v>
      </c>
      <c r="U109" s="5">
        <f t="shared" si="319"/>
        <v>0</v>
      </c>
      <c r="V109" s="5">
        <f t="shared" si="319"/>
        <v>0</v>
      </c>
      <c r="W109" s="5">
        <f t="shared" si="319"/>
        <v>0</v>
      </c>
      <c r="X109" s="5">
        <f t="shared" si="319"/>
        <v>0</v>
      </c>
      <c r="Y109" s="5">
        <f t="shared" si="319"/>
        <v>0</v>
      </c>
      <c r="Z109" s="5">
        <f t="shared" si="319"/>
        <v>0</v>
      </c>
      <c r="AA109" s="5">
        <f t="shared" si="319"/>
        <v>0</v>
      </c>
      <c r="AB109" s="5">
        <f t="shared" si="319"/>
        <v>0</v>
      </c>
      <c r="AC109" s="5">
        <f t="shared" si="319"/>
        <v>0</v>
      </c>
      <c r="AD109" s="5">
        <f t="shared" si="319"/>
        <v>0</v>
      </c>
      <c r="AE109" s="5">
        <f t="shared" si="319"/>
        <v>0</v>
      </c>
      <c r="AF109" s="5">
        <f t="shared" si="319"/>
        <v>0</v>
      </c>
      <c r="AG109" s="5">
        <f t="shared" si="319"/>
        <v>0</v>
      </c>
      <c r="AH109" s="5">
        <f t="shared" si="319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7"/>
      <c r="BE109" s="3"/>
      <c r="BF109" s="48"/>
      <c r="BG109" s="48"/>
      <c r="BH109" s="48"/>
      <c r="BI109" s="48"/>
      <c r="BJ109" s="48"/>
      <c r="BK109" s="48"/>
      <c r="BL109" s="48"/>
      <c r="BM109" s="48"/>
      <c r="BN109" s="48"/>
      <c r="BO109" s="49"/>
      <c r="BP109" s="49"/>
      <c r="BQ109" s="49"/>
      <c r="BR109" s="49"/>
      <c r="BS109" s="49"/>
      <c r="BT109" s="50"/>
      <c r="BU109" s="51"/>
      <c r="BV109" s="51"/>
      <c r="BW109" s="51"/>
      <c r="BX109" s="51"/>
      <c r="BY109" s="51"/>
      <c r="BZ109" s="51"/>
      <c r="CA109" s="51"/>
      <c r="CB109" s="51"/>
    </row>
    <row r="110" spans="1:88" s="18" customFormat="1" ht="21" customHeight="1" x14ac:dyDescent="0.2">
      <c r="A110" s="1"/>
      <c r="B110" s="1468"/>
      <c r="C110" s="101" t="s">
        <v>200</v>
      </c>
      <c r="D110" s="14">
        <f>SUM(D107:D109)</f>
        <v>0</v>
      </c>
      <c r="E110" s="14">
        <f t="shared" ref="E110:AH110" si="320">SUM(E107:E109)</f>
        <v>0</v>
      </c>
      <c r="F110" s="14">
        <f t="shared" si="320"/>
        <v>2</v>
      </c>
      <c r="G110" s="14">
        <f t="shared" si="320"/>
        <v>2</v>
      </c>
      <c r="H110" s="14">
        <f t="shared" si="320"/>
        <v>0</v>
      </c>
      <c r="I110" s="14">
        <f t="shared" si="320"/>
        <v>0</v>
      </c>
      <c r="J110" s="14">
        <f t="shared" si="320"/>
        <v>2</v>
      </c>
      <c r="K110" s="14">
        <f t="shared" si="320"/>
        <v>2</v>
      </c>
      <c r="L110" s="14">
        <f t="shared" si="320"/>
        <v>2</v>
      </c>
      <c r="M110" s="14">
        <f t="shared" si="320"/>
        <v>2</v>
      </c>
      <c r="N110" s="14">
        <f t="shared" si="320"/>
        <v>2</v>
      </c>
      <c r="O110" s="14">
        <f t="shared" si="320"/>
        <v>2</v>
      </c>
      <c r="P110" s="14">
        <f t="shared" si="320"/>
        <v>0</v>
      </c>
      <c r="Q110" s="14">
        <f t="shared" si="320"/>
        <v>0</v>
      </c>
      <c r="R110" s="14">
        <f t="shared" si="320"/>
        <v>0</v>
      </c>
      <c r="S110" s="14">
        <f t="shared" si="320"/>
        <v>0</v>
      </c>
      <c r="T110" s="14">
        <f t="shared" si="320"/>
        <v>0</v>
      </c>
      <c r="U110" s="14">
        <f t="shared" si="320"/>
        <v>0</v>
      </c>
      <c r="V110" s="14">
        <f t="shared" si="320"/>
        <v>0</v>
      </c>
      <c r="W110" s="14">
        <f t="shared" si="320"/>
        <v>0</v>
      </c>
      <c r="X110" s="14">
        <f t="shared" si="320"/>
        <v>0</v>
      </c>
      <c r="Y110" s="14">
        <f t="shared" si="320"/>
        <v>0</v>
      </c>
      <c r="Z110" s="14">
        <f t="shared" si="320"/>
        <v>0</v>
      </c>
      <c r="AA110" s="14">
        <f t="shared" si="320"/>
        <v>0</v>
      </c>
      <c r="AB110" s="14">
        <f t="shared" si="320"/>
        <v>0</v>
      </c>
      <c r="AC110" s="14">
        <f t="shared" si="320"/>
        <v>0</v>
      </c>
      <c r="AD110" s="14">
        <f t="shared" si="320"/>
        <v>0</v>
      </c>
      <c r="AE110" s="14">
        <f t="shared" si="320"/>
        <v>1</v>
      </c>
      <c r="AF110" s="14">
        <f t="shared" si="320"/>
        <v>0</v>
      </c>
      <c r="AG110" s="14">
        <f t="shared" si="320"/>
        <v>0</v>
      </c>
      <c r="AH110" s="14">
        <f t="shared" si="320"/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7"/>
      <c r="BE110" s="3"/>
      <c r="BF110" s="48"/>
      <c r="BG110" s="48"/>
      <c r="BH110" s="48"/>
      <c r="BI110" s="48"/>
      <c r="BJ110" s="48"/>
      <c r="BK110" s="48"/>
      <c r="BL110" s="48"/>
      <c r="BM110" s="48"/>
      <c r="BN110" s="48"/>
      <c r="BO110" s="49"/>
      <c r="BP110" s="49"/>
      <c r="BQ110" s="49"/>
      <c r="BR110" s="49"/>
      <c r="BS110" s="49"/>
      <c r="BT110" s="50"/>
      <c r="BU110" s="51"/>
      <c r="BV110" s="51"/>
      <c r="BW110" s="51"/>
      <c r="BX110" s="51"/>
      <c r="BY110" s="51"/>
      <c r="BZ110" s="51"/>
      <c r="CA110" s="51"/>
      <c r="CB110" s="51"/>
    </row>
    <row r="111" spans="1:88" s="18" customFormat="1" ht="21" customHeight="1" x14ac:dyDescent="0.2">
      <c r="A111" s="1"/>
      <c r="B111" s="1468"/>
      <c r="C111" s="103" t="s">
        <v>36</v>
      </c>
      <c r="D111" s="5">
        <f t="shared" ref="D111:AH111" si="321">COUNTIF(D$45:D$58,"L")</f>
        <v>0</v>
      </c>
      <c r="E111" s="5">
        <f t="shared" si="321"/>
        <v>0</v>
      </c>
      <c r="F111" s="5">
        <f t="shared" si="321"/>
        <v>0</v>
      </c>
      <c r="G111" s="5">
        <f t="shared" si="321"/>
        <v>0</v>
      </c>
      <c r="H111" s="5">
        <f t="shared" si="321"/>
        <v>0</v>
      </c>
      <c r="I111" s="5">
        <f t="shared" si="321"/>
        <v>0</v>
      </c>
      <c r="J111" s="5">
        <f t="shared" si="321"/>
        <v>0</v>
      </c>
      <c r="K111" s="5">
        <f t="shared" si="321"/>
        <v>0</v>
      </c>
      <c r="L111" s="5">
        <f t="shared" si="321"/>
        <v>0</v>
      </c>
      <c r="M111" s="5">
        <f t="shared" si="321"/>
        <v>0</v>
      </c>
      <c r="N111" s="5">
        <f t="shared" si="321"/>
        <v>0</v>
      </c>
      <c r="O111" s="5">
        <f t="shared" si="321"/>
        <v>0</v>
      </c>
      <c r="P111" s="5">
        <f t="shared" si="321"/>
        <v>0</v>
      </c>
      <c r="Q111" s="5">
        <f t="shared" si="321"/>
        <v>0</v>
      </c>
      <c r="R111" s="5">
        <f t="shared" si="321"/>
        <v>0</v>
      </c>
      <c r="S111" s="5">
        <f t="shared" si="321"/>
        <v>0</v>
      </c>
      <c r="T111" s="5">
        <f t="shared" si="321"/>
        <v>0</v>
      </c>
      <c r="U111" s="5">
        <f t="shared" si="321"/>
        <v>0</v>
      </c>
      <c r="V111" s="5">
        <f t="shared" si="321"/>
        <v>0</v>
      </c>
      <c r="W111" s="5">
        <f t="shared" si="321"/>
        <v>0</v>
      </c>
      <c r="X111" s="5">
        <f t="shared" si="321"/>
        <v>0</v>
      </c>
      <c r="Y111" s="5">
        <f t="shared" si="321"/>
        <v>0</v>
      </c>
      <c r="Z111" s="5">
        <f t="shared" si="321"/>
        <v>0</v>
      </c>
      <c r="AA111" s="5">
        <f t="shared" si="321"/>
        <v>0</v>
      </c>
      <c r="AB111" s="5">
        <f t="shared" si="321"/>
        <v>0</v>
      </c>
      <c r="AC111" s="5">
        <f t="shared" si="321"/>
        <v>0</v>
      </c>
      <c r="AD111" s="5">
        <f t="shared" si="321"/>
        <v>0</v>
      </c>
      <c r="AE111" s="5">
        <f t="shared" si="321"/>
        <v>0</v>
      </c>
      <c r="AF111" s="5">
        <f t="shared" si="321"/>
        <v>0</v>
      </c>
      <c r="AG111" s="5">
        <f t="shared" si="321"/>
        <v>0</v>
      </c>
      <c r="AH111" s="5">
        <f t="shared" si="321"/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7"/>
      <c r="BE111" s="3"/>
      <c r="BF111" s="48"/>
      <c r="BG111" s="48"/>
      <c r="BH111" s="48"/>
      <c r="BI111" s="48"/>
      <c r="BJ111" s="48"/>
      <c r="BK111" s="48"/>
      <c r="BL111" s="48"/>
      <c r="BM111" s="48"/>
      <c r="BN111" s="48"/>
      <c r="BO111" s="49"/>
      <c r="BP111" s="49"/>
      <c r="BQ111" s="49"/>
      <c r="BR111" s="49"/>
      <c r="BS111" s="49"/>
      <c r="BT111" s="50"/>
      <c r="BU111" s="51"/>
      <c r="BV111" s="51"/>
      <c r="BW111" s="51"/>
      <c r="BX111" s="51"/>
      <c r="BY111" s="51"/>
      <c r="BZ111" s="51"/>
      <c r="CA111" s="51"/>
      <c r="CB111" s="51"/>
    </row>
    <row r="112" spans="1:88" s="18" customFormat="1" ht="21" customHeight="1" x14ac:dyDescent="0.2">
      <c r="A112" s="1"/>
      <c r="B112" s="1468"/>
      <c r="C112" s="103" t="s">
        <v>37</v>
      </c>
      <c r="D112" s="5">
        <f t="shared" ref="D112:AH112" si="322">COUNTIF(D$45:D$58,"B")</f>
        <v>0</v>
      </c>
      <c r="E112" s="5">
        <f t="shared" si="322"/>
        <v>0</v>
      </c>
      <c r="F112" s="5">
        <f t="shared" si="322"/>
        <v>1</v>
      </c>
      <c r="G112" s="5">
        <f t="shared" si="322"/>
        <v>1</v>
      </c>
      <c r="H112" s="5">
        <f t="shared" si="322"/>
        <v>1</v>
      </c>
      <c r="I112" s="5">
        <f t="shared" si="322"/>
        <v>1</v>
      </c>
      <c r="J112" s="5">
        <f t="shared" si="322"/>
        <v>1</v>
      </c>
      <c r="K112" s="5">
        <f t="shared" si="322"/>
        <v>0</v>
      </c>
      <c r="L112" s="5">
        <f t="shared" si="322"/>
        <v>0</v>
      </c>
      <c r="M112" s="5">
        <f t="shared" si="322"/>
        <v>1</v>
      </c>
      <c r="N112" s="5">
        <f t="shared" si="322"/>
        <v>1</v>
      </c>
      <c r="O112" s="5">
        <f t="shared" si="322"/>
        <v>1</v>
      </c>
      <c r="P112" s="5">
        <f t="shared" si="322"/>
        <v>1</v>
      </c>
      <c r="Q112" s="5">
        <f t="shared" si="322"/>
        <v>2</v>
      </c>
      <c r="R112" s="5">
        <f t="shared" si="322"/>
        <v>0</v>
      </c>
      <c r="S112" s="5">
        <f t="shared" si="322"/>
        <v>0</v>
      </c>
      <c r="T112" s="5">
        <f t="shared" si="322"/>
        <v>2</v>
      </c>
      <c r="U112" s="5">
        <f t="shared" si="322"/>
        <v>2</v>
      </c>
      <c r="V112" s="5">
        <f t="shared" si="322"/>
        <v>2</v>
      </c>
      <c r="W112" s="5">
        <f t="shared" si="322"/>
        <v>2</v>
      </c>
      <c r="X112" s="5">
        <f t="shared" si="322"/>
        <v>2</v>
      </c>
      <c r="Y112" s="5">
        <f t="shared" si="322"/>
        <v>0</v>
      </c>
      <c r="Z112" s="5">
        <f t="shared" si="322"/>
        <v>0</v>
      </c>
      <c r="AA112" s="5">
        <f t="shared" si="322"/>
        <v>2</v>
      </c>
      <c r="AB112" s="5">
        <f t="shared" si="322"/>
        <v>2</v>
      </c>
      <c r="AC112" s="5">
        <f t="shared" si="322"/>
        <v>2</v>
      </c>
      <c r="AD112" s="5">
        <f t="shared" si="322"/>
        <v>2</v>
      </c>
      <c r="AE112" s="5">
        <f t="shared" si="322"/>
        <v>2</v>
      </c>
      <c r="AF112" s="5">
        <f t="shared" si="322"/>
        <v>0</v>
      </c>
      <c r="AG112" s="5">
        <f t="shared" si="322"/>
        <v>0</v>
      </c>
      <c r="AH112" s="5">
        <f t="shared" si="322"/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7"/>
      <c r="BE112" s="3"/>
      <c r="BF112" s="48"/>
      <c r="BG112" s="48"/>
      <c r="BH112" s="48"/>
      <c r="BI112" s="48"/>
      <c r="BJ112" s="48"/>
      <c r="BK112" s="48"/>
      <c r="BL112" s="48"/>
      <c r="BM112" s="48"/>
      <c r="BN112" s="48"/>
      <c r="BO112" s="49"/>
      <c r="BP112" s="49"/>
      <c r="BQ112" s="49"/>
      <c r="BR112" s="49"/>
      <c r="BS112" s="49"/>
      <c r="BT112" s="50"/>
      <c r="BU112" s="51"/>
      <c r="BV112" s="51"/>
      <c r="BW112" s="51"/>
      <c r="BX112" s="51"/>
      <c r="BY112" s="51"/>
      <c r="BZ112" s="51"/>
      <c r="CA112" s="51"/>
      <c r="CB112" s="51"/>
    </row>
    <row r="113" spans="1:88" s="18" customFormat="1" ht="21" customHeight="1" x14ac:dyDescent="0.2">
      <c r="A113" s="1"/>
      <c r="B113" s="1468"/>
      <c r="C113" s="103" t="s">
        <v>38</v>
      </c>
      <c r="D113" s="5">
        <f t="shared" ref="D113:AH113" si="323">COUNTIF(D$45:D$58,"SA")</f>
        <v>0</v>
      </c>
      <c r="E113" s="5">
        <f t="shared" si="323"/>
        <v>0</v>
      </c>
      <c r="F113" s="5">
        <f t="shared" si="323"/>
        <v>0</v>
      </c>
      <c r="G113" s="5">
        <f t="shared" si="323"/>
        <v>0</v>
      </c>
      <c r="H113" s="5">
        <f t="shared" si="323"/>
        <v>0</v>
      </c>
      <c r="I113" s="5">
        <f t="shared" si="323"/>
        <v>0</v>
      </c>
      <c r="J113" s="5">
        <f t="shared" si="323"/>
        <v>0</v>
      </c>
      <c r="K113" s="5">
        <f t="shared" si="323"/>
        <v>0</v>
      </c>
      <c r="L113" s="5">
        <f t="shared" si="323"/>
        <v>0</v>
      </c>
      <c r="M113" s="5">
        <f t="shared" si="323"/>
        <v>0</v>
      </c>
      <c r="N113" s="5">
        <f t="shared" si="323"/>
        <v>0</v>
      </c>
      <c r="O113" s="5">
        <f t="shared" si="323"/>
        <v>0</v>
      </c>
      <c r="P113" s="5">
        <f t="shared" si="323"/>
        <v>0</v>
      </c>
      <c r="Q113" s="5">
        <f t="shared" si="323"/>
        <v>0</v>
      </c>
      <c r="R113" s="5">
        <f t="shared" si="323"/>
        <v>0</v>
      </c>
      <c r="S113" s="5">
        <f t="shared" si="323"/>
        <v>0</v>
      </c>
      <c r="T113" s="5">
        <f t="shared" si="323"/>
        <v>0</v>
      </c>
      <c r="U113" s="5">
        <f t="shared" si="323"/>
        <v>0</v>
      </c>
      <c r="V113" s="5">
        <f t="shared" si="323"/>
        <v>0</v>
      </c>
      <c r="W113" s="5">
        <f t="shared" si="323"/>
        <v>0</v>
      </c>
      <c r="X113" s="5">
        <f t="shared" si="323"/>
        <v>0</v>
      </c>
      <c r="Y113" s="5">
        <f t="shared" si="323"/>
        <v>0</v>
      </c>
      <c r="Z113" s="5">
        <f t="shared" si="323"/>
        <v>0</v>
      </c>
      <c r="AA113" s="5">
        <f t="shared" si="323"/>
        <v>0</v>
      </c>
      <c r="AB113" s="5">
        <f t="shared" si="323"/>
        <v>0</v>
      </c>
      <c r="AC113" s="5">
        <f t="shared" si="323"/>
        <v>0</v>
      </c>
      <c r="AD113" s="5">
        <f t="shared" si="323"/>
        <v>0</v>
      </c>
      <c r="AE113" s="5">
        <f t="shared" si="323"/>
        <v>0</v>
      </c>
      <c r="AF113" s="5">
        <f t="shared" si="323"/>
        <v>0</v>
      </c>
      <c r="AG113" s="5">
        <f t="shared" si="323"/>
        <v>0</v>
      </c>
      <c r="AH113" s="5">
        <f t="shared" si="323"/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47"/>
      <c r="BE113" s="3"/>
      <c r="BF113" s="48"/>
      <c r="BG113" s="48"/>
      <c r="BH113" s="48"/>
      <c r="BI113" s="48"/>
      <c r="BJ113" s="48"/>
      <c r="BK113" s="48"/>
      <c r="BL113" s="48"/>
      <c r="BM113" s="48"/>
      <c r="BN113" s="48"/>
      <c r="BO113" s="49"/>
      <c r="BP113" s="49"/>
      <c r="BQ113" s="49"/>
      <c r="BR113" s="49"/>
      <c r="BS113" s="49"/>
      <c r="BT113" s="50"/>
      <c r="BU113" s="51"/>
      <c r="BV113" s="51"/>
      <c r="BW113" s="51"/>
      <c r="BX113" s="51"/>
      <c r="BY113" s="51"/>
      <c r="BZ113" s="51"/>
      <c r="CA113" s="51"/>
      <c r="CB113" s="51"/>
    </row>
    <row r="114" spans="1:88" s="18" customFormat="1" ht="21" customHeight="1" x14ac:dyDescent="0.2">
      <c r="A114" s="1"/>
      <c r="B114" s="1468"/>
      <c r="C114" s="103" t="s">
        <v>183</v>
      </c>
      <c r="D114" s="5">
        <f t="shared" ref="D114:AH114" si="324">COUNTIF(D$45:D$58,"SAT")</f>
        <v>0</v>
      </c>
      <c r="E114" s="5">
        <f t="shared" si="324"/>
        <v>0</v>
      </c>
      <c r="F114" s="5">
        <f t="shared" si="324"/>
        <v>0</v>
      </c>
      <c r="G114" s="5">
        <f t="shared" si="324"/>
        <v>0</v>
      </c>
      <c r="H114" s="5">
        <f t="shared" si="324"/>
        <v>0</v>
      </c>
      <c r="I114" s="5">
        <f t="shared" si="324"/>
        <v>0</v>
      </c>
      <c r="J114" s="5">
        <f t="shared" si="324"/>
        <v>0</v>
      </c>
      <c r="K114" s="5">
        <f t="shared" si="324"/>
        <v>0</v>
      </c>
      <c r="L114" s="5">
        <f t="shared" si="324"/>
        <v>0</v>
      </c>
      <c r="M114" s="5">
        <f t="shared" si="324"/>
        <v>0</v>
      </c>
      <c r="N114" s="5">
        <f t="shared" si="324"/>
        <v>0</v>
      </c>
      <c r="O114" s="5">
        <f t="shared" si="324"/>
        <v>0</v>
      </c>
      <c r="P114" s="5">
        <f t="shared" si="324"/>
        <v>0</v>
      </c>
      <c r="Q114" s="5">
        <f t="shared" si="324"/>
        <v>0</v>
      </c>
      <c r="R114" s="5">
        <f t="shared" si="324"/>
        <v>0</v>
      </c>
      <c r="S114" s="5">
        <f t="shared" si="324"/>
        <v>0</v>
      </c>
      <c r="T114" s="5">
        <f t="shared" si="324"/>
        <v>0</v>
      </c>
      <c r="U114" s="5">
        <f t="shared" si="324"/>
        <v>0</v>
      </c>
      <c r="V114" s="5">
        <f t="shared" si="324"/>
        <v>0</v>
      </c>
      <c r="W114" s="5">
        <f t="shared" si="324"/>
        <v>0</v>
      </c>
      <c r="X114" s="5">
        <f t="shared" si="324"/>
        <v>0</v>
      </c>
      <c r="Y114" s="5">
        <f t="shared" si="324"/>
        <v>0</v>
      </c>
      <c r="Z114" s="5">
        <f t="shared" si="324"/>
        <v>0</v>
      </c>
      <c r="AA114" s="5">
        <f t="shared" si="324"/>
        <v>0</v>
      </c>
      <c r="AB114" s="5">
        <f t="shared" si="324"/>
        <v>0</v>
      </c>
      <c r="AC114" s="5">
        <f t="shared" si="324"/>
        <v>0</v>
      </c>
      <c r="AD114" s="5">
        <f t="shared" si="324"/>
        <v>0</v>
      </c>
      <c r="AE114" s="5">
        <f t="shared" si="324"/>
        <v>0</v>
      </c>
      <c r="AF114" s="5">
        <f t="shared" si="324"/>
        <v>0</v>
      </c>
      <c r="AG114" s="5">
        <f t="shared" si="324"/>
        <v>0</v>
      </c>
      <c r="AH114" s="5">
        <f t="shared" si="324"/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47"/>
      <c r="BE114" s="3"/>
      <c r="BF114" s="48"/>
      <c r="BG114" s="48"/>
      <c r="BH114" s="48"/>
      <c r="BI114" s="48"/>
      <c r="BJ114" s="48"/>
      <c r="BK114" s="48"/>
      <c r="BL114" s="48"/>
      <c r="BM114" s="48"/>
      <c r="BN114" s="48"/>
      <c r="BO114" s="49"/>
      <c r="BP114" s="49"/>
      <c r="BQ114" s="49"/>
      <c r="BR114" s="49"/>
      <c r="BS114" s="49"/>
      <c r="BT114" s="50"/>
      <c r="BU114" s="51"/>
      <c r="BV114" s="51"/>
      <c r="BW114" s="51"/>
      <c r="BX114" s="51"/>
      <c r="BY114" s="51"/>
      <c r="BZ114" s="51"/>
      <c r="CA114" s="51"/>
      <c r="CB114" s="51"/>
    </row>
    <row r="115" spans="1:88" s="18" customFormat="1" ht="21" customHeight="1" x14ac:dyDescent="0.2">
      <c r="A115" s="1"/>
      <c r="B115" s="1468"/>
      <c r="C115" s="103" t="s">
        <v>39</v>
      </c>
      <c r="D115" s="5">
        <f t="shared" ref="D115:AH115" si="325">COUNTIF(D$45:D$58,"SE")</f>
        <v>0</v>
      </c>
      <c r="E115" s="5">
        <f t="shared" si="325"/>
        <v>0</v>
      </c>
      <c r="F115" s="5">
        <f t="shared" si="325"/>
        <v>0</v>
      </c>
      <c r="G115" s="5">
        <f t="shared" si="325"/>
        <v>0</v>
      </c>
      <c r="H115" s="5">
        <f t="shared" si="325"/>
        <v>0</v>
      </c>
      <c r="I115" s="5">
        <f t="shared" si="325"/>
        <v>0</v>
      </c>
      <c r="J115" s="5">
        <f t="shared" si="325"/>
        <v>0</v>
      </c>
      <c r="K115" s="5">
        <f t="shared" si="325"/>
        <v>0</v>
      </c>
      <c r="L115" s="5">
        <f t="shared" si="325"/>
        <v>0</v>
      </c>
      <c r="M115" s="5">
        <f t="shared" si="325"/>
        <v>0</v>
      </c>
      <c r="N115" s="5">
        <f t="shared" si="325"/>
        <v>0</v>
      </c>
      <c r="O115" s="5">
        <f t="shared" si="325"/>
        <v>0</v>
      </c>
      <c r="P115" s="5">
        <f t="shared" si="325"/>
        <v>0</v>
      </c>
      <c r="Q115" s="5">
        <f t="shared" si="325"/>
        <v>0</v>
      </c>
      <c r="R115" s="5">
        <f t="shared" si="325"/>
        <v>0</v>
      </c>
      <c r="S115" s="5">
        <f t="shared" si="325"/>
        <v>0</v>
      </c>
      <c r="T115" s="5">
        <f t="shared" si="325"/>
        <v>0</v>
      </c>
      <c r="U115" s="5">
        <f t="shared" si="325"/>
        <v>0</v>
      </c>
      <c r="V115" s="5">
        <f t="shared" si="325"/>
        <v>0</v>
      </c>
      <c r="W115" s="5">
        <f t="shared" si="325"/>
        <v>0</v>
      </c>
      <c r="X115" s="5">
        <f t="shared" si="325"/>
        <v>0</v>
      </c>
      <c r="Y115" s="5">
        <f t="shared" si="325"/>
        <v>0</v>
      </c>
      <c r="Z115" s="5">
        <f t="shared" si="325"/>
        <v>0</v>
      </c>
      <c r="AA115" s="5">
        <f t="shared" si="325"/>
        <v>0</v>
      </c>
      <c r="AB115" s="5">
        <f t="shared" si="325"/>
        <v>0</v>
      </c>
      <c r="AC115" s="5">
        <f t="shared" si="325"/>
        <v>0</v>
      </c>
      <c r="AD115" s="5">
        <f t="shared" si="325"/>
        <v>0</v>
      </c>
      <c r="AE115" s="5">
        <f t="shared" si="325"/>
        <v>0</v>
      </c>
      <c r="AF115" s="5">
        <f t="shared" si="325"/>
        <v>0</v>
      </c>
      <c r="AG115" s="5">
        <f t="shared" si="325"/>
        <v>0</v>
      </c>
      <c r="AH115" s="5">
        <f t="shared" si="325"/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7"/>
      <c r="BE115" s="3"/>
      <c r="BF115" s="48"/>
      <c r="BG115" s="48"/>
      <c r="BH115" s="48"/>
      <c r="BI115" s="48"/>
      <c r="BJ115" s="48"/>
      <c r="BK115" s="48"/>
      <c r="BL115" s="48"/>
      <c r="BM115" s="48"/>
      <c r="BN115" s="48"/>
      <c r="BO115" s="49"/>
      <c r="BP115" s="49"/>
      <c r="BQ115" s="49"/>
      <c r="BR115" s="49"/>
      <c r="BS115" s="49"/>
      <c r="BT115" s="50"/>
      <c r="BU115" s="51"/>
      <c r="BV115" s="51"/>
      <c r="BW115" s="51"/>
      <c r="BX115" s="51"/>
      <c r="BY115" s="51"/>
      <c r="BZ115" s="51"/>
      <c r="CA115" s="51"/>
      <c r="CB115" s="51"/>
    </row>
    <row r="116" spans="1:88" s="57" customFormat="1" ht="21" customHeight="1" x14ac:dyDescent="0.2">
      <c r="A116" s="1"/>
      <c r="B116" s="1468"/>
      <c r="C116" s="103" t="s">
        <v>40</v>
      </c>
      <c r="D116" s="5">
        <f t="shared" ref="D116:AH116" si="326">COUNTIF(D$45:D$58,"TR")</f>
        <v>0</v>
      </c>
      <c r="E116" s="5">
        <f t="shared" si="326"/>
        <v>0</v>
      </c>
      <c r="F116" s="5">
        <f t="shared" si="326"/>
        <v>0</v>
      </c>
      <c r="G116" s="5">
        <f t="shared" si="326"/>
        <v>0</v>
      </c>
      <c r="H116" s="5">
        <f t="shared" si="326"/>
        <v>0</v>
      </c>
      <c r="I116" s="5">
        <f t="shared" si="326"/>
        <v>0</v>
      </c>
      <c r="J116" s="5">
        <f t="shared" si="326"/>
        <v>0</v>
      </c>
      <c r="K116" s="5">
        <f t="shared" si="326"/>
        <v>0</v>
      </c>
      <c r="L116" s="5">
        <f t="shared" si="326"/>
        <v>0</v>
      </c>
      <c r="M116" s="5">
        <f t="shared" si="326"/>
        <v>0</v>
      </c>
      <c r="N116" s="5">
        <f t="shared" si="326"/>
        <v>0</v>
      </c>
      <c r="O116" s="5">
        <f t="shared" si="326"/>
        <v>0</v>
      </c>
      <c r="P116" s="5">
        <f t="shared" si="326"/>
        <v>0</v>
      </c>
      <c r="Q116" s="5">
        <f t="shared" si="326"/>
        <v>0</v>
      </c>
      <c r="R116" s="5">
        <f t="shared" si="326"/>
        <v>0</v>
      </c>
      <c r="S116" s="5">
        <f t="shared" si="326"/>
        <v>0</v>
      </c>
      <c r="T116" s="5">
        <f t="shared" si="326"/>
        <v>0</v>
      </c>
      <c r="U116" s="5">
        <f t="shared" si="326"/>
        <v>0</v>
      </c>
      <c r="V116" s="5">
        <f t="shared" si="326"/>
        <v>0</v>
      </c>
      <c r="W116" s="5">
        <f t="shared" si="326"/>
        <v>0</v>
      </c>
      <c r="X116" s="5">
        <f t="shared" si="326"/>
        <v>0</v>
      </c>
      <c r="Y116" s="5">
        <f t="shared" si="326"/>
        <v>0</v>
      </c>
      <c r="Z116" s="5">
        <f t="shared" si="326"/>
        <v>0</v>
      </c>
      <c r="AA116" s="5">
        <f t="shared" si="326"/>
        <v>0</v>
      </c>
      <c r="AB116" s="5">
        <f t="shared" si="326"/>
        <v>0</v>
      </c>
      <c r="AC116" s="5">
        <f t="shared" si="326"/>
        <v>0</v>
      </c>
      <c r="AD116" s="5">
        <f t="shared" si="326"/>
        <v>0</v>
      </c>
      <c r="AE116" s="5">
        <f t="shared" si="326"/>
        <v>0</v>
      </c>
      <c r="AF116" s="5">
        <f t="shared" si="326"/>
        <v>0</v>
      </c>
      <c r="AG116" s="5">
        <f t="shared" si="326"/>
        <v>0</v>
      </c>
      <c r="AH116" s="5">
        <f t="shared" si="326"/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7"/>
      <c r="BE116" s="3"/>
      <c r="BF116" s="48"/>
      <c r="BG116" s="48"/>
      <c r="BH116" s="48"/>
      <c r="BI116" s="48"/>
      <c r="BJ116" s="48"/>
      <c r="BK116" s="48"/>
      <c r="BL116" s="48"/>
      <c r="BM116" s="48"/>
      <c r="BN116" s="48"/>
      <c r="BO116" s="49"/>
      <c r="BP116" s="49"/>
      <c r="BQ116" s="49"/>
      <c r="BR116" s="49"/>
      <c r="BS116" s="49"/>
      <c r="BT116" s="50"/>
      <c r="BU116" s="51"/>
      <c r="BV116" s="51"/>
      <c r="BW116" s="51"/>
      <c r="BX116" s="51"/>
      <c r="BY116" s="51"/>
      <c r="BZ116" s="51"/>
      <c r="CA116" s="51"/>
      <c r="CB116" s="51"/>
      <c r="CC116" s="18"/>
      <c r="CD116" s="18"/>
      <c r="CE116" s="18"/>
      <c r="CF116" s="18"/>
      <c r="CG116" s="18"/>
      <c r="CH116" s="18"/>
      <c r="CI116" s="18"/>
      <c r="CJ116" s="18"/>
    </row>
    <row r="117" spans="1:88" s="57" customFormat="1" ht="21" customHeight="1" x14ac:dyDescent="0.2">
      <c r="A117" s="48"/>
      <c r="B117" s="1468"/>
      <c r="C117" s="101" t="s">
        <v>58</v>
      </c>
      <c r="D117" s="14">
        <f t="shared" ref="D117:AH117" si="327">COUNTIF(D$45:D$58,"FOTS")</f>
        <v>0</v>
      </c>
      <c r="E117" s="14">
        <f t="shared" si="327"/>
        <v>0</v>
      </c>
      <c r="F117" s="14">
        <f t="shared" si="327"/>
        <v>2</v>
      </c>
      <c r="G117" s="14">
        <f t="shared" si="327"/>
        <v>1</v>
      </c>
      <c r="H117" s="14">
        <f t="shared" si="327"/>
        <v>0</v>
      </c>
      <c r="I117" s="14">
        <f t="shared" si="327"/>
        <v>0</v>
      </c>
      <c r="J117" s="14">
        <f t="shared" si="327"/>
        <v>0</v>
      </c>
      <c r="K117" s="14">
        <f t="shared" si="327"/>
        <v>0</v>
      </c>
      <c r="L117" s="14">
        <f t="shared" si="327"/>
        <v>0</v>
      </c>
      <c r="M117" s="14">
        <f t="shared" si="327"/>
        <v>0</v>
      </c>
      <c r="N117" s="14">
        <f t="shared" si="327"/>
        <v>0</v>
      </c>
      <c r="O117" s="14">
        <f t="shared" si="327"/>
        <v>0</v>
      </c>
      <c r="P117" s="14">
        <f t="shared" si="327"/>
        <v>0</v>
      </c>
      <c r="Q117" s="14">
        <f t="shared" si="327"/>
        <v>0</v>
      </c>
      <c r="R117" s="14">
        <f t="shared" si="327"/>
        <v>0</v>
      </c>
      <c r="S117" s="14">
        <f t="shared" si="327"/>
        <v>0</v>
      </c>
      <c r="T117" s="14">
        <f t="shared" si="327"/>
        <v>0</v>
      </c>
      <c r="U117" s="14">
        <f t="shared" si="327"/>
        <v>0</v>
      </c>
      <c r="V117" s="14">
        <f t="shared" si="327"/>
        <v>0</v>
      </c>
      <c r="W117" s="14">
        <f t="shared" si="327"/>
        <v>0</v>
      </c>
      <c r="X117" s="14">
        <f t="shared" si="327"/>
        <v>0</v>
      </c>
      <c r="Y117" s="14">
        <f t="shared" si="327"/>
        <v>0</v>
      </c>
      <c r="Z117" s="14">
        <f t="shared" si="327"/>
        <v>0</v>
      </c>
      <c r="AA117" s="14">
        <f t="shared" si="327"/>
        <v>0</v>
      </c>
      <c r="AB117" s="14">
        <f t="shared" si="327"/>
        <v>0</v>
      </c>
      <c r="AC117" s="14">
        <f t="shared" si="327"/>
        <v>0</v>
      </c>
      <c r="AD117" s="14">
        <f t="shared" si="327"/>
        <v>0</v>
      </c>
      <c r="AE117" s="14">
        <f t="shared" si="327"/>
        <v>0</v>
      </c>
      <c r="AF117" s="14">
        <f t="shared" si="327"/>
        <v>0</v>
      </c>
      <c r="AG117" s="14">
        <f t="shared" si="327"/>
        <v>0</v>
      </c>
      <c r="AH117" s="14">
        <f t="shared" si="327"/>
        <v>0</v>
      </c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96"/>
      <c r="BE117" s="97"/>
      <c r="BF117" s="48"/>
      <c r="BG117" s="48"/>
      <c r="BH117" s="48"/>
      <c r="BI117" s="48"/>
      <c r="BJ117" s="48"/>
      <c r="BK117" s="48"/>
      <c r="BL117" s="48"/>
      <c r="BM117" s="48"/>
      <c r="BN117" s="48"/>
      <c r="BO117" s="50"/>
      <c r="BP117" s="50"/>
      <c r="BQ117" s="50"/>
      <c r="BR117" s="50"/>
      <c r="BS117" s="50"/>
      <c r="BT117" s="50"/>
      <c r="BU117" s="54"/>
      <c r="BV117" s="54"/>
      <c r="BW117" s="54"/>
      <c r="BX117" s="54"/>
      <c r="BY117" s="54"/>
      <c r="BZ117" s="54"/>
      <c r="CA117" s="54"/>
      <c r="CB117" s="54"/>
    </row>
    <row r="118" spans="1:88" s="18" customFormat="1" ht="21" customHeight="1" x14ac:dyDescent="0.2">
      <c r="A118" s="48"/>
      <c r="B118" s="1468"/>
      <c r="C118" s="101" t="s">
        <v>35</v>
      </c>
      <c r="D118" s="14">
        <f t="shared" ref="D118:AH118" si="328">COUNTIF(D$45:D$58,"DISP")</f>
        <v>0</v>
      </c>
      <c r="E118" s="14">
        <f t="shared" si="328"/>
        <v>0</v>
      </c>
      <c r="F118" s="14">
        <f t="shared" si="328"/>
        <v>0</v>
      </c>
      <c r="G118" s="14">
        <f t="shared" si="328"/>
        <v>0</v>
      </c>
      <c r="H118" s="14">
        <f t="shared" si="328"/>
        <v>0</v>
      </c>
      <c r="I118" s="14">
        <f t="shared" si="328"/>
        <v>0</v>
      </c>
      <c r="J118" s="14">
        <f t="shared" si="328"/>
        <v>0</v>
      </c>
      <c r="K118" s="14">
        <f t="shared" si="328"/>
        <v>0</v>
      </c>
      <c r="L118" s="14">
        <f t="shared" si="328"/>
        <v>0</v>
      </c>
      <c r="M118" s="14">
        <f t="shared" si="328"/>
        <v>0</v>
      </c>
      <c r="N118" s="14">
        <f t="shared" si="328"/>
        <v>0</v>
      </c>
      <c r="O118" s="14">
        <f t="shared" si="328"/>
        <v>0</v>
      </c>
      <c r="P118" s="14">
        <f t="shared" si="328"/>
        <v>0</v>
      </c>
      <c r="Q118" s="14">
        <f t="shared" si="328"/>
        <v>0</v>
      </c>
      <c r="R118" s="14">
        <f t="shared" si="328"/>
        <v>0</v>
      </c>
      <c r="S118" s="14">
        <f t="shared" si="328"/>
        <v>0</v>
      </c>
      <c r="T118" s="14">
        <f t="shared" si="328"/>
        <v>0</v>
      </c>
      <c r="U118" s="14">
        <f t="shared" si="328"/>
        <v>0</v>
      </c>
      <c r="V118" s="14">
        <f t="shared" si="328"/>
        <v>0</v>
      </c>
      <c r="W118" s="14">
        <f t="shared" si="328"/>
        <v>0</v>
      </c>
      <c r="X118" s="14">
        <f t="shared" si="328"/>
        <v>0</v>
      </c>
      <c r="Y118" s="14">
        <f t="shared" si="328"/>
        <v>0</v>
      </c>
      <c r="Z118" s="14">
        <f t="shared" si="328"/>
        <v>0</v>
      </c>
      <c r="AA118" s="14">
        <f t="shared" si="328"/>
        <v>0</v>
      </c>
      <c r="AB118" s="14">
        <f t="shared" si="328"/>
        <v>0</v>
      </c>
      <c r="AC118" s="14">
        <f t="shared" si="328"/>
        <v>0</v>
      </c>
      <c r="AD118" s="14">
        <f t="shared" si="328"/>
        <v>0</v>
      </c>
      <c r="AE118" s="14">
        <f t="shared" si="328"/>
        <v>0</v>
      </c>
      <c r="AF118" s="14">
        <f t="shared" si="328"/>
        <v>0</v>
      </c>
      <c r="AG118" s="14">
        <f t="shared" si="328"/>
        <v>0</v>
      </c>
      <c r="AH118" s="14">
        <f t="shared" si="328"/>
        <v>0</v>
      </c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96"/>
      <c r="BE118" s="97"/>
      <c r="BF118" s="48"/>
      <c r="BG118" s="48"/>
      <c r="BH118" s="48"/>
      <c r="BI118" s="48"/>
      <c r="BJ118" s="48"/>
      <c r="BK118" s="48"/>
      <c r="BL118" s="48"/>
      <c r="BM118" s="48"/>
      <c r="BN118" s="48"/>
      <c r="BO118" s="50"/>
      <c r="BP118" s="50"/>
      <c r="BQ118" s="50"/>
      <c r="BR118" s="50"/>
      <c r="BS118" s="50"/>
      <c r="BT118" s="50"/>
      <c r="BU118" s="54"/>
      <c r="BV118" s="54"/>
      <c r="BW118" s="54"/>
      <c r="BX118" s="54"/>
      <c r="BY118" s="54"/>
      <c r="BZ118" s="54"/>
      <c r="CA118" s="54"/>
      <c r="CB118" s="54"/>
      <c r="CC118" s="57"/>
      <c r="CD118" s="57"/>
      <c r="CE118" s="57"/>
      <c r="CF118" s="57"/>
      <c r="CG118" s="57"/>
      <c r="CH118" s="57"/>
      <c r="CI118" s="57"/>
      <c r="CJ118" s="57"/>
    </row>
    <row r="119" spans="1:88" s="18" customFormat="1" ht="21" customHeight="1" x14ac:dyDescent="0.2">
      <c r="A119" s="99"/>
      <c r="B119" s="1465" t="s">
        <v>23</v>
      </c>
      <c r="C119" s="1466"/>
      <c r="D119" s="129">
        <v>1</v>
      </c>
      <c r="E119" s="129">
        <f t="shared" ref="E119:AH119" si="329">D119+1</f>
        <v>2</v>
      </c>
      <c r="F119" s="129">
        <f t="shared" si="329"/>
        <v>3</v>
      </c>
      <c r="G119" s="129">
        <f t="shared" si="329"/>
        <v>4</v>
      </c>
      <c r="H119" s="129">
        <f t="shared" si="329"/>
        <v>5</v>
      </c>
      <c r="I119" s="129">
        <f t="shared" si="329"/>
        <v>6</v>
      </c>
      <c r="J119" s="129">
        <f t="shared" si="329"/>
        <v>7</v>
      </c>
      <c r="K119" s="602">
        <f t="shared" si="329"/>
        <v>8</v>
      </c>
      <c r="L119" s="129">
        <f t="shared" si="329"/>
        <v>9</v>
      </c>
      <c r="M119" s="129">
        <f t="shared" si="329"/>
        <v>10</v>
      </c>
      <c r="N119" s="129">
        <f t="shared" si="329"/>
        <v>11</v>
      </c>
      <c r="O119" s="129">
        <f t="shared" si="329"/>
        <v>12</v>
      </c>
      <c r="P119" s="129">
        <f t="shared" si="329"/>
        <v>13</v>
      </c>
      <c r="Q119" s="129">
        <f t="shared" si="329"/>
        <v>14</v>
      </c>
      <c r="R119" s="129">
        <f t="shared" si="329"/>
        <v>15</v>
      </c>
      <c r="S119" s="129">
        <f t="shared" si="329"/>
        <v>16</v>
      </c>
      <c r="T119" s="129">
        <f t="shared" si="329"/>
        <v>17</v>
      </c>
      <c r="U119" s="129">
        <f t="shared" si="329"/>
        <v>18</v>
      </c>
      <c r="V119" s="129">
        <f t="shared" si="329"/>
        <v>19</v>
      </c>
      <c r="W119" s="129">
        <f t="shared" si="329"/>
        <v>20</v>
      </c>
      <c r="X119" s="129">
        <f t="shared" si="329"/>
        <v>21</v>
      </c>
      <c r="Y119" s="129">
        <f t="shared" si="329"/>
        <v>22</v>
      </c>
      <c r="Z119" s="129">
        <f t="shared" si="329"/>
        <v>23</v>
      </c>
      <c r="AA119" s="129">
        <f t="shared" si="329"/>
        <v>24</v>
      </c>
      <c r="AB119" s="129">
        <f t="shared" si="329"/>
        <v>25</v>
      </c>
      <c r="AC119" s="129">
        <f t="shared" si="329"/>
        <v>26</v>
      </c>
      <c r="AD119" s="129">
        <f t="shared" si="329"/>
        <v>27</v>
      </c>
      <c r="AE119" s="129">
        <f t="shared" si="329"/>
        <v>28</v>
      </c>
      <c r="AF119" s="129">
        <f t="shared" si="329"/>
        <v>29</v>
      </c>
      <c r="AG119" s="129">
        <f t="shared" si="329"/>
        <v>30</v>
      </c>
      <c r="AH119" s="129">
        <f t="shared" si="329"/>
        <v>31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7"/>
      <c r="BE119" s="3"/>
      <c r="BF119" s="1"/>
      <c r="BG119" s="1"/>
      <c r="BH119" s="1"/>
      <c r="BI119" s="1"/>
      <c r="BJ119" s="1"/>
      <c r="BK119" s="1"/>
      <c r="BL119" s="1"/>
      <c r="BM119" s="1"/>
      <c r="BN119" s="1"/>
      <c r="BO119" s="49"/>
      <c r="BP119" s="49"/>
      <c r="BQ119" s="49"/>
      <c r="BR119" s="49"/>
      <c r="BS119" s="49"/>
      <c r="BT119" s="50"/>
      <c r="BU119" s="51"/>
      <c r="BV119" s="51"/>
      <c r="BW119" s="51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469" t="s">
        <v>203</v>
      </c>
      <c r="C120" s="104" t="s">
        <v>197</v>
      </c>
      <c r="D120" s="5">
        <f t="shared" ref="D120:AH120" si="330">COUNTIF(D60:D60,"fE")+COUNTIF(D60:D60,"fES")+COUNTIF(D60:D60,"fED")+COUNTIF(D60:D60,"fEF")</f>
        <v>0</v>
      </c>
      <c r="E120" s="5">
        <f t="shared" si="330"/>
        <v>0</v>
      </c>
      <c r="F120" s="5">
        <f t="shared" si="330"/>
        <v>0</v>
      </c>
      <c r="G120" s="5">
        <f t="shared" si="330"/>
        <v>0</v>
      </c>
      <c r="H120" s="5">
        <f t="shared" si="330"/>
        <v>0</v>
      </c>
      <c r="I120" s="5">
        <f t="shared" si="330"/>
        <v>0</v>
      </c>
      <c r="J120" s="5">
        <f t="shared" si="330"/>
        <v>0</v>
      </c>
      <c r="K120" s="5">
        <f t="shared" si="330"/>
        <v>0</v>
      </c>
      <c r="L120" s="5">
        <f t="shared" si="330"/>
        <v>0</v>
      </c>
      <c r="M120" s="5">
        <f t="shared" si="330"/>
        <v>0</v>
      </c>
      <c r="N120" s="5">
        <f t="shared" si="330"/>
        <v>0</v>
      </c>
      <c r="O120" s="5">
        <f t="shared" si="330"/>
        <v>0</v>
      </c>
      <c r="P120" s="5">
        <f t="shared" si="330"/>
        <v>0</v>
      </c>
      <c r="Q120" s="5">
        <f t="shared" si="330"/>
        <v>0</v>
      </c>
      <c r="R120" s="5">
        <f t="shared" si="330"/>
        <v>0</v>
      </c>
      <c r="S120" s="5">
        <f t="shared" si="330"/>
        <v>0</v>
      </c>
      <c r="T120" s="5">
        <f t="shared" si="330"/>
        <v>0</v>
      </c>
      <c r="U120" s="5">
        <f t="shared" si="330"/>
        <v>0</v>
      </c>
      <c r="V120" s="5">
        <f t="shared" si="330"/>
        <v>0</v>
      </c>
      <c r="W120" s="5">
        <f t="shared" si="330"/>
        <v>0</v>
      </c>
      <c r="X120" s="5">
        <f t="shared" si="330"/>
        <v>0</v>
      </c>
      <c r="Y120" s="5">
        <f t="shared" si="330"/>
        <v>0</v>
      </c>
      <c r="Z120" s="5">
        <f t="shared" si="330"/>
        <v>0</v>
      </c>
      <c r="AA120" s="5">
        <f t="shared" si="330"/>
        <v>0</v>
      </c>
      <c r="AB120" s="5">
        <f t="shared" si="330"/>
        <v>0</v>
      </c>
      <c r="AC120" s="5">
        <f t="shared" si="330"/>
        <v>0</v>
      </c>
      <c r="AD120" s="5">
        <f t="shared" si="330"/>
        <v>0</v>
      </c>
      <c r="AE120" s="5">
        <f t="shared" si="330"/>
        <v>0</v>
      </c>
      <c r="AF120" s="5">
        <f t="shared" si="330"/>
        <v>0</v>
      </c>
      <c r="AG120" s="5">
        <f t="shared" si="330"/>
        <v>0</v>
      </c>
      <c r="AH120" s="5">
        <f t="shared" si="330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7"/>
      <c r="BE120" s="3"/>
      <c r="BF120" s="48"/>
      <c r="BG120" s="48"/>
      <c r="BH120" s="48"/>
      <c r="BI120" s="48"/>
      <c r="BJ120" s="48"/>
      <c r="BK120" s="48"/>
      <c r="BL120" s="48"/>
      <c r="BM120" s="48"/>
      <c r="BN120" s="48"/>
      <c r="BO120" s="49"/>
      <c r="BP120" s="49"/>
      <c r="BQ120" s="49"/>
      <c r="BR120" s="49"/>
      <c r="BS120" s="49"/>
      <c r="BT120" s="50"/>
      <c r="BU120" s="51"/>
      <c r="BV120" s="51"/>
      <c r="BW120" s="51"/>
      <c r="BX120" s="51"/>
      <c r="BY120" s="51"/>
      <c r="BZ120" s="51"/>
      <c r="CA120" s="51"/>
      <c r="CB120" s="51"/>
    </row>
    <row r="121" spans="1:88" s="18" customFormat="1" ht="21" customHeight="1" x14ac:dyDescent="0.2">
      <c r="A121" s="1"/>
      <c r="B121" s="1469"/>
      <c r="C121" s="104" t="s">
        <v>198</v>
      </c>
      <c r="D121" s="5">
        <f t="shared" ref="D121:AH121" si="331">COUNTIF(D61:D65,"fE")+COUNTIF(D61:D65,"fES")+COUNTIF(D61:D65,"fED")+COUNTIF(D61:D65,"fEF")</f>
        <v>0</v>
      </c>
      <c r="E121" s="5">
        <f t="shared" si="331"/>
        <v>0</v>
      </c>
      <c r="F121" s="5">
        <f t="shared" si="331"/>
        <v>0</v>
      </c>
      <c r="G121" s="5">
        <f t="shared" si="331"/>
        <v>0</v>
      </c>
      <c r="H121" s="5">
        <f t="shared" si="331"/>
        <v>0</v>
      </c>
      <c r="I121" s="5">
        <f t="shared" si="331"/>
        <v>0</v>
      </c>
      <c r="J121" s="5">
        <f t="shared" si="331"/>
        <v>0</v>
      </c>
      <c r="K121" s="5">
        <f t="shared" si="331"/>
        <v>1</v>
      </c>
      <c r="L121" s="5">
        <f t="shared" si="331"/>
        <v>1</v>
      </c>
      <c r="M121" s="5">
        <f t="shared" si="331"/>
        <v>0</v>
      </c>
      <c r="N121" s="5">
        <f t="shared" si="331"/>
        <v>0</v>
      </c>
      <c r="O121" s="5">
        <f t="shared" si="331"/>
        <v>0</v>
      </c>
      <c r="P121" s="5">
        <f t="shared" si="331"/>
        <v>0</v>
      </c>
      <c r="Q121" s="5">
        <f t="shared" si="331"/>
        <v>0</v>
      </c>
      <c r="R121" s="5">
        <f t="shared" si="331"/>
        <v>0</v>
      </c>
      <c r="S121" s="5">
        <f t="shared" si="331"/>
        <v>0</v>
      </c>
      <c r="T121" s="5">
        <f t="shared" si="331"/>
        <v>0</v>
      </c>
      <c r="U121" s="5">
        <f t="shared" si="331"/>
        <v>0</v>
      </c>
      <c r="V121" s="5">
        <f t="shared" si="331"/>
        <v>0</v>
      </c>
      <c r="W121" s="5">
        <f t="shared" si="331"/>
        <v>0</v>
      </c>
      <c r="X121" s="5">
        <f t="shared" si="331"/>
        <v>0</v>
      </c>
      <c r="Y121" s="5">
        <f t="shared" si="331"/>
        <v>0</v>
      </c>
      <c r="Z121" s="5">
        <f t="shared" si="331"/>
        <v>0</v>
      </c>
      <c r="AA121" s="5">
        <f t="shared" si="331"/>
        <v>0</v>
      </c>
      <c r="AB121" s="5">
        <f t="shared" si="331"/>
        <v>0</v>
      </c>
      <c r="AC121" s="5">
        <f t="shared" si="331"/>
        <v>0</v>
      </c>
      <c r="AD121" s="5">
        <f t="shared" si="331"/>
        <v>0</v>
      </c>
      <c r="AE121" s="5">
        <f t="shared" si="331"/>
        <v>0</v>
      </c>
      <c r="AF121" s="5">
        <f t="shared" si="331"/>
        <v>0</v>
      </c>
      <c r="AG121" s="5">
        <f t="shared" si="331"/>
        <v>0</v>
      </c>
      <c r="AH121" s="5">
        <f t="shared" si="331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7"/>
      <c r="BE121" s="3"/>
      <c r="BF121" s="48"/>
      <c r="BG121" s="48"/>
      <c r="BH121" s="48"/>
      <c r="BI121" s="48"/>
      <c r="BJ121" s="48"/>
      <c r="BK121" s="48"/>
      <c r="BL121" s="48"/>
      <c r="BM121" s="48"/>
      <c r="BN121" s="48"/>
      <c r="BO121" s="49"/>
      <c r="BP121" s="49"/>
      <c r="BQ121" s="49"/>
      <c r="BR121" s="49"/>
      <c r="BS121" s="49"/>
      <c r="BT121" s="50"/>
      <c r="BU121" s="51"/>
      <c r="BV121" s="51"/>
      <c r="BW121" s="51"/>
      <c r="BX121" s="51"/>
      <c r="BY121" s="51"/>
      <c r="BZ121" s="51"/>
      <c r="CA121" s="51"/>
      <c r="CB121" s="51"/>
    </row>
    <row r="122" spans="1:88" s="18" customFormat="1" ht="21" customHeight="1" x14ac:dyDescent="0.2">
      <c r="A122" s="1"/>
      <c r="B122" s="1469"/>
      <c r="C122" s="104" t="s">
        <v>199</v>
      </c>
      <c r="D122" s="5">
        <f t="shared" ref="D122:AH122" si="332">+COUNTIF(D66:D75,"fE")+COUNTIF(D66:D75,"fES")+COUNTIF(D66:D75,"fED")+COUNTIF(D66:D75,"fEF")</f>
        <v>0</v>
      </c>
      <c r="E122" s="5">
        <f t="shared" si="332"/>
        <v>0</v>
      </c>
      <c r="F122" s="5">
        <f t="shared" si="332"/>
        <v>0</v>
      </c>
      <c r="G122" s="5">
        <f t="shared" si="332"/>
        <v>0</v>
      </c>
      <c r="H122" s="5">
        <f t="shared" si="332"/>
        <v>0</v>
      </c>
      <c r="I122" s="5">
        <f t="shared" si="332"/>
        <v>0</v>
      </c>
      <c r="J122" s="5">
        <f t="shared" si="332"/>
        <v>0</v>
      </c>
      <c r="K122" s="5">
        <f t="shared" si="332"/>
        <v>1</v>
      </c>
      <c r="L122" s="5">
        <f t="shared" si="332"/>
        <v>1</v>
      </c>
      <c r="M122" s="5">
        <f t="shared" si="332"/>
        <v>0</v>
      </c>
      <c r="N122" s="5">
        <f t="shared" si="332"/>
        <v>0</v>
      </c>
      <c r="O122" s="5">
        <f t="shared" si="332"/>
        <v>1</v>
      </c>
      <c r="P122" s="5">
        <f t="shared" si="332"/>
        <v>1</v>
      </c>
      <c r="Q122" s="5">
        <f t="shared" si="332"/>
        <v>0</v>
      </c>
      <c r="R122" s="5">
        <f t="shared" si="332"/>
        <v>0</v>
      </c>
      <c r="S122" s="5">
        <f t="shared" si="332"/>
        <v>1</v>
      </c>
      <c r="T122" s="5">
        <f t="shared" si="332"/>
        <v>0</v>
      </c>
      <c r="U122" s="5">
        <f t="shared" si="332"/>
        <v>0</v>
      </c>
      <c r="V122" s="5">
        <f t="shared" si="332"/>
        <v>0</v>
      </c>
      <c r="W122" s="5">
        <f t="shared" si="332"/>
        <v>0</v>
      </c>
      <c r="X122" s="5">
        <f t="shared" si="332"/>
        <v>0</v>
      </c>
      <c r="Y122" s="5">
        <f t="shared" si="332"/>
        <v>0</v>
      </c>
      <c r="Z122" s="5">
        <f t="shared" si="332"/>
        <v>0</v>
      </c>
      <c r="AA122" s="5">
        <f t="shared" si="332"/>
        <v>0</v>
      </c>
      <c r="AB122" s="5">
        <f t="shared" si="332"/>
        <v>0</v>
      </c>
      <c r="AC122" s="5">
        <f t="shared" si="332"/>
        <v>0</v>
      </c>
      <c r="AD122" s="5">
        <f t="shared" si="332"/>
        <v>0</v>
      </c>
      <c r="AE122" s="5">
        <f t="shared" si="332"/>
        <v>0</v>
      </c>
      <c r="AF122" s="5">
        <f t="shared" si="332"/>
        <v>0</v>
      </c>
      <c r="AG122" s="5">
        <f t="shared" si="332"/>
        <v>0</v>
      </c>
      <c r="AH122" s="5">
        <f t="shared" si="332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7"/>
      <c r="BE122" s="3"/>
      <c r="BF122" s="48"/>
      <c r="BG122" s="48"/>
      <c r="BH122" s="48"/>
      <c r="BI122" s="48"/>
      <c r="BJ122" s="48"/>
      <c r="BK122" s="48"/>
      <c r="BL122" s="48"/>
      <c r="BM122" s="48"/>
      <c r="BN122" s="48"/>
      <c r="BO122" s="49"/>
      <c r="BP122" s="49"/>
      <c r="BQ122" s="49"/>
      <c r="BR122" s="49"/>
      <c r="BS122" s="49"/>
      <c r="BT122" s="50"/>
      <c r="BU122" s="51"/>
      <c r="BV122" s="51"/>
      <c r="BW122" s="51"/>
      <c r="BX122" s="51"/>
      <c r="BY122" s="51"/>
      <c r="BZ122" s="51"/>
      <c r="CA122" s="51"/>
      <c r="CB122" s="51"/>
    </row>
    <row r="123" spans="1:88" s="18" customFormat="1" ht="21" customHeight="1" x14ac:dyDescent="0.2">
      <c r="A123" s="1"/>
      <c r="B123" s="1469"/>
      <c r="C123" s="101" t="s">
        <v>200</v>
      </c>
      <c r="D123" s="14">
        <f>SUM(D120:D122)</f>
        <v>0</v>
      </c>
      <c r="E123" s="14">
        <f t="shared" ref="E123:AE123" si="333">SUM(E120:E122)</f>
        <v>0</v>
      </c>
      <c r="F123" s="14">
        <f t="shared" si="333"/>
        <v>0</v>
      </c>
      <c r="G123" s="14">
        <f t="shared" si="333"/>
        <v>0</v>
      </c>
      <c r="H123" s="14">
        <f t="shared" si="333"/>
        <v>0</v>
      </c>
      <c r="I123" s="14">
        <f t="shared" si="333"/>
        <v>0</v>
      </c>
      <c r="J123" s="14">
        <f t="shared" si="333"/>
        <v>0</v>
      </c>
      <c r="K123" s="14">
        <f t="shared" si="333"/>
        <v>2</v>
      </c>
      <c r="L123" s="14">
        <f t="shared" si="333"/>
        <v>2</v>
      </c>
      <c r="M123" s="14">
        <f t="shared" si="333"/>
        <v>0</v>
      </c>
      <c r="N123" s="14">
        <f t="shared" si="333"/>
        <v>0</v>
      </c>
      <c r="O123" s="14">
        <f t="shared" si="333"/>
        <v>1</v>
      </c>
      <c r="P123" s="14">
        <f t="shared" si="333"/>
        <v>1</v>
      </c>
      <c r="Q123" s="14">
        <f t="shared" si="333"/>
        <v>0</v>
      </c>
      <c r="R123" s="14">
        <f t="shared" si="333"/>
        <v>0</v>
      </c>
      <c r="S123" s="14">
        <f t="shared" si="333"/>
        <v>1</v>
      </c>
      <c r="T123" s="14">
        <f t="shared" si="333"/>
        <v>0</v>
      </c>
      <c r="U123" s="14">
        <f t="shared" si="333"/>
        <v>0</v>
      </c>
      <c r="V123" s="14">
        <f t="shared" si="333"/>
        <v>0</v>
      </c>
      <c r="W123" s="14">
        <f t="shared" si="333"/>
        <v>0</v>
      </c>
      <c r="X123" s="14">
        <f t="shared" si="333"/>
        <v>0</v>
      </c>
      <c r="Y123" s="14">
        <f t="shared" si="333"/>
        <v>0</v>
      </c>
      <c r="Z123" s="14">
        <f t="shared" si="333"/>
        <v>0</v>
      </c>
      <c r="AA123" s="14">
        <f t="shared" si="333"/>
        <v>0</v>
      </c>
      <c r="AB123" s="14">
        <f t="shared" si="333"/>
        <v>0</v>
      </c>
      <c r="AC123" s="14">
        <f t="shared" si="333"/>
        <v>0</v>
      </c>
      <c r="AD123" s="14">
        <f t="shared" si="333"/>
        <v>0</v>
      </c>
      <c r="AE123" s="14">
        <f t="shared" si="333"/>
        <v>0</v>
      </c>
      <c r="AF123" s="14">
        <f>SUM(AF120:AF122)</f>
        <v>0</v>
      </c>
      <c r="AG123" s="14">
        <f>SUM(AG120:AG122)</f>
        <v>0</v>
      </c>
      <c r="AH123" s="14">
        <f>SUM(AH120:AH122)</f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7"/>
      <c r="BE123" s="3"/>
      <c r="BF123" s="48"/>
      <c r="BG123" s="48"/>
      <c r="BH123" s="48"/>
      <c r="BI123" s="48"/>
      <c r="BJ123" s="48"/>
      <c r="BK123" s="48"/>
      <c r="BL123" s="48"/>
      <c r="BM123" s="48"/>
      <c r="BN123" s="48"/>
      <c r="BO123" s="49"/>
      <c r="BP123" s="49"/>
      <c r="BQ123" s="49"/>
      <c r="BR123" s="49"/>
      <c r="BS123" s="49"/>
      <c r="BT123" s="50"/>
      <c r="BU123" s="51"/>
      <c r="BV123" s="51"/>
      <c r="BW123" s="51"/>
      <c r="BX123" s="51"/>
      <c r="BY123" s="51"/>
      <c r="BZ123" s="51"/>
      <c r="CA123" s="51"/>
      <c r="CB123" s="51"/>
    </row>
    <row r="124" spans="1:88" s="18" customFormat="1" ht="21" customHeight="1" x14ac:dyDescent="0.2">
      <c r="A124" s="1"/>
      <c r="B124" s="1469"/>
      <c r="C124" s="104" t="s">
        <v>36</v>
      </c>
      <c r="D124" s="5">
        <f t="shared" ref="D124:AH124" si="334">COUNTIF(D$60:D$75,"L")</f>
        <v>0</v>
      </c>
      <c r="E124" s="5">
        <f t="shared" si="334"/>
        <v>0</v>
      </c>
      <c r="F124" s="5">
        <f t="shared" si="334"/>
        <v>0</v>
      </c>
      <c r="G124" s="5">
        <f t="shared" si="334"/>
        <v>0</v>
      </c>
      <c r="H124" s="5">
        <f t="shared" si="334"/>
        <v>0</v>
      </c>
      <c r="I124" s="5">
        <f t="shared" si="334"/>
        <v>0</v>
      </c>
      <c r="J124" s="5">
        <f t="shared" si="334"/>
        <v>0</v>
      </c>
      <c r="K124" s="5">
        <f t="shared" si="334"/>
        <v>0</v>
      </c>
      <c r="L124" s="5">
        <f t="shared" si="334"/>
        <v>0</v>
      </c>
      <c r="M124" s="5">
        <f t="shared" si="334"/>
        <v>0</v>
      </c>
      <c r="N124" s="5">
        <f t="shared" si="334"/>
        <v>0</v>
      </c>
      <c r="O124" s="5">
        <f t="shared" si="334"/>
        <v>0</v>
      </c>
      <c r="P124" s="5">
        <f t="shared" si="334"/>
        <v>0</v>
      </c>
      <c r="Q124" s="5">
        <f t="shared" si="334"/>
        <v>0</v>
      </c>
      <c r="R124" s="5">
        <f t="shared" si="334"/>
        <v>0</v>
      </c>
      <c r="S124" s="5">
        <f t="shared" si="334"/>
        <v>0</v>
      </c>
      <c r="T124" s="5">
        <f t="shared" si="334"/>
        <v>0</v>
      </c>
      <c r="U124" s="5">
        <f t="shared" si="334"/>
        <v>0</v>
      </c>
      <c r="V124" s="5">
        <f t="shared" si="334"/>
        <v>0</v>
      </c>
      <c r="W124" s="5">
        <f t="shared" si="334"/>
        <v>0</v>
      </c>
      <c r="X124" s="5">
        <f t="shared" si="334"/>
        <v>0</v>
      </c>
      <c r="Y124" s="5">
        <f t="shared" si="334"/>
        <v>0</v>
      </c>
      <c r="Z124" s="5">
        <f t="shared" si="334"/>
        <v>0</v>
      </c>
      <c r="AA124" s="5">
        <f t="shared" si="334"/>
        <v>0</v>
      </c>
      <c r="AB124" s="5">
        <f t="shared" si="334"/>
        <v>0</v>
      </c>
      <c r="AC124" s="5">
        <f t="shared" si="334"/>
        <v>0</v>
      </c>
      <c r="AD124" s="5">
        <f t="shared" si="334"/>
        <v>0</v>
      </c>
      <c r="AE124" s="5">
        <f t="shared" si="334"/>
        <v>0</v>
      </c>
      <c r="AF124" s="5">
        <f t="shared" si="334"/>
        <v>0</v>
      </c>
      <c r="AG124" s="5">
        <f t="shared" si="334"/>
        <v>0</v>
      </c>
      <c r="AH124" s="5">
        <f t="shared" si="334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7"/>
      <c r="BE124" s="3"/>
      <c r="BF124" s="48"/>
      <c r="BG124" s="48"/>
      <c r="BH124" s="48"/>
      <c r="BI124" s="48"/>
      <c r="BJ124" s="48"/>
      <c r="BK124" s="48"/>
      <c r="BL124" s="48"/>
      <c r="BM124" s="48"/>
      <c r="BN124" s="48"/>
      <c r="BO124" s="49"/>
      <c r="BP124" s="49"/>
      <c r="BQ124" s="49"/>
      <c r="BR124" s="49"/>
      <c r="BS124" s="49"/>
      <c r="BT124" s="50"/>
      <c r="BU124" s="51"/>
      <c r="BV124" s="51"/>
      <c r="BW124" s="51"/>
      <c r="BX124" s="51"/>
      <c r="BY124" s="51"/>
      <c r="BZ124" s="51"/>
      <c r="CA124" s="51"/>
      <c r="CB124" s="51"/>
    </row>
    <row r="125" spans="1:88" s="18" customFormat="1" ht="21" customHeight="1" x14ac:dyDescent="0.2">
      <c r="A125" s="1"/>
      <c r="B125" s="1469"/>
      <c r="C125" s="104" t="s">
        <v>37</v>
      </c>
      <c r="D125" s="5">
        <f t="shared" ref="D125:AH125" si="335">COUNTIF(D$60:D$75,"B")</f>
        <v>0</v>
      </c>
      <c r="E125" s="5">
        <f t="shared" si="335"/>
        <v>0</v>
      </c>
      <c r="F125" s="5">
        <f t="shared" si="335"/>
        <v>2</v>
      </c>
      <c r="G125" s="5">
        <f t="shared" si="335"/>
        <v>2</v>
      </c>
      <c r="H125" s="5">
        <f t="shared" si="335"/>
        <v>2</v>
      </c>
      <c r="I125" s="5">
        <f t="shared" si="335"/>
        <v>2</v>
      </c>
      <c r="J125" s="5">
        <f t="shared" si="335"/>
        <v>2</v>
      </c>
      <c r="K125" s="5">
        <f t="shared" si="335"/>
        <v>0</v>
      </c>
      <c r="L125" s="5">
        <f t="shared" si="335"/>
        <v>0</v>
      </c>
      <c r="M125" s="5">
        <f t="shared" si="335"/>
        <v>2</v>
      </c>
      <c r="N125" s="5">
        <f t="shared" si="335"/>
        <v>2</v>
      </c>
      <c r="O125" s="5">
        <f t="shared" si="335"/>
        <v>2</v>
      </c>
      <c r="P125" s="5">
        <f t="shared" si="335"/>
        <v>3</v>
      </c>
      <c r="Q125" s="5">
        <f t="shared" si="335"/>
        <v>2</v>
      </c>
      <c r="R125" s="5">
        <f t="shared" si="335"/>
        <v>0</v>
      </c>
      <c r="S125" s="5">
        <f t="shared" si="335"/>
        <v>0</v>
      </c>
      <c r="T125" s="5">
        <f t="shared" si="335"/>
        <v>2</v>
      </c>
      <c r="U125" s="5">
        <f t="shared" si="335"/>
        <v>2</v>
      </c>
      <c r="V125" s="5">
        <f t="shared" si="335"/>
        <v>2</v>
      </c>
      <c r="W125" s="5">
        <f t="shared" si="335"/>
        <v>2</v>
      </c>
      <c r="X125" s="5">
        <f t="shared" si="335"/>
        <v>2</v>
      </c>
      <c r="Y125" s="5">
        <f t="shared" si="335"/>
        <v>0</v>
      </c>
      <c r="Z125" s="5">
        <f t="shared" si="335"/>
        <v>0</v>
      </c>
      <c r="AA125" s="5">
        <f t="shared" si="335"/>
        <v>2</v>
      </c>
      <c r="AB125" s="5">
        <f t="shared" si="335"/>
        <v>2</v>
      </c>
      <c r="AC125" s="5">
        <f t="shared" si="335"/>
        <v>2</v>
      </c>
      <c r="AD125" s="5">
        <f t="shared" si="335"/>
        <v>2</v>
      </c>
      <c r="AE125" s="5">
        <f t="shared" si="335"/>
        <v>2</v>
      </c>
      <c r="AF125" s="5">
        <f t="shared" si="335"/>
        <v>0</v>
      </c>
      <c r="AG125" s="5">
        <f t="shared" si="335"/>
        <v>0</v>
      </c>
      <c r="AH125" s="5">
        <f t="shared" si="335"/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7"/>
      <c r="BE125" s="3"/>
      <c r="BF125" s="48"/>
      <c r="BG125" s="48"/>
      <c r="BH125" s="48"/>
      <c r="BI125" s="48"/>
      <c r="BJ125" s="48"/>
      <c r="BK125" s="48"/>
      <c r="BL125" s="48"/>
      <c r="BM125" s="48"/>
      <c r="BN125" s="48"/>
      <c r="BO125" s="49"/>
      <c r="BP125" s="49"/>
      <c r="BQ125" s="49"/>
      <c r="BR125" s="49"/>
      <c r="BS125" s="49"/>
      <c r="BT125" s="50"/>
      <c r="BU125" s="51"/>
      <c r="BV125" s="51"/>
      <c r="BW125" s="51"/>
      <c r="BX125" s="51"/>
      <c r="BY125" s="51"/>
      <c r="BZ125" s="51"/>
      <c r="CA125" s="51"/>
      <c r="CB125" s="51"/>
    </row>
    <row r="126" spans="1:88" s="18" customFormat="1" ht="21" customHeight="1" x14ac:dyDescent="0.2">
      <c r="A126" s="1"/>
      <c r="B126" s="1469"/>
      <c r="C126" s="104" t="s">
        <v>38</v>
      </c>
      <c r="D126" s="5">
        <f t="shared" ref="D126:AH126" si="336">COUNTIF(D$60:D$75,"SA")</f>
        <v>0</v>
      </c>
      <c r="E126" s="5">
        <f t="shared" si="336"/>
        <v>0</v>
      </c>
      <c r="F126" s="5">
        <f t="shared" si="336"/>
        <v>0</v>
      </c>
      <c r="G126" s="5">
        <f t="shared" si="336"/>
        <v>0</v>
      </c>
      <c r="H126" s="5">
        <f t="shared" si="336"/>
        <v>0</v>
      </c>
      <c r="I126" s="5">
        <f t="shared" si="336"/>
        <v>0</v>
      </c>
      <c r="J126" s="5">
        <f t="shared" si="336"/>
        <v>0</v>
      </c>
      <c r="K126" s="5">
        <f t="shared" si="336"/>
        <v>0</v>
      </c>
      <c r="L126" s="5">
        <f t="shared" si="336"/>
        <v>0</v>
      </c>
      <c r="M126" s="5">
        <f t="shared" si="336"/>
        <v>0</v>
      </c>
      <c r="N126" s="5">
        <f t="shared" si="336"/>
        <v>0</v>
      </c>
      <c r="O126" s="5">
        <f t="shared" si="336"/>
        <v>0</v>
      </c>
      <c r="P126" s="5">
        <f t="shared" si="336"/>
        <v>0</v>
      </c>
      <c r="Q126" s="5">
        <f t="shared" si="336"/>
        <v>0</v>
      </c>
      <c r="R126" s="5">
        <f t="shared" si="336"/>
        <v>0</v>
      </c>
      <c r="S126" s="5">
        <f t="shared" si="336"/>
        <v>0</v>
      </c>
      <c r="T126" s="5">
        <f t="shared" si="336"/>
        <v>0</v>
      </c>
      <c r="U126" s="5">
        <f t="shared" si="336"/>
        <v>0</v>
      </c>
      <c r="V126" s="5">
        <f t="shared" si="336"/>
        <v>0</v>
      </c>
      <c r="W126" s="5">
        <f t="shared" si="336"/>
        <v>0</v>
      </c>
      <c r="X126" s="5">
        <f t="shared" si="336"/>
        <v>0</v>
      </c>
      <c r="Y126" s="5">
        <f t="shared" si="336"/>
        <v>0</v>
      </c>
      <c r="Z126" s="5">
        <f t="shared" si="336"/>
        <v>0</v>
      </c>
      <c r="AA126" s="5">
        <f t="shared" si="336"/>
        <v>0</v>
      </c>
      <c r="AB126" s="5">
        <f t="shared" si="336"/>
        <v>0</v>
      </c>
      <c r="AC126" s="5">
        <f t="shared" si="336"/>
        <v>0</v>
      </c>
      <c r="AD126" s="5">
        <f t="shared" si="336"/>
        <v>0</v>
      </c>
      <c r="AE126" s="5">
        <f t="shared" si="336"/>
        <v>0</v>
      </c>
      <c r="AF126" s="5">
        <f t="shared" si="336"/>
        <v>0</v>
      </c>
      <c r="AG126" s="5">
        <f t="shared" si="336"/>
        <v>0</v>
      </c>
      <c r="AH126" s="5">
        <f t="shared" si="336"/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47"/>
      <c r="BE126" s="3"/>
      <c r="BF126" s="48"/>
      <c r="BG126" s="48"/>
      <c r="BH126" s="48"/>
      <c r="BI126" s="48"/>
      <c r="BJ126" s="48"/>
      <c r="BK126" s="48"/>
      <c r="BL126" s="48"/>
      <c r="BM126" s="48"/>
      <c r="BN126" s="48"/>
      <c r="BO126" s="49"/>
      <c r="BP126" s="49"/>
      <c r="BQ126" s="49"/>
      <c r="BR126" s="49"/>
      <c r="BS126" s="49"/>
      <c r="BT126" s="50"/>
      <c r="BU126" s="51"/>
      <c r="BV126" s="51"/>
      <c r="BW126" s="51"/>
      <c r="BX126" s="51"/>
      <c r="BY126" s="51"/>
      <c r="BZ126" s="51"/>
      <c r="CA126" s="51"/>
      <c r="CB126" s="51"/>
    </row>
    <row r="127" spans="1:88" s="18" customFormat="1" ht="21" customHeight="1" x14ac:dyDescent="0.2">
      <c r="A127" s="1"/>
      <c r="B127" s="1469"/>
      <c r="C127" s="104" t="s">
        <v>183</v>
      </c>
      <c r="D127" s="5">
        <f t="shared" ref="D127:AH127" si="337">COUNTIF(D$60:D$75,"SAT")</f>
        <v>0</v>
      </c>
      <c r="E127" s="5">
        <f t="shared" si="337"/>
        <v>0</v>
      </c>
      <c r="F127" s="5">
        <f t="shared" si="337"/>
        <v>0</v>
      </c>
      <c r="G127" s="5">
        <f t="shared" si="337"/>
        <v>0</v>
      </c>
      <c r="H127" s="5">
        <f t="shared" si="337"/>
        <v>0</v>
      </c>
      <c r="I127" s="5">
        <f t="shared" si="337"/>
        <v>0</v>
      </c>
      <c r="J127" s="5">
        <f t="shared" si="337"/>
        <v>0</v>
      </c>
      <c r="K127" s="5">
        <f t="shared" si="337"/>
        <v>0</v>
      </c>
      <c r="L127" s="5">
        <f t="shared" si="337"/>
        <v>0</v>
      </c>
      <c r="M127" s="5">
        <f t="shared" si="337"/>
        <v>0</v>
      </c>
      <c r="N127" s="5">
        <f t="shared" si="337"/>
        <v>0</v>
      </c>
      <c r="O127" s="5">
        <f t="shared" si="337"/>
        <v>0</v>
      </c>
      <c r="P127" s="5">
        <f t="shared" si="337"/>
        <v>0</v>
      </c>
      <c r="Q127" s="5">
        <f t="shared" si="337"/>
        <v>0</v>
      </c>
      <c r="R127" s="5">
        <f t="shared" si="337"/>
        <v>0</v>
      </c>
      <c r="S127" s="5">
        <f t="shared" si="337"/>
        <v>0</v>
      </c>
      <c r="T127" s="5">
        <f t="shared" si="337"/>
        <v>0</v>
      </c>
      <c r="U127" s="5">
        <f t="shared" si="337"/>
        <v>0</v>
      </c>
      <c r="V127" s="5">
        <f t="shared" si="337"/>
        <v>0</v>
      </c>
      <c r="W127" s="5">
        <f t="shared" si="337"/>
        <v>0</v>
      </c>
      <c r="X127" s="5">
        <f t="shared" si="337"/>
        <v>0</v>
      </c>
      <c r="Y127" s="5">
        <f t="shared" si="337"/>
        <v>0</v>
      </c>
      <c r="Z127" s="5">
        <f t="shared" si="337"/>
        <v>0</v>
      </c>
      <c r="AA127" s="5">
        <f t="shared" si="337"/>
        <v>0</v>
      </c>
      <c r="AB127" s="5">
        <f t="shared" si="337"/>
        <v>0</v>
      </c>
      <c r="AC127" s="5">
        <f t="shared" si="337"/>
        <v>0</v>
      </c>
      <c r="AD127" s="5">
        <f t="shared" si="337"/>
        <v>0</v>
      </c>
      <c r="AE127" s="5">
        <f t="shared" si="337"/>
        <v>0</v>
      </c>
      <c r="AF127" s="5">
        <f t="shared" si="337"/>
        <v>0</v>
      </c>
      <c r="AG127" s="5">
        <f t="shared" si="337"/>
        <v>0</v>
      </c>
      <c r="AH127" s="5">
        <f t="shared" si="337"/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47"/>
      <c r="BE127" s="3"/>
      <c r="BF127" s="48"/>
      <c r="BG127" s="48"/>
      <c r="BH127" s="48"/>
      <c r="BI127" s="48"/>
      <c r="BJ127" s="48"/>
      <c r="BK127" s="48"/>
      <c r="BL127" s="48"/>
      <c r="BM127" s="48"/>
      <c r="BN127" s="48"/>
      <c r="BO127" s="49"/>
      <c r="BP127" s="49"/>
      <c r="BQ127" s="49"/>
      <c r="BR127" s="49"/>
      <c r="BS127" s="49"/>
      <c r="BT127" s="50"/>
      <c r="BU127" s="51"/>
      <c r="BV127" s="51"/>
      <c r="BW127" s="51"/>
      <c r="BX127" s="51"/>
      <c r="BY127" s="51"/>
      <c r="BZ127" s="51"/>
      <c r="CA127" s="51"/>
      <c r="CB127" s="51"/>
    </row>
    <row r="128" spans="1:88" s="18" customFormat="1" ht="21" customHeight="1" x14ac:dyDescent="0.2">
      <c r="A128" s="1"/>
      <c r="B128" s="1469"/>
      <c r="C128" s="104" t="s">
        <v>39</v>
      </c>
      <c r="D128" s="5">
        <f t="shared" ref="D128:AH128" si="338">COUNTIF(D$60:D$75,"SE")</f>
        <v>0</v>
      </c>
      <c r="E128" s="5">
        <f t="shared" si="338"/>
        <v>0</v>
      </c>
      <c r="F128" s="5">
        <f t="shared" si="338"/>
        <v>0</v>
      </c>
      <c r="G128" s="5">
        <f t="shared" si="338"/>
        <v>0</v>
      </c>
      <c r="H128" s="5">
        <f t="shared" si="338"/>
        <v>0</v>
      </c>
      <c r="I128" s="5">
        <f t="shared" si="338"/>
        <v>0</v>
      </c>
      <c r="J128" s="5">
        <f t="shared" si="338"/>
        <v>0</v>
      </c>
      <c r="K128" s="5">
        <f t="shared" si="338"/>
        <v>0</v>
      </c>
      <c r="L128" s="5">
        <f t="shared" si="338"/>
        <v>0</v>
      </c>
      <c r="M128" s="5">
        <f t="shared" si="338"/>
        <v>0</v>
      </c>
      <c r="N128" s="5">
        <f t="shared" si="338"/>
        <v>0</v>
      </c>
      <c r="O128" s="5">
        <f t="shared" si="338"/>
        <v>0</v>
      </c>
      <c r="P128" s="5">
        <f t="shared" si="338"/>
        <v>0</v>
      </c>
      <c r="Q128" s="5">
        <f t="shared" si="338"/>
        <v>0</v>
      </c>
      <c r="R128" s="5">
        <f t="shared" si="338"/>
        <v>0</v>
      </c>
      <c r="S128" s="5">
        <f t="shared" si="338"/>
        <v>0</v>
      </c>
      <c r="T128" s="5">
        <f t="shared" si="338"/>
        <v>0</v>
      </c>
      <c r="U128" s="5">
        <f t="shared" si="338"/>
        <v>0</v>
      </c>
      <c r="V128" s="5">
        <f t="shared" si="338"/>
        <v>0</v>
      </c>
      <c r="W128" s="5">
        <f t="shared" si="338"/>
        <v>0</v>
      </c>
      <c r="X128" s="5">
        <f t="shared" si="338"/>
        <v>0</v>
      </c>
      <c r="Y128" s="5">
        <f t="shared" si="338"/>
        <v>0</v>
      </c>
      <c r="Z128" s="5">
        <f t="shared" si="338"/>
        <v>0</v>
      </c>
      <c r="AA128" s="5">
        <f t="shared" si="338"/>
        <v>0</v>
      </c>
      <c r="AB128" s="5">
        <f t="shared" si="338"/>
        <v>0</v>
      </c>
      <c r="AC128" s="5">
        <f t="shared" si="338"/>
        <v>0</v>
      </c>
      <c r="AD128" s="5">
        <f t="shared" si="338"/>
        <v>0</v>
      </c>
      <c r="AE128" s="5">
        <f t="shared" si="338"/>
        <v>0</v>
      </c>
      <c r="AF128" s="5">
        <f t="shared" si="338"/>
        <v>0</v>
      </c>
      <c r="AG128" s="5">
        <f t="shared" si="338"/>
        <v>0</v>
      </c>
      <c r="AH128" s="5">
        <f t="shared" si="338"/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7"/>
      <c r="BE128" s="3"/>
      <c r="BF128" s="48"/>
      <c r="BG128" s="48"/>
      <c r="BH128" s="48"/>
      <c r="BI128" s="48"/>
      <c r="BJ128" s="48"/>
      <c r="BK128" s="48"/>
      <c r="BL128" s="48"/>
      <c r="BM128" s="48"/>
      <c r="BN128" s="48"/>
      <c r="BO128" s="49"/>
      <c r="BP128" s="49"/>
      <c r="BQ128" s="49"/>
      <c r="BR128" s="49"/>
      <c r="BS128" s="49"/>
      <c r="BT128" s="50"/>
      <c r="BU128" s="51"/>
      <c r="BV128" s="51"/>
      <c r="BW128" s="51"/>
      <c r="BX128" s="51"/>
      <c r="BY128" s="51"/>
      <c r="BZ128" s="51"/>
      <c r="CA128" s="51"/>
      <c r="CB128" s="51"/>
    </row>
    <row r="129" spans="1:88" s="57" customFormat="1" ht="21" customHeight="1" x14ac:dyDescent="0.2">
      <c r="A129" s="1"/>
      <c r="B129" s="1469"/>
      <c r="C129" s="104" t="s">
        <v>40</v>
      </c>
      <c r="D129" s="5">
        <f t="shared" ref="D129:AH129" si="339">COUNTIF(D$60:D$75,"TR")</f>
        <v>0</v>
      </c>
      <c r="E129" s="5">
        <f t="shared" si="339"/>
        <v>0</v>
      </c>
      <c r="F129" s="5">
        <f t="shared" si="339"/>
        <v>0</v>
      </c>
      <c r="G129" s="5">
        <f t="shared" si="339"/>
        <v>0</v>
      </c>
      <c r="H129" s="5">
        <f t="shared" si="339"/>
        <v>0</v>
      </c>
      <c r="I129" s="5">
        <f t="shared" si="339"/>
        <v>0</v>
      </c>
      <c r="J129" s="5">
        <f t="shared" si="339"/>
        <v>0</v>
      </c>
      <c r="K129" s="5">
        <f t="shared" si="339"/>
        <v>0</v>
      </c>
      <c r="L129" s="5">
        <f t="shared" si="339"/>
        <v>0</v>
      </c>
      <c r="M129" s="5">
        <f t="shared" si="339"/>
        <v>0</v>
      </c>
      <c r="N129" s="5">
        <f t="shared" si="339"/>
        <v>0</v>
      </c>
      <c r="O129" s="5">
        <f t="shared" si="339"/>
        <v>0</v>
      </c>
      <c r="P129" s="5">
        <f t="shared" si="339"/>
        <v>0</v>
      </c>
      <c r="Q129" s="5">
        <f t="shared" si="339"/>
        <v>0</v>
      </c>
      <c r="R129" s="5">
        <f t="shared" si="339"/>
        <v>0</v>
      </c>
      <c r="S129" s="5">
        <f t="shared" si="339"/>
        <v>0</v>
      </c>
      <c r="T129" s="5">
        <f t="shared" si="339"/>
        <v>0</v>
      </c>
      <c r="U129" s="5">
        <f t="shared" si="339"/>
        <v>0</v>
      </c>
      <c r="V129" s="5">
        <f t="shared" si="339"/>
        <v>0</v>
      </c>
      <c r="W129" s="5">
        <f t="shared" si="339"/>
        <v>0</v>
      </c>
      <c r="X129" s="5">
        <f t="shared" si="339"/>
        <v>0</v>
      </c>
      <c r="Y129" s="5">
        <f t="shared" si="339"/>
        <v>0</v>
      </c>
      <c r="Z129" s="5">
        <f t="shared" si="339"/>
        <v>0</v>
      </c>
      <c r="AA129" s="5">
        <f t="shared" si="339"/>
        <v>0</v>
      </c>
      <c r="AB129" s="5">
        <f t="shared" si="339"/>
        <v>0</v>
      </c>
      <c r="AC129" s="5">
        <f t="shared" si="339"/>
        <v>0</v>
      </c>
      <c r="AD129" s="5">
        <f t="shared" si="339"/>
        <v>0</v>
      </c>
      <c r="AE129" s="5">
        <f t="shared" si="339"/>
        <v>0</v>
      </c>
      <c r="AF129" s="5">
        <f t="shared" si="339"/>
        <v>0</v>
      </c>
      <c r="AG129" s="5">
        <f t="shared" si="339"/>
        <v>0</v>
      </c>
      <c r="AH129" s="5">
        <f t="shared" si="339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7"/>
      <c r="BE129" s="3"/>
      <c r="BF129" s="48"/>
      <c r="BG129" s="48"/>
      <c r="BH129" s="48"/>
      <c r="BI129" s="48"/>
      <c r="BJ129" s="48"/>
      <c r="BK129" s="48"/>
      <c r="BL129" s="48"/>
      <c r="BM129" s="48"/>
      <c r="BN129" s="48"/>
      <c r="BO129" s="49"/>
      <c r="BP129" s="49"/>
      <c r="BQ129" s="49"/>
      <c r="BR129" s="49"/>
      <c r="BS129" s="49"/>
      <c r="BT129" s="50"/>
      <c r="BU129" s="51"/>
      <c r="BV129" s="51"/>
      <c r="BW129" s="51"/>
      <c r="BX129" s="51"/>
      <c r="BY129" s="51"/>
      <c r="BZ129" s="51"/>
      <c r="CA129" s="51"/>
      <c r="CB129" s="51"/>
      <c r="CC129" s="18"/>
      <c r="CD129" s="18"/>
      <c r="CE129" s="18"/>
      <c r="CF129" s="18"/>
      <c r="CG129" s="18"/>
      <c r="CH129" s="18"/>
      <c r="CI129" s="18"/>
      <c r="CJ129" s="18"/>
    </row>
    <row r="130" spans="1:88" s="57" customFormat="1" ht="21" customHeight="1" x14ac:dyDescent="0.2">
      <c r="A130" s="48"/>
      <c r="B130" s="1469"/>
      <c r="C130" s="101" t="s">
        <v>58</v>
      </c>
      <c r="D130" s="14">
        <f t="shared" ref="D130:AH130" si="340">COUNTIF(D$60:D$75,"FOTS")</f>
        <v>1</v>
      </c>
      <c r="E130" s="14">
        <f t="shared" si="340"/>
        <v>0</v>
      </c>
      <c r="F130" s="14">
        <f t="shared" si="340"/>
        <v>0</v>
      </c>
      <c r="G130" s="14">
        <f t="shared" si="340"/>
        <v>1</v>
      </c>
      <c r="H130" s="14">
        <f t="shared" si="340"/>
        <v>1</v>
      </c>
      <c r="I130" s="14">
        <f t="shared" si="340"/>
        <v>0</v>
      </c>
      <c r="J130" s="14">
        <f t="shared" si="340"/>
        <v>0</v>
      </c>
      <c r="K130" s="14">
        <f t="shared" si="340"/>
        <v>0</v>
      </c>
      <c r="L130" s="14">
        <f t="shared" si="340"/>
        <v>0</v>
      </c>
      <c r="M130" s="14">
        <f t="shared" si="340"/>
        <v>0</v>
      </c>
      <c r="N130" s="14">
        <f t="shared" si="340"/>
        <v>0</v>
      </c>
      <c r="O130" s="14">
        <f t="shared" si="340"/>
        <v>0</v>
      </c>
      <c r="P130" s="14">
        <f t="shared" si="340"/>
        <v>0</v>
      </c>
      <c r="Q130" s="14">
        <f t="shared" si="340"/>
        <v>0</v>
      </c>
      <c r="R130" s="14">
        <f t="shared" si="340"/>
        <v>0</v>
      </c>
      <c r="S130" s="14">
        <f t="shared" si="340"/>
        <v>0</v>
      </c>
      <c r="T130" s="14">
        <f t="shared" si="340"/>
        <v>0</v>
      </c>
      <c r="U130" s="14">
        <f t="shared" si="340"/>
        <v>0</v>
      </c>
      <c r="V130" s="14">
        <f t="shared" si="340"/>
        <v>0</v>
      </c>
      <c r="W130" s="14">
        <f t="shared" si="340"/>
        <v>0</v>
      </c>
      <c r="X130" s="14">
        <f t="shared" si="340"/>
        <v>0</v>
      </c>
      <c r="Y130" s="14">
        <f t="shared" si="340"/>
        <v>0</v>
      </c>
      <c r="Z130" s="14">
        <f t="shared" si="340"/>
        <v>0</v>
      </c>
      <c r="AA130" s="14">
        <f t="shared" si="340"/>
        <v>0</v>
      </c>
      <c r="AB130" s="14">
        <f t="shared" si="340"/>
        <v>0</v>
      </c>
      <c r="AC130" s="14">
        <f t="shared" si="340"/>
        <v>0</v>
      </c>
      <c r="AD130" s="14">
        <f t="shared" si="340"/>
        <v>0</v>
      </c>
      <c r="AE130" s="14">
        <f t="shared" si="340"/>
        <v>3</v>
      </c>
      <c r="AF130" s="14">
        <f t="shared" si="340"/>
        <v>0</v>
      </c>
      <c r="AG130" s="14">
        <f t="shared" si="340"/>
        <v>0</v>
      </c>
      <c r="AH130" s="14">
        <f t="shared" si="340"/>
        <v>0</v>
      </c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96"/>
      <c r="BE130" s="97"/>
      <c r="BF130" s="48"/>
      <c r="BG130" s="48"/>
      <c r="BH130" s="48"/>
      <c r="BI130" s="48"/>
      <c r="BJ130" s="48"/>
      <c r="BK130" s="48"/>
      <c r="BL130" s="48"/>
      <c r="BM130" s="48"/>
      <c r="BN130" s="48"/>
      <c r="BO130" s="50"/>
      <c r="BP130" s="50"/>
      <c r="BQ130" s="50"/>
      <c r="BR130" s="50"/>
      <c r="BS130" s="50"/>
      <c r="BT130" s="50"/>
      <c r="BU130" s="54"/>
      <c r="BV130" s="54"/>
      <c r="BW130" s="54"/>
      <c r="BX130" s="54"/>
      <c r="BY130" s="54"/>
      <c r="BZ130" s="54"/>
      <c r="CA130" s="54"/>
      <c r="CB130" s="54"/>
    </row>
    <row r="131" spans="1:88" s="57" customFormat="1" ht="21" customHeight="1" x14ac:dyDescent="0.2">
      <c r="A131" s="48"/>
      <c r="B131" s="1469"/>
      <c r="C131" s="101" t="s">
        <v>35</v>
      </c>
      <c r="D131" s="14">
        <f t="shared" ref="D131:AH131" si="341">COUNTIF(D$60:D$75,"DISP")</f>
        <v>0</v>
      </c>
      <c r="E131" s="14">
        <f t="shared" si="341"/>
        <v>0</v>
      </c>
      <c r="F131" s="14">
        <f t="shared" si="341"/>
        <v>0</v>
      </c>
      <c r="G131" s="14">
        <f t="shared" si="341"/>
        <v>0</v>
      </c>
      <c r="H131" s="14">
        <f t="shared" si="341"/>
        <v>0</v>
      </c>
      <c r="I131" s="14">
        <f t="shared" si="341"/>
        <v>0</v>
      </c>
      <c r="J131" s="14">
        <f t="shared" si="341"/>
        <v>0</v>
      </c>
      <c r="K131" s="14">
        <f t="shared" si="341"/>
        <v>0</v>
      </c>
      <c r="L131" s="14">
        <f t="shared" si="341"/>
        <v>0</v>
      </c>
      <c r="M131" s="14">
        <f t="shared" si="341"/>
        <v>0</v>
      </c>
      <c r="N131" s="14">
        <f t="shared" si="341"/>
        <v>0</v>
      </c>
      <c r="O131" s="14">
        <f t="shared" si="341"/>
        <v>0</v>
      </c>
      <c r="P131" s="14">
        <f t="shared" si="341"/>
        <v>0</v>
      </c>
      <c r="Q131" s="14">
        <f t="shared" si="341"/>
        <v>0</v>
      </c>
      <c r="R131" s="14">
        <f t="shared" si="341"/>
        <v>0</v>
      </c>
      <c r="S131" s="14">
        <f t="shared" si="341"/>
        <v>0</v>
      </c>
      <c r="T131" s="14">
        <f t="shared" si="341"/>
        <v>1</v>
      </c>
      <c r="U131" s="14">
        <f t="shared" si="341"/>
        <v>0</v>
      </c>
      <c r="V131" s="14">
        <f t="shared" si="341"/>
        <v>0</v>
      </c>
      <c r="W131" s="14">
        <f t="shared" si="341"/>
        <v>1</v>
      </c>
      <c r="X131" s="14">
        <f t="shared" si="341"/>
        <v>1</v>
      </c>
      <c r="Y131" s="14">
        <f t="shared" si="341"/>
        <v>0</v>
      </c>
      <c r="Z131" s="14">
        <f t="shared" si="341"/>
        <v>0</v>
      </c>
      <c r="AA131" s="14">
        <f t="shared" si="341"/>
        <v>0</v>
      </c>
      <c r="AB131" s="14">
        <f t="shared" si="341"/>
        <v>0</v>
      </c>
      <c r="AC131" s="14">
        <f t="shared" si="341"/>
        <v>0</v>
      </c>
      <c r="AD131" s="14">
        <f t="shared" si="341"/>
        <v>0</v>
      </c>
      <c r="AE131" s="14">
        <f t="shared" si="341"/>
        <v>0</v>
      </c>
      <c r="AF131" s="14">
        <f t="shared" si="341"/>
        <v>0</v>
      </c>
      <c r="AG131" s="14">
        <f t="shared" si="341"/>
        <v>0</v>
      </c>
      <c r="AH131" s="14">
        <f t="shared" si="341"/>
        <v>0</v>
      </c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96"/>
      <c r="BE131" s="97"/>
      <c r="BF131" s="48"/>
      <c r="BG131" s="48"/>
      <c r="BH131" s="48"/>
      <c r="BI131" s="48"/>
      <c r="BJ131" s="48"/>
      <c r="BK131" s="48"/>
      <c r="BL131" s="48"/>
      <c r="BM131" s="48"/>
      <c r="BN131" s="48"/>
      <c r="BO131" s="50"/>
      <c r="BP131" s="50"/>
      <c r="BQ131" s="50"/>
      <c r="BR131" s="50"/>
      <c r="BS131" s="50"/>
      <c r="BT131" s="50"/>
      <c r="BU131" s="54"/>
      <c r="BV131" s="54"/>
      <c r="BW131" s="54"/>
      <c r="BX131" s="54"/>
      <c r="BY131" s="54"/>
      <c r="BZ131" s="54"/>
      <c r="CA131" s="54"/>
      <c r="CB131" s="54"/>
    </row>
    <row r="132" spans="1:88" s="18" customFormat="1" ht="21" customHeight="1" x14ac:dyDescent="0.2">
      <c r="A132" s="99"/>
      <c r="B132" s="1465" t="s">
        <v>23</v>
      </c>
      <c r="C132" s="1466"/>
      <c r="D132" s="16">
        <v>1</v>
      </c>
      <c r="E132" s="16">
        <v>2</v>
      </c>
      <c r="F132" s="16">
        <v>3</v>
      </c>
      <c r="G132" s="16">
        <v>4</v>
      </c>
      <c r="H132" s="16">
        <v>5</v>
      </c>
      <c r="I132" s="16">
        <v>6</v>
      </c>
      <c r="J132" s="16">
        <v>7</v>
      </c>
      <c r="K132" s="16">
        <v>8</v>
      </c>
      <c r="L132" s="16">
        <v>9</v>
      </c>
      <c r="M132" s="16">
        <v>10</v>
      </c>
      <c r="N132" s="16">
        <v>11</v>
      </c>
      <c r="O132" s="16">
        <v>12</v>
      </c>
      <c r="P132" s="16">
        <v>13</v>
      </c>
      <c r="Q132" s="16">
        <v>14</v>
      </c>
      <c r="R132" s="16">
        <v>15</v>
      </c>
      <c r="S132" s="16">
        <v>16</v>
      </c>
      <c r="T132" s="16">
        <v>17</v>
      </c>
      <c r="U132" s="16">
        <v>18</v>
      </c>
      <c r="V132" s="16">
        <v>19</v>
      </c>
      <c r="W132" s="16">
        <v>20</v>
      </c>
      <c r="X132" s="16">
        <v>21</v>
      </c>
      <c r="Y132" s="16">
        <v>22</v>
      </c>
      <c r="Z132" s="16">
        <v>23</v>
      </c>
      <c r="AA132" s="16">
        <v>24</v>
      </c>
      <c r="AB132" s="16">
        <v>25</v>
      </c>
      <c r="AC132" s="16">
        <v>26</v>
      </c>
      <c r="AD132" s="16">
        <v>27</v>
      </c>
      <c r="AE132" s="16">
        <v>28</v>
      </c>
      <c r="AF132" s="16">
        <v>26</v>
      </c>
      <c r="AG132" s="16">
        <v>27</v>
      </c>
      <c r="AH132" s="16">
        <v>28</v>
      </c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96"/>
      <c r="BE132" s="97"/>
      <c r="BF132" s="48"/>
      <c r="BG132" s="48"/>
      <c r="BH132" s="48"/>
      <c r="BI132" s="48"/>
      <c r="BJ132" s="48"/>
      <c r="BK132" s="48"/>
      <c r="BL132" s="48"/>
      <c r="BM132" s="48"/>
      <c r="BN132" s="48"/>
      <c r="BO132" s="50"/>
      <c r="BP132" s="50"/>
      <c r="BQ132" s="50"/>
      <c r="BR132" s="50"/>
      <c r="BS132" s="50"/>
      <c r="BT132" s="50"/>
      <c r="BU132" s="54"/>
      <c r="BV132" s="54"/>
      <c r="BW132" s="54"/>
      <c r="BX132" s="105"/>
      <c r="BY132" s="105"/>
      <c r="BZ132" s="105"/>
      <c r="CA132" s="105"/>
      <c r="CB132" s="105"/>
      <c r="CC132" s="57"/>
      <c r="CD132" s="57"/>
      <c r="CE132" s="57"/>
      <c r="CF132" s="57"/>
      <c r="CG132" s="57"/>
      <c r="CH132" s="57"/>
      <c r="CI132" s="57"/>
      <c r="CJ132" s="57"/>
    </row>
    <row r="133" spans="1:88" s="18" customFormat="1" ht="21" customHeight="1" x14ac:dyDescent="0.2">
      <c r="A133" s="1"/>
      <c r="B133" s="1473" t="s">
        <v>42</v>
      </c>
      <c r="C133" s="101" t="s">
        <v>197</v>
      </c>
      <c r="D133" s="5">
        <f>+D81+D94+D107+D120</f>
        <v>0</v>
      </c>
      <c r="E133" s="5">
        <f t="shared" ref="E133:AH135" si="342">+E81+E94+E107+E120</f>
        <v>1</v>
      </c>
      <c r="F133" s="5">
        <f t="shared" si="342"/>
        <v>0</v>
      </c>
      <c r="G133" s="5">
        <f t="shared" si="342"/>
        <v>0</v>
      </c>
      <c r="H133" s="5">
        <f t="shared" si="342"/>
        <v>0</v>
      </c>
      <c r="I133" s="5">
        <f t="shared" si="342"/>
        <v>0</v>
      </c>
      <c r="J133" s="5">
        <f t="shared" si="342"/>
        <v>0</v>
      </c>
      <c r="K133" s="5">
        <f t="shared" si="342"/>
        <v>0</v>
      </c>
      <c r="L133" s="5">
        <f t="shared" si="342"/>
        <v>0</v>
      </c>
      <c r="M133" s="5">
        <f t="shared" si="342"/>
        <v>0</v>
      </c>
      <c r="N133" s="5">
        <f t="shared" si="342"/>
        <v>0</v>
      </c>
      <c r="O133" s="5">
        <f t="shared" si="342"/>
        <v>0</v>
      </c>
      <c r="P133" s="5">
        <f t="shared" si="342"/>
        <v>0</v>
      </c>
      <c r="Q133" s="5">
        <f t="shared" si="342"/>
        <v>0</v>
      </c>
      <c r="R133" s="5">
        <f t="shared" si="342"/>
        <v>0</v>
      </c>
      <c r="S133" s="5">
        <f t="shared" si="342"/>
        <v>0</v>
      </c>
      <c r="T133" s="5">
        <f t="shared" si="342"/>
        <v>0</v>
      </c>
      <c r="U133" s="5">
        <f t="shared" si="342"/>
        <v>0</v>
      </c>
      <c r="V133" s="5">
        <f t="shared" si="342"/>
        <v>0</v>
      </c>
      <c r="W133" s="5">
        <f t="shared" si="342"/>
        <v>0</v>
      </c>
      <c r="X133" s="5">
        <f t="shared" si="342"/>
        <v>0</v>
      </c>
      <c r="Y133" s="5">
        <f t="shared" si="342"/>
        <v>0</v>
      </c>
      <c r="Z133" s="5">
        <f t="shared" si="342"/>
        <v>0</v>
      </c>
      <c r="AA133" s="5">
        <f t="shared" si="342"/>
        <v>0</v>
      </c>
      <c r="AB133" s="5">
        <f t="shared" si="342"/>
        <v>0</v>
      </c>
      <c r="AC133" s="5">
        <f t="shared" si="342"/>
        <v>0</v>
      </c>
      <c r="AD133" s="5">
        <f t="shared" si="342"/>
        <v>0</v>
      </c>
      <c r="AE133" s="5">
        <f t="shared" si="342"/>
        <v>0</v>
      </c>
      <c r="AF133" s="5">
        <f t="shared" si="342"/>
        <v>0</v>
      </c>
      <c r="AG133" s="5">
        <f t="shared" si="342"/>
        <v>0</v>
      </c>
      <c r="AH133" s="5">
        <f t="shared" si="342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7"/>
      <c r="BE133" s="3"/>
      <c r="BF133" s="48"/>
      <c r="BG133" s="48"/>
      <c r="BH133" s="48"/>
      <c r="BI133" s="48"/>
      <c r="BJ133" s="48"/>
      <c r="BK133" s="48"/>
      <c r="BL133" s="48"/>
      <c r="BM133" s="48"/>
      <c r="BN133" s="48"/>
      <c r="BO133" s="49"/>
      <c r="BP133" s="49"/>
      <c r="BQ133" s="49"/>
      <c r="BR133" s="49"/>
      <c r="BS133" s="49"/>
      <c r="BT133" s="50"/>
      <c r="BU133" s="51"/>
      <c r="BV133" s="51"/>
      <c r="BW133" s="51"/>
      <c r="BX133" s="51"/>
      <c r="BY133" s="51"/>
      <c r="BZ133" s="51"/>
      <c r="CA133" s="51"/>
      <c r="CB133" s="51"/>
    </row>
    <row r="134" spans="1:88" s="18" customFormat="1" ht="21" customHeight="1" x14ac:dyDescent="0.2">
      <c r="A134" s="1"/>
      <c r="B134" s="1473"/>
      <c r="C134" s="101" t="s">
        <v>204</v>
      </c>
      <c r="D134" s="5">
        <f>+D82+D95+D108+D121</f>
        <v>1</v>
      </c>
      <c r="E134" s="5">
        <f t="shared" si="342"/>
        <v>0</v>
      </c>
      <c r="F134" s="5">
        <f t="shared" si="342"/>
        <v>1</v>
      </c>
      <c r="G134" s="5">
        <f t="shared" si="342"/>
        <v>1</v>
      </c>
      <c r="H134" s="5">
        <f t="shared" si="342"/>
        <v>1</v>
      </c>
      <c r="I134" s="5">
        <f t="shared" si="342"/>
        <v>1</v>
      </c>
      <c r="J134" s="5">
        <f t="shared" si="342"/>
        <v>1</v>
      </c>
      <c r="K134" s="5">
        <f t="shared" si="342"/>
        <v>2</v>
      </c>
      <c r="L134" s="5">
        <f t="shared" si="342"/>
        <v>3</v>
      </c>
      <c r="M134" s="5">
        <f t="shared" si="342"/>
        <v>1</v>
      </c>
      <c r="N134" s="5">
        <f t="shared" si="342"/>
        <v>1</v>
      </c>
      <c r="O134" s="5">
        <f t="shared" si="342"/>
        <v>1</v>
      </c>
      <c r="P134" s="5">
        <f t="shared" si="342"/>
        <v>0</v>
      </c>
      <c r="Q134" s="5">
        <f t="shared" si="342"/>
        <v>0</v>
      </c>
      <c r="R134" s="5">
        <f t="shared" si="342"/>
        <v>0</v>
      </c>
      <c r="S134" s="5">
        <f t="shared" si="342"/>
        <v>0</v>
      </c>
      <c r="T134" s="5">
        <f t="shared" si="342"/>
        <v>0</v>
      </c>
      <c r="U134" s="5">
        <f t="shared" si="342"/>
        <v>0</v>
      </c>
      <c r="V134" s="5">
        <f t="shared" si="342"/>
        <v>0</v>
      </c>
      <c r="W134" s="5">
        <f t="shared" si="342"/>
        <v>0</v>
      </c>
      <c r="X134" s="5">
        <f t="shared" si="342"/>
        <v>0</v>
      </c>
      <c r="Y134" s="5">
        <f t="shared" si="342"/>
        <v>0</v>
      </c>
      <c r="Z134" s="5">
        <f t="shared" si="342"/>
        <v>0</v>
      </c>
      <c r="AA134" s="5">
        <f t="shared" si="342"/>
        <v>0</v>
      </c>
      <c r="AB134" s="5">
        <f t="shared" si="342"/>
        <v>0</v>
      </c>
      <c r="AC134" s="5">
        <f t="shared" si="342"/>
        <v>0</v>
      </c>
      <c r="AD134" s="5">
        <f t="shared" si="342"/>
        <v>0</v>
      </c>
      <c r="AE134" s="5">
        <f t="shared" si="342"/>
        <v>1</v>
      </c>
      <c r="AF134" s="5">
        <f t="shared" si="342"/>
        <v>0</v>
      </c>
      <c r="AG134" s="5">
        <f t="shared" si="342"/>
        <v>0</v>
      </c>
      <c r="AH134" s="5">
        <f t="shared" si="342"/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7"/>
      <c r="BE134" s="3"/>
      <c r="BF134" s="48"/>
      <c r="BG134" s="48"/>
      <c r="BH134" s="48"/>
      <c r="BI134" s="48"/>
      <c r="BJ134" s="48"/>
      <c r="BK134" s="48"/>
      <c r="BL134" s="48"/>
      <c r="BM134" s="48"/>
      <c r="BN134" s="48"/>
      <c r="BO134" s="49"/>
      <c r="BP134" s="49"/>
      <c r="BQ134" s="49"/>
      <c r="BR134" s="49"/>
      <c r="BS134" s="49"/>
      <c r="BT134" s="50"/>
      <c r="BU134" s="51"/>
      <c r="BV134" s="51"/>
      <c r="BW134" s="51"/>
      <c r="BX134" s="51"/>
      <c r="BY134" s="51"/>
      <c r="BZ134" s="51"/>
      <c r="CA134" s="51"/>
      <c r="CB134" s="51"/>
    </row>
    <row r="135" spans="1:88" s="18" customFormat="1" ht="21" customHeight="1" x14ac:dyDescent="0.2">
      <c r="A135" s="1"/>
      <c r="B135" s="1473"/>
      <c r="C135" s="101" t="s">
        <v>205</v>
      </c>
      <c r="D135" s="5">
        <f>+D83+D96+D109+D122</f>
        <v>0</v>
      </c>
      <c r="E135" s="5">
        <f t="shared" si="342"/>
        <v>0</v>
      </c>
      <c r="F135" s="5">
        <f t="shared" si="342"/>
        <v>1</v>
      </c>
      <c r="G135" s="5">
        <f t="shared" si="342"/>
        <v>1</v>
      </c>
      <c r="H135" s="5">
        <f t="shared" si="342"/>
        <v>0</v>
      </c>
      <c r="I135" s="5">
        <f t="shared" si="342"/>
        <v>0</v>
      </c>
      <c r="J135" s="5">
        <f t="shared" si="342"/>
        <v>1</v>
      </c>
      <c r="K135" s="5">
        <f t="shared" si="342"/>
        <v>2</v>
      </c>
      <c r="L135" s="5">
        <f t="shared" si="342"/>
        <v>2</v>
      </c>
      <c r="M135" s="5">
        <f t="shared" si="342"/>
        <v>1</v>
      </c>
      <c r="N135" s="5">
        <f t="shared" si="342"/>
        <v>1</v>
      </c>
      <c r="O135" s="5">
        <f t="shared" si="342"/>
        <v>2</v>
      </c>
      <c r="P135" s="5">
        <f t="shared" si="342"/>
        <v>1</v>
      </c>
      <c r="Q135" s="5">
        <f t="shared" si="342"/>
        <v>0</v>
      </c>
      <c r="R135" s="5">
        <f t="shared" si="342"/>
        <v>0</v>
      </c>
      <c r="S135" s="5">
        <f t="shared" si="342"/>
        <v>1</v>
      </c>
      <c r="T135" s="5">
        <f t="shared" si="342"/>
        <v>0</v>
      </c>
      <c r="U135" s="5">
        <f t="shared" si="342"/>
        <v>0</v>
      </c>
      <c r="V135" s="5">
        <f t="shared" si="342"/>
        <v>0</v>
      </c>
      <c r="W135" s="5">
        <f t="shared" si="342"/>
        <v>0</v>
      </c>
      <c r="X135" s="5">
        <f t="shared" si="342"/>
        <v>0</v>
      </c>
      <c r="Y135" s="5">
        <f t="shared" si="342"/>
        <v>0</v>
      </c>
      <c r="Z135" s="5">
        <f t="shared" si="342"/>
        <v>0</v>
      </c>
      <c r="AA135" s="5">
        <f t="shared" si="342"/>
        <v>0</v>
      </c>
      <c r="AB135" s="5">
        <f t="shared" si="342"/>
        <v>0</v>
      </c>
      <c r="AC135" s="5">
        <f t="shared" si="342"/>
        <v>0</v>
      </c>
      <c r="AD135" s="5">
        <f t="shared" si="342"/>
        <v>0</v>
      </c>
      <c r="AE135" s="5">
        <f t="shared" si="342"/>
        <v>0</v>
      </c>
      <c r="AF135" s="5">
        <f t="shared" si="342"/>
        <v>0</v>
      </c>
      <c r="AG135" s="5">
        <f t="shared" si="342"/>
        <v>0</v>
      </c>
      <c r="AH135" s="5">
        <f t="shared" si="342"/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7"/>
      <c r="BE135" s="3"/>
      <c r="BF135" s="48"/>
      <c r="BG135" s="48"/>
      <c r="BH135" s="48"/>
      <c r="BI135" s="48"/>
      <c r="BJ135" s="48"/>
      <c r="BK135" s="48"/>
      <c r="BL135" s="48"/>
      <c r="BM135" s="48"/>
      <c r="BN135" s="48"/>
      <c r="BO135" s="49"/>
      <c r="BP135" s="49"/>
      <c r="BQ135" s="49"/>
      <c r="BR135" s="49"/>
      <c r="BS135" s="49"/>
      <c r="BT135" s="50"/>
      <c r="BU135" s="51"/>
      <c r="BV135" s="51"/>
      <c r="BW135" s="51"/>
      <c r="BX135" s="51"/>
      <c r="BY135" s="51"/>
      <c r="BZ135" s="51"/>
      <c r="CA135" s="51"/>
      <c r="CB135" s="51"/>
    </row>
    <row r="136" spans="1:88" s="18" customFormat="1" ht="21" customHeight="1" x14ac:dyDescent="0.2">
      <c r="A136" s="1"/>
      <c r="B136" s="1473"/>
      <c r="C136" s="101" t="s">
        <v>206</v>
      </c>
      <c r="D136" s="14">
        <f>SUM(D133:D135)</f>
        <v>1</v>
      </c>
      <c r="E136" s="14">
        <f t="shared" ref="E136:AE136" si="343">SUM(E133:E135)</f>
        <v>1</v>
      </c>
      <c r="F136" s="14">
        <f t="shared" si="343"/>
        <v>2</v>
      </c>
      <c r="G136" s="14">
        <f t="shared" si="343"/>
        <v>2</v>
      </c>
      <c r="H136" s="14">
        <f t="shared" si="343"/>
        <v>1</v>
      </c>
      <c r="I136" s="14">
        <f t="shared" si="343"/>
        <v>1</v>
      </c>
      <c r="J136" s="14">
        <f t="shared" si="343"/>
        <v>2</v>
      </c>
      <c r="K136" s="14">
        <f t="shared" si="343"/>
        <v>4</v>
      </c>
      <c r="L136" s="14">
        <f t="shared" si="343"/>
        <v>5</v>
      </c>
      <c r="M136" s="14">
        <f t="shared" si="343"/>
        <v>2</v>
      </c>
      <c r="N136" s="14">
        <f t="shared" si="343"/>
        <v>2</v>
      </c>
      <c r="O136" s="14">
        <f t="shared" si="343"/>
        <v>3</v>
      </c>
      <c r="P136" s="14">
        <f t="shared" si="343"/>
        <v>1</v>
      </c>
      <c r="Q136" s="14">
        <f t="shared" si="343"/>
        <v>0</v>
      </c>
      <c r="R136" s="14">
        <f t="shared" si="343"/>
        <v>0</v>
      </c>
      <c r="S136" s="14">
        <f t="shared" si="343"/>
        <v>1</v>
      </c>
      <c r="T136" s="14">
        <f t="shared" si="343"/>
        <v>0</v>
      </c>
      <c r="U136" s="14">
        <f t="shared" si="343"/>
        <v>0</v>
      </c>
      <c r="V136" s="14">
        <f t="shared" si="343"/>
        <v>0</v>
      </c>
      <c r="W136" s="14">
        <f t="shared" si="343"/>
        <v>0</v>
      </c>
      <c r="X136" s="14">
        <f t="shared" si="343"/>
        <v>0</v>
      </c>
      <c r="Y136" s="14">
        <f t="shared" si="343"/>
        <v>0</v>
      </c>
      <c r="Z136" s="14">
        <f t="shared" si="343"/>
        <v>0</v>
      </c>
      <c r="AA136" s="14">
        <f t="shared" si="343"/>
        <v>0</v>
      </c>
      <c r="AB136" s="14">
        <f t="shared" si="343"/>
        <v>0</v>
      </c>
      <c r="AC136" s="14">
        <f t="shared" si="343"/>
        <v>0</v>
      </c>
      <c r="AD136" s="14">
        <f t="shared" si="343"/>
        <v>0</v>
      </c>
      <c r="AE136" s="14">
        <f t="shared" si="343"/>
        <v>1</v>
      </c>
      <c r="AF136" s="14">
        <f>SUM(AF133:AF135)</f>
        <v>0</v>
      </c>
      <c r="AG136" s="14">
        <f>SUM(AG133:AG135)</f>
        <v>0</v>
      </c>
      <c r="AH136" s="14">
        <f>SUM(AH133:AH135)</f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7"/>
      <c r="BE136" s="3"/>
      <c r="BF136" s="48"/>
      <c r="BG136" s="48"/>
      <c r="BH136" s="48"/>
      <c r="BI136" s="48"/>
      <c r="BJ136" s="48"/>
      <c r="BK136" s="48"/>
      <c r="BL136" s="48"/>
      <c r="BM136" s="48"/>
      <c r="BN136" s="48"/>
      <c r="BO136" s="49"/>
      <c r="BP136" s="49"/>
      <c r="BQ136" s="49"/>
      <c r="BR136" s="49"/>
      <c r="BS136" s="49"/>
      <c r="BT136" s="50"/>
      <c r="BU136" s="51"/>
      <c r="BV136" s="51"/>
      <c r="BW136" s="51"/>
      <c r="BX136" s="51"/>
      <c r="BY136" s="51"/>
      <c r="BZ136" s="51"/>
      <c r="CA136" s="51"/>
      <c r="CB136" s="51"/>
    </row>
    <row r="137" spans="1:88" s="18" customFormat="1" ht="21" customHeight="1" x14ac:dyDescent="0.2">
      <c r="A137" s="1"/>
      <c r="B137" s="1473"/>
      <c r="C137" s="14" t="s">
        <v>36</v>
      </c>
      <c r="D137" s="5">
        <f t="shared" ref="D137:AH144" si="344">+D85+D98+D111+D124</f>
        <v>0</v>
      </c>
      <c r="E137" s="5">
        <f t="shared" si="344"/>
        <v>0</v>
      </c>
      <c r="F137" s="5">
        <f t="shared" si="344"/>
        <v>0</v>
      </c>
      <c r="G137" s="5">
        <f t="shared" si="344"/>
        <v>0</v>
      </c>
      <c r="H137" s="5">
        <f t="shared" si="344"/>
        <v>0</v>
      </c>
      <c r="I137" s="5">
        <f t="shared" si="344"/>
        <v>0</v>
      </c>
      <c r="J137" s="5">
        <f t="shared" si="344"/>
        <v>0</v>
      </c>
      <c r="K137" s="5">
        <f t="shared" si="344"/>
        <v>0</v>
      </c>
      <c r="L137" s="5">
        <f t="shared" si="344"/>
        <v>0</v>
      </c>
      <c r="M137" s="5">
        <f t="shared" si="344"/>
        <v>0</v>
      </c>
      <c r="N137" s="5">
        <f t="shared" si="344"/>
        <v>1</v>
      </c>
      <c r="O137" s="5">
        <f t="shared" si="344"/>
        <v>1</v>
      </c>
      <c r="P137" s="5">
        <f t="shared" si="344"/>
        <v>1</v>
      </c>
      <c r="Q137" s="5">
        <f t="shared" si="344"/>
        <v>1</v>
      </c>
      <c r="R137" s="5">
        <f t="shared" si="344"/>
        <v>0</v>
      </c>
      <c r="S137" s="5">
        <f t="shared" si="344"/>
        <v>0</v>
      </c>
      <c r="T137" s="5">
        <f t="shared" si="344"/>
        <v>1</v>
      </c>
      <c r="U137" s="5">
        <f t="shared" si="344"/>
        <v>1</v>
      </c>
      <c r="V137" s="5">
        <f t="shared" si="344"/>
        <v>1</v>
      </c>
      <c r="W137" s="5">
        <f t="shared" si="344"/>
        <v>1</v>
      </c>
      <c r="X137" s="5">
        <f t="shared" si="344"/>
        <v>1</v>
      </c>
      <c r="Y137" s="5">
        <f t="shared" si="344"/>
        <v>0</v>
      </c>
      <c r="Z137" s="5">
        <f t="shared" si="344"/>
        <v>0</v>
      </c>
      <c r="AA137" s="5">
        <f t="shared" si="344"/>
        <v>1</v>
      </c>
      <c r="AB137" s="5">
        <f t="shared" si="344"/>
        <v>1</v>
      </c>
      <c r="AC137" s="5">
        <f t="shared" si="344"/>
        <v>1</v>
      </c>
      <c r="AD137" s="5">
        <f t="shared" si="344"/>
        <v>1</v>
      </c>
      <c r="AE137" s="5">
        <f t="shared" si="344"/>
        <v>1</v>
      </c>
      <c r="AF137" s="5">
        <f t="shared" si="344"/>
        <v>0</v>
      </c>
      <c r="AG137" s="5">
        <f t="shared" si="344"/>
        <v>0</v>
      </c>
      <c r="AH137" s="5">
        <f t="shared" si="344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7"/>
      <c r="BE137" s="3"/>
      <c r="BF137" s="48"/>
      <c r="BG137" s="48"/>
      <c r="BH137" s="48"/>
      <c r="BI137" s="48"/>
      <c r="BJ137" s="48"/>
      <c r="BK137" s="48"/>
      <c r="BL137" s="48"/>
      <c r="BM137" s="48"/>
      <c r="BN137" s="48"/>
      <c r="BO137" s="49"/>
      <c r="BP137" s="49"/>
      <c r="BQ137" s="49"/>
      <c r="BR137" s="49"/>
      <c r="BS137" s="49"/>
      <c r="BT137" s="50"/>
      <c r="BU137" s="51"/>
      <c r="BV137" s="51"/>
      <c r="BW137" s="51"/>
      <c r="BX137" s="51"/>
      <c r="BY137" s="51"/>
      <c r="BZ137" s="51"/>
      <c r="CA137" s="51"/>
      <c r="CB137" s="51"/>
    </row>
    <row r="138" spans="1:88" s="18" customFormat="1" ht="21" customHeight="1" x14ac:dyDescent="0.2">
      <c r="A138" s="1"/>
      <c r="B138" s="1473"/>
      <c r="C138" s="14" t="s">
        <v>37</v>
      </c>
      <c r="D138" s="5">
        <f t="shared" si="344"/>
        <v>2</v>
      </c>
      <c r="E138" s="5">
        <f t="shared" si="344"/>
        <v>2</v>
      </c>
      <c r="F138" s="5">
        <f t="shared" si="344"/>
        <v>4</v>
      </c>
      <c r="G138" s="5">
        <f t="shared" si="344"/>
        <v>4</v>
      </c>
      <c r="H138" s="5">
        <f t="shared" si="344"/>
        <v>3</v>
      </c>
      <c r="I138" s="5">
        <f t="shared" si="344"/>
        <v>3</v>
      </c>
      <c r="J138" s="5">
        <f t="shared" si="344"/>
        <v>3</v>
      </c>
      <c r="K138" s="5">
        <f t="shared" si="344"/>
        <v>0</v>
      </c>
      <c r="L138" s="5">
        <f t="shared" si="344"/>
        <v>0</v>
      </c>
      <c r="M138" s="5">
        <f t="shared" si="344"/>
        <v>3</v>
      </c>
      <c r="N138" s="5">
        <f t="shared" si="344"/>
        <v>3</v>
      </c>
      <c r="O138" s="5">
        <f t="shared" si="344"/>
        <v>3</v>
      </c>
      <c r="P138" s="5">
        <f t="shared" si="344"/>
        <v>4</v>
      </c>
      <c r="Q138" s="5">
        <f t="shared" si="344"/>
        <v>4</v>
      </c>
      <c r="R138" s="5">
        <f t="shared" si="344"/>
        <v>0</v>
      </c>
      <c r="S138" s="5">
        <f t="shared" si="344"/>
        <v>0</v>
      </c>
      <c r="T138" s="5">
        <f t="shared" si="344"/>
        <v>4</v>
      </c>
      <c r="U138" s="5">
        <f t="shared" si="344"/>
        <v>4</v>
      </c>
      <c r="V138" s="5">
        <f t="shared" si="344"/>
        <v>4</v>
      </c>
      <c r="W138" s="5">
        <f t="shared" si="344"/>
        <v>4</v>
      </c>
      <c r="X138" s="5">
        <f t="shared" si="344"/>
        <v>4</v>
      </c>
      <c r="Y138" s="5">
        <f t="shared" si="344"/>
        <v>0</v>
      </c>
      <c r="Z138" s="5">
        <f t="shared" si="344"/>
        <v>0</v>
      </c>
      <c r="AA138" s="5">
        <f t="shared" si="344"/>
        <v>4</v>
      </c>
      <c r="AB138" s="5">
        <f t="shared" si="344"/>
        <v>4</v>
      </c>
      <c r="AC138" s="5">
        <f t="shared" si="344"/>
        <v>4</v>
      </c>
      <c r="AD138" s="5">
        <f t="shared" si="344"/>
        <v>4</v>
      </c>
      <c r="AE138" s="5">
        <f t="shared" si="344"/>
        <v>4</v>
      </c>
      <c r="AF138" s="5">
        <f t="shared" si="344"/>
        <v>0</v>
      </c>
      <c r="AG138" s="5">
        <f t="shared" si="344"/>
        <v>0</v>
      </c>
      <c r="AH138" s="5">
        <f t="shared" si="344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7"/>
      <c r="BE138" s="3"/>
      <c r="BF138" s="48"/>
      <c r="BG138" s="48"/>
      <c r="BH138" s="48"/>
      <c r="BI138" s="48"/>
      <c r="BJ138" s="48"/>
      <c r="BK138" s="48"/>
      <c r="BL138" s="48"/>
      <c r="BM138" s="48"/>
      <c r="BN138" s="48"/>
      <c r="BO138" s="49"/>
      <c r="BP138" s="49"/>
      <c r="BQ138" s="49"/>
      <c r="BR138" s="49"/>
      <c r="BS138" s="49"/>
      <c r="BT138" s="50"/>
      <c r="BU138" s="51"/>
      <c r="BV138" s="51"/>
      <c r="BW138" s="51"/>
      <c r="BX138" s="51"/>
      <c r="BY138" s="51"/>
      <c r="BZ138" s="51"/>
      <c r="CA138" s="51"/>
      <c r="CB138" s="51"/>
    </row>
    <row r="139" spans="1:88" s="18" customFormat="1" ht="21" customHeight="1" x14ac:dyDescent="0.2">
      <c r="A139" s="1"/>
      <c r="B139" s="1473"/>
      <c r="C139" s="14" t="s">
        <v>38</v>
      </c>
      <c r="D139" s="5">
        <f t="shared" si="344"/>
        <v>0</v>
      </c>
      <c r="E139" s="5">
        <f t="shared" si="344"/>
        <v>0</v>
      </c>
      <c r="F139" s="5">
        <f t="shared" si="344"/>
        <v>0</v>
      </c>
      <c r="G139" s="5">
        <f t="shared" si="344"/>
        <v>0</v>
      </c>
      <c r="H139" s="5">
        <f t="shared" si="344"/>
        <v>0</v>
      </c>
      <c r="I139" s="5">
        <f t="shared" si="344"/>
        <v>0</v>
      </c>
      <c r="J139" s="5">
        <f t="shared" si="344"/>
        <v>0</v>
      </c>
      <c r="K139" s="5">
        <f t="shared" si="344"/>
        <v>0</v>
      </c>
      <c r="L139" s="5">
        <f t="shared" si="344"/>
        <v>0</v>
      </c>
      <c r="M139" s="5">
        <f t="shared" si="344"/>
        <v>0</v>
      </c>
      <c r="N139" s="5">
        <f t="shared" si="344"/>
        <v>0</v>
      </c>
      <c r="O139" s="5">
        <f t="shared" si="344"/>
        <v>0</v>
      </c>
      <c r="P139" s="5">
        <f t="shared" si="344"/>
        <v>0</v>
      </c>
      <c r="Q139" s="5">
        <f t="shared" si="344"/>
        <v>0</v>
      </c>
      <c r="R139" s="5">
        <f t="shared" si="344"/>
        <v>0</v>
      </c>
      <c r="S139" s="5">
        <f t="shared" si="344"/>
        <v>0</v>
      </c>
      <c r="T139" s="5">
        <f t="shared" si="344"/>
        <v>0</v>
      </c>
      <c r="U139" s="5">
        <f t="shared" si="344"/>
        <v>0</v>
      </c>
      <c r="V139" s="5">
        <f t="shared" si="344"/>
        <v>0</v>
      </c>
      <c r="W139" s="5">
        <f t="shared" si="344"/>
        <v>0</v>
      </c>
      <c r="X139" s="5">
        <f t="shared" si="344"/>
        <v>0</v>
      </c>
      <c r="Y139" s="5">
        <f t="shared" si="344"/>
        <v>0</v>
      </c>
      <c r="Z139" s="5">
        <f t="shared" si="344"/>
        <v>0</v>
      </c>
      <c r="AA139" s="5">
        <f t="shared" si="344"/>
        <v>0</v>
      </c>
      <c r="AB139" s="5">
        <f t="shared" si="344"/>
        <v>0</v>
      </c>
      <c r="AC139" s="5">
        <f t="shared" si="344"/>
        <v>0</v>
      </c>
      <c r="AD139" s="5">
        <f t="shared" si="344"/>
        <v>0</v>
      </c>
      <c r="AE139" s="5">
        <f t="shared" si="344"/>
        <v>0</v>
      </c>
      <c r="AF139" s="5">
        <f t="shared" si="344"/>
        <v>0</v>
      </c>
      <c r="AG139" s="5">
        <f t="shared" si="344"/>
        <v>0</v>
      </c>
      <c r="AH139" s="5">
        <f t="shared" si="344"/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47"/>
      <c r="BE139" s="3"/>
      <c r="BF139" s="48"/>
      <c r="BG139" s="48"/>
      <c r="BH139" s="48"/>
      <c r="BI139" s="48"/>
      <c r="BJ139" s="48"/>
      <c r="BK139" s="48"/>
      <c r="BL139" s="48"/>
      <c r="BM139" s="48"/>
      <c r="BN139" s="48"/>
      <c r="BO139" s="49"/>
      <c r="BP139" s="49"/>
      <c r="BQ139" s="49"/>
      <c r="BR139" s="49"/>
      <c r="BS139" s="49"/>
      <c r="BT139" s="50"/>
      <c r="BU139" s="51"/>
      <c r="BV139" s="51"/>
      <c r="BW139" s="51"/>
      <c r="BX139" s="51"/>
      <c r="BY139" s="51"/>
      <c r="BZ139" s="51"/>
      <c r="CA139" s="51"/>
      <c r="CB139" s="51"/>
    </row>
    <row r="140" spans="1:88" s="18" customFormat="1" ht="21" customHeight="1" x14ac:dyDescent="0.2">
      <c r="A140" s="1"/>
      <c r="B140" s="1473"/>
      <c r="C140" s="14" t="s">
        <v>183</v>
      </c>
      <c r="D140" s="5">
        <f t="shared" si="344"/>
        <v>0</v>
      </c>
      <c r="E140" s="5">
        <f t="shared" si="344"/>
        <v>0</v>
      </c>
      <c r="F140" s="5">
        <f t="shared" si="344"/>
        <v>0</v>
      </c>
      <c r="G140" s="5">
        <f t="shared" si="344"/>
        <v>0</v>
      </c>
      <c r="H140" s="5">
        <f t="shared" si="344"/>
        <v>0</v>
      </c>
      <c r="I140" s="5">
        <f t="shared" si="344"/>
        <v>0</v>
      </c>
      <c r="J140" s="5">
        <f t="shared" si="344"/>
        <v>0</v>
      </c>
      <c r="K140" s="5">
        <f t="shared" si="344"/>
        <v>0</v>
      </c>
      <c r="L140" s="5">
        <f t="shared" si="344"/>
        <v>0</v>
      </c>
      <c r="M140" s="5">
        <f t="shared" si="344"/>
        <v>0</v>
      </c>
      <c r="N140" s="5">
        <f t="shared" si="344"/>
        <v>0</v>
      </c>
      <c r="O140" s="5">
        <f t="shared" si="344"/>
        <v>0</v>
      </c>
      <c r="P140" s="5">
        <f t="shared" si="344"/>
        <v>0</v>
      </c>
      <c r="Q140" s="5">
        <f t="shared" si="344"/>
        <v>0</v>
      </c>
      <c r="R140" s="5">
        <f t="shared" si="344"/>
        <v>0</v>
      </c>
      <c r="S140" s="5">
        <f t="shared" si="344"/>
        <v>0</v>
      </c>
      <c r="T140" s="5">
        <f t="shared" si="344"/>
        <v>0</v>
      </c>
      <c r="U140" s="5">
        <f t="shared" si="344"/>
        <v>0</v>
      </c>
      <c r="V140" s="5">
        <f t="shared" si="344"/>
        <v>0</v>
      </c>
      <c r="W140" s="5">
        <f t="shared" si="344"/>
        <v>0</v>
      </c>
      <c r="X140" s="5">
        <f t="shared" si="344"/>
        <v>0</v>
      </c>
      <c r="Y140" s="5">
        <f t="shared" si="344"/>
        <v>0</v>
      </c>
      <c r="Z140" s="5">
        <f t="shared" si="344"/>
        <v>0</v>
      </c>
      <c r="AA140" s="5">
        <f t="shared" si="344"/>
        <v>0</v>
      </c>
      <c r="AB140" s="5">
        <f t="shared" si="344"/>
        <v>0</v>
      </c>
      <c r="AC140" s="5">
        <f t="shared" si="344"/>
        <v>0</v>
      </c>
      <c r="AD140" s="5">
        <f t="shared" si="344"/>
        <v>0</v>
      </c>
      <c r="AE140" s="5">
        <f t="shared" si="344"/>
        <v>0</v>
      </c>
      <c r="AF140" s="5">
        <f t="shared" si="344"/>
        <v>0</v>
      </c>
      <c r="AG140" s="5">
        <f t="shared" si="344"/>
        <v>0</v>
      </c>
      <c r="AH140" s="5">
        <f t="shared" si="344"/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47"/>
      <c r="BE140" s="3"/>
      <c r="BF140" s="48"/>
      <c r="BG140" s="48"/>
      <c r="BH140" s="48"/>
      <c r="BI140" s="48"/>
      <c r="BJ140" s="48"/>
      <c r="BK140" s="48"/>
      <c r="BL140" s="48"/>
      <c r="BM140" s="48"/>
      <c r="BN140" s="48"/>
      <c r="BO140" s="49"/>
      <c r="BP140" s="49"/>
      <c r="BQ140" s="49"/>
      <c r="BR140" s="49"/>
      <c r="BS140" s="49"/>
      <c r="BT140" s="50"/>
      <c r="BU140" s="51"/>
      <c r="BV140" s="51"/>
      <c r="BW140" s="51"/>
      <c r="BX140" s="51"/>
      <c r="BY140" s="51"/>
      <c r="BZ140" s="51"/>
      <c r="CA140" s="51"/>
      <c r="CB140" s="51"/>
    </row>
    <row r="141" spans="1:88" s="18" customFormat="1" ht="21" customHeight="1" x14ac:dyDescent="0.2">
      <c r="A141" s="1"/>
      <c r="B141" s="1473"/>
      <c r="C141" s="14" t="s">
        <v>39</v>
      </c>
      <c r="D141" s="5">
        <f t="shared" si="344"/>
        <v>0</v>
      </c>
      <c r="E141" s="5">
        <f t="shared" si="344"/>
        <v>0</v>
      </c>
      <c r="F141" s="5">
        <f t="shared" si="344"/>
        <v>0</v>
      </c>
      <c r="G141" s="5">
        <f t="shared" si="344"/>
        <v>0</v>
      </c>
      <c r="H141" s="5">
        <f t="shared" si="344"/>
        <v>0</v>
      </c>
      <c r="I141" s="5">
        <f t="shared" si="344"/>
        <v>0</v>
      </c>
      <c r="J141" s="5">
        <f t="shared" si="344"/>
        <v>0</v>
      </c>
      <c r="K141" s="5">
        <f t="shared" si="344"/>
        <v>0</v>
      </c>
      <c r="L141" s="5">
        <f t="shared" si="344"/>
        <v>0</v>
      </c>
      <c r="M141" s="5">
        <f t="shared" si="344"/>
        <v>0</v>
      </c>
      <c r="N141" s="5">
        <f t="shared" si="344"/>
        <v>0</v>
      </c>
      <c r="O141" s="5">
        <f t="shared" si="344"/>
        <v>0</v>
      </c>
      <c r="P141" s="5">
        <f t="shared" si="344"/>
        <v>0</v>
      </c>
      <c r="Q141" s="5">
        <f t="shared" si="344"/>
        <v>0</v>
      </c>
      <c r="R141" s="5">
        <f t="shared" si="344"/>
        <v>0</v>
      </c>
      <c r="S141" s="5">
        <f t="shared" si="344"/>
        <v>0</v>
      </c>
      <c r="T141" s="5">
        <f t="shared" si="344"/>
        <v>0</v>
      </c>
      <c r="U141" s="5">
        <f t="shared" si="344"/>
        <v>0</v>
      </c>
      <c r="V141" s="5">
        <f t="shared" si="344"/>
        <v>0</v>
      </c>
      <c r="W141" s="5">
        <f t="shared" si="344"/>
        <v>0</v>
      </c>
      <c r="X141" s="5">
        <f t="shared" si="344"/>
        <v>0</v>
      </c>
      <c r="Y141" s="5">
        <f t="shared" si="344"/>
        <v>0</v>
      </c>
      <c r="Z141" s="5">
        <f t="shared" si="344"/>
        <v>0</v>
      </c>
      <c r="AA141" s="5">
        <f t="shared" si="344"/>
        <v>0</v>
      </c>
      <c r="AB141" s="5">
        <f t="shared" si="344"/>
        <v>0</v>
      </c>
      <c r="AC141" s="5">
        <f t="shared" si="344"/>
        <v>0</v>
      </c>
      <c r="AD141" s="5">
        <f t="shared" si="344"/>
        <v>0</v>
      </c>
      <c r="AE141" s="5">
        <f t="shared" si="344"/>
        <v>0</v>
      </c>
      <c r="AF141" s="5">
        <f t="shared" si="344"/>
        <v>0</v>
      </c>
      <c r="AG141" s="5">
        <f t="shared" si="344"/>
        <v>0</v>
      </c>
      <c r="AH141" s="5">
        <f t="shared" si="344"/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7"/>
      <c r="BE141" s="3"/>
      <c r="BF141" s="48"/>
      <c r="BG141" s="48"/>
      <c r="BH141" s="48"/>
      <c r="BI141" s="48"/>
      <c r="BJ141" s="48"/>
      <c r="BK141" s="48"/>
      <c r="BL141" s="48"/>
      <c r="BM141" s="48"/>
      <c r="BN141" s="48"/>
      <c r="BO141" s="49"/>
      <c r="BP141" s="49"/>
      <c r="BQ141" s="49"/>
      <c r="BR141" s="49"/>
      <c r="BS141" s="49"/>
      <c r="BT141" s="50"/>
      <c r="BU141" s="51"/>
      <c r="BV141" s="51"/>
      <c r="BW141" s="51"/>
      <c r="BX141" s="51"/>
      <c r="BY141" s="51"/>
      <c r="BZ141" s="51"/>
      <c r="CA141" s="51"/>
      <c r="CB141" s="51"/>
    </row>
    <row r="142" spans="1:88" s="57" customFormat="1" ht="21" customHeight="1" x14ac:dyDescent="0.2">
      <c r="A142" s="1"/>
      <c r="B142" s="1473"/>
      <c r="C142" s="14" t="s">
        <v>40</v>
      </c>
      <c r="D142" s="5">
        <f t="shared" si="344"/>
        <v>0</v>
      </c>
      <c r="E142" s="5">
        <f t="shared" si="344"/>
        <v>0</v>
      </c>
      <c r="F142" s="5">
        <f t="shared" si="344"/>
        <v>0</v>
      </c>
      <c r="G142" s="5">
        <f t="shared" si="344"/>
        <v>0</v>
      </c>
      <c r="H142" s="5">
        <f t="shared" si="344"/>
        <v>0</v>
      </c>
      <c r="I142" s="5">
        <f t="shared" si="344"/>
        <v>0</v>
      </c>
      <c r="J142" s="5">
        <f t="shared" si="344"/>
        <v>0</v>
      </c>
      <c r="K142" s="5">
        <f t="shared" si="344"/>
        <v>0</v>
      </c>
      <c r="L142" s="5">
        <f t="shared" si="344"/>
        <v>0</v>
      </c>
      <c r="M142" s="5">
        <f t="shared" si="344"/>
        <v>0</v>
      </c>
      <c r="N142" s="5">
        <f t="shared" si="344"/>
        <v>0</v>
      </c>
      <c r="O142" s="5">
        <f t="shared" si="344"/>
        <v>0</v>
      </c>
      <c r="P142" s="5">
        <f t="shared" si="344"/>
        <v>0</v>
      </c>
      <c r="Q142" s="5">
        <f t="shared" si="344"/>
        <v>0</v>
      </c>
      <c r="R142" s="5">
        <f t="shared" si="344"/>
        <v>0</v>
      </c>
      <c r="S142" s="5">
        <f t="shared" si="344"/>
        <v>0</v>
      </c>
      <c r="T142" s="5">
        <f t="shared" si="344"/>
        <v>0</v>
      </c>
      <c r="U142" s="5">
        <f t="shared" si="344"/>
        <v>0</v>
      </c>
      <c r="V142" s="5">
        <f t="shared" si="344"/>
        <v>0</v>
      </c>
      <c r="W142" s="5">
        <f t="shared" si="344"/>
        <v>0</v>
      </c>
      <c r="X142" s="5">
        <f t="shared" si="344"/>
        <v>0</v>
      </c>
      <c r="Y142" s="5">
        <f t="shared" si="344"/>
        <v>0</v>
      </c>
      <c r="Z142" s="5">
        <f t="shared" si="344"/>
        <v>0</v>
      </c>
      <c r="AA142" s="5">
        <f t="shared" si="344"/>
        <v>1</v>
      </c>
      <c r="AB142" s="5">
        <f t="shared" si="344"/>
        <v>14</v>
      </c>
      <c r="AC142" s="5">
        <f t="shared" si="344"/>
        <v>14</v>
      </c>
      <c r="AD142" s="5">
        <f t="shared" si="344"/>
        <v>0</v>
      </c>
      <c r="AE142" s="5">
        <f t="shared" si="344"/>
        <v>0</v>
      </c>
      <c r="AF142" s="5">
        <f t="shared" si="344"/>
        <v>0</v>
      </c>
      <c r="AG142" s="5">
        <f t="shared" si="344"/>
        <v>0</v>
      </c>
      <c r="AH142" s="5">
        <f t="shared" si="344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7"/>
      <c r="BE142" s="3"/>
      <c r="BF142" s="48"/>
      <c r="BG142" s="48"/>
      <c r="BH142" s="48"/>
      <c r="BI142" s="48"/>
      <c r="BJ142" s="48"/>
      <c r="BK142" s="48"/>
      <c r="BL142" s="48"/>
      <c r="BM142" s="48"/>
      <c r="BN142" s="48"/>
      <c r="BO142" s="49"/>
      <c r="BP142" s="49"/>
      <c r="BQ142" s="49"/>
      <c r="BR142" s="49"/>
      <c r="BS142" s="49"/>
      <c r="BT142" s="50"/>
      <c r="BU142" s="51"/>
      <c r="BV142" s="51"/>
      <c r="BW142" s="51"/>
      <c r="BX142" s="51"/>
      <c r="BY142" s="51"/>
      <c r="BZ142" s="51"/>
      <c r="CA142" s="51"/>
      <c r="CB142" s="51"/>
      <c r="CC142" s="18"/>
      <c r="CD142" s="18"/>
      <c r="CE142" s="18"/>
      <c r="CF142" s="18"/>
      <c r="CG142" s="18"/>
      <c r="CH142" s="18"/>
      <c r="CI142" s="18"/>
      <c r="CJ142" s="18"/>
    </row>
    <row r="143" spans="1:88" s="57" customFormat="1" ht="21" customHeight="1" x14ac:dyDescent="0.2">
      <c r="A143" s="48"/>
      <c r="B143" s="1473"/>
      <c r="C143" s="14" t="s">
        <v>58</v>
      </c>
      <c r="D143" s="14">
        <f t="shared" si="344"/>
        <v>2</v>
      </c>
      <c r="E143" s="14">
        <f t="shared" si="344"/>
        <v>1</v>
      </c>
      <c r="F143" s="14">
        <f t="shared" si="344"/>
        <v>2</v>
      </c>
      <c r="G143" s="14">
        <f t="shared" si="344"/>
        <v>2</v>
      </c>
      <c r="H143" s="14">
        <f t="shared" si="344"/>
        <v>1</v>
      </c>
      <c r="I143" s="14">
        <f t="shared" si="344"/>
        <v>1</v>
      </c>
      <c r="J143" s="14">
        <f t="shared" si="344"/>
        <v>1</v>
      </c>
      <c r="K143" s="14">
        <f t="shared" si="344"/>
        <v>0</v>
      </c>
      <c r="L143" s="14">
        <f t="shared" si="344"/>
        <v>0</v>
      </c>
      <c r="M143" s="14">
        <f t="shared" si="344"/>
        <v>0</v>
      </c>
      <c r="N143" s="14">
        <f t="shared" si="344"/>
        <v>0</v>
      </c>
      <c r="O143" s="14">
        <f t="shared" si="344"/>
        <v>0</v>
      </c>
      <c r="P143" s="14">
        <f t="shared" si="344"/>
        <v>0</v>
      </c>
      <c r="Q143" s="14">
        <f t="shared" si="344"/>
        <v>0</v>
      </c>
      <c r="R143" s="14">
        <f t="shared" si="344"/>
        <v>1</v>
      </c>
      <c r="S143" s="14">
        <f t="shared" si="344"/>
        <v>0</v>
      </c>
      <c r="T143" s="14">
        <f t="shared" si="344"/>
        <v>0</v>
      </c>
      <c r="U143" s="14">
        <f t="shared" si="344"/>
        <v>0</v>
      </c>
      <c r="V143" s="14">
        <f t="shared" si="344"/>
        <v>0</v>
      </c>
      <c r="W143" s="14">
        <f t="shared" si="344"/>
        <v>0</v>
      </c>
      <c r="X143" s="14">
        <f t="shared" si="344"/>
        <v>0</v>
      </c>
      <c r="Y143" s="14">
        <f t="shared" si="344"/>
        <v>0</v>
      </c>
      <c r="Z143" s="14">
        <f t="shared" si="344"/>
        <v>0</v>
      </c>
      <c r="AA143" s="14">
        <f t="shared" si="344"/>
        <v>0</v>
      </c>
      <c r="AB143" s="14">
        <f t="shared" si="344"/>
        <v>0</v>
      </c>
      <c r="AC143" s="14">
        <f t="shared" si="344"/>
        <v>0</v>
      </c>
      <c r="AD143" s="14">
        <f t="shared" si="344"/>
        <v>0</v>
      </c>
      <c r="AE143" s="14">
        <f t="shared" si="344"/>
        <v>3</v>
      </c>
      <c r="AF143" s="14">
        <f t="shared" si="344"/>
        <v>0</v>
      </c>
      <c r="AG143" s="14">
        <f t="shared" si="344"/>
        <v>0</v>
      </c>
      <c r="AH143" s="14">
        <f t="shared" si="344"/>
        <v>0</v>
      </c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96"/>
      <c r="BE143" s="97"/>
      <c r="BF143" s="48"/>
      <c r="BG143" s="48"/>
      <c r="BH143" s="48"/>
      <c r="BI143" s="48"/>
      <c r="BJ143" s="48"/>
      <c r="BK143" s="48"/>
      <c r="BL143" s="48"/>
      <c r="BM143" s="48"/>
      <c r="BN143" s="48"/>
      <c r="BO143" s="50"/>
      <c r="BP143" s="50"/>
      <c r="BQ143" s="50"/>
      <c r="BR143" s="50"/>
      <c r="BS143" s="50"/>
      <c r="BT143" s="50"/>
      <c r="BU143" s="54"/>
      <c r="BV143" s="54"/>
      <c r="BW143" s="54"/>
      <c r="BX143" s="54"/>
      <c r="BY143" s="54"/>
      <c r="BZ143" s="54"/>
      <c r="CA143" s="54"/>
      <c r="CB143" s="54"/>
    </row>
    <row r="144" spans="1:88" s="18" customFormat="1" ht="21" customHeight="1" x14ac:dyDescent="0.2">
      <c r="A144" s="48"/>
      <c r="B144" s="1473"/>
      <c r="C144" s="14" t="s">
        <v>35</v>
      </c>
      <c r="D144" s="14">
        <f t="shared" si="344"/>
        <v>0</v>
      </c>
      <c r="E144" s="14">
        <f t="shared" si="344"/>
        <v>0</v>
      </c>
      <c r="F144" s="14">
        <f t="shared" si="344"/>
        <v>0</v>
      </c>
      <c r="G144" s="14">
        <f t="shared" si="344"/>
        <v>0</v>
      </c>
      <c r="H144" s="14">
        <f t="shared" si="344"/>
        <v>1</v>
      </c>
      <c r="I144" s="14">
        <f t="shared" si="344"/>
        <v>0</v>
      </c>
      <c r="J144" s="14">
        <f t="shared" si="344"/>
        <v>0</v>
      </c>
      <c r="K144" s="14">
        <f t="shared" si="344"/>
        <v>0</v>
      </c>
      <c r="L144" s="14">
        <f t="shared" si="344"/>
        <v>0</v>
      </c>
      <c r="M144" s="14">
        <f t="shared" si="344"/>
        <v>1</v>
      </c>
      <c r="N144" s="14">
        <f t="shared" si="344"/>
        <v>0</v>
      </c>
      <c r="O144" s="14">
        <f t="shared" si="344"/>
        <v>0</v>
      </c>
      <c r="P144" s="14">
        <f t="shared" si="344"/>
        <v>0</v>
      </c>
      <c r="Q144" s="14">
        <f t="shared" si="344"/>
        <v>3</v>
      </c>
      <c r="R144" s="14">
        <f t="shared" si="344"/>
        <v>0</v>
      </c>
      <c r="S144" s="14">
        <f t="shared" si="344"/>
        <v>0</v>
      </c>
      <c r="T144" s="14">
        <f t="shared" si="344"/>
        <v>1</v>
      </c>
      <c r="U144" s="14">
        <f t="shared" si="344"/>
        <v>2</v>
      </c>
      <c r="V144" s="14">
        <f t="shared" si="344"/>
        <v>1</v>
      </c>
      <c r="W144" s="14">
        <f t="shared" si="344"/>
        <v>1</v>
      </c>
      <c r="X144" s="14">
        <f t="shared" si="344"/>
        <v>2</v>
      </c>
      <c r="Y144" s="14">
        <f t="shared" si="344"/>
        <v>1</v>
      </c>
      <c r="Z144" s="14">
        <f t="shared" si="344"/>
        <v>0</v>
      </c>
      <c r="AA144" s="14">
        <f t="shared" si="344"/>
        <v>0</v>
      </c>
      <c r="AB144" s="14">
        <f t="shared" si="344"/>
        <v>0</v>
      </c>
      <c r="AC144" s="14">
        <f t="shared" si="344"/>
        <v>1</v>
      </c>
      <c r="AD144" s="14">
        <f t="shared" si="344"/>
        <v>0</v>
      </c>
      <c r="AE144" s="14">
        <f t="shared" si="344"/>
        <v>0</v>
      </c>
      <c r="AF144" s="14">
        <f t="shared" si="344"/>
        <v>0</v>
      </c>
      <c r="AG144" s="14">
        <f t="shared" si="344"/>
        <v>0</v>
      </c>
      <c r="AH144" s="14">
        <f t="shared" si="344"/>
        <v>0</v>
      </c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96"/>
      <c r="BE144" s="97"/>
      <c r="BF144" s="48"/>
      <c r="BG144" s="48"/>
      <c r="BH144" s="48"/>
      <c r="BI144" s="48"/>
      <c r="BJ144" s="48"/>
      <c r="BK144" s="48"/>
      <c r="BL144" s="48"/>
      <c r="BM144" s="48"/>
      <c r="BN144" s="48"/>
      <c r="BO144" s="50"/>
      <c r="BP144" s="50"/>
      <c r="BQ144" s="50"/>
      <c r="BR144" s="50"/>
      <c r="BS144" s="50"/>
      <c r="BT144" s="50"/>
      <c r="BU144" s="54"/>
      <c r="BV144" s="54"/>
      <c r="BW144" s="54"/>
      <c r="BX144" s="54"/>
      <c r="BY144" s="54"/>
      <c r="BZ144" s="54"/>
      <c r="CA144" s="54"/>
      <c r="CB144" s="54"/>
      <c r="CC144" s="57"/>
      <c r="CD144" s="57"/>
      <c r="CE144" s="57"/>
      <c r="CF144" s="57"/>
      <c r="CG144" s="57"/>
      <c r="CH144" s="57"/>
      <c r="CI144" s="57"/>
      <c r="CJ144" s="57"/>
    </row>
    <row r="145" spans="1:88" s="18" customFormat="1" ht="21" customHeight="1" x14ac:dyDescent="0.2">
      <c r="A145" s="1463"/>
      <c r="B145" s="1464"/>
      <c r="C145" s="1464"/>
      <c r="D145" s="1464"/>
      <c r="E145" s="1464"/>
      <c r="F145" s="1464"/>
      <c r="G145" s="1464"/>
      <c r="H145" s="1464"/>
      <c r="I145" s="1464"/>
      <c r="J145" s="1464"/>
      <c r="K145" s="1464"/>
      <c r="L145" s="1464"/>
      <c r="M145" s="1464"/>
      <c r="N145" s="1464"/>
      <c r="O145" s="1464"/>
      <c r="P145" s="1464"/>
      <c r="Q145" s="1464"/>
      <c r="R145" s="1464"/>
      <c r="S145" s="1464"/>
      <c r="T145" s="1464"/>
      <c r="U145" s="1464"/>
      <c r="V145" s="1464"/>
      <c r="W145" s="1464"/>
      <c r="X145" s="1464"/>
      <c r="Y145" s="1464"/>
      <c r="Z145" s="1464"/>
      <c r="AA145" s="1464"/>
      <c r="AB145" s="1464"/>
      <c r="AC145" s="1464"/>
      <c r="AD145" s="1464"/>
      <c r="AE145" s="1464"/>
      <c r="AF145" s="106"/>
      <c r="AG145" s="106"/>
      <c r="AH145" s="106"/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7"/>
      <c r="BE145" s="3"/>
      <c r="BF145" s="1"/>
      <c r="BG145" s="1"/>
      <c r="BH145" s="1"/>
      <c r="BI145" s="1"/>
      <c r="BJ145" s="1"/>
      <c r="BK145" s="1"/>
      <c r="BL145" s="1"/>
      <c r="BM145" s="1"/>
      <c r="BN145" s="1"/>
      <c r="BO145" s="49"/>
      <c r="BP145" s="49"/>
      <c r="BQ145" s="49"/>
      <c r="BR145" s="49"/>
      <c r="BS145" s="49"/>
      <c r="BT145" s="50"/>
      <c r="BU145" s="51"/>
      <c r="BV145" s="51"/>
      <c r="BW145" s="51"/>
      <c r="BX145" s="52"/>
      <c r="BY145" s="52"/>
      <c r="BZ145" s="52"/>
      <c r="CA145" s="52"/>
      <c r="CB145" s="52"/>
    </row>
    <row r="146" spans="1:88" x14ac:dyDescent="0.25">
      <c r="AI146" s="2"/>
      <c r="AJ146" s="2"/>
      <c r="AK146" s="2"/>
      <c r="AL146" s="2"/>
      <c r="AM146" s="2"/>
      <c r="AN146" s="2"/>
      <c r="AO146" s="2"/>
      <c r="CC146" s="18"/>
      <c r="CD146" s="18"/>
      <c r="CG146" s="18"/>
      <c r="CH146" s="18"/>
      <c r="CI146" s="18"/>
      <c r="CJ146" s="18"/>
    </row>
  </sheetData>
  <sheetProtection formatCells="0"/>
  <dataConsolidate link="1"/>
  <mergeCells count="62">
    <mergeCell ref="B120:B131"/>
    <mergeCell ref="A145:AE145"/>
    <mergeCell ref="B81:B92"/>
    <mergeCell ref="B93:C93"/>
    <mergeCell ref="B94:B105"/>
    <mergeCell ref="B106:C106"/>
    <mergeCell ref="B107:B118"/>
    <mergeCell ref="B119:C119"/>
    <mergeCell ref="B132:C132"/>
    <mergeCell ref="B133:B144"/>
    <mergeCell ref="B80:C80"/>
    <mergeCell ref="CB11:CB12"/>
    <mergeCell ref="CC11:CD11"/>
    <mergeCell ref="BD12:BE12"/>
    <mergeCell ref="BO12:BP12"/>
    <mergeCell ref="CC12:CD12"/>
    <mergeCell ref="BT11:BT12"/>
    <mergeCell ref="BU11:BU12"/>
    <mergeCell ref="BV11:BV12"/>
    <mergeCell ref="BW11:BW12"/>
    <mergeCell ref="BX11:BX12"/>
    <mergeCell ref="BY11:BY12"/>
    <mergeCell ref="BO11:BP11"/>
    <mergeCell ref="BQ11:BQ12"/>
    <mergeCell ref="BR11:BS12"/>
    <mergeCell ref="BZ11:BZ12"/>
    <mergeCell ref="CA11:CA12"/>
    <mergeCell ref="BO10:BS10"/>
    <mergeCell ref="BU10:BY10"/>
    <mergeCell ref="BZ10:CB10"/>
    <mergeCell ref="CC10:CD10"/>
    <mergeCell ref="CN10:CQ10"/>
    <mergeCell ref="A10:C10"/>
    <mergeCell ref="D10:AH10"/>
    <mergeCell ref="AI10:BB11"/>
    <mergeCell ref="BD10:BE10"/>
    <mergeCell ref="BF10:BN11"/>
    <mergeCell ref="A11:C11"/>
    <mergeCell ref="BD11:BE11"/>
    <mergeCell ref="A9:C9"/>
    <mergeCell ref="AW9:BB9"/>
    <mergeCell ref="BD9:BE9"/>
    <mergeCell ref="BO9:CB9"/>
    <mergeCell ref="CC9:CD9"/>
    <mergeCell ref="BO7:CD8"/>
    <mergeCell ref="BD2:BD4"/>
    <mergeCell ref="BE2:BE4"/>
    <mergeCell ref="BF2:BF4"/>
    <mergeCell ref="AI3:AJ3"/>
    <mergeCell ref="AI4:AJ4"/>
    <mergeCell ref="AM4:BC5"/>
    <mergeCell ref="A5:C5"/>
    <mergeCell ref="AI5:AJ5"/>
    <mergeCell ref="A6:A8"/>
    <mergeCell ref="BD6:BD8"/>
    <mergeCell ref="BF6:BF8"/>
    <mergeCell ref="A1:C1"/>
    <mergeCell ref="AI1:AJ1"/>
    <mergeCell ref="AM1:BC1"/>
    <mergeCell ref="A2:A4"/>
    <mergeCell ref="AI2:AJ2"/>
    <mergeCell ref="AM2:BC3"/>
  </mergeCells>
  <conditionalFormatting sqref="D31:P31 K32:AB35 AF30:AH44 D32:J43 AC32:AE43">
    <cfRule type="cellIs" dxfId="5418" priority="6973" operator="equal">
      <formula>"DC"</formula>
    </cfRule>
    <cfRule type="cellIs" dxfId="5417" priority="6974" operator="equal">
      <formula>"DS"</formula>
    </cfRule>
    <cfRule type="cellIs" dxfId="5416" priority="6975" operator="equal">
      <formula>"FE"</formula>
    </cfRule>
    <cfRule type="cellIs" dxfId="5415" priority="6976" operator="equal">
      <formula>"FES"</formula>
    </cfRule>
    <cfRule type="cellIs" dxfId="5414" priority="6977" operator="equal">
      <formula>"FED"</formula>
    </cfRule>
    <cfRule type="cellIs" dxfId="5413" priority="6978" operator="equal">
      <formula>"FEF"</formula>
    </cfRule>
    <cfRule type="cellIs" dxfId="5412" priority="6979" operator="equal">
      <formula>"B"</formula>
    </cfRule>
    <cfRule type="cellIs" dxfId="5411" priority="6980" operator="equal">
      <formula>"F"</formula>
    </cfRule>
    <cfRule type="cellIs" dxfId="5410" priority="6981" operator="equal">
      <formula>"L"</formula>
    </cfRule>
    <cfRule type="cellIs" dxfId="5409" priority="6982" operator="equal">
      <formula>"SA"</formula>
    </cfRule>
    <cfRule type="cellIs" dxfId="5408" priority="6983" operator="equal">
      <formula>"SE"</formula>
    </cfRule>
    <cfRule type="cellIs" dxfId="5407" priority="6984" operator="equal">
      <formula>"TR"</formula>
    </cfRule>
    <cfRule type="cellIs" dxfId="5406" priority="6985" operator="equal">
      <formula>"NT"</formula>
    </cfRule>
    <cfRule type="cellIs" dxfId="5405" priority="6986" operator="equal">
      <formula>"DT"</formula>
    </cfRule>
    <cfRule type="cellIs" dxfId="5404" priority="6987" operator="equal">
      <formula>"T"</formula>
    </cfRule>
    <cfRule type="cellIs" dxfId="5403" priority="6988" operator="equal">
      <formula>"FOTS"</formula>
    </cfRule>
    <cfRule type="cellIs" dxfId="5402" priority="6989" operator="equal">
      <formula>"DISP"</formula>
    </cfRule>
    <cfRule type="cellIs" dxfId="5401" priority="6990" operator="equal">
      <formula>"FO"</formula>
    </cfRule>
  </conditionalFormatting>
  <conditionalFormatting sqref="D30:AE30">
    <cfRule type="cellIs" dxfId="5400" priority="4417" operator="equal">
      <formula>"DC"</formula>
    </cfRule>
    <cfRule type="cellIs" dxfId="5399" priority="4418" operator="equal">
      <formula>"DS"</formula>
    </cfRule>
    <cfRule type="cellIs" dxfId="5398" priority="4419" operator="equal">
      <formula>"FE"</formula>
    </cfRule>
    <cfRule type="cellIs" dxfId="5397" priority="4420" operator="equal">
      <formula>"FES"</formula>
    </cfRule>
    <cfRule type="cellIs" dxfId="5396" priority="4421" operator="equal">
      <formula>"FED"</formula>
    </cfRule>
    <cfRule type="cellIs" dxfId="5395" priority="4422" operator="equal">
      <formula>"FEF"</formula>
    </cfRule>
    <cfRule type="cellIs" dxfId="5394" priority="4423" operator="equal">
      <formula>"B"</formula>
    </cfRule>
    <cfRule type="cellIs" dxfId="5393" priority="4424" operator="equal">
      <formula>"F"</formula>
    </cfRule>
    <cfRule type="cellIs" dxfId="5392" priority="4425" operator="equal">
      <formula>"L"</formula>
    </cfRule>
    <cfRule type="cellIs" dxfId="5391" priority="4426" operator="equal">
      <formula>"SA"</formula>
    </cfRule>
    <cfRule type="cellIs" dxfId="5390" priority="4427" operator="equal">
      <formula>"SE"</formula>
    </cfRule>
    <cfRule type="cellIs" dxfId="5389" priority="4428" operator="equal">
      <formula>"TR"</formula>
    </cfRule>
    <cfRule type="cellIs" dxfId="5388" priority="4429" operator="equal">
      <formula>"NT"</formula>
    </cfRule>
    <cfRule type="cellIs" dxfId="5387" priority="4430" operator="equal">
      <formula>"DT"</formula>
    </cfRule>
    <cfRule type="cellIs" dxfId="5386" priority="4431" operator="equal">
      <formula>"T"</formula>
    </cfRule>
    <cfRule type="cellIs" dxfId="5385" priority="4432" operator="equal">
      <formula>"FOTS"</formula>
    </cfRule>
    <cfRule type="cellIs" dxfId="5384" priority="4433" operator="equal">
      <formula>"DISP"</formula>
    </cfRule>
    <cfRule type="cellIs" dxfId="5383" priority="4434" operator="equal">
      <formula>"FO"</formula>
    </cfRule>
  </conditionalFormatting>
  <conditionalFormatting sqref="D45:AE58">
    <cfRule type="cellIs" dxfId="5382" priority="187" operator="equal">
      <formula>"DC"</formula>
    </cfRule>
    <cfRule type="cellIs" dxfId="5381" priority="188" operator="equal">
      <formula>"DS"</formula>
    </cfRule>
    <cfRule type="cellIs" dxfId="5380" priority="189" operator="equal">
      <formula>"FE"</formula>
    </cfRule>
    <cfRule type="cellIs" dxfId="5379" priority="190" operator="equal">
      <formula>"FES"</formula>
    </cfRule>
    <cfRule type="cellIs" dxfId="5378" priority="191" operator="equal">
      <formula>"FED"</formula>
    </cfRule>
    <cfRule type="cellIs" dxfId="5377" priority="192" operator="equal">
      <formula>"FEF"</formula>
    </cfRule>
    <cfRule type="cellIs" dxfId="5376" priority="193" operator="equal">
      <formula>"B"</formula>
    </cfRule>
    <cfRule type="cellIs" dxfId="5375" priority="194" operator="equal">
      <formula>"F"</formula>
    </cfRule>
    <cfRule type="cellIs" dxfId="5374" priority="195" operator="equal">
      <formula>"L"</formula>
    </cfRule>
    <cfRule type="cellIs" dxfId="5373" priority="196" operator="equal">
      <formula>"SA"</formula>
    </cfRule>
    <cfRule type="cellIs" dxfId="5372" priority="197" operator="equal">
      <formula>"SE"</formula>
    </cfRule>
    <cfRule type="cellIs" dxfId="5371" priority="198" operator="equal">
      <formula>"TR"</formula>
    </cfRule>
    <cfRule type="cellIs" dxfId="5370" priority="199" operator="equal">
      <formula>"NT"</formula>
    </cfRule>
    <cfRule type="cellIs" dxfId="5369" priority="200" operator="equal">
      <formula>"DT"</formula>
    </cfRule>
    <cfRule type="cellIs" dxfId="5368" priority="201" operator="equal">
      <formula>"T"</formula>
    </cfRule>
    <cfRule type="cellIs" dxfId="5367" priority="202" operator="equal">
      <formula>"FOTS"</formula>
    </cfRule>
    <cfRule type="cellIs" dxfId="5366" priority="203" operator="equal">
      <formula>"DISP"</formula>
    </cfRule>
    <cfRule type="cellIs" dxfId="5365" priority="204" operator="equal">
      <formula>"FO"</formula>
    </cfRule>
  </conditionalFormatting>
  <conditionalFormatting sqref="D2:AH2">
    <cfRule type="cellIs" dxfId="5364" priority="27520" operator="lessThan">
      <formula>1</formula>
    </cfRule>
    <cfRule type="cellIs" dxfId="5363" priority="27521" operator="greaterThan">
      <formula>1</formula>
    </cfRule>
    <cfRule type="cellIs" dxfId="5362" priority="27522" operator="equal">
      <formula>1</formula>
    </cfRule>
  </conditionalFormatting>
  <conditionalFormatting sqref="D3:AH4">
    <cfRule type="cellIs" dxfId="5361" priority="27535" operator="lessThan">
      <formula>4</formula>
    </cfRule>
    <cfRule type="cellIs" dxfId="5360" priority="27536" operator="greaterThan">
      <formula>4</formula>
    </cfRule>
    <cfRule type="cellIs" dxfId="5359" priority="27537" operator="equal">
      <formula>4</formula>
    </cfRule>
  </conditionalFormatting>
  <conditionalFormatting sqref="D5:AH5">
    <cfRule type="cellIs" dxfId="5358" priority="27532" operator="lessThan">
      <formula>13</formula>
    </cfRule>
    <cfRule type="cellIs" dxfId="5357" priority="27533" operator="equal">
      <formula>13</formula>
    </cfRule>
    <cfRule type="cellIs" dxfId="5356" priority="27534" operator="greaterThan">
      <formula>13</formula>
    </cfRule>
  </conditionalFormatting>
  <conditionalFormatting sqref="D6:AH6">
    <cfRule type="cellIs" dxfId="5355" priority="27526" operator="lessThan">
      <formula>1</formula>
    </cfRule>
    <cfRule type="cellIs" dxfId="5354" priority="27527" operator="greaterThan">
      <formula>1</formula>
    </cfRule>
    <cfRule type="cellIs" dxfId="5353" priority="27528" operator="equal">
      <formula>1</formula>
    </cfRule>
  </conditionalFormatting>
  <conditionalFormatting sqref="D7:AH7">
    <cfRule type="cellIs" dxfId="5352" priority="27517" operator="lessThan">
      <formula>4</formula>
    </cfRule>
    <cfRule type="cellIs" dxfId="5351" priority="27518" operator="greaterThan">
      <formula>4</formula>
    </cfRule>
    <cfRule type="cellIs" dxfId="5350" priority="27519" operator="equal">
      <formula>4</formula>
    </cfRule>
  </conditionalFormatting>
  <conditionalFormatting sqref="D8:AH8">
    <cfRule type="cellIs" dxfId="5349" priority="27523" operator="lessThan">
      <formula>8</formula>
    </cfRule>
    <cfRule type="cellIs" dxfId="5348" priority="27524" operator="greaterThan">
      <formula>8</formula>
    </cfRule>
    <cfRule type="cellIs" dxfId="5347" priority="27525" operator="equal">
      <formula>8</formula>
    </cfRule>
  </conditionalFormatting>
  <conditionalFormatting sqref="D9:AH9">
    <cfRule type="cellIs" dxfId="5346" priority="27529" operator="lessThan">
      <formula>13</formula>
    </cfRule>
    <cfRule type="cellIs" dxfId="5345" priority="27530" operator="equal">
      <formula>13</formula>
    </cfRule>
    <cfRule type="cellIs" dxfId="5344" priority="27531" operator="greaterThan">
      <formula>13</formula>
    </cfRule>
  </conditionalFormatting>
  <conditionalFormatting sqref="D13:AH28">
    <cfRule type="cellIs" dxfId="5343" priority="7" operator="equal">
      <formula>"DC"</formula>
    </cfRule>
    <cfRule type="cellIs" dxfId="5342" priority="8" operator="equal">
      <formula>"DS"</formula>
    </cfRule>
    <cfRule type="cellIs" dxfId="5341" priority="9" operator="equal">
      <formula>"FE"</formula>
    </cfRule>
    <cfRule type="cellIs" dxfId="5340" priority="10" operator="equal">
      <formula>"FES"</formula>
    </cfRule>
    <cfRule type="cellIs" dxfId="5339" priority="11" operator="equal">
      <formula>"FED"</formula>
    </cfRule>
    <cfRule type="cellIs" dxfId="5338" priority="12" operator="equal">
      <formula>"FEF"</formula>
    </cfRule>
    <cfRule type="cellIs" dxfId="5337" priority="13" operator="equal">
      <formula>"B"</formula>
    </cfRule>
    <cfRule type="cellIs" dxfId="5336" priority="14" operator="equal">
      <formula>"F"</formula>
    </cfRule>
    <cfRule type="cellIs" dxfId="5335" priority="15" operator="equal">
      <formula>"L"</formula>
    </cfRule>
    <cfRule type="cellIs" dxfId="5334" priority="16" operator="equal">
      <formula>"SA"</formula>
    </cfRule>
    <cfRule type="cellIs" dxfId="5333" priority="17" operator="equal">
      <formula>"SE"</formula>
    </cfRule>
    <cfRule type="cellIs" dxfId="5332" priority="18" operator="equal">
      <formula>"TR"</formula>
    </cfRule>
    <cfRule type="cellIs" dxfId="5331" priority="19" operator="equal">
      <formula>"NT"</formula>
    </cfRule>
    <cfRule type="cellIs" dxfId="5330" priority="20" operator="equal">
      <formula>"DT"</formula>
    </cfRule>
    <cfRule type="cellIs" dxfId="5329" priority="21" operator="equal">
      <formula>"T"</formula>
    </cfRule>
    <cfRule type="cellIs" dxfId="5328" priority="22" operator="equal">
      <formula>"FOTS"</formula>
    </cfRule>
    <cfRule type="cellIs" dxfId="5327" priority="23" operator="equal">
      <formula>"DISP"</formula>
    </cfRule>
    <cfRule type="cellIs" dxfId="5326" priority="24" operator="equal">
      <formula>"FO"</formula>
    </cfRule>
  </conditionalFormatting>
  <conditionalFormatting sqref="D76:AH76">
    <cfRule type="cellIs" dxfId="5325" priority="34202" operator="equal">
      <formula>"DC"</formula>
    </cfRule>
    <cfRule type="cellIs" dxfId="5324" priority="34203" operator="equal">
      <formula>"DS"</formula>
    </cfRule>
    <cfRule type="cellIs" dxfId="5323" priority="34204" operator="equal">
      <formula>"FE"</formula>
    </cfRule>
    <cfRule type="cellIs" dxfId="5322" priority="34205" operator="equal">
      <formula>"FES"</formula>
    </cfRule>
    <cfRule type="cellIs" dxfId="5321" priority="34206" operator="equal">
      <formula>"FED"</formula>
    </cfRule>
    <cfRule type="cellIs" dxfId="5320" priority="34207" operator="equal">
      <formula>"FEF"</formula>
    </cfRule>
    <cfRule type="cellIs" dxfId="5319" priority="34208" operator="equal">
      <formula>"B"</formula>
    </cfRule>
    <cfRule type="cellIs" dxfId="5318" priority="34209" operator="equal">
      <formula>"F"</formula>
    </cfRule>
    <cfRule type="cellIs" dxfId="5317" priority="34210" operator="equal">
      <formula>"L"</formula>
    </cfRule>
    <cfRule type="cellIs" dxfId="5316" priority="34211" operator="equal">
      <formula>"SA"</formula>
    </cfRule>
    <cfRule type="cellIs" dxfId="5315" priority="34212" operator="equal">
      <formula>"SE"</formula>
    </cfRule>
    <cfRule type="cellIs" dxfId="5314" priority="34213" operator="equal">
      <formula>"TR"</formula>
    </cfRule>
    <cfRule type="cellIs" dxfId="5313" priority="34214" operator="equal">
      <formula>"NT"</formula>
    </cfRule>
    <cfRule type="cellIs" dxfId="5312" priority="34215" operator="equal">
      <formula>"DT"</formula>
    </cfRule>
    <cfRule type="cellIs" dxfId="5311" priority="34216" operator="equal">
      <formula>"T"</formula>
    </cfRule>
    <cfRule type="cellIs" dxfId="5310" priority="34217" operator="equal">
      <formula>"FOTS"</formula>
    </cfRule>
    <cfRule type="cellIs" dxfId="5309" priority="34218" operator="equal">
      <formula>"DISP"</formula>
    </cfRule>
    <cfRule type="cellIs" dxfId="5308" priority="34219" operator="equal">
      <formula>"FO"</formula>
    </cfRule>
  </conditionalFormatting>
  <conditionalFormatting sqref="D132:AH132">
    <cfRule type="cellIs" dxfId="5307" priority="34439" operator="equal">
      <formula>"disp"</formula>
    </cfRule>
    <cfRule type="cellIs" dxfId="5306" priority="34440" operator="equal">
      <formula>"fots"</formula>
    </cfRule>
    <cfRule type="cellIs" dxfId="5305" priority="34441" operator="equal">
      <formula>"t"</formula>
    </cfRule>
    <cfRule type="cellIs" dxfId="5304" priority="34442" operator="equal">
      <formula>"tr"</formula>
    </cfRule>
    <cfRule type="cellIs" dxfId="5303" priority="34443" operator="equal">
      <formula>"se"</formula>
    </cfRule>
    <cfRule type="cellIs" dxfId="5302" priority="34444" operator="equal">
      <formula>"sa"</formula>
    </cfRule>
    <cfRule type="cellIs" dxfId="5301" priority="34445" operator="equal">
      <formula>"l"</formula>
    </cfRule>
    <cfRule type="cellIs" dxfId="5300" priority="34446" operator="equal">
      <formula>"f"</formula>
    </cfRule>
    <cfRule type="cellIs" dxfId="5299" priority="34447" operator="equal">
      <formula>"b"</formula>
    </cfRule>
    <cfRule type="cellIs" dxfId="5298" priority="34448" operator="equal">
      <formula>"fef"</formula>
    </cfRule>
    <cfRule type="cellIs" dxfId="5297" priority="34449" operator="equal">
      <formula>"fed"</formula>
    </cfRule>
    <cfRule type="cellIs" dxfId="5296" priority="34450" operator="equal">
      <formula>"fes"</formula>
    </cfRule>
    <cfRule type="cellIs" dxfId="5295" priority="34451" operator="equal">
      <formula>"ds"</formula>
    </cfRule>
    <cfRule type="cellIs" dxfId="5294" priority="34452" operator="equal">
      <formula>"fo"</formula>
    </cfRule>
    <cfRule type="cellIs" dxfId="5293" priority="34453" operator="equal">
      <formula>"FE"</formula>
    </cfRule>
  </conditionalFormatting>
  <conditionalFormatting sqref="E67:F67">
    <cfRule type="cellIs" dxfId="5292" priority="5101" operator="equal">
      <formula>"DC"</formula>
    </cfRule>
    <cfRule type="cellIs" dxfId="5291" priority="5102" operator="equal">
      <formula>"DS"</formula>
    </cfRule>
    <cfRule type="cellIs" dxfId="5290" priority="5103" operator="equal">
      <formula>"FE"</formula>
    </cfRule>
    <cfRule type="cellIs" dxfId="5289" priority="5104" operator="equal">
      <formula>"FES"</formula>
    </cfRule>
    <cfRule type="cellIs" dxfId="5288" priority="5105" operator="equal">
      <formula>"FED"</formula>
    </cfRule>
    <cfRule type="cellIs" dxfId="5287" priority="5106" operator="equal">
      <formula>"FEF"</formula>
    </cfRule>
    <cfRule type="cellIs" dxfId="5286" priority="5107" operator="equal">
      <formula>"B"</formula>
    </cfRule>
    <cfRule type="cellIs" dxfId="5285" priority="5108" operator="equal">
      <formula>"F"</formula>
    </cfRule>
    <cfRule type="cellIs" dxfId="5284" priority="5109" operator="equal">
      <formula>"L"</formula>
    </cfRule>
    <cfRule type="cellIs" dxfId="5283" priority="5110" operator="equal">
      <formula>"SA"</formula>
    </cfRule>
    <cfRule type="cellIs" dxfId="5282" priority="5111" operator="equal">
      <formula>"SE"</formula>
    </cfRule>
    <cfRule type="cellIs" dxfId="5281" priority="5112" operator="equal">
      <formula>"TR"</formula>
    </cfRule>
    <cfRule type="cellIs" dxfId="5280" priority="5113" operator="equal">
      <formula>"NT"</formula>
    </cfRule>
    <cfRule type="cellIs" dxfId="5279" priority="5114" operator="equal">
      <formula>"DT"</formula>
    </cfRule>
    <cfRule type="cellIs" dxfId="5278" priority="5115" operator="equal">
      <formula>"T"</formula>
    </cfRule>
    <cfRule type="cellIs" dxfId="5277" priority="5116" operator="equal">
      <formula>"FOTS"</formula>
    </cfRule>
    <cfRule type="cellIs" dxfId="5276" priority="5117" operator="equal">
      <formula>"DISP"</formula>
    </cfRule>
    <cfRule type="cellIs" dxfId="5275" priority="5118" operator="equal">
      <formula>"FO"</formula>
    </cfRule>
  </conditionalFormatting>
  <conditionalFormatting sqref="E40:T40">
    <cfRule type="cellIs" dxfId="5274" priority="439" operator="equal">
      <formula>"DC"</formula>
    </cfRule>
    <cfRule type="cellIs" dxfId="5273" priority="440" operator="equal">
      <formula>"DS"</formula>
    </cfRule>
    <cfRule type="cellIs" dxfId="5272" priority="441" operator="equal">
      <formula>"FE"</formula>
    </cfRule>
    <cfRule type="cellIs" dxfId="5271" priority="442" operator="equal">
      <formula>"FES"</formula>
    </cfRule>
    <cfRule type="cellIs" dxfId="5270" priority="443" operator="equal">
      <formula>"FED"</formula>
    </cfRule>
    <cfRule type="cellIs" dxfId="5269" priority="444" operator="equal">
      <formula>"FEF"</formula>
    </cfRule>
    <cfRule type="cellIs" dxfId="5268" priority="445" operator="equal">
      <formula>"B"</formula>
    </cfRule>
    <cfRule type="cellIs" dxfId="5267" priority="446" operator="equal">
      <formula>"F"</formula>
    </cfRule>
    <cfRule type="cellIs" dxfId="5266" priority="447" operator="equal">
      <formula>"L"</formula>
    </cfRule>
    <cfRule type="cellIs" dxfId="5265" priority="448" operator="equal">
      <formula>"SA"</formula>
    </cfRule>
    <cfRule type="cellIs" dxfId="5264" priority="449" operator="equal">
      <formula>"SE"</formula>
    </cfRule>
    <cfRule type="cellIs" dxfId="5263" priority="450" operator="equal">
      <formula>"TR"</formula>
    </cfRule>
    <cfRule type="cellIs" dxfId="5262" priority="451" operator="equal">
      <formula>"NT"</formula>
    </cfRule>
    <cfRule type="cellIs" dxfId="5261" priority="452" operator="equal">
      <formula>"DT"</formula>
    </cfRule>
    <cfRule type="cellIs" dxfId="5260" priority="453" operator="equal">
      <formula>"T"</formula>
    </cfRule>
    <cfRule type="cellIs" dxfId="5259" priority="454" operator="equal">
      <formula>"FOTS"</formula>
    </cfRule>
    <cfRule type="cellIs" dxfId="5258" priority="455" operator="equal">
      <formula>"DISP"</formula>
    </cfRule>
    <cfRule type="cellIs" dxfId="5257" priority="456" operator="equal">
      <formula>"FO"</formula>
    </cfRule>
  </conditionalFormatting>
  <conditionalFormatting sqref="F66">
    <cfRule type="cellIs" dxfId="5256" priority="4831" operator="equal">
      <formula>"DC"</formula>
    </cfRule>
    <cfRule type="cellIs" dxfId="5255" priority="4832" operator="equal">
      <formula>"DS"</formula>
    </cfRule>
    <cfRule type="cellIs" dxfId="5254" priority="4833" operator="equal">
      <formula>"FE"</formula>
    </cfRule>
    <cfRule type="cellIs" dxfId="5253" priority="4834" operator="equal">
      <formula>"FES"</formula>
    </cfRule>
    <cfRule type="cellIs" dxfId="5252" priority="4835" operator="equal">
      <formula>"FED"</formula>
    </cfRule>
    <cfRule type="cellIs" dxfId="5251" priority="4836" operator="equal">
      <formula>"FEF"</formula>
    </cfRule>
    <cfRule type="cellIs" dxfId="5250" priority="4837" operator="equal">
      <formula>"B"</formula>
    </cfRule>
    <cfRule type="cellIs" dxfId="5249" priority="4838" operator="equal">
      <formula>"F"</formula>
    </cfRule>
    <cfRule type="cellIs" dxfId="5248" priority="4839" operator="equal">
      <formula>"L"</formula>
    </cfRule>
    <cfRule type="cellIs" dxfId="5247" priority="4840" operator="equal">
      <formula>"SA"</formula>
    </cfRule>
    <cfRule type="cellIs" dxfId="5246" priority="4841" operator="equal">
      <formula>"SE"</formula>
    </cfRule>
    <cfRule type="cellIs" dxfId="5245" priority="4842" operator="equal">
      <formula>"TR"</formula>
    </cfRule>
    <cfRule type="cellIs" dxfId="5244" priority="4843" operator="equal">
      <formula>"NT"</formula>
    </cfRule>
    <cfRule type="cellIs" dxfId="5243" priority="4844" operator="equal">
      <formula>"DT"</formula>
    </cfRule>
    <cfRule type="cellIs" dxfId="5242" priority="4845" operator="equal">
      <formula>"T"</formula>
    </cfRule>
    <cfRule type="cellIs" dxfId="5241" priority="4846" operator="equal">
      <formula>"FOTS"</formula>
    </cfRule>
    <cfRule type="cellIs" dxfId="5240" priority="4847" operator="equal">
      <formula>"DISP"</formula>
    </cfRule>
    <cfRule type="cellIs" dxfId="5239" priority="4848" operator="equal">
      <formula>"FO"</formula>
    </cfRule>
  </conditionalFormatting>
  <conditionalFormatting sqref="F67:J75">
    <cfRule type="cellIs" dxfId="5238" priority="1753" operator="equal">
      <formula>"DC"</formula>
    </cfRule>
    <cfRule type="cellIs" dxfId="5237" priority="1754" operator="equal">
      <formula>"DS"</formula>
    </cfRule>
    <cfRule type="cellIs" dxfId="5236" priority="1755" operator="equal">
      <formula>"FE"</formula>
    </cfRule>
    <cfRule type="cellIs" dxfId="5235" priority="1756" operator="equal">
      <formula>"FES"</formula>
    </cfRule>
    <cfRule type="cellIs" dxfId="5234" priority="1757" operator="equal">
      <formula>"FED"</formula>
    </cfRule>
    <cfRule type="cellIs" dxfId="5233" priority="1758" operator="equal">
      <formula>"FEF"</formula>
    </cfRule>
    <cfRule type="cellIs" dxfId="5232" priority="1759" operator="equal">
      <formula>"B"</formula>
    </cfRule>
    <cfRule type="cellIs" dxfId="5231" priority="1760" operator="equal">
      <formula>"F"</formula>
    </cfRule>
    <cfRule type="cellIs" dxfId="5230" priority="1761" operator="equal">
      <formula>"L"</formula>
    </cfRule>
    <cfRule type="cellIs" dxfId="5229" priority="1762" operator="equal">
      <formula>"SA"</formula>
    </cfRule>
    <cfRule type="cellIs" dxfId="5228" priority="1763" operator="equal">
      <formula>"SE"</formula>
    </cfRule>
    <cfRule type="cellIs" dxfId="5227" priority="1764" operator="equal">
      <formula>"TR"</formula>
    </cfRule>
    <cfRule type="cellIs" dxfId="5226" priority="1765" operator="equal">
      <formula>"NT"</formula>
    </cfRule>
    <cfRule type="cellIs" dxfId="5225" priority="1766" operator="equal">
      <formula>"DT"</formula>
    </cfRule>
    <cfRule type="cellIs" dxfId="5224" priority="1767" operator="equal">
      <formula>"T"</formula>
    </cfRule>
    <cfRule type="cellIs" dxfId="5223" priority="1768" operator="equal">
      <formula>"FOTS"</formula>
    </cfRule>
    <cfRule type="cellIs" dxfId="5222" priority="1769" operator="equal">
      <formula>"DISP"</formula>
    </cfRule>
    <cfRule type="cellIs" dxfId="5221" priority="1770" operator="equal">
      <formula>"FO"</formula>
    </cfRule>
  </conditionalFormatting>
  <conditionalFormatting sqref="K36:AB43">
    <cfRule type="cellIs" dxfId="5220" priority="529" operator="equal">
      <formula>"DC"</formula>
    </cfRule>
    <cfRule type="cellIs" dxfId="5219" priority="530" operator="equal">
      <formula>"DS"</formula>
    </cfRule>
    <cfRule type="cellIs" dxfId="5218" priority="531" operator="equal">
      <formula>"FE"</formula>
    </cfRule>
    <cfRule type="cellIs" dxfId="5217" priority="532" operator="equal">
      <formula>"FES"</formula>
    </cfRule>
    <cfRule type="cellIs" dxfId="5216" priority="533" operator="equal">
      <formula>"FED"</formula>
    </cfRule>
    <cfRule type="cellIs" dxfId="5215" priority="534" operator="equal">
      <formula>"FEF"</formula>
    </cfRule>
    <cfRule type="cellIs" dxfId="5214" priority="535" operator="equal">
      <formula>"B"</formula>
    </cfRule>
    <cfRule type="cellIs" dxfId="5213" priority="536" operator="equal">
      <formula>"F"</formula>
    </cfRule>
    <cfRule type="cellIs" dxfId="5212" priority="537" operator="equal">
      <formula>"L"</formula>
    </cfRule>
    <cfRule type="cellIs" dxfId="5211" priority="538" operator="equal">
      <formula>"SA"</formula>
    </cfRule>
    <cfRule type="cellIs" dxfId="5210" priority="539" operator="equal">
      <formula>"SE"</formula>
    </cfRule>
    <cfRule type="cellIs" dxfId="5209" priority="540" operator="equal">
      <formula>"TR"</formula>
    </cfRule>
    <cfRule type="cellIs" dxfId="5208" priority="541" operator="equal">
      <formula>"NT"</formula>
    </cfRule>
    <cfRule type="cellIs" dxfId="5207" priority="542" operator="equal">
      <formula>"DT"</formula>
    </cfRule>
    <cfRule type="cellIs" dxfId="5206" priority="543" operator="equal">
      <formula>"T"</formula>
    </cfRule>
    <cfRule type="cellIs" dxfId="5205" priority="544" operator="equal">
      <formula>"FOTS"</formula>
    </cfRule>
    <cfRule type="cellIs" dxfId="5204" priority="545" operator="equal">
      <formula>"DISP"</formula>
    </cfRule>
    <cfRule type="cellIs" dxfId="5203" priority="546" operator="equal">
      <formula>"FO"</formula>
    </cfRule>
  </conditionalFormatting>
  <conditionalFormatting sqref="Q31:AE31">
    <cfRule type="cellIs" dxfId="5202" priority="6613" operator="equal">
      <formula>"DC"</formula>
    </cfRule>
    <cfRule type="cellIs" dxfId="5201" priority="6614" operator="equal">
      <formula>"DS"</formula>
    </cfRule>
    <cfRule type="cellIs" dxfId="5200" priority="6615" operator="equal">
      <formula>"FE"</formula>
    </cfRule>
    <cfRule type="cellIs" dxfId="5199" priority="6616" operator="equal">
      <formula>"FES"</formula>
    </cfRule>
    <cfRule type="cellIs" dxfId="5198" priority="6617" operator="equal">
      <formula>"FED"</formula>
    </cfRule>
    <cfRule type="cellIs" dxfId="5197" priority="6618" operator="equal">
      <formula>"FEF"</formula>
    </cfRule>
    <cfRule type="cellIs" dxfId="5196" priority="6619" operator="equal">
      <formula>"B"</formula>
    </cfRule>
    <cfRule type="cellIs" dxfId="5195" priority="6620" operator="equal">
      <formula>"F"</formula>
    </cfRule>
    <cfRule type="cellIs" dxfId="5194" priority="6621" operator="equal">
      <formula>"L"</formula>
    </cfRule>
    <cfRule type="cellIs" dxfId="5193" priority="6622" operator="equal">
      <formula>"SA"</formula>
    </cfRule>
    <cfRule type="cellIs" dxfId="5192" priority="6623" operator="equal">
      <formula>"SE"</formula>
    </cfRule>
    <cfRule type="cellIs" dxfId="5191" priority="6624" operator="equal">
      <formula>"TR"</formula>
    </cfRule>
    <cfRule type="cellIs" dxfId="5190" priority="6625" operator="equal">
      <formula>"NT"</formula>
    </cfRule>
    <cfRule type="cellIs" dxfId="5189" priority="6626" operator="equal">
      <formula>"DT"</formula>
    </cfRule>
    <cfRule type="cellIs" dxfId="5188" priority="6627" operator="equal">
      <formula>"T"</formula>
    </cfRule>
    <cfRule type="cellIs" dxfId="5187" priority="6628" operator="equal">
      <formula>"FOTS"</formula>
    </cfRule>
    <cfRule type="cellIs" dxfId="5186" priority="6629" operator="equal">
      <formula>"DISP"</formula>
    </cfRule>
    <cfRule type="cellIs" dxfId="5185" priority="6630" operator="equal">
      <formula>"FO"</formula>
    </cfRule>
  </conditionalFormatting>
  <conditionalFormatting sqref="Q78:AE79">
    <cfRule type="cellIs" dxfId="5184" priority="34256" operator="equal">
      <formula>"DC"</formula>
    </cfRule>
    <cfRule type="cellIs" dxfId="5183" priority="34257" operator="equal">
      <formula>"DS"</formula>
    </cfRule>
    <cfRule type="cellIs" dxfId="5182" priority="34258" operator="equal">
      <formula>"FE"</formula>
    </cfRule>
    <cfRule type="cellIs" dxfId="5181" priority="34259" operator="equal">
      <formula>"FES"</formula>
    </cfRule>
    <cfRule type="cellIs" dxfId="5180" priority="34260" operator="equal">
      <formula>"FED"</formula>
    </cfRule>
    <cfRule type="cellIs" dxfId="5179" priority="34261" operator="equal">
      <formula>"FEF"</formula>
    </cfRule>
    <cfRule type="cellIs" dxfId="5178" priority="34262" operator="equal">
      <formula>"B"</formula>
    </cfRule>
    <cfRule type="cellIs" dxfId="5177" priority="34263" operator="equal">
      <formula>"F"</formula>
    </cfRule>
    <cfRule type="cellIs" dxfId="5176" priority="34264" operator="equal">
      <formula>"L"</formula>
    </cfRule>
    <cfRule type="cellIs" dxfId="5175" priority="34265" operator="equal">
      <formula>"SA"</formula>
    </cfRule>
    <cfRule type="cellIs" dxfId="5174" priority="34266" operator="equal">
      <formula>"SE"</formula>
    </cfRule>
    <cfRule type="cellIs" dxfId="5173" priority="34267" operator="equal">
      <formula>"TR"</formula>
    </cfRule>
    <cfRule type="cellIs" dxfId="5172" priority="34268" operator="equal">
      <formula>"NT"</formula>
    </cfRule>
    <cfRule type="cellIs" dxfId="5171" priority="34269" operator="equal">
      <formula>"DT"</formula>
    </cfRule>
    <cfRule type="cellIs" dxfId="5170" priority="34270" operator="equal">
      <formula>"T"</formula>
    </cfRule>
    <cfRule type="cellIs" dxfId="5169" priority="34271" operator="equal">
      <formula>"FOTS"</formula>
    </cfRule>
    <cfRule type="cellIs" dxfId="5168" priority="34272" operator="equal">
      <formula>"DISP"</formula>
    </cfRule>
    <cfRule type="cellIs" dxfId="5167" priority="34273" operator="equal">
      <formula>"FO"</formula>
    </cfRule>
  </conditionalFormatting>
  <conditionalFormatting sqref="AC40:AD40">
    <cfRule type="cellIs" dxfId="5166" priority="403" operator="equal">
      <formula>"DC"</formula>
    </cfRule>
    <cfRule type="cellIs" dxfId="5165" priority="404" operator="equal">
      <formula>"DS"</formula>
    </cfRule>
    <cfRule type="cellIs" dxfId="5164" priority="405" operator="equal">
      <formula>"FE"</formula>
    </cfRule>
    <cfRule type="cellIs" dxfId="5163" priority="406" operator="equal">
      <formula>"FES"</formula>
    </cfRule>
    <cfRule type="cellIs" dxfId="5162" priority="407" operator="equal">
      <formula>"FED"</formula>
    </cfRule>
    <cfRule type="cellIs" dxfId="5161" priority="408" operator="equal">
      <formula>"FEF"</formula>
    </cfRule>
    <cfRule type="cellIs" dxfId="5160" priority="409" operator="equal">
      <formula>"B"</formula>
    </cfRule>
    <cfRule type="cellIs" dxfId="5159" priority="410" operator="equal">
      <formula>"F"</formula>
    </cfRule>
    <cfRule type="cellIs" dxfId="5158" priority="411" operator="equal">
      <formula>"L"</formula>
    </cfRule>
    <cfRule type="cellIs" dxfId="5157" priority="412" operator="equal">
      <formula>"SA"</formula>
    </cfRule>
    <cfRule type="cellIs" dxfId="5156" priority="413" operator="equal">
      <formula>"SE"</formula>
    </cfRule>
    <cfRule type="cellIs" dxfId="5155" priority="414" operator="equal">
      <formula>"TR"</formula>
    </cfRule>
    <cfRule type="cellIs" dxfId="5154" priority="415" operator="equal">
      <formula>"NT"</formula>
    </cfRule>
    <cfRule type="cellIs" dxfId="5153" priority="416" operator="equal">
      <formula>"DT"</formula>
    </cfRule>
    <cfRule type="cellIs" dxfId="5152" priority="417" operator="equal">
      <formula>"T"</formula>
    </cfRule>
    <cfRule type="cellIs" dxfId="5151" priority="418" operator="equal">
      <formula>"FOTS"</formula>
    </cfRule>
    <cfRule type="cellIs" dxfId="5150" priority="419" operator="equal">
      <formula>"DISP"</formula>
    </cfRule>
    <cfRule type="cellIs" dxfId="5149" priority="420" operator="equal">
      <formula>"FO"</formula>
    </cfRule>
  </conditionalFormatting>
  <conditionalFormatting sqref="AF46:AH59 D60:AE65 AF61:AH75 G66:J67 D66:E75 K66:AE75">
    <cfRule type="cellIs" dxfId="5148" priority="1519" operator="equal">
      <formula>"DC"</formula>
    </cfRule>
    <cfRule type="cellIs" dxfId="5147" priority="1520" operator="equal">
      <formula>"DS"</formula>
    </cfRule>
    <cfRule type="cellIs" dxfId="5146" priority="1521" operator="equal">
      <formula>"FE"</formula>
    </cfRule>
    <cfRule type="cellIs" dxfId="5145" priority="1522" operator="equal">
      <formula>"FES"</formula>
    </cfRule>
    <cfRule type="cellIs" dxfId="5144" priority="1523" operator="equal">
      <formula>"FED"</formula>
    </cfRule>
    <cfRule type="cellIs" dxfId="5143" priority="1524" operator="equal">
      <formula>"FEF"</formula>
    </cfRule>
    <cfRule type="cellIs" dxfId="5142" priority="1525" operator="equal">
      <formula>"B"</formula>
    </cfRule>
    <cfRule type="cellIs" dxfId="5141" priority="1526" operator="equal">
      <formula>"F"</formula>
    </cfRule>
    <cfRule type="cellIs" dxfId="5140" priority="1527" operator="equal">
      <formula>"L"</formula>
    </cfRule>
    <cfRule type="cellIs" dxfId="5139" priority="1528" operator="equal">
      <formula>"SA"</formula>
    </cfRule>
    <cfRule type="cellIs" dxfId="5138" priority="1529" operator="equal">
      <formula>"SE"</formula>
    </cfRule>
    <cfRule type="cellIs" dxfId="5137" priority="1530" operator="equal">
      <formula>"TR"</formula>
    </cfRule>
    <cfRule type="cellIs" dxfId="5136" priority="1531" operator="equal">
      <formula>"NT"</formula>
    </cfRule>
    <cfRule type="cellIs" dxfId="5135" priority="1532" operator="equal">
      <formula>"DT"</formula>
    </cfRule>
    <cfRule type="cellIs" dxfId="5134" priority="1533" operator="equal">
      <formula>"T"</formula>
    </cfRule>
    <cfRule type="cellIs" dxfId="5133" priority="1534" operator="equal">
      <formula>"FOTS"</formula>
    </cfRule>
    <cfRule type="cellIs" dxfId="5132" priority="1535" operator="equal">
      <formula>"DISP"</formula>
    </cfRule>
    <cfRule type="cellIs" dxfId="5131" priority="1536" operator="equal">
      <formula>"FO"</formula>
    </cfRule>
  </conditionalFormatting>
  <conditionalFormatting sqref="BD13:BD28 BD32:BD43 BD45:BD50 BD60:BD65">
    <cfRule type="cellIs" dxfId="5130" priority="34420" operator="greaterThan">
      <formula>0</formula>
    </cfRule>
  </conditionalFormatting>
  <conditionalFormatting sqref="BD30">
    <cfRule type="cellIs" dxfId="5129" priority="34418" operator="greaterThan">
      <formula>0</formula>
    </cfRule>
  </conditionalFormatting>
  <conditionalFormatting sqref="BD52:BD58">
    <cfRule type="cellIs" dxfId="5128" priority="34402" operator="greaterThan">
      <formula>0</formula>
    </cfRule>
  </conditionalFormatting>
  <conditionalFormatting sqref="BD67:BD75">
    <cfRule type="cellIs" dxfId="5127" priority="34201" operator="greaterThan">
      <formula>0</formula>
    </cfRule>
  </conditionalFormatting>
  <conditionalFormatting sqref="BE13:BE30 BE32:BE75">
    <cfRule type="cellIs" dxfId="5126" priority="34360" operator="between">
      <formula>$BE$77-(12/24)</formula>
      <formula>$BE$77+(12/24)</formula>
    </cfRule>
    <cfRule type="cellIs" dxfId="5125" priority="34361" operator="greaterThanOrEqual">
      <formula>$BE$77+(12/24)</formula>
    </cfRule>
    <cfRule type="cellIs" dxfId="5124" priority="34362" operator="greaterThan">
      <formula>$BE$77+(6/24)</formula>
    </cfRule>
    <cfRule type="cellIs" dxfId="5123" priority="34363" operator="lessThan">
      <formula>$BE$77-(12/24)</formula>
    </cfRule>
  </conditionalFormatting>
  <conditionalFormatting sqref="BE31">
    <cfRule type="cellIs" dxfId="5122" priority="34369" operator="between">
      <formula>$AY$77-(12/24)</formula>
      <formula>$AY$77+(12/24)</formula>
    </cfRule>
    <cfRule type="cellIs" dxfId="5121" priority="34370" operator="greaterThanOrEqual">
      <formula>$AY$77+(12/24)</formula>
    </cfRule>
    <cfRule type="cellIs" dxfId="5120" priority="34371" operator="greaterThan">
      <formula>$AY$77+(6/24)</formula>
    </cfRule>
    <cfRule type="cellIs" dxfId="5119" priority="34372" operator="lessThan">
      <formula>$AY$77-(12/24)</formula>
    </cfRule>
  </conditionalFormatting>
  <conditionalFormatting sqref="BP78:BT78">
    <cfRule type="cellIs" dxfId="5118" priority="20653" operator="equal">
      <formula>0</formula>
    </cfRule>
    <cfRule type="cellIs" dxfId="5117" priority="20654" operator="lessThan">
      <formula>0</formula>
    </cfRule>
    <cfRule type="cellIs" dxfId="5116" priority="20655" operator="greaterThan">
      <formula>0</formula>
    </cfRule>
  </conditionalFormatting>
  <conditionalFormatting sqref="BT13:BT28 BT45:BT58 BT60:BT75 BT30:BT43">
    <cfRule type="cellIs" dxfId="5115" priority="33088" operator="lessThan">
      <formula>-0.05</formula>
    </cfRule>
    <cfRule type="cellIs" dxfId="5114" priority="33089" operator="greaterThan">
      <formula>0.05</formula>
    </cfRule>
    <cfRule type="cellIs" dxfId="5113" priority="33090" operator="between">
      <formula>0.05</formula>
      <formula>-0.05</formula>
    </cfRule>
  </conditionalFormatting>
  <conditionalFormatting sqref="CE13:CE75">
    <cfRule type="cellIs" dxfId="5112" priority="1" operator="lessThanOrEqual">
      <formula>$BD$11</formula>
    </cfRule>
    <cfRule type="cellIs" dxfId="5111" priority="2" operator="greaterThan">
      <formula>$BD$11</formula>
    </cfRule>
  </conditionalFormatting>
  <conditionalFormatting sqref="CF13:CF75">
    <cfRule type="cellIs" dxfId="5110" priority="3" operator="lessThanOrEqual">
      <formula>$BC$11</formula>
    </cfRule>
    <cfRule type="cellIs" dxfId="5109" priority="4" operator="greaterThan">
      <formula>$BC$11</formula>
    </cfRule>
  </conditionalFormatting>
  <conditionalFormatting sqref="CN13:CN75">
    <cfRule type="cellIs" dxfId="5108" priority="33188" operator="lessThanOrEqual">
      <formula>$CN$12</formula>
    </cfRule>
    <cfRule type="cellIs" dxfId="5107" priority="33189" operator="greaterThan">
      <formula>$CN$12</formula>
    </cfRule>
  </conditionalFormatting>
  <conditionalFormatting sqref="CO13:CO75">
    <cfRule type="cellIs" dxfId="5106" priority="33186" operator="lessThanOrEqual">
      <formula>$CO$12</formula>
    </cfRule>
    <cfRule type="cellIs" dxfId="5105" priority="33187" operator="greaterThan">
      <formula>$CO$12</formula>
    </cfRule>
  </conditionalFormatting>
  <conditionalFormatting sqref="CP13:CP75">
    <cfRule type="cellIs" dxfId="5104" priority="33184" operator="lessThanOrEqual">
      <formula>$CP$12</formula>
    </cfRule>
    <cfRule type="cellIs" dxfId="5103" priority="33185" operator="greaterThan">
      <formula>$CP$12</formula>
    </cfRule>
  </conditionalFormatting>
  <conditionalFormatting sqref="CQ13:CQ75">
    <cfRule type="cellIs" dxfId="5102" priority="33182" operator="lessThanOrEqual">
      <formula>$CQ$12</formula>
    </cfRule>
    <cfRule type="cellIs" dxfId="5101" priority="33183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ignoredErrors>
    <ignoredError sqref="D107" formulaRange="1"/>
    <ignoredError sqref="BZ46" 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FAF6-0986-4483-A1C6-0113936DA375}">
  <sheetPr>
    <pageSetUpPr fitToPage="1"/>
  </sheetPr>
  <dimension ref="A1:AH86"/>
  <sheetViews>
    <sheetView showZeros="0" topLeftCell="A60" zoomScale="80" zoomScaleNormal="80" workbookViewId="0">
      <selection activeCell="AI30" sqref="AI30"/>
    </sheetView>
  </sheetViews>
  <sheetFormatPr defaultColWidth="9.140625" defaultRowHeight="15" x14ac:dyDescent="0.25"/>
  <cols>
    <col min="1" max="1" width="18.85546875" style="30" customWidth="1"/>
    <col min="2" max="2" width="8.42578125" style="30" customWidth="1"/>
    <col min="3" max="32" width="4.140625" style="30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491" t="s">
        <v>288</v>
      </c>
      <c r="AB1" s="1491"/>
      <c r="AC1" s="1491"/>
      <c r="AD1" s="1491"/>
      <c r="AE1" s="1491"/>
      <c r="AF1" s="1491"/>
      <c r="AG1" s="1491"/>
    </row>
    <row r="2" spans="1:33" ht="20.100000000000001" customHeight="1" x14ac:dyDescent="0.25">
      <c r="C2" s="1489" t="s">
        <v>346</v>
      </c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  <c r="Z2" s="1489"/>
      <c r="AA2" s="1489"/>
      <c r="AB2" s="1489"/>
      <c r="AC2" s="1489"/>
      <c r="AD2" s="1489"/>
      <c r="AE2" s="1489"/>
      <c r="AF2" s="1489"/>
      <c r="AG2" s="1489"/>
    </row>
    <row r="3" spans="1:33" ht="12" customHeight="1" x14ac:dyDescent="0.25"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</row>
    <row r="4" spans="1:33" s="110" customFormat="1" ht="10.35" customHeight="1" x14ac:dyDescent="0.15">
      <c r="A4" s="108" t="s">
        <v>207</v>
      </c>
      <c r="B4" s="109" t="s">
        <v>208</v>
      </c>
      <c r="C4" s="109"/>
      <c r="H4" s="108"/>
      <c r="I4" s="108"/>
      <c r="J4" s="109" t="s">
        <v>209</v>
      </c>
      <c r="S4" s="111" t="s">
        <v>210</v>
      </c>
      <c r="T4" s="111"/>
      <c r="U4" s="111"/>
      <c r="V4" s="111"/>
      <c r="W4" s="111"/>
      <c r="Y4" s="112" t="s">
        <v>211</v>
      </c>
      <c r="Z4" s="112"/>
      <c r="AA4" s="112"/>
      <c r="AB4" s="112"/>
      <c r="AC4" s="107"/>
      <c r="AD4" s="1492" t="s">
        <v>212</v>
      </c>
      <c r="AE4" s="1492"/>
      <c r="AF4" s="1492"/>
    </row>
    <row r="5" spans="1:33" s="110" customFormat="1" ht="10.35" customHeight="1" x14ac:dyDescent="0.15">
      <c r="B5" s="109" t="s">
        <v>213</v>
      </c>
      <c r="C5" s="109"/>
      <c r="I5" s="109"/>
      <c r="J5" s="109" t="s">
        <v>214</v>
      </c>
      <c r="S5" s="387" t="s">
        <v>215</v>
      </c>
      <c r="T5" s="387"/>
      <c r="U5" s="387"/>
      <c r="V5" s="387"/>
      <c r="W5" s="387"/>
      <c r="Y5" s="113" t="s">
        <v>216</v>
      </c>
      <c r="Z5" s="113"/>
      <c r="AA5" s="113"/>
      <c r="AB5" s="113"/>
      <c r="AC5" s="107"/>
      <c r="AD5" s="1493" t="s">
        <v>217</v>
      </c>
      <c r="AE5" s="1493"/>
      <c r="AF5" s="1493"/>
    </row>
    <row r="6" spans="1:33" s="52" customFormat="1" ht="10.35" customHeight="1" x14ac:dyDescent="0.15">
      <c r="B6" s="109" t="s">
        <v>218</v>
      </c>
      <c r="C6" s="109"/>
      <c r="D6" s="114"/>
      <c r="E6" s="114"/>
      <c r="F6" s="114"/>
      <c r="G6" s="114"/>
      <c r="I6" s="109"/>
      <c r="J6" s="109" t="s">
        <v>219</v>
      </c>
      <c r="K6" s="114"/>
      <c r="L6" s="114"/>
      <c r="M6" s="114"/>
      <c r="S6" s="115" t="s">
        <v>220</v>
      </c>
      <c r="T6" s="116"/>
      <c r="U6" s="116"/>
      <c r="V6" s="116"/>
      <c r="W6" s="116"/>
    </row>
    <row r="7" spans="1:33" s="52" customFormat="1" ht="10.35" customHeight="1" x14ac:dyDescent="0.15">
      <c r="B7" s="109" t="s">
        <v>221</v>
      </c>
      <c r="C7" s="109"/>
      <c r="D7" s="114"/>
      <c r="E7" s="114"/>
      <c r="F7" s="114"/>
      <c r="G7" s="114"/>
      <c r="I7" s="109"/>
      <c r="J7" s="109" t="s">
        <v>222</v>
      </c>
      <c r="K7" s="114"/>
      <c r="L7" s="114"/>
      <c r="M7" s="114"/>
      <c r="S7" s="110" t="s">
        <v>223</v>
      </c>
    </row>
    <row r="8" spans="1:33" s="52" customFormat="1" ht="10.35" customHeight="1" x14ac:dyDescent="0.15">
      <c r="B8" s="109" t="s">
        <v>224</v>
      </c>
      <c r="C8" s="109"/>
      <c r="D8" s="114"/>
      <c r="E8" s="114"/>
      <c r="F8" s="114"/>
      <c r="G8" s="114"/>
      <c r="I8" s="109"/>
      <c r="J8" s="109" t="s">
        <v>225</v>
      </c>
      <c r="K8" s="114"/>
      <c r="L8" s="114"/>
      <c r="M8" s="114"/>
      <c r="AB8" s="1494" t="s">
        <v>226</v>
      </c>
      <c r="AC8" s="1494"/>
      <c r="AD8" s="1490">
        <v>44212</v>
      </c>
      <c r="AE8" s="1490"/>
      <c r="AF8" s="1490"/>
      <c r="AG8" s="1490"/>
    </row>
    <row r="9" spans="1:33" s="52" customFormat="1" ht="10.35" customHeight="1" x14ac:dyDescent="0.15">
      <c r="B9" s="109" t="s">
        <v>227</v>
      </c>
      <c r="C9" s="109"/>
      <c r="D9" s="114"/>
      <c r="E9" s="114"/>
      <c r="F9" s="114"/>
      <c r="G9" s="114"/>
      <c r="I9" s="109"/>
      <c r="J9" s="109" t="s">
        <v>228</v>
      </c>
      <c r="K9" s="114"/>
      <c r="L9" s="114"/>
      <c r="M9" s="114"/>
      <c r="AB9" s="1494"/>
      <c r="AC9" s="1494"/>
      <c r="AD9" s="1490"/>
      <c r="AE9" s="1490"/>
      <c r="AF9" s="1490"/>
      <c r="AG9" s="1490"/>
    </row>
    <row r="10" spans="1:33" s="52" customFormat="1" ht="10.35" customHeight="1" x14ac:dyDescent="0.15">
      <c r="B10" s="109" t="s">
        <v>229</v>
      </c>
      <c r="C10" s="109"/>
      <c r="D10" s="114"/>
      <c r="E10" s="114"/>
      <c r="F10" s="114"/>
      <c r="G10" s="114"/>
      <c r="I10" s="109"/>
      <c r="J10" s="109" t="s">
        <v>230</v>
      </c>
      <c r="K10" s="114"/>
      <c r="L10" s="114"/>
      <c r="M10" s="114"/>
    </row>
    <row r="11" spans="1:33" s="52" customFormat="1" ht="10.35" customHeight="1" x14ac:dyDescent="0.15">
      <c r="B11" s="109" t="s">
        <v>231</v>
      </c>
      <c r="C11" s="109"/>
      <c r="D11" s="114"/>
      <c r="E11" s="114"/>
      <c r="F11" s="114"/>
      <c r="G11" s="114"/>
      <c r="I11" s="109"/>
      <c r="J11" s="109"/>
      <c r="K11" s="114"/>
      <c r="L11" s="114"/>
      <c r="M11" s="114"/>
    </row>
    <row r="12" spans="1:33" ht="15" customHeight="1" thickBot="1" x14ac:dyDescent="0.3"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</row>
    <row r="13" spans="1:33" ht="15" customHeight="1" thickBot="1" x14ac:dyDescent="0.3">
      <c r="A13" s="1477" t="s">
        <v>22</v>
      </c>
      <c r="B13" s="1480" t="s">
        <v>23</v>
      </c>
      <c r="C13" s="1499" t="s">
        <v>196</v>
      </c>
      <c r="D13" s="1500"/>
      <c r="E13" s="1500"/>
      <c r="F13" s="1500"/>
      <c r="G13" s="1500"/>
      <c r="H13" s="1500"/>
      <c r="I13" s="1500"/>
      <c r="J13" s="1500"/>
      <c r="K13" s="1500"/>
      <c r="L13" s="1500"/>
      <c r="M13" s="1500"/>
      <c r="N13" s="1500"/>
      <c r="O13" s="1500"/>
      <c r="P13" s="1500"/>
      <c r="Q13" s="1500"/>
      <c r="R13" s="1500"/>
      <c r="S13" s="1500"/>
      <c r="T13" s="1500"/>
      <c r="U13" s="1500"/>
      <c r="V13" s="1500"/>
      <c r="W13" s="1500"/>
      <c r="X13" s="1500"/>
      <c r="Y13" s="1500"/>
      <c r="Z13" s="1500"/>
      <c r="AA13" s="1500"/>
      <c r="AB13" s="1500"/>
      <c r="AC13" s="1500"/>
      <c r="AD13" s="1501"/>
      <c r="AE13" s="898"/>
      <c r="AF13" s="898"/>
      <c r="AG13" s="898"/>
    </row>
    <row r="14" spans="1:33" ht="15" customHeight="1" x14ac:dyDescent="0.25">
      <c r="A14" s="1478"/>
      <c r="B14" s="1481"/>
      <c r="C14" s="268" t="s">
        <v>11</v>
      </c>
      <c r="D14" s="271" t="s">
        <v>12</v>
      </c>
      <c r="E14" s="293" t="s">
        <v>13</v>
      </c>
      <c r="F14" s="270" t="s">
        <v>14</v>
      </c>
      <c r="G14" s="270" t="s">
        <v>15</v>
      </c>
      <c r="H14" s="270" t="s">
        <v>9</v>
      </c>
      <c r="I14" s="270" t="s">
        <v>10</v>
      </c>
      <c r="J14" s="270" t="s">
        <v>11</v>
      </c>
      <c r="K14" s="294" t="s">
        <v>12</v>
      </c>
      <c r="L14" s="268" t="s">
        <v>13</v>
      </c>
      <c r="M14" s="269" t="s">
        <v>14</v>
      </c>
      <c r="N14" s="269" t="s">
        <v>15</v>
      </c>
      <c r="O14" s="269" t="s">
        <v>9</v>
      </c>
      <c r="P14" s="269" t="s">
        <v>10</v>
      </c>
      <c r="Q14" s="269" t="s">
        <v>11</v>
      </c>
      <c r="R14" s="271" t="s">
        <v>12</v>
      </c>
      <c r="S14" s="293" t="s">
        <v>13</v>
      </c>
      <c r="T14" s="270" t="s">
        <v>14</v>
      </c>
      <c r="U14" s="270" t="s">
        <v>15</v>
      </c>
      <c r="V14" s="270" t="s">
        <v>9</v>
      </c>
      <c r="W14" s="270" t="s">
        <v>10</v>
      </c>
      <c r="X14" s="270" t="s">
        <v>11</v>
      </c>
      <c r="Y14" s="294" t="s">
        <v>12</v>
      </c>
      <c r="Z14" s="755" t="s">
        <v>13</v>
      </c>
      <c r="AA14" s="269" t="s">
        <v>14</v>
      </c>
      <c r="AB14" s="269" t="s">
        <v>15</v>
      </c>
      <c r="AC14" s="269" t="s">
        <v>9</v>
      </c>
      <c r="AD14" s="271" t="s">
        <v>10</v>
      </c>
      <c r="AE14" s="899"/>
      <c r="AF14" s="899"/>
      <c r="AG14" s="899"/>
    </row>
    <row r="15" spans="1:33" ht="15" customHeight="1" thickBot="1" x14ac:dyDescent="0.3">
      <c r="A15" s="1479"/>
      <c r="B15" s="1482"/>
      <c r="C15" s="896">
        <v>1</v>
      </c>
      <c r="D15" s="907">
        <f>C15+1</f>
        <v>2</v>
      </c>
      <c r="E15" s="896">
        <f t="shared" ref="E15:AD15" si="0">D15+1</f>
        <v>3</v>
      </c>
      <c r="F15" s="894">
        <f t="shared" si="0"/>
        <v>4</v>
      </c>
      <c r="G15" s="894">
        <f t="shared" si="0"/>
        <v>5</v>
      </c>
      <c r="H15" s="894">
        <f t="shared" si="0"/>
        <v>6</v>
      </c>
      <c r="I15" s="894">
        <f t="shared" si="0"/>
        <v>7</v>
      </c>
      <c r="J15" s="895">
        <f t="shared" si="0"/>
        <v>8</v>
      </c>
      <c r="K15" s="907">
        <f t="shared" si="0"/>
        <v>9</v>
      </c>
      <c r="L15" s="896">
        <f t="shared" si="0"/>
        <v>10</v>
      </c>
      <c r="M15" s="894">
        <f t="shared" si="0"/>
        <v>11</v>
      </c>
      <c r="N15" s="894">
        <f t="shared" si="0"/>
        <v>12</v>
      </c>
      <c r="O15" s="894">
        <f t="shared" si="0"/>
        <v>13</v>
      </c>
      <c r="P15" s="894">
        <f t="shared" si="0"/>
        <v>14</v>
      </c>
      <c r="Q15" s="894">
        <f t="shared" si="0"/>
        <v>15</v>
      </c>
      <c r="R15" s="897">
        <f t="shared" si="0"/>
        <v>16</v>
      </c>
      <c r="S15" s="896">
        <f t="shared" si="0"/>
        <v>17</v>
      </c>
      <c r="T15" s="894">
        <f t="shared" si="0"/>
        <v>18</v>
      </c>
      <c r="U15" s="894">
        <f t="shared" si="0"/>
        <v>19</v>
      </c>
      <c r="V15" s="895">
        <f t="shared" si="0"/>
        <v>20</v>
      </c>
      <c r="W15" s="894">
        <f t="shared" si="0"/>
        <v>21</v>
      </c>
      <c r="X15" s="894">
        <f t="shared" si="0"/>
        <v>22</v>
      </c>
      <c r="Y15" s="907">
        <f t="shared" si="0"/>
        <v>23</v>
      </c>
      <c r="Z15" s="906">
        <f t="shared" si="0"/>
        <v>24</v>
      </c>
      <c r="AA15" s="894">
        <f t="shared" si="0"/>
        <v>25</v>
      </c>
      <c r="AB15" s="894">
        <f t="shared" si="0"/>
        <v>26</v>
      </c>
      <c r="AC15" s="894">
        <f t="shared" si="0"/>
        <v>27</v>
      </c>
      <c r="AD15" s="897">
        <f t="shared" si="0"/>
        <v>28</v>
      </c>
      <c r="AE15" s="899"/>
      <c r="AF15" s="899"/>
      <c r="AG15" s="899"/>
    </row>
    <row r="16" spans="1:33" ht="14.45" customHeight="1" x14ac:dyDescent="0.25">
      <c r="A16" s="396" t="s">
        <v>60</v>
      </c>
      <c r="B16" s="756" t="s">
        <v>1</v>
      </c>
      <c r="C16" s="302">
        <f>+FEV!D13</f>
        <v>0</v>
      </c>
      <c r="D16" s="304" t="str">
        <f>+FEV!E13</f>
        <v>FE</v>
      </c>
      <c r="E16" s="302">
        <f>+FEV!F13</f>
        <v>0</v>
      </c>
      <c r="F16" s="303">
        <f>+FEV!G13</f>
        <v>0</v>
      </c>
      <c r="G16" s="303" t="str">
        <f>+FEV!H13</f>
        <v>FOTS</v>
      </c>
      <c r="H16" s="303" t="str">
        <f>+FEV!I13</f>
        <v>FOTS</v>
      </c>
      <c r="I16" s="303">
        <f>+FEV!J13</f>
        <v>0</v>
      </c>
      <c r="J16" s="303">
        <f>+FEV!K13</f>
        <v>0</v>
      </c>
      <c r="K16" s="304" t="str">
        <f>+FEV!L13</f>
        <v>D</v>
      </c>
      <c r="L16" s="302" t="str">
        <f>+FEV!M13</f>
        <v>N</v>
      </c>
      <c r="M16" s="303">
        <f>+FEV!N13</f>
        <v>0</v>
      </c>
      <c r="N16" s="303">
        <f>+FEV!O13</f>
        <v>0</v>
      </c>
      <c r="O16" s="303" t="str">
        <f>+FEV!P13</f>
        <v>D</v>
      </c>
      <c r="P16" s="303" t="str">
        <f>+FEV!Q13</f>
        <v>D</v>
      </c>
      <c r="Q16" s="303">
        <f>+FEV!R13</f>
        <v>0</v>
      </c>
      <c r="R16" s="304">
        <f>+FEV!S13</f>
        <v>0</v>
      </c>
      <c r="S16" s="302" t="str">
        <f>+FEV!T13</f>
        <v>DISP</v>
      </c>
      <c r="T16" s="303" t="str">
        <f>+FEV!U13</f>
        <v>T</v>
      </c>
      <c r="U16" s="303" t="str">
        <f>+FEV!V13</f>
        <v>DT</v>
      </c>
      <c r="V16" s="303">
        <f>+FEV!W13</f>
        <v>0</v>
      </c>
      <c r="W16" s="303" t="str">
        <f>+FEV!X13</f>
        <v>N</v>
      </c>
      <c r="X16" s="303" t="str">
        <f>+FEV!Y13</f>
        <v>N</v>
      </c>
      <c r="Y16" s="304">
        <f>+FEV!Z13</f>
        <v>0</v>
      </c>
      <c r="Z16" s="735" t="str">
        <f>+FEV!AA13</f>
        <v>DTS5S</v>
      </c>
      <c r="AA16" s="303" t="str">
        <f>+FEV!AB13</f>
        <v>TR</v>
      </c>
      <c r="AB16" s="303" t="str">
        <f>+FEV!AC13</f>
        <v>TR</v>
      </c>
      <c r="AC16" s="303">
        <f>+FEV!AD13</f>
        <v>0</v>
      </c>
      <c r="AD16" s="304" t="str">
        <f>+FEV!AE13</f>
        <v>DTSDS</v>
      </c>
      <c r="AE16" s="900"/>
      <c r="AF16" s="900"/>
      <c r="AG16" s="900"/>
    </row>
    <row r="17" spans="1:34" ht="14.45" customHeight="1" x14ac:dyDescent="0.25">
      <c r="A17" s="607" t="s">
        <v>145</v>
      </c>
      <c r="B17" s="759" t="s">
        <v>1</v>
      </c>
      <c r="C17" s="291" t="str">
        <f>+FEV!D14</f>
        <v>N</v>
      </c>
      <c r="D17" s="289" t="str">
        <f>+FEV!E14</f>
        <v>N</v>
      </c>
      <c r="E17" s="291">
        <f>+FEV!F14</f>
        <v>0</v>
      </c>
      <c r="F17" s="285">
        <f>+FEV!G14</f>
        <v>0</v>
      </c>
      <c r="G17" s="285" t="str">
        <f>+FEV!H14</f>
        <v>D</v>
      </c>
      <c r="H17" s="285" t="str">
        <f>+FEV!I14</f>
        <v>N</v>
      </c>
      <c r="I17" s="285">
        <f>+FEV!J14</f>
        <v>0</v>
      </c>
      <c r="J17" s="285">
        <f>+FEV!K14</f>
        <v>0</v>
      </c>
      <c r="K17" s="289" t="str">
        <f>+FEV!L14</f>
        <v>D</v>
      </c>
      <c r="L17" s="291" t="str">
        <f>+FEV!M14</f>
        <v>N</v>
      </c>
      <c r="M17" s="285">
        <f>+FEV!N14</f>
        <v>0</v>
      </c>
      <c r="N17" s="285">
        <f>+FEV!O14</f>
        <v>0</v>
      </c>
      <c r="O17" s="285" t="str">
        <f>+FEV!P14</f>
        <v>D</v>
      </c>
      <c r="P17" s="285" t="str">
        <f>+FEV!Q14</f>
        <v>D</v>
      </c>
      <c r="Q17" s="285">
        <f>+FEV!R14</f>
        <v>0</v>
      </c>
      <c r="R17" s="289">
        <f>+FEV!S14</f>
        <v>0</v>
      </c>
      <c r="S17" s="291" t="str">
        <f>+FEV!T14</f>
        <v>D</v>
      </c>
      <c r="T17" s="285" t="str">
        <f>+FEV!U14</f>
        <v>DISP</v>
      </c>
      <c r="U17" s="285">
        <f>+FEV!V14</f>
        <v>0</v>
      </c>
      <c r="V17" s="285">
        <f>+FEV!W14</f>
        <v>0</v>
      </c>
      <c r="W17" s="285" t="str">
        <f>+FEV!X14</f>
        <v>N</v>
      </c>
      <c r="X17" s="285" t="str">
        <f>+FEV!Y14</f>
        <v>N</v>
      </c>
      <c r="Y17" s="289">
        <f>+FEV!Z14</f>
        <v>0</v>
      </c>
      <c r="Z17" s="736" t="str">
        <f>+FEV!AA14</f>
        <v>DTS5S</v>
      </c>
      <c r="AA17" s="285" t="str">
        <f>+FEV!AB14</f>
        <v>TR</v>
      </c>
      <c r="AB17" s="285" t="str">
        <f>+FEV!AC14</f>
        <v>TR</v>
      </c>
      <c r="AC17" s="285">
        <f>+FEV!AD14</f>
        <v>0</v>
      </c>
      <c r="AD17" s="289">
        <f>+FEV!AE14</f>
        <v>0</v>
      </c>
      <c r="AE17" s="900"/>
      <c r="AF17" s="900"/>
      <c r="AG17" s="900"/>
    </row>
    <row r="18" spans="1:34" ht="14.45" customHeight="1" x14ac:dyDescent="0.25">
      <c r="A18" s="607" t="s">
        <v>65</v>
      </c>
      <c r="B18" s="759" t="s">
        <v>2</v>
      </c>
      <c r="C18" s="291" t="str">
        <f>+FEV!D15</f>
        <v>D</v>
      </c>
      <c r="D18" s="289" t="str">
        <f>+FEV!E15</f>
        <v>N</v>
      </c>
      <c r="E18" s="291">
        <f>+FEV!F15</f>
        <v>0</v>
      </c>
      <c r="F18" s="285">
        <f>+FEV!G15</f>
        <v>0</v>
      </c>
      <c r="G18" s="285" t="str">
        <f>+FEV!H15</f>
        <v>D</v>
      </c>
      <c r="H18" s="285" t="str">
        <f>+FEV!I15</f>
        <v>N</v>
      </c>
      <c r="I18" s="285">
        <f>+FEV!J15</f>
        <v>0</v>
      </c>
      <c r="J18" s="285">
        <f>+FEV!K15</f>
        <v>0</v>
      </c>
      <c r="K18" s="289" t="str">
        <f>+FEV!L15</f>
        <v>D</v>
      </c>
      <c r="L18" s="291" t="str">
        <f>+FEV!M15</f>
        <v>N</v>
      </c>
      <c r="M18" s="285">
        <f>+FEV!N15</f>
        <v>0</v>
      </c>
      <c r="N18" s="285">
        <f>+FEV!O15</f>
        <v>0</v>
      </c>
      <c r="O18" s="285" t="str">
        <f>+FEV!P15</f>
        <v>D</v>
      </c>
      <c r="P18" s="285" t="str">
        <f>+FEV!Q15</f>
        <v>DISP</v>
      </c>
      <c r="Q18" s="285">
        <f>+FEV!R15</f>
        <v>0</v>
      </c>
      <c r="R18" s="289">
        <f>+FEV!S15</f>
        <v>0</v>
      </c>
      <c r="S18" s="291" t="str">
        <f>+FEV!T15</f>
        <v>D</v>
      </c>
      <c r="T18" s="285" t="str">
        <f>+FEV!U15</f>
        <v>N</v>
      </c>
      <c r="U18" s="285">
        <f>+FEV!V15</f>
        <v>0</v>
      </c>
      <c r="V18" s="285">
        <f>+FEV!W15</f>
        <v>0</v>
      </c>
      <c r="W18" s="285" t="str">
        <f>+FEV!X15</f>
        <v>N</v>
      </c>
      <c r="X18" s="285" t="str">
        <f>+FEV!Y15</f>
        <v>N</v>
      </c>
      <c r="Y18" s="289">
        <f>+FEV!Z15</f>
        <v>0</v>
      </c>
      <c r="Z18" s="736" t="str">
        <f>+FEV!AA15</f>
        <v>DTS5S</v>
      </c>
      <c r="AA18" s="285" t="str">
        <f>+FEV!AB15</f>
        <v>TR</v>
      </c>
      <c r="AB18" s="285" t="str">
        <f>+FEV!AC15</f>
        <v>TR</v>
      </c>
      <c r="AC18" s="285">
        <f>+FEV!AD15</f>
        <v>0</v>
      </c>
      <c r="AD18" s="289">
        <f>+FEV!AE15</f>
        <v>0</v>
      </c>
      <c r="AE18" s="900"/>
      <c r="AF18" s="900"/>
      <c r="AG18" s="900"/>
    </row>
    <row r="19" spans="1:34" ht="14.45" customHeight="1" x14ac:dyDescent="0.25">
      <c r="A19" s="607" t="s">
        <v>68</v>
      </c>
      <c r="B19" s="759" t="s">
        <v>2</v>
      </c>
      <c r="C19" s="291" t="str">
        <f>+FEV!D16</f>
        <v>D</v>
      </c>
      <c r="D19" s="289" t="str">
        <f>+FEV!E16</f>
        <v>N</v>
      </c>
      <c r="E19" s="291">
        <f>+FEV!F16</f>
        <v>0</v>
      </c>
      <c r="F19" s="285">
        <f>+FEV!G16</f>
        <v>0</v>
      </c>
      <c r="G19" s="285" t="str">
        <f>+FEV!H16</f>
        <v>D</v>
      </c>
      <c r="H19" s="285" t="str">
        <f>+FEV!I16</f>
        <v>N</v>
      </c>
      <c r="I19" s="285">
        <f>+FEV!J16</f>
        <v>0</v>
      </c>
      <c r="J19" s="285">
        <f>+FEV!K16</f>
        <v>0</v>
      </c>
      <c r="K19" s="289" t="str">
        <f>+FEV!L16</f>
        <v>D</v>
      </c>
      <c r="L19" s="291" t="str">
        <f>+FEV!M16</f>
        <v>N</v>
      </c>
      <c r="M19" s="285">
        <f>+FEV!N16</f>
        <v>0</v>
      </c>
      <c r="N19" s="285">
        <f>+FEV!O16</f>
        <v>0</v>
      </c>
      <c r="O19" s="285" t="str">
        <f>+FEV!P16</f>
        <v>D</v>
      </c>
      <c r="P19" s="285" t="str">
        <f>+FEV!Q16</f>
        <v>D</v>
      </c>
      <c r="Q19" s="285">
        <f>+FEV!R16</f>
        <v>0</v>
      </c>
      <c r="R19" s="289">
        <f>+FEV!S16</f>
        <v>0</v>
      </c>
      <c r="S19" s="291" t="str">
        <f>+FEV!T16</f>
        <v>D</v>
      </c>
      <c r="T19" s="285" t="str">
        <f>+FEV!U16</f>
        <v>N</v>
      </c>
      <c r="U19" s="285">
        <f>+FEV!V16</f>
        <v>0</v>
      </c>
      <c r="V19" s="285">
        <f>+FEV!W16</f>
        <v>0</v>
      </c>
      <c r="W19" s="285" t="str">
        <f>+FEV!X16</f>
        <v>N</v>
      </c>
      <c r="X19" s="285" t="str">
        <f>+FEV!Y16</f>
        <v>DISP</v>
      </c>
      <c r="Y19" s="289">
        <f>+FEV!Z16</f>
        <v>0</v>
      </c>
      <c r="Z19" s="736" t="str">
        <f>+FEV!AA16</f>
        <v>DTS5S</v>
      </c>
      <c r="AA19" s="285" t="str">
        <f>+FEV!AB16</f>
        <v>TR</v>
      </c>
      <c r="AB19" s="285" t="str">
        <f>+FEV!AC16</f>
        <v>TR</v>
      </c>
      <c r="AC19" s="285">
        <f>+FEV!AD16</f>
        <v>0</v>
      </c>
      <c r="AD19" s="289">
        <f>+FEV!AE16</f>
        <v>0</v>
      </c>
      <c r="AE19" s="900"/>
      <c r="AF19" s="900"/>
      <c r="AG19" s="900"/>
    </row>
    <row r="20" spans="1:34" ht="14.45" customHeight="1" x14ac:dyDescent="0.25">
      <c r="A20" s="607" t="s">
        <v>98</v>
      </c>
      <c r="B20" s="759" t="s">
        <v>2</v>
      </c>
      <c r="C20" s="291" t="str">
        <f>+FEV!D17</f>
        <v>D</v>
      </c>
      <c r="D20" s="289" t="str">
        <f>+FEV!E17</f>
        <v>N</v>
      </c>
      <c r="E20" s="291" t="str">
        <f>+FEV!F17</f>
        <v>NT</v>
      </c>
      <c r="F20" s="285" t="str">
        <f>+FEV!G17</f>
        <v>NTS</v>
      </c>
      <c r="G20" s="285" t="str">
        <f>+FEV!H17</f>
        <v>T</v>
      </c>
      <c r="H20" s="285" t="str">
        <f>+FEV!I17</f>
        <v>N</v>
      </c>
      <c r="I20" s="285">
        <f>+FEV!J17</f>
        <v>0</v>
      </c>
      <c r="J20" s="285">
        <f>+FEV!K17</f>
        <v>0</v>
      </c>
      <c r="K20" s="289" t="str">
        <f>+FEV!L17</f>
        <v>FE</v>
      </c>
      <c r="L20" s="291" t="str">
        <f>+FEV!M17</f>
        <v>N</v>
      </c>
      <c r="M20" s="285" t="str">
        <f>+FEV!N17</f>
        <v>NT</v>
      </c>
      <c r="N20" s="285" t="str">
        <f>+FEV!O17</f>
        <v>NTS</v>
      </c>
      <c r="O20" s="285">
        <f>+FEV!P17</f>
        <v>0</v>
      </c>
      <c r="P20" s="285" t="str">
        <f>+FEV!Q17</f>
        <v>T</v>
      </c>
      <c r="Q20" s="285" t="str">
        <f>+FEV!R17</f>
        <v>NT</v>
      </c>
      <c r="R20" s="289">
        <f>+FEV!S17</f>
        <v>0</v>
      </c>
      <c r="S20" s="291" t="str">
        <f>+FEV!T17</f>
        <v>D</v>
      </c>
      <c r="T20" s="285" t="str">
        <f>+FEV!U17</f>
        <v>N</v>
      </c>
      <c r="U20" s="285">
        <f>+FEV!V17</f>
        <v>0</v>
      </c>
      <c r="V20" s="285">
        <f>+FEV!W17</f>
        <v>0</v>
      </c>
      <c r="W20" s="285" t="str">
        <f>+FEV!X17</f>
        <v>N</v>
      </c>
      <c r="X20" s="285" t="str">
        <f>+FEV!Y17</f>
        <v>N</v>
      </c>
      <c r="Y20" s="289">
        <f>+FEV!Z17</f>
        <v>0</v>
      </c>
      <c r="Z20" s="736" t="str">
        <f>+FEV!AA17</f>
        <v>DTS5S</v>
      </c>
      <c r="AA20" s="285" t="str">
        <f>+FEV!AB17</f>
        <v>TR</v>
      </c>
      <c r="AB20" s="285" t="str">
        <f>+FEV!AC17</f>
        <v>TR</v>
      </c>
      <c r="AC20" s="285">
        <f>+FEV!AD17</f>
        <v>0</v>
      </c>
      <c r="AD20" s="289">
        <f>+FEV!AE17</f>
        <v>0</v>
      </c>
      <c r="AE20" s="900"/>
      <c r="AF20" s="900"/>
      <c r="AG20" s="900"/>
    </row>
    <row r="21" spans="1:34" ht="14.25" customHeight="1" x14ac:dyDescent="0.25">
      <c r="A21" s="607" t="s">
        <v>79</v>
      </c>
      <c r="B21" s="759" t="s">
        <v>2</v>
      </c>
      <c r="C21" s="291" t="str">
        <f>+FEV!D18</f>
        <v>FE</v>
      </c>
      <c r="D21" s="289" t="str">
        <f>+FEV!E18</f>
        <v>D</v>
      </c>
      <c r="E21" s="291">
        <f>+FEV!F18</f>
        <v>0</v>
      </c>
      <c r="F21" s="285">
        <f>+FEV!G18</f>
        <v>0</v>
      </c>
      <c r="G21" s="285" t="str">
        <f>+FEV!H18</f>
        <v>FE</v>
      </c>
      <c r="H21" s="285" t="str">
        <f>+FEV!I18</f>
        <v>FE</v>
      </c>
      <c r="I21" s="285">
        <f>+FEV!J18</f>
        <v>0</v>
      </c>
      <c r="J21" s="285">
        <f>+FEV!K18</f>
        <v>0</v>
      </c>
      <c r="K21" s="289" t="str">
        <f>+FEV!L18</f>
        <v>T</v>
      </c>
      <c r="L21" s="291" t="str">
        <f>+FEV!M18</f>
        <v>DT</v>
      </c>
      <c r="M21" s="285" t="str">
        <f>+FEV!N18</f>
        <v>DT</v>
      </c>
      <c r="N21" s="285">
        <f>+FEV!O18</f>
        <v>0</v>
      </c>
      <c r="O21" s="285" t="str">
        <f>+FEV!P18</f>
        <v>D</v>
      </c>
      <c r="P21" s="285" t="str">
        <f>+FEV!Q18</f>
        <v>D</v>
      </c>
      <c r="Q21" s="285">
        <f>+FEV!R18</f>
        <v>0</v>
      </c>
      <c r="R21" s="289">
        <f>+FEV!S18</f>
        <v>0</v>
      </c>
      <c r="S21" s="291" t="str">
        <f>+FEV!T18</f>
        <v>T</v>
      </c>
      <c r="T21" s="285" t="str">
        <f>+FEV!U18</f>
        <v>DT</v>
      </c>
      <c r="U21" s="285" t="str">
        <f>+FEV!V18</f>
        <v>DT</v>
      </c>
      <c r="V21" s="285" t="str">
        <f>+FEV!W18</f>
        <v>DT</v>
      </c>
      <c r="W21" s="285" t="str">
        <f>+FEV!X18</f>
        <v>T</v>
      </c>
      <c r="X21" s="285" t="str">
        <f>+FEV!Y18</f>
        <v>T</v>
      </c>
      <c r="Y21" s="289" t="str">
        <f>+FEV!Z18</f>
        <v>DT</v>
      </c>
      <c r="Z21" s="736" t="str">
        <f>+FEV!AA18</f>
        <v>DTS5S</v>
      </c>
      <c r="AA21" s="285" t="str">
        <f>+FEV!AB18</f>
        <v>TR</v>
      </c>
      <c r="AB21" s="285" t="str">
        <f>+FEV!AC18</f>
        <v>TR</v>
      </c>
      <c r="AC21" s="285">
        <f>+FEV!AD18</f>
        <v>0</v>
      </c>
      <c r="AD21" s="289">
        <f>+FEV!AE18</f>
        <v>0</v>
      </c>
      <c r="AE21" s="900"/>
      <c r="AF21" s="900"/>
      <c r="AG21" s="900"/>
    </row>
    <row r="22" spans="1:34" ht="15" customHeight="1" x14ac:dyDescent="0.25">
      <c r="A22" s="395" t="s">
        <v>73</v>
      </c>
      <c r="B22" s="757" t="s">
        <v>2</v>
      </c>
      <c r="C22" s="367" t="str">
        <f>+FEV!D19</f>
        <v>D</v>
      </c>
      <c r="D22" s="369" t="str">
        <f>+FEV!E19</f>
        <v>N</v>
      </c>
      <c r="E22" s="367">
        <f>+FEV!F19</f>
        <v>0</v>
      </c>
      <c r="F22" s="368">
        <f>+FEV!G19</f>
        <v>0</v>
      </c>
      <c r="G22" s="368" t="str">
        <f>+FEV!H19</f>
        <v>D</v>
      </c>
      <c r="H22" s="368" t="str">
        <f>+FEV!I19</f>
        <v>N</v>
      </c>
      <c r="I22" s="368" t="str">
        <f>+FEV!J19</f>
        <v>NTS</v>
      </c>
      <c r="J22" s="368">
        <f>+FEV!K19</f>
        <v>0</v>
      </c>
      <c r="K22" s="369" t="str">
        <f>+FEV!L19</f>
        <v>D</v>
      </c>
      <c r="L22" s="367" t="str">
        <f>+FEV!M19</f>
        <v>N</v>
      </c>
      <c r="M22" s="368">
        <f>+FEV!N19</f>
        <v>0</v>
      </c>
      <c r="N22" s="368" t="str">
        <f>+FEV!O19</f>
        <v>DT</v>
      </c>
      <c r="O22" s="368" t="str">
        <f>+FEV!P19</f>
        <v>D</v>
      </c>
      <c r="P22" s="368" t="str">
        <f>+FEV!Q19</f>
        <v>D</v>
      </c>
      <c r="Q22" s="368">
        <f>+FEV!R19</f>
        <v>0</v>
      </c>
      <c r="R22" s="369">
        <f>+FEV!S19</f>
        <v>0</v>
      </c>
      <c r="S22" s="367" t="str">
        <f>+FEV!T19</f>
        <v>D</v>
      </c>
      <c r="T22" s="368" t="str">
        <f>+FEV!U19</f>
        <v>N</v>
      </c>
      <c r="U22" s="368">
        <f>+FEV!V19</f>
        <v>0</v>
      </c>
      <c r="V22" s="368">
        <f>+FEV!W19</f>
        <v>0</v>
      </c>
      <c r="W22" s="368" t="str">
        <f>+FEV!X19</f>
        <v>DISP</v>
      </c>
      <c r="X22" s="368" t="str">
        <f>+FEV!Y19</f>
        <v>T</v>
      </c>
      <c r="Y22" s="369">
        <f>+FEV!Z19</f>
        <v>0</v>
      </c>
      <c r="Z22" s="739" t="str">
        <f>+FEV!AA19</f>
        <v>TR</v>
      </c>
      <c r="AA22" s="368" t="str">
        <f>+FEV!AB19</f>
        <v>TR</v>
      </c>
      <c r="AB22" s="368" t="str">
        <f>+FEV!AC19</f>
        <v>TR</v>
      </c>
      <c r="AC22" s="368">
        <f>+FEV!AD19</f>
        <v>0</v>
      </c>
      <c r="AD22" s="369" t="str">
        <f>+FEV!AE19</f>
        <v>DTSDS</v>
      </c>
      <c r="AE22" s="900"/>
      <c r="AF22" s="900"/>
      <c r="AG22" s="900"/>
    </row>
    <row r="23" spans="1:34" ht="14.45" customHeight="1" x14ac:dyDescent="0.25">
      <c r="A23" s="396" t="s">
        <v>75</v>
      </c>
      <c r="B23" s="756" t="s">
        <v>3</v>
      </c>
      <c r="C23" s="302" t="str">
        <f>+FEV!D20</f>
        <v>D</v>
      </c>
      <c r="D23" s="304" t="str">
        <f>+FEV!E20</f>
        <v>N</v>
      </c>
      <c r="E23" s="302">
        <f>+FEV!F20</f>
        <v>0</v>
      </c>
      <c r="F23" s="303">
        <f>+FEV!G20</f>
        <v>0</v>
      </c>
      <c r="G23" s="303" t="str">
        <f>+FEV!H20</f>
        <v>D</v>
      </c>
      <c r="H23" s="303" t="str">
        <f>+FEV!I20</f>
        <v>N</v>
      </c>
      <c r="I23" s="303">
        <f>+FEV!J20</f>
        <v>0</v>
      </c>
      <c r="J23" s="303">
        <f>+FEV!K20</f>
        <v>0</v>
      </c>
      <c r="K23" s="304" t="str">
        <f>+FEV!L20</f>
        <v>D</v>
      </c>
      <c r="L23" s="302" t="str">
        <f>+FEV!M20</f>
        <v>N</v>
      </c>
      <c r="M23" s="303">
        <f>+FEV!N20</f>
        <v>0</v>
      </c>
      <c r="N23" s="303">
        <f>+FEV!O20</f>
        <v>0</v>
      </c>
      <c r="O23" s="303" t="str">
        <f>+FEV!P20</f>
        <v>D</v>
      </c>
      <c r="P23" s="303" t="str">
        <f>+FEV!Q20</f>
        <v>D</v>
      </c>
      <c r="Q23" s="303">
        <f>+FEV!R20</f>
        <v>0</v>
      </c>
      <c r="R23" s="304">
        <f>+FEV!S20</f>
        <v>0</v>
      </c>
      <c r="S23" s="302" t="str">
        <f>+FEV!T20</f>
        <v>D</v>
      </c>
      <c r="T23" s="303" t="str">
        <f>+FEV!U20</f>
        <v>N</v>
      </c>
      <c r="U23" s="303">
        <f>+FEV!V20</f>
        <v>0</v>
      </c>
      <c r="V23" s="303">
        <f>+FEV!W20</f>
        <v>0</v>
      </c>
      <c r="W23" s="303" t="str">
        <f>+FEV!X20</f>
        <v>N</v>
      </c>
      <c r="X23" s="303" t="str">
        <f>+FEV!Y20</f>
        <v>N</v>
      </c>
      <c r="Y23" s="304">
        <f>+FEV!Z20</f>
        <v>0</v>
      </c>
      <c r="Z23" s="735" t="str">
        <f>+FEV!AA20</f>
        <v>DTS5S</v>
      </c>
      <c r="AA23" s="303" t="str">
        <f>+FEV!AB20</f>
        <v>TR</v>
      </c>
      <c r="AB23" s="303" t="str">
        <f>+FEV!AC20</f>
        <v>TR</v>
      </c>
      <c r="AC23" s="303">
        <f>+FEV!AD20</f>
        <v>0</v>
      </c>
      <c r="AD23" s="304">
        <f>+FEV!AE20</f>
        <v>0</v>
      </c>
      <c r="AE23" s="900"/>
      <c r="AF23" s="900"/>
      <c r="AG23" s="900"/>
    </row>
    <row r="24" spans="1:34" ht="14.45" customHeight="1" x14ac:dyDescent="0.25">
      <c r="A24" s="607" t="s">
        <v>159</v>
      </c>
      <c r="B24" s="759" t="s">
        <v>3</v>
      </c>
      <c r="C24" s="291" t="str">
        <f>+FEV!D21</f>
        <v>FOTS</v>
      </c>
      <c r="D24" s="289" t="str">
        <f>+FEV!E21</f>
        <v>FOTS</v>
      </c>
      <c r="E24" s="291" t="str">
        <f>+FEV!F21</f>
        <v>DTS</v>
      </c>
      <c r="F24" s="285">
        <f>+FEV!G21</f>
        <v>0</v>
      </c>
      <c r="G24" s="285" t="str">
        <f>+FEV!H21</f>
        <v>D</v>
      </c>
      <c r="H24" s="285" t="str">
        <f>+FEV!I21</f>
        <v>N</v>
      </c>
      <c r="I24" s="285">
        <f>+FEV!J21</f>
        <v>0</v>
      </c>
      <c r="J24" s="285">
        <f>+FEV!K21</f>
        <v>0</v>
      </c>
      <c r="K24" s="289" t="str">
        <f>+FEV!L21</f>
        <v>D</v>
      </c>
      <c r="L24" s="291">
        <f>+FEV!M21</f>
        <v>0</v>
      </c>
      <c r="M24" s="285" t="str">
        <f>+FEV!N21</f>
        <v>D</v>
      </c>
      <c r="N24" s="285">
        <f>+FEV!O21</f>
        <v>0</v>
      </c>
      <c r="O24" s="285" t="str">
        <f>+FEV!P21</f>
        <v>D</v>
      </c>
      <c r="P24" s="285" t="str">
        <f>+FEV!Q21</f>
        <v>DISP</v>
      </c>
      <c r="Q24" s="285" t="str">
        <f>+FEV!R21</f>
        <v>DTS</v>
      </c>
      <c r="R24" s="289">
        <f>+FEV!S21</f>
        <v>0</v>
      </c>
      <c r="S24" s="291" t="str">
        <f>+FEV!T21</f>
        <v>D</v>
      </c>
      <c r="T24" s="285" t="str">
        <f>+FEV!U21</f>
        <v>N</v>
      </c>
      <c r="U24" s="285">
        <f>+FEV!V21</f>
        <v>0</v>
      </c>
      <c r="V24" s="285">
        <f>+FEV!W21</f>
        <v>0</v>
      </c>
      <c r="W24" s="285" t="str">
        <f>+FEV!X21</f>
        <v>N</v>
      </c>
      <c r="X24" s="285" t="str">
        <f>+FEV!Y21</f>
        <v>N</v>
      </c>
      <c r="Y24" s="289">
        <f>+FEV!Z21</f>
        <v>0</v>
      </c>
      <c r="Z24" s="736" t="str">
        <f>+FEV!AA21</f>
        <v>DTS5S</v>
      </c>
      <c r="AA24" s="285" t="str">
        <f>+FEV!AB21</f>
        <v>TR</v>
      </c>
      <c r="AB24" s="285" t="str">
        <f>+FEV!AC21</f>
        <v>TR</v>
      </c>
      <c r="AC24" s="285">
        <f>+FEV!AD21</f>
        <v>0</v>
      </c>
      <c r="AD24" s="289">
        <f>+FEV!AE21</f>
        <v>0</v>
      </c>
      <c r="AE24" s="900"/>
      <c r="AF24" s="900"/>
      <c r="AG24" s="900"/>
    </row>
    <row r="25" spans="1:34" ht="14.45" customHeight="1" x14ac:dyDescent="0.25">
      <c r="A25" s="607" t="s">
        <v>81</v>
      </c>
      <c r="B25" s="759" t="s">
        <v>3</v>
      </c>
      <c r="C25" s="291" t="str">
        <f>+FEV!D22</f>
        <v>D</v>
      </c>
      <c r="D25" s="289" t="str">
        <f>+FEV!E22</f>
        <v>N</v>
      </c>
      <c r="E25" s="291">
        <f>+FEV!F22</f>
        <v>0</v>
      </c>
      <c r="F25" s="285">
        <f>+FEV!G22</f>
        <v>0</v>
      </c>
      <c r="G25" s="285" t="str">
        <f>+FEV!H22</f>
        <v>NT</v>
      </c>
      <c r="H25" s="285" t="str">
        <f>+FEV!I22</f>
        <v>N</v>
      </c>
      <c r="I25" s="285">
        <f>+FEV!J22</f>
        <v>0</v>
      </c>
      <c r="J25" s="285">
        <f>+FEV!K22</f>
        <v>0</v>
      </c>
      <c r="K25" s="289" t="str">
        <f>+FEV!L22</f>
        <v>D</v>
      </c>
      <c r="L25" s="291" t="str">
        <f>+FEV!M22</f>
        <v>DT</v>
      </c>
      <c r="M25" s="285" t="str">
        <f>+FEV!N22</f>
        <v>L</v>
      </c>
      <c r="N25" s="285" t="str">
        <f>+FEV!O22</f>
        <v>L</v>
      </c>
      <c r="O25" s="285" t="str">
        <f>+FEV!P22</f>
        <v>L</v>
      </c>
      <c r="P25" s="285" t="str">
        <f>+FEV!Q22</f>
        <v>L</v>
      </c>
      <c r="Q25" s="285">
        <f>+FEV!R22</f>
        <v>0</v>
      </c>
      <c r="R25" s="289">
        <f>+FEV!S22</f>
        <v>0</v>
      </c>
      <c r="S25" s="291" t="str">
        <f>+FEV!T22</f>
        <v>L</v>
      </c>
      <c r="T25" s="285" t="str">
        <f>+FEV!U22</f>
        <v>L</v>
      </c>
      <c r="U25" s="285" t="str">
        <f>+FEV!V22</f>
        <v>L</v>
      </c>
      <c r="V25" s="285" t="str">
        <f>+FEV!W22</f>
        <v>L</v>
      </c>
      <c r="W25" s="285" t="str">
        <f>+FEV!X22</f>
        <v>L</v>
      </c>
      <c r="X25" s="285">
        <f>+FEV!Y22</f>
        <v>0</v>
      </c>
      <c r="Y25" s="289">
        <f>+FEV!Z22</f>
        <v>0</v>
      </c>
      <c r="Z25" s="736" t="str">
        <f>+FEV!AA22</f>
        <v>L</v>
      </c>
      <c r="AA25" s="285" t="str">
        <f>+FEV!AB22</f>
        <v>L</v>
      </c>
      <c r="AB25" s="285" t="str">
        <f>+FEV!AC22</f>
        <v>L</v>
      </c>
      <c r="AC25" s="285" t="str">
        <f>+FEV!AD22</f>
        <v>L</v>
      </c>
      <c r="AD25" s="289" t="str">
        <f>+FEV!AE22</f>
        <v>L</v>
      </c>
      <c r="AE25" s="900"/>
      <c r="AF25" s="900"/>
      <c r="AG25" s="900"/>
    </row>
    <row r="26" spans="1:34" ht="14.45" customHeight="1" x14ac:dyDescent="0.25">
      <c r="A26" s="607" t="s">
        <v>106</v>
      </c>
      <c r="B26" s="759" t="s">
        <v>3</v>
      </c>
      <c r="C26" s="291">
        <f>+FEV!D23</f>
        <v>0</v>
      </c>
      <c r="D26" s="289" t="str">
        <f>+FEV!E23</f>
        <v>N</v>
      </c>
      <c r="E26" s="291">
        <f>+FEV!F23</f>
        <v>0</v>
      </c>
      <c r="F26" s="285">
        <f>+FEV!G23</f>
        <v>0</v>
      </c>
      <c r="G26" s="285" t="str">
        <f>+FEV!H23</f>
        <v>D</v>
      </c>
      <c r="H26" s="285" t="str">
        <f>+FEV!I23</f>
        <v>N</v>
      </c>
      <c r="I26" s="285" t="str">
        <f>+FEV!J23</f>
        <v>NTS</v>
      </c>
      <c r="J26" s="285">
        <f>+FEV!K23</f>
        <v>0</v>
      </c>
      <c r="K26" s="289" t="str">
        <f>+FEV!L23</f>
        <v>D</v>
      </c>
      <c r="L26" s="291" t="str">
        <f>+FEV!M23</f>
        <v>N</v>
      </c>
      <c r="M26" s="285">
        <f>+FEV!N23</f>
        <v>0</v>
      </c>
      <c r="N26" s="285">
        <f>+FEV!O23</f>
        <v>0</v>
      </c>
      <c r="O26" s="285" t="str">
        <f>+FEV!P23</f>
        <v>D</v>
      </c>
      <c r="P26" s="285" t="str">
        <f>+FEV!Q23</f>
        <v>D</v>
      </c>
      <c r="Q26" s="285">
        <f>+FEV!R23</f>
        <v>0</v>
      </c>
      <c r="R26" s="289">
        <f>+FEV!S23</f>
        <v>0</v>
      </c>
      <c r="S26" s="291" t="str">
        <f>+FEV!T23</f>
        <v>D</v>
      </c>
      <c r="T26" s="285" t="str">
        <f>+FEV!U23</f>
        <v>N</v>
      </c>
      <c r="U26" s="285">
        <f>+FEV!V23</f>
        <v>0</v>
      </c>
      <c r="V26" s="285">
        <f>+FEV!W23</f>
        <v>0</v>
      </c>
      <c r="W26" s="285" t="str">
        <f>+FEV!X23</f>
        <v>N</v>
      </c>
      <c r="X26" s="285" t="str">
        <f>+FEV!Y23</f>
        <v>N</v>
      </c>
      <c r="Y26" s="289">
        <f>+FEV!Z23</f>
        <v>0</v>
      </c>
      <c r="Z26" s="736" t="str">
        <f>+FEV!AA23</f>
        <v>DTS5S</v>
      </c>
      <c r="AA26" s="285" t="str">
        <f>+FEV!AB23</f>
        <v>TR</v>
      </c>
      <c r="AB26" s="285" t="str">
        <f>+FEV!AC23</f>
        <v>TR</v>
      </c>
      <c r="AC26" s="285">
        <f>+FEV!AD23</f>
        <v>0</v>
      </c>
      <c r="AD26" s="289">
        <f>+FEV!AE23</f>
        <v>0</v>
      </c>
      <c r="AE26" s="900"/>
      <c r="AF26" s="900"/>
      <c r="AG26" s="900"/>
    </row>
    <row r="27" spans="1:34" ht="14.45" customHeight="1" x14ac:dyDescent="0.25">
      <c r="A27" s="607" t="s">
        <v>112</v>
      </c>
      <c r="B27" s="759" t="s">
        <v>3</v>
      </c>
      <c r="C27" s="291" t="str">
        <f>+FEV!D24</f>
        <v>D</v>
      </c>
      <c r="D27" s="289" t="str">
        <f>+FEV!E24</f>
        <v>N</v>
      </c>
      <c r="E27" s="291">
        <f>+FEV!F24</f>
        <v>0</v>
      </c>
      <c r="F27" s="285">
        <f>+FEV!G24</f>
        <v>0</v>
      </c>
      <c r="G27" s="285" t="str">
        <f>+FEV!H24</f>
        <v>D</v>
      </c>
      <c r="H27" s="285" t="str">
        <f>+FEV!I24</f>
        <v>N</v>
      </c>
      <c r="I27" s="285">
        <f>+FEV!J24</f>
        <v>0</v>
      </c>
      <c r="J27" s="285">
        <f>+FEV!K24</f>
        <v>0</v>
      </c>
      <c r="K27" s="289" t="str">
        <f>+FEV!L24</f>
        <v>D</v>
      </c>
      <c r="L27" s="291" t="str">
        <f>+FEV!M24</f>
        <v>N</v>
      </c>
      <c r="M27" s="285">
        <f>+FEV!N24</f>
        <v>0</v>
      </c>
      <c r="N27" s="285">
        <f>+FEV!O24</f>
        <v>0</v>
      </c>
      <c r="O27" s="285" t="str">
        <f>+FEV!P24</f>
        <v>D</v>
      </c>
      <c r="P27" s="285" t="str">
        <f>+FEV!Q24</f>
        <v>D</v>
      </c>
      <c r="Q27" s="285">
        <f>+FEV!R24</f>
        <v>0</v>
      </c>
      <c r="R27" s="289">
        <f>+FEV!S24</f>
        <v>0</v>
      </c>
      <c r="S27" s="291" t="str">
        <f>+FEV!T24</f>
        <v>D</v>
      </c>
      <c r="T27" s="285" t="str">
        <f>+FEV!U24</f>
        <v>N</v>
      </c>
      <c r="U27" s="285">
        <f>+FEV!V24</f>
        <v>0</v>
      </c>
      <c r="V27" s="285">
        <f>+FEV!W24</f>
        <v>0</v>
      </c>
      <c r="W27" s="285" t="str">
        <f>+FEV!X24</f>
        <v>N</v>
      </c>
      <c r="X27" s="285" t="str">
        <f>+FEV!Y24</f>
        <v>N</v>
      </c>
      <c r="Y27" s="289">
        <f>+FEV!Z24</f>
        <v>0</v>
      </c>
      <c r="Z27" s="736" t="str">
        <f>+FEV!AA24</f>
        <v>DTS5S</v>
      </c>
      <c r="AA27" s="285" t="str">
        <f>+FEV!AB24</f>
        <v>TR</v>
      </c>
      <c r="AB27" s="285" t="str">
        <f>+FEV!AC24</f>
        <v>TR</v>
      </c>
      <c r="AC27" s="285">
        <f>+FEV!AD24</f>
        <v>0</v>
      </c>
      <c r="AD27" s="289">
        <f>+FEV!AE24</f>
        <v>0</v>
      </c>
      <c r="AE27" s="900"/>
      <c r="AF27" s="900"/>
      <c r="AG27" s="900"/>
    </row>
    <row r="28" spans="1:34" ht="14.45" customHeight="1" x14ac:dyDescent="0.25">
      <c r="A28" s="607" t="s">
        <v>291</v>
      </c>
      <c r="B28" s="759" t="s">
        <v>3</v>
      </c>
      <c r="C28" s="291" t="str">
        <f>+FEV!D25</f>
        <v>D</v>
      </c>
      <c r="D28" s="289" t="str">
        <f>+FEV!E25</f>
        <v>N</v>
      </c>
      <c r="E28" s="291">
        <f>+FEV!F25</f>
        <v>0</v>
      </c>
      <c r="F28" s="285">
        <f>+FEV!G25</f>
        <v>0</v>
      </c>
      <c r="G28" s="285" t="str">
        <f>+FEV!H25</f>
        <v>NT</v>
      </c>
      <c r="H28" s="285" t="str">
        <f>+FEV!I25</f>
        <v>N</v>
      </c>
      <c r="I28" s="285">
        <f>+FEV!J25</f>
        <v>0</v>
      </c>
      <c r="J28" s="285" t="str">
        <f>+FEV!K25</f>
        <v>NTSDS</v>
      </c>
      <c r="K28" s="289" t="str">
        <f>+FEV!L25</f>
        <v>N</v>
      </c>
      <c r="L28" s="291">
        <f>+FEV!M25</f>
        <v>0</v>
      </c>
      <c r="M28" s="285">
        <f>+FEV!N25</f>
        <v>0</v>
      </c>
      <c r="N28" s="285" t="str">
        <f>+FEV!O25</f>
        <v>N</v>
      </c>
      <c r="O28" s="285">
        <f>+FEV!P25</f>
        <v>0</v>
      </c>
      <c r="P28" s="285" t="str">
        <f>+FEV!Q25</f>
        <v>NT</v>
      </c>
      <c r="Q28" s="285">
        <f>+FEV!R25</f>
        <v>0</v>
      </c>
      <c r="R28" s="289">
        <f>+FEV!S25</f>
        <v>0</v>
      </c>
      <c r="S28" s="291" t="str">
        <f>+FEV!T25</f>
        <v>D</v>
      </c>
      <c r="T28" s="285" t="str">
        <f>+FEV!U25</f>
        <v>N</v>
      </c>
      <c r="U28" s="285">
        <f>+FEV!V25</f>
        <v>0</v>
      </c>
      <c r="V28" s="285">
        <f>+FEV!W25</f>
        <v>0</v>
      </c>
      <c r="W28" s="285" t="str">
        <f>+FEV!X25</f>
        <v>N</v>
      </c>
      <c r="X28" s="285" t="str">
        <f>+FEV!Y25</f>
        <v>N</v>
      </c>
      <c r="Y28" s="289">
        <f>+FEV!Z25</f>
        <v>0</v>
      </c>
      <c r="Z28" s="736" t="str">
        <f>+FEV!AA25</f>
        <v>DTS5S</v>
      </c>
      <c r="AA28" s="285" t="str">
        <f>+FEV!AB25</f>
        <v>TR</v>
      </c>
      <c r="AB28" s="285" t="str">
        <f>+FEV!AC25</f>
        <v>TR</v>
      </c>
      <c r="AC28" s="285">
        <f>+FEV!AD25</f>
        <v>0</v>
      </c>
      <c r="AD28" s="289" t="str">
        <f>+FEV!AE25</f>
        <v>DTSDS</v>
      </c>
      <c r="AE28" s="900"/>
      <c r="AF28" s="900"/>
      <c r="AG28" s="900"/>
    </row>
    <row r="29" spans="1:34" ht="14.45" customHeight="1" x14ac:dyDescent="0.25">
      <c r="A29" s="607" t="s">
        <v>292</v>
      </c>
      <c r="B29" s="759" t="s">
        <v>3</v>
      </c>
      <c r="C29" s="291" t="str">
        <f>+FEV!D26</f>
        <v>B</v>
      </c>
      <c r="D29" s="289" t="str">
        <f>+FEV!E26</f>
        <v>B</v>
      </c>
      <c r="E29" s="291" t="str">
        <f>+FEV!F26</f>
        <v>B</v>
      </c>
      <c r="F29" s="285" t="str">
        <f>+FEV!G26</f>
        <v>B</v>
      </c>
      <c r="G29" s="285" t="str">
        <f>+FEV!H26</f>
        <v>D</v>
      </c>
      <c r="H29" s="285">
        <f>+FEV!I26</f>
        <v>0</v>
      </c>
      <c r="I29" s="285" t="str">
        <f>+FEV!J26</f>
        <v>N</v>
      </c>
      <c r="J29" s="285" t="str">
        <f>+FEV!K26</f>
        <v>NTSDS</v>
      </c>
      <c r="K29" s="289">
        <f>+FEV!L26</f>
        <v>0</v>
      </c>
      <c r="L29" s="291" t="str">
        <f>+FEV!M26</f>
        <v>N</v>
      </c>
      <c r="M29" s="285">
        <f>+FEV!N26</f>
        <v>0</v>
      </c>
      <c r="N29" s="285">
        <f>+FEV!O26</f>
        <v>0</v>
      </c>
      <c r="O29" s="285" t="str">
        <f>+FEV!P26</f>
        <v>D</v>
      </c>
      <c r="P29" s="285" t="str">
        <f>+FEV!Q26</f>
        <v>D</v>
      </c>
      <c r="Q29" s="285">
        <f>+FEV!R26</f>
        <v>0</v>
      </c>
      <c r="R29" s="289">
        <f>+FEV!S26</f>
        <v>0</v>
      </c>
      <c r="S29" s="291" t="str">
        <f>+FEV!T26</f>
        <v>D</v>
      </c>
      <c r="T29" s="285" t="str">
        <f>+FEV!U26</f>
        <v>N</v>
      </c>
      <c r="U29" s="285">
        <f>+FEV!V26</f>
        <v>0</v>
      </c>
      <c r="V29" s="285">
        <f>+FEV!W26</f>
        <v>0</v>
      </c>
      <c r="W29" s="285" t="str">
        <f>+FEV!X26</f>
        <v>N</v>
      </c>
      <c r="X29" s="285" t="str">
        <f>+FEV!Y26</f>
        <v>N</v>
      </c>
      <c r="Y29" s="289">
        <f>+FEV!Z26</f>
        <v>0</v>
      </c>
      <c r="Z29" s="736" t="str">
        <f>+FEV!AA26</f>
        <v>DTS5S</v>
      </c>
      <c r="AA29" s="285" t="str">
        <f>+FEV!AB26</f>
        <v>TR</v>
      </c>
      <c r="AB29" s="285" t="str">
        <f>+FEV!AC26</f>
        <v>TR</v>
      </c>
      <c r="AC29" s="285">
        <f>+FEV!AD26</f>
        <v>0</v>
      </c>
      <c r="AD29" s="289">
        <f>+FEV!AE26</f>
        <v>0</v>
      </c>
      <c r="AE29" s="900"/>
      <c r="AF29" s="900"/>
      <c r="AG29" s="900"/>
    </row>
    <row r="30" spans="1:34" ht="14.45" customHeight="1" x14ac:dyDescent="0.25">
      <c r="A30" s="607" t="s">
        <v>330</v>
      </c>
      <c r="B30" s="759" t="s">
        <v>3</v>
      </c>
      <c r="C30" s="291" t="str">
        <f>+FEV!D27</f>
        <v>OJTD</v>
      </c>
      <c r="D30" s="289" t="str">
        <f>+FEV!E27</f>
        <v>N</v>
      </c>
      <c r="E30" s="291">
        <f>+FEV!F27</f>
        <v>0</v>
      </c>
      <c r="F30" s="285">
        <f>+FEV!G27</f>
        <v>0</v>
      </c>
      <c r="G30" s="285" t="str">
        <f>+FEV!H27</f>
        <v>D</v>
      </c>
      <c r="H30" s="285" t="str">
        <f>+FEV!I27</f>
        <v>N</v>
      </c>
      <c r="I30" s="285">
        <f>+FEV!J27</f>
        <v>0</v>
      </c>
      <c r="J30" s="285" t="str">
        <f>+FEV!K27</f>
        <v>NT</v>
      </c>
      <c r="K30" s="289" t="str">
        <f>+FEV!L27</f>
        <v>T</v>
      </c>
      <c r="L30" s="291" t="str">
        <f>+FEV!M27</f>
        <v>N</v>
      </c>
      <c r="M30" s="285">
        <f>+FEV!N27</f>
        <v>0</v>
      </c>
      <c r="N30" s="285">
        <f>+FEV!O27</f>
        <v>0</v>
      </c>
      <c r="O30" s="285" t="str">
        <f>+FEV!P27</f>
        <v>D</v>
      </c>
      <c r="P30" s="285" t="str">
        <f>+FEV!Q27</f>
        <v>D</v>
      </c>
      <c r="Q30" s="285">
        <f>+FEV!R27</f>
        <v>0</v>
      </c>
      <c r="R30" s="289">
        <f>+FEV!S27</f>
        <v>0</v>
      </c>
      <c r="S30" s="291" t="str">
        <f>+FEV!T27</f>
        <v>D</v>
      </c>
      <c r="T30" s="285" t="str">
        <f>+FEV!U27</f>
        <v>N</v>
      </c>
      <c r="U30" s="285">
        <f>+FEV!V27</f>
        <v>0</v>
      </c>
      <c r="V30" s="285">
        <f>+FEV!W27</f>
        <v>0</v>
      </c>
      <c r="W30" s="285" t="str">
        <f>+FEV!X27</f>
        <v>DT</v>
      </c>
      <c r="X30" s="285" t="str">
        <f>+FEV!Y27</f>
        <v>T</v>
      </c>
      <c r="Y30" s="289">
        <f>+FEV!Z27</f>
        <v>0</v>
      </c>
      <c r="Z30" s="736" t="str">
        <f>+FEV!AA27</f>
        <v>DTS5S</v>
      </c>
      <c r="AA30" s="285" t="str">
        <f>+FEV!AB27</f>
        <v>TR</v>
      </c>
      <c r="AB30" s="285" t="str">
        <f>+FEV!AC27</f>
        <v>TR</v>
      </c>
      <c r="AC30" s="285">
        <f>+FEV!AD27</f>
        <v>0</v>
      </c>
      <c r="AD30" s="289" t="str">
        <f>+FEV!AE27</f>
        <v>DT</v>
      </c>
      <c r="AE30" s="900"/>
      <c r="AF30" s="900"/>
      <c r="AG30" s="900"/>
    </row>
    <row r="31" spans="1:34" ht="14.45" customHeight="1" thickBot="1" x14ac:dyDescent="0.3">
      <c r="A31" s="607" t="s">
        <v>331</v>
      </c>
      <c r="B31" s="759" t="s">
        <v>3</v>
      </c>
      <c r="C31" s="291" t="str">
        <f>+FEV!D28</f>
        <v>OJTD</v>
      </c>
      <c r="D31" s="289" t="str">
        <f>+FEV!E28</f>
        <v>N</v>
      </c>
      <c r="E31" s="291">
        <f>+FEV!F28</f>
        <v>0</v>
      </c>
      <c r="F31" s="285" t="str">
        <f>+FEV!G28</f>
        <v>D</v>
      </c>
      <c r="G31" s="285" t="str">
        <f>+FEV!H28</f>
        <v>N</v>
      </c>
      <c r="H31" s="285">
        <f>+FEV!I28</f>
        <v>0</v>
      </c>
      <c r="I31" s="285">
        <f>+FEV!J28</f>
        <v>0</v>
      </c>
      <c r="J31" s="285" t="str">
        <f>+FEV!K28</f>
        <v>D</v>
      </c>
      <c r="K31" s="289" t="str">
        <f>+FEV!L28</f>
        <v>N</v>
      </c>
      <c r="L31" s="291">
        <f>+FEV!M28</f>
        <v>0</v>
      </c>
      <c r="M31" s="285">
        <f>+FEV!N28</f>
        <v>0</v>
      </c>
      <c r="N31" s="285" t="str">
        <f>+FEV!O28</f>
        <v>D</v>
      </c>
      <c r="O31" s="285" t="str">
        <f>+FEV!P28</f>
        <v>N</v>
      </c>
      <c r="P31" s="285">
        <f>+FEV!Q28</f>
        <v>0</v>
      </c>
      <c r="Q31" s="285">
        <f>+FEV!R28</f>
        <v>0</v>
      </c>
      <c r="R31" s="289" t="str">
        <f>+FEV!S28</f>
        <v>NT</v>
      </c>
      <c r="S31" s="291" t="str">
        <f>+FEV!T28</f>
        <v>N</v>
      </c>
      <c r="T31" s="285">
        <f>+FEV!U28</f>
        <v>0</v>
      </c>
      <c r="U31" s="285">
        <f>+FEV!V28</f>
        <v>0</v>
      </c>
      <c r="V31" s="285" t="str">
        <f>+FEV!W28</f>
        <v>D</v>
      </c>
      <c r="W31" s="285" t="str">
        <f>+FEV!X28</f>
        <v>D</v>
      </c>
      <c r="X31" s="285">
        <f>+FEV!Y28</f>
        <v>0</v>
      </c>
      <c r="Y31" s="289">
        <f>+FEV!Z28</f>
        <v>0</v>
      </c>
      <c r="Z31" s="736" t="str">
        <f>+FEV!AA28</f>
        <v>DTS5S</v>
      </c>
      <c r="AA31" s="285" t="str">
        <f>+FEV!AB28</f>
        <v>TR</v>
      </c>
      <c r="AB31" s="285" t="str">
        <f>+FEV!AC28</f>
        <v>TR</v>
      </c>
      <c r="AC31" s="285">
        <f>+FEV!AD28</f>
        <v>0</v>
      </c>
      <c r="AD31" s="289" t="str">
        <f>+FEV!AE28</f>
        <v>DT</v>
      </c>
      <c r="AE31" s="900"/>
      <c r="AF31" s="900"/>
      <c r="AG31" s="900"/>
    </row>
    <row r="32" spans="1:34" ht="14.45" customHeight="1" thickBot="1" x14ac:dyDescent="0.3">
      <c r="A32" s="1505" t="s">
        <v>22</v>
      </c>
      <c r="B32" s="1508" t="s">
        <v>23</v>
      </c>
      <c r="C32" s="1502" t="s">
        <v>201</v>
      </c>
      <c r="D32" s="1503"/>
      <c r="E32" s="1503"/>
      <c r="F32" s="1503"/>
      <c r="G32" s="1503"/>
      <c r="H32" s="1503"/>
      <c r="I32" s="1503"/>
      <c r="J32" s="1503"/>
      <c r="K32" s="1503"/>
      <c r="L32" s="1503"/>
      <c r="M32" s="1503"/>
      <c r="N32" s="1503"/>
      <c r="O32" s="1503"/>
      <c r="P32" s="1503"/>
      <c r="Q32" s="1503"/>
      <c r="R32" s="1503"/>
      <c r="S32" s="1503"/>
      <c r="T32" s="1503"/>
      <c r="U32" s="1503"/>
      <c r="V32" s="1503"/>
      <c r="W32" s="1503"/>
      <c r="X32" s="1503"/>
      <c r="Y32" s="1503"/>
      <c r="Z32" s="1503"/>
      <c r="AA32" s="1503"/>
      <c r="AB32" s="1503"/>
      <c r="AC32" s="1503"/>
      <c r="AD32" s="1504"/>
      <c r="AE32" s="901"/>
      <c r="AF32" s="901"/>
      <c r="AG32" s="901"/>
      <c r="AH32" s="227"/>
    </row>
    <row r="33" spans="1:34" ht="14.45" customHeight="1" x14ac:dyDescent="0.25">
      <c r="A33" s="1506"/>
      <c r="B33" s="1509"/>
      <c r="C33" s="268" t="s">
        <v>11</v>
      </c>
      <c r="D33" s="271" t="s">
        <v>12</v>
      </c>
      <c r="E33" s="293" t="s">
        <v>13</v>
      </c>
      <c r="F33" s="270" t="s">
        <v>14</v>
      </c>
      <c r="G33" s="270" t="s">
        <v>15</v>
      </c>
      <c r="H33" s="270" t="s">
        <v>9</v>
      </c>
      <c r="I33" s="270" t="s">
        <v>10</v>
      </c>
      <c r="J33" s="270" t="s">
        <v>11</v>
      </c>
      <c r="K33" s="294" t="s">
        <v>12</v>
      </c>
      <c r="L33" s="268" t="s">
        <v>13</v>
      </c>
      <c r="M33" s="269" t="s">
        <v>14</v>
      </c>
      <c r="N33" s="269" t="s">
        <v>15</v>
      </c>
      <c r="O33" s="269" t="s">
        <v>9</v>
      </c>
      <c r="P33" s="269" t="s">
        <v>10</v>
      </c>
      <c r="Q33" s="269" t="s">
        <v>11</v>
      </c>
      <c r="R33" s="271" t="s">
        <v>12</v>
      </c>
      <c r="S33" s="293" t="s">
        <v>13</v>
      </c>
      <c r="T33" s="270" t="s">
        <v>14</v>
      </c>
      <c r="U33" s="270" t="s">
        <v>15</v>
      </c>
      <c r="V33" s="270" t="s">
        <v>9</v>
      </c>
      <c r="W33" s="270" t="s">
        <v>10</v>
      </c>
      <c r="X33" s="270" t="s">
        <v>11</v>
      </c>
      <c r="Y33" s="294" t="s">
        <v>12</v>
      </c>
      <c r="Z33" s="268" t="s">
        <v>13</v>
      </c>
      <c r="AA33" s="269" t="s">
        <v>14</v>
      </c>
      <c r="AB33" s="269" t="s">
        <v>15</v>
      </c>
      <c r="AC33" s="269" t="s">
        <v>9</v>
      </c>
      <c r="AD33" s="271" t="s">
        <v>10</v>
      </c>
      <c r="AE33" s="899"/>
      <c r="AF33" s="899"/>
      <c r="AG33" s="899"/>
      <c r="AH33" s="227"/>
    </row>
    <row r="34" spans="1:34" ht="14.45" customHeight="1" thickBot="1" x14ac:dyDescent="0.3">
      <c r="A34" s="1507"/>
      <c r="B34" s="1510"/>
      <c r="C34" s="903">
        <v>1</v>
      </c>
      <c r="D34" s="890">
        <f>C34+1</f>
        <v>2</v>
      </c>
      <c r="E34" s="891">
        <f t="shared" ref="E34:AD34" si="1">D34+1</f>
        <v>3</v>
      </c>
      <c r="F34" s="892">
        <f t="shared" si="1"/>
        <v>4</v>
      </c>
      <c r="G34" s="892">
        <f t="shared" si="1"/>
        <v>5</v>
      </c>
      <c r="H34" s="892">
        <f t="shared" si="1"/>
        <v>6</v>
      </c>
      <c r="I34" s="892">
        <f t="shared" si="1"/>
        <v>7</v>
      </c>
      <c r="J34" s="892">
        <f t="shared" si="1"/>
        <v>8</v>
      </c>
      <c r="K34" s="893">
        <f t="shared" si="1"/>
        <v>9</v>
      </c>
      <c r="L34" s="891">
        <f t="shared" si="1"/>
        <v>10</v>
      </c>
      <c r="M34" s="892">
        <f t="shared" si="1"/>
        <v>11</v>
      </c>
      <c r="N34" s="892">
        <f t="shared" si="1"/>
        <v>12</v>
      </c>
      <c r="O34" s="889">
        <f t="shared" si="1"/>
        <v>13</v>
      </c>
      <c r="P34" s="892">
        <f t="shared" si="1"/>
        <v>14</v>
      </c>
      <c r="Q34" s="892">
        <f t="shared" si="1"/>
        <v>15</v>
      </c>
      <c r="R34" s="890">
        <f t="shared" si="1"/>
        <v>16</v>
      </c>
      <c r="S34" s="891">
        <f t="shared" si="1"/>
        <v>17</v>
      </c>
      <c r="T34" s="892">
        <f t="shared" si="1"/>
        <v>18</v>
      </c>
      <c r="U34" s="892">
        <f t="shared" si="1"/>
        <v>19</v>
      </c>
      <c r="V34" s="892">
        <f t="shared" si="1"/>
        <v>20</v>
      </c>
      <c r="W34" s="889">
        <f t="shared" si="1"/>
        <v>21</v>
      </c>
      <c r="X34" s="892">
        <f t="shared" si="1"/>
        <v>22</v>
      </c>
      <c r="Y34" s="890">
        <f t="shared" si="1"/>
        <v>23</v>
      </c>
      <c r="Z34" s="891">
        <f t="shared" si="1"/>
        <v>24</v>
      </c>
      <c r="AA34" s="892">
        <f t="shared" si="1"/>
        <v>25</v>
      </c>
      <c r="AB34" s="892">
        <f t="shared" si="1"/>
        <v>26</v>
      </c>
      <c r="AC34" s="892">
        <f t="shared" si="1"/>
        <v>27</v>
      </c>
      <c r="AD34" s="890">
        <f t="shared" si="1"/>
        <v>28</v>
      </c>
      <c r="AE34" s="899"/>
      <c r="AF34" s="899"/>
      <c r="AG34" s="899"/>
      <c r="AH34" s="227"/>
    </row>
    <row r="35" spans="1:34" ht="14.45" customHeight="1" thickBot="1" x14ac:dyDescent="0.3">
      <c r="A35" s="769" t="s">
        <v>56</v>
      </c>
      <c r="B35" s="770" t="s">
        <v>1</v>
      </c>
      <c r="C35" s="324" t="str">
        <f>+FEV!D30</f>
        <v>DTSDS</v>
      </c>
      <c r="D35" s="326" t="str">
        <f>+FEV!E30</f>
        <v>D</v>
      </c>
      <c r="E35" s="324" t="str">
        <f>+FEV!F30</f>
        <v>N</v>
      </c>
      <c r="F35" s="325">
        <f>+FEV!G30</f>
        <v>0</v>
      </c>
      <c r="G35" s="325">
        <f>+FEV!H30</f>
        <v>0</v>
      </c>
      <c r="H35" s="325" t="str">
        <f>+FEV!I30</f>
        <v>D</v>
      </c>
      <c r="I35" s="325" t="str">
        <f>+FEV!J30</f>
        <v>D</v>
      </c>
      <c r="J35" s="325">
        <f>+FEV!K30</f>
        <v>0</v>
      </c>
      <c r="K35" s="326">
        <f>+FEV!L30</f>
        <v>0</v>
      </c>
      <c r="L35" s="324" t="str">
        <f>+FEV!M30</f>
        <v>D</v>
      </c>
      <c r="M35" s="325" t="str">
        <f>+FEV!N30</f>
        <v>N</v>
      </c>
      <c r="N35" s="325">
        <f>+FEV!O30</f>
        <v>0</v>
      </c>
      <c r="O35" s="325">
        <f>+FEV!P30</f>
        <v>0</v>
      </c>
      <c r="P35" s="325" t="str">
        <f>+FEV!Q30</f>
        <v>N</v>
      </c>
      <c r="Q35" s="325" t="str">
        <f>+FEV!R30</f>
        <v>N</v>
      </c>
      <c r="R35" s="326">
        <f>+FEV!S30</f>
        <v>0</v>
      </c>
      <c r="S35" s="324">
        <f>+FEV!T30</f>
        <v>0</v>
      </c>
      <c r="T35" s="325" t="str">
        <f>+FEV!U30</f>
        <v>DISP</v>
      </c>
      <c r="U35" s="325" t="str">
        <f>+FEV!V30</f>
        <v>N</v>
      </c>
      <c r="V35" s="325">
        <f>+FEV!W30</f>
        <v>0</v>
      </c>
      <c r="W35" s="325">
        <f>+FEV!X30</f>
        <v>0</v>
      </c>
      <c r="X35" s="325" t="str">
        <f>+FEV!Y30</f>
        <v>D</v>
      </c>
      <c r="Y35" s="326" t="str">
        <f>+FEV!Z30</f>
        <v>N</v>
      </c>
      <c r="Z35" s="324">
        <f>+FEV!AA30</f>
        <v>0</v>
      </c>
      <c r="AA35" s="325" t="str">
        <f>+FEV!AB30</f>
        <v>DTS</v>
      </c>
      <c r="AB35" s="325" t="str">
        <f>+FEV!AC30</f>
        <v>D</v>
      </c>
      <c r="AC35" s="325" t="str">
        <f>+FEV!AD30</f>
        <v>N</v>
      </c>
      <c r="AD35" s="326">
        <f>+FEV!AE30</f>
        <v>0</v>
      </c>
      <c r="AE35" s="902"/>
      <c r="AF35" s="902"/>
      <c r="AG35" s="902"/>
      <c r="AH35" s="227"/>
    </row>
    <row r="36" spans="1:34" ht="14.45" customHeight="1" x14ac:dyDescent="0.25">
      <c r="A36" s="612" t="s">
        <v>91</v>
      </c>
      <c r="B36" s="765" t="s">
        <v>92</v>
      </c>
      <c r="C36" s="273">
        <f>+FEV!D31</f>
        <v>0</v>
      </c>
      <c r="D36" s="280">
        <f>+FEV!E31</f>
        <v>0</v>
      </c>
      <c r="E36" s="273">
        <f>+FEV!F31</f>
        <v>0</v>
      </c>
      <c r="F36" s="279">
        <f>+FEV!G31</f>
        <v>0</v>
      </c>
      <c r="G36" s="279">
        <f>+FEV!H31</f>
        <v>0</v>
      </c>
      <c r="H36" s="279">
        <f>+FEV!I31</f>
        <v>0</v>
      </c>
      <c r="I36" s="279">
        <f>+FEV!J31</f>
        <v>0</v>
      </c>
      <c r="J36" s="279">
        <f>+FEV!K31</f>
        <v>0</v>
      </c>
      <c r="K36" s="280">
        <f>+FEV!L31</f>
        <v>0</v>
      </c>
      <c r="L36" s="273">
        <f>+FEV!M31</f>
        <v>0</v>
      </c>
      <c r="M36" s="279" t="str">
        <f>+FEV!N31</f>
        <v>N</v>
      </c>
      <c r="N36" s="279">
        <f>+FEV!O31</f>
        <v>0</v>
      </c>
      <c r="O36" s="279">
        <f>+FEV!P31</f>
        <v>0</v>
      </c>
      <c r="P36" s="279">
        <f>+FEV!Q31</f>
        <v>0</v>
      </c>
      <c r="Q36" s="279">
        <f>+FEV!R31</f>
        <v>0</v>
      </c>
      <c r="R36" s="280">
        <f>+FEV!S31</f>
        <v>0</v>
      </c>
      <c r="S36" s="273">
        <f>+FEV!T31</f>
        <v>0</v>
      </c>
      <c r="T36" s="279" t="str">
        <f>+FEV!U31</f>
        <v>D</v>
      </c>
      <c r="U36" s="279">
        <f>+FEV!V31</f>
        <v>0</v>
      </c>
      <c r="V36" s="279">
        <f>+FEV!W31</f>
        <v>0</v>
      </c>
      <c r="W36" s="279">
        <f>+FEV!X31</f>
        <v>0</v>
      </c>
      <c r="X36" s="279">
        <f>+FEV!Y31</f>
        <v>0</v>
      </c>
      <c r="Y36" s="280">
        <f>+FEV!Z31</f>
        <v>0</v>
      </c>
      <c r="Z36" s="273">
        <f>+FEV!AA31</f>
        <v>0</v>
      </c>
      <c r="AA36" s="279" t="str">
        <f>+FEV!AB31</f>
        <v>DTS</v>
      </c>
      <c r="AB36" s="279">
        <f>+FEV!AC31</f>
        <v>0</v>
      </c>
      <c r="AC36" s="279">
        <f>+FEV!AD31</f>
        <v>0</v>
      </c>
      <c r="AD36" s="280">
        <f>+FEV!AE31</f>
        <v>0</v>
      </c>
      <c r="AE36" s="902"/>
      <c r="AF36" s="902"/>
      <c r="AG36" s="902"/>
      <c r="AH36" s="227"/>
    </row>
    <row r="37" spans="1:34" ht="14.45" customHeight="1" x14ac:dyDescent="0.25">
      <c r="A37" s="613" t="s">
        <v>96</v>
      </c>
      <c r="B37" s="766" t="s">
        <v>2</v>
      </c>
      <c r="C37" s="278">
        <f>+FEV!D32</f>
        <v>0</v>
      </c>
      <c r="D37" s="281" t="str">
        <f>+FEV!E32</f>
        <v>N</v>
      </c>
      <c r="E37" s="278" t="str">
        <f>+FEV!F32</f>
        <v>T</v>
      </c>
      <c r="F37" s="277">
        <f>+FEV!G32</f>
        <v>0</v>
      </c>
      <c r="G37" s="277" t="str">
        <f>+FEV!H32</f>
        <v>DT</v>
      </c>
      <c r="H37" s="277" t="str">
        <f>+FEV!I32</f>
        <v>D</v>
      </c>
      <c r="I37" s="277" t="str">
        <f>+FEV!J32</f>
        <v>D</v>
      </c>
      <c r="J37" s="277">
        <f>+FEV!K32</f>
        <v>0</v>
      </c>
      <c r="K37" s="281">
        <f>+FEV!L32</f>
        <v>0</v>
      </c>
      <c r="L37" s="278" t="str">
        <f>+FEV!M32</f>
        <v>D</v>
      </c>
      <c r="M37" s="277" t="str">
        <f>+FEV!N32</f>
        <v>DTS</v>
      </c>
      <c r="N37" s="277">
        <f>+FEV!O32</f>
        <v>0</v>
      </c>
      <c r="O37" s="277">
        <f>+FEV!P32</f>
        <v>0</v>
      </c>
      <c r="P37" s="277" t="str">
        <f>+FEV!Q32</f>
        <v>N</v>
      </c>
      <c r="Q37" s="277" t="str">
        <f>+FEV!R32</f>
        <v>N</v>
      </c>
      <c r="R37" s="281">
        <f>+FEV!S32</f>
        <v>0</v>
      </c>
      <c r="S37" s="278">
        <f>+FEV!T32</f>
        <v>0</v>
      </c>
      <c r="T37" s="277" t="str">
        <f>+FEV!U32</f>
        <v>D</v>
      </c>
      <c r="U37" s="277" t="str">
        <f>+FEV!V32</f>
        <v>D</v>
      </c>
      <c r="V37" s="277">
        <f>+FEV!W32</f>
        <v>0</v>
      </c>
      <c r="W37" s="277">
        <f>+FEV!X32</f>
        <v>0</v>
      </c>
      <c r="X37" s="277" t="str">
        <f>+FEV!Y32</f>
        <v>D</v>
      </c>
      <c r="Y37" s="281" t="str">
        <f>+FEV!Z32</f>
        <v>DT</v>
      </c>
      <c r="Z37" s="278">
        <f>+FEV!AA32</f>
        <v>0</v>
      </c>
      <c r="AA37" s="277" t="str">
        <f>+FEV!AB32</f>
        <v>DTS</v>
      </c>
      <c r="AB37" s="277" t="str">
        <f>+FEV!AC32</f>
        <v>D</v>
      </c>
      <c r="AC37" s="277" t="str">
        <f>+FEV!AD32</f>
        <v>DT</v>
      </c>
      <c r="AD37" s="281">
        <f>+FEV!AE32</f>
        <v>0</v>
      </c>
      <c r="AE37" s="902"/>
      <c r="AF37" s="902"/>
      <c r="AG37" s="902"/>
      <c r="AH37" s="227"/>
    </row>
    <row r="38" spans="1:34" ht="14.45" customHeight="1" x14ac:dyDescent="0.25">
      <c r="A38" s="613" t="s">
        <v>97</v>
      </c>
      <c r="B38" s="766" t="s">
        <v>287</v>
      </c>
      <c r="C38" s="278">
        <f>+FEV!D33</f>
        <v>0</v>
      </c>
      <c r="D38" s="281" t="str">
        <f>+FEV!E33</f>
        <v>D</v>
      </c>
      <c r="E38" s="278" t="str">
        <f>+FEV!F33</f>
        <v>D</v>
      </c>
      <c r="F38" s="277" t="str">
        <f>+FEV!G33</f>
        <v>NTS5S</v>
      </c>
      <c r="G38" s="277">
        <f>+FEV!H33</f>
        <v>0</v>
      </c>
      <c r="H38" s="277" t="str">
        <f>+FEV!I33</f>
        <v>D</v>
      </c>
      <c r="I38" s="277" t="str">
        <f>+FEV!J33</f>
        <v>D</v>
      </c>
      <c r="J38" s="277">
        <f>+FEV!K33</f>
        <v>0</v>
      </c>
      <c r="K38" s="281">
        <f>+FEV!L33</f>
        <v>0</v>
      </c>
      <c r="L38" s="278" t="str">
        <f>+FEV!M33</f>
        <v>D</v>
      </c>
      <c r="M38" s="277" t="str">
        <f>+FEV!N33</f>
        <v>N</v>
      </c>
      <c r="N38" s="277">
        <f>+FEV!O33</f>
        <v>0</v>
      </c>
      <c r="O38" s="277">
        <f>+FEV!P33</f>
        <v>0</v>
      </c>
      <c r="P38" s="277" t="str">
        <f>+FEV!Q33</f>
        <v>N</v>
      </c>
      <c r="Q38" s="277" t="str">
        <f>+FEV!R33</f>
        <v>N</v>
      </c>
      <c r="R38" s="281">
        <f>+FEV!S33</f>
        <v>0</v>
      </c>
      <c r="S38" s="278">
        <f>+FEV!T33</f>
        <v>0</v>
      </c>
      <c r="T38" s="277" t="str">
        <f>+FEV!U33</f>
        <v>D</v>
      </c>
      <c r="U38" s="277" t="str">
        <f>+FEV!V33</f>
        <v>N</v>
      </c>
      <c r="V38" s="277">
        <f>+FEV!W33</f>
        <v>0</v>
      </c>
      <c r="W38" s="277">
        <f>+FEV!X33</f>
        <v>0</v>
      </c>
      <c r="X38" s="277" t="str">
        <f>+FEV!Y33</f>
        <v>D</v>
      </c>
      <c r="Y38" s="281" t="str">
        <f>+FEV!Z33</f>
        <v>N</v>
      </c>
      <c r="Z38" s="278">
        <f>+FEV!AA33</f>
        <v>0</v>
      </c>
      <c r="AA38" s="277" t="str">
        <f>+FEV!AB33</f>
        <v>DTS</v>
      </c>
      <c r="AB38" s="277" t="str">
        <f>+FEV!AC33</f>
        <v>D</v>
      </c>
      <c r="AC38" s="277" t="str">
        <f>+FEV!AD33</f>
        <v>N</v>
      </c>
      <c r="AD38" s="281">
        <f>+FEV!AE33</f>
        <v>0</v>
      </c>
      <c r="AE38" s="902"/>
      <c r="AF38" s="902"/>
      <c r="AG38" s="902"/>
      <c r="AH38" s="227"/>
    </row>
    <row r="39" spans="1:34" ht="14.45" customHeight="1" x14ac:dyDescent="0.25">
      <c r="A39" s="613" t="s">
        <v>77</v>
      </c>
      <c r="B39" s="766" t="s">
        <v>287</v>
      </c>
      <c r="C39" s="278" t="str">
        <f>+FEV!D34</f>
        <v>DTSDS</v>
      </c>
      <c r="D39" s="281" t="str">
        <f>+FEV!E34</f>
        <v>D</v>
      </c>
      <c r="E39" s="278" t="str">
        <f>+FEV!F34</f>
        <v>N</v>
      </c>
      <c r="F39" s="277">
        <f>+FEV!G34</f>
        <v>0</v>
      </c>
      <c r="G39" s="277">
        <f>+FEV!H34</f>
        <v>0</v>
      </c>
      <c r="H39" s="277" t="str">
        <f>+FEV!I34</f>
        <v>D</v>
      </c>
      <c r="I39" s="277" t="str">
        <f>+FEV!J34</f>
        <v>D</v>
      </c>
      <c r="J39" s="277" t="str">
        <f>+FEV!K34</f>
        <v>DTSDS</v>
      </c>
      <c r="K39" s="281">
        <f>+FEV!L34</f>
        <v>0</v>
      </c>
      <c r="L39" s="278" t="str">
        <f>+FEV!M34</f>
        <v>D</v>
      </c>
      <c r="M39" s="277" t="str">
        <f>+FEV!N34</f>
        <v>N</v>
      </c>
      <c r="N39" s="277">
        <f>+FEV!O34</f>
        <v>0</v>
      </c>
      <c r="O39" s="277">
        <f>+FEV!P34</f>
        <v>0</v>
      </c>
      <c r="P39" s="277" t="str">
        <f>+FEV!Q34</f>
        <v>disp</v>
      </c>
      <c r="Q39" s="277" t="str">
        <f>+FEV!R34</f>
        <v>T</v>
      </c>
      <c r="R39" s="281">
        <f>+FEV!S34</f>
        <v>0</v>
      </c>
      <c r="S39" s="278">
        <f>+FEV!T34</f>
        <v>0</v>
      </c>
      <c r="T39" s="277" t="str">
        <f>+FEV!U34</f>
        <v>D</v>
      </c>
      <c r="U39" s="277" t="str">
        <f>+FEV!V34</f>
        <v>N</v>
      </c>
      <c r="V39" s="277">
        <f>+FEV!W34</f>
        <v>0</v>
      </c>
      <c r="W39" s="277">
        <f>+FEV!X34</f>
        <v>0</v>
      </c>
      <c r="X39" s="277" t="str">
        <f>+FEV!Y34</f>
        <v>D</v>
      </c>
      <c r="Y39" s="281" t="str">
        <f>+FEV!Z34</f>
        <v>N</v>
      </c>
      <c r="Z39" s="278">
        <f>+FEV!AA34</f>
        <v>0</v>
      </c>
      <c r="AA39" s="277" t="str">
        <f>+FEV!AB34</f>
        <v>DTS</v>
      </c>
      <c r="AB39" s="277" t="str">
        <f>+FEV!AC34</f>
        <v>D</v>
      </c>
      <c r="AC39" s="277" t="str">
        <f>+FEV!AD34</f>
        <v>N</v>
      </c>
      <c r="AD39" s="281">
        <f>+FEV!AE34</f>
        <v>0</v>
      </c>
      <c r="AE39" s="902"/>
      <c r="AF39" s="902"/>
      <c r="AG39" s="902"/>
      <c r="AH39" s="227"/>
    </row>
    <row r="40" spans="1:34" ht="14.45" customHeight="1" thickBot="1" x14ac:dyDescent="0.3">
      <c r="A40" s="614" t="s">
        <v>104</v>
      </c>
      <c r="B40" s="767" t="s">
        <v>287</v>
      </c>
      <c r="C40" s="282">
        <f>+FEV!D35</f>
        <v>0</v>
      </c>
      <c r="D40" s="284" t="str">
        <f>+FEV!E35</f>
        <v>D</v>
      </c>
      <c r="E40" s="282" t="str">
        <f>+FEV!F35</f>
        <v>N</v>
      </c>
      <c r="F40" s="283">
        <f>+FEV!G35</f>
        <v>0</v>
      </c>
      <c r="G40" s="283">
        <f>+FEV!H35</f>
        <v>0</v>
      </c>
      <c r="H40" s="283" t="str">
        <f>+FEV!I35</f>
        <v>D</v>
      </c>
      <c r="I40" s="283" t="str">
        <f>+FEV!J35</f>
        <v>D</v>
      </c>
      <c r="J40" s="283">
        <f>+FEV!K35</f>
        <v>0</v>
      </c>
      <c r="K40" s="284" t="str">
        <f>+FEV!L35</f>
        <v>DTS</v>
      </c>
      <c r="L40" s="282" t="str">
        <f>+FEV!M35</f>
        <v>D</v>
      </c>
      <c r="M40" s="283" t="str">
        <f>+FEV!N35</f>
        <v>N</v>
      </c>
      <c r="N40" s="283">
        <f>+FEV!O35</f>
        <v>0</v>
      </c>
      <c r="O40" s="283">
        <f>+FEV!P35</f>
        <v>0</v>
      </c>
      <c r="P40" s="283" t="str">
        <f>+FEV!Q35</f>
        <v>N</v>
      </c>
      <c r="Q40" s="283" t="str">
        <f>+FEV!R35</f>
        <v>N</v>
      </c>
      <c r="R40" s="284">
        <f>+FEV!S35</f>
        <v>0</v>
      </c>
      <c r="S40" s="282">
        <f>+FEV!T35</f>
        <v>0</v>
      </c>
      <c r="T40" s="283" t="str">
        <f>+FEV!U35</f>
        <v>D</v>
      </c>
      <c r="U40" s="283" t="str">
        <f>+FEV!V35</f>
        <v>N</v>
      </c>
      <c r="V40" s="283">
        <f>+FEV!W35</f>
        <v>0</v>
      </c>
      <c r="W40" s="283">
        <f>+FEV!X35</f>
        <v>0</v>
      </c>
      <c r="X40" s="283" t="str">
        <f>+FEV!Y35</f>
        <v>D</v>
      </c>
      <c r="Y40" s="284" t="str">
        <f>+FEV!Z35</f>
        <v>N</v>
      </c>
      <c r="Z40" s="282">
        <f>+FEV!AA35</f>
        <v>0</v>
      </c>
      <c r="AA40" s="283" t="str">
        <f>+FEV!AB35</f>
        <v>DTS</v>
      </c>
      <c r="AB40" s="283" t="str">
        <f>+FEV!AC35</f>
        <v>D</v>
      </c>
      <c r="AC40" s="283" t="str">
        <f>+FEV!AD35</f>
        <v>N</v>
      </c>
      <c r="AD40" s="284">
        <f>+FEV!AE35</f>
        <v>0</v>
      </c>
      <c r="AE40" s="902"/>
      <c r="AF40" s="902"/>
      <c r="AG40" s="902"/>
      <c r="AH40" s="227"/>
    </row>
    <row r="41" spans="1:34" ht="14.45" customHeight="1" x14ac:dyDescent="0.25">
      <c r="A41" s="613" t="s">
        <v>108</v>
      </c>
      <c r="B41" s="766" t="s">
        <v>3</v>
      </c>
      <c r="C41" s="295">
        <f>+FEV!D36</f>
        <v>0</v>
      </c>
      <c r="D41" s="297" t="str">
        <f>+FEV!E36</f>
        <v>D</v>
      </c>
      <c r="E41" s="295" t="str">
        <f>+FEV!F36</f>
        <v>DT</v>
      </c>
      <c r="F41" s="296">
        <f>+FEV!G36</f>
        <v>0</v>
      </c>
      <c r="G41" s="296" t="str">
        <f>+FEV!H36</f>
        <v>DISP</v>
      </c>
      <c r="H41" s="296" t="str">
        <f>+FEV!I36</f>
        <v>D</v>
      </c>
      <c r="I41" s="296">
        <f>+FEV!J36</f>
        <v>0</v>
      </c>
      <c r="J41" s="296">
        <f>+FEV!K36</f>
        <v>0</v>
      </c>
      <c r="K41" s="297">
        <f>+FEV!L36</f>
        <v>0</v>
      </c>
      <c r="L41" s="295" t="str">
        <f>+FEV!M36</f>
        <v>D</v>
      </c>
      <c r="M41" s="296" t="str">
        <f>+FEV!N36</f>
        <v>D</v>
      </c>
      <c r="N41" s="296">
        <f>+FEV!O36</f>
        <v>0</v>
      </c>
      <c r="O41" s="296">
        <f>+FEV!P36</f>
        <v>0</v>
      </c>
      <c r="P41" s="296" t="str">
        <f>+FEV!Q36</f>
        <v>DT</v>
      </c>
      <c r="Q41" s="296" t="str">
        <f>+FEV!R36</f>
        <v>N</v>
      </c>
      <c r="R41" s="297">
        <f>+FEV!S36</f>
        <v>0</v>
      </c>
      <c r="S41" s="295">
        <f>+FEV!T36</f>
        <v>0</v>
      </c>
      <c r="T41" s="296" t="str">
        <f>+FEV!U36</f>
        <v>D</v>
      </c>
      <c r="U41" s="296" t="str">
        <f>+FEV!V36</f>
        <v>DT</v>
      </c>
      <c r="V41" s="296">
        <f>+FEV!W36</f>
        <v>0</v>
      </c>
      <c r="W41" s="296" t="str">
        <f>+FEV!X36</f>
        <v>DT</v>
      </c>
      <c r="X41" s="296" t="str">
        <f>+FEV!Y36</f>
        <v>T</v>
      </c>
      <c r="Y41" s="297" t="str">
        <f>+FEV!Z36</f>
        <v>N</v>
      </c>
      <c r="Z41" s="295">
        <f>+FEV!AA36</f>
        <v>0</v>
      </c>
      <c r="AA41" s="296" t="str">
        <f>+FEV!AB36</f>
        <v>DTS</v>
      </c>
      <c r="AB41" s="296" t="str">
        <f>+FEV!AC36</f>
        <v>D</v>
      </c>
      <c r="AC41" s="296" t="str">
        <f>+FEV!AD36</f>
        <v>D</v>
      </c>
      <c r="AD41" s="297">
        <f>+FEV!AE36</f>
        <v>0</v>
      </c>
      <c r="AE41" s="902"/>
      <c r="AF41" s="902"/>
      <c r="AG41" s="902"/>
      <c r="AH41" s="227"/>
    </row>
    <row r="42" spans="1:34" ht="14.45" customHeight="1" x14ac:dyDescent="0.25">
      <c r="A42" s="613" t="s">
        <v>110</v>
      </c>
      <c r="B42" s="766" t="s">
        <v>3</v>
      </c>
      <c r="C42" s="278">
        <f>+FEV!D37</f>
        <v>0</v>
      </c>
      <c r="D42" s="281" t="str">
        <f>+FEV!E37</f>
        <v>D</v>
      </c>
      <c r="E42" s="278" t="str">
        <f>+FEV!F37</f>
        <v>N</v>
      </c>
      <c r="F42" s="277">
        <f>+FEV!G37</f>
        <v>0</v>
      </c>
      <c r="G42" s="277">
        <f>+FEV!H37</f>
        <v>0</v>
      </c>
      <c r="H42" s="277" t="str">
        <f>+FEV!I37</f>
        <v>D</v>
      </c>
      <c r="I42" s="277" t="str">
        <f>+FEV!J37</f>
        <v>D</v>
      </c>
      <c r="J42" s="277">
        <f>+FEV!K37</f>
        <v>0</v>
      </c>
      <c r="K42" s="281">
        <f>+FEV!L37</f>
        <v>0</v>
      </c>
      <c r="L42" s="278" t="str">
        <f>+FEV!M37</f>
        <v>D</v>
      </c>
      <c r="M42" s="277" t="str">
        <f>+FEV!N37</f>
        <v>N</v>
      </c>
      <c r="N42" s="277">
        <f>+FEV!O37</f>
        <v>0</v>
      </c>
      <c r="O42" s="277">
        <f>+FEV!P37</f>
        <v>0</v>
      </c>
      <c r="P42" s="277" t="str">
        <f>+FEV!Q37</f>
        <v>N</v>
      </c>
      <c r="Q42" s="277" t="str">
        <f>+FEV!R37</f>
        <v>N</v>
      </c>
      <c r="R42" s="281">
        <f>+FEV!S37</f>
        <v>0</v>
      </c>
      <c r="S42" s="278">
        <f>+FEV!T37</f>
        <v>0</v>
      </c>
      <c r="T42" s="277" t="str">
        <f>+FEV!U37</f>
        <v>D</v>
      </c>
      <c r="U42" s="277" t="str">
        <f>+FEV!V37</f>
        <v>DISP</v>
      </c>
      <c r="V42" s="277">
        <f>+FEV!W37</f>
        <v>0</v>
      </c>
      <c r="W42" s="277">
        <f>+FEV!X37</f>
        <v>0</v>
      </c>
      <c r="X42" s="277" t="str">
        <f>+FEV!Y37</f>
        <v>D</v>
      </c>
      <c r="Y42" s="281" t="str">
        <f>+FEV!Z37</f>
        <v>N</v>
      </c>
      <c r="Z42" s="278">
        <f>+FEV!AA37</f>
        <v>0</v>
      </c>
      <c r="AA42" s="277" t="str">
        <f>+FEV!AB37</f>
        <v>DTS</v>
      </c>
      <c r="AB42" s="277" t="str">
        <f>+FEV!AC37</f>
        <v>D</v>
      </c>
      <c r="AC42" s="277" t="str">
        <f>+FEV!AD37</f>
        <v>N</v>
      </c>
      <c r="AD42" s="281">
        <f>+FEV!AE37</f>
        <v>0</v>
      </c>
      <c r="AE42" s="902"/>
      <c r="AF42" s="902"/>
      <c r="AG42" s="902"/>
      <c r="AH42" s="227"/>
    </row>
    <row r="43" spans="1:34" ht="14.45" customHeight="1" x14ac:dyDescent="0.25">
      <c r="A43" s="613" t="s">
        <v>168</v>
      </c>
      <c r="B43" s="766" t="s">
        <v>3</v>
      </c>
      <c r="C43" s="278">
        <f>+FEV!D38</f>
        <v>0</v>
      </c>
      <c r="D43" s="281" t="str">
        <f>+FEV!E38</f>
        <v>D</v>
      </c>
      <c r="E43" s="278" t="str">
        <f>+FEV!F38</f>
        <v>N</v>
      </c>
      <c r="F43" s="277">
        <f>+FEV!G38</f>
        <v>0</v>
      </c>
      <c r="G43" s="277">
        <f>+FEV!H38</f>
        <v>0</v>
      </c>
      <c r="H43" s="277" t="str">
        <f>+FEV!I38</f>
        <v>D</v>
      </c>
      <c r="I43" s="277" t="str">
        <f>+FEV!J38</f>
        <v>T</v>
      </c>
      <c r="J43" s="277">
        <f>+FEV!K38</f>
        <v>0</v>
      </c>
      <c r="K43" s="281">
        <f>+FEV!L38</f>
        <v>0</v>
      </c>
      <c r="L43" s="278" t="str">
        <f>+FEV!M38</f>
        <v>NT</v>
      </c>
      <c r="M43" s="277" t="str">
        <f>+FEV!N38</f>
        <v>N</v>
      </c>
      <c r="N43" s="277">
        <f>+FEV!O38</f>
        <v>0</v>
      </c>
      <c r="O43" s="277">
        <f>+FEV!P38</f>
        <v>0</v>
      </c>
      <c r="P43" s="277" t="str">
        <f>+FEV!Q38</f>
        <v>D</v>
      </c>
      <c r="Q43" s="277" t="str">
        <f>+FEV!R38</f>
        <v>FOTS</v>
      </c>
      <c r="R43" s="281">
        <f>+FEV!S38</f>
        <v>0</v>
      </c>
      <c r="S43" s="278" t="str">
        <f>+FEV!T38</f>
        <v>NT</v>
      </c>
      <c r="T43" s="277" t="str">
        <f>+FEV!U38</f>
        <v>NT</v>
      </c>
      <c r="U43" s="277" t="str">
        <f>+FEV!V38</f>
        <v>N</v>
      </c>
      <c r="V43" s="277">
        <f>+FEV!W38</f>
        <v>0</v>
      </c>
      <c r="W43" s="277">
        <f>+FEV!X38</f>
        <v>0</v>
      </c>
      <c r="X43" s="277" t="str">
        <f>+FEV!Y38</f>
        <v>D</v>
      </c>
      <c r="Y43" s="281" t="str">
        <f>+FEV!Z38</f>
        <v>N</v>
      </c>
      <c r="Z43" s="278">
        <f>+FEV!AA38</f>
        <v>0</v>
      </c>
      <c r="AA43" s="277">
        <f>+FEV!AB38</f>
        <v>0</v>
      </c>
      <c r="AB43" s="277" t="str">
        <f>+FEV!AC38</f>
        <v>D</v>
      </c>
      <c r="AC43" s="277" t="str">
        <f>+FEV!AD38</f>
        <v>N</v>
      </c>
      <c r="AD43" s="281" t="str">
        <f>+FEV!AE38</f>
        <v>NTS</v>
      </c>
      <c r="AE43" s="902"/>
      <c r="AF43" s="902"/>
      <c r="AG43" s="902"/>
      <c r="AH43" s="227"/>
    </row>
    <row r="44" spans="1:34" ht="14.45" customHeight="1" x14ac:dyDescent="0.25">
      <c r="A44" s="613" t="s">
        <v>88</v>
      </c>
      <c r="B44" s="766" t="s">
        <v>3</v>
      </c>
      <c r="C44" s="278" t="str">
        <f>+FEV!D39</f>
        <v>DTSDS</v>
      </c>
      <c r="D44" s="281" t="str">
        <f>+FEV!E39</f>
        <v>D</v>
      </c>
      <c r="E44" s="278" t="str">
        <f>+FEV!F39</f>
        <v>N</v>
      </c>
      <c r="F44" s="277">
        <f>+FEV!G39</f>
        <v>0</v>
      </c>
      <c r="G44" s="277">
        <f>+FEV!H39</f>
        <v>0</v>
      </c>
      <c r="H44" s="277" t="str">
        <f>+FEV!I39</f>
        <v>FOTS</v>
      </c>
      <c r="I44" s="277" t="str">
        <f>+FEV!J39</f>
        <v>FOTS</v>
      </c>
      <c r="J44" s="277">
        <f>+FEV!K39</f>
        <v>0</v>
      </c>
      <c r="K44" s="281">
        <f>+FEV!L39</f>
        <v>0</v>
      </c>
      <c r="L44" s="278" t="str">
        <f>+FEV!M39</f>
        <v>T</v>
      </c>
      <c r="M44" s="277" t="str">
        <f>+FEV!N39</f>
        <v>T</v>
      </c>
      <c r="N44" s="277">
        <f>+FEV!O39</f>
        <v>0</v>
      </c>
      <c r="O44" s="277" t="str">
        <f>+FEV!P39</f>
        <v>DT</v>
      </c>
      <c r="P44" s="277" t="str">
        <f>+FEV!Q39</f>
        <v>N</v>
      </c>
      <c r="Q44" s="277" t="str">
        <f>+FEV!R39</f>
        <v>N</v>
      </c>
      <c r="R44" s="281">
        <f>+FEV!S39</f>
        <v>0</v>
      </c>
      <c r="S44" s="278" t="str">
        <f>+FEV!T39</f>
        <v>DT</v>
      </c>
      <c r="T44" s="277" t="str">
        <f>+FEV!U39</f>
        <v>D</v>
      </c>
      <c r="U44" s="277" t="str">
        <f>+FEV!V39</f>
        <v>N</v>
      </c>
      <c r="V44" s="277">
        <f>+FEV!W39</f>
        <v>0</v>
      </c>
      <c r="W44" s="277">
        <f>+FEV!X39</f>
        <v>0</v>
      </c>
      <c r="X44" s="277" t="str">
        <f>+FEV!Y39</f>
        <v>D</v>
      </c>
      <c r="Y44" s="281" t="str">
        <f>+FEV!Z39</f>
        <v>DT</v>
      </c>
      <c r="Z44" s="278">
        <f>+FEV!AA39</f>
        <v>0</v>
      </c>
      <c r="AA44" s="277" t="str">
        <f>+FEV!AB39</f>
        <v>DTS</v>
      </c>
      <c r="AB44" s="277" t="str">
        <f>+FEV!AC39</f>
        <v>D</v>
      </c>
      <c r="AC44" s="277" t="str">
        <f>+FEV!AD39</f>
        <v>N</v>
      </c>
      <c r="AD44" s="281">
        <f>+FEV!AE39</f>
        <v>0</v>
      </c>
      <c r="AE44" s="902"/>
      <c r="AF44" s="902"/>
      <c r="AG44" s="902"/>
      <c r="AH44" s="227"/>
    </row>
    <row r="45" spans="1:34" ht="14.45" customHeight="1" x14ac:dyDescent="0.25">
      <c r="A45" s="613" t="s">
        <v>89</v>
      </c>
      <c r="B45" s="766" t="s">
        <v>3</v>
      </c>
      <c r="C45" s="278" t="str">
        <f>+FEV!D40</f>
        <v>DTSDS</v>
      </c>
      <c r="D45" s="281" t="str">
        <f>+FEV!E40</f>
        <v>D</v>
      </c>
      <c r="E45" s="278" t="str">
        <f>+FEV!F40</f>
        <v>N</v>
      </c>
      <c r="F45" s="277" t="str">
        <f>+FEV!G40</f>
        <v>NTS</v>
      </c>
      <c r="G45" s="277">
        <f>+FEV!H40</f>
        <v>0</v>
      </c>
      <c r="H45" s="277" t="str">
        <f>+FEV!I40</f>
        <v>D</v>
      </c>
      <c r="I45" s="277" t="str">
        <f>+FEV!J40</f>
        <v>D</v>
      </c>
      <c r="J45" s="277">
        <f>+FEV!K40</f>
        <v>0</v>
      </c>
      <c r="K45" s="281">
        <f>+FEV!L40</f>
        <v>0</v>
      </c>
      <c r="L45" s="278" t="str">
        <f>+FEV!M40</f>
        <v>D</v>
      </c>
      <c r="M45" s="277" t="str">
        <f>+FEV!N40</f>
        <v>N</v>
      </c>
      <c r="N45" s="277">
        <f>+FEV!O40</f>
        <v>0</v>
      </c>
      <c r="O45" s="277">
        <f>+FEV!P40</f>
        <v>0</v>
      </c>
      <c r="P45" s="277" t="str">
        <f>+FEV!Q40</f>
        <v>N</v>
      </c>
      <c r="Q45" s="277" t="str">
        <f>+FEV!R40</f>
        <v>N</v>
      </c>
      <c r="R45" s="281" t="str">
        <f>+FEV!S40</f>
        <v>NTS5S</v>
      </c>
      <c r="S45" s="278">
        <f>+FEV!T40</f>
        <v>0</v>
      </c>
      <c r="T45" s="277" t="str">
        <f>+FEV!U40</f>
        <v>D</v>
      </c>
      <c r="U45" s="277" t="str">
        <f>+FEV!V40</f>
        <v>N</v>
      </c>
      <c r="V45" s="277">
        <f>+FEV!W40</f>
        <v>0</v>
      </c>
      <c r="W45" s="277">
        <f>+FEV!X40</f>
        <v>0</v>
      </c>
      <c r="X45" s="277" t="str">
        <f>+FEV!Y40</f>
        <v>D</v>
      </c>
      <c r="Y45" s="281" t="str">
        <f>+FEV!Z40</f>
        <v>DT</v>
      </c>
      <c r="Z45" s="278">
        <f>+FEV!AA40</f>
        <v>0</v>
      </c>
      <c r="AA45" s="277">
        <f>+FEV!AB40</f>
        <v>0</v>
      </c>
      <c r="AB45" s="277" t="str">
        <f>+FEV!AC40</f>
        <v>D</v>
      </c>
      <c r="AC45" s="277" t="str">
        <f>+FEV!AD40</f>
        <v>N</v>
      </c>
      <c r="AD45" s="281" t="str">
        <f>+FEV!AE40</f>
        <v>NTS</v>
      </c>
      <c r="AE45" s="902"/>
      <c r="AF45" s="902"/>
      <c r="AG45" s="902"/>
      <c r="AH45" s="227"/>
    </row>
    <row r="46" spans="1:34" ht="14.45" customHeight="1" x14ac:dyDescent="0.25">
      <c r="A46" s="613" t="s">
        <v>293</v>
      </c>
      <c r="B46" s="766" t="s">
        <v>3</v>
      </c>
      <c r="C46" s="278" t="str">
        <f>+FEV!D41</f>
        <v>B</v>
      </c>
      <c r="D46" s="281" t="str">
        <f>+FEV!E41</f>
        <v>B</v>
      </c>
      <c r="E46" s="278" t="str">
        <f>+FEV!F41</f>
        <v>N</v>
      </c>
      <c r="F46" s="277">
        <f>+FEV!G41</f>
        <v>0</v>
      </c>
      <c r="G46" s="277">
        <f>+FEV!H41</f>
        <v>0</v>
      </c>
      <c r="H46" s="277" t="str">
        <f>+FEV!I41</f>
        <v>D</v>
      </c>
      <c r="I46" s="277" t="str">
        <f>+FEV!J41</f>
        <v>D</v>
      </c>
      <c r="J46" s="277">
        <f>+FEV!K41</f>
        <v>0</v>
      </c>
      <c r="K46" s="281">
        <f>+FEV!L41</f>
        <v>0</v>
      </c>
      <c r="L46" s="278" t="str">
        <f>+FEV!M41</f>
        <v>DISP</v>
      </c>
      <c r="M46" s="277" t="str">
        <f>+FEV!N41</f>
        <v>N</v>
      </c>
      <c r="N46" s="277">
        <f>+FEV!O41</f>
        <v>0</v>
      </c>
      <c r="O46" s="277">
        <f>+FEV!P41</f>
        <v>0</v>
      </c>
      <c r="P46" s="277" t="str">
        <f>+FEV!Q41</f>
        <v>N</v>
      </c>
      <c r="Q46" s="277" t="str">
        <f>+FEV!R41</f>
        <v>N</v>
      </c>
      <c r="R46" s="281">
        <f>+FEV!S41</f>
        <v>0</v>
      </c>
      <c r="S46" s="278">
        <f>+FEV!T41</f>
        <v>0</v>
      </c>
      <c r="T46" s="277" t="str">
        <f>+FEV!U41</f>
        <v>D</v>
      </c>
      <c r="U46" s="277" t="str">
        <f>+FEV!V41</f>
        <v>N</v>
      </c>
      <c r="V46" s="277">
        <f>+FEV!W41</f>
        <v>0</v>
      </c>
      <c r="W46" s="277">
        <f>+FEV!X41</f>
        <v>0</v>
      </c>
      <c r="X46" s="277" t="str">
        <f>+FEV!Y41</f>
        <v>D</v>
      </c>
      <c r="Y46" s="281" t="str">
        <f>+FEV!Z41</f>
        <v>N</v>
      </c>
      <c r="Z46" s="278" t="str">
        <f>+FEV!AA41</f>
        <v>NTS</v>
      </c>
      <c r="AA46" s="277">
        <f>+FEV!AB41</f>
        <v>0</v>
      </c>
      <c r="AB46" s="277" t="str">
        <f>+FEV!AC41</f>
        <v>DISP</v>
      </c>
      <c r="AC46" s="277" t="str">
        <f>+FEV!AD41</f>
        <v>N</v>
      </c>
      <c r="AD46" s="281">
        <f>+FEV!AE41</f>
        <v>0</v>
      </c>
      <c r="AE46" s="902"/>
      <c r="AF46" s="902"/>
      <c r="AG46" s="902"/>
      <c r="AH46" s="227"/>
    </row>
    <row r="47" spans="1:34" ht="14.45" customHeight="1" x14ac:dyDescent="0.25">
      <c r="A47" s="613" t="s">
        <v>294</v>
      </c>
      <c r="B47" s="766" t="s">
        <v>3</v>
      </c>
      <c r="C47" s="278">
        <f>+FEV!D42</f>
        <v>0</v>
      </c>
      <c r="D47" s="281" t="str">
        <f>+FEV!E42</f>
        <v>D</v>
      </c>
      <c r="E47" s="278" t="str">
        <f>+FEV!F42</f>
        <v>N</v>
      </c>
      <c r="F47" s="277">
        <f>+FEV!G42</f>
        <v>0</v>
      </c>
      <c r="G47" s="277">
        <f>+FEV!H42</f>
        <v>0</v>
      </c>
      <c r="H47" s="277" t="str">
        <f>+FEV!I42</f>
        <v>D</v>
      </c>
      <c r="I47" s="277" t="str">
        <f>+FEV!J42</f>
        <v>D</v>
      </c>
      <c r="J47" s="277">
        <f>+FEV!K42</f>
        <v>0</v>
      </c>
      <c r="K47" s="281" t="str">
        <f>+FEV!L42</f>
        <v>DTSDS</v>
      </c>
      <c r="L47" s="278" t="str">
        <f>+FEV!M42</f>
        <v>D</v>
      </c>
      <c r="M47" s="277" t="str">
        <f>+FEV!N42</f>
        <v>N</v>
      </c>
      <c r="N47" s="277">
        <f>+FEV!O42</f>
        <v>0</v>
      </c>
      <c r="O47" s="277">
        <f>+FEV!P42</f>
        <v>0</v>
      </c>
      <c r="P47" s="277" t="str">
        <f>+FEV!Q42</f>
        <v>N</v>
      </c>
      <c r="Q47" s="277" t="str">
        <f>+FEV!R42</f>
        <v>N</v>
      </c>
      <c r="R47" s="281">
        <f>+FEV!S42</f>
        <v>0</v>
      </c>
      <c r="S47" s="278">
        <f>+FEV!T42</f>
        <v>0</v>
      </c>
      <c r="T47" s="277" t="str">
        <f>+FEV!U42</f>
        <v>D</v>
      </c>
      <c r="U47" s="277" t="str">
        <f>+FEV!V42</f>
        <v>N</v>
      </c>
      <c r="V47" s="277">
        <f>+FEV!W42</f>
        <v>0</v>
      </c>
      <c r="W47" s="277">
        <f>+FEV!X42</f>
        <v>0</v>
      </c>
      <c r="X47" s="277" t="str">
        <f>+FEV!Y42</f>
        <v>D</v>
      </c>
      <c r="Y47" s="281" t="str">
        <f>+FEV!Z42</f>
        <v>N</v>
      </c>
      <c r="Z47" s="278">
        <f>+FEV!AA42</f>
        <v>0</v>
      </c>
      <c r="AA47" s="277" t="str">
        <f>+FEV!AB42</f>
        <v>DTS</v>
      </c>
      <c r="AB47" s="277" t="str">
        <f>+FEV!AC42</f>
        <v>D</v>
      </c>
      <c r="AC47" s="277" t="str">
        <f>+FEV!AD42</f>
        <v>N</v>
      </c>
      <c r="AD47" s="281">
        <f>+FEV!AE42</f>
        <v>0</v>
      </c>
      <c r="AE47" s="902"/>
      <c r="AF47" s="902"/>
      <c r="AG47" s="902"/>
      <c r="AH47" s="227"/>
    </row>
    <row r="48" spans="1:34" ht="14.45" customHeight="1" x14ac:dyDescent="0.25">
      <c r="A48" s="769" t="s">
        <v>332</v>
      </c>
      <c r="B48" s="770" t="s">
        <v>3</v>
      </c>
      <c r="C48" s="278">
        <f>+FEV!D43</f>
        <v>0</v>
      </c>
      <c r="D48" s="281" t="str">
        <f>+FEV!E43</f>
        <v>OJTD</v>
      </c>
      <c r="E48" s="278" t="str">
        <f>+FEV!F43</f>
        <v>N</v>
      </c>
      <c r="F48" s="277">
        <f>+FEV!G43</f>
        <v>0</v>
      </c>
      <c r="G48" s="277">
        <f>+FEV!H43</f>
        <v>0</v>
      </c>
      <c r="H48" s="277" t="str">
        <f>+FEV!I43</f>
        <v>D</v>
      </c>
      <c r="I48" s="277" t="str">
        <f>+FEV!J43</f>
        <v>D</v>
      </c>
      <c r="J48" s="277">
        <f>+FEV!K43</f>
        <v>0</v>
      </c>
      <c r="K48" s="281">
        <f>+FEV!L43</f>
        <v>0</v>
      </c>
      <c r="L48" s="278" t="str">
        <f>+FEV!M43</f>
        <v>D</v>
      </c>
      <c r="M48" s="277" t="str">
        <f>+FEV!N43</f>
        <v>N</v>
      </c>
      <c r="N48" s="277">
        <f>+FEV!O43</f>
        <v>0</v>
      </c>
      <c r="O48" s="277">
        <f>+FEV!P43</f>
        <v>0</v>
      </c>
      <c r="P48" s="277" t="str">
        <f>+FEV!Q43</f>
        <v>N</v>
      </c>
      <c r="Q48" s="277" t="str">
        <f>+FEV!R43</f>
        <v>N</v>
      </c>
      <c r="R48" s="281">
        <f>+FEV!S43</f>
        <v>0</v>
      </c>
      <c r="S48" s="278">
        <f>+FEV!T43</f>
        <v>0</v>
      </c>
      <c r="T48" s="277" t="str">
        <f>+FEV!U43</f>
        <v>D</v>
      </c>
      <c r="U48" s="277" t="str">
        <f>+FEV!V43</f>
        <v>N</v>
      </c>
      <c r="V48" s="277">
        <f>+FEV!W43</f>
        <v>0</v>
      </c>
      <c r="W48" s="277">
        <f>+FEV!X43</f>
        <v>0</v>
      </c>
      <c r="X48" s="277" t="str">
        <f>+FEV!Y43</f>
        <v>D</v>
      </c>
      <c r="Y48" s="281" t="str">
        <f>+FEV!Z43</f>
        <v>N</v>
      </c>
      <c r="Z48" s="278">
        <f>+FEV!AA43</f>
        <v>0</v>
      </c>
      <c r="AA48" s="277" t="str">
        <f>+FEV!AB43</f>
        <v>DTS</v>
      </c>
      <c r="AB48" s="277" t="str">
        <f>+FEV!AC43</f>
        <v>D</v>
      </c>
      <c r="AC48" s="277" t="str">
        <f>+FEV!AD43</f>
        <v>T</v>
      </c>
      <c r="AD48" s="281" t="str">
        <f>+FEV!AE43</f>
        <v>NT</v>
      </c>
      <c r="AE48" s="902"/>
      <c r="AF48" s="902"/>
      <c r="AG48" s="902"/>
      <c r="AH48" s="227"/>
    </row>
    <row r="49" spans="1:34" ht="14.45" customHeight="1" thickBot="1" x14ac:dyDescent="0.3">
      <c r="A49" s="1514" t="s">
        <v>22</v>
      </c>
      <c r="B49" s="1515" t="s">
        <v>23</v>
      </c>
      <c r="C49" s="1511" t="s">
        <v>202</v>
      </c>
      <c r="D49" s="1512"/>
      <c r="E49" s="1512"/>
      <c r="F49" s="1512"/>
      <c r="G49" s="1512"/>
      <c r="H49" s="1512"/>
      <c r="I49" s="1512"/>
      <c r="J49" s="1512"/>
      <c r="K49" s="1512"/>
      <c r="L49" s="1512"/>
      <c r="M49" s="1512"/>
      <c r="N49" s="1512"/>
      <c r="O49" s="1512"/>
      <c r="P49" s="1512"/>
      <c r="Q49" s="1512"/>
      <c r="R49" s="1512"/>
      <c r="S49" s="1512"/>
      <c r="T49" s="1512"/>
      <c r="U49" s="1512"/>
      <c r="V49" s="1512"/>
      <c r="W49" s="1512"/>
      <c r="X49" s="1512"/>
      <c r="Y49" s="1512"/>
      <c r="Z49" s="1512"/>
      <c r="AA49" s="1512"/>
      <c r="AB49" s="1512"/>
      <c r="AC49" s="1512"/>
      <c r="AD49" s="1513"/>
      <c r="AE49" s="901"/>
      <c r="AF49" s="901"/>
      <c r="AG49" s="901"/>
      <c r="AH49" s="227"/>
    </row>
    <row r="50" spans="1:34" ht="14.45" customHeight="1" x14ac:dyDescent="0.25">
      <c r="A50" s="1506"/>
      <c r="B50" s="1509"/>
      <c r="C50" s="268" t="s">
        <v>11</v>
      </c>
      <c r="D50" s="271" t="s">
        <v>12</v>
      </c>
      <c r="E50" s="293" t="s">
        <v>13</v>
      </c>
      <c r="F50" s="270" t="s">
        <v>14</v>
      </c>
      <c r="G50" s="270" t="s">
        <v>15</v>
      </c>
      <c r="H50" s="270" t="s">
        <v>9</v>
      </c>
      <c r="I50" s="270" t="s">
        <v>10</v>
      </c>
      <c r="J50" s="270" t="s">
        <v>11</v>
      </c>
      <c r="K50" s="294" t="s">
        <v>12</v>
      </c>
      <c r="L50" s="268" t="s">
        <v>13</v>
      </c>
      <c r="M50" s="269" t="s">
        <v>14</v>
      </c>
      <c r="N50" s="269" t="s">
        <v>15</v>
      </c>
      <c r="O50" s="269" t="s">
        <v>9</v>
      </c>
      <c r="P50" s="269" t="s">
        <v>10</v>
      </c>
      <c r="Q50" s="269" t="s">
        <v>11</v>
      </c>
      <c r="R50" s="271" t="s">
        <v>12</v>
      </c>
      <c r="S50" s="293" t="s">
        <v>13</v>
      </c>
      <c r="T50" s="270" t="s">
        <v>14</v>
      </c>
      <c r="U50" s="270" t="s">
        <v>15</v>
      </c>
      <c r="V50" s="270" t="s">
        <v>9</v>
      </c>
      <c r="W50" s="270" t="s">
        <v>10</v>
      </c>
      <c r="X50" s="270" t="s">
        <v>11</v>
      </c>
      <c r="Y50" s="294" t="s">
        <v>12</v>
      </c>
      <c r="Z50" s="268" t="s">
        <v>13</v>
      </c>
      <c r="AA50" s="269" t="s">
        <v>14</v>
      </c>
      <c r="AB50" s="269" t="s">
        <v>15</v>
      </c>
      <c r="AC50" s="269" t="s">
        <v>9</v>
      </c>
      <c r="AD50" s="271" t="s">
        <v>10</v>
      </c>
      <c r="AE50" s="899"/>
      <c r="AF50" s="899"/>
      <c r="AG50" s="899"/>
      <c r="AH50" s="227"/>
    </row>
    <row r="51" spans="1:34" ht="14.45" customHeight="1" thickBot="1" x14ac:dyDescent="0.3">
      <c r="A51" s="1507"/>
      <c r="B51" s="1510"/>
      <c r="C51" s="891">
        <v>1</v>
      </c>
      <c r="D51" s="893">
        <f>C51+1</f>
        <v>2</v>
      </c>
      <c r="E51" s="891">
        <f t="shared" ref="E51:AD51" si="2">D51+1</f>
        <v>3</v>
      </c>
      <c r="F51" s="892">
        <f t="shared" si="2"/>
        <v>4</v>
      </c>
      <c r="G51" s="892">
        <f t="shared" si="2"/>
        <v>5</v>
      </c>
      <c r="H51" s="889">
        <f t="shared" si="2"/>
        <v>6</v>
      </c>
      <c r="I51" s="892">
        <f t="shared" si="2"/>
        <v>7</v>
      </c>
      <c r="J51" s="892">
        <f t="shared" si="2"/>
        <v>8</v>
      </c>
      <c r="K51" s="890">
        <f t="shared" si="2"/>
        <v>9</v>
      </c>
      <c r="L51" s="891">
        <f t="shared" si="2"/>
        <v>10</v>
      </c>
      <c r="M51" s="892">
        <f t="shared" si="2"/>
        <v>11</v>
      </c>
      <c r="N51" s="892">
        <f t="shared" si="2"/>
        <v>12</v>
      </c>
      <c r="O51" s="892">
        <f t="shared" si="2"/>
        <v>13</v>
      </c>
      <c r="P51" s="889">
        <f t="shared" si="2"/>
        <v>14</v>
      </c>
      <c r="Q51" s="892">
        <f t="shared" si="2"/>
        <v>15</v>
      </c>
      <c r="R51" s="890">
        <f t="shared" si="2"/>
        <v>16</v>
      </c>
      <c r="S51" s="891">
        <f t="shared" si="2"/>
        <v>17</v>
      </c>
      <c r="T51" s="892">
        <f t="shared" si="2"/>
        <v>18</v>
      </c>
      <c r="U51" s="892">
        <f t="shared" si="2"/>
        <v>19</v>
      </c>
      <c r="V51" s="892">
        <f t="shared" si="2"/>
        <v>20</v>
      </c>
      <c r="W51" s="892">
        <f t="shared" si="2"/>
        <v>21</v>
      </c>
      <c r="X51" s="889">
        <f t="shared" si="2"/>
        <v>22</v>
      </c>
      <c r="Y51" s="890">
        <f t="shared" si="2"/>
        <v>23</v>
      </c>
      <c r="Z51" s="891">
        <f t="shared" si="2"/>
        <v>24</v>
      </c>
      <c r="AA51" s="892">
        <f t="shared" si="2"/>
        <v>25</v>
      </c>
      <c r="AB51" s="892">
        <f t="shared" si="2"/>
        <v>26</v>
      </c>
      <c r="AC51" s="892">
        <f t="shared" si="2"/>
        <v>27</v>
      </c>
      <c r="AD51" s="890">
        <f t="shared" si="2"/>
        <v>28</v>
      </c>
      <c r="AE51" s="899"/>
      <c r="AF51" s="899"/>
      <c r="AG51" s="899"/>
      <c r="AH51" s="227"/>
    </row>
    <row r="52" spans="1:34" ht="14.45" customHeight="1" thickBot="1" x14ac:dyDescent="0.3">
      <c r="A52" s="616" t="s">
        <v>117</v>
      </c>
      <c r="B52" s="760" t="s">
        <v>1</v>
      </c>
      <c r="C52" s="278">
        <f>+FEV!D45</f>
        <v>0</v>
      </c>
      <c r="D52" s="281">
        <f>+FEV!E45</f>
        <v>0</v>
      </c>
      <c r="E52" s="278" t="str">
        <f>+FEV!F45</f>
        <v>D</v>
      </c>
      <c r="F52" s="277" t="str">
        <f>+FEV!G45</f>
        <v>N</v>
      </c>
      <c r="G52" s="277">
        <f>+FEV!H45</f>
        <v>0</v>
      </c>
      <c r="H52" s="277">
        <f>+FEV!I45</f>
        <v>0</v>
      </c>
      <c r="I52" s="277" t="str">
        <f>+FEV!J45</f>
        <v>N</v>
      </c>
      <c r="J52" s="277" t="str">
        <f>+FEV!K45</f>
        <v>N</v>
      </c>
      <c r="K52" s="281">
        <f>+FEV!L45</f>
        <v>0</v>
      </c>
      <c r="L52" s="278">
        <f>+FEV!M45</f>
        <v>0</v>
      </c>
      <c r="M52" s="277" t="str">
        <f>+FEV!N45</f>
        <v>D</v>
      </c>
      <c r="N52" s="277" t="str">
        <f>+FEV!O45</f>
        <v>N</v>
      </c>
      <c r="O52" s="277">
        <f>+FEV!P45</f>
        <v>0</v>
      </c>
      <c r="P52" s="277">
        <f>+FEV!Q45</f>
        <v>0</v>
      </c>
      <c r="Q52" s="277" t="str">
        <f>+FEV!R45</f>
        <v>T</v>
      </c>
      <c r="R52" s="281" t="str">
        <f>+FEV!S45</f>
        <v>N</v>
      </c>
      <c r="S52" s="278">
        <f>+FEV!T45</f>
        <v>0</v>
      </c>
      <c r="T52" s="277" t="str">
        <f>+FEV!U45</f>
        <v>NT</v>
      </c>
      <c r="U52" s="277" t="str">
        <f>+FEV!V45</f>
        <v>T</v>
      </c>
      <c r="V52" s="277" t="str">
        <f>+FEV!W45</f>
        <v>N</v>
      </c>
      <c r="W52" s="277">
        <f>+FEV!X45</f>
        <v>0</v>
      </c>
      <c r="X52" s="277">
        <f>+FEV!Y45</f>
        <v>0</v>
      </c>
      <c r="Y52" s="281" t="str">
        <f>+FEV!Z45</f>
        <v>D</v>
      </c>
      <c r="Z52" s="278" t="str">
        <f>+FEV!AA45</f>
        <v>N</v>
      </c>
      <c r="AA52" s="277">
        <f>+FEV!AB45</f>
        <v>0</v>
      </c>
      <c r="AB52" s="277">
        <f>+FEV!AC45</f>
        <v>0</v>
      </c>
      <c r="AC52" s="277" t="str">
        <f>+FEV!AD45</f>
        <v>D</v>
      </c>
      <c r="AD52" s="281" t="str">
        <f>+FEV!AE45</f>
        <v>NT</v>
      </c>
      <c r="AE52" s="902"/>
      <c r="AF52" s="902"/>
      <c r="AG52" s="902"/>
      <c r="AH52" s="227"/>
    </row>
    <row r="53" spans="1:34" ht="14.45" customHeight="1" x14ac:dyDescent="0.25">
      <c r="A53" s="615" t="s">
        <v>63</v>
      </c>
      <c r="B53" s="773" t="s">
        <v>2</v>
      </c>
      <c r="C53" s="273" t="str">
        <f>+FEV!D46</f>
        <v>NTS5S</v>
      </c>
      <c r="D53" s="280">
        <f>+FEV!E46</f>
        <v>0</v>
      </c>
      <c r="E53" s="273" t="str">
        <f>+FEV!F46</f>
        <v>FE</v>
      </c>
      <c r="F53" s="279" t="str">
        <f>+FEV!G46</f>
        <v>FE</v>
      </c>
      <c r="G53" s="279">
        <f>+FEV!H46</f>
        <v>0</v>
      </c>
      <c r="H53" s="279">
        <f>+FEV!I46</f>
        <v>0</v>
      </c>
      <c r="I53" s="279" t="str">
        <f>+FEV!J46</f>
        <v>N</v>
      </c>
      <c r="J53" s="279" t="str">
        <f>+FEV!K46</f>
        <v>N</v>
      </c>
      <c r="K53" s="280">
        <f>+FEV!L46</f>
        <v>0</v>
      </c>
      <c r="L53" s="273" t="str">
        <f>+FEV!M46</f>
        <v>NT</v>
      </c>
      <c r="M53" s="279" t="str">
        <f>+FEV!N46</f>
        <v>T</v>
      </c>
      <c r="N53" s="279" t="str">
        <f>+FEV!O46</f>
        <v>N</v>
      </c>
      <c r="O53" s="279">
        <f>+FEV!P46</f>
        <v>0</v>
      </c>
      <c r="P53" s="279">
        <f>+FEV!Q46</f>
        <v>0</v>
      </c>
      <c r="Q53" s="279" t="str">
        <f>+FEV!R46</f>
        <v>D</v>
      </c>
      <c r="R53" s="280" t="str">
        <f>+FEV!S46</f>
        <v>N</v>
      </c>
      <c r="S53" s="273">
        <f>+FEV!T46</f>
        <v>0</v>
      </c>
      <c r="T53" s="279">
        <f>+FEV!U46</f>
        <v>0</v>
      </c>
      <c r="U53" s="279" t="str">
        <f>+FEV!V46</f>
        <v>D</v>
      </c>
      <c r="V53" s="279" t="str">
        <f>+FEV!W46</f>
        <v>N</v>
      </c>
      <c r="W53" s="279">
        <f>+FEV!X46</f>
        <v>0</v>
      </c>
      <c r="X53" s="279" t="str">
        <f>+FEV!Y46</f>
        <v>NT</v>
      </c>
      <c r="Y53" s="280" t="str">
        <f>+FEV!Z46</f>
        <v>T</v>
      </c>
      <c r="Z53" s="273" t="str">
        <f>+FEV!AA46</f>
        <v>N</v>
      </c>
      <c r="AA53" s="279">
        <f>+FEV!AB46</f>
        <v>0</v>
      </c>
      <c r="AB53" s="279">
        <f>+FEV!AC46</f>
        <v>0</v>
      </c>
      <c r="AC53" s="279" t="str">
        <f>+FEV!AD46</f>
        <v>NT</v>
      </c>
      <c r="AD53" s="280" t="str">
        <f>+FEV!AE46</f>
        <v>FE</v>
      </c>
      <c r="AE53" s="902"/>
      <c r="AF53" s="902"/>
      <c r="AG53" s="902"/>
      <c r="AH53" s="227"/>
    </row>
    <row r="54" spans="1:34" ht="14.45" customHeight="1" x14ac:dyDescent="0.25">
      <c r="A54" s="616" t="s">
        <v>94</v>
      </c>
      <c r="B54" s="760" t="s">
        <v>2</v>
      </c>
      <c r="C54" s="278">
        <f>+FEV!D47</f>
        <v>0</v>
      </c>
      <c r="D54" s="281">
        <f>+FEV!E47</f>
        <v>0</v>
      </c>
      <c r="E54" s="278" t="str">
        <f>+FEV!F47</f>
        <v>D</v>
      </c>
      <c r="F54" s="277" t="str">
        <f>+FEV!G47</f>
        <v>D</v>
      </c>
      <c r="G54" s="277">
        <f>+FEV!H47</f>
        <v>0</v>
      </c>
      <c r="H54" s="277">
        <f>+FEV!I47</f>
        <v>0</v>
      </c>
      <c r="I54" s="277" t="str">
        <f>+FEV!J47</f>
        <v>FE</v>
      </c>
      <c r="J54" s="277" t="str">
        <f>+FEV!K47</f>
        <v>FE</v>
      </c>
      <c r="K54" s="281" t="str">
        <f>+FEV!L47</f>
        <v>FE</v>
      </c>
      <c r="L54" s="278" t="str">
        <f>+FEV!M47</f>
        <v>FE</v>
      </c>
      <c r="M54" s="277" t="str">
        <f>+FEV!N47</f>
        <v>FE</v>
      </c>
      <c r="N54" s="277" t="str">
        <f>+FEV!O47</f>
        <v>FE</v>
      </c>
      <c r="O54" s="277">
        <f>+FEV!P47</f>
        <v>0</v>
      </c>
      <c r="P54" s="277" t="str">
        <f>+FEV!Q47</f>
        <v>D</v>
      </c>
      <c r="Q54" s="277">
        <f>+FEV!R47</f>
        <v>0</v>
      </c>
      <c r="R54" s="281" t="str">
        <f>+FEV!S47</f>
        <v>D</v>
      </c>
      <c r="S54" s="278">
        <f>+FEV!T47</f>
        <v>0</v>
      </c>
      <c r="T54" s="277">
        <f>+FEV!U47</f>
        <v>0</v>
      </c>
      <c r="U54" s="277" t="str">
        <f>+FEV!V47</f>
        <v>D</v>
      </c>
      <c r="V54" s="277" t="str">
        <f>+FEV!W47</f>
        <v>D</v>
      </c>
      <c r="W54" s="277">
        <f>+FEV!X47</f>
        <v>0</v>
      </c>
      <c r="X54" s="277">
        <f>+FEV!Y47</f>
        <v>0</v>
      </c>
      <c r="Y54" s="281" t="str">
        <f>+FEV!Z47</f>
        <v>D</v>
      </c>
      <c r="Z54" s="278" t="str">
        <f>+FEV!AA47</f>
        <v>D</v>
      </c>
      <c r="AA54" s="277">
        <f>+FEV!AB47</f>
        <v>0</v>
      </c>
      <c r="AB54" s="277">
        <f>+FEV!AC47</f>
        <v>0</v>
      </c>
      <c r="AC54" s="277" t="str">
        <f>+FEV!AD47</f>
        <v>D</v>
      </c>
      <c r="AD54" s="281" t="str">
        <f>+FEV!AE47</f>
        <v>F</v>
      </c>
      <c r="AE54" s="902"/>
      <c r="AF54" s="902"/>
      <c r="AG54" s="902"/>
      <c r="AH54" s="227"/>
    </row>
    <row r="55" spans="1:34" ht="14.45" customHeight="1" x14ac:dyDescent="0.25">
      <c r="A55" s="616" t="s">
        <v>119</v>
      </c>
      <c r="B55" s="760" t="s">
        <v>2</v>
      </c>
      <c r="C55" s="278">
        <f>+FEV!D48</f>
        <v>0</v>
      </c>
      <c r="D55" s="281">
        <f>+FEV!E48</f>
        <v>0</v>
      </c>
      <c r="E55" s="278" t="str">
        <f>+FEV!F48</f>
        <v>D</v>
      </c>
      <c r="F55" s="277" t="str">
        <f>+FEV!G48</f>
        <v>N</v>
      </c>
      <c r="G55" s="277">
        <f>+FEV!H48</f>
        <v>0</v>
      </c>
      <c r="H55" s="277">
        <f>+FEV!I48</f>
        <v>0</v>
      </c>
      <c r="I55" s="277" t="str">
        <f>+FEV!J48</f>
        <v>N</v>
      </c>
      <c r="J55" s="277" t="str">
        <f>+FEV!K48</f>
        <v>N</v>
      </c>
      <c r="K55" s="281">
        <f>+FEV!L48</f>
        <v>0</v>
      </c>
      <c r="L55" s="278">
        <f>+FEV!M48</f>
        <v>0</v>
      </c>
      <c r="M55" s="277" t="str">
        <f>+FEV!N48</f>
        <v>D</v>
      </c>
      <c r="N55" s="277" t="str">
        <f>+FEV!O48</f>
        <v>N</v>
      </c>
      <c r="O55" s="277">
        <f>+FEV!P48</f>
        <v>0</v>
      </c>
      <c r="P55" s="277">
        <f>+FEV!Q48</f>
        <v>0</v>
      </c>
      <c r="Q55" s="277" t="str">
        <f>+FEV!R48</f>
        <v>D</v>
      </c>
      <c r="R55" s="281" t="str">
        <f>+FEV!S48</f>
        <v>N</v>
      </c>
      <c r="S55" s="278">
        <f>+FEV!T48</f>
        <v>0</v>
      </c>
      <c r="T55" s="277">
        <f>+FEV!U48</f>
        <v>0</v>
      </c>
      <c r="U55" s="277" t="str">
        <f>+FEV!V48</f>
        <v>D</v>
      </c>
      <c r="V55" s="277" t="str">
        <f>+FEV!W48</f>
        <v>N</v>
      </c>
      <c r="W55" s="277">
        <f>+FEV!X48</f>
        <v>0</v>
      </c>
      <c r="X55" s="277">
        <f>+FEV!Y48</f>
        <v>0</v>
      </c>
      <c r="Y55" s="281" t="str">
        <f>+FEV!Z48</f>
        <v>D</v>
      </c>
      <c r="Z55" s="278" t="str">
        <f>+FEV!AA48</f>
        <v>N</v>
      </c>
      <c r="AA55" s="277">
        <f>+FEV!AB48</f>
        <v>0</v>
      </c>
      <c r="AB55" s="277">
        <f>+FEV!AC48</f>
        <v>0</v>
      </c>
      <c r="AC55" s="277" t="str">
        <f>+FEV!AD48</f>
        <v>D</v>
      </c>
      <c r="AD55" s="281" t="str">
        <f>+FEV!AE48</f>
        <v>D</v>
      </c>
      <c r="AE55" s="902"/>
      <c r="AF55" s="902"/>
      <c r="AG55" s="902"/>
      <c r="AH55" s="227"/>
    </row>
    <row r="56" spans="1:34" ht="14.45" customHeight="1" x14ac:dyDescent="0.25">
      <c r="A56" s="616" t="s">
        <v>69</v>
      </c>
      <c r="B56" s="760" t="s">
        <v>2</v>
      </c>
      <c r="C56" s="278">
        <f>+FEV!D49</f>
        <v>0</v>
      </c>
      <c r="D56" s="281">
        <f>+FEV!E49</f>
        <v>0</v>
      </c>
      <c r="E56" s="278" t="str">
        <f>+FEV!F49</f>
        <v>D</v>
      </c>
      <c r="F56" s="277" t="str">
        <f>+FEV!G49</f>
        <v>N</v>
      </c>
      <c r="G56" s="277">
        <f>+FEV!H49</f>
        <v>0</v>
      </c>
      <c r="H56" s="277">
        <f>+FEV!I49</f>
        <v>0</v>
      </c>
      <c r="I56" s="277" t="str">
        <f>+FEV!J49</f>
        <v>N</v>
      </c>
      <c r="J56" s="277" t="str">
        <f>+FEV!K49</f>
        <v>N</v>
      </c>
      <c r="K56" s="281">
        <f>+FEV!L49</f>
        <v>0</v>
      </c>
      <c r="L56" s="278">
        <f>+FEV!M49</f>
        <v>0</v>
      </c>
      <c r="M56" s="277" t="str">
        <f>+FEV!N49</f>
        <v>D</v>
      </c>
      <c r="N56" s="277" t="str">
        <f>+FEV!O49</f>
        <v>N</v>
      </c>
      <c r="O56" s="277">
        <f>+FEV!P49</f>
        <v>0</v>
      </c>
      <c r="P56" s="277">
        <f>+FEV!Q49</f>
        <v>0</v>
      </c>
      <c r="Q56" s="277" t="str">
        <f>+FEV!R49</f>
        <v>D</v>
      </c>
      <c r="R56" s="281" t="str">
        <f>+FEV!S49</f>
        <v>N</v>
      </c>
      <c r="S56" s="278">
        <f>+FEV!T49</f>
        <v>0</v>
      </c>
      <c r="T56" s="277">
        <f>+FEV!U49</f>
        <v>0</v>
      </c>
      <c r="U56" s="277" t="str">
        <f>+FEV!V49</f>
        <v>D</v>
      </c>
      <c r="V56" s="277" t="str">
        <f>+FEV!W49</f>
        <v>N</v>
      </c>
      <c r="W56" s="277">
        <f>+FEV!X49</f>
        <v>0</v>
      </c>
      <c r="X56" s="277">
        <f>+FEV!Y49</f>
        <v>0</v>
      </c>
      <c r="Y56" s="281" t="str">
        <f>+FEV!Z49</f>
        <v>D</v>
      </c>
      <c r="Z56" s="278" t="str">
        <f>+FEV!AA49</f>
        <v>N</v>
      </c>
      <c r="AA56" s="277">
        <f>+FEV!AB49</f>
        <v>0</v>
      </c>
      <c r="AB56" s="277">
        <f>+FEV!AC49</f>
        <v>0</v>
      </c>
      <c r="AC56" s="277" t="str">
        <f>+FEV!AD49</f>
        <v>D</v>
      </c>
      <c r="AD56" s="281" t="str">
        <f>+FEV!AE49</f>
        <v>D</v>
      </c>
      <c r="AE56" s="902"/>
      <c r="AF56" s="902"/>
      <c r="AG56" s="902"/>
      <c r="AH56" s="227"/>
    </row>
    <row r="57" spans="1:34" ht="14.45" customHeight="1" thickBot="1" x14ac:dyDescent="0.3">
      <c r="A57" s="617" t="s">
        <v>124</v>
      </c>
      <c r="B57" s="774" t="s">
        <v>2</v>
      </c>
      <c r="C57" s="282">
        <f>+FEV!D50</f>
        <v>0</v>
      </c>
      <c r="D57" s="284">
        <f>+FEV!E50</f>
        <v>0</v>
      </c>
      <c r="E57" s="282" t="str">
        <f>+FEV!F50</f>
        <v>B</v>
      </c>
      <c r="F57" s="283" t="str">
        <f>+FEV!G50</f>
        <v>B</v>
      </c>
      <c r="G57" s="283" t="str">
        <f>+FEV!H50</f>
        <v>B</v>
      </c>
      <c r="H57" s="283" t="str">
        <f>+FEV!I50</f>
        <v>B</v>
      </c>
      <c r="I57" s="283" t="str">
        <f>+FEV!J50</f>
        <v>B</v>
      </c>
      <c r="J57" s="283">
        <f>+FEV!K50</f>
        <v>0</v>
      </c>
      <c r="K57" s="284">
        <f>+FEV!L50</f>
        <v>0</v>
      </c>
      <c r="L57" s="282" t="str">
        <f>+FEV!M50</f>
        <v>B</v>
      </c>
      <c r="M57" s="283" t="str">
        <f>+FEV!N50</f>
        <v>B</v>
      </c>
      <c r="N57" s="283" t="str">
        <f>+FEV!O50</f>
        <v>B</v>
      </c>
      <c r="O57" s="283" t="str">
        <f>+FEV!P50</f>
        <v>B</v>
      </c>
      <c r="P57" s="283" t="str">
        <f>+FEV!Q50</f>
        <v>B</v>
      </c>
      <c r="Q57" s="283">
        <f>+FEV!R50</f>
        <v>0</v>
      </c>
      <c r="R57" s="284">
        <f>+FEV!S50</f>
        <v>0</v>
      </c>
      <c r="S57" s="282" t="str">
        <f>+FEV!T50</f>
        <v>B</v>
      </c>
      <c r="T57" s="283" t="str">
        <f>+FEV!U50</f>
        <v>B</v>
      </c>
      <c r="U57" s="283" t="str">
        <f>+FEV!V50</f>
        <v>B</v>
      </c>
      <c r="V57" s="283" t="str">
        <f>+FEV!W50</f>
        <v>B</v>
      </c>
      <c r="W57" s="283" t="str">
        <f>+FEV!X50</f>
        <v>B</v>
      </c>
      <c r="X57" s="283">
        <f>+FEV!Y50</f>
        <v>0</v>
      </c>
      <c r="Y57" s="284">
        <f>+FEV!Z50</f>
        <v>0</v>
      </c>
      <c r="Z57" s="282" t="str">
        <f>+FEV!AA50</f>
        <v>B</v>
      </c>
      <c r="AA57" s="283" t="str">
        <f>+FEV!AB50</f>
        <v>B</v>
      </c>
      <c r="AB57" s="283" t="str">
        <f>+FEV!AC50</f>
        <v>B</v>
      </c>
      <c r="AC57" s="283" t="str">
        <f>+FEV!AD50</f>
        <v>B</v>
      </c>
      <c r="AD57" s="284" t="str">
        <f>+FEV!AE50</f>
        <v>B</v>
      </c>
      <c r="AE57" s="902"/>
      <c r="AF57" s="902"/>
      <c r="AG57" s="902"/>
      <c r="AH57" s="227"/>
    </row>
    <row r="58" spans="1:34" ht="14.45" customHeight="1" x14ac:dyDescent="0.25">
      <c r="A58" s="397" t="s">
        <v>132</v>
      </c>
      <c r="B58" s="771" t="s">
        <v>3</v>
      </c>
      <c r="C58" s="295">
        <f>+FEV!D51</f>
        <v>0</v>
      </c>
      <c r="D58" s="297">
        <f>+FEV!E51</f>
        <v>0</v>
      </c>
      <c r="E58" s="295" t="str">
        <f>+FEV!F51</f>
        <v>FOTS</v>
      </c>
      <c r="F58" s="296" t="str">
        <f>+FEV!G51</f>
        <v>N</v>
      </c>
      <c r="G58" s="296">
        <f>+FEV!H51</f>
        <v>0</v>
      </c>
      <c r="H58" s="296">
        <f>+FEV!I51</f>
        <v>0</v>
      </c>
      <c r="I58" s="296" t="str">
        <f>+FEV!J51</f>
        <v>D</v>
      </c>
      <c r="J58" s="296" t="str">
        <f>+FEV!K51</f>
        <v>DT</v>
      </c>
      <c r="K58" s="297">
        <f>+FEV!L51</f>
        <v>0</v>
      </c>
      <c r="L58" s="295">
        <f>+FEV!M51</f>
        <v>0</v>
      </c>
      <c r="M58" s="296" t="str">
        <f>+FEV!N51</f>
        <v>D</v>
      </c>
      <c r="N58" s="296" t="str">
        <f>+FEV!O51</f>
        <v>N</v>
      </c>
      <c r="O58" s="296">
        <f>+FEV!P51</f>
        <v>0</v>
      </c>
      <c r="P58" s="296" t="str">
        <f>+FEV!Q51</f>
        <v>B</v>
      </c>
      <c r="Q58" s="296">
        <f>+FEV!R51</f>
        <v>0</v>
      </c>
      <c r="R58" s="297">
        <f>+FEV!S51</f>
        <v>0</v>
      </c>
      <c r="S58" s="295" t="str">
        <f>+FEV!T51</f>
        <v>B</v>
      </c>
      <c r="T58" s="296" t="str">
        <f>+FEV!U51</f>
        <v>B</v>
      </c>
      <c r="U58" s="296" t="str">
        <f>+FEV!V51</f>
        <v>B</v>
      </c>
      <c r="V58" s="296" t="str">
        <f>+FEV!W51</f>
        <v>B</v>
      </c>
      <c r="W58" s="296" t="str">
        <f>+FEV!X51</f>
        <v>B</v>
      </c>
      <c r="X58" s="296">
        <f>+FEV!Y51</f>
        <v>0</v>
      </c>
      <c r="Y58" s="297">
        <f>+FEV!Z51</f>
        <v>0</v>
      </c>
      <c r="Z58" s="295" t="str">
        <f>+FEV!AA51</f>
        <v>B</v>
      </c>
      <c r="AA58" s="296" t="str">
        <f>+FEV!AB51</f>
        <v>B</v>
      </c>
      <c r="AB58" s="296" t="str">
        <f>+FEV!AC51</f>
        <v>B</v>
      </c>
      <c r="AC58" s="296" t="str">
        <f>+FEV!AD51</f>
        <v>B</v>
      </c>
      <c r="AD58" s="297" t="str">
        <f>+FEV!AE51</f>
        <v>B</v>
      </c>
      <c r="AE58" s="902"/>
      <c r="AF58" s="902"/>
      <c r="AG58" s="902"/>
      <c r="AH58" s="227"/>
    </row>
    <row r="59" spans="1:34" ht="14.45" customHeight="1" x14ac:dyDescent="0.25">
      <c r="A59" s="616" t="s">
        <v>134</v>
      </c>
      <c r="B59" s="760" t="s">
        <v>3</v>
      </c>
      <c r="C59" s="278">
        <f>+FEV!D52</f>
        <v>0</v>
      </c>
      <c r="D59" s="281" t="str">
        <f>+FEV!E52</f>
        <v>DTSDS</v>
      </c>
      <c r="E59" s="278" t="str">
        <f>+FEV!F52</f>
        <v>D</v>
      </c>
      <c r="F59" s="277" t="str">
        <f>+FEV!G52</f>
        <v>N</v>
      </c>
      <c r="G59" s="277">
        <f>+FEV!H52</f>
        <v>0</v>
      </c>
      <c r="H59" s="277">
        <f>+FEV!I52</f>
        <v>0</v>
      </c>
      <c r="I59" s="277" t="str">
        <f>+FEV!J52</f>
        <v>N</v>
      </c>
      <c r="J59" s="277" t="str">
        <f>+FEV!K52</f>
        <v>N</v>
      </c>
      <c r="K59" s="281">
        <f>+FEV!L52</f>
        <v>0</v>
      </c>
      <c r="L59" s="278">
        <f>+FEV!M52</f>
        <v>0</v>
      </c>
      <c r="M59" s="277" t="str">
        <f>+FEV!N52</f>
        <v>N</v>
      </c>
      <c r="N59" s="277" t="str">
        <f>+FEV!O52</f>
        <v>N</v>
      </c>
      <c r="O59" s="277">
        <f>+FEV!P52</f>
        <v>0</v>
      </c>
      <c r="P59" s="277" t="str">
        <f>+FEV!Q52</f>
        <v>NT</v>
      </c>
      <c r="Q59" s="277" t="str">
        <f>+FEV!R52</f>
        <v>T</v>
      </c>
      <c r="R59" s="281" t="str">
        <f>+FEV!S52</f>
        <v>N</v>
      </c>
      <c r="S59" s="278">
        <f>+FEV!T52</f>
        <v>0</v>
      </c>
      <c r="T59" s="277">
        <f>+FEV!U52</f>
        <v>0</v>
      </c>
      <c r="U59" s="277" t="str">
        <f>+FEV!V52</f>
        <v>N</v>
      </c>
      <c r="V59" s="277" t="str">
        <f>+FEV!W52</f>
        <v>N</v>
      </c>
      <c r="W59" s="277">
        <f>+FEV!X52</f>
        <v>0</v>
      </c>
      <c r="X59" s="277">
        <f>+FEV!Y52</f>
        <v>0</v>
      </c>
      <c r="Y59" s="281" t="str">
        <f>+FEV!Z52</f>
        <v>NT</v>
      </c>
      <c r="Z59" s="278" t="str">
        <f>+FEV!AA52</f>
        <v>N</v>
      </c>
      <c r="AA59" s="277">
        <f>+FEV!AB52</f>
        <v>0</v>
      </c>
      <c r="AB59" s="277">
        <f>+FEV!AC52</f>
        <v>0</v>
      </c>
      <c r="AC59" s="277" t="str">
        <f>+FEV!AD52</f>
        <v>D</v>
      </c>
      <c r="AD59" s="281" t="str">
        <f>+FEV!AE52</f>
        <v>D</v>
      </c>
      <c r="AE59" s="902"/>
      <c r="AF59" s="902"/>
      <c r="AG59" s="902"/>
      <c r="AH59" s="227"/>
    </row>
    <row r="60" spans="1:34" ht="14.45" customHeight="1" x14ac:dyDescent="0.25">
      <c r="A60" s="616" t="s">
        <v>137</v>
      </c>
      <c r="B60" s="760" t="s">
        <v>3</v>
      </c>
      <c r="C60" s="278" t="str">
        <f>+FEV!D53</f>
        <v>NTS</v>
      </c>
      <c r="D60" s="281">
        <f>+FEV!E53</f>
        <v>0</v>
      </c>
      <c r="E60" s="278" t="str">
        <f>+FEV!F53</f>
        <v>NT</v>
      </c>
      <c r="F60" s="277" t="str">
        <f>+FEV!G53</f>
        <v>N</v>
      </c>
      <c r="G60" s="277">
        <f>+FEV!H53</f>
        <v>0</v>
      </c>
      <c r="H60" s="277">
        <f>+FEV!I53</f>
        <v>0</v>
      </c>
      <c r="I60" s="277" t="str">
        <f>+FEV!J53</f>
        <v>N</v>
      </c>
      <c r="J60" s="277" t="str">
        <f>+FEV!K53</f>
        <v>N</v>
      </c>
      <c r="K60" s="281" t="str">
        <f>+FEV!L53</f>
        <v>NT</v>
      </c>
      <c r="L60" s="278">
        <f>+FEV!M53</f>
        <v>0</v>
      </c>
      <c r="M60" s="277" t="str">
        <f>+FEV!N53</f>
        <v>D</v>
      </c>
      <c r="N60" s="277" t="str">
        <f>+FEV!O53</f>
        <v>N</v>
      </c>
      <c r="O60" s="277">
        <f>+FEV!P53</f>
        <v>0</v>
      </c>
      <c r="P60" s="277">
        <f>+FEV!Q53</f>
        <v>0</v>
      </c>
      <c r="Q60" s="277" t="str">
        <f>+FEV!R53</f>
        <v>D</v>
      </c>
      <c r="R60" s="281" t="str">
        <f>+FEV!S53</f>
        <v>N</v>
      </c>
      <c r="S60" s="278">
        <f>+FEV!T53</f>
        <v>0</v>
      </c>
      <c r="T60" s="277">
        <f>+FEV!U53</f>
        <v>0</v>
      </c>
      <c r="U60" s="277" t="str">
        <f>+FEV!V53</f>
        <v>D</v>
      </c>
      <c r="V60" s="277" t="str">
        <f>+FEV!W53</f>
        <v>N</v>
      </c>
      <c r="W60" s="277">
        <f>+FEV!X53</f>
        <v>0</v>
      </c>
      <c r="X60" s="277">
        <f>+FEV!Y53</f>
        <v>0</v>
      </c>
      <c r="Y60" s="281" t="str">
        <f>+FEV!Z53</f>
        <v>T</v>
      </c>
      <c r="Z60" s="278" t="str">
        <f>+FEV!AA53</f>
        <v>N</v>
      </c>
      <c r="AA60" s="277">
        <f>+FEV!AB53</f>
        <v>0</v>
      </c>
      <c r="AB60" s="277">
        <f>+FEV!AC53</f>
        <v>0</v>
      </c>
      <c r="AC60" s="277" t="str">
        <f>+FEV!AD53</f>
        <v>D</v>
      </c>
      <c r="AD60" s="281" t="str">
        <f>+FEV!AE53</f>
        <v>D</v>
      </c>
      <c r="AE60" s="902"/>
      <c r="AF60" s="902"/>
      <c r="AG60" s="902"/>
      <c r="AH60" s="227"/>
    </row>
    <row r="61" spans="1:34" ht="14.45" customHeight="1" x14ac:dyDescent="0.25">
      <c r="A61" s="616" t="s">
        <v>140</v>
      </c>
      <c r="B61" s="760" t="s">
        <v>3</v>
      </c>
      <c r="C61" s="278" t="str">
        <f>+FEV!D54</f>
        <v>DTS</v>
      </c>
      <c r="D61" s="281">
        <f>+FEV!E54</f>
        <v>0</v>
      </c>
      <c r="E61" s="278" t="str">
        <f>+FEV!F54</f>
        <v>D</v>
      </c>
      <c r="F61" s="277" t="str">
        <f>+FEV!G54</f>
        <v>N</v>
      </c>
      <c r="G61" s="277">
        <f>+FEV!H54</f>
        <v>0</v>
      </c>
      <c r="H61" s="277">
        <f>+FEV!I54</f>
        <v>0</v>
      </c>
      <c r="I61" s="277" t="str">
        <f>+FEV!J54</f>
        <v>N</v>
      </c>
      <c r="J61" s="277" t="str">
        <f>+FEV!K54</f>
        <v>N</v>
      </c>
      <c r="K61" s="281">
        <f>+FEV!L54</f>
        <v>0</v>
      </c>
      <c r="L61" s="278">
        <f>+FEV!M54</f>
        <v>0</v>
      </c>
      <c r="M61" s="277" t="str">
        <f>+FEV!N54</f>
        <v>D</v>
      </c>
      <c r="N61" s="277" t="str">
        <f>+FEV!O54</f>
        <v>N</v>
      </c>
      <c r="O61" s="277" t="str">
        <f>+FEV!P54</f>
        <v>NTS5S</v>
      </c>
      <c r="P61" s="277">
        <f>+FEV!Q54</f>
        <v>0</v>
      </c>
      <c r="Q61" s="277" t="str">
        <f>+FEV!R54</f>
        <v>D</v>
      </c>
      <c r="R61" s="281" t="str">
        <f>+FEV!S54</f>
        <v>N</v>
      </c>
      <c r="S61" s="278">
        <f>+FEV!T54</f>
        <v>0</v>
      </c>
      <c r="T61" s="277">
        <f>+FEV!U54</f>
        <v>0</v>
      </c>
      <c r="U61" s="277" t="str">
        <f>+FEV!V54</f>
        <v>D</v>
      </c>
      <c r="V61" s="277" t="str">
        <f>+FEV!W54</f>
        <v>N</v>
      </c>
      <c r="W61" s="277">
        <f>+FEV!X54</f>
        <v>0</v>
      </c>
      <c r="X61" s="277">
        <f>+FEV!Y54</f>
        <v>0</v>
      </c>
      <c r="Y61" s="281" t="str">
        <f>+FEV!Z54</f>
        <v>D</v>
      </c>
      <c r="Z61" s="278" t="str">
        <f>+FEV!AA54</f>
        <v>N</v>
      </c>
      <c r="AA61" s="277" t="str">
        <f>+FEV!AB54</f>
        <v>NTS</v>
      </c>
      <c r="AB61" s="277">
        <f>+FEV!AC54</f>
        <v>0</v>
      </c>
      <c r="AC61" s="277" t="str">
        <f>+FEV!AD54</f>
        <v>D</v>
      </c>
      <c r="AD61" s="281" t="str">
        <f>+FEV!AE54</f>
        <v>D</v>
      </c>
      <c r="AE61" s="902"/>
      <c r="AF61" s="902"/>
      <c r="AG61" s="902"/>
      <c r="AH61" s="227"/>
    </row>
    <row r="62" spans="1:34" ht="14.45" customHeight="1" x14ac:dyDescent="0.25">
      <c r="A62" s="616" t="s">
        <v>141</v>
      </c>
      <c r="B62" s="760" t="s">
        <v>3</v>
      </c>
      <c r="C62" s="278">
        <f>+FEV!D55</f>
        <v>0</v>
      </c>
      <c r="D62" s="281">
        <f>+FEV!E55</f>
        <v>0</v>
      </c>
      <c r="E62" s="278" t="str">
        <f>+FEV!F55</f>
        <v>FE</v>
      </c>
      <c r="F62" s="277" t="str">
        <f>+FEV!G55</f>
        <v>FE</v>
      </c>
      <c r="G62" s="277">
        <f>+FEV!H55</f>
        <v>0</v>
      </c>
      <c r="H62" s="277">
        <f>+FEV!I55</f>
        <v>0</v>
      </c>
      <c r="I62" s="277" t="str">
        <f>+FEV!J55</f>
        <v>FE</v>
      </c>
      <c r="J62" s="277" t="str">
        <f>+FEV!K55</f>
        <v>FE</v>
      </c>
      <c r="K62" s="281" t="str">
        <f>+FEV!L55</f>
        <v>FE</v>
      </c>
      <c r="L62" s="278" t="str">
        <f>+FEV!M55</f>
        <v>FE</v>
      </c>
      <c r="M62" s="277" t="str">
        <f>+FEV!N55</f>
        <v>FE</v>
      </c>
      <c r="N62" s="277" t="str">
        <f>+FEV!O55</f>
        <v>FE</v>
      </c>
      <c r="O62" s="277">
        <f>+FEV!P55</f>
        <v>0</v>
      </c>
      <c r="P62" s="277">
        <f>+FEV!Q55</f>
        <v>0</v>
      </c>
      <c r="Q62" s="277" t="str">
        <f>+FEV!R55</f>
        <v>D</v>
      </c>
      <c r="R62" s="281" t="str">
        <f>+FEV!S55</f>
        <v>N</v>
      </c>
      <c r="S62" s="278">
        <f>+FEV!T55</f>
        <v>0</v>
      </c>
      <c r="T62" s="277">
        <f>+FEV!U55</f>
        <v>0</v>
      </c>
      <c r="U62" s="277" t="str">
        <f>+FEV!V55</f>
        <v>NT</v>
      </c>
      <c r="V62" s="277" t="str">
        <f>+FEV!W55</f>
        <v>N</v>
      </c>
      <c r="W62" s="277">
        <f>+FEV!X55</f>
        <v>0</v>
      </c>
      <c r="X62" s="277">
        <f>+FEV!Y55</f>
        <v>0</v>
      </c>
      <c r="Y62" s="281" t="str">
        <f>+FEV!Z55</f>
        <v>NT</v>
      </c>
      <c r="Z62" s="278" t="str">
        <f>+FEV!AA55</f>
        <v>N</v>
      </c>
      <c r="AA62" s="277">
        <f>+FEV!AB55</f>
        <v>0</v>
      </c>
      <c r="AB62" s="277">
        <f>+FEV!AC55</f>
        <v>0</v>
      </c>
      <c r="AC62" s="277" t="str">
        <f>+FEV!AD55</f>
        <v>D</v>
      </c>
      <c r="AD62" s="281" t="str">
        <f>+FEV!AE55</f>
        <v>NT</v>
      </c>
      <c r="AE62" s="902"/>
      <c r="AF62" s="902"/>
      <c r="AG62" s="902"/>
      <c r="AH62" s="227"/>
    </row>
    <row r="63" spans="1:34" ht="14.45" customHeight="1" x14ac:dyDescent="0.25">
      <c r="A63" s="616" t="s">
        <v>296</v>
      </c>
      <c r="B63" s="760" t="s">
        <v>3</v>
      </c>
      <c r="C63" s="278">
        <f>+FEV!D56</f>
        <v>0</v>
      </c>
      <c r="D63" s="281">
        <f>+FEV!E56</f>
        <v>0</v>
      </c>
      <c r="E63" s="278" t="str">
        <f>+FEV!F56</f>
        <v>FOTS</v>
      </c>
      <c r="F63" s="277" t="str">
        <f>+FEV!G56</f>
        <v>FOTS</v>
      </c>
      <c r="G63" s="277">
        <f>+FEV!H56</f>
        <v>0</v>
      </c>
      <c r="H63" s="277">
        <f>+FEV!I56</f>
        <v>0</v>
      </c>
      <c r="I63" s="277" t="str">
        <f>+FEV!J56</f>
        <v>N</v>
      </c>
      <c r="J63" s="277" t="str">
        <f>+FEV!K56</f>
        <v>N</v>
      </c>
      <c r="K63" s="281">
        <f>+FEV!L56</f>
        <v>0</v>
      </c>
      <c r="L63" s="278">
        <f>+FEV!M56</f>
        <v>0</v>
      </c>
      <c r="M63" s="277" t="str">
        <f>+FEV!N56</f>
        <v>D</v>
      </c>
      <c r="N63" s="277" t="str">
        <f>+FEV!O56</f>
        <v>N</v>
      </c>
      <c r="O63" s="277">
        <f>+FEV!P56</f>
        <v>0</v>
      </c>
      <c r="P63" s="277">
        <f>+FEV!Q56</f>
        <v>0</v>
      </c>
      <c r="Q63" s="277" t="str">
        <f>+FEV!R56</f>
        <v>D</v>
      </c>
      <c r="R63" s="281" t="str">
        <f>+FEV!S56</f>
        <v>N</v>
      </c>
      <c r="S63" s="278">
        <f>+FEV!T56</f>
        <v>0</v>
      </c>
      <c r="T63" s="277">
        <f>+FEV!U56</f>
        <v>0</v>
      </c>
      <c r="U63" s="277" t="str">
        <f>+FEV!V56</f>
        <v>D</v>
      </c>
      <c r="V63" s="277" t="str">
        <f>+FEV!W56</f>
        <v>N</v>
      </c>
      <c r="W63" s="277">
        <f>+FEV!X56</f>
        <v>0</v>
      </c>
      <c r="X63" s="277">
        <f>+FEV!Y56</f>
        <v>0</v>
      </c>
      <c r="Y63" s="281" t="str">
        <f>+FEV!Z56</f>
        <v>D</v>
      </c>
      <c r="Z63" s="278" t="str">
        <f>+FEV!AA56</f>
        <v>N</v>
      </c>
      <c r="AA63" s="277">
        <f>+FEV!AB56</f>
        <v>0</v>
      </c>
      <c r="AB63" s="277">
        <f>+FEV!AC56</f>
        <v>0</v>
      </c>
      <c r="AC63" s="277" t="str">
        <f>+FEV!AD56</f>
        <v>D</v>
      </c>
      <c r="AD63" s="281" t="str">
        <f>+FEV!AE56</f>
        <v>T</v>
      </c>
      <c r="AE63" s="902"/>
      <c r="AF63" s="902"/>
      <c r="AG63" s="902"/>
      <c r="AH63" s="227"/>
    </row>
    <row r="64" spans="1:34" ht="14.45" customHeight="1" x14ac:dyDescent="0.25">
      <c r="A64" s="616" t="s">
        <v>333</v>
      </c>
      <c r="B64" s="760" t="s">
        <v>3</v>
      </c>
      <c r="C64" s="278">
        <f>+FEV!D57</f>
        <v>0</v>
      </c>
      <c r="D64" s="281" t="str">
        <f>+FEV!E57</f>
        <v>OJTD</v>
      </c>
      <c r="E64" s="278" t="str">
        <f>+FEV!F57</f>
        <v>D</v>
      </c>
      <c r="F64" s="277" t="str">
        <f>+FEV!G57</f>
        <v>N</v>
      </c>
      <c r="G64" s="277">
        <f>+FEV!H57</f>
        <v>0</v>
      </c>
      <c r="H64" s="277">
        <f>+FEV!I57</f>
        <v>0</v>
      </c>
      <c r="I64" s="277" t="str">
        <f>+FEV!J57</f>
        <v>N</v>
      </c>
      <c r="J64" s="277" t="str">
        <f>+FEV!K57</f>
        <v>T</v>
      </c>
      <c r="K64" s="281" t="str">
        <f>+FEV!L57</f>
        <v>DT</v>
      </c>
      <c r="L64" s="278">
        <f>+FEV!M57</f>
        <v>0</v>
      </c>
      <c r="M64" s="277" t="str">
        <f>+FEV!N57</f>
        <v>D</v>
      </c>
      <c r="N64" s="277" t="str">
        <f>+FEV!O57</f>
        <v>N</v>
      </c>
      <c r="O64" s="277">
        <f>+FEV!P57</f>
        <v>0</v>
      </c>
      <c r="P64" s="277">
        <f>+FEV!Q57</f>
        <v>0</v>
      </c>
      <c r="Q64" s="277" t="str">
        <f>+FEV!R57</f>
        <v>D</v>
      </c>
      <c r="R64" s="281" t="str">
        <f>+FEV!S57</f>
        <v>N</v>
      </c>
      <c r="S64" s="278">
        <f>+FEV!T57</f>
        <v>0</v>
      </c>
      <c r="T64" s="277">
        <f>+FEV!U57</f>
        <v>0</v>
      </c>
      <c r="U64" s="277" t="str">
        <f>+FEV!V57</f>
        <v>D</v>
      </c>
      <c r="V64" s="277" t="str">
        <f>+FEV!W57</f>
        <v>N</v>
      </c>
      <c r="W64" s="277">
        <f>+FEV!X57</f>
        <v>0</v>
      </c>
      <c r="X64" s="277">
        <f>+FEV!Y57</f>
        <v>0</v>
      </c>
      <c r="Y64" s="281" t="str">
        <f>+FEV!Z57</f>
        <v>D</v>
      </c>
      <c r="Z64" s="278" t="str">
        <f>+FEV!AA57</f>
        <v>N</v>
      </c>
      <c r="AA64" s="277" t="str">
        <f>+FEV!AB57</f>
        <v>NTS</v>
      </c>
      <c r="AB64" s="277">
        <f>+FEV!AC57</f>
        <v>0</v>
      </c>
      <c r="AC64" s="277" t="str">
        <f>+FEV!AD57</f>
        <v>D</v>
      </c>
      <c r="AD64" s="281" t="str">
        <f>+FEV!AE57</f>
        <v>D</v>
      </c>
      <c r="AE64" s="902"/>
      <c r="AF64" s="902"/>
      <c r="AG64" s="902"/>
      <c r="AH64" s="227"/>
    </row>
    <row r="65" spans="1:34" ht="14.45" customHeight="1" thickBot="1" x14ac:dyDescent="0.3">
      <c r="A65" s="616" t="s">
        <v>334</v>
      </c>
      <c r="B65" s="760" t="s">
        <v>3</v>
      </c>
      <c r="C65" s="278">
        <f>+FEV!D58</f>
        <v>0</v>
      </c>
      <c r="D65" s="281" t="str">
        <f>+FEV!E58</f>
        <v>OJTD</v>
      </c>
      <c r="E65" s="278" t="str">
        <f>+FEV!F58</f>
        <v>D</v>
      </c>
      <c r="F65" s="277" t="str">
        <f>+FEV!G58</f>
        <v>N</v>
      </c>
      <c r="G65" s="277">
        <f>+FEV!H58</f>
        <v>0</v>
      </c>
      <c r="H65" s="277">
        <f>+FEV!I58</f>
        <v>0</v>
      </c>
      <c r="I65" s="277" t="str">
        <f>+FEV!J58</f>
        <v>N</v>
      </c>
      <c r="J65" s="277" t="str">
        <f>+FEV!K58</f>
        <v>N</v>
      </c>
      <c r="K65" s="281">
        <f>+FEV!L58</f>
        <v>0</v>
      </c>
      <c r="L65" s="278">
        <f>+FEV!M58</f>
        <v>0</v>
      </c>
      <c r="M65" s="277" t="str">
        <f>+FEV!N58</f>
        <v>D</v>
      </c>
      <c r="N65" s="277" t="str">
        <f>+FEV!O58</f>
        <v>N</v>
      </c>
      <c r="O65" s="277">
        <f>+FEV!P58</f>
        <v>0</v>
      </c>
      <c r="P65" s="277">
        <f>+FEV!Q58</f>
        <v>0</v>
      </c>
      <c r="Q65" s="277" t="str">
        <f>+FEV!R58</f>
        <v>D</v>
      </c>
      <c r="R65" s="281" t="str">
        <f>+FEV!S58</f>
        <v>DT</v>
      </c>
      <c r="S65" s="278">
        <f>+FEV!T58</f>
        <v>0</v>
      </c>
      <c r="T65" s="277">
        <f>+FEV!U58</f>
        <v>0</v>
      </c>
      <c r="U65" s="277" t="str">
        <f>+FEV!V58</f>
        <v>D</v>
      </c>
      <c r="V65" s="277" t="str">
        <f>+FEV!W58</f>
        <v>N</v>
      </c>
      <c r="W65" s="277">
        <f>+FEV!X58</f>
        <v>0</v>
      </c>
      <c r="X65" s="277">
        <f>+FEV!Y58</f>
        <v>0</v>
      </c>
      <c r="Y65" s="281" t="str">
        <f>+FEV!Z58</f>
        <v>D</v>
      </c>
      <c r="Z65" s="278" t="str">
        <f>+FEV!AA58</f>
        <v>N</v>
      </c>
      <c r="AA65" s="277">
        <f>+FEV!AB58</f>
        <v>0</v>
      </c>
      <c r="AB65" s="277">
        <f>+FEV!AC58</f>
        <v>0</v>
      </c>
      <c r="AC65" s="277" t="str">
        <f>+FEV!AD58</f>
        <v>D</v>
      </c>
      <c r="AD65" s="281" t="str">
        <f>+FEV!AE58</f>
        <v>D</v>
      </c>
      <c r="AE65" s="902"/>
      <c r="AF65" s="902"/>
      <c r="AG65" s="902"/>
      <c r="AH65" s="227"/>
    </row>
    <row r="66" spans="1:34" ht="14.45" customHeight="1" thickBot="1" x14ac:dyDescent="0.3">
      <c r="A66" s="1505" t="s">
        <v>22</v>
      </c>
      <c r="B66" s="1508" t="s">
        <v>23</v>
      </c>
      <c r="C66" s="1511" t="s">
        <v>203</v>
      </c>
      <c r="D66" s="1512"/>
      <c r="E66" s="1512"/>
      <c r="F66" s="1512"/>
      <c r="G66" s="1512"/>
      <c r="H66" s="1512"/>
      <c r="I66" s="1512"/>
      <c r="J66" s="1512"/>
      <c r="K66" s="1512"/>
      <c r="L66" s="1512"/>
      <c r="M66" s="1512"/>
      <c r="N66" s="1512"/>
      <c r="O66" s="1512"/>
      <c r="P66" s="1512"/>
      <c r="Q66" s="1512"/>
      <c r="R66" s="1512"/>
      <c r="S66" s="1512"/>
      <c r="T66" s="1512"/>
      <c r="U66" s="1512"/>
      <c r="V66" s="1512"/>
      <c r="W66" s="1512"/>
      <c r="X66" s="1512"/>
      <c r="Y66" s="1512"/>
      <c r="Z66" s="1512"/>
      <c r="AA66" s="1512"/>
      <c r="AB66" s="1512"/>
      <c r="AC66" s="1512"/>
      <c r="AD66" s="1513"/>
      <c r="AE66" s="901"/>
      <c r="AF66" s="901"/>
      <c r="AG66" s="901"/>
      <c r="AH66" s="227"/>
    </row>
    <row r="67" spans="1:34" ht="14.45" customHeight="1" x14ac:dyDescent="0.25">
      <c r="A67" s="1506"/>
      <c r="B67" s="1509"/>
      <c r="C67" s="268" t="s">
        <v>11</v>
      </c>
      <c r="D67" s="271" t="s">
        <v>12</v>
      </c>
      <c r="E67" s="293" t="s">
        <v>13</v>
      </c>
      <c r="F67" s="270" t="s">
        <v>14</v>
      </c>
      <c r="G67" s="270" t="s">
        <v>15</v>
      </c>
      <c r="H67" s="270" t="s">
        <v>9</v>
      </c>
      <c r="I67" s="270" t="s">
        <v>10</v>
      </c>
      <c r="J67" s="270" t="s">
        <v>11</v>
      </c>
      <c r="K67" s="294" t="s">
        <v>12</v>
      </c>
      <c r="L67" s="268" t="s">
        <v>13</v>
      </c>
      <c r="M67" s="269" t="s">
        <v>14</v>
      </c>
      <c r="N67" s="269" t="s">
        <v>15</v>
      </c>
      <c r="O67" s="269" t="s">
        <v>9</v>
      </c>
      <c r="P67" s="269" t="s">
        <v>10</v>
      </c>
      <c r="Q67" s="269" t="s">
        <v>11</v>
      </c>
      <c r="R67" s="271" t="s">
        <v>12</v>
      </c>
      <c r="S67" s="293" t="s">
        <v>13</v>
      </c>
      <c r="T67" s="270" t="s">
        <v>14</v>
      </c>
      <c r="U67" s="270" t="s">
        <v>15</v>
      </c>
      <c r="V67" s="270" t="s">
        <v>9</v>
      </c>
      <c r="W67" s="270" t="s">
        <v>10</v>
      </c>
      <c r="X67" s="270" t="s">
        <v>11</v>
      </c>
      <c r="Y67" s="294" t="s">
        <v>12</v>
      </c>
      <c r="Z67" s="268" t="s">
        <v>13</v>
      </c>
      <c r="AA67" s="269" t="s">
        <v>14</v>
      </c>
      <c r="AB67" s="269" t="s">
        <v>15</v>
      </c>
      <c r="AC67" s="269" t="s">
        <v>9</v>
      </c>
      <c r="AD67" s="271" t="s">
        <v>10</v>
      </c>
      <c r="AE67" s="899"/>
      <c r="AF67" s="899"/>
      <c r="AG67" s="899"/>
      <c r="AH67" s="227"/>
    </row>
    <row r="68" spans="1:34" ht="14.45" customHeight="1" thickBot="1" x14ac:dyDescent="0.3">
      <c r="A68" s="1507"/>
      <c r="B68" s="1510"/>
      <c r="C68" s="891">
        <v>1</v>
      </c>
      <c r="D68" s="890">
        <f>C68+1</f>
        <v>2</v>
      </c>
      <c r="E68" s="891">
        <f t="shared" ref="E68:AD68" si="3">D68+1</f>
        <v>3</v>
      </c>
      <c r="F68" s="892">
        <f t="shared" si="3"/>
        <v>4</v>
      </c>
      <c r="G68" s="892">
        <f t="shared" si="3"/>
        <v>5</v>
      </c>
      <c r="H68" s="892">
        <f t="shared" si="3"/>
        <v>6</v>
      </c>
      <c r="I68" s="889">
        <f t="shared" si="3"/>
        <v>7</v>
      </c>
      <c r="J68" s="892">
        <f t="shared" si="3"/>
        <v>8</v>
      </c>
      <c r="K68" s="890">
        <f t="shared" si="3"/>
        <v>9</v>
      </c>
      <c r="L68" s="891">
        <f t="shared" si="3"/>
        <v>10</v>
      </c>
      <c r="M68" s="892">
        <f t="shared" si="3"/>
        <v>11</v>
      </c>
      <c r="N68" s="892">
        <f t="shared" si="3"/>
        <v>12</v>
      </c>
      <c r="O68" s="892">
        <f t="shared" si="3"/>
        <v>13</v>
      </c>
      <c r="P68" s="892">
        <f t="shared" si="3"/>
        <v>14</v>
      </c>
      <c r="Q68" s="889">
        <f t="shared" si="3"/>
        <v>15</v>
      </c>
      <c r="R68" s="890">
        <f t="shared" si="3"/>
        <v>16</v>
      </c>
      <c r="S68" s="891">
        <f t="shared" si="3"/>
        <v>17</v>
      </c>
      <c r="T68" s="892">
        <f t="shared" si="3"/>
        <v>18</v>
      </c>
      <c r="U68" s="892">
        <f t="shared" si="3"/>
        <v>19</v>
      </c>
      <c r="V68" s="892">
        <f t="shared" si="3"/>
        <v>20</v>
      </c>
      <c r="W68" s="892">
        <f t="shared" si="3"/>
        <v>21</v>
      </c>
      <c r="X68" s="892">
        <f t="shared" si="3"/>
        <v>22</v>
      </c>
      <c r="Y68" s="893">
        <f t="shared" si="3"/>
        <v>23</v>
      </c>
      <c r="Z68" s="891">
        <f t="shared" si="3"/>
        <v>24</v>
      </c>
      <c r="AA68" s="892">
        <f t="shared" si="3"/>
        <v>25</v>
      </c>
      <c r="AB68" s="892">
        <f t="shared" si="3"/>
        <v>26</v>
      </c>
      <c r="AC68" s="889">
        <f t="shared" si="3"/>
        <v>27</v>
      </c>
      <c r="AD68" s="890">
        <f t="shared" si="3"/>
        <v>28</v>
      </c>
      <c r="AE68" s="899"/>
      <c r="AF68" s="899"/>
      <c r="AG68" s="899"/>
      <c r="AH68" s="227"/>
    </row>
    <row r="69" spans="1:34" ht="14.45" customHeight="1" thickBot="1" x14ac:dyDescent="0.3">
      <c r="A69" s="609" t="s">
        <v>143</v>
      </c>
      <c r="B69" s="777" t="s">
        <v>1</v>
      </c>
      <c r="C69" s="278" t="str">
        <f>+FEV!D60</f>
        <v>FOTS</v>
      </c>
      <c r="D69" s="281">
        <f>+FEV!E60</f>
        <v>0</v>
      </c>
      <c r="E69" s="278" t="str">
        <f>+FEV!F60</f>
        <v>DTS5S</v>
      </c>
      <c r="F69" s="277" t="str">
        <f>+FEV!G60</f>
        <v>D</v>
      </c>
      <c r="G69" s="277" t="str">
        <f>+FEV!H60</f>
        <v>N</v>
      </c>
      <c r="H69" s="277">
        <f>+FEV!I60</f>
        <v>0</v>
      </c>
      <c r="I69" s="277">
        <f>+FEV!J60</f>
        <v>0</v>
      </c>
      <c r="J69" s="277" t="str">
        <f>+FEV!K60</f>
        <v>D</v>
      </c>
      <c r="K69" s="281" t="str">
        <f>+FEV!L60</f>
        <v>N</v>
      </c>
      <c r="L69" s="278">
        <f>+FEV!M60</f>
        <v>0</v>
      </c>
      <c r="M69" s="277">
        <f>+FEV!N60</f>
        <v>0</v>
      </c>
      <c r="N69" s="277" t="str">
        <f>+FEV!O60</f>
        <v>D</v>
      </c>
      <c r="O69" s="277" t="str">
        <f>+FEV!P60</f>
        <v>N</v>
      </c>
      <c r="P69" s="277">
        <f>+FEV!Q60</f>
        <v>0</v>
      </c>
      <c r="Q69" s="277" t="str">
        <f>+FEV!R60</f>
        <v>DT</v>
      </c>
      <c r="R69" s="281" t="str">
        <f>+FEV!S60</f>
        <v>D</v>
      </c>
      <c r="S69" s="278" t="str">
        <f>+FEV!T60</f>
        <v>N</v>
      </c>
      <c r="T69" s="277">
        <f>+FEV!U60</f>
        <v>0</v>
      </c>
      <c r="U69" s="277">
        <f>+FEV!V60</f>
        <v>0</v>
      </c>
      <c r="V69" s="277" t="str">
        <f>+FEV!W60</f>
        <v>D</v>
      </c>
      <c r="W69" s="277" t="str">
        <f>+FEV!X60</f>
        <v>D</v>
      </c>
      <c r="X69" s="277">
        <f>+FEV!Y60</f>
        <v>0</v>
      </c>
      <c r="Y69" s="281">
        <f>+FEV!Z60</f>
        <v>0</v>
      </c>
      <c r="Z69" s="278" t="str">
        <f>+FEV!AA60</f>
        <v>D</v>
      </c>
      <c r="AA69" s="277" t="str">
        <f>+FEV!AB60</f>
        <v>N</v>
      </c>
      <c r="AB69" s="277" t="str">
        <f>+FEV!AC60</f>
        <v>NTS5S</v>
      </c>
      <c r="AC69" s="277">
        <f>+FEV!AD60</f>
        <v>0</v>
      </c>
      <c r="AD69" s="281" t="str">
        <f>+FEV!AE60</f>
        <v>DT</v>
      </c>
      <c r="AE69" s="902"/>
      <c r="AF69" s="902"/>
      <c r="AG69" s="902"/>
      <c r="AH69" s="227"/>
    </row>
    <row r="70" spans="1:34" ht="14.45" customHeight="1" x14ac:dyDescent="0.25">
      <c r="A70" s="609" t="s">
        <v>147</v>
      </c>
      <c r="B70" s="777" t="s">
        <v>2</v>
      </c>
      <c r="C70" s="273" t="str">
        <f>+FEV!D61</f>
        <v>N</v>
      </c>
      <c r="D70" s="280">
        <f>+FEV!E61</f>
        <v>0</v>
      </c>
      <c r="E70" s="273">
        <f>+FEV!F61</f>
        <v>0</v>
      </c>
      <c r="F70" s="279" t="str">
        <f>+FEV!G61</f>
        <v>D</v>
      </c>
      <c r="G70" s="279" t="str">
        <f>+FEV!H61</f>
        <v>N</v>
      </c>
      <c r="H70" s="279">
        <f>+FEV!I61</f>
        <v>0</v>
      </c>
      <c r="I70" s="279">
        <f>+FEV!J61</f>
        <v>0</v>
      </c>
      <c r="J70" s="279" t="str">
        <f>+FEV!K61</f>
        <v>D</v>
      </c>
      <c r="K70" s="280" t="str">
        <f>+FEV!L61</f>
        <v>N</v>
      </c>
      <c r="L70" s="273">
        <f>+FEV!M61</f>
        <v>0</v>
      </c>
      <c r="M70" s="279">
        <f>+FEV!N61</f>
        <v>0</v>
      </c>
      <c r="N70" s="279" t="str">
        <f>+FEV!O61</f>
        <v>D</v>
      </c>
      <c r="O70" s="279" t="str">
        <f>+FEV!P61</f>
        <v>N</v>
      </c>
      <c r="P70" s="279">
        <f>+FEV!Q61</f>
        <v>0</v>
      </c>
      <c r="Q70" s="279">
        <f>+FEV!R61</f>
        <v>0</v>
      </c>
      <c r="R70" s="280" t="str">
        <f>+FEV!S61</f>
        <v>D</v>
      </c>
      <c r="S70" s="273" t="str">
        <f>+FEV!T61</f>
        <v>N</v>
      </c>
      <c r="T70" s="279">
        <f>+FEV!U61</f>
        <v>0</v>
      </c>
      <c r="U70" s="279">
        <f>+FEV!V61</f>
        <v>0</v>
      </c>
      <c r="V70" s="279" t="str">
        <f>+FEV!W61</f>
        <v>D</v>
      </c>
      <c r="W70" s="279" t="str">
        <f>+FEV!X61</f>
        <v>D</v>
      </c>
      <c r="X70" s="279">
        <f>+FEV!Y61</f>
        <v>0</v>
      </c>
      <c r="Y70" s="280">
        <f>+FEV!Z61</f>
        <v>0</v>
      </c>
      <c r="Z70" s="273" t="str">
        <f>+FEV!AA61</f>
        <v>D</v>
      </c>
      <c r="AA70" s="279" t="str">
        <f>+FEV!AB61</f>
        <v>N</v>
      </c>
      <c r="AB70" s="279" t="str">
        <f>+FEV!AC61</f>
        <v>NTS5S</v>
      </c>
      <c r="AC70" s="279">
        <f>+FEV!AD61</f>
        <v>0</v>
      </c>
      <c r="AD70" s="280" t="str">
        <f>+FEV!AE61</f>
        <v>N</v>
      </c>
      <c r="AE70" s="902"/>
      <c r="AF70" s="902"/>
      <c r="AG70" s="902"/>
      <c r="AH70" s="227"/>
    </row>
    <row r="71" spans="1:34" ht="14.45" customHeight="1" x14ac:dyDescent="0.25">
      <c r="A71" s="610" t="s">
        <v>149</v>
      </c>
      <c r="B71" s="762" t="s">
        <v>2</v>
      </c>
      <c r="C71" s="278" t="str">
        <f>+FEV!D62</f>
        <v>N</v>
      </c>
      <c r="D71" s="281">
        <f>+FEV!E62</f>
        <v>0</v>
      </c>
      <c r="E71" s="278">
        <f>+FEV!F62</f>
        <v>0</v>
      </c>
      <c r="F71" s="277" t="str">
        <f>+FEV!G62</f>
        <v>FOTS</v>
      </c>
      <c r="G71" s="277" t="str">
        <f>+FEV!H62</f>
        <v>FOTS</v>
      </c>
      <c r="H71" s="277">
        <f>+FEV!I62</f>
        <v>0</v>
      </c>
      <c r="I71" s="277">
        <f>+FEV!J62</f>
        <v>0</v>
      </c>
      <c r="J71" s="277" t="str">
        <f>+FEV!K62</f>
        <v>FE</v>
      </c>
      <c r="K71" s="281" t="str">
        <f>+FEV!L62</f>
        <v>FE</v>
      </c>
      <c r="L71" s="278">
        <f>+FEV!M62</f>
        <v>0</v>
      </c>
      <c r="M71" s="277">
        <f>+FEV!N62</f>
        <v>0</v>
      </c>
      <c r="N71" s="277" t="str">
        <f>+FEV!O62</f>
        <v>T</v>
      </c>
      <c r="O71" s="277" t="str">
        <f>+FEV!P62</f>
        <v>N</v>
      </c>
      <c r="P71" s="277">
        <f>+FEV!Q62</f>
        <v>0</v>
      </c>
      <c r="Q71" s="277" t="str">
        <f>+FEV!R62</f>
        <v>DT</v>
      </c>
      <c r="R71" s="281" t="str">
        <f>+FEV!S62</f>
        <v>D</v>
      </c>
      <c r="S71" s="278" t="str">
        <f>+FEV!T62</f>
        <v>N</v>
      </c>
      <c r="T71" s="277">
        <f>+FEV!U62</f>
        <v>0</v>
      </c>
      <c r="U71" s="277">
        <f>+FEV!V62</f>
        <v>0</v>
      </c>
      <c r="V71" s="277" t="str">
        <f>+FEV!W62</f>
        <v>D</v>
      </c>
      <c r="W71" s="277" t="str">
        <f>+FEV!X62</f>
        <v>D</v>
      </c>
      <c r="X71" s="277" t="str">
        <f>+FEV!Y62</f>
        <v>NT</v>
      </c>
      <c r="Y71" s="281">
        <f>+FEV!Z62</f>
        <v>0</v>
      </c>
      <c r="Z71" s="278" t="str">
        <f>+FEV!AA62</f>
        <v>D</v>
      </c>
      <c r="AA71" s="277" t="str">
        <f>+FEV!AB62</f>
        <v>N</v>
      </c>
      <c r="AB71" s="277" t="str">
        <f>+FEV!AC62</f>
        <v>NTS5S</v>
      </c>
      <c r="AC71" s="277">
        <f>+FEV!AD62</f>
        <v>0</v>
      </c>
      <c r="AD71" s="281" t="str">
        <f>+FEV!AE62</f>
        <v>N</v>
      </c>
      <c r="AE71" s="902"/>
      <c r="AF71" s="902"/>
      <c r="AG71" s="902"/>
      <c r="AH71" s="227"/>
    </row>
    <row r="72" spans="1:34" ht="14.45" customHeight="1" x14ac:dyDescent="0.25">
      <c r="A72" s="610" t="s">
        <v>151</v>
      </c>
      <c r="B72" s="762" t="s">
        <v>2</v>
      </c>
      <c r="C72" s="278" t="str">
        <f>+FEV!D63</f>
        <v>N</v>
      </c>
      <c r="D72" s="281">
        <f>+FEV!E63</f>
        <v>0</v>
      </c>
      <c r="E72" s="278">
        <f>+FEV!F63</f>
        <v>0</v>
      </c>
      <c r="F72" s="277" t="str">
        <f>+FEV!G63</f>
        <v>D</v>
      </c>
      <c r="G72" s="277" t="str">
        <f>+FEV!H63</f>
        <v>N</v>
      </c>
      <c r="H72" s="277">
        <f>+FEV!I63</f>
        <v>0</v>
      </c>
      <c r="I72" s="277">
        <f>+FEV!J63</f>
        <v>0</v>
      </c>
      <c r="J72" s="277" t="str">
        <f>+FEV!K63</f>
        <v>D</v>
      </c>
      <c r="K72" s="281" t="str">
        <f>+FEV!L63</f>
        <v>N</v>
      </c>
      <c r="L72" s="278">
        <f>+FEV!M63</f>
        <v>0</v>
      </c>
      <c r="M72" s="277">
        <f>+FEV!N63</f>
        <v>0</v>
      </c>
      <c r="N72" s="277" t="str">
        <f>+FEV!O63</f>
        <v>D</v>
      </c>
      <c r="O72" s="277" t="str">
        <f>+FEV!P63</f>
        <v>N</v>
      </c>
      <c r="P72" s="277">
        <f>+FEV!Q63</f>
        <v>0</v>
      </c>
      <c r="Q72" s="277">
        <f>+FEV!R63</f>
        <v>0</v>
      </c>
      <c r="R72" s="281" t="str">
        <f>+FEV!S63</f>
        <v>D</v>
      </c>
      <c r="S72" s="278" t="str">
        <f>+FEV!T63</f>
        <v>N</v>
      </c>
      <c r="T72" s="277">
        <f>+FEV!U63</f>
        <v>0</v>
      </c>
      <c r="U72" s="277">
        <f>+FEV!V63</f>
        <v>0</v>
      </c>
      <c r="V72" s="277" t="str">
        <f>+FEV!W63</f>
        <v>D</v>
      </c>
      <c r="W72" s="277" t="str">
        <f>+FEV!X63</f>
        <v>D</v>
      </c>
      <c r="X72" s="277">
        <f>+FEV!Y63</f>
        <v>0</v>
      </c>
      <c r="Y72" s="281">
        <f>+FEV!Z63</f>
        <v>0</v>
      </c>
      <c r="Z72" s="278" t="str">
        <f>+FEV!AA63</f>
        <v>D</v>
      </c>
      <c r="AA72" s="277" t="str">
        <f>+FEV!AB63</f>
        <v>D</v>
      </c>
      <c r="AB72" s="277" t="str">
        <f>+FEV!AC63</f>
        <v>NTS5S</v>
      </c>
      <c r="AC72" s="277">
        <f>+FEV!AD63</f>
        <v>0</v>
      </c>
      <c r="AD72" s="281" t="str">
        <f>+FEV!AE63</f>
        <v>N</v>
      </c>
      <c r="AE72" s="902"/>
      <c r="AF72" s="902"/>
      <c r="AG72" s="902"/>
      <c r="AH72" s="227"/>
    </row>
    <row r="73" spans="1:34" ht="14.45" customHeight="1" thickBot="1" x14ac:dyDescent="0.3">
      <c r="A73" s="610" t="s">
        <v>102</v>
      </c>
      <c r="B73" s="762" t="s">
        <v>2</v>
      </c>
      <c r="C73" s="278" t="str">
        <f>+FEV!D64</f>
        <v>N</v>
      </c>
      <c r="D73" s="281">
        <f>+FEV!E64</f>
        <v>0</v>
      </c>
      <c r="E73" s="278">
        <f>+FEV!F64</f>
        <v>0</v>
      </c>
      <c r="F73" s="277" t="str">
        <f>+FEV!G64</f>
        <v>D</v>
      </c>
      <c r="G73" s="277" t="str">
        <f>+FEV!H64</f>
        <v>N</v>
      </c>
      <c r="H73" s="277" t="str">
        <f>+FEV!I64</f>
        <v>NTS5S</v>
      </c>
      <c r="I73" s="277">
        <f>+FEV!J64</f>
        <v>0</v>
      </c>
      <c r="J73" s="277" t="str">
        <f>+FEV!K64</f>
        <v>N</v>
      </c>
      <c r="K73" s="281" t="str">
        <f>+FEV!L64</f>
        <v>N</v>
      </c>
      <c r="L73" s="278">
        <f>+FEV!M64</f>
        <v>0</v>
      </c>
      <c r="M73" s="277">
        <f>+FEV!N64</f>
        <v>0</v>
      </c>
      <c r="N73" s="277" t="str">
        <f>+FEV!O64</f>
        <v>D</v>
      </c>
      <c r="O73" s="277" t="str">
        <f>+FEV!P64</f>
        <v>N</v>
      </c>
      <c r="P73" s="277">
        <f>+FEV!Q64</f>
        <v>0</v>
      </c>
      <c r="Q73" s="277">
        <f>+FEV!R64</f>
        <v>0</v>
      </c>
      <c r="R73" s="281" t="str">
        <f>+FEV!S64</f>
        <v>N</v>
      </c>
      <c r="S73" s="278" t="str">
        <f>+FEV!T64</f>
        <v>DISP</v>
      </c>
      <c r="T73" s="277">
        <f>+FEV!U64</f>
        <v>0</v>
      </c>
      <c r="U73" s="277">
        <f>+FEV!V64</f>
        <v>0</v>
      </c>
      <c r="V73" s="277" t="str">
        <f>+FEV!W64</f>
        <v>N</v>
      </c>
      <c r="W73" s="277" t="str">
        <f>+FEV!X64</f>
        <v>DISP</v>
      </c>
      <c r="X73" s="277">
        <f>+FEV!Y64</f>
        <v>0</v>
      </c>
      <c r="Y73" s="281">
        <f>+FEV!Z64</f>
        <v>0</v>
      </c>
      <c r="Z73" s="278" t="str">
        <f>+FEV!AA64</f>
        <v>NT</v>
      </c>
      <c r="AA73" s="277" t="str">
        <f>+FEV!AB64</f>
        <v>N</v>
      </c>
      <c r="AB73" s="277" t="str">
        <f>+FEV!AC64</f>
        <v>NTS5S</v>
      </c>
      <c r="AC73" s="277">
        <f>+FEV!AD64</f>
        <v>0</v>
      </c>
      <c r="AD73" s="281" t="str">
        <f>+FEV!AE64</f>
        <v>N</v>
      </c>
      <c r="AE73" s="902"/>
      <c r="AF73" s="902"/>
      <c r="AG73" s="902"/>
      <c r="AH73" s="227"/>
    </row>
    <row r="74" spans="1:34" ht="14.45" customHeight="1" thickBot="1" x14ac:dyDescent="0.3">
      <c r="A74" s="611" t="s">
        <v>161</v>
      </c>
      <c r="B74" s="905" t="s">
        <v>2</v>
      </c>
      <c r="C74" s="282" t="str">
        <f>+FEV!D65</f>
        <v>N</v>
      </c>
      <c r="D74" s="284">
        <f>+FEV!E65</f>
        <v>0</v>
      </c>
      <c r="E74" s="282">
        <f>+FEV!F65</f>
        <v>0</v>
      </c>
      <c r="F74" s="283" t="str">
        <f>+FEV!G65</f>
        <v>D</v>
      </c>
      <c r="G74" s="283" t="str">
        <f>+FEV!H65</f>
        <v>N</v>
      </c>
      <c r="H74" s="283">
        <f>+FEV!I65</f>
        <v>0</v>
      </c>
      <c r="I74" s="283">
        <f>+FEV!J65</f>
        <v>0</v>
      </c>
      <c r="J74" s="283" t="str">
        <f>+FEV!K65</f>
        <v>D</v>
      </c>
      <c r="K74" s="284" t="str">
        <f>+FEV!L65</f>
        <v>N</v>
      </c>
      <c r="L74" s="282">
        <f>+FEV!M65</f>
        <v>0</v>
      </c>
      <c r="M74" s="283">
        <f>+FEV!N65</f>
        <v>0</v>
      </c>
      <c r="N74" s="283" t="str">
        <f>+FEV!O65</f>
        <v>D</v>
      </c>
      <c r="O74" s="283" t="str">
        <f>+FEV!P65</f>
        <v>B</v>
      </c>
      <c r="P74" s="283">
        <f>+FEV!Q65</f>
        <v>0</v>
      </c>
      <c r="Q74" s="283">
        <f>+FEV!R65</f>
        <v>0</v>
      </c>
      <c r="R74" s="284" t="str">
        <f>+FEV!S65</f>
        <v>D</v>
      </c>
      <c r="S74" s="282" t="str">
        <f>+FEV!T65</f>
        <v>N</v>
      </c>
      <c r="T74" s="283">
        <f>+FEV!U65</f>
        <v>0</v>
      </c>
      <c r="U74" s="283">
        <f>+FEV!V65</f>
        <v>0</v>
      </c>
      <c r="V74" s="283" t="str">
        <f>+FEV!W65</f>
        <v>D</v>
      </c>
      <c r="W74" s="283" t="str">
        <f>+FEV!X65</f>
        <v>D</v>
      </c>
      <c r="X74" s="283">
        <f>+FEV!Y65</f>
        <v>0</v>
      </c>
      <c r="Y74" s="284">
        <f>+FEV!Z65</f>
        <v>0</v>
      </c>
      <c r="Z74" s="282" t="str">
        <f>+FEV!AA65</f>
        <v>D</v>
      </c>
      <c r="AA74" s="283" t="str">
        <f>+FEV!AB65</f>
        <v>N</v>
      </c>
      <c r="AB74" s="283" t="str">
        <f>+FEV!AC65</f>
        <v>T</v>
      </c>
      <c r="AC74" s="283">
        <f>+FEV!AD65</f>
        <v>0</v>
      </c>
      <c r="AD74" s="284" t="str">
        <f>+FEV!AE65</f>
        <v>FOTS</v>
      </c>
      <c r="AE74" s="902"/>
      <c r="AF74" s="902"/>
      <c r="AG74" s="902"/>
      <c r="AH74" s="227"/>
    </row>
    <row r="75" spans="1:34" ht="14.45" customHeight="1" x14ac:dyDescent="0.25">
      <c r="A75" s="609" t="s">
        <v>126</v>
      </c>
      <c r="B75" s="777" t="s">
        <v>3</v>
      </c>
      <c r="C75" s="273">
        <f>+FEV!D66</f>
        <v>0</v>
      </c>
      <c r="D75" s="280" t="str">
        <f>+FEV!E66</f>
        <v>D</v>
      </c>
      <c r="E75" s="273">
        <f>+FEV!F66</f>
        <v>0</v>
      </c>
      <c r="F75" s="279">
        <f>+FEV!G66</f>
        <v>0</v>
      </c>
      <c r="G75" s="279">
        <f>+FEV!H66</f>
        <v>0</v>
      </c>
      <c r="H75" s="279">
        <f>+FEV!I66</f>
        <v>0</v>
      </c>
      <c r="I75" s="279">
        <f>+FEV!J66</f>
        <v>0</v>
      </c>
      <c r="J75" s="279">
        <f>+FEV!K66</f>
        <v>0</v>
      </c>
      <c r="K75" s="280">
        <f>+FEV!L66</f>
        <v>0</v>
      </c>
      <c r="L75" s="273">
        <f>+FEV!M66</f>
        <v>0</v>
      </c>
      <c r="M75" s="279">
        <f>+FEV!N66</f>
        <v>0</v>
      </c>
      <c r="N75" s="279">
        <f>+FEV!O66</f>
        <v>0</v>
      </c>
      <c r="O75" s="279">
        <f>+FEV!P66</f>
        <v>0</v>
      </c>
      <c r="P75" s="279">
        <f>+FEV!Q66</f>
        <v>0</v>
      </c>
      <c r="Q75" s="279">
        <f>+FEV!R66</f>
        <v>0</v>
      </c>
      <c r="R75" s="280">
        <f>+FEV!S66</f>
        <v>0</v>
      </c>
      <c r="S75" s="273">
        <f>+FEV!T66</f>
        <v>0</v>
      </c>
      <c r="T75" s="279">
        <f>+FEV!U66</f>
        <v>0</v>
      </c>
      <c r="U75" s="279">
        <f>+FEV!V66</f>
        <v>0</v>
      </c>
      <c r="V75" s="279" t="str">
        <f>+FEV!W66</f>
        <v>N</v>
      </c>
      <c r="W75" s="279">
        <f>+FEV!X66</f>
        <v>0</v>
      </c>
      <c r="X75" s="279">
        <f>+FEV!Y66</f>
        <v>0</v>
      </c>
      <c r="Y75" s="280">
        <f>+FEV!Z66</f>
        <v>0</v>
      </c>
      <c r="Z75" s="273">
        <f>+FEV!AA66</f>
        <v>0</v>
      </c>
      <c r="AA75" s="279">
        <f>+FEV!AB66</f>
        <v>0</v>
      </c>
      <c r="AB75" s="279" t="str">
        <f>+FEV!AC66</f>
        <v>N</v>
      </c>
      <c r="AC75" s="279">
        <f>+FEV!AD66</f>
        <v>0</v>
      </c>
      <c r="AD75" s="280">
        <f>+FEV!AE66</f>
        <v>0</v>
      </c>
      <c r="AE75" s="902"/>
      <c r="AF75" s="902"/>
      <c r="AG75" s="902"/>
      <c r="AH75" s="227"/>
    </row>
    <row r="76" spans="1:34" ht="14.45" customHeight="1" x14ac:dyDescent="0.25">
      <c r="A76" s="610" t="s">
        <v>139</v>
      </c>
      <c r="B76" s="762" t="s">
        <v>3</v>
      </c>
      <c r="C76" s="278" t="str">
        <f>+FEV!D67</f>
        <v>N</v>
      </c>
      <c r="D76" s="281">
        <f>+FEV!E67</f>
        <v>0</v>
      </c>
      <c r="E76" s="278">
        <f>+FEV!F67</f>
        <v>0</v>
      </c>
      <c r="F76" s="277" t="str">
        <f>+FEV!G67</f>
        <v>D</v>
      </c>
      <c r="G76" s="277" t="str">
        <f>+FEV!H67</f>
        <v>DT</v>
      </c>
      <c r="H76" s="277">
        <f>+FEV!I67</f>
        <v>0</v>
      </c>
      <c r="I76" s="277" t="str">
        <f>+FEV!J67</f>
        <v>DT</v>
      </c>
      <c r="J76" s="277" t="str">
        <f>+FEV!K67</f>
        <v>D</v>
      </c>
      <c r="K76" s="281" t="str">
        <f>+FEV!L67</f>
        <v>T</v>
      </c>
      <c r="L76" s="278">
        <f>+FEV!M67</f>
        <v>0</v>
      </c>
      <c r="M76" s="277">
        <f>+FEV!N67</f>
        <v>0</v>
      </c>
      <c r="N76" s="277" t="str">
        <f>+FEV!O67</f>
        <v>FE</v>
      </c>
      <c r="O76" s="277" t="str">
        <f>+FEV!P67</f>
        <v>FE</v>
      </c>
      <c r="P76" s="277">
        <f>+FEV!Q67</f>
        <v>0</v>
      </c>
      <c r="Q76" s="277">
        <f>+FEV!R67</f>
        <v>0</v>
      </c>
      <c r="R76" s="281" t="str">
        <f>+FEV!S67</f>
        <v>FE</v>
      </c>
      <c r="S76" s="278" t="str">
        <f>+FEV!T67</f>
        <v>T</v>
      </c>
      <c r="T76" s="277">
        <f>+FEV!U67</f>
        <v>0</v>
      </c>
      <c r="U76" s="277">
        <f>+FEV!V67</f>
        <v>0</v>
      </c>
      <c r="V76" s="277" t="str">
        <f>+FEV!W67</f>
        <v>T</v>
      </c>
      <c r="W76" s="277" t="str">
        <f>+FEV!X67</f>
        <v>D</v>
      </c>
      <c r="X76" s="277" t="str">
        <f>+FEV!Y67</f>
        <v>DT</v>
      </c>
      <c r="Y76" s="281" t="str">
        <f>+FEV!Z67</f>
        <v>DT</v>
      </c>
      <c r="Z76" s="278" t="str">
        <f>+FEV!AA67</f>
        <v>D</v>
      </c>
      <c r="AA76" s="277" t="str">
        <f>+FEV!AB67</f>
        <v>D</v>
      </c>
      <c r="AB76" s="277" t="str">
        <f>+FEV!AC67</f>
        <v>NTS5S</v>
      </c>
      <c r="AC76" s="277">
        <f>+FEV!AD67</f>
        <v>0</v>
      </c>
      <c r="AD76" s="281" t="str">
        <f>+FEV!AE67</f>
        <v>N</v>
      </c>
      <c r="AE76" s="902"/>
      <c r="AF76" s="902"/>
      <c r="AG76" s="902"/>
      <c r="AH76" s="227"/>
    </row>
    <row r="77" spans="1:34" ht="14.45" customHeight="1" x14ac:dyDescent="0.25">
      <c r="A77" s="610" t="s">
        <v>86</v>
      </c>
      <c r="B77" s="762" t="s">
        <v>3</v>
      </c>
      <c r="C77" s="278" t="str">
        <f>+FEV!D68</f>
        <v>N</v>
      </c>
      <c r="D77" s="281">
        <f>+FEV!E68</f>
        <v>0</v>
      </c>
      <c r="E77" s="278">
        <f>+FEV!F68</f>
        <v>0</v>
      </c>
      <c r="F77" s="277" t="str">
        <f>+FEV!G68</f>
        <v>D</v>
      </c>
      <c r="G77" s="277" t="str">
        <f>+FEV!H68</f>
        <v>DT</v>
      </c>
      <c r="H77" s="277">
        <f>+FEV!I68</f>
        <v>0</v>
      </c>
      <c r="I77" s="277">
        <f>+FEV!J68</f>
        <v>0</v>
      </c>
      <c r="J77" s="277" t="str">
        <f>+FEV!K68</f>
        <v>FE</v>
      </c>
      <c r="K77" s="281" t="str">
        <f>+FEV!L68</f>
        <v>FE</v>
      </c>
      <c r="L77" s="278">
        <f>+FEV!M68</f>
        <v>0</v>
      </c>
      <c r="M77" s="277">
        <f>+FEV!N68</f>
        <v>0</v>
      </c>
      <c r="N77" s="277" t="str">
        <f>+FEV!O68</f>
        <v>D</v>
      </c>
      <c r="O77" s="277" t="str">
        <f>+FEV!P68</f>
        <v>N</v>
      </c>
      <c r="P77" s="277">
        <f>+FEV!Q68</f>
        <v>0</v>
      </c>
      <c r="Q77" s="277">
        <f>+FEV!R68</f>
        <v>0</v>
      </c>
      <c r="R77" s="281" t="str">
        <f>+FEV!S68</f>
        <v>D</v>
      </c>
      <c r="S77" s="278" t="str">
        <f>+FEV!T68</f>
        <v>N</v>
      </c>
      <c r="T77" s="277">
        <f>+FEV!U68</f>
        <v>0</v>
      </c>
      <c r="U77" s="277">
        <f>+FEV!V68</f>
        <v>0</v>
      </c>
      <c r="V77" s="277" t="str">
        <f>+FEV!W68</f>
        <v>D</v>
      </c>
      <c r="W77" s="277" t="str">
        <f>+FEV!X68</f>
        <v>D</v>
      </c>
      <c r="X77" s="277">
        <f>+FEV!Y68</f>
        <v>0</v>
      </c>
      <c r="Y77" s="281">
        <f>+FEV!Z68</f>
        <v>0</v>
      </c>
      <c r="Z77" s="278" t="str">
        <f>+FEV!AA68</f>
        <v>D</v>
      </c>
      <c r="AA77" s="277" t="str">
        <f>+FEV!AB68</f>
        <v>N</v>
      </c>
      <c r="AB77" s="277" t="str">
        <f>+FEV!AC68</f>
        <v>NTS5S</v>
      </c>
      <c r="AC77" s="277">
        <f>+FEV!AD68</f>
        <v>0</v>
      </c>
      <c r="AD77" s="281" t="str">
        <f>+FEV!AE68</f>
        <v>FOTS</v>
      </c>
      <c r="AE77" s="902"/>
      <c r="AF77" s="902"/>
      <c r="AG77" s="902"/>
      <c r="AH77" s="227"/>
    </row>
    <row r="78" spans="1:34" ht="14.45" customHeight="1" x14ac:dyDescent="0.25">
      <c r="A78" s="610" t="s">
        <v>170</v>
      </c>
      <c r="B78" s="762" t="s">
        <v>3</v>
      </c>
      <c r="C78" s="278">
        <f>+FEV!D69</f>
        <v>0</v>
      </c>
      <c r="D78" s="281">
        <f>+FEV!E69</f>
        <v>0</v>
      </c>
      <c r="E78" s="278" t="str">
        <f>+FEV!F69</f>
        <v>B</v>
      </c>
      <c r="F78" s="277" t="str">
        <f>+FEV!G69</f>
        <v>B</v>
      </c>
      <c r="G78" s="277" t="str">
        <f>+FEV!H69</f>
        <v>B</v>
      </c>
      <c r="H78" s="277" t="str">
        <f>+FEV!I69</f>
        <v>B</v>
      </c>
      <c r="I78" s="277" t="str">
        <f>+FEV!J69</f>
        <v>B</v>
      </c>
      <c r="J78" s="277">
        <f>+FEV!K69</f>
        <v>0</v>
      </c>
      <c r="K78" s="281">
        <f>+FEV!L69</f>
        <v>0</v>
      </c>
      <c r="L78" s="278" t="str">
        <f>+FEV!M69</f>
        <v>B</v>
      </c>
      <c r="M78" s="277" t="str">
        <f>+FEV!N69</f>
        <v>B</v>
      </c>
      <c r="N78" s="277" t="str">
        <f>+FEV!O69</f>
        <v>B</v>
      </c>
      <c r="O78" s="277" t="str">
        <f>+FEV!P69</f>
        <v>B</v>
      </c>
      <c r="P78" s="277" t="str">
        <f>+FEV!Q69</f>
        <v>B</v>
      </c>
      <c r="Q78" s="277">
        <f>+FEV!R69</f>
        <v>0</v>
      </c>
      <c r="R78" s="281">
        <f>+FEV!S69</f>
        <v>0</v>
      </c>
      <c r="S78" s="278" t="str">
        <f>+FEV!T69</f>
        <v>B</v>
      </c>
      <c r="T78" s="277" t="str">
        <f>+FEV!U69</f>
        <v>B</v>
      </c>
      <c r="U78" s="277" t="str">
        <f>+FEV!V69</f>
        <v>B</v>
      </c>
      <c r="V78" s="277" t="str">
        <f>+FEV!W69</f>
        <v>B</v>
      </c>
      <c r="W78" s="277" t="str">
        <f>+FEV!X69</f>
        <v>B</v>
      </c>
      <c r="X78" s="277">
        <f>+FEV!Y69</f>
        <v>0</v>
      </c>
      <c r="Y78" s="281">
        <f>+FEV!Z69</f>
        <v>0</v>
      </c>
      <c r="Z78" s="278" t="str">
        <f>+FEV!AA69</f>
        <v>B</v>
      </c>
      <c r="AA78" s="277" t="str">
        <f>+FEV!AB69</f>
        <v>B</v>
      </c>
      <c r="AB78" s="277" t="str">
        <f>+FEV!AC69</f>
        <v>B</v>
      </c>
      <c r="AC78" s="277" t="str">
        <f>+FEV!AD69</f>
        <v>B</v>
      </c>
      <c r="AD78" s="281" t="str">
        <f>+FEV!AE69</f>
        <v>B</v>
      </c>
      <c r="AE78" s="902"/>
      <c r="AF78" s="902"/>
      <c r="AG78" s="902"/>
      <c r="AH78" s="227"/>
    </row>
    <row r="79" spans="1:34" ht="14.45" customHeight="1" x14ac:dyDescent="0.25">
      <c r="A79" s="610" t="s">
        <v>166</v>
      </c>
      <c r="B79" s="762" t="s">
        <v>3</v>
      </c>
      <c r="C79" s="278" t="str">
        <f>+FEV!D70</f>
        <v>N</v>
      </c>
      <c r="D79" s="281">
        <f>+FEV!E70</f>
        <v>0</v>
      </c>
      <c r="E79" s="278">
        <f>+FEV!F70</f>
        <v>0</v>
      </c>
      <c r="F79" s="277" t="str">
        <f>+FEV!G70</f>
        <v>D</v>
      </c>
      <c r="G79" s="277" t="str">
        <f>+FEV!H70</f>
        <v>N</v>
      </c>
      <c r="H79" s="277">
        <f>+FEV!I70</f>
        <v>0</v>
      </c>
      <c r="I79" s="277">
        <f>+FEV!J70</f>
        <v>0</v>
      </c>
      <c r="J79" s="277" t="str">
        <f>+FEV!K70</f>
        <v>D</v>
      </c>
      <c r="K79" s="281" t="str">
        <f>+FEV!L70</f>
        <v>N</v>
      </c>
      <c r="L79" s="278">
        <f>+FEV!M70</f>
        <v>0</v>
      </c>
      <c r="M79" s="277">
        <f>+FEV!N70</f>
        <v>0</v>
      </c>
      <c r="N79" s="277" t="str">
        <f>+FEV!O70</f>
        <v>D</v>
      </c>
      <c r="O79" s="277" t="str">
        <f>+FEV!P70</f>
        <v>N</v>
      </c>
      <c r="P79" s="277">
        <f>+FEV!Q70</f>
        <v>0</v>
      </c>
      <c r="Q79" s="277">
        <f>+FEV!R70</f>
        <v>0</v>
      </c>
      <c r="R79" s="281" t="str">
        <f>+FEV!S70</f>
        <v>D</v>
      </c>
      <c r="S79" s="278" t="str">
        <f>+FEV!T70</f>
        <v>N</v>
      </c>
      <c r="T79" s="277">
        <f>+FEV!U70</f>
        <v>0</v>
      </c>
      <c r="U79" s="277">
        <f>+FEV!V70</f>
        <v>0</v>
      </c>
      <c r="V79" s="277" t="str">
        <f>+FEV!W70</f>
        <v>D</v>
      </c>
      <c r="W79" s="277" t="str">
        <f>+FEV!X70</f>
        <v>D</v>
      </c>
      <c r="X79" s="277">
        <f>+FEV!Y70</f>
        <v>0</v>
      </c>
      <c r="Y79" s="281">
        <f>+FEV!Z70</f>
        <v>0</v>
      </c>
      <c r="Z79" s="278" t="str">
        <f>+FEV!AA70</f>
        <v>D</v>
      </c>
      <c r="AA79" s="277" t="str">
        <f>+FEV!AB70</f>
        <v>N</v>
      </c>
      <c r="AB79" s="277" t="str">
        <f>+FEV!AC70</f>
        <v>NTS5S</v>
      </c>
      <c r="AC79" s="277">
        <f>+FEV!AD70</f>
        <v>0</v>
      </c>
      <c r="AD79" s="281" t="str">
        <f>+FEV!AE70</f>
        <v>FOTS</v>
      </c>
      <c r="AE79" s="902"/>
      <c r="AF79" s="902"/>
      <c r="AG79" s="902"/>
      <c r="AH79" s="227"/>
    </row>
    <row r="80" spans="1:34" ht="14.45" customHeight="1" x14ac:dyDescent="0.25">
      <c r="A80" s="610" t="s">
        <v>115</v>
      </c>
      <c r="B80" s="762" t="s">
        <v>3</v>
      </c>
      <c r="C80" s="278" t="str">
        <f>+FEV!D71</f>
        <v>N</v>
      </c>
      <c r="D80" s="281">
        <f>+FEV!E71</f>
        <v>0</v>
      </c>
      <c r="E80" s="278">
        <f>+FEV!F71</f>
        <v>0</v>
      </c>
      <c r="F80" s="277" t="str">
        <f>+FEV!G71</f>
        <v>N</v>
      </c>
      <c r="G80" s="277" t="str">
        <f>+FEV!H71</f>
        <v>N</v>
      </c>
      <c r="H80" s="277">
        <f>+FEV!I71</f>
        <v>0</v>
      </c>
      <c r="I80" s="277">
        <f>+FEV!J71</f>
        <v>0</v>
      </c>
      <c r="J80" s="277" t="str">
        <f>+FEV!K71</f>
        <v>D</v>
      </c>
      <c r="K80" s="281" t="str">
        <f>+FEV!L71</f>
        <v>N</v>
      </c>
      <c r="L80" s="278">
        <f>+FEV!M71</f>
        <v>0</v>
      </c>
      <c r="M80" s="277">
        <f>+FEV!N71</f>
        <v>0</v>
      </c>
      <c r="N80" s="277" t="str">
        <f>+FEV!O71</f>
        <v>D</v>
      </c>
      <c r="O80" s="277" t="str">
        <f>+FEV!P71</f>
        <v>N</v>
      </c>
      <c r="P80" s="277">
        <f>+FEV!Q71</f>
        <v>0</v>
      </c>
      <c r="Q80" s="277">
        <f>+FEV!R71</f>
        <v>0</v>
      </c>
      <c r="R80" s="281" t="str">
        <f>+FEV!S71</f>
        <v>D</v>
      </c>
      <c r="S80" s="278" t="str">
        <f>+FEV!T71</f>
        <v>N</v>
      </c>
      <c r="T80" s="277">
        <f>+FEV!U71</f>
        <v>0</v>
      </c>
      <c r="U80" s="277">
        <f>+FEV!V71</f>
        <v>0</v>
      </c>
      <c r="V80" s="277" t="str">
        <f>+FEV!W71</f>
        <v>DISP</v>
      </c>
      <c r="W80" s="277" t="str">
        <f>+FEV!X71</f>
        <v>NT</v>
      </c>
      <c r="X80" s="277">
        <f>+FEV!Y71</f>
        <v>0</v>
      </c>
      <c r="Y80" s="281">
        <f>+FEV!Z71</f>
        <v>0</v>
      </c>
      <c r="Z80" s="278" t="str">
        <f>+FEV!AA71</f>
        <v>D</v>
      </c>
      <c r="AA80" s="277" t="str">
        <f>+FEV!AB71</f>
        <v>N</v>
      </c>
      <c r="AB80" s="277" t="str">
        <f>+FEV!AC71</f>
        <v>NTS5S</v>
      </c>
      <c r="AC80" s="277">
        <f>+FEV!AD71</f>
        <v>0</v>
      </c>
      <c r="AD80" s="281" t="str">
        <f>+FEV!AE71</f>
        <v>N</v>
      </c>
      <c r="AE80" s="902"/>
      <c r="AF80" s="902"/>
      <c r="AG80" s="902"/>
      <c r="AH80" s="227"/>
    </row>
    <row r="81" spans="1:34" ht="14.45" customHeight="1" x14ac:dyDescent="0.25">
      <c r="A81" s="610" t="s">
        <v>100</v>
      </c>
      <c r="B81" s="762" t="s">
        <v>3</v>
      </c>
      <c r="C81" s="278" t="str">
        <f>+FEV!D72</f>
        <v>N</v>
      </c>
      <c r="D81" s="281">
        <f>+FEV!E72</f>
        <v>0</v>
      </c>
      <c r="E81" s="278" t="str">
        <f>+FEV!F72</f>
        <v>DTS5S</v>
      </c>
      <c r="F81" s="277" t="str">
        <f>+FEV!G72</f>
        <v>D</v>
      </c>
      <c r="G81" s="277" t="str">
        <f>+FEV!H72</f>
        <v>N</v>
      </c>
      <c r="H81" s="277">
        <f>+FEV!I72</f>
        <v>0</v>
      </c>
      <c r="I81" s="277">
        <f>+FEV!J72</f>
        <v>0</v>
      </c>
      <c r="J81" s="277" t="str">
        <f>+FEV!K72</f>
        <v>D</v>
      </c>
      <c r="K81" s="281" t="str">
        <f>+FEV!L72</f>
        <v>N</v>
      </c>
      <c r="L81" s="278">
        <f>+FEV!M72</f>
        <v>0</v>
      </c>
      <c r="M81" s="277">
        <f>+FEV!N72</f>
        <v>0</v>
      </c>
      <c r="N81" s="277" t="str">
        <f>+FEV!O72</f>
        <v>D</v>
      </c>
      <c r="O81" s="277" t="str">
        <f>+FEV!P72</f>
        <v>N</v>
      </c>
      <c r="P81" s="277">
        <f>+FEV!Q72</f>
        <v>0</v>
      </c>
      <c r="Q81" s="277" t="str">
        <f>+FEV!R72</f>
        <v>DTSDS</v>
      </c>
      <c r="R81" s="281" t="str">
        <f>+FEV!S72</f>
        <v>D</v>
      </c>
      <c r="S81" s="278" t="str">
        <f>+FEV!T72</f>
        <v>N</v>
      </c>
      <c r="T81" s="277">
        <f>+FEV!U72</f>
        <v>0</v>
      </c>
      <c r="U81" s="277">
        <f>+FEV!V72</f>
        <v>0</v>
      </c>
      <c r="V81" s="277" t="str">
        <f>+FEV!W72</f>
        <v>D</v>
      </c>
      <c r="W81" s="277" t="str">
        <f>+FEV!X72</f>
        <v>D</v>
      </c>
      <c r="X81" s="277">
        <f>+FEV!Y72</f>
        <v>0</v>
      </c>
      <c r="Y81" s="281">
        <f>+FEV!Z72</f>
        <v>0</v>
      </c>
      <c r="Z81" s="278" t="str">
        <f>+FEV!AA72</f>
        <v>D</v>
      </c>
      <c r="AA81" s="277" t="str">
        <f>+FEV!AB72</f>
        <v>N</v>
      </c>
      <c r="AB81" s="277" t="str">
        <f>+FEV!AC72</f>
        <v>NTS5S</v>
      </c>
      <c r="AC81" s="277">
        <f>+FEV!AD72</f>
        <v>0</v>
      </c>
      <c r="AD81" s="281" t="str">
        <f>+FEV!AE72</f>
        <v>N</v>
      </c>
      <c r="AE81" s="902"/>
      <c r="AF81" s="902"/>
      <c r="AG81" s="902"/>
      <c r="AH81" s="227"/>
    </row>
    <row r="82" spans="1:34" ht="14.45" customHeight="1" x14ac:dyDescent="0.25">
      <c r="A82" s="610" t="s">
        <v>335</v>
      </c>
      <c r="B82" s="762" t="s">
        <v>3</v>
      </c>
      <c r="C82" s="278">
        <f>+FEV!D73</f>
        <v>0</v>
      </c>
      <c r="D82" s="281">
        <f>+FEV!E73</f>
        <v>0</v>
      </c>
      <c r="E82" s="278" t="str">
        <f>+FEV!F73</f>
        <v>B</v>
      </c>
      <c r="F82" s="277" t="str">
        <f>+FEV!G73</f>
        <v>B</v>
      </c>
      <c r="G82" s="277" t="str">
        <f>+FEV!H73</f>
        <v>B</v>
      </c>
      <c r="H82" s="277" t="str">
        <f>+FEV!I73</f>
        <v>B</v>
      </c>
      <c r="I82" s="277" t="str">
        <f>+FEV!J73</f>
        <v>B</v>
      </c>
      <c r="J82" s="277">
        <f>+FEV!K73</f>
        <v>0</v>
      </c>
      <c r="K82" s="281">
        <f>+FEV!L73</f>
        <v>0</v>
      </c>
      <c r="L82" s="278" t="str">
        <f>+FEV!M73</f>
        <v>B</v>
      </c>
      <c r="M82" s="277" t="str">
        <f>+FEV!N73</f>
        <v>B</v>
      </c>
      <c r="N82" s="277" t="str">
        <f>+FEV!O73</f>
        <v>B</v>
      </c>
      <c r="O82" s="277" t="str">
        <f>+FEV!P73</f>
        <v>B</v>
      </c>
      <c r="P82" s="277" t="str">
        <f>+FEV!Q73</f>
        <v>B</v>
      </c>
      <c r="Q82" s="277">
        <f>+FEV!R73</f>
        <v>0</v>
      </c>
      <c r="R82" s="281">
        <f>+FEV!S73</f>
        <v>0</v>
      </c>
      <c r="S82" s="278" t="str">
        <f>+FEV!T73</f>
        <v>B</v>
      </c>
      <c r="T82" s="277" t="str">
        <f>+FEV!U73</f>
        <v>B</v>
      </c>
      <c r="U82" s="277" t="str">
        <f>+FEV!V73</f>
        <v>B</v>
      </c>
      <c r="V82" s="277" t="str">
        <f>+FEV!W73</f>
        <v>B</v>
      </c>
      <c r="W82" s="277" t="str">
        <f>+FEV!X73</f>
        <v>B</v>
      </c>
      <c r="X82" s="277">
        <f>+FEV!Y73</f>
        <v>0</v>
      </c>
      <c r="Y82" s="281">
        <f>+FEV!Z73</f>
        <v>0</v>
      </c>
      <c r="Z82" s="278" t="str">
        <f>+FEV!AA73</f>
        <v>B</v>
      </c>
      <c r="AA82" s="277" t="str">
        <f>+FEV!AB73</f>
        <v>B</v>
      </c>
      <c r="AB82" s="277" t="str">
        <f>+FEV!AC73</f>
        <v>B</v>
      </c>
      <c r="AC82" s="277" t="str">
        <f>+FEV!AD73</f>
        <v>B</v>
      </c>
      <c r="AD82" s="281" t="str">
        <f>+FEV!AE73</f>
        <v>B</v>
      </c>
      <c r="AE82" s="902"/>
      <c r="AF82" s="902"/>
      <c r="AG82" s="902"/>
      <c r="AH82" s="227"/>
    </row>
    <row r="83" spans="1:34" ht="14.45" customHeight="1" x14ac:dyDescent="0.25">
      <c r="A83" s="610" t="s">
        <v>336</v>
      </c>
      <c r="B83" s="762" t="s">
        <v>3</v>
      </c>
      <c r="C83" s="278" t="str">
        <f>+FEV!D74</f>
        <v>OJTN</v>
      </c>
      <c r="D83" s="281">
        <f>+FEV!E74</f>
        <v>0</v>
      </c>
      <c r="E83" s="278">
        <f>+FEV!F74</f>
        <v>0</v>
      </c>
      <c r="F83" s="277" t="str">
        <f>+FEV!G74</f>
        <v>D</v>
      </c>
      <c r="G83" s="277" t="str">
        <f>+FEV!H74</f>
        <v>N</v>
      </c>
      <c r="H83" s="277">
        <f>+FEV!I74</f>
        <v>0</v>
      </c>
      <c r="I83" s="277">
        <f>+FEV!J74</f>
        <v>0</v>
      </c>
      <c r="J83" s="277" t="str">
        <f>+FEV!K74</f>
        <v>D</v>
      </c>
      <c r="K83" s="281" t="str">
        <f>+FEV!L74</f>
        <v>N</v>
      </c>
      <c r="L83" s="278">
        <f>+FEV!M74</f>
        <v>0</v>
      </c>
      <c r="M83" s="277">
        <f>+FEV!N74</f>
        <v>0</v>
      </c>
      <c r="N83" s="277" t="str">
        <f>+FEV!O74</f>
        <v>D</v>
      </c>
      <c r="O83" s="277" t="str">
        <f>+FEV!P74</f>
        <v>N</v>
      </c>
      <c r="P83" s="277">
        <f>+FEV!Q74</f>
        <v>0</v>
      </c>
      <c r="Q83" s="277">
        <f>+FEV!R74</f>
        <v>0</v>
      </c>
      <c r="R83" s="281" t="str">
        <f>+FEV!S74</f>
        <v>D</v>
      </c>
      <c r="S83" s="278" t="str">
        <f>+FEV!T74</f>
        <v>N</v>
      </c>
      <c r="T83" s="277">
        <f>+FEV!U74</f>
        <v>0</v>
      </c>
      <c r="U83" s="277">
        <f>+FEV!V74</f>
        <v>0</v>
      </c>
      <c r="V83" s="277" t="str">
        <f>+FEV!W74</f>
        <v>D</v>
      </c>
      <c r="W83" s="277" t="str">
        <f>+FEV!X74</f>
        <v>D</v>
      </c>
      <c r="X83" s="277">
        <f>+FEV!Y74</f>
        <v>0</v>
      </c>
      <c r="Y83" s="281">
        <f>+FEV!Z74</f>
        <v>0</v>
      </c>
      <c r="Z83" s="278" t="str">
        <f>+FEV!AA74</f>
        <v>D</v>
      </c>
      <c r="AA83" s="277" t="str">
        <f>+FEV!AB74</f>
        <v>N</v>
      </c>
      <c r="AB83" s="277" t="str">
        <f>+FEV!AC74</f>
        <v>NTS5S</v>
      </c>
      <c r="AC83" s="277" t="str">
        <f>+FEV!AD74</f>
        <v>NT</v>
      </c>
      <c r="AD83" s="281" t="str">
        <f>+FEV!AE74</f>
        <v>T</v>
      </c>
      <c r="AE83" s="902"/>
      <c r="AF83" s="902"/>
      <c r="AG83" s="902"/>
      <c r="AH83" s="227"/>
    </row>
    <row r="84" spans="1:34" ht="14.45" customHeight="1" x14ac:dyDescent="0.25">
      <c r="A84" s="610" t="s">
        <v>337</v>
      </c>
      <c r="B84" s="762" t="s">
        <v>3</v>
      </c>
      <c r="C84" s="278" t="str">
        <f>+FEV!D75</f>
        <v>OJTN</v>
      </c>
      <c r="D84" s="281">
        <f>+FEV!E75</f>
        <v>0</v>
      </c>
      <c r="E84" s="278">
        <f>+FEV!F75</f>
        <v>0</v>
      </c>
      <c r="F84" s="277" t="str">
        <f>+FEV!G75</f>
        <v>D</v>
      </c>
      <c r="G84" s="277" t="str">
        <f>+FEV!H75</f>
        <v>N</v>
      </c>
      <c r="H84" s="277">
        <f>+FEV!I75</f>
        <v>0</v>
      </c>
      <c r="I84" s="277">
        <f>+FEV!J75</f>
        <v>0</v>
      </c>
      <c r="J84" s="277" t="str">
        <f>+FEV!K75</f>
        <v>D</v>
      </c>
      <c r="K84" s="281" t="str">
        <f>+FEV!L75</f>
        <v>N</v>
      </c>
      <c r="L84" s="278">
        <f>+FEV!M75</f>
        <v>0</v>
      </c>
      <c r="M84" s="277">
        <f>+FEV!N75</f>
        <v>0</v>
      </c>
      <c r="N84" s="277" t="str">
        <f>+FEV!O75</f>
        <v>D</v>
      </c>
      <c r="O84" s="277" t="str">
        <f>+FEV!P75</f>
        <v>N</v>
      </c>
      <c r="P84" s="277">
        <f>+FEV!Q75</f>
        <v>0</v>
      </c>
      <c r="Q84" s="277">
        <f>+FEV!R75</f>
        <v>0</v>
      </c>
      <c r="R84" s="281" t="str">
        <f>+FEV!S75</f>
        <v>D</v>
      </c>
      <c r="S84" s="278" t="str">
        <f>+FEV!T75</f>
        <v>N</v>
      </c>
      <c r="T84" s="277">
        <f>+FEV!U75</f>
        <v>0</v>
      </c>
      <c r="U84" s="277">
        <f>+FEV!V75</f>
        <v>0</v>
      </c>
      <c r="V84" s="277" t="str">
        <f>+FEV!W75</f>
        <v>D</v>
      </c>
      <c r="W84" s="277" t="str">
        <f>+FEV!X75</f>
        <v>NT</v>
      </c>
      <c r="X84" s="277" t="str">
        <f>+FEV!Y75</f>
        <v>NT</v>
      </c>
      <c r="Y84" s="281">
        <f>+FEV!Z75</f>
        <v>0</v>
      </c>
      <c r="Z84" s="278" t="str">
        <f>+FEV!AA75</f>
        <v>D</v>
      </c>
      <c r="AA84" s="277" t="str">
        <f>+FEV!AB75</f>
        <v>N</v>
      </c>
      <c r="AB84" s="277" t="str">
        <f>+FEV!AC75</f>
        <v>NTS5S</v>
      </c>
      <c r="AC84" s="277">
        <f>+FEV!AD75</f>
        <v>0</v>
      </c>
      <c r="AD84" s="281" t="str">
        <f>+FEV!AE75</f>
        <v>N</v>
      </c>
      <c r="AE84" s="902"/>
      <c r="AF84" s="902"/>
      <c r="AG84" s="902"/>
      <c r="AH84" s="227"/>
    </row>
    <row r="85" spans="1:34" x14ac:dyDescent="0.25">
      <c r="A85" s="840"/>
      <c r="B85" s="840"/>
    </row>
    <row r="86" spans="1:34" x14ac:dyDescent="0.25">
      <c r="A86" s="840"/>
      <c r="B86" s="840"/>
    </row>
  </sheetData>
  <mergeCells count="18">
    <mergeCell ref="C49:AD49"/>
    <mergeCell ref="C66:AD66"/>
    <mergeCell ref="A49:A51"/>
    <mergeCell ref="B49:B51"/>
    <mergeCell ref="A66:A68"/>
    <mergeCell ref="B66:B68"/>
    <mergeCell ref="A13:A15"/>
    <mergeCell ref="B13:B15"/>
    <mergeCell ref="A32:A34"/>
    <mergeCell ref="B32:B34"/>
    <mergeCell ref="C13:AD13"/>
    <mergeCell ref="C32:AD32"/>
    <mergeCell ref="AA1:AG1"/>
    <mergeCell ref="C2:AG2"/>
    <mergeCell ref="AD4:AF4"/>
    <mergeCell ref="AD5:AF5"/>
    <mergeCell ref="AB8:AC9"/>
    <mergeCell ref="AD8:AG9"/>
  </mergeCells>
  <conditionalFormatting sqref="C16:AG31">
    <cfRule type="cellIs" dxfId="5100" priority="1" operator="equal">
      <formula>"DC"</formula>
    </cfRule>
    <cfRule type="cellIs" dxfId="5099" priority="2" operator="equal">
      <formula>"DS"</formula>
    </cfRule>
    <cfRule type="cellIs" dxfId="5098" priority="3" operator="equal">
      <formula>"FE"</formula>
    </cfRule>
    <cfRule type="cellIs" dxfId="5097" priority="4" operator="equal">
      <formula>"FES"</formula>
    </cfRule>
    <cfRule type="cellIs" dxfId="5096" priority="5" operator="equal">
      <formula>"FED"</formula>
    </cfRule>
    <cfRule type="cellIs" dxfId="5095" priority="6" operator="equal">
      <formula>"FEF"</formula>
    </cfRule>
    <cfRule type="cellIs" dxfId="5094" priority="7" operator="equal">
      <formula>"B"</formula>
    </cfRule>
    <cfRule type="cellIs" dxfId="5093" priority="8" operator="equal">
      <formula>"F"</formula>
    </cfRule>
    <cfRule type="cellIs" dxfId="5092" priority="9" operator="equal">
      <formula>"L"</formula>
    </cfRule>
    <cfRule type="cellIs" dxfId="5091" priority="10" operator="equal">
      <formula>"SA"</formula>
    </cfRule>
    <cfRule type="cellIs" dxfId="5090" priority="11" operator="equal">
      <formula>"SE"</formula>
    </cfRule>
    <cfRule type="cellIs" dxfId="5089" priority="12" operator="equal">
      <formula>"TR"</formula>
    </cfRule>
    <cfRule type="cellIs" dxfId="5088" priority="13" operator="equal">
      <formula>"NT"</formula>
    </cfRule>
    <cfRule type="cellIs" dxfId="5087" priority="14" operator="equal">
      <formula>"DT"</formula>
    </cfRule>
    <cfRule type="cellIs" dxfId="5086" priority="15" operator="equal">
      <formula>"T"</formula>
    </cfRule>
    <cfRule type="cellIs" dxfId="5085" priority="16" operator="equal">
      <formula>"FOTS"</formula>
    </cfRule>
    <cfRule type="cellIs" dxfId="5084" priority="17" operator="equal">
      <formula>"DISP"</formula>
    </cfRule>
    <cfRule type="cellIs" dxfId="5083" priority="18" operator="equal">
      <formula>"FO"</formula>
    </cfRule>
  </conditionalFormatting>
  <conditionalFormatting sqref="C52:AG65 C69:AG84 C35:AG48">
    <cfRule type="cellIs" dxfId="5082" priority="19" operator="equal">
      <formula>"NT"</formula>
    </cfRule>
    <cfRule type="cellIs" dxfId="5081" priority="20" operator="equal">
      <formula>"DT"</formula>
    </cfRule>
    <cfRule type="cellIs" dxfId="5080" priority="21" operator="equal">
      <formula>"T"</formula>
    </cfRule>
    <cfRule type="cellIs" dxfId="5079" priority="22" operator="equal">
      <formula>"DISP"</formula>
    </cfRule>
    <cfRule type="cellIs" dxfId="5078" priority="23" operator="equal">
      <formula>"SA"</formula>
    </cfRule>
    <cfRule type="cellIs" dxfId="5077" priority="24" operator="equal">
      <formula>"L"</formula>
    </cfRule>
    <cfRule type="cellIs" dxfId="5076" priority="25" operator="equal">
      <formula>"B"</formula>
    </cfRule>
    <cfRule type="cellIs" dxfId="5075" priority="26" operator="equal">
      <formula>"FED"</formula>
    </cfRule>
    <cfRule type="cellIs" dxfId="5074" priority="27" operator="equal">
      <formula>"FES"</formula>
    </cfRule>
    <cfRule type="cellIs" dxfId="5073" priority="28" operator="equal">
      <formula>"FEF"</formula>
    </cfRule>
    <cfRule type="cellIs" dxfId="5072" priority="29" operator="equal">
      <formula>"FE"</formula>
    </cfRule>
    <cfRule type="cellIs" dxfId="5071" priority="30" operator="equal">
      <formula>"FOTS"</formula>
    </cfRule>
    <cfRule type="cellIs" dxfId="5070" priority="40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31" max="32" man="1"/>
    <brk id="48" max="32" man="1"/>
    <brk id="65" max="32" man="1"/>
  </rowBreaks>
  <ignoredErrors>
    <ignoredError sqref="C16:AD22 C23:AD31" unlocked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36A26-E33D-4E2E-B485-E4CB75818CED}">
  <sheetPr>
    <pageSetUpPr fitToPage="1"/>
  </sheetPr>
  <dimension ref="A1:CU146"/>
  <sheetViews>
    <sheetView showZeros="0" zoomScale="60" zoomScaleNormal="60" workbookViewId="0">
      <pane xSplit="3" ySplit="12" topLeftCell="D13" activePane="bottomRight" state="frozen"/>
      <selection activeCell="K52" sqref="K52"/>
      <selection pane="topRight" activeCell="K52" sqref="K52"/>
      <selection pane="bottomLeft" activeCell="K52" sqref="K52"/>
      <selection pane="bottomRight" activeCell="A32" sqref="A32:XFD33"/>
    </sheetView>
  </sheetViews>
  <sheetFormatPr defaultColWidth="9.140625" defaultRowHeight="15" x14ac:dyDescent="0.25"/>
  <cols>
    <col min="1" max="1" width="7.5703125" style="1" customWidth="1"/>
    <col min="2" max="2" width="20.5703125" style="235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7" customWidth="1"/>
    <col min="57" max="57" width="11.5703125" style="3" customWidth="1"/>
    <col min="58" max="66" width="9.5703125" style="48" customWidth="1"/>
    <col min="67" max="67" width="11.85546875" style="49" customWidth="1"/>
    <col min="68" max="68" width="12.42578125" style="49" customWidth="1"/>
    <col min="69" max="69" width="11.85546875" style="49" customWidth="1"/>
    <col min="70" max="70" width="12.85546875" style="49" customWidth="1"/>
    <col min="71" max="71" width="17.140625" style="49" customWidth="1"/>
    <col min="72" max="72" width="12.7109375" style="50" customWidth="1"/>
    <col min="73" max="75" width="8.85546875" style="51" customWidth="1"/>
    <col min="76" max="79" width="8.85546875" style="52" customWidth="1"/>
    <col min="80" max="80" width="18.5703125" style="52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382" t="s">
        <v>171</v>
      </c>
      <c r="B1" s="1382"/>
      <c r="C1" s="1382"/>
      <c r="D1" s="806">
        <v>1</v>
      </c>
      <c r="E1" s="807">
        <f>D1+1</f>
        <v>2</v>
      </c>
      <c r="F1" s="807">
        <f t="shared" ref="F1:N1" si="0">E1+1</f>
        <v>3</v>
      </c>
      <c r="G1" s="807">
        <f t="shared" si="0"/>
        <v>4</v>
      </c>
      <c r="H1" s="807">
        <f t="shared" si="0"/>
        <v>5</v>
      </c>
      <c r="I1" s="807">
        <f t="shared" si="0"/>
        <v>6</v>
      </c>
      <c r="J1" s="807">
        <f t="shared" si="0"/>
        <v>7</v>
      </c>
      <c r="K1" s="807">
        <f t="shared" si="0"/>
        <v>8</v>
      </c>
      <c r="L1" s="807">
        <f t="shared" si="0"/>
        <v>9</v>
      </c>
      <c r="M1" s="807">
        <f t="shared" si="0"/>
        <v>10</v>
      </c>
      <c r="N1" s="807">
        <f t="shared" si="0"/>
        <v>11</v>
      </c>
      <c r="O1" s="807">
        <f>N1+1</f>
        <v>12</v>
      </c>
      <c r="P1" s="807">
        <f t="shared" ref="P1:AE1" si="1">O1+1</f>
        <v>13</v>
      </c>
      <c r="Q1" s="807">
        <f t="shared" si="1"/>
        <v>14</v>
      </c>
      <c r="R1" s="924">
        <f t="shared" si="1"/>
        <v>15</v>
      </c>
      <c r="S1" s="806">
        <f t="shared" si="1"/>
        <v>16</v>
      </c>
      <c r="T1" s="807">
        <f t="shared" si="1"/>
        <v>17</v>
      </c>
      <c r="U1" s="807">
        <f t="shared" si="1"/>
        <v>18</v>
      </c>
      <c r="V1" s="807">
        <f t="shared" si="1"/>
        <v>19</v>
      </c>
      <c r="W1" s="807">
        <f>V1+1</f>
        <v>20</v>
      </c>
      <c r="X1" s="807">
        <f t="shared" si="1"/>
        <v>21</v>
      </c>
      <c r="Y1" s="807">
        <f t="shared" si="1"/>
        <v>22</v>
      </c>
      <c r="Z1" s="807">
        <f t="shared" si="1"/>
        <v>23</v>
      </c>
      <c r="AA1" s="807">
        <f t="shared" si="1"/>
        <v>24</v>
      </c>
      <c r="AB1" s="807">
        <f t="shared" si="1"/>
        <v>25</v>
      </c>
      <c r="AC1" s="807">
        <f t="shared" si="1"/>
        <v>26</v>
      </c>
      <c r="AD1" s="807">
        <f t="shared" si="1"/>
        <v>27</v>
      </c>
      <c r="AE1" s="807">
        <f t="shared" si="1"/>
        <v>28</v>
      </c>
      <c r="AF1" s="807">
        <f t="shared" ref="AF1" si="2">AE1+1</f>
        <v>29</v>
      </c>
      <c r="AG1" s="807">
        <f t="shared" ref="AG1" si="3">AF1+1</f>
        <v>30</v>
      </c>
      <c r="AH1" s="807">
        <f t="shared" ref="AH1" si="4">AG1+1</f>
        <v>31</v>
      </c>
      <c r="AI1" s="1383" t="s">
        <v>172</v>
      </c>
      <c r="AJ1" s="1384"/>
      <c r="AK1" s="547"/>
      <c r="AL1" s="547"/>
      <c r="AM1" s="1385" t="s">
        <v>173</v>
      </c>
      <c r="AN1" s="1385"/>
      <c r="AO1" s="1385"/>
      <c r="AP1" s="1385"/>
      <c r="AQ1" s="1385"/>
      <c r="AR1" s="1385"/>
      <c r="AS1" s="1385"/>
      <c r="AT1" s="1385"/>
      <c r="AU1" s="1385"/>
      <c r="AV1" s="1385"/>
      <c r="AW1" s="1385"/>
      <c r="AX1" s="1385"/>
      <c r="AY1" s="1385"/>
      <c r="AZ1" s="1385"/>
      <c r="BA1" s="1385"/>
      <c r="BB1" s="1385"/>
      <c r="BC1" s="1385"/>
    </row>
    <row r="2" spans="1:95" ht="21" customHeight="1" x14ac:dyDescent="0.25">
      <c r="A2" s="1386" t="s">
        <v>0</v>
      </c>
      <c r="B2" s="233" t="s">
        <v>1</v>
      </c>
      <c r="C2" s="139">
        <v>1</v>
      </c>
      <c r="D2" s="821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2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2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1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1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2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1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2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1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2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2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2</v>
      </c>
      <c r="R2" s="821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1</v>
      </c>
      <c r="S2" s="821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821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2</v>
      </c>
      <c r="U2" s="821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1</v>
      </c>
      <c r="V2" s="821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821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1</v>
      </c>
      <c r="X2" s="821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1</v>
      </c>
      <c r="Y2" s="821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1</v>
      </c>
      <c r="Z2" s="821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1</v>
      </c>
      <c r="AA2" s="821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2</v>
      </c>
      <c r="AB2" s="821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2</v>
      </c>
      <c r="AC2" s="821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2</v>
      </c>
      <c r="AD2" s="821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1</v>
      </c>
      <c r="AE2" s="821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1</v>
      </c>
      <c r="AF2" s="821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2</v>
      </c>
      <c r="AG2" s="821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2</v>
      </c>
      <c r="AH2" s="821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2</v>
      </c>
      <c r="AI2" s="1389">
        <f>SUM(D2:AH2)-31</f>
        <v>14</v>
      </c>
      <c r="AJ2" s="1390"/>
      <c r="AK2" s="539"/>
      <c r="AL2" s="539"/>
      <c r="AM2" s="1391"/>
      <c r="AN2" s="1392"/>
      <c r="AO2" s="1392"/>
      <c r="AP2" s="1392"/>
      <c r="AQ2" s="1392"/>
      <c r="AR2" s="1392"/>
      <c r="AS2" s="1392"/>
      <c r="AT2" s="1392"/>
      <c r="AU2" s="1392"/>
      <c r="AV2" s="1392"/>
      <c r="AW2" s="1392"/>
      <c r="AX2" s="1392"/>
      <c r="AY2" s="1392"/>
      <c r="AZ2" s="1392"/>
      <c r="BA2" s="1392"/>
      <c r="BB2" s="1392"/>
      <c r="BC2" s="1393"/>
      <c r="BD2" s="1405">
        <f>12/24</f>
        <v>0.5</v>
      </c>
      <c r="BE2" s="1445">
        <f>24/24</f>
        <v>1</v>
      </c>
      <c r="BF2" s="1406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387"/>
      <c r="B3" s="234" t="s">
        <v>2</v>
      </c>
      <c r="C3" s="139">
        <v>4</v>
      </c>
      <c r="D3" s="4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$65,"D")+COUNTIF(D$61:D$65,"DT")+COUNTIF(D$61:D$65,"DTS")+COUNTIF(D$61:D$65,"DTS1")+COUNTIF(D$61:D$65,"DTSDS")+COUNTIF(D$61:D$65,"DTSDS1")+COUNTIF(D$61:D$65,"DTS5S")+COUNTIF(D$61:D$65,"DTS5S1")+COUNTIF(D$61:D$65,"S")+COUNTIF(D$61:D$65,"DTS4S")+COUNTIF(D$61:D$65,"DTS4S1")</f>
        <v>5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$65,"D")+COUNTIF(E$61:E$65,"DT")+COUNTIF(E$61:E$65,"DTS")+COUNTIF(E$61:E$65,"DTS1")+COUNTIF(E$61:E$65,"DTSDS")+COUNTIF(E$61:E$65,"DTSDS1")+COUNTIF(E$61:E$65,"DTS5S")+COUNTIF(E$61:E$65,"DTS5S1")+COUNTIF(E$61:E$65,"S")+COUNTIF(E$61:E$65,"DTS4S")+COUNTIF(E$61:E$65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$65,"D")+COUNTIF(F$61:F$65,"DT")+COUNTIF(F$61:F$65,"DTS")+COUNTIF(F$61:F$65,"DTS1")+COUNTIF(F$61:F$65,"DTSDS")+COUNTIF(F$61:F$65,"DTSDS1")+COUNTIF(F$61:F$65,"DTS5S")+COUNTIF(F$61:F$65,"DTS5S1")+COUNTIF(F$61:F$65,"S")+COUNTIF(F$61:F$65,"DTS4S")+COUNTIF(F$61:F$65,"DTS4S1")</f>
        <v>4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$65,"D")+COUNTIF(G$61:G$65,"DT")+COUNTIF(G$61:G$65,"DTS")+COUNTIF(G$61:G$65,"DTS1")+COUNTIF(G$61:G$65,"DTSDS")+COUNTIF(G$61:G$65,"DTSDS1")+COUNTIF(G$61:G$65,"DTS5S")+COUNTIF(G$61:G$65,"DTS5S1")+COUNTIF(G$61:G$65,"S")+COUNTIF(G$61:G$65,"DTS4S")+COUNTIF(G$61:G$65,"DTS4S1")</f>
        <v>6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$65,"D")+COUNTIF(H$61:H$65,"DT")+COUNTIF(H$61:H$65,"DTS")+COUNTIF(H$61:H$65,"DTS1")+COUNTIF(H$61:H$65,"DTSDS")+COUNTIF(H$61:H$65,"DTSDS1")+COUNTIF(H$61:H$65,"DTS5S")+COUNTIF(H$61:H$65,"DTS5S1")+COUNTIF(H$61:H$65,"S")+COUNTIF(H$61:H$65,"DTS4S")+COUNTIF(H$61:H$65,"DTS4S1")</f>
        <v>3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$65,"D")+COUNTIF(I$61:I$65,"DT")+COUNTIF(I$61:I$65,"DTS")+COUNTIF(I$61:I$65,"DTS1")+COUNTIF(I$61:I$65,"DTSDS")+COUNTIF(I$61:I$65,"DTSDS1")+COUNTIF(I$61:I$65,"DTS5S")+COUNTIF(I$61:I$65,"DTS5S1")+COUNTIF(I$61:I$65,"S")+COUNTIF(I$61:I$65,"DTS4S")+COUNTIF(I$61:I$65,"DTS4S1")</f>
        <v>4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$65,"D")+COUNTIF(J$61:J$65,"DT")+COUNTIF(J$61:J$65,"DTS")+COUNTIF(J$61:J$65,"DTS1")+COUNTIF(J$61:J$65,"DTSDS")+COUNTIF(J$61:J$65,"DTSDS1")+COUNTIF(J$61:J$65,"DTS5S")+COUNTIF(J$61:J$65,"DTS5S1")+COUNTIF(J$61:J$65,"S")+COUNTIF(J$61:J$65,"DTS4S")+COUNTIF(J$61:J$65,"DTS4S1")</f>
        <v>4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$65,"D")+COUNTIF(K$61:K$65,"DT")+COUNTIF(K$61:K$65,"DTS")+COUNTIF(K$61:K$65,"DTS1")+COUNTIF(K$61:K$65,"DTSDS")+COUNTIF(K$61:K$65,"DTSDS1")+COUNTIF(K$61:K$65,"DTS5S")+COUNTIF(K$61:K$65,"DTS5S1")+COUNTIF(K$61:K$65,"S")+COUNTIF(K$61:K$65,"DTS4S")+COUNTIF(K$61:K$65,"DTS4S1")</f>
        <v>5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$65,"D")+COUNTIF(L$61:L$65,"DT")+COUNTIF(L$61:L$65,"DTS")+COUNTIF(L$61:L$65,"DTS1")+COUNTIF(L$61:L$65,"DTSDS")+COUNTIF(L$61:L$65,"DTSDS1")+COUNTIF(L$61:L$65,"DTS5S")+COUNTIF(L$61:L$65,"DTS5S1")+COUNTIF(L$61:L$65,"S")+COUNTIF(L$61:L$65,"DTS4S")+COUNTIF(L$61:L$65,"DTS4S1")</f>
        <v>4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$65,"D")+COUNTIF(M$61:M$65,"DT")+COUNTIF(M$61:M$65,"DTS")+COUNTIF(M$61:M$65,"DTS1")+COUNTIF(M$61:M$65,"DTSDS")+COUNTIF(M$61:M$65,"DTSDS1")+COUNTIF(M$61:M$65,"DTS5S")+COUNTIF(M$61:M$65,"DTS5S1")+COUNTIF(M$61:M$65,"S")+COUNTIF(M$61:M$65,"DTS4S")+COUNTIF(M$61:M$65,"DTS4S1")</f>
        <v>4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$65,"D")+COUNTIF(N$61:N$65,"DT")+COUNTIF(N$61:N$65,"DTS")+COUNTIF(N$61:N$65,"DTS1")+COUNTIF(N$61:N$65,"DTSDS")+COUNTIF(N$61:N$65,"DTSDS1")+COUNTIF(N$61:N$65,"DTS5S")+COUNTIF(N$61:N$65,"DTS5S1")+COUNTIF(N$61:N$65,"S")+COUNTIF(N$61:N$65,"DTS4S")+COUNTIF(N$61:N$65,"DTS4S1")</f>
        <v>5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$65,"D")+COUNTIF(O$61:O$65,"DT")+COUNTIF(O$61:O$65,"DTS")+COUNTIF(O$61:O$65,"DTS1")+COUNTIF(O$61:O$65,"DTSDS")+COUNTIF(O$61:O$65,"DTSDS1")+COUNTIF(O$61:O$65,"DTS5S")+COUNTIF(O$61:O$65,"DTS5S1")+COUNTIF(O$61:O$65,"S")+COUNTIF(O$61:O$65,"DTS4S")+COUNTIF(O$61:O$65,"DTS4S1")</f>
        <v>5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$65,"D")+COUNTIF(P$61:P$65,"DT")+COUNTIF(P$61:P$65,"DTS")+COUNTIF(P$61:P$65,"DTS1")+COUNTIF(P$61:P$65,"DTSDS")+COUNTIF(P$61:P$65,"DTSDS1")+COUNTIF(P$61:P$65,"DTS5S")+COUNTIF(P$61:P$65,"DTS5S1")+COUNTIF(P$61:P$65,"S")+COUNTIF(P$61:P$65,"DTS4S")+COUNTIF(P$61:P$65,"DTS4S1")</f>
        <v>4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$65,"D")+COUNTIF(Q$61:Q$65,"DT")+COUNTIF(Q$61:Q$65,"DTS")+COUNTIF(Q$61:Q$65,"DTS1")+COUNTIF(Q$61:Q$65,"DTSDS")+COUNTIF(Q$61:Q$65,"DTSDS1")+COUNTIF(Q$61:Q$65,"DTS5S")+COUNTIF(Q$61:Q$65,"DTS5S1")+COUNTIF(Q$61:Q$65,"S")+COUNTIF(Q$61:Q$65,"DTS4S")+COUNTIF(Q$61:Q$65,"DTS4S1")</f>
        <v>4</v>
      </c>
      <c r="R3" s="4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$65,"D")+COUNTIF(R$61:R$65,"DT")+COUNTIF(R$61:R$65,"DTS")+COUNTIF(R$61:R$65,"DTS1")+COUNTIF(R$61:R$65,"DTSDS")+COUNTIF(R$61:R$65,"DTSDS1")+COUNTIF(R$61:R$65,"DTS5S")+COUNTIF(R$61:R$65,"DTS5S1")+COUNTIF(R$61:R$65,"S")+COUNTIF(R$61:R$65,"DTS4S")+COUNTIF(R$61:R$65,"DTS4S1")</f>
        <v>4</v>
      </c>
      <c r="S3" s="4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$65,"D")+COUNTIF(S$61:S$65,"DT")+COUNTIF(S$61:S$65,"DTS")+COUNTIF(S$61:S$65,"DTS1")+COUNTIF(S$61:S$65,"DTSDS")+COUNTIF(S$61:S$65,"DTSDS1")+COUNTIF(S$61:S$65,"DTS5S")+COUNTIF(S$61:S$65,"DTS5S1")+COUNTIF(S$61:S$65,"S")+COUNTIF(S$61:S$65,"DTS4S")+COUNTIF(S$61:S$65,"DTS4S1")</f>
        <v>4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$65,"D")+COUNTIF(T$61:T$65,"DT")+COUNTIF(T$61:T$65,"DTS")+COUNTIF(T$61:T$65,"DTS1")+COUNTIF(T$61:T$65,"DTSDS")+COUNTIF(T$61:T$65,"DTSDS1")+COUNTIF(T$61:T$65,"DTS5S")+COUNTIF(T$61:T$65,"DTS5S1")+COUNTIF(T$61:T$65,"S")+COUNTIF(T$61:T$65,"DTS4S")+COUNTIF(T$61:T$65,"DTS4S1")</f>
        <v>3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$65,"D")+COUNTIF(U$61:U$65,"DT")+COUNTIF(U$61:U$65,"DTS")+COUNTIF(U$61:U$65,"DTS1")+COUNTIF(U$61:U$65,"DTSDS")+COUNTIF(U$61:U$65,"DTSDS1")+COUNTIF(U$61:U$65,"DTS5S")+COUNTIF(U$61:U$65,"DTS5S1")+COUNTIF(U$61:U$65,"S")+COUNTIF(U$61:U$65,"DTS4S")+COUNTIF(U$61:U$65,"DTS4S1")</f>
        <v>5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$65,"D")+COUNTIF(V$61:V$65,"DT")+COUNTIF(V$61:V$65,"DTS")+COUNTIF(V$61:V$65,"DTS1")+COUNTIF(V$61:V$65,"DTSDS")+COUNTIF(V$61:V$65,"DTSDS1")+COUNTIF(V$61:V$65,"DTS5S")+COUNTIF(V$61:V$65,"DTS5S1")+COUNTIF(V$61:V$65,"S")+COUNTIF(V$61:V$65,"DTS4S")+COUNTIF(V$61:V$65,"DTS4S1")</f>
        <v>6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$65,"D")+COUNTIF(W$61:W$65,"DT")+COUNTIF(W$61:W$65,"DTS")+COUNTIF(W$61:W$65,"DTS1")+COUNTIF(W$61:W$65,"DTSDS")+COUNTIF(W$61:W$65,"DTSDS1")+COUNTIF(W$61:W$65,"DTS5S")+COUNTIF(W$61:W$65,"DTS5S1")+COUNTIF(W$61:W$65,"S")+COUNTIF(W$61:W$65,"DTS4S")+COUNTIF(W$61:W$65,"DTS4S1")</f>
        <v>6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$65,"D")+COUNTIF(X$61:X$65,"DT")+COUNTIF(X$61:X$65,"DTS")+COUNTIF(X$61:X$65,"DTS1")+COUNTIF(X$61:X$65,"DTSDS")+COUNTIF(X$61:X$65,"DTSDS1")+COUNTIF(X$61:X$65,"DTS5S")+COUNTIF(X$61:X$65,"DTS5S1")+COUNTIF(X$61:X$65,"S")+COUNTIF(X$61:X$65,"DTS4S")+COUNTIF(X$61:X$65,"DTS4S1")</f>
        <v>5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$65,"D")+COUNTIF(Y$61:Y$65,"DT")+COUNTIF(Y$61:Y$65,"DTS")+COUNTIF(Y$61:Y$65,"DTS1")+COUNTIF(Y$61:Y$65,"DTSDS")+COUNTIF(Y$61:Y$65,"DTSDS1")+COUNTIF(Y$61:Y$65,"DTS5S")+COUNTIF(Y$61:Y$65,"DTS5S1")+COUNTIF(Y$61:Y$65,"S")+COUNTIF(Y$61:Y$65,"DTS4S")+COUNTIF(Y$61:Y$65,"DTS4S1")</f>
        <v>4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$65,"D")+COUNTIF(Z$61:Z$65,"DT")+COUNTIF(Z$61:Z$65,"DTS")+COUNTIF(Z$61:Z$65,"DTS1")+COUNTIF(Z$61:Z$65,"DTSDS")+COUNTIF(Z$61:Z$65,"DTSDS1")+COUNTIF(Z$61:Z$65,"DTS5S")+COUNTIF(Z$61:Z$65,"DTS5S1")+COUNTIF(Z$61:Z$65,"S")+COUNTIF(Z$61:Z$65,"DTS4S")+COUNTIF(Z$61:Z$65,"DTS4S1")</f>
        <v>5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$65,"D")+COUNTIF(AA$61:AA$65,"DT")+COUNTIF(AA$61:AA$65,"DTS")+COUNTIF(AA$61:AA$65,"DTS1")+COUNTIF(AA$61:AA$65,"DTSDS")+COUNTIF(AA$61:AA$65,"DTSDS1")+COUNTIF(AA$61:AA$65,"DTS5S")+COUNTIF(AA$61:AA$65,"DTS5S1")+COUNTIF(AA$61:AA$65,"S")+COUNTIF(AA$61:AA$65,"DTS4S")+COUNTIF(AA$61:AA$65,"DTS4S1")</f>
        <v>3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$65,"D")+COUNTIF(AB$61:AB$65,"DT")+COUNTIF(AB$61:AB$65,"DTS")+COUNTIF(AB$61:AB$65,"DTS1")+COUNTIF(AB$61:AB$65,"DTSDS")+COUNTIF(AB$61:AB$65,"DTSDS1")+COUNTIF(AB$61:AB$65,"DTS5S")+COUNTIF(AB$61:AB$65,"DTS5S1")+COUNTIF(AB$61:AB$65,"S")+COUNTIF(AB$61:AB$65,"DTS4S")+COUNTIF(AB$61:AB$65,"DTS4S1")</f>
        <v>5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$65,"D")+COUNTIF(AC$61:AC$65,"DT")+COUNTIF(AC$61:AC$65,"DTS")+COUNTIF(AC$61:AC$65,"DTS1")+COUNTIF(AC$61:AC$65,"DTSDS")+COUNTIF(AC$61:AC$65,"DTSDS1")+COUNTIF(AC$61:AC$65,"DTS5S")+COUNTIF(AC$61:AC$65,"DTS5S1")+COUNTIF(AC$61:AC$65,"S")+COUNTIF(AC$61:AC$65,"DTS4S")+COUNTIF(AC$61:AC$65,"DTS4S1")</f>
        <v>9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$65,"D")+COUNTIF(AD$61:AD$65,"DT")+COUNTIF(AD$61:AD$65,"DTS")+COUNTIF(AD$61:AD$65,"DTS1")+COUNTIF(AD$61:AD$65,"DTSDS")+COUNTIF(AD$61:AD$65,"DTSDS1")+COUNTIF(AD$61:AD$65,"DTS5S")+COUNTIF(AD$61:AD$65,"DTS5S1")+COUNTIF(AD$61:AD$65,"S")+COUNTIF(AD$61:AD$65,"DTS4S")+COUNTIF(AD$61:AD$65,"DTS4S1")</f>
        <v>4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$65,"D")+COUNTIF(AE$61:AE$65,"DT")+COUNTIF(AE$61:AE$65,"DTS")+COUNTIF(AE$61:AE$65,"DTS1")+COUNTIF(AE$61:AE$65,"DTSDS")+COUNTIF(AE$61:AE$65,"DTSDS1")+COUNTIF(AE$61:AE$65,"DTS5S")+COUNTIF(AE$61:AE$65,"DTS5S1")+COUNTIF(AE$61:AE$65,"S")+COUNTIF(AE$61:AE$65,"DTS4S")+COUNTIF(AE$61:AE$65,"DTS4S1")</f>
        <v>4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$65,"D")+COUNTIF(AF$61:AF$65,"DT")+COUNTIF(AF$61:AF$65,"DTS")+COUNTIF(AF$61:AF$65,"DTS1")+COUNTIF(AF$61:AF$65,"DTSDS")+COUNTIF(AF$61:AF$65,"DTSDS1")+COUNTIF(AF$61:AF$65,"DTS5S")+COUNTIF(AF$61:AF$65,"DTS5S1")+COUNTIF(AF$61:AF$65,"S")+COUNTIF(AF$61:AF$65,"DTS4S")+COUNTIF(AF$61:AF$65,"DTS4S1")</f>
        <v>5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$65,"D")+COUNTIF(AG$61:AG$65,"DT")+COUNTIF(AG$61:AG$65,"DTS")+COUNTIF(AG$61:AG$65,"DTS1")+COUNTIF(AG$61:AG$65,"DTSDS")+COUNTIF(AG$61:AG$65,"DTSDS1")+COUNTIF(AG$61:AG$65,"DTS5S")+COUNTIF(AG$61:AG$65,"DTS5S1")+COUNTIF(AG$61:AG$65,"S")+COUNTIF(AG$61:AG$65,"DTS4S")+COUNTIF(AG$61:AG$65,"DTS4S1")</f>
        <v>3</v>
      </c>
      <c r="AH3" s="4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$65,"D")+COUNTIF(AH$61:AH$65,"DT")+COUNTIF(AH$61:AH$65,"DTS")+COUNTIF(AH$61:AH$65,"DTS1")+COUNTIF(AH$61:AH$65,"DTSDS")+COUNTIF(AH$61:AH$65,"DTSDS1")+COUNTIF(AH$61:AH$65,"DTS5S")+COUNTIF(AH$61:AH$65,"DTS5S1")+COUNTIF(AH$61:AH$65,"S")+COUNTIF(AH$61:AH$65,"DTS4S")+COUNTIF(AH$61:AH$65,"DTS4S1")</f>
        <v>3</v>
      </c>
      <c r="AI3" s="1389">
        <f>SUM(D3:AH3)-(4*31)</f>
        <v>15</v>
      </c>
      <c r="AJ3" s="1390"/>
      <c r="AK3" s="540"/>
      <c r="AL3" s="540"/>
      <c r="AM3" s="1394"/>
      <c r="AN3" s="1395"/>
      <c r="AO3" s="1395"/>
      <c r="AP3" s="1395"/>
      <c r="AQ3" s="1395"/>
      <c r="AR3" s="1395"/>
      <c r="AS3" s="1395"/>
      <c r="AT3" s="1395"/>
      <c r="AU3" s="1395"/>
      <c r="AV3" s="1395"/>
      <c r="AW3" s="1395"/>
      <c r="AX3" s="1395"/>
      <c r="AY3" s="1395"/>
      <c r="AZ3" s="1395"/>
      <c r="BA3" s="1395"/>
      <c r="BB3" s="1395"/>
      <c r="BC3" s="1396"/>
      <c r="BD3" s="1405"/>
      <c r="BE3" s="1445"/>
      <c r="BF3" s="1407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388"/>
      <c r="B4" s="639" t="s">
        <v>3</v>
      </c>
      <c r="C4" s="640">
        <v>8</v>
      </c>
      <c r="D4" s="4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$66:D$75,"D")+COUNTIF(D$66:D$75,"DT")+COUNTIF(D$66:D$75,"DTS")+COUNTIF(D$66:D$75,"DTS1")+COUNTIF(D$66:D$75,"DTSDS")+COUNTIF(D$66:D$75,"DTSDS1")+COUNTIF(D$66:D$75,"DTS5S")+COUNTIF(D$66:D$75,"DTS5S1")+COUNTIF(D$66:D$75,"S")+COUNTIF(D$66:D$75,"DTS4S")+COUNTIF(D$66:D$75,"DTS4S1")</f>
        <v>6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$66:E$75,"D")+COUNTIF(E$66:E$75,"DT")+COUNTIF(E$66:E$75,"DTS")+COUNTIF(E$66:E$75,"DTS1")+COUNTIF(E$66:E$75,"DTSDS")+COUNTIF(E$66:E$75,"DTSDS1")+COUNTIF(E$66:E$75,"DTS5S")+COUNTIF(E$66:E$75,"DTS5S1")+COUNTIF(E$66:E$75,"S")+COUNTIF(E$66:E$75,"DTS4S")+COUNTIF(E$66:E$75,"DTS4S1")</f>
        <v>7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$66:F$75,"D")+COUNTIF(F$66:F$75,"DT")+COUNTIF(F$66:F$75,"DTS")+COUNTIF(F$66:F$75,"DTS1")+COUNTIF(F$66:F$75,"DTSDS")+COUNTIF(F$66:F$75,"DTSDS1")+COUNTIF(F$66:F$75,"DTS5S")+COUNTIF(F$66:F$75,"DTS5S1")+COUNTIF(F$66:F$75,"S")+COUNTIF(F$66:F$75,"DTS4S")+COUNTIF(F$66:F$75,"DTS4S1")</f>
        <v>8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$66:G$75,"D")+COUNTIF(G$66:G$75,"DT")+COUNTIF(G$66:G$75,"DTS")+COUNTIF(G$66:G$75,"DTS1")+COUNTIF(G$66:G$75,"DTSDS")+COUNTIF(G$66:G$75,"DTSDS1")+COUNTIF(G$66:G$75,"DTS5S")+COUNTIF(G$66:G$75,"DTS5S1")+COUNTIF(G$66:G$75,"S")+COUNTIF(G$66:G$75,"DTS4S")+COUNTIF(G$66:G$75,"DTS4S1")</f>
        <v>6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$66:H$75,"D")+COUNTIF(H$66:H$75,"DT")+COUNTIF(H$66:H$75,"DTS")+COUNTIF(H$66:H$75,"DTS1")+COUNTIF(H$66:H$75,"DTSDS")+COUNTIF(H$66:H$75,"DTSDS1")+COUNTIF(H$66:H$75,"DTS5S")+COUNTIF(H$66:H$75,"DTS5S1")+COUNTIF(H$66:H$75,"S")+COUNTIF(H$66:H$75,"DTS4S")+COUNTIF(H$66:H$75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$66:I$75,"D")+COUNTIF(I$66:I$75,"DT")+COUNTIF(I$66:I$75,"DTS")+COUNTIF(I$66:I$75,"DTS1")+COUNTIF(I$66:I$75,"DTSDS")+COUNTIF(I$66:I$75,"DTSDS1")+COUNTIF(I$66:I$75,"DTS5S")+COUNTIF(I$66:I$75,"DTS5S1")+COUNTIF(I$66:I$75,"S")+COUNTIF(I$66:I$75,"DTS4S")+COUNTIF(I$66:I$75,"DTS4S1")</f>
        <v>7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$66:J$75,"D")+COUNTIF(J$66:J$75,"DT")+COUNTIF(J$66:J$75,"DTS")+COUNTIF(J$66:J$75,"DTS1")+COUNTIF(J$66:J$75,"DTSDS")+COUNTIF(J$66:J$75,"DTSDS1")+COUNTIF(J$66:J$75,"DTS5S")+COUNTIF(J$66:J$75,"DTS5S1")+COUNTIF(J$66:J$75,"S")+COUNTIF(J$66:J$75,"DTS4S")+COUNTIF(J$66:J$75,"DTS4S1")</f>
        <v>7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$66:K$75,"D")+COUNTIF(K$66:K$75,"DT")+COUNTIF(K$66:K$75,"DTS")+COUNTIF(K$66:K$75,"DTS1")+COUNTIF(K$66:K$75,"DTSDS")+COUNTIF(K$66:K$75,"DTSDS1")+COUNTIF(K$66:K$75,"DTS5S")+COUNTIF(K$66:K$75,"DTS5S1")+COUNTIF(K$66:K$75,"S")+COUNTIF(K$66:K$75,"DTS4S")+COUNTIF(K$66:K$75,"DTS4S1")</f>
        <v>7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$66:L$75,"D")+COUNTIF(L$66:L$75,"DT")+COUNTIF(L$66:L$75,"DTS")+COUNTIF(L$66:L$75,"DTS1")+COUNTIF(L$66:L$75,"DTSDS")+COUNTIF(L$66:L$75,"DTSDS1")+COUNTIF(L$66:L$75,"DTS5S")+COUNTIF(L$66:L$75,"DTS5S1")+COUNTIF(L$66:L$75,"S")+COUNTIF(L$66:L$75,"DTS4S")+COUNTIF(L$66:L$75,"DTS4S1")</f>
        <v>7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$66:M$75,"D")+COUNTIF(M$66:M$75,"DT")+COUNTIF(M$66:M$75,"DTS")+COUNTIF(M$66:M$75,"DTS1")+COUNTIF(M$66:M$75,"DTSDS")+COUNTIF(M$66:M$75,"DTSDS1")+COUNTIF(M$66:M$75,"DTS5S")+COUNTIF(M$66:M$75,"DTS5S1")+COUNTIF(M$66:M$75,"S")+COUNTIF(M$66:M$75,"DTS4S")+COUNTIF(M$66:M$75,"DTS4S1")</f>
        <v>7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$66:N$75,"D")+COUNTIF(N$66:N$75,"DT")+COUNTIF(N$66:N$75,"DTS")+COUNTIF(N$66:N$75,"DTS1")+COUNTIF(N$66:N$75,"DTSDS")+COUNTIF(N$66:N$75,"DTSDS1")+COUNTIF(N$66:N$75,"DTS5S")+COUNTIF(N$66:N$75,"DTS5S1")+COUNTIF(N$66:N$75,"S")+COUNTIF(N$66:N$75,"DTS4S")+COUNTIF(N$66:N$75,"DTS4S1")</f>
        <v>7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$66:O$75,"D")+COUNTIF(O$66:O$75,"DT")+COUNTIF(O$66:O$75,"DTS")+COUNTIF(O$66:O$75,"DTS1")+COUNTIF(O$66:O$75,"DTSDS")+COUNTIF(O$66:O$75,"DTSDS1")+COUNTIF(O$66:O$75,"DTS5S")+COUNTIF(O$66:O$75,"DTS5S1")+COUNTIF(O$66:O$75,"S")+COUNTIF(O$66:O$75,"DTS4S")+COUNTIF(O$66:O$75,"DTS4S1")</f>
        <v>7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$66:P$75,"D")+COUNTIF(P$66:P$75,"DT")+COUNTIF(P$66:P$75,"DTS")+COUNTIF(P$66:P$75,"DTS1")+COUNTIF(P$66:P$75,"DTSDS")+COUNTIF(P$66:P$75,"DTSDS1")+COUNTIF(P$66:P$75,"DTS5S")+COUNTIF(P$66:P$75,"DTS5S1")+COUNTIF(P$66:P$75,"S")+COUNTIF(P$66:P$75,"DTS4S")+COUNTIF(P$66:P$75,"DTS4S1")</f>
        <v>7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$66:Q$75,"D")+COUNTIF(Q$66:Q$75,"DT")+COUNTIF(Q$66:Q$75,"DTS")+COUNTIF(Q$66:Q$75,"DTS1")+COUNTIF(Q$66:Q$75,"DTSDS")+COUNTIF(Q$66:Q$75,"DTSDS1")+COUNTIF(Q$66:Q$75,"DTS5S")+COUNTIF(Q$66:Q$75,"DTS5S1")+COUNTIF(Q$66:Q$75,"S")+COUNTIF(Q$66:Q$75,"DTS4S")+COUNTIF(Q$66:Q$75,"DTS4S1")</f>
        <v>7</v>
      </c>
      <c r="R4" s="4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$66:R$75,"D")+COUNTIF(R$66:R$75,"DT")+COUNTIF(R$66:R$75,"DTS")+COUNTIF(R$66:R$75,"DTS1")+COUNTIF(R$66:R$75,"DTSDS")+COUNTIF(R$66:R$75,"DTSDS1")+COUNTIF(R$66:R$75,"DTS5S")+COUNTIF(R$66:R$75,"DTS5S1")+COUNTIF(R$66:R$75,"S")+COUNTIF(R$66:R$75,"DTS4S")+COUNTIF(R$66:R$75,"DTS4S1")</f>
        <v>8</v>
      </c>
      <c r="S4" s="4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$66:S$75,"D")+COUNTIF(S$66:S$75,"DT")+COUNTIF(S$66:S$75,"DTS")+COUNTIF(S$66:S$75,"DTS1")+COUNTIF(S$66:S$75,"DTSDS")+COUNTIF(S$66:S$75,"DTSDS1")+COUNTIF(S$66:S$75,"DTS5S")+COUNTIF(S$66:S$75,"DTS5S1")+COUNTIF(S$66:S$75,"S")+COUNTIF(S$66:S$75,"DTS4S")+COUNTIF(S$66:S$75,"DTS4S1")</f>
        <v>8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$66:T$75,"D")+COUNTIF(T$66:T$75,"DT")+COUNTIF(T$66:T$75,"DTS")+COUNTIF(T$66:T$75,"DTS1")+COUNTIF(T$66:T$75,"DTSDS")+COUNTIF(T$66:T$75,"DTSDS1")+COUNTIF(T$66:T$75,"DTS5S")+COUNTIF(T$66:T$75,"DTS5S1")+COUNTIF(T$66:T$75,"S")+COUNTIF(T$66:T$75,"DTS4S")+COUNTIF(T$66:T$75,"DTS4S1")</f>
        <v>8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$66:U$75,"D")+COUNTIF(U$66:U$75,"DT")+COUNTIF(U$66:U$75,"DTS")+COUNTIF(U$66:U$75,"DTS1")+COUNTIF(U$66:U$75,"DTSDS")+COUNTIF(U$66:U$75,"DTSDS1")+COUNTIF(U$66:U$75,"DTS5S")+COUNTIF(U$66:U$75,"DTS5S1")+COUNTIF(U$66:U$75,"S")+COUNTIF(U$66:U$75,"DTS4S")+COUNTIF(U$66:U$75,"DTS4S1")</f>
        <v>6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$66:V$75,"D")+COUNTIF(V$66:V$75,"DT")+COUNTIF(V$66:V$75,"DTS")+COUNTIF(V$66:V$75,"DTS1")+COUNTIF(V$66:V$75,"DTSDS")+COUNTIF(V$66:V$75,"DTSDS1")+COUNTIF(V$66:V$75,"DTS5S")+COUNTIF(V$66:V$75,"DTS5S1")+COUNTIF(V$66:V$75,"S")+COUNTIF(V$66:V$75,"DTS4S")+COUNTIF(V$66:V$75,"DTS4S1")</f>
        <v>6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$66:W$75,"D")+COUNTIF(W$66:W$75,"DT")+COUNTIF(W$66:W$75,"DTS")+COUNTIF(W$66:W$75,"DTS1")+COUNTIF(W$66:W$75,"DTSDS")+COUNTIF(W$66:W$75,"DTSDS1")+COUNTIF(W$66:W$75,"DTS5S")+COUNTIF(W$66:W$75,"DTS5S1")+COUNTIF(W$66:W$75,"S")+COUNTIF(W$66:W$75,"DTS4S")+COUNTIF(W$66:W$75,"DTS4S1")</f>
        <v>6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$66:X$75,"D")+COUNTIF(X$66:X$75,"DT")+COUNTIF(X$66:X$75,"DTS")+COUNTIF(X$66:X$75,"DTS1")+COUNTIF(X$66:X$75,"DTSDS")+COUNTIF(X$66:X$75,"DTSDS1")+COUNTIF(X$66:X$75,"DTS5S")+COUNTIF(X$66:X$75,"DTS5S1")+COUNTIF(X$66:X$75,"S")+COUNTIF(X$66:X$75,"DTS4S")+COUNTIF(X$66:X$75,"DTS4S1")</f>
        <v>7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$66:Y$75,"D")+COUNTIF(Y$66:Y$75,"DT")+COUNTIF(Y$66:Y$75,"DTS")+COUNTIF(Y$66:Y$75,"DTS1")+COUNTIF(Y$66:Y$75,"DTSDS")+COUNTIF(Y$66:Y$75,"DTSDS1")+COUNTIF(Y$66:Y$75,"DTS5S")+COUNTIF(Y$66:Y$75,"DTS5S1")+COUNTIF(Y$66:Y$75,"S")+COUNTIF(Y$66:Y$75,"DTS4S")+COUNTIF(Y$66:Y$75,"DTS4S1")</f>
        <v>7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$66:Z$75,"D")+COUNTIF(Z$66:Z$75,"DT")+COUNTIF(Z$66:Z$75,"DTS")+COUNTIF(Z$66:Z$75,"DTS1")+COUNTIF(Z$66:Z$75,"DTSDS")+COUNTIF(Z$66:Z$75,"DTSDS1")+COUNTIF(Z$66:Z$75,"DTS5S")+COUNTIF(Z$66:Z$75,"DTS5S1")+COUNTIF(Z$66:Z$75,"S")+COUNTIF(Z$66:Z$75,"DTS4S")+COUNTIF(Z$66:Z$75,"DTS4S1")</f>
        <v>7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$66:AA$75,"D")+COUNTIF(AA$66:AA$75,"DT")+COUNTIF(AA$66:AA$75,"DTS")+COUNTIF(AA$66:AA$75,"DTS1")+COUNTIF(AA$66:AA$75,"DTSDS")+COUNTIF(AA$66:AA$75,"DTSDS1")+COUNTIF(AA$66:AA$75,"DTS5S")+COUNTIF(AA$66:AA$75,"DTS5S1")+COUNTIF(AA$66:AA$75,"S")+COUNTIF(AA$66:AA$75,"DTS4S")+COUNTIF(AA$66:AA$75,"DTS4S1")</f>
        <v>8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$66:AB$75,"D")+COUNTIF(AB$66:AB$75,"DT")+COUNTIF(AB$66:AB$75,"DTS")+COUNTIF(AB$66:AB$75,"DTS1")+COUNTIF(AB$66:AB$75,"DTSDS")+COUNTIF(AB$66:AB$75,"DTSDS1")+COUNTIF(AB$66:AB$75,"DTS5S")+COUNTIF(AB$66:AB$75,"DTS5S1")+COUNTIF(AB$66:AB$75,"S")+COUNTIF(AB$66:AB$75,"DTS4S")+COUNTIF(AB$66:AB$75,"DTS4S1")</f>
        <v>6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$66:AC$75,"D")+COUNTIF(AC$66:AC$75,"DT")+COUNTIF(AC$66:AC$75,"DTS")+COUNTIF(AC$66:AC$75,"DTS1")+COUNTIF(AC$66:AC$75,"DTSDS")+COUNTIF(AC$66:AC$75,"DTSDS1")+COUNTIF(AC$66:AC$75,"DTS5S")+COUNTIF(AC$66:AC$75,"DTS5S1")+COUNTIF(AC$66:AC$75,"S")+COUNTIF(AC$66:AC$75,"DTS4S")+COUNTIF(AC$66:AC$75,"DTS4S1")</f>
        <v>15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$66:AD$75,"D")+COUNTIF(AD$66:AD$75,"DT")+COUNTIF(AD$66:AD$75,"DTS")+COUNTIF(AD$66:AD$75,"DTS1")+COUNTIF(AD$66:AD$75,"DTSDS")+COUNTIF(AD$66:AD$75,"DTSDS1")+COUNTIF(AD$66:AD$75,"DTS5S")+COUNTIF(AD$66:AD$75,"DTS5S1")+COUNTIF(AD$66:AD$75,"S")+COUNTIF(AD$66:AD$75,"DTS4S")+COUNTIF(AD$66:AD$75,"DTS4S1")</f>
        <v>8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$66:AE$75,"D")+COUNTIF(AE$66:AE$75,"DT")+COUNTIF(AE$66:AE$75,"DTS")+COUNTIF(AE$66:AE$75,"DTS1")+COUNTIF(AE$66:AE$75,"DTSDS")+COUNTIF(AE$66:AE$75,"DTSDS1")+COUNTIF(AE$66:AE$75,"DTS5S")+COUNTIF(AE$66:AE$75,"DTS5S1")+COUNTIF(AE$66:AE$75,"S")+COUNTIF(AE$66:AE$75,"DTS4S")+COUNTIF(AE$66:AE$75,"DTS4S1")</f>
        <v>8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$66:AF$75,"D")+COUNTIF(AF$66:AF$75,"DT")+COUNTIF(AF$66:AF$75,"DTS")+COUNTIF(AF$66:AF$75,"DTS1")+COUNTIF(AF$66:AF$75,"DTSDS")+COUNTIF(AF$66:AF$75,"DTSDS1")+COUNTIF(AF$66:AF$75,"DTS5S")+COUNTIF(AF$66:AF$75,"DTS5S1")+COUNTIF(AF$66:AF$75,"S")+COUNTIF(AF$66:AF$75,"DTS4S")+COUNTIF(AF$66:AF$75,"DTS4S1")</f>
        <v>6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$66:AG$75,"D")+COUNTIF(AG$66:AG$75,"DT")+COUNTIF(AG$66:AG$75,"DTS")+COUNTIF(AG$66:AG$75,"DTS1")+COUNTIF(AG$66:AG$75,"DTSDS")+COUNTIF(AG$66:AG$75,"DTSDS1")+COUNTIF(AG$66:AG$75,"DTS5S")+COUNTIF(AG$66:AG$75,"DTS5S1")+COUNTIF(AG$66:AG$75,"S")+COUNTIF(AG$66:AG$75,"DTS4S")+COUNTIF(AG$66:AG$75,"DTS4S1")</f>
        <v>8</v>
      </c>
      <c r="AH4" s="4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$66:AH$75,"D")+COUNTIF(AH$66:AH$75,"DT")+COUNTIF(AH$66:AH$75,"DTS")+COUNTIF(AH$66:AH$75,"DTS1")+COUNTIF(AH$66:AH$75,"DTSDS")+COUNTIF(AH$66:AH$75,"DTSDS1")+COUNTIF(AH$66:AH$75,"DTS5S")+COUNTIF(AH$66:AH$75,"DTS5S1")+COUNTIF(AH$66:AH$75,"S")+COUNTIF(AH$66:AH$75,"DTS4S")+COUNTIF(AH$66:AH$75,"DTS4S1")</f>
        <v>8</v>
      </c>
      <c r="AI4" s="1389">
        <f>SUM(D4:AH4)-(8*31)</f>
        <v>-20</v>
      </c>
      <c r="AJ4" s="1390"/>
      <c r="AK4" s="540"/>
      <c r="AL4" s="540"/>
      <c r="AM4" s="1394"/>
      <c r="AN4" s="1395"/>
      <c r="AO4" s="1395"/>
      <c r="AP4" s="1395"/>
      <c r="AQ4" s="1395"/>
      <c r="AR4" s="1395"/>
      <c r="AS4" s="1395"/>
      <c r="AT4" s="1395"/>
      <c r="AU4" s="1395"/>
      <c r="AV4" s="1395"/>
      <c r="AW4" s="1395"/>
      <c r="AX4" s="1395"/>
      <c r="AY4" s="1395"/>
      <c r="AZ4" s="1395"/>
      <c r="BA4" s="1395"/>
      <c r="BB4" s="1395"/>
      <c r="BC4" s="1396"/>
      <c r="BD4" s="1405"/>
      <c r="BE4" s="1445"/>
      <c r="BF4" s="1408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397"/>
      <c r="B5" s="1398"/>
      <c r="C5" s="1399"/>
      <c r="D5" s="822">
        <f t="shared" ref="D5:AH5" si="5">+D2+D3+D4</f>
        <v>13</v>
      </c>
      <c r="E5" s="822">
        <f t="shared" si="5"/>
        <v>13</v>
      </c>
      <c r="F5" s="822">
        <f t="shared" si="5"/>
        <v>13</v>
      </c>
      <c r="G5" s="822">
        <f t="shared" si="5"/>
        <v>13</v>
      </c>
      <c r="H5" s="822">
        <f t="shared" si="5"/>
        <v>13</v>
      </c>
      <c r="I5" s="822">
        <f t="shared" si="5"/>
        <v>12</v>
      </c>
      <c r="J5" s="822">
        <f t="shared" si="5"/>
        <v>13</v>
      </c>
      <c r="K5" s="822">
        <f t="shared" si="5"/>
        <v>13</v>
      </c>
      <c r="L5" s="822">
        <f t="shared" si="5"/>
        <v>13</v>
      </c>
      <c r="M5" s="822">
        <f t="shared" si="5"/>
        <v>12</v>
      </c>
      <c r="N5" s="822">
        <f t="shared" si="5"/>
        <v>13</v>
      </c>
      <c r="O5" s="822">
        <f t="shared" si="5"/>
        <v>13</v>
      </c>
      <c r="P5" s="822">
        <f t="shared" si="5"/>
        <v>13</v>
      </c>
      <c r="Q5" s="822">
        <f t="shared" si="5"/>
        <v>13</v>
      </c>
      <c r="R5" s="822">
        <f t="shared" si="5"/>
        <v>13</v>
      </c>
      <c r="S5" s="822">
        <f t="shared" si="5"/>
        <v>13</v>
      </c>
      <c r="T5" s="822">
        <f t="shared" si="5"/>
        <v>13</v>
      </c>
      <c r="U5" s="822">
        <f t="shared" si="5"/>
        <v>12</v>
      </c>
      <c r="V5" s="822">
        <f t="shared" si="5"/>
        <v>13</v>
      </c>
      <c r="W5" s="822">
        <f t="shared" si="5"/>
        <v>13</v>
      </c>
      <c r="X5" s="822">
        <f t="shared" si="5"/>
        <v>13</v>
      </c>
      <c r="Y5" s="822">
        <f t="shared" si="5"/>
        <v>12</v>
      </c>
      <c r="Z5" s="822">
        <f t="shared" si="5"/>
        <v>13</v>
      </c>
      <c r="AA5" s="822">
        <f t="shared" si="5"/>
        <v>13</v>
      </c>
      <c r="AB5" s="822">
        <f t="shared" si="5"/>
        <v>13</v>
      </c>
      <c r="AC5" s="822">
        <f t="shared" si="5"/>
        <v>26</v>
      </c>
      <c r="AD5" s="822">
        <f t="shared" si="5"/>
        <v>13</v>
      </c>
      <c r="AE5" s="822">
        <f t="shared" si="5"/>
        <v>13</v>
      </c>
      <c r="AF5" s="822">
        <f t="shared" si="5"/>
        <v>13</v>
      </c>
      <c r="AG5" s="822">
        <f t="shared" si="5"/>
        <v>13</v>
      </c>
      <c r="AH5" s="822">
        <f t="shared" si="5"/>
        <v>13</v>
      </c>
      <c r="AI5" s="1389">
        <f>+AI2+AI3+AI4</f>
        <v>9</v>
      </c>
      <c r="AJ5" s="1390"/>
      <c r="AK5" s="541"/>
      <c r="AL5" s="541"/>
      <c r="AM5" s="1420"/>
      <c r="AN5" s="1421"/>
      <c r="AO5" s="1421"/>
      <c r="AP5" s="1421"/>
      <c r="AQ5" s="1421"/>
      <c r="AR5" s="1421"/>
      <c r="AS5" s="1421"/>
      <c r="AT5" s="1421"/>
      <c r="AU5" s="1421"/>
      <c r="AV5" s="1421"/>
      <c r="AW5" s="1421"/>
      <c r="AX5" s="1421"/>
      <c r="AY5" s="1421"/>
      <c r="AZ5" s="1421"/>
      <c r="BA5" s="1421"/>
      <c r="BB5" s="1421"/>
      <c r="BC5" s="1422"/>
      <c r="BD5" s="53"/>
      <c r="BE5" s="10"/>
      <c r="BF5" s="9"/>
      <c r="BG5" s="9"/>
      <c r="BH5" s="9"/>
      <c r="BI5" s="9"/>
      <c r="BJ5" s="9"/>
      <c r="BK5" s="9"/>
      <c r="BL5" s="9"/>
      <c r="BM5" s="9"/>
      <c r="BN5" s="9"/>
      <c r="BO5" s="50"/>
      <c r="BP5" s="50"/>
      <c r="BQ5" s="50"/>
      <c r="BR5" s="50"/>
      <c r="BS5" s="50"/>
      <c r="BT5" s="50"/>
      <c r="BU5" s="54"/>
      <c r="BV5" s="54"/>
      <c r="BW5" s="54"/>
      <c r="BX5" s="54"/>
      <c r="BY5" s="54"/>
      <c r="BZ5" s="54"/>
      <c r="CA5" s="54"/>
      <c r="CB5" s="54"/>
    </row>
    <row r="6" spans="1:95" ht="21" customHeight="1" thickBot="1" x14ac:dyDescent="0.3">
      <c r="A6" s="1409" t="s">
        <v>4</v>
      </c>
      <c r="B6" s="644" t="s">
        <v>1</v>
      </c>
      <c r="C6" s="645">
        <v>1</v>
      </c>
      <c r="D6" s="4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$3307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1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$3307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2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$3307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2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$3307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$3307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$3307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2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$3307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$3307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$3307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$3307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2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$3307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2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$3307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$3307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$3307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1</v>
      </c>
      <c r="R6" s="4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$3307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4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$3307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1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$3307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1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$3307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2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$3307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1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$3307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3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$3307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1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$3307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1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$3307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$3307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1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$3307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1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$3307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2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$3307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2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$3307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1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$3307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1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$3307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1</v>
      </c>
      <c r="AH6" s="4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$3307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1</v>
      </c>
      <c r="AI6" s="137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405">
        <f>12/24</f>
        <v>0.5</v>
      </c>
      <c r="BE6" s="545"/>
      <c r="BF6" s="1406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386"/>
      <c r="B7" s="234" t="s">
        <v>2</v>
      </c>
      <c r="C7" s="139">
        <v>4</v>
      </c>
      <c r="D7" s="4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$65,"N")+COUNTIF(D$61:D$65,"NT")+COUNTIF(D$61:D$65,"NTS")+COUNTIF(D$61:D$65,"NTS1")+COUNTIF(D$61:D$65,"NTSDS")+COUNTIF(D$61:D$65,"NTSDS1")+COUNTIF(D$61:D$65,"NTS5S")+COUNTIF(D$61:D$65,"NTS5S1")+COUNTIF(D$61:D$65,"S")+COUNTIF(D$61:D$65,"NTS4S")+COUNTIF(D$61:D$65,"NTS4S1")</f>
        <v>4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$65,"N")+COUNTIF(E$61:E$65,"NT")+COUNTIF(E$61:E$65,"NTS")+COUNTIF(E$61:E$65,"NTS1")+COUNTIF(E$61:E$65,"NTSDS")+COUNTIF(E$61:E$65,"NTSDS1")+COUNTIF(E$61:E$65,"NTS5S")+COUNTIF(E$61:E$65,"NTS5S1")+COUNTIF(E$61:E$65,"S")+COUNTIF(E$61:E$65,"NTS4S")+COUNTIF(E$61:E$65,"NTS4S1")</f>
        <v>4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$65,"N")+COUNTIF(F$61:F$65,"NT")+COUNTIF(F$61:F$65,"NTS")+COUNTIF(F$61:F$65,"NTS1")+COUNTIF(F$61:F$65,"NTSDS")+COUNTIF(F$61:F$65,"NTSDS1")+COUNTIF(F$61:F$65,"NTS5S")+COUNTIF(F$61:F$65,"NTS5S1")+COUNTIF(F$61:F$65,"S")+COUNTIF(F$61:F$65,"NTS4S")+COUNTIF(F$61:F$65,"NTS4S1")</f>
        <v>3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$65,"N")+COUNTIF(G$61:G$65,"NT")+COUNTIF(G$61:G$65,"NTS")+COUNTIF(G$61:G$65,"NTS1")+COUNTIF(G$61:G$65,"NTSDS")+COUNTIF(G$61:G$65,"NTSDS1")+COUNTIF(G$61:G$65,"NTS5S")+COUNTIF(G$61:G$65,"NTS5S1")+COUNTIF(G$61:G$65,"S")+COUNTIF(G$61:G$65,"NTS4S")+COUNTIF(G$61:G$65,"NTS4S1")</f>
        <v>3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$65,"N")+COUNTIF(H$61:H$65,"NT")+COUNTIF(H$61:H$65,"NTS")+COUNTIF(H$61:H$65,"NTS1")+COUNTIF(H$61:H$65,"NTSDS")+COUNTIF(H$61:H$65,"NTSDS1")+COUNTIF(H$61:H$65,"NTS5S")+COUNTIF(H$61:H$65,"NTS5S1")+COUNTIF(H$61:H$65,"S")+COUNTIF(H$61:H$65,"NTS4S")+COUNTIF(H$61:H$65,"NTS4S1")</f>
        <v>5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$65,"N")+COUNTIF(I$61:I$65,"NT")+COUNTIF(I$61:I$65,"NTS")+COUNTIF(I$61:I$65,"NTS1")+COUNTIF(I$61:I$65,"NTSDS")+COUNTIF(I$61:I$65,"NTSDS1")+COUNTIF(I$61:I$65,"NTS5S")+COUNTIF(I$61:I$65,"NTS5S1")+COUNTIF(I$61:I$65,"S")+COUNTIF(I$61:I$65,"NTS4S")+COUNTIF(I$61:I$65,"NTS4S1")</f>
        <v>4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$65,"N")+COUNTIF(J$61:J$65,"NT")+COUNTIF(J$61:J$65,"NTS")+COUNTIF(J$61:J$65,"NTS1")+COUNTIF(J$61:J$65,"NTSDS")+COUNTIF(J$61:J$65,"NTSDS1")+COUNTIF(J$61:J$65,"NTS5S")+COUNTIF(J$61:J$65,"NTS5S1")+COUNTIF(J$61:J$65,"S")+COUNTIF(J$61:J$65,"NTS4S")+COUNTIF(J$61:J$65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$65,"N")+COUNTIF(K$61:K$65,"NT")+COUNTIF(K$61:K$65,"NTS")+COUNTIF(K$61:K$65,"NTS1")+COUNTIF(K$61:K$65,"NTSDS")+COUNTIF(K$61:K$65,"NTSDS1")+COUNTIF(K$61:K$65,"NTS5S")+COUNTIF(K$61:K$65,"NTS5S1")+COUNTIF(K$61:K$65,"S")+COUNTIF(K$61:K$65,"NTS4S")+COUNTIF(K$61:K$65,"NTS4S1")</f>
        <v>4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$65,"N")+COUNTIF(L$61:L$65,"NT")+COUNTIF(L$61:L$65,"NTS")+COUNTIF(L$61:L$65,"NTS1")+COUNTIF(L$61:L$65,"NTSDS")+COUNTIF(L$61:L$65,"NTSDS1")+COUNTIF(L$61:L$65,"NTS5S")+COUNTIF(L$61:L$65,"NTS5S1")+COUNTIF(L$61:L$65,"S")+COUNTIF(L$61:L$65,"NTS4S")+COUNTIF(L$61:L$65,"NTS4S1")</f>
        <v>5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$65,"N")+COUNTIF(M$61:M$65,"NT")+COUNTIF(M$61:M$65,"NTS")+COUNTIF(M$61:M$65,"NTS1")+COUNTIF(M$61:M$65,"NTSDS")+COUNTIF(M$61:M$65,"NTSDS1")+COUNTIF(M$61:M$65,"NTS5S")+COUNTIF(M$61:M$65,"NTS5S1")+COUNTIF(M$61:M$65,"S")+COUNTIF(M$61:M$65,"NTS4S")+COUNTIF(M$61:M$65,"NTS4S1")</f>
        <v>4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$65,"N")+COUNTIF(N$61:N$65,"NT")+COUNTIF(N$61:N$65,"NTS")+COUNTIF(N$61:N$65,"NTS1")+COUNTIF(N$61:N$65,"NTSDS")+COUNTIF(N$61:N$65,"NTSDS1")+COUNTIF(N$61:N$65,"NTS5S")+COUNTIF(N$61:N$65,"NTS5S1")+COUNTIF(N$61:N$65,"S")+COUNTIF(N$61:N$65,"NTS4S")+COUNTIF(N$61:N$65,"NTS4S1")</f>
        <v>3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$65,"N")+COUNTIF(O$61:O$65,"NT")+COUNTIF(O$61:O$65,"NTS")+COUNTIF(O$61:O$65,"NTS1")+COUNTIF(O$61:O$65,"NTSDS")+COUNTIF(O$61:O$65,"NTSDS1")+COUNTIF(O$61:O$65,"NTS5S")+COUNTIF(O$61:O$65,"NTS5S1")+COUNTIF(O$61:O$65,"S")+COUNTIF(O$61:O$65,"NTS4S")+COUNTIF(O$61:O$65,"NTS4S1")</f>
        <v>4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$65,"N")+COUNTIF(P$61:P$65,"NT")+COUNTIF(P$61:P$65,"NTS")+COUNTIF(P$61:P$65,"NTS1")+COUNTIF(P$61:P$65,"NTSDS")+COUNTIF(P$61:P$65,"NTSDS1")+COUNTIF(P$61:P$65,"NTS5S")+COUNTIF(P$61:P$65,"NTS5S1")+COUNTIF(P$61:P$65,"S")+COUNTIF(P$61:P$65,"NTS4S")+COUNTIF(P$61:P$65,"NTS4S1")</f>
        <v>5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$65,"N")+COUNTIF(Q$61:Q$65,"NT")+COUNTIF(Q$61:Q$65,"NTS")+COUNTIF(Q$61:Q$65,"NTS1")+COUNTIF(Q$61:Q$65,"NTSDS")+COUNTIF(Q$61:Q$65,"NTSDS1")+COUNTIF(Q$61:Q$65,"NTS5S")+COUNTIF(Q$61:Q$65,"NTS5S1")+COUNTIF(Q$61:Q$65,"S")+COUNTIF(Q$61:Q$65,"NTS4S")+COUNTIF(Q$61:Q$65,"NTS4S1")</f>
        <v>3</v>
      </c>
      <c r="R7" s="4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$65,"N")+COUNTIF(R$61:R$65,"NT")+COUNTIF(R$61:R$65,"NTS")+COUNTIF(R$61:R$65,"NTS1")+COUNTIF(R$61:R$65,"NTSDS")+COUNTIF(R$61:R$65,"NTSDS1")+COUNTIF(R$61:R$65,"NTS5S")+COUNTIF(R$61:R$65,"NTS5S1")+COUNTIF(R$61:R$65,"S")+COUNTIF(R$61:R$65,"NTS4S")+COUNTIF(R$61:R$65,"NTS4S1")</f>
        <v>3</v>
      </c>
      <c r="S7" s="4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$65,"N")+COUNTIF(S$61:S$65,"NT")+COUNTIF(S$61:S$65,"NTS")+COUNTIF(S$61:S$65,"NTS1")+COUNTIF(S$61:S$65,"NTSDS")+COUNTIF(S$61:S$65,"NTSDS1")+COUNTIF(S$61:S$65,"NTS5S")+COUNTIF(S$61:S$65,"NTS5S1")+COUNTIF(S$61:S$65,"S")+COUNTIF(S$61:S$65,"NTS4S")+COUNTIF(S$61:S$65,"NTS4S1")</f>
        <v>4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$65,"N")+COUNTIF(T$61:T$65,"NT")+COUNTIF(T$61:T$65,"NTS")+COUNTIF(T$61:T$65,"NTS1")+COUNTIF(T$61:T$65,"NTSDS")+COUNTIF(T$61:T$65,"NTSDS1")+COUNTIF(T$61:T$65,"NTS5S")+COUNTIF(T$61:T$65,"NTS5S1")+COUNTIF(T$61:T$65,"S")+COUNTIF(T$61:T$65,"NTS4S")+COUNTIF(T$61:T$65,"NTS4S1")</f>
        <v>6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$65,"N")+COUNTIF(U$61:U$65,"NT")+COUNTIF(U$61:U$65,"NTS")+COUNTIF(U$61:U$65,"NTS1")+COUNTIF(U$61:U$65,"NTSDS")+COUNTIF(U$61:U$65,"NTSDS1")+COUNTIF(U$61:U$65,"NTS5S")+COUNTIF(U$61:U$65,"NTS5S1")+COUNTIF(U$61:U$65,"S")+COUNTIF(U$61:U$65,"NTS4S")+COUNTIF(U$61:U$65,"NTS4S1")</f>
        <v>3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$65,"N")+COUNTIF(V$61:V$65,"NT")+COUNTIF(V$61:V$65,"NTS")+COUNTIF(V$61:V$65,"NTS1")+COUNTIF(V$61:V$65,"NTSDS")+COUNTIF(V$61:V$65,"NTSDS1")+COUNTIF(V$61:V$65,"NTS5S")+COUNTIF(V$61:V$65,"NTS5S1")+COUNTIF(V$61:V$65,"S")+COUNTIF(V$61:V$65,"NTS4S")+COUNTIF(V$61:V$65,"NTS4S1")</f>
        <v>3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$65,"N")+COUNTIF(W$61:W$65,"NT")+COUNTIF(W$61:W$65,"NTS")+COUNTIF(W$61:W$65,"NTS1")+COUNTIF(W$61:W$65,"NTSDS")+COUNTIF(W$61:W$65,"NTSDS1")+COUNTIF(W$61:W$65,"NTS5S")+COUNTIF(W$61:W$65,"NTS5S1")+COUNTIF(W$61:W$65,"S")+COUNTIF(W$61:W$65,"NTS4S")+COUNTIF(W$61:W$65,"NTS4S1")</f>
        <v>3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$65,"N")+COUNTIF(X$61:X$65,"NT")+COUNTIF(X$61:X$65,"NTS")+COUNTIF(X$61:X$65,"NTS1")+COUNTIF(X$61:X$65,"NTSDS")+COUNTIF(X$61:X$65,"NTSDS1")+COUNTIF(X$61:X$65,"NTS5S")+COUNTIF(X$61:X$65,"NTS5S1")+COUNTIF(X$61:X$65,"S")+COUNTIF(X$61:X$65,"NTS4S")+COUNTIF(X$61:X$65,"NTS4S1")</f>
        <v>5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$65,"N")+COUNTIF(Y$61:Y$65,"NT")+COUNTIF(Y$61:Y$65,"NTS")+COUNTIF(Y$61:Y$65,"NTS1")+COUNTIF(Y$61:Y$65,"NTSDS")+COUNTIF(Y$61:Y$65,"NTSDS1")+COUNTIF(Y$61:Y$65,"NTS5S")+COUNTIF(Y$61:Y$65,"NTS5S1")+COUNTIF(Y$61:Y$65,"S")+COUNTIF(Y$61:Y$65,"NTS4S")+COUNTIF(Y$61:Y$65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$65,"N")+COUNTIF(Z$61:Z$65,"NT")+COUNTIF(Z$61:Z$65,"NTS")+COUNTIF(Z$61:Z$65,"NTS1")+COUNTIF(Z$61:Z$65,"NTSDS")+COUNTIF(Z$61:Z$65,"NTSDS1")+COUNTIF(Z$61:Z$65,"NTS5S")+COUNTIF(Z$61:Z$65,"NTS5S1")+COUNTIF(Z$61:Z$65,"S")+COUNTIF(Z$61:Z$65,"NTS4S")+COUNTIF(Z$61:Z$65,"NTS4S1")</f>
        <v>3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$65,"N")+COUNTIF(AA$61:AA$65,"NT")+COUNTIF(AA$61:AA$65,"NTS")+COUNTIF(AA$61:AA$65,"NTS1")+COUNTIF(AA$61:AA$65,"NTSDS")+COUNTIF(AA$61:AA$65,"NTSDS1")+COUNTIF(AA$61:AA$65,"NTS5S")+COUNTIF(AA$61:AA$65,"NTS5S1")+COUNTIF(AA$61:AA$65,"S")+COUNTIF(AA$61:AA$65,"NTS4S")+COUNTIF(AA$61:AA$65,"NTS4S1")</f>
        <v>5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$65,"N")+COUNTIF(AB$61:AB$65,"NT")+COUNTIF(AB$61:AB$65,"NTS")+COUNTIF(AB$61:AB$65,"NTS1")+COUNTIF(AB$61:AB$65,"NTSDS")+COUNTIF(AB$61:AB$65,"NTSDS1")+COUNTIF(AB$61:AB$65,"NTS5S")+COUNTIF(AB$61:AB$65,"NTS5S1")+COUNTIF(AB$61:AB$65,"S")+COUNTIF(AB$61:AB$65,"NTS4S")+COUNTIF(AB$61:AB$65,"NTS4S1")</f>
        <v>4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$65,"N")+COUNTIF(AC$61:AC$65,"NT")+COUNTIF(AC$61:AC$65,"NTS")+COUNTIF(AC$61:AC$65,"NTS1")+COUNTIF(AC$61:AC$65,"NTSDS")+COUNTIF(AC$61:AC$65,"NTSDS1")+COUNTIF(AC$61:AC$65,"NTS5S")+COUNTIF(AC$61:AC$65,"NTS5S1")+COUNTIF(AC$61:AC$65,"S")+COUNTIF(AC$61:AC$65,"NTS4S")+COUNTIF(AC$61:AC$65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$65,"N")+COUNTIF(AD$61:AD$65,"NT")+COUNTIF(AD$61:AD$65,"NTS")+COUNTIF(AD$61:AD$65,"NTS1")+COUNTIF(AD$61:AD$65,"NTSDS")+COUNTIF(AD$61:AD$65,"NTSDS1")+COUNTIF(AD$61:AD$65,"NTS5S")+COUNTIF(AD$61:AD$65,"NTS5S1")+COUNTIF(AD$61:AD$65,"S")+COUNTIF(AD$61:AD$65,"NTS4S")+COUNTIF(AD$61:AD$65,"NTS4S1")</f>
        <v>2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$65,"N")+COUNTIF(AE$61:AE$65,"NT")+COUNTIF(AE$61:AE$65,"NTS")+COUNTIF(AE$61:AE$65,"NTS1")+COUNTIF(AE$61:AE$65,"NTSDS")+COUNTIF(AE$61:AE$65,"NTSDS1")+COUNTIF(AE$61:AE$65,"NTS5S")+COUNTIF(AE$61:AE$65,"NTS5S1")+COUNTIF(AE$61:AE$65,"S")+COUNTIF(AE$61:AE$65,"NTS4S")+COUNTIF(AE$61:AE$65,"NTS4S1")</f>
        <v>4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$65,"N")+COUNTIF(AF$61:AF$65,"NT")+COUNTIF(AF$61:AF$65,"NTS")+COUNTIF(AF$61:AF$65,"NTS1")+COUNTIF(AF$61:AF$65,"NTSDS")+COUNTIF(AF$61:AF$65,"NTSDS1")+COUNTIF(AF$61:AF$65,"NTS5S")+COUNTIF(AF$61:AF$65,"NTS5S1")+COUNTIF(AF$61:AF$65,"S")+COUNTIF(AF$61:AF$65,"NTS4S")+COUNTIF(AF$61:AF$65,"NTS4S1")</f>
        <v>5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$65,"N")+COUNTIF(AG$61:AG$65,"NT")+COUNTIF(AG$61:AG$65,"NTS")+COUNTIF(AG$61:AG$65,"NTS1")+COUNTIF(AG$61:AG$65,"NTSDS")+COUNTIF(AG$61:AG$65,"NTSDS1")+COUNTIF(AG$61:AG$65,"NTS5S")+COUNTIF(AG$61:AG$65,"NTS5S1")+COUNTIF(AG$61:AG$65,"S")+COUNTIF(AG$61:AG$65,"NTS4S")+COUNTIF(AG$61:AG$65,"NTS4S1")</f>
        <v>5</v>
      </c>
      <c r="AH7" s="4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$65,"N")+COUNTIF(AH$61:AH$65,"NT")+COUNTIF(AH$61:AH$65,"NTS")+COUNTIF(AH$61:AH$65,"NTS1")+COUNTIF(AH$61:AH$65,"NTSDS")+COUNTIF(AH$61:AH$65,"NTSDS1")+COUNTIF(AH$61:AH$65,"NTS5S")+COUNTIF(AH$61:AH$65,"NTS5S1")+COUNTIF(AH$61:AH$65,"S")+COUNTIF(AH$61:AH$65,"NTS4S")+COUNTIF(AH$61:AH$65,"NTS4S1")</f>
        <v>3</v>
      </c>
      <c r="AI7" s="137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405"/>
      <c r="BE7" s="545"/>
      <c r="BF7" s="1407"/>
      <c r="BG7" s="7"/>
      <c r="BH7" s="7"/>
      <c r="BI7" s="7"/>
      <c r="BJ7" s="7"/>
      <c r="BK7" s="7"/>
      <c r="BL7" s="7"/>
      <c r="BM7" s="7"/>
      <c r="BN7" s="139"/>
      <c r="BO7" s="1427" t="s">
        <v>174</v>
      </c>
      <c r="BP7" s="1428"/>
      <c r="BQ7" s="1428"/>
      <c r="BR7" s="1428"/>
      <c r="BS7" s="1428"/>
      <c r="BT7" s="1428"/>
      <c r="BU7" s="1428"/>
      <c r="BV7" s="1428"/>
      <c r="BW7" s="1428"/>
      <c r="BX7" s="1428"/>
      <c r="BY7" s="1428"/>
      <c r="BZ7" s="1428"/>
      <c r="CA7" s="1428"/>
      <c r="CB7" s="1428"/>
      <c r="CC7" s="1428"/>
      <c r="CD7" s="1429"/>
    </row>
    <row r="8" spans="1:95" ht="21" customHeight="1" x14ac:dyDescent="0.25">
      <c r="A8" s="1386"/>
      <c r="B8" s="234" t="s">
        <v>3</v>
      </c>
      <c r="C8" s="139">
        <v>8</v>
      </c>
      <c r="D8" s="4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$66:D$75,"N")+COUNTIF(D$66:D$75,"NT")+COUNTIF(D$66:D$75,"NTS")+COUNTIF(D$66:D$75,"NTS1")+COUNTIF(D$66:D$75,"NTSDS")+COUNTIF(D$66:D$75,"NTSDS1")+COUNTIF(D$66:D$75,"NTS5S")+COUNTIF(D$66:D$75,"NTS5S1")+COUNTIF(D$66:D$75,"S")+COUNTIF(D$66:D$75,"NTS4S")+COUNTIF(D$66:D$75,"NTS4S1")</f>
        <v>8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$66:E$75,"N")+COUNTIF(E$66:E$75,"NT")+COUNTIF(E$66:E$75,"NTS")+COUNTIF(E$66:E$75,"NTS1")+COUNTIF(E$66:E$75,"NTSDS")+COUNTIF(E$66:E$75,"NTSDS1")+COUNTIF(E$66:E$75,"NTS5S")+COUNTIF(E$66:E$75,"NTS5S1")+COUNTIF(E$66:E$75,"S")+COUNTIF(E$66:E$75,"NTS4S")+COUNTIF(E$66:E$75,"NTS4S1")</f>
        <v>7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$66:F$75,"N")+COUNTIF(F$66:F$75,"NT")+COUNTIF(F$66:F$75,"NTS")+COUNTIF(F$66:F$75,"NTS1")+COUNTIF(F$66:F$75,"NTSDS")+COUNTIF(F$66:F$75,"NTSDS1")+COUNTIF(F$66:F$75,"NTS5S")+COUNTIF(F$66:F$75,"NTS5S1")+COUNTIF(F$66:F$75,"S")+COUNTIF(F$66:F$75,"NTS4S")+COUNTIF(F$66:F$75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$66:G$75,"N")+COUNTIF(G$66:G$75,"NT")+COUNTIF(G$66:G$75,"NTS")+COUNTIF(G$66:G$75,"NTS1")+COUNTIF(G$66:G$75,"NTSDS")+COUNTIF(G$66:G$75,"NTSDS1")+COUNTIF(G$66:G$75,"NTS5S")+COUNTIF(G$66:G$75,"NTS5S1")+COUNTIF(G$66:G$75,"S")+COUNTIF(G$66:G$75,"NTS4S")+COUNTIF(G$66:G$75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$66:H$75,"N")+COUNTIF(H$66:H$75,"NT")+COUNTIF(H$66:H$75,"NTS")+COUNTIF(H$66:H$75,"NTS1")+COUNTIF(H$66:H$75,"NTSDS")+COUNTIF(H$66:H$75,"NTSDS1")+COUNTIF(H$66:H$75,"NTS5S")+COUNTIF(H$66:H$75,"NTS5S1")+COUNTIF(H$66:H$75,"S")+COUNTIF(H$66:H$75,"NTS4S")+COUNTIF(H$66:H$75,"NTS4S1")</f>
        <v>7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$66:I$75,"N")+COUNTIF(I$66:I$75,"NT")+COUNTIF(I$66:I$75,"NTS")+COUNTIF(I$66:I$75,"NTS1")+COUNTIF(I$66:I$75,"NTSDS")+COUNTIF(I$66:I$75,"NTSDS1")+COUNTIF(I$66:I$75,"NTS5S")+COUNTIF(I$66:I$75,"NTS5S1")+COUNTIF(I$66:I$75,"S")+COUNTIF(I$66:I$75,"NTS4S")+COUNTIF(I$66:I$75,"NTS4S1")</f>
        <v>7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$66:J$75,"N")+COUNTIF(J$66:J$75,"NT")+COUNTIF(J$66:J$75,"NTS")+COUNTIF(J$66:J$75,"NTS1")+COUNTIF(J$66:J$75,"NTSDS")+COUNTIF(J$66:J$75,"NTSDS1")+COUNTIF(J$66:J$75,"NTS5S")+COUNTIF(J$66:J$75,"NTS5S1")+COUNTIF(J$66:J$75,"S")+COUNTIF(J$66:J$75,"NTS4S")+COUNTIF(J$66:J$75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$66:K$75,"N")+COUNTIF(K$66:K$75,"NT")+COUNTIF(K$66:K$75,"NTS")+COUNTIF(K$66:K$75,"NTS1")+COUNTIF(K$66:K$75,"NTSDS")+COUNTIF(K$66:K$75,"NTSDS1")+COUNTIF(K$66:K$75,"NTS5S")+COUNTIF(K$66:K$75,"NTS5S1")+COUNTIF(K$66:K$75,"S")+COUNTIF(K$66:K$75,"NTS4S")+COUNTIF(K$66:K$75,"NTS4S1")</f>
        <v>8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$66:L$75,"N")+COUNTIF(L$66:L$75,"NT")+COUNTIF(L$66:L$75,"NTS")+COUNTIF(L$66:L$75,"NTS1")+COUNTIF(L$66:L$75,"NTSDS")+COUNTIF(L$66:L$75,"NTSDS1")+COUNTIF(L$66:L$75,"NTS5S")+COUNTIF(L$66:L$75,"NTS5S1")+COUNTIF(L$66:L$75,"S")+COUNTIF(L$66:L$75,"NTS4S")+COUNTIF(L$66:L$75,"NTS4S1")</f>
        <v>7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$66:M$75,"N")+COUNTIF(M$66:M$75,"NT")+COUNTIF(M$66:M$75,"NTS")+COUNTIF(M$66:M$75,"NTS1")+COUNTIF(M$66:M$75,"NTSDS")+COUNTIF(M$66:M$75,"NTSDS1")+COUNTIF(M$66:M$75,"NTS5S")+COUNTIF(M$66:M$75,"NTS5S1")+COUNTIF(M$66:M$75,"S")+COUNTIF(M$66:M$75,"NTS4S")+COUNTIF(M$66:M$75,"NTS4S1")</f>
        <v>7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$66:N$75,"N")+COUNTIF(N$66:N$75,"NT")+COUNTIF(N$66:N$75,"NTS")+COUNTIF(N$66:N$75,"NTS1")+COUNTIF(N$66:N$75,"NTSDS")+COUNTIF(N$66:N$75,"NTSDS1")+COUNTIF(N$66:N$75,"NTS5S")+COUNTIF(N$66:N$75,"NTS5S1")+COUNTIF(N$66:N$75,"S")+COUNTIF(N$66:N$75,"NTS4S")+COUNTIF(N$66:N$75,"NTS4S1")</f>
        <v>8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$66:O$75,"N")+COUNTIF(O$66:O$75,"NT")+COUNTIF(O$66:O$75,"NTS")+COUNTIF(O$66:O$75,"NTS1")+COUNTIF(O$66:O$75,"NTSDS")+COUNTIF(O$66:O$75,"NTSDS1")+COUNTIF(O$66:O$75,"NTS5S")+COUNTIF(O$66:O$75,"NTS5S1")+COUNTIF(O$66:O$75,"S")+COUNTIF(O$66:O$75,"NTS4S")+COUNTIF(O$66:O$75,"NTS4S1")</f>
        <v>8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$66:P$75,"N")+COUNTIF(P$66:P$75,"NT")+COUNTIF(P$66:P$75,"NTS")+COUNTIF(P$66:P$75,"NTS1")+COUNTIF(P$66:P$75,"NTSDS")+COUNTIF(P$66:P$75,"NTSDS1")+COUNTIF(P$66:P$75,"NTS5S")+COUNTIF(P$66:P$75,"NTS5S1")+COUNTIF(P$66:P$75,"S")+COUNTIF(P$66:P$75,"NTS4S")+COUNTIF(P$66:P$75,"NTS4S1")</f>
        <v>7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$66:Q$75,"N")+COUNTIF(Q$66:Q$75,"NT")+COUNTIF(Q$66:Q$75,"NTS")+COUNTIF(Q$66:Q$75,"NTS1")+COUNTIF(Q$66:Q$75,"NTSDS")+COUNTIF(Q$66:Q$75,"NTSDS1")+COUNTIF(Q$66:Q$75,"NTS5S")+COUNTIF(Q$66:Q$75,"NTS5S1")+COUNTIF(Q$66:Q$75,"S")+COUNTIF(Q$66:Q$75,"NTS4S")+COUNTIF(Q$66:Q$75,"NTS4S1")</f>
        <v>8</v>
      </c>
      <c r="R8" s="4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$66:R$75,"N")+COUNTIF(R$66:R$75,"NT")+COUNTIF(R$66:R$75,"NTS")+COUNTIF(R$66:R$75,"NTS1")+COUNTIF(R$66:R$75,"NTSDS")+COUNTIF(R$66:R$75,"NTSDS1")+COUNTIF(R$66:R$75,"NTS5S")+COUNTIF(R$66:R$75,"NTS5S1")+COUNTIF(R$66:R$75,"S")+COUNTIF(R$66:R$75,"NTS4S")+COUNTIF(R$66:R$75,"NTS4S1")</f>
        <v>8</v>
      </c>
      <c r="S8" s="4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$66:S$75,"N")+COUNTIF(S$66:S$75,"NT")+COUNTIF(S$66:S$75,"NTS")+COUNTIF(S$66:S$75,"NTS1")+COUNTIF(S$66:S$75,"NTSDS")+COUNTIF(S$66:S$75,"NTSDS1")+COUNTIF(S$66:S$75,"NTS5S")+COUNTIF(S$66:S$75,"NTS5S1")+COUNTIF(S$66:S$75,"S")+COUNTIF(S$66:S$75,"NTS4S")+COUNTIF(S$66:S$75,"NTS4S1")</f>
        <v>8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$66:T$75,"N")+COUNTIF(T$66:T$75,"NT")+COUNTIF(T$66:T$75,"NTS")+COUNTIF(T$66:T$75,"NTS1")+COUNTIF(T$66:T$75,"NTSDS")+COUNTIF(T$66:T$75,"NTSDS1")+COUNTIF(T$66:T$75,"NTS5S")+COUNTIF(T$66:T$75,"NTS5S1")+COUNTIF(T$66:T$75,"S")+COUNTIF(T$66:T$75,"NTS4S")+COUNTIF(T$66:T$75,"NTS4S1")</f>
        <v>6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$66:U$75,"N")+COUNTIF(U$66:U$75,"NT")+COUNTIF(U$66:U$75,"NTS")+COUNTIF(U$66:U$75,"NTS1")+COUNTIF(U$66:U$75,"NTSDS")+COUNTIF(U$66:U$75,"NTSDS1")+COUNTIF(U$66:U$75,"NTS5S")+COUNTIF(U$66:U$75,"NTS5S1")+COUNTIF(U$66:U$75,"S")+COUNTIF(U$66:U$75,"NTS4S")+COUNTIF(U$66:U$75,"NTS4S1")</f>
        <v>8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$66:V$75,"N")+COUNTIF(V$66:V$75,"NT")+COUNTIF(V$66:V$75,"NTS")+COUNTIF(V$66:V$75,"NTS1")+COUNTIF(V$66:V$75,"NTSDS")+COUNTIF(V$66:V$75,"NTSDS1")+COUNTIF(V$66:V$75,"NTS5S")+COUNTIF(V$66:V$75,"NTS5S1")+COUNTIF(V$66:V$75,"S")+COUNTIF(V$66:V$75,"NTS4S")+COUNTIF(V$66:V$75,"NTS4S1")</f>
        <v>8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$66:W$75,"N")+COUNTIF(W$66:W$75,"NT")+COUNTIF(W$66:W$75,"NTS")+COUNTIF(W$66:W$75,"NTS1")+COUNTIF(W$66:W$75,"NTSDS")+COUNTIF(W$66:W$75,"NTSDS1")+COUNTIF(W$66:W$75,"NTS5S")+COUNTIF(W$66:W$75,"NTS5S1")+COUNTIF(W$66:W$75,"S")+COUNTIF(W$66:W$75,"NTS4S")+COUNTIF(W$66:W$75,"NTS4S1")</f>
        <v>7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$66:X$75,"N")+COUNTIF(X$66:X$75,"NT")+COUNTIF(X$66:X$75,"NTS")+COUNTIF(X$66:X$75,"NTS1")+COUNTIF(X$66:X$75,"NTSDS")+COUNTIF(X$66:X$75,"NTSDS1")+COUNTIF(X$66:X$75,"NTS5S")+COUNTIF(X$66:X$75,"NTS5S1")+COUNTIF(X$66:X$75,"S")+COUNTIF(X$66:X$75,"NTS4S")+COUNTIF(X$66:X$75,"NTS4S1")</f>
        <v>7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$66:Y$75,"N")+COUNTIF(Y$66:Y$75,"NT")+COUNTIF(Y$66:Y$75,"NTS")+COUNTIF(Y$66:Y$75,"NTS1")+COUNTIF(Y$66:Y$75,"NTSDS")+COUNTIF(Y$66:Y$75,"NTSDS1")+COUNTIF(Y$66:Y$75,"NTS5S")+COUNTIF(Y$66:Y$75,"NTS5S1")+COUNTIF(Y$66:Y$75,"S")+COUNTIF(Y$66:Y$75,"NTS4S")+COUNTIF(Y$66:Y$75,"NTS4S1")</f>
        <v>8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$66:Z$75,"N")+COUNTIF(Z$66:Z$75,"NT")+COUNTIF(Z$66:Z$75,"NTS")+COUNTIF(Z$66:Z$75,"NTS1")+COUNTIF(Z$66:Z$75,"NTSDS")+COUNTIF(Z$66:Z$75,"NTSDS1")+COUNTIF(Z$66:Z$75,"NTS5S")+COUNTIF(Z$66:Z$75,"NTS5S1")+COUNTIF(Z$66:Z$75,"S")+COUNTIF(Z$66:Z$75,"NTS4S")+COUNTIF(Z$66:Z$75,"NTS4S1")</f>
        <v>8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$66:AA$75,"N")+COUNTIF(AA$66:AA$75,"NT")+COUNTIF(AA$66:AA$75,"NTS")+COUNTIF(AA$66:AA$75,"NTS1")+COUNTIF(AA$66:AA$75,"NTSDS")+COUNTIF(AA$66:AA$75,"NTSDS1")+COUNTIF(AA$66:AA$75,"NTS5S")+COUNTIF(AA$66:AA$75,"NTS5S1")+COUNTIF(AA$66:AA$75,"S")+COUNTIF(AA$66:AA$75,"NTS4S")+COUNTIF(AA$66:AA$75,"NTS4S1")</f>
        <v>7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$66:AB$75,"N")+COUNTIF(AB$66:AB$75,"NT")+COUNTIF(AB$66:AB$75,"NTS")+COUNTIF(AB$66:AB$75,"NTS1")+COUNTIF(AB$66:AB$75,"NTSDS")+COUNTIF(AB$66:AB$75,"NTSDS1")+COUNTIF(AB$66:AB$75,"NTS5S")+COUNTIF(AB$66:AB$75,"NTS5S1")+COUNTIF(AB$66:AB$75,"S")+COUNTIF(AB$66:AB$75,"NTS4S")+COUNTIF(AB$66:AB$75,"NTS4S1")</f>
        <v>7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$66:AC$75,"N")+COUNTIF(AC$66:AC$75,"NT")+COUNTIF(AC$66:AC$75,"NTS")+COUNTIF(AC$66:AC$75,"NTS1")+COUNTIF(AC$66:AC$75,"NTSDS")+COUNTIF(AC$66:AC$75,"NTSDS1")+COUNTIF(AC$66:AC$75,"NTS5S")+COUNTIF(AC$66:AC$75,"NTS5S1")+COUNTIF(AC$66:AC$75,"S")+COUNTIF(AC$66:AC$75,"NTS4S")+COUNTIF(AC$66:AC$75,"NTS4S1")</f>
        <v>7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$66:AD$75,"N")+COUNTIF(AD$66:AD$75,"NT")+COUNTIF(AD$66:AD$75,"NTS")+COUNTIF(AD$66:AD$75,"NTS1")+COUNTIF(AD$66:AD$75,"NTSDS")+COUNTIF(AD$66:AD$75,"NTSDS1")+COUNTIF(AD$66:AD$75,"NTS5S")+COUNTIF(AD$66:AD$75,"NTS5S1")+COUNTIF(AD$66:AD$75,"S")+COUNTIF(AD$66:AD$75,"NTS4S")+COUNTIF(AD$66:AD$75,"NTS4S1")</f>
        <v>8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$66:AE$75,"N")+COUNTIF(AE$66:AE$75,"NT")+COUNTIF(AE$66:AE$75,"NTS")+COUNTIF(AE$66:AE$75,"NTS1")+COUNTIF(AE$66:AE$75,"NTSDS")+COUNTIF(AE$66:AE$75,"NTSDS1")+COUNTIF(AE$66:AE$75,"NTS5S")+COUNTIF(AE$66:AE$75,"NTS5S1")+COUNTIF(AE$66:AE$75,"S")+COUNTIF(AE$66:AE$75,"NTS4S")+COUNTIF(AE$66:AE$75,"NTS4S1")</f>
        <v>8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$66:AF$75,"N")+COUNTIF(AF$66:AF$75,"NT")+COUNTIF(AF$66:AF$75,"NTS")+COUNTIF(AF$66:AF$75,"NTS1")+COUNTIF(AF$66:AF$75,"NTSDS")+COUNTIF(AF$66:AF$75,"NTSDS1")+COUNTIF(AF$66:AF$75,"NTS5S")+COUNTIF(AF$66:AF$75,"NTS5S1")+COUNTIF(AF$66:AF$75,"S")+COUNTIF(AF$66:AF$75,"NTS4S")+COUNTIF(AF$66:AF$75,"NTS4S1")</f>
        <v>7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$66:AG$75,"N")+COUNTIF(AG$66:AG$75,"NT")+COUNTIF(AG$66:AG$75,"NTS")+COUNTIF(AG$66:AG$75,"NTS1")+COUNTIF(AG$66:AG$75,"NTSDS")+COUNTIF(AG$66:AG$75,"NTSDS1")+COUNTIF(AG$66:AG$75,"NTS5S")+COUNTIF(AG$66:AG$75,"NTS5S1")+COUNTIF(AG$66:AG$75,"S")+COUNTIF(AG$66:AG$75,"NTS4S")+COUNTIF(AG$66:AG$75,"NTS4S1")</f>
        <v>7</v>
      </c>
      <c r="AH8" s="4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$66:AH$75,"N")+COUNTIF(AH$66:AH$75,"NT")+COUNTIF(AH$66:AH$75,"NTS")+COUNTIF(AH$66:AH$75,"NTS1")+COUNTIF(AH$66:AH$75,"NTSDS")+COUNTIF(AH$66:AH$75,"NTSDS1")+COUNTIF(AH$66:AH$75,"NTS5S")+COUNTIF(AH$66:AH$75,"NTS5S1")+COUNTIF(AH$66:AH$75,"S")+COUNTIF(AH$66:AH$75,"NTS4S")+COUNTIF(AH$66:AH$75,"NTS4S1")</f>
        <v>8</v>
      </c>
      <c r="AI8" s="137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405"/>
      <c r="BE8" s="545"/>
      <c r="BF8" s="1408"/>
      <c r="BG8" s="7"/>
      <c r="BH8" s="7"/>
      <c r="BI8" s="7"/>
      <c r="BJ8" s="7"/>
      <c r="BK8" s="7"/>
      <c r="BL8" s="7"/>
      <c r="BM8" s="7"/>
      <c r="BN8" s="139"/>
      <c r="BO8" s="1430"/>
      <c r="BP8" s="1431"/>
      <c r="BQ8" s="1431"/>
      <c r="BR8" s="1431"/>
      <c r="BS8" s="1431"/>
      <c r="BT8" s="1431"/>
      <c r="BU8" s="1431"/>
      <c r="BV8" s="1431"/>
      <c r="BW8" s="1431"/>
      <c r="BX8" s="1431"/>
      <c r="BY8" s="1431"/>
      <c r="BZ8" s="1431"/>
      <c r="CA8" s="1431"/>
      <c r="CB8" s="1431"/>
      <c r="CC8" s="1431"/>
      <c r="CD8" s="1432"/>
    </row>
    <row r="9" spans="1:95" s="13" customFormat="1" ht="21" customHeight="1" x14ac:dyDescent="0.2">
      <c r="A9" s="1400"/>
      <c r="B9" s="1400"/>
      <c r="C9" s="1401"/>
      <c r="D9" s="823">
        <f t="shared" ref="D9:AH9" si="6">+D6+D7+D8</f>
        <v>13</v>
      </c>
      <c r="E9" s="823">
        <f t="shared" si="6"/>
        <v>13</v>
      </c>
      <c r="F9" s="823">
        <f t="shared" si="6"/>
        <v>13</v>
      </c>
      <c r="G9" s="823">
        <f t="shared" si="6"/>
        <v>12</v>
      </c>
      <c r="H9" s="823">
        <f t="shared" si="6"/>
        <v>13</v>
      </c>
      <c r="I9" s="823">
        <f t="shared" si="6"/>
        <v>13</v>
      </c>
      <c r="J9" s="823">
        <f t="shared" si="6"/>
        <v>13</v>
      </c>
      <c r="K9" s="823">
        <f t="shared" si="6"/>
        <v>13</v>
      </c>
      <c r="L9" s="823">
        <f t="shared" si="6"/>
        <v>13</v>
      </c>
      <c r="M9" s="823">
        <f t="shared" si="6"/>
        <v>13</v>
      </c>
      <c r="N9" s="823">
        <f t="shared" si="6"/>
        <v>13</v>
      </c>
      <c r="O9" s="823">
        <f t="shared" si="6"/>
        <v>13</v>
      </c>
      <c r="P9" s="823">
        <f t="shared" si="6"/>
        <v>13</v>
      </c>
      <c r="Q9" s="823">
        <f t="shared" si="6"/>
        <v>12</v>
      </c>
      <c r="R9" s="823">
        <f t="shared" si="6"/>
        <v>12</v>
      </c>
      <c r="S9" s="823">
        <f t="shared" si="6"/>
        <v>13</v>
      </c>
      <c r="T9" s="823">
        <f t="shared" si="6"/>
        <v>13</v>
      </c>
      <c r="U9" s="823">
        <f t="shared" si="6"/>
        <v>13</v>
      </c>
      <c r="V9" s="823">
        <f t="shared" si="6"/>
        <v>12</v>
      </c>
      <c r="W9" s="823">
        <f t="shared" si="6"/>
        <v>13</v>
      </c>
      <c r="X9" s="823">
        <f t="shared" si="6"/>
        <v>13</v>
      </c>
      <c r="Y9" s="823">
        <f t="shared" si="6"/>
        <v>13</v>
      </c>
      <c r="Z9" s="823">
        <f t="shared" si="6"/>
        <v>12</v>
      </c>
      <c r="AA9" s="823">
        <f t="shared" si="6"/>
        <v>13</v>
      </c>
      <c r="AB9" s="823">
        <f t="shared" si="6"/>
        <v>12</v>
      </c>
      <c r="AC9" s="823">
        <f t="shared" si="6"/>
        <v>13</v>
      </c>
      <c r="AD9" s="823">
        <f t="shared" si="6"/>
        <v>12</v>
      </c>
      <c r="AE9" s="823">
        <f t="shared" si="6"/>
        <v>13</v>
      </c>
      <c r="AF9" s="823">
        <f t="shared" si="6"/>
        <v>13</v>
      </c>
      <c r="AG9" s="823">
        <f t="shared" si="6"/>
        <v>13</v>
      </c>
      <c r="AH9" s="823">
        <f t="shared" si="6"/>
        <v>12</v>
      </c>
      <c r="AI9" s="138">
        <f>AVERAGE(D9:AH9)</f>
        <v>12.741935483870968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02" t="s">
        <v>5</v>
      </c>
      <c r="AX9" s="1402"/>
      <c r="AY9" s="1402"/>
      <c r="AZ9" s="1402"/>
      <c r="BA9" s="1402"/>
      <c r="BB9" s="1402"/>
      <c r="BC9" s="55">
        <f>COUNTIF(D11:AH11,"Seg")+COUNTIF(D11:AH11,"Ter")+COUNTIF(D11:AH11,"Qua")+COUNTIF(D11:AH11,"Qui")+COUNTIF(D11:AH11,"Sex")</f>
        <v>21</v>
      </c>
      <c r="BD9" s="1403" t="s">
        <v>348</v>
      </c>
      <c r="BE9" s="1404"/>
      <c r="BF9" s="117"/>
      <c r="BG9" s="56"/>
      <c r="BH9" s="56"/>
      <c r="BI9" s="56"/>
      <c r="BJ9" s="117"/>
      <c r="BK9" s="56"/>
      <c r="BL9" s="117"/>
      <c r="BM9" s="56"/>
      <c r="BN9" s="141"/>
      <c r="BO9" s="1423" t="s">
        <v>322</v>
      </c>
      <c r="BP9" s="1424"/>
      <c r="BQ9" s="1424"/>
      <c r="BR9" s="1424"/>
      <c r="BS9" s="1424"/>
      <c r="BT9" s="1424"/>
      <c r="BU9" s="1424"/>
      <c r="BV9" s="1424"/>
      <c r="BW9" s="1424"/>
      <c r="BX9" s="1424"/>
      <c r="BY9" s="1424"/>
      <c r="BZ9" s="1424"/>
      <c r="CA9" s="1424"/>
      <c r="CB9" s="1424"/>
      <c r="CC9" s="1425" t="s">
        <v>175</v>
      </c>
      <c r="CD9" s="1426"/>
      <c r="CE9" s="27"/>
      <c r="CF9" s="27"/>
      <c r="CL9" s="27"/>
      <c r="CN9" s="27"/>
      <c r="CO9" s="27"/>
      <c r="CP9" s="27"/>
      <c r="CQ9" s="27"/>
    </row>
    <row r="10" spans="1:95" s="15" customFormat="1" ht="24" customHeight="1" thickBot="1" x14ac:dyDescent="0.3">
      <c r="A10" s="1410" t="s">
        <v>6</v>
      </c>
      <c r="B10" s="1410"/>
      <c r="C10" s="1410"/>
      <c r="D10" s="1411" t="s">
        <v>348</v>
      </c>
      <c r="E10" s="1411"/>
      <c r="F10" s="1411"/>
      <c r="G10" s="1411"/>
      <c r="H10" s="1411"/>
      <c r="I10" s="1411"/>
      <c r="J10" s="1411"/>
      <c r="K10" s="1411"/>
      <c r="L10" s="1411"/>
      <c r="M10" s="1411"/>
      <c r="N10" s="1411"/>
      <c r="O10" s="1411"/>
      <c r="P10" s="1411"/>
      <c r="Q10" s="1411"/>
      <c r="R10" s="1411"/>
      <c r="S10" s="1411"/>
      <c r="T10" s="1411"/>
      <c r="U10" s="1411"/>
      <c r="V10" s="1411"/>
      <c r="W10" s="1411"/>
      <c r="X10" s="1411"/>
      <c r="Y10" s="1411"/>
      <c r="Z10" s="1411"/>
      <c r="AA10" s="1411"/>
      <c r="AB10" s="1411"/>
      <c r="AC10" s="1411"/>
      <c r="AD10" s="1411"/>
      <c r="AE10" s="1411"/>
      <c r="AF10" s="1411"/>
      <c r="AG10" s="1411"/>
      <c r="AH10" s="1411"/>
      <c r="AI10" s="1412"/>
      <c r="AJ10" s="1412"/>
      <c r="AK10" s="1412"/>
      <c r="AL10" s="1412"/>
      <c r="AM10" s="1412"/>
      <c r="AN10" s="1412"/>
      <c r="AO10" s="1412"/>
      <c r="AP10" s="1412"/>
      <c r="AQ10" s="1412"/>
      <c r="AR10" s="1412"/>
      <c r="AS10" s="1412"/>
      <c r="AT10" s="1412"/>
      <c r="AU10" s="1412"/>
      <c r="AV10" s="1412"/>
      <c r="AW10" s="1412"/>
      <c r="AX10" s="1412"/>
      <c r="AY10" s="1412"/>
      <c r="AZ10" s="1412"/>
      <c r="BA10" s="1412"/>
      <c r="BB10" s="1412"/>
      <c r="BC10" s="546" t="s">
        <v>7</v>
      </c>
      <c r="BD10" s="1414" t="s">
        <v>8</v>
      </c>
      <c r="BE10" s="1415"/>
      <c r="BF10" s="1416"/>
      <c r="BG10" s="1417"/>
      <c r="BH10" s="1417"/>
      <c r="BI10" s="1417"/>
      <c r="BJ10" s="1417"/>
      <c r="BK10" s="1417"/>
      <c r="BL10" s="1417"/>
      <c r="BM10" s="1417"/>
      <c r="BN10" s="1417"/>
      <c r="BO10" s="1433" t="s">
        <v>43</v>
      </c>
      <c r="BP10" s="1434"/>
      <c r="BQ10" s="1434"/>
      <c r="BR10" s="1434"/>
      <c r="BS10" s="1435"/>
      <c r="BT10" s="259"/>
      <c r="BU10" s="1436" t="s">
        <v>176</v>
      </c>
      <c r="BV10" s="1436"/>
      <c r="BW10" s="1436"/>
      <c r="BX10" s="1436"/>
      <c r="BY10" s="1436"/>
      <c r="BZ10" s="1437" t="s">
        <v>58</v>
      </c>
      <c r="CA10" s="1437"/>
      <c r="CB10" s="1437"/>
      <c r="CC10" s="1438">
        <f ca="1">NOW()-1</f>
        <v>44355.606343749998</v>
      </c>
      <c r="CD10" s="1439"/>
      <c r="CE10" s="57"/>
      <c r="CF10" s="57"/>
      <c r="CL10" s="57"/>
      <c r="CN10" s="1446" t="s">
        <v>348</v>
      </c>
      <c r="CO10" s="1446"/>
      <c r="CP10" s="1446"/>
      <c r="CQ10" s="1446"/>
    </row>
    <row r="11" spans="1:95" s="17" customFormat="1" ht="24" customHeight="1" thickBot="1" x14ac:dyDescent="0.3">
      <c r="A11" s="1498"/>
      <c r="B11" s="1498"/>
      <c r="C11" s="1498"/>
      <c r="D11" s="335" t="s">
        <v>11</v>
      </c>
      <c r="E11" s="337" t="s">
        <v>12</v>
      </c>
      <c r="F11" s="364" t="s">
        <v>13</v>
      </c>
      <c r="G11" s="336" t="s">
        <v>14</v>
      </c>
      <c r="H11" s="336" t="s">
        <v>15</v>
      </c>
      <c r="I11" s="336" t="s">
        <v>9</v>
      </c>
      <c r="J11" s="336" t="s">
        <v>10</v>
      </c>
      <c r="K11" s="336" t="s">
        <v>11</v>
      </c>
      <c r="L11" s="365" t="s">
        <v>12</v>
      </c>
      <c r="M11" s="334" t="s">
        <v>13</v>
      </c>
      <c r="N11" s="335" t="s">
        <v>14</v>
      </c>
      <c r="O11" s="335" t="s">
        <v>15</v>
      </c>
      <c r="P11" s="335" t="s">
        <v>9</v>
      </c>
      <c r="Q11" s="335" t="s">
        <v>10</v>
      </c>
      <c r="R11" s="335" t="s">
        <v>11</v>
      </c>
      <c r="S11" s="337" t="s">
        <v>12</v>
      </c>
      <c r="T11" s="364" t="s">
        <v>13</v>
      </c>
      <c r="U11" s="336" t="s">
        <v>14</v>
      </c>
      <c r="V11" s="336" t="s">
        <v>15</v>
      </c>
      <c r="W11" s="336" t="s">
        <v>9</v>
      </c>
      <c r="X11" s="336" t="s">
        <v>10</v>
      </c>
      <c r="Y11" s="336" t="s">
        <v>11</v>
      </c>
      <c r="Z11" s="365" t="s">
        <v>12</v>
      </c>
      <c r="AA11" s="334" t="s">
        <v>13</v>
      </c>
      <c r="AB11" s="335" t="s">
        <v>14</v>
      </c>
      <c r="AC11" s="335" t="s">
        <v>15</v>
      </c>
      <c r="AD11" s="335" t="s">
        <v>9</v>
      </c>
      <c r="AE11" s="335" t="s">
        <v>10</v>
      </c>
      <c r="AF11" s="335" t="s">
        <v>11</v>
      </c>
      <c r="AG11" s="337" t="s">
        <v>12</v>
      </c>
      <c r="AH11" s="364" t="s">
        <v>13</v>
      </c>
      <c r="AI11" s="1413"/>
      <c r="AJ11" s="1413"/>
      <c r="AK11" s="1413"/>
      <c r="AL11" s="1413"/>
      <c r="AM11" s="1413"/>
      <c r="AN11" s="1413"/>
      <c r="AO11" s="1413"/>
      <c r="AP11" s="1413"/>
      <c r="AQ11" s="1413"/>
      <c r="AR11" s="1413"/>
      <c r="AS11" s="1413"/>
      <c r="AT11" s="1413"/>
      <c r="AU11" s="1413"/>
      <c r="AV11" s="1413"/>
      <c r="AW11" s="1413"/>
      <c r="AX11" s="1413"/>
      <c r="AY11" s="1413"/>
      <c r="AZ11" s="1413"/>
      <c r="BA11" s="1413"/>
      <c r="BB11" s="1413"/>
      <c r="BC11" s="58">
        <f>(+BC9/5)*4</f>
        <v>16.8</v>
      </c>
      <c r="BD11" s="1447">
        <f>+BC9*8/24</f>
        <v>7</v>
      </c>
      <c r="BE11" s="1448"/>
      <c r="BF11" s="1418"/>
      <c r="BG11" s="1419"/>
      <c r="BH11" s="1419"/>
      <c r="BI11" s="1419"/>
      <c r="BJ11" s="1419"/>
      <c r="BK11" s="1419"/>
      <c r="BL11" s="1419"/>
      <c r="BM11" s="1419"/>
      <c r="BN11" s="1419"/>
      <c r="BO11" s="1433" t="s">
        <v>305</v>
      </c>
      <c r="BP11" s="1435"/>
      <c r="BQ11" s="1449" t="s">
        <v>172</v>
      </c>
      <c r="BR11" s="1451" t="s">
        <v>178</v>
      </c>
      <c r="BS11" s="1452"/>
      <c r="BT11" s="1441" t="s">
        <v>179</v>
      </c>
      <c r="BU11" s="1443" t="s">
        <v>177</v>
      </c>
      <c r="BV11" s="1443" t="s">
        <v>314</v>
      </c>
      <c r="BW11" s="1436" t="s">
        <v>180</v>
      </c>
      <c r="BX11" s="1436" t="s">
        <v>34</v>
      </c>
      <c r="BY11" s="1436" t="s">
        <v>42</v>
      </c>
      <c r="BZ11" s="1443" t="s">
        <v>303</v>
      </c>
      <c r="CA11" s="1455" t="s">
        <v>328</v>
      </c>
      <c r="CB11" s="1457" t="s">
        <v>250</v>
      </c>
      <c r="CC11" s="1425" t="s">
        <v>181</v>
      </c>
      <c r="CD11" s="1426"/>
      <c r="CN11" s="118" t="s">
        <v>185</v>
      </c>
      <c r="CO11" s="119" t="s">
        <v>232</v>
      </c>
      <c r="CP11" s="118" t="s">
        <v>233</v>
      </c>
      <c r="CQ11" s="119" t="s">
        <v>234</v>
      </c>
    </row>
    <row r="12" spans="1:95" s="18" customFormat="1" ht="24" customHeight="1" thickBot="1" x14ac:dyDescent="0.3">
      <c r="A12" s="263" t="s">
        <v>21</v>
      </c>
      <c r="B12" s="263" t="s">
        <v>22</v>
      </c>
      <c r="C12" s="263" t="s">
        <v>23</v>
      </c>
      <c r="D12" s="405">
        <v>1</v>
      </c>
      <c r="E12" s="416">
        <f>D12+1</f>
        <v>2</v>
      </c>
      <c r="F12" s="415">
        <f t="shared" ref="F12:AH12" si="7">E12+1</f>
        <v>3</v>
      </c>
      <c r="G12" s="405">
        <f t="shared" si="7"/>
        <v>4</v>
      </c>
      <c r="H12" s="405">
        <f t="shared" si="7"/>
        <v>5</v>
      </c>
      <c r="I12" s="405">
        <f t="shared" si="7"/>
        <v>6</v>
      </c>
      <c r="J12" s="405">
        <f t="shared" si="7"/>
        <v>7</v>
      </c>
      <c r="K12" s="411">
        <f t="shared" si="7"/>
        <v>8</v>
      </c>
      <c r="L12" s="416">
        <f t="shared" si="7"/>
        <v>9</v>
      </c>
      <c r="M12" s="415">
        <f t="shared" si="7"/>
        <v>10</v>
      </c>
      <c r="N12" s="405">
        <f t="shared" si="7"/>
        <v>11</v>
      </c>
      <c r="O12" s="405">
        <f t="shared" si="7"/>
        <v>12</v>
      </c>
      <c r="P12" s="405">
        <f t="shared" si="7"/>
        <v>13</v>
      </c>
      <c r="Q12" s="405">
        <f t="shared" si="7"/>
        <v>14</v>
      </c>
      <c r="R12" s="405">
        <f t="shared" si="7"/>
        <v>15</v>
      </c>
      <c r="S12" s="431">
        <f t="shared" si="7"/>
        <v>16</v>
      </c>
      <c r="T12" s="415">
        <f t="shared" si="7"/>
        <v>17</v>
      </c>
      <c r="U12" s="405">
        <f t="shared" si="7"/>
        <v>18</v>
      </c>
      <c r="V12" s="405">
        <f t="shared" si="7"/>
        <v>19</v>
      </c>
      <c r="W12" s="411">
        <f t="shared" si="7"/>
        <v>20</v>
      </c>
      <c r="X12" s="405">
        <f t="shared" si="7"/>
        <v>21</v>
      </c>
      <c r="Y12" s="405">
        <f t="shared" si="7"/>
        <v>22</v>
      </c>
      <c r="Z12" s="416">
        <f t="shared" si="7"/>
        <v>23</v>
      </c>
      <c r="AA12" s="415">
        <f t="shared" si="7"/>
        <v>24</v>
      </c>
      <c r="AB12" s="405">
        <f t="shared" si="7"/>
        <v>25</v>
      </c>
      <c r="AC12" s="405">
        <f t="shared" si="7"/>
        <v>26</v>
      </c>
      <c r="AD12" s="405">
        <f t="shared" si="7"/>
        <v>27</v>
      </c>
      <c r="AE12" s="411">
        <f t="shared" si="7"/>
        <v>28</v>
      </c>
      <c r="AF12" s="405">
        <f t="shared" si="7"/>
        <v>29</v>
      </c>
      <c r="AG12" s="416">
        <f t="shared" si="7"/>
        <v>30</v>
      </c>
      <c r="AH12" s="415">
        <f t="shared" si="7"/>
        <v>31</v>
      </c>
      <c r="AI12" s="134" t="s">
        <v>24</v>
      </c>
      <c r="AJ12" s="14" t="s">
        <v>25</v>
      </c>
      <c r="AK12" s="548" t="s">
        <v>315</v>
      </c>
      <c r="AL12" s="548" t="s">
        <v>316</v>
      </c>
      <c r="AM12" s="14" t="s">
        <v>182</v>
      </c>
      <c r="AN12" s="14" t="s">
        <v>26</v>
      </c>
      <c r="AO12" s="14" t="s">
        <v>27</v>
      </c>
      <c r="AP12" s="60" t="s">
        <v>31</v>
      </c>
      <c r="AQ12" s="60" t="s">
        <v>32</v>
      </c>
      <c r="AR12" s="978" t="s">
        <v>354</v>
      </c>
      <c r="AS12" s="60" t="s">
        <v>34</v>
      </c>
      <c r="AT12" s="60" t="s">
        <v>35</v>
      </c>
      <c r="AU12" s="60" t="s">
        <v>36</v>
      </c>
      <c r="AV12" s="60" t="s">
        <v>37</v>
      </c>
      <c r="AW12" s="60" t="s">
        <v>38</v>
      </c>
      <c r="AX12" s="60" t="s">
        <v>183</v>
      </c>
      <c r="AY12" s="60" t="s">
        <v>39</v>
      </c>
      <c r="AZ12" s="60" t="s">
        <v>184</v>
      </c>
      <c r="BA12" s="60" t="s">
        <v>40</v>
      </c>
      <c r="BB12" s="60" t="s">
        <v>41</v>
      </c>
      <c r="BC12" s="60" t="s">
        <v>42</v>
      </c>
      <c r="BD12" s="1459" t="s">
        <v>43</v>
      </c>
      <c r="BE12" s="1460"/>
      <c r="BF12" s="14" t="s">
        <v>61</v>
      </c>
      <c r="BG12" s="14" t="s">
        <v>57</v>
      </c>
      <c r="BH12" s="14" t="s">
        <v>315</v>
      </c>
      <c r="BI12" s="14" t="s">
        <v>316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2" t="s">
        <v>58</v>
      </c>
      <c r="BO12" s="1461">
        <f>+BD11+FEV!BO12</f>
        <v>21.333333333333336</v>
      </c>
      <c r="BP12" s="1462"/>
      <c r="BQ12" s="1450"/>
      <c r="BR12" s="1453"/>
      <c r="BS12" s="1454"/>
      <c r="BT12" s="1442"/>
      <c r="BU12" s="1444"/>
      <c r="BV12" s="1444"/>
      <c r="BW12" s="1436"/>
      <c r="BX12" s="1436"/>
      <c r="BY12" s="1436"/>
      <c r="BZ12" s="1444"/>
      <c r="CA12" s="1456"/>
      <c r="CB12" s="1458"/>
      <c r="CC12" s="1438">
        <v>44285</v>
      </c>
      <c r="CD12" s="1440"/>
      <c r="CE12" s="166" t="s">
        <v>185</v>
      </c>
      <c r="CF12" s="167" t="s">
        <v>186</v>
      </c>
      <c r="CG12" s="168" t="s">
        <v>187</v>
      </c>
      <c r="CH12" s="168" t="s">
        <v>188</v>
      </c>
      <c r="CI12" s="168" t="s">
        <v>189</v>
      </c>
      <c r="CJ12" s="169" t="s">
        <v>190</v>
      </c>
      <c r="CK12" s="419" t="s">
        <v>248</v>
      </c>
      <c r="CL12" s="420" t="s">
        <v>249</v>
      </c>
      <c r="CN12" s="120">
        <f>+BD11</f>
        <v>7</v>
      </c>
      <c r="CO12" s="120">
        <f>+CN12+(BC11*2)/24</f>
        <v>8.4</v>
      </c>
      <c r="CP12" s="121">
        <v>15</v>
      </c>
      <c r="CQ12" s="121">
        <v>18</v>
      </c>
    </row>
    <row r="13" spans="1:95" ht="21" customHeight="1" thickBot="1" x14ac:dyDescent="0.3">
      <c r="A13" s="132" t="s">
        <v>55</v>
      </c>
      <c r="B13" s="570" t="s">
        <v>60</v>
      </c>
      <c r="C13" s="126" t="s">
        <v>329</v>
      </c>
      <c r="D13" s="409" t="s">
        <v>24</v>
      </c>
      <c r="E13" s="414" t="s">
        <v>25</v>
      </c>
      <c r="F13" s="473"/>
      <c r="G13" s="479"/>
      <c r="H13" s="409" t="s">
        <v>24</v>
      </c>
      <c r="I13" s="409" t="s">
        <v>25</v>
      </c>
      <c r="J13" s="471"/>
      <c r="K13" s="471"/>
      <c r="L13" s="414" t="s">
        <v>24</v>
      </c>
      <c r="M13" s="433" t="s">
        <v>25</v>
      </c>
      <c r="N13" s="479"/>
      <c r="O13" s="479"/>
      <c r="P13" s="409" t="s">
        <v>24</v>
      </c>
      <c r="Q13" s="409" t="s">
        <v>24</v>
      </c>
      <c r="R13" s="493"/>
      <c r="S13" s="477"/>
      <c r="T13" s="952" t="s">
        <v>24</v>
      </c>
      <c r="U13" s="409" t="s">
        <v>25</v>
      </c>
      <c r="V13" s="471"/>
      <c r="W13" s="501" t="s">
        <v>51</v>
      </c>
      <c r="X13" s="409" t="s">
        <v>25</v>
      </c>
      <c r="Y13" s="409" t="s">
        <v>25</v>
      </c>
      <c r="Z13" s="478"/>
      <c r="AA13" s="473" t="s">
        <v>48</v>
      </c>
      <c r="AB13" s="409" t="s">
        <v>24</v>
      </c>
      <c r="AC13" s="409" t="s">
        <v>31</v>
      </c>
      <c r="AD13" s="471" t="s">
        <v>26</v>
      </c>
      <c r="AE13" s="471"/>
      <c r="AF13" s="409" t="s">
        <v>24</v>
      </c>
      <c r="AG13" s="414" t="s">
        <v>25</v>
      </c>
      <c r="AH13" s="433"/>
      <c r="AI13" s="123">
        <f t="shared" ref="AI13:AI28" si="8">COUNTIF($D13:$AH13,"D")</f>
        <v>8</v>
      </c>
      <c r="AJ13" s="61">
        <f t="shared" ref="AJ13:AJ28" si="9">COUNTIF($D13:$AH13,"N")</f>
        <v>7</v>
      </c>
      <c r="AK13" s="61">
        <f t="shared" ref="AK13:AK28" si="10">COUNTIF($D13:$AH13,"DTS4S")+COUNTIF($D13:$AH13,"DTS4S1")</f>
        <v>0</v>
      </c>
      <c r="AL13" s="61">
        <f t="shared" ref="AL13:AL28" si="11">COUNTIF($D13:$AH13,"NTS4S")+COUNTIF($D13:$AH13,"NTS4S1")</f>
        <v>0</v>
      </c>
      <c r="AM13" s="61">
        <f t="shared" ref="AM13:AM28" si="12">COUNTIF($D13:$AH13,"S")</f>
        <v>0</v>
      </c>
      <c r="AN13" s="61">
        <f t="shared" ref="AN13:AN28" si="13">COUNTIF($D13:$AH13,"DT")</f>
        <v>1</v>
      </c>
      <c r="AO13" s="61">
        <f t="shared" ref="AO13:AO28" si="14">COUNTIF($D13:$AH13,"NT")</f>
        <v>0</v>
      </c>
      <c r="AP13" s="61">
        <f t="shared" ref="AP13:AP28" si="15">COUNTIF($D13:$AH13,"t")</f>
        <v>1</v>
      </c>
      <c r="AQ13" s="61">
        <f t="shared" ref="AQ13:AQ28" si="16">COUNTIF($D13:$AH13,"FE")</f>
        <v>0</v>
      </c>
      <c r="AR13" s="61">
        <f>COUNTIF($D13:$AH13,"LN")</f>
        <v>0</v>
      </c>
      <c r="AS13" s="61">
        <f t="shared" ref="AS13:AS28" si="17">COUNTIF($D13:$AH13,"DS")</f>
        <v>0</v>
      </c>
      <c r="AT13" s="61">
        <f t="shared" ref="AT13:AT28" si="18">COUNTIF($D13:$AH13,"DISP")</f>
        <v>0</v>
      </c>
      <c r="AU13" s="61">
        <f t="shared" ref="AU13:AU28" si="19">COUNTIF($D13:$AH13,"L")</f>
        <v>0</v>
      </c>
      <c r="AV13" s="61">
        <f t="shared" ref="AV13:AV28" si="20">COUNTIF($D13:$AH13,"B")</f>
        <v>0</v>
      </c>
      <c r="AW13" s="61">
        <f t="shared" ref="AW13:AW28" si="21">COUNTIF($D13:$AH13,"SA")</f>
        <v>0</v>
      </c>
      <c r="AX13" s="61">
        <f t="shared" ref="AX13:AX28" si="22">COUNTIF($D13:$AH13,"SAT")</f>
        <v>0</v>
      </c>
      <c r="AY13" s="61">
        <f t="shared" ref="AY13:AY28" si="23">COUNTIF($D13:$AH13,"SE")</f>
        <v>0</v>
      </c>
      <c r="AZ13" s="61">
        <f t="shared" ref="AZ13:AZ28" si="24">COUNTIF($D13:$AH13,"OJTD")+COUNTIF($D13:$AH13,"OJTN")</f>
        <v>0</v>
      </c>
      <c r="BA13" s="61">
        <f t="shared" ref="BA13:BA28" si="25">COUNTIF($D13:$AH13,"TR")</f>
        <v>0</v>
      </c>
      <c r="BB13" s="61">
        <f t="shared" ref="BB13:BB28" si="26">COUNTIF($D13:$AH13,"F")</f>
        <v>0</v>
      </c>
      <c r="BC13" s="62">
        <f t="shared" ref="BC13:BC28" si="27">+AI13+AJ13+AN13+AO13+((AQ13+AU13+AV13+AY13)*8)/12+AW13+AX13+AZ13+BA13+AM13</f>
        <v>16</v>
      </c>
      <c r="BD13" s="63"/>
      <c r="BE13" s="545">
        <f>+AI13*$BD$2+AJ13*$BD$6+AN13*$BD$2+AO13*$BD$6+AQ13*8/24+AU13*8/24+AV13*8/24+AW13*8/24+AX13*12/24+AY13*8/24+AZ13*$BD$2+BA13*8/24+BN13*(0/24)+(AM13*$BE$2)+AK13*$BF$2+AL13*$BF$6+AR13*$BD$2</f>
        <v>8</v>
      </c>
      <c r="BF13" s="5">
        <f>COUNTIF($D13:$AH13,"DTS")+COUNTIF($D13:$AH13,"DTS1")</f>
        <v>0</v>
      </c>
      <c r="BG13" s="5">
        <f t="shared" ref="BG13:BG58" si="28">COUNTIF($D13:$AH13,"NTS")+COUNTIF($D13:$AH13,"NTS1")</f>
        <v>0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58" si="29">COUNTIF($D13:$AH13,"DTS5S")+COUNTIF($D13:$AH13,"DTS5S1")</f>
        <v>1</v>
      </c>
      <c r="BK13" s="5">
        <f>COUNTIF($D13:$AH13,"NTS5S")+COUNTIF($D13:$AH13,"NTS5S1")</f>
        <v>0</v>
      </c>
      <c r="BL13" s="5">
        <f t="shared" ref="BL13:BL58" si="30">COUNTIF($D13:$AH13,"DTSDS")+COUNTIF($D13:$AH13,"DTSDS1")</f>
        <v>0</v>
      </c>
      <c r="BM13" s="5">
        <f t="shared" ref="BM13:BM58" si="31">COUNTIF($D13:$AH13,"NTSDS")+COUNTIF($D13:$AH13,"NTSDS1")</f>
        <v>1</v>
      </c>
      <c r="BN13" s="143">
        <f t="shared" ref="BN13:BN58" si="32">COUNTIF($D13:$AH13,"FOTS")</f>
        <v>0</v>
      </c>
      <c r="BO13" s="145">
        <f>+BE13+FEV!BO13</f>
        <v>20</v>
      </c>
      <c r="BP13" s="64">
        <f>+BO13+(JAN!BN13+FEV!BN13+BN13)*(12/24)-$BO$12</f>
        <v>0.1666666666666643</v>
      </c>
      <c r="BQ13" s="65">
        <f t="shared" ref="BQ13:BQ28" si="33">IF(BP13&gt;=(-11/24),0,(-BP13)/(12/24))</f>
        <v>0</v>
      </c>
      <c r="BR13" s="545">
        <f t="shared" ref="BR13:BR19" si="34">+BO13+BY13*$BD$2</f>
        <v>21</v>
      </c>
      <c r="BS13" s="545">
        <f>+BR13-$BO$12</f>
        <v>-0.3333333333333357</v>
      </c>
      <c r="BT13" s="66" t="e">
        <f>+(BR13/$BR$77)-1</f>
        <v>#REF!</v>
      </c>
      <c r="BU13" s="67">
        <f t="shared" ref="BU13:BU19" si="35">+BF13+BG13</f>
        <v>0</v>
      </c>
      <c r="BV13" s="5">
        <f t="shared" ref="BV13:BV19" si="36">+BH13+BI13</f>
        <v>0</v>
      </c>
      <c r="BW13" s="67">
        <f t="shared" ref="BW13:BW19" si="37">+BJ13+BK13</f>
        <v>1</v>
      </c>
      <c r="BX13" s="67">
        <f t="shared" ref="BX13:BX19" si="38">+BL13+BM13</f>
        <v>1</v>
      </c>
      <c r="BY13" s="68">
        <f t="shared" ref="BY13:BY28" si="39">+BU13+BV13+BW13+BX13</f>
        <v>2</v>
      </c>
      <c r="BZ13" s="67">
        <f>+BN13+FEV!BZ13</f>
        <v>3</v>
      </c>
      <c r="CA13" s="67">
        <f>+FEV!CA13+BX13</f>
        <v>8</v>
      </c>
      <c r="CB13" s="68">
        <f t="shared" ref="CB13:CB19" si="40">+CA13-BZ13</f>
        <v>5</v>
      </c>
      <c r="CE13" s="161">
        <f t="shared" ref="CE13:CE19" si="41">+BE13</f>
        <v>8</v>
      </c>
      <c r="CF13" s="125">
        <f>+BC13+BF13+BG13+BJ13+BK13+BL13+BM13+BH13+BI13</f>
        <v>18</v>
      </c>
      <c r="CG13" s="163">
        <f>+BE13*24-(AQ13+AU13+AV13)*8</f>
        <v>192</v>
      </c>
      <c r="CH13" s="163">
        <f>+(BF13+BG13+BJ13+BK13+BL13+BM13)*12+(BH13+BI13)*8</f>
        <v>24</v>
      </c>
      <c r="CI13" s="163">
        <f>+CG13+CH13</f>
        <v>216</v>
      </c>
      <c r="CJ13" s="157">
        <f t="shared" ref="CJ13:CJ56" si="42">+(AQ13+AU13+AV13)*8+(BN13)*12</f>
        <v>0</v>
      </c>
      <c r="CK13" s="418">
        <f>BY13-BV13+FEV!CK13</f>
        <v>5</v>
      </c>
      <c r="CL13" s="424">
        <f>CK13*12+BV13*8</f>
        <v>60</v>
      </c>
      <c r="CM13" s="424"/>
      <c r="CN13" s="124">
        <f>+CE13</f>
        <v>8</v>
      </c>
      <c r="CO13" s="128">
        <f>CI13</f>
        <v>216</v>
      </c>
      <c r="CP13" s="125">
        <f t="shared" ref="CP13:CP58" si="43">+BC13</f>
        <v>16</v>
      </c>
      <c r="CQ13" s="125">
        <f>+CF13</f>
        <v>18</v>
      </c>
    </row>
    <row r="14" spans="1:95" ht="21" customHeight="1" thickBot="1" x14ac:dyDescent="0.3">
      <c r="A14" s="132" t="s">
        <v>59</v>
      </c>
      <c r="B14" s="813" t="s">
        <v>145</v>
      </c>
      <c r="C14" s="126" t="s">
        <v>329</v>
      </c>
      <c r="D14" s="409" t="s">
        <v>24</v>
      </c>
      <c r="E14" s="414" t="s">
        <v>25</v>
      </c>
      <c r="F14" s="473"/>
      <c r="G14" s="479"/>
      <c r="H14" s="409" t="s">
        <v>24</v>
      </c>
      <c r="I14" s="409" t="s">
        <v>25</v>
      </c>
      <c r="J14" s="471"/>
      <c r="K14" s="471" t="s">
        <v>50</v>
      </c>
      <c r="L14" s="414" t="s">
        <v>24</v>
      </c>
      <c r="M14" s="433" t="s">
        <v>25</v>
      </c>
      <c r="N14" s="479"/>
      <c r="O14" s="479"/>
      <c r="P14" s="409" t="s">
        <v>24</v>
      </c>
      <c r="Q14" s="409" t="s">
        <v>24</v>
      </c>
      <c r="R14" s="493"/>
      <c r="S14" s="477"/>
      <c r="T14" s="952" t="s">
        <v>24</v>
      </c>
      <c r="U14" s="409" t="s">
        <v>31</v>
      </c>
      <c r="V14" s="471" t="s">
        <v>26</v>
      </c>
      <c r="W14" s="471"/>
      <c r="X14" s="409" t="s">
        <v>58</v>
      </c>
      <c r="Y14" s="409" t="s">
        <v>58</v>
      </c>
      <c r="Z14" s="478"/>
      <c r="AA14" s="473" t="s">
        <v>48</v>
      </c>
      <c r="AB14" s="409" t="s">
        <v>24</v>
      </c>
      <c r="AC14" s="409" t="s">
        <v>25</v>
      </c>
      <c r="AD14" s="501" t="s">
        <v>49</v>
      </c>
      <c r="AE14" s="471"/>
      <c r="AF14" s="409" t="s">
        <v>24</v>
      </c>
      <c r="AG14" s="414" t="s">
        <v>31</v>
      </c>
      <c r="AH14" s="433"/>
      <c r="AI14" s="123">
        <f t="shared" si="8"/>
        <v>8</v>
      </c>
      <c r="AJ14" s="61">
        <f t="shared" si="9"/>
        <v>4</v>
      </c>
      <c r="AK14" s="61">
        <f t="shared" si="10"/>
        <v>0</v>
      </c>
      <c r="AL14" s="61">
        <f t="shared" si="11"/>
        <v>0</v>
      </c>
      <c r="AM14" s="61">
        <f t="shared" si="12"/>
        <v>0</v>
      </c>
      <c r="AN14" s="61">
        <f t="shared" si="13"/>
        <v>1</v>
      </c>
      <c r="AO14" s="61">
        <f t="shared" si="14"/>
        <v>0</v>
      </c>
      <c r="AP14" s="61">
        <f t="shared" si="15"/>
        <v>2</v>
      </c>
      <c r="AQ14" s="61">
        <f t="shared" si="16"/>
        <v>0</v>
      </c>
      <c r="AR14" s="61">
        <f t="shared" ref="AR14:AR28" si="44">COUNTIF($D14:$AH14,"LN")</f>
        <v>0</v>
      </c>
      <c r="AS14" s="61">
        <f t="shared" si="17"/>
        <v>0</v>
      </c>
      <c r="AT14" s="61">
        <f t="shared" si="18"/>
        <v>0</v>
      </c>
      <c r="AU14" s="61">
        <f t="shared" si="19"/>
        <v>0</v>
      </c>
      <c r="AV14" s="61">
        <f t="shared" si="20"/>
        <v>0</v>
      </c>
      <c r="AW14" s="61">
        <f t="shared" si="21"/>
        <v>0</v>
      </c>
      <c r="AX14" s="61">
        <f t="shared" si="22"/>
        <v>0</v>
      </c>
      <c r="AY14" s="61">
        <f t="shared" si="23"/>
        <v>0</v>
      </c>
      <c r="AZ14" s="61">
        <f t="shared" si="24"/>
        <v>0</v>
      </c>
      <c r="BA14" s="61">
        <f t="shared" si="25"/>
        <v>0</v>
      </c>
      <c r="BB14" s="61">
        <f t="shared" si="26"/>
        <v>0</v>
      </c>
      <c r="BC14" s="62">
        <f t="shared" si="27"/>
        <v>13</v>
      </c>
      <c r="BD14" s="63"/>
      <c r="BE14" s="545">
        <f t="shared" ref="BE14:BE60" si="45">+AI14*$BD$2+AJ14*$BD$6+AN14*$BD$2+AO14*$BD$6+AQ14*8/24+AU14*8/24+AV14*8/24+AW14*8/24+AX14*12/24+AY14*8/24+AZ14*$BD$2+BA14*8/24+BN14*(0/24)+(AM14*$BE$2)+AK14*$BF$2+AL14*$BF$6+AR14*$BD$2</f>
        <v>6.5</v>
      </c>
      <c r="BF14" s="5">
        <f>COUNTIF($D14:$AH14,"DTS")+COUNTIF($D14:$AH14,"DTS1")</f>
        <v>0</v>
      </c>
      <c r="BG14" s="5">
        <f t="shared" si="28"/>
        <v>0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29"/>
        <v>1</v>
      </c>
      <c r="BK14" s="5">
        <f>COUNTIF($D14:$AH14,"NTS5S")+COUNTIF($D14:$AH14,"NTS5S1")</f>
        <v>1</v>
      </c>
      <c r="BL14" s="5">
        <f t="shared" si="30"/>
        <v>1</v>
      </c>
      <c r="BM14" s="5">
        <f t="shared" si="31"/>
        <v>0</v>
      </c>
      <c r="BN14" s="143">
        <f t="shared" si="32"/>
        <v>2</v>
      </c>
      <c r="BO14" s="145">
        <f>+BE14+FEV!BO14</f>
        <v>19.666666666666668</v>
      </c>
      <c r="BP14" s="64">
        <f>+BO14+(JAN!BN65+FEV!BN14+BN14)*(12/24)-$BO$12</f>
        <v>-0.66666666666666785</v>
      </c>
      <c r="BQ14" s="65">
        <f t="shared" si="33"/>
        <v>1.3333333333333357</v>
      </c>
      <c r="BR14" s="545">
        <f t="shared" si="34"/>
        <v>21.166666666666668</v>
      </c>
      <c r="BS14" s="545">
        <f>+BR14-$BO$12</f>
        <v>-0.16666666666666785</v>
      </c>
      <c r="BT14" s="66" t="e">
        <f>+(BR14/$BR$77)-1</f>
        <v>#REF!</v>
      </c>
      <c r="BU14" s="67">
        <f t="shared" si="35"/>
        <v>0</v>
      </c>
      <c r="BV14" s="5">
        <f t="shared" si="36"/>
        <v>0</v>
      </c>
      <c r="BW14" s="67">
        <f t="shared" si="37"/>
        <v>2</v>
      </c>
      <c r="BX14" s="67">
        <f t="shared" si="38"/>
        <v>1</v>
      </c>
      <c r="BY14" s="68">
        <f t="shared" si="39"/>
        <v>3</v>
      </c>
      <c r="BZ14" s="67">
        <f>+BN14+FEV!BZ14</f>
        <v>2</v>
      </c>
      <c r="CA14" s="67">
        <f>+FEV!CA14+BX14</f>
        <v>8</v>
      </c>
      <c r="CB14" s="68">
        <f t="shared" si="40"/>
        <v>6</v>
      </c>
      <c r="CE14" s="161">
        <f t="shared" si="41"/>
        <v>6.5</v>
      </c>
      <c r="CF14" s="125">
        <f>+BC14+BF14+BG14+BJ14+BK14+BL14+BM14+BH14+BI14</f>
        <v>16</v>
      </c>
      <c r="CG14" s="163">
        <f t="shared" ref="CG14:CG60" si="46">+BE14*24-(AQ14+AU14+AV14)*8</f>
        <v>156</v>
      </c>
      <c r="CH14" s="163">
        <f t="shared" ref="CH14:CH60" si="47">+(BF14+BG14+BJ14+BK14+BL14+BM14)*12+(BH14+BI14)*8</f>
        <v>36</v>
      </c>
      <c r="CI14" s="163">
        <f t="shared" ref="CI14:CI60" si="48">+CG14+CH14</f>
        <v>192</v>
      </c>
      <c r="CJ14" s="157">
        <f t="shared" si="42"/>
        <v>24</v>
      </c>
      <c r="CK14" s="418">
        <f>BY14-BV14+FEV!CK14</f>
        <v>7</v>
      </c>
      <c r="CL14" s="424">
        <f t="shared" ref="CL14:CL19" si="49">CK14*12+BV14*8</f>
        <v>84</v>
      </c>
      <c r="CM14" s="424"/>
      <c r="CN14" s="124">
        <f t="shared" ref="CN14:CN60" si="50">+CE14</f>
        <v>6.5</v>
      </c>
      <c r="CO14" s="128">
        <f t="shared" ref="CO14:CO60" si="51">CI14</f>
        <v>192</v>
      </c>
      <c r="CP14" s="125">
        <f t="shared" si="43"/>
        <v>13</v>
      </c>
      <c r="CQ14" s="125">
        <f t="shared" ref="CQ14:CQ60" si="52">+CF14</f>
        <v>16</v>
      </c>
    </row>
    <row r="15" spans="1:95" ht="24" customHeight="1" thickBot="1" x14ac:dyDescent="0.3">
      <c r="A15" s="132" t="s">
        <v>62</v>
      </c>
      <c r="B15" s="570" t="s">
        <v>65</v>
      </c>
      <c r="C15" s="19" t="s">
        <v>2</v>
      </c>
      <c r="D15" s="409" t="s">
        <v>24</v>
      </c>
      <c r="E15" s="414" t="s">
        <v>25</v>
      </c>
      <c r="F15" s="473"/>
      <c r="G15" s="479"/>
      <c r="H15" s="409" t="s">
        <v>24</v>
      </c>
      <c r="I15" s="409" t="s">
        <v>25</v>
      </c>
      <c r="J15" s="471"/>
      <c r="K15" s="471" t="s">
        <v>50</v>
      </c>
      <c r="L15" s="414" t="s">
        <v>24</v>
      </c>
      <c r="M15" s="433" t="s">
        <v>25</v>
      </c>
      <c r="N15" s="479"/>
      <c r="O15" s="479"/>
      <c r="P15" s="409" t="s">
        <v>24</v>
      </c>
      <c r="Q15" s="409" t="s">
        <v>24</v>
      </c>
      <c r="R15" s="493"/>
      <c r="S15" s="477"/>
      <c r="T15" s="952" t="s">
        <v>24</v>
      </c>
      <c r="U15" s="409" t="s">
        <v>25</v>
      </c>
      <c r="V15" s="471"/>
      <c r="W15" s="471"/>
      <c r="X15" s="409" t="s">
        <v>25</v>
      </c>
      <c r="Y15" s="409" t="s">
        <v>25</v>
      </c>
      <c r="Z15" s="478"/>
      <c r="AA15" s="473" t="s">
        <v>48</v>
      </c>
      <c r="AB15" s="409" t="s">
        <v>24</v>
      </c>
      <c r="AC15" s="409" t="s">
        <v>25</v>
      </c>
      <c r="AD15" s="471"/>
      <c r="AE15" s="471"/>
      <c r="AF15" s="409" t="s">
        <v>24</v>
      </c>
      <c r="AG15" s="414" t="s">
        <v>25</v>
      </c>
      <c r="AH15" s="433"/>
      <c r="AI15" s="123">
        <f t="shared" si="8"/>
        <v>8</v>
      </c>
      <c r="AJ15" s="61">
        <f t="shared" si="9"/>
        <v>8</v>
      </c>
      <c r="AK15" s="61">
        <f t="shared" si="10"/>
        <v>0</v>
      </c>
      <c r="AL15" s="61">
        <f t="shared" si="11"/>
        <v>0</v>
      </c>
      <c r="AM15" s="61">
        <f t="shared" si="12"/>
        <v>0</v>
      </c>
      <c r="AN15" s="61">
        <f t="shared" si="13"/>
        <v>0</v>
      </c>
      <c r="AO15" s="61">
        <f t="shared" si="14"/>
        <v>0</v>
      </c>
      <c r="AP15" s="61">
        <f t="shared" si="15"/>
        <v>0</v>
      </c>
      <c r="AQ15" s="61">
        <f t="shared" si="16"/>
        <v>0</v>
      </c>
      <c r="AR15" s="61">
        <f t="shared" si="44"/>
        <v>0</v>
      </c>
      <c r="AS15" s="61">
        <f t="shared" si="17"/>
        <v>0</v>
      </c>
      <c r="AT15" s="61">
        <f t="shared" si="18"/>
        <v>0</v>
      </c>
      <c r="AU15" s="61">
        <f t="shared" si="19"/>
        <v>0</v>
      </c>
      <c r="AV15" s="61">
        <f t="shared" si="20"/>
        <v>0</v>
      </c>
      <c r="AW15" s="61">
        <f t="shared" si="21"/>
        <v>0</v>
      </c>
      <c r="AX15" s="61">
        <f t="shared" si="22"/>
        <v>0</v>
      </c>
      <c r="AY15" s="61">
        <f t="shared" si="23"/>
        <v>0</v>
      </c>
      <c r="AZ15" s="61">
        <f t="shared" si="24"/>
        <v>0</v>
      </c>
      <c r="BA15" s="61">
        <f t="shared" si="25"/>
        <v>0</v>
      </c>
      <c r="BB15" s="61">
        <f t="shared" si="26"/>
        <v>0</v>
      </c>
      <c r="BC15" s="62">
        <f t="shared" si="27"/>
        <v>16</v>
      </c>
      <c r="BD15" s="63"/>
      <c r="BE15" s="545">
        <f t="shared" si="45"/>
        <v>8</v>
      </c>
      <c r="BF15" s="5">
        <f t="shared" ref="BF15:BF63" si="53">COUNTIF($D15:$AH15,"DTS")+COUNTIF($D15:$AH15,"DTS1")</f>
        <v>0</v>
      </c>
      <c r="BG15" s="5">
        <f t="shared" si="28"/>
        <v>0</v>
      </c>
      <c r="BH15" s="5">
        <f t="shared" ref="BH15:BH63" si="54">COUNTIF($D15:$AH15,"DTS4S")+COUNTIF($D15:$AH15,"DTS4S1")</f>
        <v>0</v>
      </c>
      <c r="BI15" s="5">
        <f t="shared" ref="BI15:BI63" si="55">COUNTIF($D15:$AH15,"NTS4S")+COUNTIF($D15:$AH15,"NTS4S1")</f>
        <v>0</v>
      </c>
      <c r="BJ15" s="5">
        <f t="shared" si="29"/>
        <v>1</v>
      </c>
      <c r="BK15" s="5">
        <f t="shared" ref="BK15:BK63" si="56">COUNTIF($D15:$AH15,"NTS5S")+COUNTIF($D15:$AH15,"NTS5S1")</f>
        <v>0</v>
      </c>
      <c r="BL15" s="5">
        <f t="shared" si="30"/>
        <v>1</v>
      </c>
      <c r="BM15" s="5">
        <f t="shared" si="31"/>
        <v>0</v>
      </c>
      <c r="BN15" s="143">
        <f t="shared" si="32"/>
        <v>0</v>
      </c>
      <c r="BO15" s="145">
        <f>+BE15+FEV!BO15</f>
        <v>21.666666666666668</v>
      </c>
      <c r="BP15" s="64">
        <f>+BO15+(JAN!BN14+FEV!BN15+BN15)*(12/24)-$BO$12</f>
        <v>0.33333333333333215</v>
      </c>
      <c r="BQ15" s="65">
        <f t="shared" si="33"/>
        <v>0</v>
      </c>
      <c r="BR15" s="545">
        <f t="shared" si="34"/>
        <v>22.666666666666668</v>
      </c>
      <c r="BS15" s="545">
        <f>+BR15-$BO$12</f>
        <v>1.3333333333333321</v>
      </c>
      <c r="BT15" s="66" t="e">
        <f>+(BR15/$BR$77)-1</f>
        <v>#REF!</v>
      </c>
      <c r="BU15" s="67">
        <f t="shared" si="35"/>
        <v>0</v>
      </c>
      <c r="BV15" s="5">
        <f t="shared" si="36"/>
        <v>0</v>
      </c>
      <c r="BW15" s="67">
        <f t="shared" si="37"/>
        <v>1</v>
      </c>
      <c r="BX15" s="67">
        <f t="shared" si="38"/>
        <v>1</v>
      </c>
      <c r="BY15" s="68">
        <f t="shared" si="39"/>
        <v>2</v>
      </c>
      <c r="BZ15" s="67">
        <f>+BN15+FEV!BZ15</f>
        <v>0</v>
      </c>
      <c r="CA15" s="67">
        <f>+FEV!CA15+BX15</f>
        <v>6</v>
      </c>
      <c r="CB15" s="68">
        <f t="shared" si="40"/>
        <v>6</v>
      </c>
      <c r="CE15" s="161">
        <f t="shared" si="41"/>
        <v>8</v>
      </c>
      <c r="CF15" s="125">
        <f t="shared" ref="CF15:CF56" si="57">+BC15+BF15+BG15+BJ15+BK15+BL15+BM15+BH15+BI15</f>
        <v>18</v>
      </c>
      <c r="CG15" s="163">
        <f t="shared" si="46"/>
        <v>192</v>
      </c>
      <c r="CH15" s="163">
        <f t="shared" si="47"/>
        <v>24</v>
      </c>
      <c r="CI15" s="163">
        <f t="shared" si="48"/>
        <v>216</v>
      </c>
      <c r="CJ15" s="157">
        <f t="shared" si="42"/>
        <v>0</v>
      </c>
      <c r="CK15" s="418">
        <f>BY15-BV15+FEV!CK15</f>
        <v>4</v>
      </c>
      <c r="CL15" s="424">
        <f t="shared" si="49"/>
        <v>48</v>
      </c>
      <c r="CM15" s="424"/>
      <c r="CN15" s="124">
        <f t="shared" si="50"/>
        <v>8</v>
      </c>
      <c r="CO15" s="128">
        <f t="shared" si="51"/>
        <v>216</v>
      </c>
      <c r="CP15" s="125">
        <f t="shared" si="43"/>
        <v>16</v>
      </c>
      <c r="CQ15" s="125">
        <f t="shared" si="52"/>
        <v>18</v>
      </c>
    </row>
    <row r="16" spans="1:95" ht="21" customHeight="1" thickBot="1" x14ac:dyDescent="0.3">
      <c r="A16" s="132" t="s">
        <v>64</v>
      </c>
      <c r="B16" s="575" t="s">
        <v>68</v>
      </c>
      <c r="C16" s="19" t="s">
        <v>2</v>
      </c>
      <c r="D16" s="409" t="s">
        <v>24</v>
      </c>
      <c r="E16" s="414" t="s">
        <v>25</v>
      </c>
      <c r="F16" s="394"/>
      <c r="G16" s="499"/>
      <c r="H16" s="409" t="s">
        <v>58</v>
      </c>
      <c r="I16" s="409" t="s">
        <v>25</v>
      </c>
      <c r="J16" s="471"/>
      <c r="K16" s="471"/>
      <c r="L16" s="414" t="s">
        <v>24</v>
      </c>
      <c r="M16" s="433" t="s">
        <v>25</v>
      </c>
      <c r="N16" s="479"/>
      <c r="O16" s="479"/>
      <c r="P16" s="409" t="s">
        <v>24</v>
      </c>
      <c r="Q16" s="409" t="s">
        <v>24</v>
      </c>
      <c r="R16" s="493"/>
      <c r="S16" s="477"/>
      <c r="T16" s="952" t="s">
        <v>24</v>
      </c>
      <c r="U16" s="409" t="s">
        <v>25</v>
      </c>
      <c r="V16" s="471"/>
      <c r="W16" s="471"/>
      <c r="X16" s="409" t="s">
        <v>26</v>
      </c>
      <c r="Y16" s="409" t="s">
        <v>25</v>
      </c>
      <c r="Z16" s="478"/>
      <c r="AA16" s="473" t="s">
        <v>48</v>
      </c>
      <c r="AB16" s="409" t="s">
        <v>26</v>
      </c>
      <c r="AC16" s="409" t="s">
        <v>25</v>
      </c>
      <c r="AD16" s="471"/>
      <c r="AE16" s="471"/>
      <c r="AF16" s="409" t="s">
        <v>24</v>
      </c>
      <c r="AG16" s="414" t="s">
        <v>25</v>
      </c>
      <c r="AH16" s="433"/>
      <c r="AI16" s="123">
        <f t="shared" si="8"/>
        <v>6</v>
      </c>
      <c r="AJ16" s="61">
        <f t="shared" si="9"/>
        <v>7</v>
      </c>
      <c r="AK16" s="61">
        <f t="shared" si="10"/>
        <v>0</v>
      </c>
      <c r="AL16" s="61">
        <f t="shared" si="11"/>
        <v>0</v>
      </c>
      <c r="AM16" s="61">
        <f t="shared" si="12"/>
        <v>0</v>
      </c>
      <c r="AN16" s="61">
        <f t="shared" si="13"/>
        <v>2</v>
      </c>
      <c r="AO16" s="61">
        <f t="shared" si="14"/>
        <v>0</v>
      </c>
      <c r="AP16" s="61">
        <f t="shared" si="15"/>
        <v>0</v>
      </c>
      <c r="AQ16" s="61">
        <f t="shared" si="16"/>
        <v>0</v>
      </c>
      <c r="AR16" s="61">
        <f t="shared" si="44"/>
        <v>0</v>
      </c>
      <c r="AS16" s="61">
        <f t="shared" si="17"/>
        <v>0</v>
      </c>
      <c r="AT16" s="61">
        <f t="shared" si="18"/>
        <v>0</v>
      </c>
      <c r="AU16" s="61">
        <f t="shared" si="19"/>
        <v>0</v>
      </c>
      <c r="AV16" s="61">
        <f t="shared" si="20"/>
        <v>0</v>
      </c>
      <c r="AW16" s="61">
        <f t="shared" si="21"/>
        <v>0</v>
      </c>
      <c r="AX16" s="61">
        <f t="shared" si="22"/>
        <v>0</v>
      </c>
      <c r="AY16" s="61">
        <f t="shared" si="23"/>
        <v>0</v>
      </c>
      <c r="AZ16" s="61">
        <f t="shared" si="24"/>
        <v>0</v>
      </c>
      <c r="BA16" s="61">
        <f t="shared" si="25"/>
        <v>0</v>
      </c>
      <c r="BB16" s="61">
        <f t="shared" si="26"/>
        <v>0</v>
      </c>
      <c r="BC16" s="62">
        <f t="shared" si="27"/>
        <v>15</v>
      </c>
      <c r="BD16" s="63"/>
      <c r="BE16" s="545">
        <f t="shared" si="45"/>
        <v>7.5</v>
      </c>
      <c r="BF16" s="5">
        <f t="shared" si="53"/>
        <v>0</v>
      </c>
      <c r="BG16" s="5">
        <f t="shared" si="28"/>
        <v>0</v>
      </c>
      <c r="BH16" s="5">
        <f t="shared" si="54"/>
        <v>0</v>
      </c>
      <c r="BI16" s="5">
        <f t="shared" si="55"/>
        <v>0</v>
      </c>
      <c r="BJ16" s="5">
        <f t="shared" si="29"/>
        <v>1</v>
      </c>
      <c r="BK16" s="5">
        <f t="shared" si="56"/>
        <v>0</v>
      </c>
      <c r="BL16" s="5">
        <f t="shared" si="30"/>
        <v>0</v>
      </c>
      <c r="BM16" s="5">
        <f t="shared" si="31"/>
        <v>0</v>
      </c>
      <c r="BN16" s="143">
        <f t="shared" si="32"/>
        <v>1</v>
      </c>
      <c r="BO16" s="145">
        <f>+BE16+FEV!BO16</f>
        <v>19.666666666666668</v>
      </c>
      <c r="BP16" s="64">
        <f>+BO16+(JAN!BN15+FEV!BN16+BN16)*(12/24)-$BO$12</f>
        <v>-0.16666666666666785</v>
      </c>
      <c r="BQ16" s="65">
        <f t="shared" si="33"/>
        <v>0</v>
      </c>
      <c r="BR16" s="545">
        <f t="shared" si="34"/>
        <v>20.166666666666668</v>
      </c>
      <c r="BS16" s="545">
        <f>+BR16-$BO$12</f>
        <v>-1.1666666666666679</v>
      </c>
      <c r="BT16" s="66" t="e">
        <f>+(BR16/$BR$77)-1</f>
        <v>#REF!</v>
      </c>
      <c r="BU16" s="67">
        <f t="shared" si="35"/>
        <v>0</v>
      </c>
      <c r="BV16" s="5">
        <f t="shared" si="36"/>
        <v>0</v>
      </c>
      <c r="BW16" s="67">
        <f t="shared" si="37"/>
        <v>1</v>
      </c>
      <c r="BX16" s="67">
        <f t="shared" si="38"/>
        <v>0</v>
      </c>
      <c r="BY16" s="68">
        <f t="shared" si="39"/>
        <v>1</v>
      </c>
      <c r="BZ16" s="67">
        <f>+BN16+FEV!BZ16</f>
        <v>3</v>
      </c>
      <c r="CA16" s="67">
        <f>+FEV!CA16+BX16</f>
        <v>8</v>
      </c>
      <c r="CB16" s="68">
        <f t="shared" si="40"/>
        <v>5</v>
      </c>
      <c r="CE16" s="161">
        <f t="shared" si="41"/>
        <v>7.5</v>
      </c>
      <c r="CF16" s="125">
        <f t="shared" si="57"/>
        <v>16</v>
      </c>
      <c r="CG16" s="163">
        <f t="shared" si="46"/>
        <v>180</v>
      </c>
      <c r="CH16" s="163">
        <f t="shared" si="47"/>
        <v>12</v>
      </c>
      <c r="CI16" s="163">
        <f t="shared" si="48"/>
        <v>192</v>
      </c>
      <c r="CJ16" s="157">
        <f t="shared" si="42"/>
        <v>12</v>
      </c>
      <c r="CK16" s="418">
        <f>BY16-BV16+FEV!CK16</f>
        <v>4</v>
      </c>
      <c r="CL16" s="424">
        <f t="shared" si="49"/>
        <v>48</v>
      </c>
      <c r="CM16" s="424"/>
      <c r="CN16" s="124">
        <f t="shared" si="50"/>
        <v>7.5</v>
      </c>
      <c r="CO16" s="128">
        <f t="shared" si="51"/>
        <v>192</v>
      </c>
      <c r="CP16" s="125">
        <f t="shared" si="43"/>
        <v>15</v>
      </c>
      <c r="CQ16" s="125">
        <f t="shared" si="52"/>
        <v>16</v>
      </c>
    </row>
    <row r="17" spans="1:99" ht="21" customHeight="1" thickBot="1" x14ac:dyDescent="0.3">
      <c r="A17" s="132" t="s">
        <v>66</v>
      </c>
      <c r="B17" s="570" t="s">
        <v>98</v>
      </c>
      <c r="C17" s="19" t="s">
        <v>2</v>
      </c>
      <c r="D17" s="409" t="s">
        <v>26</v>
      </c>
      <c r="E17" s="414" t="s">
        <v>26</v>
      </c>
      <c r="F17" s="473"/>
      <c r="G17" s="479"/>
      <c r="H17" s="409" t="s">
        <v>27</v>
      </c>
      <c r="I17" s="409" t="s">
        <v>25</v>
      </c>
      <c r="J17" s="471" t="s">
        <v>57</v>
      </c>
      <c r="K17" s="471"/>
      <c r="L17" s="414" t="s">
        <v>24</v>
      </c>
      <c r="M17" s="433" t="s">
        <v>25</v>
      </c>
      <c r="N17" s="479"/>
      <c r="O17" s="479" t="s">
        <v>27</v>
      </c>
      <c r="P17" s="409" t="s">
        <v>31</v>
      </c>
      <c r="Q17" s="409" t="s">
        <v>31</v>
      </c>
      <c r="R17" s="499"/>
      <c r="S17" s="498"/>
      <c r="T17" s="952" t="s">
        <v>27</v>
      </c>
      <c r="U17" s="409" t="s">
        <v>27</v>
      </c>
      <c r="V17" s="471"/>
      <c r="W17" s="471"/>
      <c r="X17" s="409" t="s">
        <v>25</v>
      </c>
      <c r="Y17" s="409" t="s">
        <v>25</v>
      </c>
      <c r="Z17" s="478" t="s">
        <v>27</v>
      </c>
      <c r="AA17" s="473"/>
      <c r="AB17" s="409" t="s">
        <v>31</v>
      </c>
      <c r="AC17" s="409" t="s">
        <v>26</v>
      </c>
      <c r="AD17" s="471"/>
      <c r="AE17" s="471"/>
      <c r="AF17" s="409" t="s">
        <v>24</v>
      </c>
      <c r="AG17" s="414" t="s">
        <v>25</v>
      </c>
      <c r="AH17" s="433"/>
      <c r="AI17" s="123">
        <f t="shared" si="8"/>
        <v>2</v>
      </c>
      <c r="AJ17" s="61">
        <f t="shared" si="9"/>
        <v>5</v>
      </c>
      <c r="AK17" s="61">
        <f t="shared" si="10"/>
        <v>0</v>
      </c>
      <c r="AL17" s="61">
        <f t="shared" si="11"/>
        <v>0</v>
      </c>
      <c r="AM17" s="61">
        <f t="shared" si="12"/>
        <v>0</v>
      </c>
      <c r="AN17" s="61">
        <f t="shared" si="13"/>
        <v>3</v>
      </c>
      <c r="AO17" s="61">
        <f t="shared" si="14"/>
        <v>5</v>
      </c>
      <c r="AP17" s="61">
        <f t="shared" si="15"/>
        <v>3</v>
      </c>
      <c r="AQ17" s="61">
        <f t="shared" si="16"/>
        <v>0</v>
      </c>
      <c r="AR17" s="61">
        <f t="shared" si="44"/>
        <v>0</v>
      </c>
      <c r="AS17" s="61">
        <f t="shared" si="17"/>
        <v>0</v>
      </c>
      <c r="AT17" s="61">
        <f t="shared" si="18"/>
        <v>0</v>
      </c>
      <c r="AU17" s="61">
        <f t="shared" si="19"/>
        <v>0</v>
      </c>
      <c r="AV17" s="61">
        <f t="shared" si="20"/>
        <v>0</v>
      </c>
      <c r="AW17" s="61">
        <f t="shared" si="21"/>
        <v>0</v>
      </c>
      <c r="AX17" s="61">
        <f t="shared" si="22"/>
        <v>0</v>
      </c>
      <c r="AY17" s="61">
        <f t="shared" si="23"/>
        <v>0</v>
      </c>
      <c r="AZ17" s="61">
        <f t="shared" si="24"/>
        <v>0</v>
      </c>
      <c r="BA17" s="61">
        <f t="shared" si="25"/>
        <v>0</v>
      </c>
      <c r="BB17" s="61">
        <f t="shared" si="26"/>
        <v>0</v>
      </c>
      <c r="BC17" s="62">
        <f t="shared" si="27"/>
        <v>15</v>
      </c>
      <c r="BD17" s="63"/>
      <c r="BE17" s="545">
        <f t="shared" si="45"/>
        <v>7.5</v>
      </c>
      <c r="BF17" s="5">
        <f t="shared" si="53"/>
        <v>0</v>
      </c>
      <c r="BG17" s="5">
        <f t="shared" si="28"/>
        <v>1</v>
      </c>
      <c r="BH17" s="5">
        <f t="shared" si="54"/>
        <v>0</v>
      </c>
      <c r="BI17" s="5">
        <f t="shared" si="55"/>
        <v>0</v>
      </c>
      <c r="BJ17" s="5">
        <f t="shared" si="29"/>
        <v>0</v>
      </c>
      <c r="BK17" s="5">
        <f t="shared" si="56"/>
        <v>0</v>
      </c>
      <c r="BL17" s="5">
        <f t="shared" si="30"/>
        <v>0</v>
      </c>
      <c r="BM17" s="5">
        <f t="shared" si="31"/>
        <v>0</v>
      </c>
      <c r="BN17" s="143">
        <f t="shared" si="32"/>
        <v>0</v>
      </c>
      <c r="BO17" s="145">
        <f>+BE17+FEV!BO17</f>
        <v>20.5</v>
      </c>
      <c r="BP17" s="64">
        <f>+BO17+(JAN!BN17+FEV!BN17+BN17)*(12/24)-$BO$12</f>
        <v>-0.8333333333333357</v>
      </c>
      <c r="BQ17" s="65">
        <f t="shared" si="33"/>
        <v>1.6666666666666714</v>
      </c>
      <c r="BR17" s="545">
        <f t="shared" si="34"/>
        <v>21</v>
      </c>
      <c r="BS17" s="545">
        <f t="shared" ref="BS17:BS19" si="58">+BR17-$BO$12</f>
        <v>-0.3333333333333357</v>
      </c>
      <c r="BT17" s="66" t="e">
        <f>+(BR17/$BR$77)-1</f>
        <v>#REF!</v>
      </c>
      <c r="BU17" s="67">
        <f t="shared" si="35"/>
        <v>1</v>
      </c>
      <c r="BV17" s="5">
        <f t="shared" si="36"/>
        <v>0</v>
      </c>
      <c r="BW17" s="67">
        <f t="shared" si="37"/>
        <v>0</v>
      </c>
      <c r="BX17" s="67">
        <f t="shared" si="38"/>
        <v>0</v>
      </c>
      <c r="BY17" s="68">
        <f t="shared" si="39"/>
        <v>1</v>
      </c>
      <c r="BZ17" s="67">
        <f>+BN17+FEV!BZ17</f>
        <v>0</v>
      </c>
      <c r="CA17" s="67">
        <f>+FEV!CA17+BX17</f>
        <v>5</v>
      </c>
      <c r="CB17" s="68">
        <f t="shared" si="40"/>
        <v>5</v>
      </c>
      <c r="CE17" s="161">
        <f t="shared" si="41"/>
        <v>7.5</v>
      </c>
      <c r="CF17" s="125">
        <f t="shared" si="57"/>
        <v>16</v>
      </c>
      <c r="CG17" s="163">
        <f t="shared" si="46"/>
        <v>180</v>
      </c>
      <c r="CH17" s="163">
        <f t="shared" si="47"/>
        <v>12</v>
      </c>
      <c r="CI17" s="163">
        <f t="shared" si="48"/>
        <v>192</v>
      </c>
      <c r="CJ17" s="157">
        <f t="shared" si="42"/>
        <v>0</v>
      </c>
      <c r="CK17" s="418">
        <f>BY17-BV17+FEV!CK17</f>
        <v>6</v>
      </c>
      <c r="CL17" s="851">
        <f>CK17*12+BV17*8+12</f>
        <v>84</v>
      </c>
      <c r="CM17" s="424"/>
      <c r="CN17" s="124">
        <f t="shared" si="50"/>
        <v>7.5</v>
      </c>
      <c r="CO17" s="128">
        <f t="shared" si="51"/>
        <v>192</v>
      </c>
      <c r="CP17" s="125">
        <f t="shared" si="43"/>
        <v>15</v>
      </c>
      <c r="CQ17" s="125">
        <f t="shared" si="52"/>
        <v>16</v>
      </c>
    </row>
    <row r="18" spans="1:99" ht="21" customHeight="1" thickBot="1" x14ac:dyDescent="0.3">
      <c r="A18" s="132" t="s">
        <v>67</v>
      </c>
      <c r="B18" s="575" t="s">
        <v>79</v>
      </c>
      <c r="C18" s="21" t="s">
        <v>2</v>
      </c>
      <c r="D18" s="409" t="s">
        <v>24</v>
      </c>
      <c r="E18" s="414" t="s">
        <v>26</v>
      </c>
      <c r="F18" s="473"/>
      <c r="G18" s="479"/>
      <c r="H18" s="409" t="s">
        <v>24</v>
      </c>
      <c r="I18" s="409" t="s">
        <v>25</v>
      </c>
      <c r="J18" s="471" t="s">
        <v>57</v>
      </c>
      <c r="K18" s="471"/>
      <c r="L18" s="414" t="s">
        <v>24</v>
      </c>
      <c r="M18" s="433" t="s">
        <v>31</v>
      </c>
      <c r="N18" s="479"/>
      <c r="O18" s="479"/>
      <c r="P18" s="409" t="s">
        <v>24</v>
      </c>
      <c r="Q18" s="409" t="s">
        <v>35</v>
      </c>
      <c r="R18" s="493"/>
      <c r="S18" s="477"/>
      <c r="T18" s="952" t="s">
        <v>24</v>
      </c>
      <c r="U18" s="409" t="s">
        <v>26</v>
      </c>
      <c r="V18" s="471"/>
      <c r="W18" s="471" t="s">
        <v>26</v>
      </c>
      <c r="X18" s="409" t="s">
        <v>26</v>
      </c>
      <c r="Y18" s="409" t="s">
        <v>31</v>
      </c>
      <c r="Z18" s="478" t="s">
        <v>26</v>
      </c>
      <c r="AA18" s="473" t="s">
        <v>48</v>
      </c>
      <c r="AB18" s="409" t="s">
        <v>24</v>
      </c>
      <c r="AC18" s="409" t="s">
        <v>25</v>
      </c>
      <c r="AD18" s="471"/>
      <c r="AE18" s="471" t="s">
        <v>26</v>
      </c>
      <c r="AF18" s="409" t="s">
        <v>24</v>
      </c>
      <c r="AG18" s="414" t="s">
        <v>31</v>
      </c>
      <c r="AH18" s="433"/>
      <c r="AI18" s="123">
        <f t="shared" si="8"/>
        <v>7</v>
      </c>
      <c r="AJ18" s="61">
        <f t="shared" si="9"/>
        <v>2</v>
      </c>
      <c r="AK18" s="61">
        <f t="shared" si="10"/>
        <v>0</v>
      </c>
      <c r="AL18" s="61">
        <f t="shared" si="11"/>
        <v>0</v>
      </c>
      <c r="AM18" s="61">
        <f t="shared" si="12"/>
        <v>0</v>
      </c>
      <c r="AN18" s="61">
        <f t="shared" si="13"/>
        <v>6</v>
      </c>
      <c r="AO18" s="61">
        <f t="shared" si="14"/>
        <v>0</v>
      </c>
      <c r="AP18" s="61">
        <f t="shared" si="15"/>
        <v>3</v>
      </c>
      <c r="AQ18" s="61">
        <f t="shared" si="16"/>
        <v>0</v>
      </c>
      <c r="AR18" s="61">
        <f t="shared" si="44"/>
        <v>0</v>
      </c>
      <c r="AS18" s="61">
        <f t="shared" si="17"/>
        <v>0</v>
      </c>
      <c r="AT18" s="61">
        <f t="shared" si="18"/>
        <v>1</v>
      </c>
      <c r="AU18" s="61">
        <f t="shared" si="19"/>
        <v>0</v>
      </c>
      <c r="AV18" s="61">
        <f t="shared" si="20"/>
        <v>0</v>
      </c>
      <c r="AW18" s="61">
        <f t="shared" si="21"/>
        <v>0</v>
      </c>
      <c r="AX18" s="61">
        <f t="shared" si="22"/>
        <v>0</v>
      </c>
      <c r="AY18" s="61">
        <f t="shared" si="23"/>
        <v>0</v>
      </c>
      <c r="AZ18" s="61">
        <f t="shared" si="24"/>
        <v>0</v>
      </c>
      <c r="BA18" s="61">
        <f t="shared" si="25"/>
        <v>0</v>
      </c>
      <c r="BB18" s="61">
        <f t="shared" si="26"/>
        <v>0</v>
      </c>
      <c r="BC18" s="62">
        <f t="shared" si="27"/>
        <v>15</v>
      </c>
      <c r="BD18" s="63"/>
      <c r="BE18" s="545">
        <f t="shared" si="45"/>
        <v>7.5</v>
      </c>
      <c r="BF18" s="5">
        <f t="shared" si="53"/>
        <v>0</v>
      </c>
      <c r="BG18" s="5">
        <f t="shared" si="28"/>
        <v>1</v>
      </c>
      <c r="BH18" s="5">
        <f t="shared" si="54"/>
        <v>0</v>
      </c>
      <c r="BI18" s="5">
        <f t="shared" si="55"/>
        <v>0</v>
      </c>
      <c r="BJ18" s="5">
        <f t="shared" si="29"/>
        <v>1</v>
      </c>
      <c r="BK18" s="5">
        <f t="shared" si="56"/>
        <v>0</v>
      </c>
      <c r="BL18" s="5">
        <f t="shared" si="30"/>
        <v>0</v>
      </c>
      <c r="BM18" s="5">
        <f t="shared" si="31"/>
        <v>0</v>
      </c>
      <c r="BN18" s="143">
        <f t="shared" si="32"/>
        <v>0</v>
      </c>
      <c r="BO18" s="145">
        <f>+BE18+FEV!BO18</f>
        <v>20.166666666666668</v>
      </c>
      <c r="BP18" s="64">
        <f>+BO18+(JAN!BN18+FEV!BN18+BN18)*(12/24)-$BO$12</f>
        <v>-1.1666666666666679</v>
      </c>
      <c r="BQ18" s="65">
        <f t="shared" si="33"/>
        <v>2.3333333333333357</v>
      </c>
      <c r="BR18" s="545">
        <f t="shared" si="34"/>
        <v>21.166666666666668</v>
      </c>
      <c r="BS18" s="545">
        <f t="shared" si="58"/>
        <v>-0.16666666666666785</v>
      </c>
      <c r="BT18" s="66" t="e">
        <f>+(BR18/$BR$77)-1</f>
        <v>#REF!</v>
      </c>
      <c r="BU18" s="67">
        <f t="shared" si="35"/>
        <v>1</v>
      </c>
      <c r="BV18" s="5">
        <f t="shared" si="36"/>
        <v>0</v>
      </c>
      <c r="BW18" s="67">
        <f t="shared" si="37"/>
        <v>1</v>
      </c>
      <c r="BX18" s="67">
        <f t="shared" si="38"/>
        <v>0</v>
      </c>
      <c r="BY18" s="68">
        <f t="shared" si="39"/>
        <v>2</v>
      </c>
      <c r="BZ18" s="67">
        <f>+BN18+FEV!BZ18</f>
        <v>0</v>
      </c>
      <c r="CA18" s="67">
        <f>+FEV!CA18+BX18</f>
        <v>7</v>
      </c>
      <c r="CB18" s="68">
        <f t="shared" si="40"/>
        <v>7</v>
      </c>
      <c r="CE18" s="161">
        <f t="shared" si="41"/>
        <v>7.5</v>
      </c>
      <c r="CF18" s="125">
        <f t="shared" si="57"/>
        <v>17</v>
      </c>
      <c r="CG18" s="163">
        <f t="shared" si="46"/>
        <v>180</v>
      </c>
      <c r="CH18" s="163">
        <f t="shared" si="47"/>
        <v>24</v>
      </c>
      <c r="CI18" s="163">
        <f t="shared" si="48"/>
        <v>204</v>
      </c>
      <c r="CJ18" s="157">
        <f t="shared" si="42"/>
        <v>0</v>
      </c>
      <c r="CK18" s="418">
        <f>BY18-BV18+FEV!CK18</f>
        <v>5</v>
      </c>
      <c r="CL18" s="424">
        <f t="shared" si="49"/>
        <v>60</v>
      </c>
      <c r="CM18" s="424"/>
      <c r="CN18" s="124">
        <f t="shared" si="50"/>
        <v>7.5</v>
      </c>
      <c r="CO18" s="128">
        <f t="shared" si="51"/>
        <v>204</v>
      </c>
      <c r="CP18" s="125">
        <f t="shared" si="43"/>
        <v>15</v>
      </c>
      <c r="CQ18" s="125">
        <f t="shared" si="52"/>
        <v>17</v>
      </c>
    </row>
    <row r="19" spans="1:99" ht="21" customHeight="1" thickBot="1" x14ac:dyDescent="0.3">
      <c r="A19" s="132" t="s">
        <v>289</v>
      </c>
      <c r="B19" s="264" t="s">
        <v>73</v>
      </c>
      <c r="C19" s="122" t="s">
        <v>2</v>
      </c>
      <c r="D19" s="410" t="s">
        <v>24</v>
      </c>
      <c r="E19" s="417" t="s">
        <v>24</v>
      </c>
      <c r="F19" s="363" t="s">
        <v>32</v>
      </c>
      <c r="G19" s="423" t="s">
        <v>32</v>
      </c>
      <c r="H19" s="423" t="s">
        <v>32</v>
      </c>
      <c r="I19" s="423" t="s">
        <v>32</v>
      </c>
      <c r="J19" s="423" t="s">
        <v>350</v>
      </c>
      <c r="K19" s="423" t="s">
        <v>351</v>
      </c>
      <c r="L19" s="464" t="s">
        <v>32</v>
      </c>
      <c r="M19" s="363" t="s">
        <v>32</v>
      </c>
      <c r="N19" s="423" t="s">
        <v>32</v>
      </c>
      <c r="O19" s="423" t="s">
        <v>32</v>
      </c>
      <c r="P19" s="423" t="s">
        <v>32</v>
      </c>
      <c r="Q19" s="423" t="s">
        <v>32</v>
      </c>
      <c r="R19" s="423" t="s">
        <v>350</v>
      </c>
      <c r="S19" s="464" t="s">
        <v>351</v>
      </c>
      <c r="T19" s="363" t="s">
        <v>32</v>
      </c>
      <c r="U19" s="423" t="s">
        <v>32</v>
      </c>
      <c r="V19" s="423" t="s">
        <v>350</v>
      </c>
      <c r="W19" s="423" t="s">
        <v>351</v>
      </c>
      <c r="X19" s="423" t="s">
        <v>32</v>
      </c>
      <c r="Y19" s="423" t="s">
        <v>32</v>
      </c>
      <c r="Z19" s="464" t="s">
        <v>32</v>
      </c>
      <c r="AA19" s="363" t="s">
        <v>32</v>
      </c>
      <c r="AB19" s="423" t="s">
        <v>32</v>
      </c>
      <c r="AC19" s="423" t="s">
        <v>32</v>
      </c>
      <c r="AD19" s="423" t="s">
        <v>350</v>
      </c>
      <c r="AE19" s="423" t="s">
        <v>351</v>
      </c>
      <c r="AF19" s="423" t="s">
        <v>32</v>
      </c>
      <c r="AG19" s="464" t="s">
        <v>32</v>
      </c>
      <c r="AH19" s="363" t="s">
        <v>32</v>
      </c>
      <c r="AI19" s="123">
        <f t="shared" si="8"/>
        <v>2</v>
      </c>
      <c r="AJ19" s="61">
        <f t="shared" si="9"/>
        <v>0</v>
      </c>
      <c r="AK19" s="61">
        <f t="shared" si="10"/>
        <v>0</v>
      </c>
      <c r="AL19" s="61">
        <f t="shared" si="11"/>
        <v>0</v>
      </c>
      <c r="AM19" s="61">
        <f t="shared" si="12"/>
        <v>0</v>
      </c>
      <c r="AN19" s="61">
        <f t="shared" si="13"/>
        <v>0</v>
      </c>
      <c r="AO19" s="61">
        <f t="shared" si="14"/>
        <v>0</v>
      </c>
      <c r="AP19" s="61">
        <f t="shared" si="15"/>
        <v>0</v>
      </c>
      <c r="AQ19" s="61">
        <f t="shared" si="16"/>
        <v>21</v>
      </c>
      <c r="AR19" s="61">
        <f t="shared" si="44"/>
        <v>0</v>
      </c>
      <c r="AS19" s="61">
        <f t="shared" si="17"/>
        <v>0</v>
      </c>
      <c r="AT19" s="61">
        <f t="shared" si="18"/>
        <v>0</v>
      </c>
      <c r="AU19" s="61">
        <f t="shared" si="19"/>
        <v>0</v>
      </c>
      <c r="AV19" s="61">
        <f t="shared" si="20"/>
        <v>0</v>
      </c>
      <c r="AW19" s="61">
        <f t="shared" si="21"/>
        <v>0</v>
      </c>
      <c r="AX19" s="61">
        <f t="shared" si="22"/>
        <v>0</v>
      </c>
      <c r="AY19" s="61">
        <f t="shared" si="23"/>
        <v>0</v>
      </c>
      <c r="AZ19" s="61">
        <f t="shared" si="24"/>
        <v>0</v>
      </c>
      <c r="BA19" s="61">
        <f t="shared" si="25"/>
        <v>0</v>
      </c>
      <c r="BB19" s="61">
        <f t="shared" si="26"/>
        <v>0</v>
      </c>
      <c r="BC19" s="62">
        <f t="shared" si="27"/>
        <v>16</v>
      </c>
      <c r="BD19" s="63"/>
      <c r="BE19" s="545">
        <f t="shared" si="45"/>
        <v>8</v>
      </c>
      <c r="BF19" s="5">
        <f t="shared" si="53"/>
        <v>0</v>
      </c>
      <c r="BG19" s="5">
        <f t="shared" si="28"/>
        <v>0</v>
      </c>
      <c r="BH19" s="5">
        <f t="shared" si="54"/>
        <v>0</v>
      </c>
      <c r="BI19" s="5">
        <f t="shared" si="55"/>
        <v>0</v>
      </c>
      <c r="BJ19" s="5">
        <f t="shared" si="29"/>
        <v>0</v>
      </c>
      <c r="BK19" s="5">
        <f t="shared" si="56"/>
        <v>0</v>
      </c>
      <c r="BL19" s="5">
        <f t="shared" si="30"/>
        <v>0</v>
      </c>
      <c r="BM19" s="5">
        <f t="shared" si="31"/>
        <v>0</v>
      </c>
      <c r="BN19" s="143">
        <f t="shared" si="32"/>
        <v>0</v>
      </c>
      <c r="BO19" s="145" t="e">
        <f>+BE19+FEV!BO19</f>
        <v>#REF!</v>
      </c>
      <c r="BP19" s="64" t="e">
        <f>+BO19+(JAN!BN19+FEV!BN19+BN19)*(12/24)-$BO$12</f>
        <v>#REF!</v>
      </c>
      <c r="BQ19" s="65" t="e">
        <f t="shared" si="33"/>
        <v>#REF!</v>
      </c>
      <c r="BR19" s="545" t="e">
        <f t="shared" si="34"/>
        <v>#REF!</v>
      </c>
      <c r="BS19" s="545" t="e">
        <f t="shared" si="58"/>
        <v>#REF!</v>
      </c>
      <c r="BT19" s="66" t="e">
        <f>+(BR19/$BR$77)-1</f>
        <v>#REF!</v>
      </c>
      <c r="BU19" s="67">
        <f t="shared" si="35"/>
        <v>0</v>
      </c>
      <c r="BV19" s="5">
        <f t="shared" si="36"/>
        <v>0</v>
      </c>
      <c r="BW19" s="67">
        <f t="shared" si="37"/>
        <v>0</v>
      </c>
      <c r="BX19" s="67">
        <f t="shared" si="38"/>
        <v>0</v>
      </c>
      <c r="BY19" s="68">
        <f t="shared" si="39"/>
        <v>0</v>
      </c>
      <c r="BZ19" s="67" t="e">
        <f>+BN19+FEV!BZ19</f>
        <v>#REF!</v>
      </c>
      <c r="CA19" s="67" t="e">
        <f>+FEV!CA19+BX19</f>
        <v>#REF!</v>
      </c>
      <c r="CB19" s="68" t="e">
        <f t="shared" si="40"/>
        <v>#REF!</v>
      </c>
      <c r="CC19" s="146"/>
      <c r="CE19" s="161">
        <f t="shared" si="41"/>
        <v>8</v>
      </c>
      <c r="CF19" s="125">
        <f t="shared" si="57"/>
        <v>16</v>
      </c>
      <c r="CG19" s="163">
        <f t="shared" si="46"/>
        <v>24</v>
      </c>
      <c r="CH19" s="163">
        <f t="shared" si="47"/>
        <v>0</v>
      </c>
      <c r="CI19" s="163">
        <f t="shared" si="48"/>
        <v>24</v>
      </c>
      <c r="CJ19" s="157">
        <f t="shared" si="42"/>
        <v>168</v>
      </c>
      <c r="CK19" s="418" t="e">
        <f>BY19-BV19+FEV!CK19</f>
        <v>#REF!</v>
      </c>
      <c r="CL19" s="424" t="e">
        <f t="shared" si="49"/>
        <v>#REF!</v>
      </c>
      <c r="CM19" s="424"/>
      <c r="CN19" s="124">
        <f t="shared" si="50"/>
        <v>8</v>
      </c>
      <c r="CO19" s="128">
        <f t="shared" si="51"/>
        <v>24</v>
      </c>
      <c r="CP19" s="125">
        <f t="shared" si="43"/>
        <v>16</v>
      </c>
      <c r="CQ19" s="125">
        <f t="shared" si="52"/>
        <v>16</v>
      </c>
    </row>
    <row r="20" spans="1:99" ht="21" customHeight="1" thickBot="1" x14ac:dyDescent="0.3">
      <c r="A20" s="127" t="s">
        <v>72</v>
      </c>
      <c r="B20" s="619" t="s">
        <v>75</v>
      </c>
      <c r="C20" s="620" t="s">
        <v>3</v>
      </c>
      <c r="D20" s="412" t="s">
        <v>24</v>
      </c>
      <c r="E20" s="429" t="s">
        <v>25</v>
      </c>
      <c r="F20" s="476"/>
      <c r="G20" s="432"/>
      <c r="H20" s="412" t="s">
        <v>24</v>
      </c>
      <c r="I20" s="412" t="s">
        <v>25</v>
      </c>
      <c r="J20" s="475"/>
      <c r="K20" s="475" t="s">
        <v>50</v>
      </c>
      <c r="L20" s="429" t="s">
        <v>24</v>
      </c>
      <c r="M20" s="434" t="s">
        <v>25</v>
      </c>
      <c r="N20" s="432"/>
      <c r="O20" s="432"/>
      <c r="P20" s="412" t="s">
        <v>24</v>
      </c>
      <c r="Q20" s="412" t="s">
        <v>24</v>
      </c>
      <c r="R20" s="427"/>
      <c r="S20" s="480"/>
      <c r="T20" s="953" t="s">
        <v>24</v>
      </c>
      <c r="U20" s="412" t="s">
        <v>25</v>
      </c>
      <c r="V20" s="475"/>
      <c r="W20" s="475"/>
      <c r="X20" s="412" t="s">
        <v>25</v>
      </c>
      <c r="Y20" s="412" t="s">
        <v>25</v>
      </c>
      <c r="Z20" s="441"/>
      <c r="AA20" s="476" t="s">
        <v>48</v>
      </c>
      <c r="AB20" s="412" t="s">
        <v>24</v>
      </c>
      <c r="AC20" s="412" t="s">
        <v>25</v>
      </c>
      <c r="AD20" s="475"/>
      <c r="AE20" s="475"/>
      <c r="AF20" s="412" t="s">
        <v>24</v>
      </c>
      <c r="AG20" s="429" t="s">
        <v>25</v>
      </c>
      <c r="AH20" s="434"/>
      <c r="AI20" s="123">
        <f t="shared" si="8"/>
        <v>8</v>
      </c>
      <c r="AJ20" s="61">
        <f t="shared" si="9"/>
        <v>8</v>
      </c>
      <c r="AK20" s="61">
        <f t="shared" si="10"/>
        <v>0</v>
      </c>
      <c r="AL20" s="61">
        <f t="shared" si="11"/>
        <v>0</v>
      </c>
      <c r="AM20" s="61">
        <f t="shared" si="12"/>
        <v>0</v>
      </c>
      <c r="AN20" s="61">
        <f t="shared" si="13"/>
        <v>0</v>
      </c>
      <c r="AO20" s="61">
        <f t="shared" si="14"/>
        <v>0</v>
      </c>
      <c r="AP20" s="61">
        <f t="shared" si="15"/>
        <v>0</v>
      </c>
      <c r="AQ20" s="61">
        <f t="shared" si="16"/>
        <v>0</v>
      </c>
      <c r="AR20" s="61">
        <f t="shared" si="44"/>
        <v>0</v>
      </c>
      <c r="AS20" s="61">
        <f t="shared" si="17"/>
        <v>0</v>
      </c>
      <c r="AT20" s="61">
        <f t="shared" si="18"/>
        <v>0</v>
      </c>
      <c r="AU20" s="61">
        <f t="shared" si="19"/>
        <v>0</v>
      </c>
      <c r="AV20" s="61">
        <f t="shared" si="20"/>
        <v>0</v>
      </c>
      <c r="AW20" s="61">
        <f t="shared" si="21"/>
        <v>0</v>
      </c>
      <c r="AX20" s="61">
        <f t="shared" si="22"/>
        <v>0</v>
      </c>
      <c r="AY20" s="61">
        <f t="shared" si="23"/>
        <v>0</v>
      </c>
      <c r="AZ20" s="61">
        <f t="shared" si="24"/>
        <v>0</v>
      </c>
      <c r="BA20" s="61">
        <f t="shared" si="25"/>
        <v>0</v>
      </c>
      <c r="BB20" s="61">
        <f t="shared" si="26"/>
        <v>0</v>
      </c>
      <c r="BC20" s="62">
        <f t="shared" si="27"/>
        <v>16</v>
      </c>
      <c r="BD20" s="63"/>
      <c r="BE20" s="545">
        <f t="shared" si="45"/>
        <v>8</v>
      </c>
      <c r="BF20" s="5">
        <f t="shared" si="53"/>
        <v>0</v>
      </c>
      <c r="BG20" s="5">
        <f t="shared" si="28"/>
        <v>0</v>
      </c>
      <c r="BH20" s="5">
        <f t="shared" si="54"/>
        <v>0</v>
      </c>
      <c r="BI20" s="5">
        <f t="shared" si="55"/>
        <v>0</v>
      </c>
      <c r="BJ20" s="5">
        <f t="shared" si="29"/>
        <v>1</v>
      </c>
      <c r="BK20" s="5">
        <f t="shared" si="56"/>
        <v>0</v>
      </c>
      <c r="BL20" s="5">
        <f t="shared" si="30"/>
        <v>1</v>
      </c>
      <c r="BM20" s="5">
        <f t="shared" si="31"/>
        <v>0</v>
      </c>
      <c r="BN20" s="143">
        <f t="shared" si="32"/>
        <v>0</v>
      </c>
      <c r="BO20" s="145">
        <f>+BE20+FEV!BO20</f>
        <v>22.166666666666668</v>
      </c>
      <c r="BP20" s="64">
        <f>+BO20+(JAN!BN20+FEV!BN20+BN20)*(12/24)-$BO$12</f>
        <v>0.83333333333333215</v>
      </c>
      <c r="BQ20" s="65">
        <f t="shared" si="33"/>
        <v>0</v>
      </c>
      <c r="BR20" s="545">
        <f t="shared" ref="BR20:BR26" si="59">+BO20+BY20*$BD$2</f>
        <v>23.166666666666668</v>
      </c>
      <c r="BS20" s="545">
        <f t="shared" ref="BS20:BS26" si="60">+BR20-$BO$12</f>
        <v>1.8333333333333321</v>
      </c>
      <c r="BT20" s="66" t="e">
        <f>+(BR20/$BR$77)-1</f>
        <v>#REF!</v>
      </c>
      <c r="BU20" s="67">
        <f t="shared" ref="BU20:BU28" si="61">+BF20+BG20</f>
        <v>0</v>
      </c>
      <c r="BV20" s="67">
        <f>+BH20+BI20</f>
        <v>0</v>
      </c>
      <c r="BW20" s="67">
        <f t="shared" ref="BW20:BW28" si="62">+BJ20+BK20</f>
        <v>1</v>
      </c>
      <c r="BX20" s="67">
        <f t="shared" ref="BX20:BX28" si="63">+BL20+BM20</f>
        <v>1</v>
      </c>
      <c r="BY20" s="68">
        <f t="shared" si="39"/>
        <v>2</v>
      </c>
      <c r="BZ20" s="67">
        <f>+BN20+FEV!BZ20</f>
        <v>0</v>
      </c>
      <c r="CA20" s="67">
        <f>+FEV!CA20+BX20</f>
        <v>17</v>
      </c>
      <c r="CB20" s="68">
        <f>+CA20-BZ20</f>
        <v>17</v>
      </c>
      <c r="CC20" s="227"/>
      <c r="CD20" s="227"/>
      <c r="CE20" s="161">
        <f t="shared" ref="CE20:CE28" si="64">+BE20</f>
        <v>8</v>
      </c>
      <c r="CF20" s="125">
        <f t="shared" si="57"/>
        <v>18</v>
      </c>
      <c r="CG20" s="163">
        <f t="shared" si="46"/>
        <v>192</v>
      </c>
      <c r="CH20" s="163">
        <f t="shared" si="47"/>
        <v>24</v>
      </c>
      <c r="CI20" s="163">
        <f t="shared" si="48"/>
        <v>216</v>
      </c>
      <c r="CJ20" s="157">
        <f t="shared" si="42"/>
        <v>0</v>
      </c>
      <c r="CK20" s="418">
        <f>BY20-BV20+FEV!CK20</f>
        <v>3</v>
      </c>
      <c r="CL20" s="424">
        <f>CK20*12+BV20*8</f>
        <v>36</v>
      </c>
      <c r="CM20" s="424"/>
      <c r="CN20" s="124">
        <f t="shared" si="50"/>
        <v>8</v>
      </c>
      <c r="CO20" s="128">
        <f t="shared" si="51"/>
        <v>216</v>
      </c>
      <c r="CP20" s="125">
        <f t="shared" si="43"/>
        <v>16</v>
      </c>
      <c r="CQ20" s="125">
        <f t="shared" si="52"/>
        <v>18</v>
      </c>
      <c r="CR20" s="227"/>
      <c r="CS20" s="227"/>
      <c r="CT20" s="227"/>
      <c r="CU20" s="227"/>
    </row>
    <row r="21" spans="1:99" ht="21" customHeight="1" thickBot="1" x14ac:dyDescent="0.3">
      <c r="A21" s="132" t="s">
        <v>74</v>
      </c>
      <c r="B21" s="570" t="s">
        <v>159</v>
      </c>
      <c r="C21" s="19" t="s">
        <v>3</v>
      </c>
      <c r="D21" s="412" t="s">
        <v>24</v>
      </c>
      <c r="E21" s="429" t="s">
        <v>25</v>
      </c>
      <c r="F21" s="476"/>
      <c r="G21" s="432"/>
      <c r="H21" s="412" t="s">
        <v>24</v>
      </c>
      <c r="I21" s="412" t="s">
        <v>25</v>
      </c>
      <c r="J21" s="475"/>
      <c r="K21" s="475"/>
      <c r="L21" s="429" t="s">
        <v>24</v>
      </c>
      <c r="M21" s="434" t="s">
        <v>25</v>
      </c>
      <c r="N21" s="432"/>
      <c r="O21" s="432"/>
      <c r="P21" s="412" t="s">
        <v>24</v>
      </c>
      <c r="Q21" s="412" t="s">
        <v>24</v>
      </c>
      <c r="R21" s="427"/>
      <c r="S21" s="480"/>
      <c r="T21" s="953" t="s">
        <v>24</v>
      </c>
      <c r="U21" s="412" t="s">
        <v>25</v>
      </c>
      <c r="V21" s="475"/>
      <c r="W21" s="475"/>
      <c r="X21" s="412" t="s">
        <v>25</v>
      </c>
      <c r="Y21" s="412" t="s">
        <v>25</v>
      </c>
      <c r="Z21" s="441"/>
      <c r="AA21" s="476" t="s">
        <v>48</v>
      </c>
      <c r="AB21" s="412" t="s">
        <v>24</v>
      </c>
      <c r="AC21" s="412" t="s">
        <v>25</v>
      </c>
      <c r="AD21" s="475"/>
      <c r="AE21" s="475"/>
      <c r="AF21" s="412" t="s">
        <v>24</v>
      </c>
      <c r="AG21" s="429" t="s">
        <v>25</v>
      </c>
      <c r="AH21" s="434"/>
      <c r="AI21" s="123">
        <f t="shared" si="8"/>
        <v>8</v>
      </c>
      <c r="AJ21" s="61">
        <f t="shared" si="9"/>
        <v>8</v>
      </c>
      <c r="AK21" s="61">
        <f t="shared" si="10"/>
        <v>0</v>
      </c>
      <c r="AL21" s="61">
        <f t="shared" si="11"/>
        <v>0</v>
      </c>
      <c r="AM21" s="61">
        <f t="shared" si="12"/>
        <v>0</v>
      </c>
      <c r="AN21" s="61">
        <f t="shared" si="13"/>
        <v>0</v>
      </c>
      <c r="AO21" s="61">
        <f t="shared" si="14"/>
        <v>0</v>
      </c>
      <c r="AP21" s="61">
        <f t="shared" si="15"/>
        <v>0</v>
      </c>
      <c r="AQ21" s="61">
        <f t="shared" si="16"/>
        <v>0</v>
      </c>
      <c r="AR21" s="61">
        <f t="shared" si="44"/>
        <v>0</v>
      </c>
      <c r="AS21" s="61">
        <f t="shared" si="17"/>
        <v>0</v>
      </c>
      <c r="AT21" s="61">
        <f t="shared" si="18"/>
        <v>0</v>
      </c>
      <c r="AU21" s="61">
        <f t="shared" si="19"/>
        <v>0</v>
      </c>
      <c r="AV21" s="61">
        <f t="shared" si="20"/>
        <v>0</v>
      </c>
      <c r="AW21" s="61">
        <f t="shared" si="21"/>
        <v>0</v>
      </c>
      <c r="AX21" s="61">
        <f t="shared" si="22"/>
        <v>0</v>
      </c>
      <c r="AY21" s="61">
        <f t="shared" si="23"/>
        <v>0</v>
      </c>
      <c r="AZ21" s="61">
        <f t="shared" si="24"/>
        <v>0</v>
      </c>
      <c r="BA21" s="61">
        <f t="shared" si="25"/>
        <v>0</v>
      </c>
      <c r="BB21" s="61">
        <f t="shared" si="26"/>
        <v>0</v>
      </c>
      <c r="BC21" s="62">
        <f t="shared" si="27"/>
        <v>16</v>
      </c>
      <c r="BD21" s="63"/>
      <c r="BE21" s="545">
        <f t="shared" si="45"/>
        <v>8</v>
      </c>
      <c r="BF21" s="5">
        <f t="shared" si="53"/>
        <v>0</v>
      </c>
      <c r="BG21" s="5">
        <f t="shared" si="28"/>
        <v>0</v>
      </c>
      <c r="BH21" s="5">
        <f t="shared" si="54"/>
        <v>0</v>
      </c>
      <c r="BI21" s="5">
        <f t="shared" si="55"/>
        <v>0</v>
      </c>
      <c r="BJ21" s="5">
        <f t="shared" si="29"/>
        <v>1</v>
      </c>
      <c r="BK21" s="5">
        <f t="shared" si="56"/>
        <v>0</v>
      </c>
      <c r="BL21" s="5">
        <f t="shared" si="30"/>
        <v>0</v>
      </c>
      <c r="BM21" s="5">
        <f t="shared" si="31"/>
        <v>0</v>
      </c>
      <c r="BN21" s="143">
        <f t="shared" si="32"/>
        <v>0</v>
      </c>
      <c r="BO21" s="145">
        <f>+BE21+FEV!BO21</f>
        <v>20.666666666666668</v>
      </c>
      <c r="BP21" s="64">
        <f>+BO21+(JAN!BN21+FEV!BN21+BN21)*(12/24)-$BO$12</f>
        <v>0.33333333333333215</v>
      </c>
      <c r="BQ21" s="65">
        <f t="shared" si="33"/>
        <v>0</v>
      </c>
      <c r="BR21" s="545">
        <f t="shared" si="59"/>
        <v>21.166666666666668</v>
      </c>
      <c r="BS21" s="545">
        <f t="shared" si="60"/>
        <v>-0.16666666666666785</v>
      </c>
      <c r="BT21" s="66" t="e">
        <f>+(BR21/$BR$77)-1</f>
        <v>#REF!</v>
      </c>
      <c r="BU21" s="67">
        <f t="shared" si="61"/>
        <v>0</v>
      </c>
      <c r="BV21" s="67">
        <f t="shared" ref="BV21:BV28" si="65">+BH21+BI21</f>
        <v>0</v>
      </c>
      <c r="BW21" s="67">
        <f t="shared" si="62"/>
        <v>1</v>
      </c>
      <c r="BX21" s="67">
        <f t="shared" si="63"/>
        <v>0</v>
      </c>
      <c r="BY21" s="68">
        <f t="shared" si="39"/>
        <v>1</v>
      </c>
      <c r="BZ21" s="67">
        <f>+BN21+FEV!BZ21</f>
        <v>2</v>
      </c>
      <c r="CA21" s="67">
        <f>+FEV!CA21+BX21</f>
        <v>5</v>
      </c>
      <c r="CB21" s="68">
        <f t="shared" ref="CB21:CB28" si="66">+CA21-BZ21</f>
        <v>3</v>
      </c>
      <c r="CE21" s="161">
        <f t="shared" si="64"/>
        <v>8</v>
      </c>
      <c r="CF21" s="125">
        <f t="shared" si="57"/>
        <v>17</v>
      </c>
      <c r="CG21" s="163">
        <f t="shared" si="46"/>
        <v>192</v>
      </c>
      <c r="CH21" s="163">
        <f t="shared" si="47"/>
        <v>12</v>
      </c>
      <c r="CI21" s="163">
        <f t="shared" si="48"/>
        <v>204</v>
      </c>
      <c r="CJ21" s="157">
        <f t="shared" si="42"/>
        <v>0</v>
      </c>
      <c r="CK21" s="418">
        <f>BY21-BV21+FEV!CK21</f>
        <v>5</v>
      </c>
      <c r="CL21" s="424">
        <f t="shared" ref="CL21:CL28" si="67">CK21*12+BV21*8</f>
        <v>60</v>
      </c>
      <c r="CM21" s="424"/>
      <c r="CN21" s="124">
        <f t="shared" si="50"/>
        <v>8</v>
      </c>
      <c r="CO21" s="128">
        <f t="shared" si="51"/>
        <v>204</v>
      </c>
      <c r="CP21" s="125">
        <f t="shared" si="43"/>
        <v>16</v>
      </c>
      <c r="CQ21" s="125">
        <f t="shared" si="52"/>
        <v>17</v>
      </c>
    </row>
    <row r="22" spans="1:99" ht="21" customHeight="1" thickBot="1" x14ac:dyDescent="0.3">
      <c r="A22" s="127" t="s">
        <v>76</v>
      </c>
      <c r="B22" s="570" t="s">
        <v>81</v>
      </c>
      <c r="C22" s="19" t="s">
        <v>3</v>
      </c>
      <c r="D22" s="409"/>
      <c r="E22" s="429"/>
      <c r="F22" s="434" t="s">
        <v>36</v>
      </c>
      <c r="G22" s="412" t="s">
        <v>36</v>
      </c>
      <c r="H22" s="412" t="s">
        <v>36</v>
      </c>
      <c r="I22" s="412" t="s">
        <v>36</v>
      </c>
      <c r="J22" s="475" t="s">
        <v>36</v>
      </c>
      <c r="K22" s="475"/>
      <c r="L22" s="429"/>
      <c r="M22" s="434" t="s">
        <v>36</v>
      </c>
      <c r="N22" s="432" t="s">
        <v>36</v>
      </c>
      <c r="O22" s="432" t="s">
        <v>36</v>
      </c>
      <c r="P22" s="412" t="s">
        <v>36</v>
      </c>
      <c r="Q22" s="412" t="s">
        <v>36</v>
      </c>
      <c r="R22" s="427"/>
      <c r="S22" s="480"/>
      <c r="T22" s="953" t="s">
        <v>32</v>
      </c>
      <c r="U22" s="412" t="s">
        <v>32</v>
      </c>
      <c r="V22" s="413" t="s">
        <v>350</v>
      </c>
      <c r="W22" s="413" t="s">
        <v>351</v>
      </c>
      <c r="X22" s="412" t="s">
        <v>32</v>
      </c>
      <c r="Y22" s="412" t="s">
        <v>32</v>
      </c>
      <c r="Z22" s="429" t="s">
        <v>32</v>
      </c>
      <c r="AA22" s="434" t="s">
        <v>32</v>
      </c>
      <c r="AB22" s="412" t="s">
        <v>32</v>
      </c>
      <c r="AC22" s="412" t="s">
        <v>32</v>
      </c>
      <c r="AD22" s="413" t="s">
        <v>350</v>
      </c>
      <c r="AE22" s="413" t="s">
        <v>351</v>
      </c>
      <c r="AF22" s="412" t="s">
        <v>32</v>
      </c>
      <c r="AG22" s="429" t="s">
        <v>32</v>
      </c>
      <c r="AH22" s="434" t="s">
        <v>32</v>
      </c>
      <c r="AI22" s="123">
        <f t="shared" si="8"/>
        <v>0</v>
      </c>
      <c r="AJ22" s="61">
        <f t="shared" si="9"/>
        <v>0</v>
      </c>
      <c r="AK22" s="61">
        <f t="shared" si="10"/>
        <v>0</v>
      </c>
      <c r="AL22" s="61">
        <f t="shared" si="11"/>
        <v>0</v>
      </c>
      <c r="AM22" s="61">
        <f t="shared" si="12"/>
        <v>0</v>
      </c>
      <c r="AN22" s="61">
        <f t="shared" si="13"/>
        <v>0</v>
      </c>
      <c r="AO22" s="61">
        <f t="shared" si="14"/>
        <v>0</v>
      </c>
      <c r="AP22" s="61">
        <f t="shared" si="15"/>
        <v>0</v>
      </c>
      <c r="AQ22" s="61">
        <f t="shared" si="16"/>
        <v>11</v>
      </c>
      <c r="AR22" s="61">
        <f t="shared" si="44"/>
        <v>0</v>
      </c>
      <c r="AS22" s="61">
        <f t="shared" si="17"/>
        <v>0</v>
      </c>
      <c r="AT22" s="61">
        <f t="shared" si="18"/>
        <v>0</v>
      </c>
      <c r="AU22" s="61">
        <f t="shared" si="19"/>
        <v>10</v>
      </c>
      <c r="AV22" s="61">
        <f t="shared" si="20"/>
        <v>0</v>
      </c>
      <c r="AW22" s="61">
        <f t="shared" si="21"/>
        <v>0</v>
      </c>
      <c r="AX22" s="61">
        <f t="shared" si="22"/>
        <v>0</v>
      </c>
      <c r="AY22" s="61">
        <f t="shared" si="23"/>
        <v>0</v>
      </c>
      <c r="AZ22" s="61">
        <f t="shared" si="24"/>
        <v>0</v>
      </c>
      <c r="BA22" s="61">
        <f t="shared" si="25"/>
        <v>0</v>
      </c>
      <c r="BB22" s="61">
        <f t="shared" si="26"/>
        <v>0</v>
      </c>
      <c r="BC22" s="62">
        <f t="shared" si="27"/>
        <v>14</v>
      </c>
      <c r="BD22" s="63"/>
      <c r="BE22" s="545">
        <f t="shared" si="45"/>
        <v>7</v>
      </c>
      <c r="BF22" s="5">
        <f t="shared" si="53"/>
        <v>0</v>
      </c>
      <c r="BG22" s="5">
        <f t="shared" si="28"/>
        <v>0</v>
      </c>
      <c r="BH22" s="5">
        <f t="shared" si="54"/>
        <v>0</v>
      </c>
      <c r="BI22" s="5">
        <f t="shared" si="55"/>
        <v>0</v>
      </c>
      <c r="BJ22" s="5">
        <f t="shared" si="29"/>
        <v>0</v>
      </c>
      <c r="BK22" s="5">
        <f t="shared" si="56"/>
        <v>0</v>
      </c>
      <c r="BL22" s="5">
        <f t="shared" si="30"/>
        <v>0</v>
      </c>
      <c r="BM22" s="5">
        <f t="shared" si="31"/>
        <v>0</v>
      </c>
      <c r="BN22" s="143">
        <f t="shared" si="32"/>
        <v>0</v>
      </c>
      <c r="BO22" s="145">
        <f>+BE22+FEV!BO22</f>
        <v>22.666666666666668</v>
      </c>
      <c r="BP22" s="64">
        <f>+BO22+(JAN!BN22+FEV!BN22+BN22)*(12/24)-$BO$12</f>
        <v>1.3333333333333321</v>
      </c>
      <c r="BQ22" s="65">
        <f t="shared" si="33"/>
        <v>0</v>
      </c>
      <c r="BR22" s="545">
        <f t="shared" si="59"/>
        <v>22.666666666666668</v>
      </c>
      <c r="BS22" s="545">
        <f t="shared" si="60"/>
        <v>1.3333333333333321</v>
      </c>
      <c r="BT22" s="66" t="e">
        <f>+(BR22/$BR$77)-1</f>
        <v>#REF!</v>
      </c>
      <c r="BU22" s="67">
        <f t="shared" si="61"/>
        <v>0</v>
      </c>
      <c r="BV22" s="67">
        <f t="shared" si="65"/>
        <v>0</v>
      </c>
      <c r="BW22" s="67">
        <f t="shared" si="62"/>
        <v>0</v>
      </c>
      <c r="BX22" s="67">
        <f t="shared" si="63"/>
        <v>0</v>
      </c>
      <c r="BY22" s="68">
        <f t="shared" si="39"/>
        <v>0</v>
      </c>
      <c r="BZ22" s="67">
        <f>+BN22+FEV!BZ22</f>
        <v>0</v>
      </c>
      <c r="CA22" s="67">
        <f>+FEV!CA22+BX22</f>
        <v>0</v>
      </c>
      <c r="CB22" s="68">
        <f t="shared" si="66"/>
        <v>0</v>
      </c>
      <c r="CE22" s="161">
        <f t="shared" si="64"/>
        <v>7</v>
      </c>
      <c r="CF22" s="125">
        <f t="shared" si="57"/>
        <v>14</v>
      </c>
      <c r="CG22" s="163">
        <f t="shared" si="46"/>
        <v>0</v>
      </c>
      <c r="CH22" s="163">
        <f t="shared" si="47"/>
        <v>0</v>
      </c>
      <c r="CI22" s="163">
        <f t="shared" si="48"/>
        <v>0</v>
      </c>
      <c r="CJ22" s="157">
        <f t="shared" si="42"/>
        <v>168</v>
      </c>
      <c r="CK22" s="418">
        <f>BY22-BV22+FEV!CK22</f>
        <v>1</v>
      </c>
      <c r="CL22" s="424">
        <f t="shared" si="67"/>
        <v>12</v>
      </c>
      <c r="CM22" s="424"/>
      <c r="CN22" s="124">
        <f t="shared" si="50"/>
        <v>7</v>
      </c>
      <c r="CO22" s="128">
        <f t="shared" si="51"/>
        <v>0</v>
      </c>
      <c r="CP22" s="125">
        <f t="shared" si="43"/>
        <v>14</v>
      </c>
      <c r="CQ22" s="125">
        <f t="shared" si="52"/>
        <v>14</v>
      </c>
    </row>
    <row r="23" spans="1:99" ht="21" customHeight="1" thickBot="1" x14ac:dyDescent="0.3">
      <c r="A23" s="132" t="s">
        <v>78</v>
      </c>
      <c r="B23" s="605" t="s">
        <v>106</v>
      </c>
      <c r="C23" s="19" t="s">
        <v>3</v>
      </c>
      <c r="D23" s="474"/>
      <c r="E23" s="672"/>
      <c r="F23" s="363" t="s">
        <v>24</v>
      </c>
      <c r="G23" s="423" t="s">
        <v>25</v>
      </c>
      <c r="H23" s="474"/>
      <c r="I23" s="474"/>
      <c r="J23" s="423" t="s">
        <v>25</v>
      </c>
      <c r="K23" s="423" t="s">
        <v>41</v>
      </c>
      <c r="L23" s="672"/>
      <c r="M23" s="481"/>
      <c r="N23" s="423" t="s">
        <v>27</v>
      </c>
      <c r="O23" s="423" t="s">
        <v>25</v>
      </c>
      <c r="P23" s="474"/>
      <c r="Q23" s="474"/>
      <c r="R23" s="423" t="s">
        <v>24</v>
      </c>
      <c r="S23" s="977" t="s">
        <v>37</v>
      </c>
      <c r="T23" s="980" t="s">
        <v>37</v>
      </c>
      <c r="U23" s="979" t="s">
        <v>37</v>
      </c>
      <c r="V23" s="979" t="s">
        <v>37</v>
      </c>
      <c r="W23" s="979" t="s">
        <v>37</v>
      </c>
      <c r="X23" s="979" t="s">
        <v>37</v>
      </c>
      <c r="Y23" s="979"/>
      <c r="Z23" s="977"/>
      <c r="AA23" s="980" t="s">
        <v>37</v>
      </c>
      <c r="AB23" s="979" t="s">
        <v>37</v>
      </c>
      <c r="AC23" s="979" t="s">
        <v>37</v>
      </c>
      <c r="AD23" s="979" t="s">
        <v>37</v>
      </c>
      <c r="AE23" s="979" t="s">
        <v>37</v>
      </c>
      <c r="AF23" s="979"/>
      <c r="AG23" s="977"/>
      <c r="AH23" s="955" t="s">
        <v>37</v>
      </c>
      <c r="AI23" s="123">
        <f t="shared" si="8"/>
        <v>2</v>
      </c>
      <c r="AJ23" s="61">
        <f t="shared" si="9"/>
        <v>3</v>
      </c>
      <c r="AK23" s="61">
        <f t="shared" si="10"/>
        <v>0</v>
      </c>
      <c r="AL23" s="61">
        <f t="shared" si="11"/>
        <v>0</v>
      </c>
      <c r="AM23" s="61">
        <f t="shared" si="12"/>
        <v>0</v>
      </c>
      <c r="AN23" s="61">
        <f t="shared" si="13"/>
        <v>0</v>
      </c>
      <c r="AO23" s="61">
        <f t="shared" si="14"/>
        <v>1</v>
      </c>
      <c r="AP23" s="61">
        <f t="shared" si="15"/>
        <v>0</v>
      </c>
      <c r="AQ23" s="61">
        <f t="shared" si="16"/>
        <v>0</v>
      </c>
      <c r="AR23" s="61">
        <f t="shared" si="44"/>
        <v>0</v>
      </c>
      <c r="AS23" s="61">
        <f t="shared" si="17"/>
        <v>0</v>
      </c>
      <c r="AT23" s="61">
        <f t="shared" si="18"/>
        <v>0</v>
      </c>
      <c r="AU23" s="61">
        <f t="shared" si="19"/>
        <v>0</v>
      </c>
      <c r="AV23" s="61">
        <f t="shared" si="20"/>
        <v>12</v>
      </c>
      <c r="AW23" s="61">
        <f t="shared" si="21"/>
        <v>0</v>
      </c>
      <c r="AX23" s="61">
        <f t="shared" si="22"/>
        <v>0</v>
      </c>
      <c r="AY23" s="61">
        <f t="shared" si="23"/>
        <v>0</v>
      </c>
      <c r="AZ23" s="61">
        <f t="shared" si="24"/>
        <v>0</v>
      </c>
      <c r="BA23" s="61">
        <f t="shared" si="25"/>
        <v>0</v>
      </c>
      <c r="BB23" s="61">
        <f t="shared" si="26"/>
        <v>1</v>
      </c>
      <c r="BC23" s="62">
        <f t="shared" si="27"/>
        <v>14</v>
      </c>
      <c r="BD23" s="63"/>
      <c r="BE23" s="545">
        <f t="shared" si="45"/>
        <v>7</v>
      </c>
      <c r="BF23" s="5">
        <f t="shared" si="53"/>
        <v>0</v>
      </c>
      <c r="BG23" s="5">
        <f t="shared" si="28"/>
        <v>0</v>
      </c>
      <c r="BH23" s="5">
        <f t="shared" si="54"/>
        <v>0</v>
      </c>
      <c r="BI23" s="5">
        <f t="shared" si="55"/>
        <v>0</v>
      </c>
      <c r="BJ23" s="5">
        <f t="shared" si="29"/>
        <v>0</v>
      </c>
      <c r="BK23" s="5">
        <f t="shared" si="56"/>
        <v>0</v>
      </c>
      <c r="BL23" s="5">
        <f t="shared" si="30"/>
        <v>0</v>
      </c>
      <c r="BM23" s="5">
        <f t="shared" si="31"/>
        <v>0</v>
      </c>
      <c r="BN23" s="143">
        <f t="shared" si="32"/>
        <v>0</v>
      </c>
      <c r="BO23" s="145">
        <f>+BE23+FEV!BO23</f>
        <v>21.5</v>
      </c>
      <c r="BP23" s="64">
        <f>+BO23+(JAN!BN23+FEV!BN23+BN23)*(12/24)-$BO$12</f>
        <v>0.1666666666666643</v>
      </c>
      <c r="BQ23" s="65">
        <f t="shared" si="33"/>
        <v>0</v>
      </c>
      <c r="BR23" s="545">
        <f t="shared" si="59"/>
        <v>21.5</v>
      </c>
      <c r="BS23" s="545">
        <f t="shared" si="60"/>
        <v>0.1666666666666643</v>
      </c>
      <c r="BT23" s="66" t="e">
        <f>+(BR23/$BR$77)-1</f>
        <v>#REF!</v>
      </c>
      <c r="BU23" s="67">
        <f t="shared" si="61"/>
        <v>0</v>
      </c>
      <c r="BV23" s="67">
        <f t="shared" si="65"/>
        <v>0</v>
      </c>
      <c r="BW23" s="67">
        <f t="shared" si="62"/>
        <v>0</v>
      </c>
      <c r="BX23" s="67">
        <f t="shared" si="63"/>
        <v>0</v>
      </c>
      <c r="BY23" s="68">
        <f t="shared" si="39"/>
        <v>0</v>
      </c>
      <c r="BZ23" s="67">
        <f>+BN23+FEV!BZ23</f>
        <v>0</v>
      </c>
      <c r="CA23" s="67">
        <f>+FEV!CA23+BX23</f>
        <v>5</v>
      </c>
      <c r="CB23" s="68">
        <f t="shared" si="66"/>
        <v>5</v>
      </c>
      <c r="CC23" s="146"/>
      <c r="CE23" s="161">
        <f t="shared" si="64"/>
        <v>7</v>
      </c>
      <c r="CF23" s="125">
        <f t="shared" si="57"/>
        <v>14</v>
      </c>
      <c r="CG23" s="163">
        <f t="shared" si="46"/>
        <v>72</v>
      </c>
      <c r="CH23" s="163">
        <f t="shared" si="47"/>
        <v>0</v>
      </c>
      <c r="CI23" s="163">
        <f t="shared" si="48"/>
        <v>72</v>
      </c>
      <c r="CJ23" s="157">
        <f t="shared" si="42"/>
        <v>96</v>
      </c>
      <c r="CK23" s="418">
        <f>BY23-BV23+FEV!CK23</f>
        <v>3</v>
      </c>
      <c r="CL23" s="424">
        <f t="shared" si="67"/>
        <v>36</v>
      </c>
      <c r="CM23" s="424"/>
      <c r="CN23" s="124">
        <f t="shared" si="50"/>
        <v>7</v>
      </c>
      <c r="CO23" s="128">
        <f t="shared" si="51"/>
        <v>72</v>
      </c>
      <c r="CP23" s="125">
        <f t="shared" si="43"/>
        <v>14</v>
      </c>
      <c r="CQ23" s="125">
        <f t="shared" si="52"/>
        <v>14</v>
      </c>
    </row>
    <row r="24" spans="1:99" ht="21" customHeight="1" thickBot="1" x14ac:dyDescent="0.3">
      <c r="A24" s="127" t="s">
        <v>80</v>
      </c>
      <c r="B24" s="570" t="s">
        <v>112</v>
      </c>
      <c r="C24" s="19" t="s">
        <v>3</v>
      </c>
      <c r="D24" s="412" t="s">
        <v>24</v>
      </c>
      <c r="E24" s="429" t="s">
        <v>25</v>
      </c>
      <c r="F24" s="476"/>
      <c r="G24" s="432"/>
      <c r="H24" s="412" t="s">
        <v>24</v>
      </c>
      <c r="I24" s="412" t="s">
        <v>25</v>
      </c>
      <c r="J24" s="475"/>
      <c r="K24" s="475"/>
      <c r="L24" s="429" t="s">
        <v>24</v>
      </c>
      <c r="M24" s="434" t="s">
        <v>25</v>
      </c>
      <c r="N24" s="432"/>
      <c r="O24" s="432"/>
      <c r="P24" s="412" t="s">
        <v>24</v>
      </c>
      <c r="Q24" s="412" t="s">
        <v>24</v>
      </c>
      <c r="R24" s="427" t="s">
        <v>61</v>
      </c>
      <c r="S24" s="480"/>
      <c r="T24" s="953" t="s">
        <v>24</v>
      </c>
      <c r="U24" s="412" t="s">
        <v>25</v>
      </c>
      <c r="V24" s="475"/>
      <c r="W24" s="475"/>
      <c r="X24" s="412" t="s">
        <v>25</v>
      </c>
      <c r="Y24" s="412" t="s">
        <v>25</v>
      </c>
      <c r="Z24" s="441"/>
      <c r="AA24" s="476"/>
      <c r="AB24" s="412" t="s">
        <v>32</v>
      </c>
      <c r="AC24" s="412" t="s">
        <v>32</v>
      </c>
      <c r="AD24" s="475" t="s">
        <v>350</v>
      </c>
      <c r="AE24" s="475" t="s">
        <v>351</v>
      </c>
      <c r="AF24" s="412" t="s">
        <v>32</v>
      </c>
      <c r="AG24" s="429" t="s">
        <v>32</v>
      </c>
      <c r="AH24" s="433" t="s">
        <v>32</v>
      </c>
      <c r="AI24" s="123">
        <f t="shared" si="8"/>
        <v>6</v>
      </c>
      <c r="AJ24" s="61">
        <f t="shared" si="9"/>
        <v>6</v>
      </c>
      <c r="AK24" s="61">
        <f t="shared" si="10"/>
        <v>0</v>
      </c>
      <c r="AL24" s="61">
        <f t="shared" si="11"/>
        <v>0</v>
      </c>
      <c r="AM24" s="61">
        <f t="shared" si="12"/>
        <v>0</v>
      </c>
      <c r="AN24" s="61">
        <f t="shared" si="13"/>
        <v>0</v>
      </c>
      <c r="AO24" s="61">
        <f t="shared" si="14"/>
        <v>0</v>
      </c>
      <c r="AP24" s="61">
        <f t="shared" si="15"/>
        <v>0</v>
      </c>
      <c r="AQ24" s="61">
        <f t="shared" si="16"/>
        <v>5</v>
      </c>
      <c r="AR24" s="61">
        <f t="shared" si="44"/>
        <v>0</v>
      </c>
      <c r="AS24" s="61">
        <f t="shared" si="17"/>
        <v>0</v>
      </c>
      <c r="AT24" s="61">
        <f t="shared" si="18"/>
        <v>0</v>
      </c>
      <c r="AU24" s="61">
        <f t="shared" si="19"/>
        <v>0</v>
      </c>
      <c r="AV24" s="61">
        <f t="shared" si="20"/>
        <v>0</v>
      </c>
      <c r="AW24" s="61">
        <f t="shared" si="21"/>
        <v>0</v>
      </c>
      <c r="AX24" s="61">
        <f t="shared" si="22"/>
        <v>0</v>
      </c>
      <c r="AY24" s="61">
        <f t="shared" si="23"/>
        <v>0</v>
      </c>
      <c r="AZ24" s="61">
        <f t="shared" si="24"/>
        <v>0</v>
      </c>
      <c r="BA24" s="61">
        <f t="shared" si="25"/>
        <v>0</v>
      </c>
      <c r="BB24" s="61">
        <f t="shared" si="26"/>
        <v>0</v>
      </c>
      <c r="BC24" s="62">
        <f t="shared" si="27"/>
        <v>15.333333333333334</v>
      </c>
      <c r="BD24" s="63"/>
      <c r="BE24" s="545">
        <f t="shared" si="45"/>
        <v>7.666666666666667</v>
      </c>
      <c r="BF24" s="5">
        <f t="shared" si="53"/>
        <v>1</v>
      </c>
      <c r="BG24" s="5">
        <f t="shared" si="28"/>
        <v>0</v>
      </c>
      <c r="BH24" s="5">
        <f t="shared" si="54"/>
        <v>0</v>
      </c>
      <c r="BI24" s="5">
        <f t="shared" si="55"/>
        <v>0</v>
      </c>
      <c r="BJ24" s="5">
        <f t="shared" si="29"/>
        <v>0</v>
      </c>
      <c r="BK24" s="5">
        <f t="shared" si="56"/>
        <v>0</v>
      </c>
      <c r="BL24" s="5">
        <f t="shared" si="30"/>
        <v>0</v>
      </c>
      <c r="BM24" s="5">
        <f t="shared" si="31"/>
        <v>0</v>
      </c>
      <c r="BN24" s="143">
        <f t="shared" si="32"/>
        <v>0</v>
      </c>
      <c r="BO24" s="145">
        <f>+BE24+FEV!BO24</f>
        <v>21.833333333333336</v>
      </c>
      <c r="BP24" s="64">
        <f>+BO24+(JAN!BN25+FEV!BN24+BN24)*(12/24)-$BO$12</f>
        <v>0.5</v>
      </c>
      <c r="BQ24" s="65">
        <f t="shared" si="33"/>
        <v>0</v>
      </c>
      <c r="BR24" s="545">
        <f t="shared" si="59"/>
        <v>22.333333333333336</v>
      </c>
      <c r="BS24" s="545">
        <f t="shared" si="60"/>
        <v>1</v>
      </c>
      <c r="BT24" s="66" t="e">
        <f>+(BR24/$BR$77)-1</f>
        <v>#REF!</v>
      </c>
      <c r="BU24" s="67">
        <f t="shared" si="61"/>
        <v>1</v>
      </c>
      <c r="BV24" s="67">
        <f t="shared" si="65"/>
        <v>0</v>
      </c>
      <c r="BW24" s="67">
        <f t="shared" si="62"/>
        <v>0</v>
      </c>
      <c r="BX24" s="67">
        <f t="shared" si="63"/>
        <v>0</v>
      </c>
      <c r="BY24" s="68">
        <f t="shared" si="39"/>
        <v>1</v>
      </c>
      <c r="BZ24" s="67">
        <f>+BN24+FEV!BZ24</f>
        <v>0</v>
      </c>
      <c r="CA24" s="67">
        <f>+FEV!CA24+BX24</f>
        <v>16</v>
      </c>
      <c r="CB24" s="68">
        <f t="shared" si="66"/>
        <v>16</v>
      </c>
      <c r="CE24" s="161">
        <f t="shared" si="64"/>
        <v>7.666666666666667</v>
      </c>
      <c r="CF24" s="125">
        <f t="shared" si="57"/>
        <v>16.333333333333336</v>
      </c>
      <c r="CG24" s="163">
        <f t="shared" si="46"/>
        <v>144</v>
      </c>
      <c r="CH24" s="163">
        <f t="shared" si="47"/>
        <v>12</v>
      </c>
      <c r="CI24" s="163">
        <f t="shared" si="48"/>
        <v>156</v>
      </c>
      <c r="CJ24" s="157">
        <f t="shared" si="42"/>
        <v>40</v>
      </c>
      <c r="CK24" s="418">
        <f>BY24-BV24+FEV!CK24</f>
        <v>2</v>
      </c>
      <c r="CL24" s="424">
        <f t="shared" si="67"/>
        <v>24</v>
      </c>
      <c r="CM24" s="424"/>
      <c r="CN24" s="124">
        <f t="shared" si="50"/>
        <v>7.666666666666667</v>
      </c>
      <c r="CO24" s="128">
        <f t="shared" si="51"/>
        <v>156</v>
      </c>
      <c r="CP24" s="125">
        <f t="shared" si="43"/>
        <v>15.333333333333334</v>
      </c>
      <c r="CQ24" s="125">
        <f t="shared" si="52"/>
        <v>16.333333333333336</v>
      </c>
    </row>
    <row r="25" spans="1:99" ht="21" customHeight="1" thickBot="1" x14ac:dyDescent="0.3">
      <c r="A25" s="132" t="s">
        <v>82</v>
      </c>
      <c r="B25" s="570" t="s">
        <v>291</v>
      </c>
      <c r="C25" s="19" t="s">
        <v>3</v>
      </c>
      <c r="D25" s="412" t="s">
        <v>27</v>
      </c>
      <c r="E25" s="429" t="s">
        <v>25</v>
      </c>
      <c r="F25" s="476"/>
      <c r="G25" s="432" t="s">
        <v>35</v>
      </c>
      <c r="H25" s="412" t="s">
        <v>27</v>
      </c>
      <c r="I25" s="412" t="s">
        <v>25</v>
      </c>
      <c r="J25" s="475"/>
      <c r="K25" s="475"/>
      <c r="L25" s="429" t="s">
        <v>24</v>
      </c>
      <c r="M25" s="434" t="s">
        <v>25</v>
      </c>
      <c r="N25" s="432"/>
      <c r="O25" s="432"/>
      <c r="P25" s="412" t="s">
        <v>27</v>
      </c>
      <c r="Q25" s="412" t="s">
        <v>31</v>
      </c>
      <c r="R25" s="426"/>
      <c r="S25" s="497"/>
      <c r="T25" s="953" t="s">
        <v>58</v>
      </c>
      <c r="U25" s="412" t="s">
        <v>25</v>
      </c>
      <c r="V25" s="475"/>
      <c r="W25" s="475" t="s">
        <v>26</v>
      </c>
      <c r="X25" s="412" t="s">
        <v>26</v>
      </c>
      <c r="Y25" s="412" t="s">
        <v>25</v>
      </c>
      <c r="Z25" s="441"/>
      <c r="AA25" s="476" t="s">
        <v>48</v>
      </c>
      <c r="AB25" s="412" t="s">
        <v>27</v>
      </c>
      <c r="AC25" s="412" t="s">
        <v>25</v>
      </c>
      <c r="AD25" s="475"/>
      <c r="AE25" s="475"/>
      <c r="AF25" s="412" t="s">
        <v>31</v>
      </c>
      <c r="AG25" s="429" t="s">
        <v>25</v>
      </c>
      <c r="AH25" s="433"/>
      <c r="AI25" s="123">
        <f t="shared" si="8"/>
        <v>1</v>
      </c>
      <c r="AJ25" s="61">
        <f t="shared" si="9"/>
        <v>7</v>
      </c>
      <c r="AK25" s="61">
        <f t="shared" si="10"/>
        <v>0</v>
      </c>
      <c r="AL25" s="61">
        <f t="shared" si="11"/>
        <v>0</v>
      </c>
      <c r="AM25" s="61">
        <f t="shared" si="12"/>
        <v>0</v>
      </c>
      <c r="AN25" s="61">
        <f t="shared" si="13"/>
        <v>2</v>
      </c>
      <c r="AO25" s="61">
        <f t="shared" si="14"/>
        <v>4</v>
      </c>
      <c r="AP25" s="61">
        <f t="shared" si="15"/>
        <v>2</v>
      </c>
      <c r="AQ25" s="61">
        <f t="shared" si="16"/>
        <v>0</v>
      </c>
      <c r="AR25" s="61">
        <f t="shared" si="44"/>
        <v>0</v>
      </c>
      <c r="AS25" s="61">
        <f t="shared" si="17"/>
        <v>0</v>
      </c>
      <c r="AT25" s="61">
        <f t="shared" si="18"/>
        <v>1</v>
      </c>
      <c r="AU25" s="61">
        <f t="shared" si="19"/>
        <v>0</v>
      </c>
      <c r="AV25" s="61">
        <f t="shared" si="20"/>
        <v>0</v>
      </c>
      <c r="AW25" s="61">
        <f t="shared" si="21"/>
        <v>0</v>
      </c>
      <c r="AX25" s="61">
        <f t="shared" si="22"/>
        <v>0</v>
      </c>
      <c r="AY25" s="61">
        <f t="shared" si="23"/>
        <v>0</v>
      </c>
      <c r="AZ25" s="61">
        <f t="shared" si="24"/>
        <v>0</v>
      </c>
      <c r="BA25" s="61">
        <f t="shared" si="25"/>
        <v>0</v>
      </c>
      <c r="BB25" s="61">
        <f t="shared" si="26"/>
        <v>0</v>
      </c>
      <c r="BC25" s="62">
        <f t="shared" si="27"/>
        <v>14</v>
      </c>
      <c r="BD25" s="63"/>
      <c r="BE25" s="545">
        <f t="shared" si="45"/>
        <v>7</v>
      </c>
      <c r="BF25" s="5">
        <f t="shared" si="53"/>
        <v>0</v>
      </c>
      <c r="BG25" s="5">
        <f t="shared" si="28"/>
        <v>0</v>
      </c>
      <c r="BH25" s="5">
        <f t="shared" si="54"/>
        <v>0</v>
      </c>
      <c r="BI25" s="5">
        <f t="shared" si="55"/>
        <v>0</v>
      </c>
      <c r="BJ25" s="5">
        <f t="shared" si="29"/>
        <v>1</v>
      </c>
      <c r="BK25" s="5">
        <f t="shared" si="56"/>
        <v>0</v>
      </c>
      <c r="BL25" s="5">
        <f t="shared" si="30"/>
        <v>0</v>
      </c>
      <c r="BM25" s="5">
        <f t="shared" si="31"/>
        <v>0</v>
      </c>
      <c r="BN25" s="143">
        <f t="shared" si="32"/>
        <v>1</v>
      </c>
      <c r="BO25" s="145">
        <f>+BE25+FEV!BO25</f>
        <v>20.333333333333336</v>
      </c>
      <c r="BP25" s="64">
        <f>+BO25+(JAN!BN26+FEV!BN25+BN25)*(12/24)-$BO$12</f>
        <v>-0.5</v>
      </c>
      <c r="BQ25" s="65">
        <f t="shared" si="33"/>
        <v>1</v>
      </c>
      <c r="BR25" s="545">
        <f t="shared" si="59"/>
        <v>20.833333333333336</v>
      </c>
      <c r="BS25" s="545">
        <f t="shared" si="60"/>
        <v>-0.5</v>
      </c>
      <c r="BT25" s="66" t="e">
        <f>+(BR25/$BR$77)-1</f>
        <v>#REF!</v>
      </c>
      <c r="BU25" s="67">
        <f t="shared" si="61"/>
        <v>0</v>
      </c>
      <c r="BV25" s="67">
        <f t="shared" si="65"/>
        <v>0</v>
      </c>
      <c r="BW25" s="67">
        <f t="shared" si="62"/>
        <v>1</v>
      </c>
      <c r="BX25" s="67">
        <f t="shared" si="63"/>
        <v>0</v>
      </c>
      <c r="BY25" s="68">
        <f t="shared" si="39"/>
        <v>1</v>
      </c>
      <c r="BZ25" s="67">
        <f>+BN25+FEV!BZ25</f>
        <v>1</v>
      </c>
      <c r="CA25" s="67">
        <f>+FEV!CA25+BX25</f>
        <v>9</v>
      </c>
      <c r="CB25" s="68">
        <f t="shared" si="66"/>
        <v>8</v>
      </c>
      <c r="CE25" s="161">
        <f t="shared" si="64"/>
        <v>7</v>
      </c>
      <c r="CF25" s="125">
        <f t="shared" si="57"/>
        <v>15</v>
      </c>
      <c r="CG25" s="163">
        <f t="shared" si="46"/>
        <v>168</v>
      </c>
      <c r="CH25" s="163">
        <f t="shared" si="47"/>
        <v>12</v>
      </c>
      <c r="CI25" s="163">
        <f t="shared" si="48"/>
        <v>180</v>
      </c>
      <c r="CJ25" s="157">
        <f t="shared" si="42"/>
        <v>12</v>
      </c>
      <c r="CK25" s="418">
        <f>BY25-BV25+FEV!CK25</f>
        <v>6</v>
      </c>
      <c r="CL25" s="424">
        <f t="shared" si="67"/>
        <v>72</v>
      </c>
      <c r="CM25" s="424"/>
      <c r="CN25" s="124">
        <f t="shared" si="50"/>
        <v>7</v>
      </c>
      <c r="CO25" s="128">
        <f t="shared" si="51"/>
        <v>180</v>
      </c>
      <c r="CP25" s="125">
        <f t="shared" si="43"/>
        <v>14</v>
      </c>
      <c r="CQ25" s="125">
        <f t="shared" si="52"/>
        <v>15</v>
      </c>
    </row>
    <row r="26" spans="1:99" ht="21" customHeight="1" thickBot="1" x14ac:dyDescent="0.3">
      <c r="A26" s="127" t="s">
        <v>84</v>
      </c>
      <c r="B26" s="570" t="s">
        <v>292</v>
      </c>
      <c r="C26" s="19" t="s">
        <v>3</v>
      </c>
      <c r="D26" s="412" t="s">
        <v>24</v>
      </c>
      <c r="E26" s="429" t="s">
        <v>25</v>
      </c>
      <c r="F26" s="476"/>
      <c r="G26" s="432"/>
      <c r="H26" s="412" t="s">
        <v>24</v>
      </c>
      <c r="I26" s="412" t="s">
        <v>25</v>
      </c>
      <c r="J26" s="475" t="s">
        <v>57</v>
      </c>
      <c r="K26" s="475"/>
      <c r="L26" s="429" t="s">
        <v>27</v>
      </c>
      <c r="M26" s="434" t="s">
        <v>25</v>
      </c>
      <c r="N26" s="432"/>
      <c r="O26" s="432"/>
      <c r="P26" s="412" t="s">
        <v>24</v>
      </c>
      <c r="Q26" s="412" t="s">
        <v>24</v>
      </c>
      <c r="R26" s="427"/>
      <c r="S26" s="480" t="s">
        <v>27</v>
      </c>
      <c r="T26" s="953" t="s">
        <v>31</v>
      </c>
      <c r="U26" s="412" t="s">
        <v>25</v>
      </c>
      <c r="V26" s="475"/>
      <c r="W26" s="475"/>
      <c r="X26" s="412" t="s">
        <v>25</v>
      </c>
      <c r="Y26" s="412" t="s">
        <v>25</v>
      </c>
      <c r="Z26" s="441"/>
      <c r="AA26" s="476" t="s">
        <v>48</v>
      </c>
      <c r="AB26" s="412" t="s">
        <v>24</v>
      </c>
      <c r="AC26" s="412" t="s">
        <v>25</v>
      </c>
      <c r="AD26" s="475"/>
      <c r="AE26" s="475"/>
      <c r="AF26" s="412" t="s">
        <v>24</v>
      </c>
      <c r="AG26" s="429" t="s">
        <v>25</v>
      </c>
      <c r="AH26" s="434"/>
      <c r="AI26" s="123">
        <f t="shared" si="8"/>
        <v>6</v>
      </c>
      <c r="AJ26" s="61">
        <f t="shared" si="9"/>
        <v>8</v>
      </c>
      <c r="AK26" s="61">
        <f t="shared" si="10"/>
        <v>0</v>
      </c>
      <c r="AL26" s="61">
        <f t="shared" si="11"/>
        <v>0</v>
      </c>
      <c r="AM26" s="61">
        <f t="shared" si="12"/>
        <v>0</v>
      </c>
      <c r="AN26" s="61">
        <f t="shared" si="13"/>
        <v>0</v>
      </c>
      <c r="AO26" s="61">
        <f t="shared" si="14"/>
        <v>2</v>
      </c>
      <c r="AP26" s="61">
        <f t="shared" si="15"/>
        <v>1</v>
      </c>
      <c r="AQ26" s="61">
        <f t="shared" si="16"/>
        <v>0</v>
      </c>
      <c r="AR26" s="61">
        <f t="shared" si="44"/>
        <v>0</v>
      </c>
      <c r="AS26" s="61">
        <f t="shared" si="17"/>
        <v>0</v>
      </c>
      <c r="AT26" s="61">
        <f t="shared" si="18"/>
        <v>0</v>
      </c>
      <c r="AU26" s="61">
        <f t="shared" si="19"/>
        <v>0</v>
      </c>
      <c r="AV26" s="61">
        <f t="shared" si="20"/>
        <v>0</v>
      </c>
      <c r="AW26" s="61">
        <f t="shared" si="21"/>
        <v>0</v>
      </c>
      <c r="AX26" s="61">
        <f t="shared" si="22"/>
        <v>0</v>
      </c>
      <c r="AY26" s="61">
        <f t="shared" si="23"/>
        <v>0</v>
      </c>
      <c r="AZ26" s="61">
        <f t="shared" si="24"/>
        <v>0</v>
      </c>
      <c r="BA26" s="61">
        <f t="shared" si="25"/>
        <v>0</v>
      </c>
      <c r="BB26" s="61">
        <f t="shared" si="26"/>
        <v>0</v>
      </c>
      <c r="BC26" s="62">
        <f t="shared" si="27"/>
        <v>16</v>
      </c>
      <c r="BD26" s="331"/>
      <c r="BE26" s="545">
        <f t="shared" si="45"/>
        <v>8</v>
      </c>
      <c r="BF26" s="330">
        <f>COUNTIF($D26:$AH26,"DTS")+COUNTIF($D26:$AH26,"DTS1")</f>
        <v>0</v>
      </c>
      <c r="BG26" s="330">
        <f>COUNTIF($D26:$AH26,"NTS")+COUNTIF($D26:$AH26,"NTS1")</f>
        <v>1</v>
      </c>
      <c r="BH26" s="5">
        <f t="shared" si="54"/>
        <v>0</v>
      </c>
      <c r="BI26" s="5">
        <f t="shared" si="55"/>
        <v>0</v>
      </c>
      <c r="BJ26" s="330">
        <f>COUNTIF($D26:$AH26,"DTS5S")+COUNTIF($D26:$AH26,"DTS5S1")</f>
        <v>1</v>
      </c>
      <c r="BK26" s="330">
        <f>COUNTIF($D26:$AH26,"NTS5S")+COUNTIF($D26:$AH26,"NTS5S1")</f>
        <v>0</v>
      </c>
      <c r="BL26" s="330">
        <f>COUNTIF($D26:$AH26,"DTSDS")+COUNTIF($D26:$AH26,"DTSDS1")</f>
        <v>0</v>
      </c>
      <c r="BM26" s="330">
        <f>COUNTIF($D26:$AH26,"NTSDS")+COUNTIF($D26:$AH26,"NTSDS1")</f>
        <v>0</v>
      </c>
      <c r="BN26" s="329">
        <f>COUNTIF($D26:$AH26,"FOTS")</f>
        <v>0</v>
      </c>
      <c r="BO26" s="145">
        <f>+BE26+FEV!BO26</f>
        <v>22.333333333333332</v>
      </c>
      <c r="BP26" s="64">
        <f>+BO26+(JAN!BN27+FEV!BN26+BN26)*(12/24)-$BO$12</f>
        <v>0.99999999999999645</v>
      </c>
      <c r="BQ26" s="65">
        <f t="shared" si="33"/>
        <v>0</v>
      </c>
      <c r="BR26" s="545">
        <f t="shared" si="59"/>
        <v>23.333333333333332</v>
      </c>
      <c r="BS26" s="545">
        <f t="shared" si="60"/>
        <v>1.9999999999999964</v>
      </c>
      <c r="BT26" s="66" t="e">
        <f>+(BR26/$BR$77)-1</f>
        <v>#REF!</v>
      </c>
      <c r="BU26" s="67">
        <f t="shared" si="61"/>
        <v>1</v>
      </c>
      <c r="BV26" s="67">
        <f t="shared" si="65"/>
        <v>0</v>
      </c>
      <c r="BW26" s="67">
        <f t="shared" si="62"/>
        <v>1</v>
      </c>
      <c r="BX26" s="67">
        <f t="shared" si="63"/>
        <v>0</v>
      </c>
      <c r="BY26" s="68">
        <f t="shared" si="39"/>
        <v>2</v>
      </c>
      <c r="BZ26" s="67">
        <f>+BN26+FEV!BZ26</f>
        <v>0</v>
      </c>
      <c r="CA26" s="67">
        <f>+FEV!CA26+BX26</f>
        <v>13</v>
      </c>
      <c r="CB26" s="68">
        <f t="shared" si="66"/>
        <v>13</v>
      </c>
      <c r="CE26" s="161">
        <f t="shared" si="64"/>
        <v>8</v>
      </c>
      <c r="CF26" s="125">
        <f t="shared" si="57"/>
        <v>18</v>
      </c>
      <c r="CG26" s="163">
        <f t="shared" si="46"/>
        <v>192</v>
      </c>
      <c r="CH26" s="163">
        <f t="shared" si="47"/>
        <v>24</v>
      </c>
      <c r="CI26" s="163">
        <f t="shared" si="48"/>
        <v>216</v>
      </c>
      <c r="CJ26" s="157">
        <f t="shared" si="42"/>
        <v>0</v>
      </c>
      <c r="CK26" s="418">
        <f>BY26-BV26+FEV!CK26</f>
        <v>4</v>
      </c>
      <c r="CL26" s="424">
        <f t="shared" si="67"/>
        <v>48</v>
      </c>
      <c r="CM26" s="424"/>
      <c r="CN26" s="124">
        <f t="shared" si="50"/>
        <v>8</v>
      </c>
      <c r="CO26" s="128">
        <f t="shared" si="51"/>
        <v>216</v>
      </c>
      <c r="CP26" s="125">
        <f t="shared" si="43"/>
        <v>16</v>
      </c>
      <c r="CQ26" s="125">
        <f t="shared" si="52"/>
        <v>18</v>
      </c>
    </row>
    <row r="27" spans="1:99" ht="21" customHeight="1" thickBot="1" x14ac:dyDescent="0.3">
      <c r="A27" s="132" t="s">
        <v>85</v>
      </c>
      <c r="B27" s="570" t="s">
        <v>330</v>
      </c>
      <c r="C27" s="19" t="s">
        <v>3</v>
      </c>
      <c r="D27" s="409" t="s">
        <v>27</v>
      </c>
      <c r="E27" s="414" t="s">
        <v>25</v>
      </c>
      <c r="F27" s="473"/>
      <c r="G27" s="479"/>
      <c r="H27" s="409" t="s">
        <v>24</v>
      </c>
      <c r="I27" s="409" t="s">
        <v>25</v>
      </c>
      <c r="J27" s="471"/>
      <c r="K27" s="471"/>
      <c r="L27" s="414" t="s">
        <v>24</v>
      </c>
      <c r="M27" s="433" t="s">
        <v>25</v>
      </c>
      <c r="N27" s="479"/>
      <c r="O27" s="479"/>
      <c r="P27" s="409" t="s">
        <v>24</v>
      </c>
      <c r="Q27" s="409" t="s">
        <v>31</v>
      </c>
      <c r="R27" s="493"/>
      <c r="S27" s="477" t="s">
        <v>50</v>
      </c>
      <c r="T27" s="952" t="s">
        <v>24</v>
      </c>
      <c r="U27" s="409" t="s">
        <v>25</v>
      </c>
      <c r="V27" s="471"/>
      <c r="W27" s="471"/>
      <c r="X27" s="409" t="s">
        <v>31</v>
      </c>
      <c r="Y27" s="409" t="s">
        <v>25</v>
      </c>
      <c r="Z27" s="478"/>
      <c r="AA27" s="473" t="s">
        <v>48</v>
      </c>
      <c r="AB27" s="409" t="s">
        <v>24</v>
      </c>
      <c r="AC27" s="409" t="s">
        <v>25</v>
      </c>
      <c r="AD27" s="471"/>
      <c r="AE27" s="471" t="s">
        <v>26</v>
      </c>
      <c r="AF27" s="409" t="s">
        <v>24</v>
      </c>
      <c r="AG27" s="414" t="s">
        <v>25</v>
      </c>
      <c r="AH27" s="433"/>
      <c r="AI27" s="123">
        <f t="shared" si="8"/>
        <v>6</v>
      </c>
      <c r="AJ27" s="61">
        <f t="shared" si="9"/>
        <v>7</v>
      </c>
      <c r="AK27" s="61">
        <f t="shared" si="10"/>
        <v>0</v>
      </c>
      <c r="AL27" s="61">
        <f t="shared" si="11"/>
        <v>0</v>
      </c>
      <c r="AM27" s="61">
        <f t="shared" si="12"/>
        <v>0</v>
      </c>
      <c r="AN27" s="61">
        <f t="shared" si="13"/>
        <v>1</v>
      </c>
      <c r="AO27" s="61">
        <f t="shared" si="14"/>
        <v>1</v>
      </c>
      <c r="AP27" s="61">
        <f t="shared" si="15"/>
        <v>2</v>
      </c>
      <c r="AQ27" s="61">
        <f t="shared" si="16"/>
        <v>0</v>
      </c>
      <c r="AR27" s="61">
        <f t="shared" si="44"/>
        <v>0</v>
      </c>
      <c r="AS27" s="61">
        <f t="shared" si="17"/>
        <v>0</v>
      </c>
      <c r="AT27" s="61">
        <f t="shared" si="18"/>
        <v>0</v>
      </c>
      <c r="AU27" s="61">
        <f t="shared" si="19"/>
        <v>0</v>
      </c>
      <c r="AV27" s="61">
        <f t="shared" si="20"/>
        <v>0</v>
      </c>
      <c r="AW27" s="61">
        <f t="shared" si="21"/>
        <v>0</v>
      </c>
      <c r="AX27" s="61">
        <f t="shared" si="22"/>
        <v>0</v>
      </c>
      <c r="AY27" s="61">
        <f t="shared" si="23"/>
        <v>0</v>
      </c>
      <c r="AZ27" s="61">
        <f t="shared" si="24"/>
        <v>0</v>
      </c>
      <c r="BA27" s="61">
        <f t="shared" si="25"/>
        <v>0</v>
      </c>
      <c r="BB27" s="61">
        <f t="shared" si="26"/>
        <v>0</v>
      </c>
      <c r="BC27" s="62">
        <f t="shared" si="27"/>
        <v>15</v>
      </c>
      <c r="BD27" s="63"/>
      <c r="BE27" s="545">
        <f t="shared" si="45"/>
        <v>7.5</v>
      </c>
      <c r="BF27" s="5">
        <f>COUNTIF($D27:$AH27,"DTS")+COUNTIF($D27:$AH27,"DTS1")</f>
        <v>0</v>
      </c>
      <c r="BG27" s="5">
        <f>COUNTIF($D27:$AH27,"NTS")+COUNTIF($D27:$AH27,"NTS1")</f>
        <v>0</v>
      </c>
      <c r="BH27" s="5">
        <f t="shared" si="54"/>
        <v>0</v>
      </c>
      <c r="BI27" s="5">
        <f t="shared" si="55"/>
        <v>0</v>
      </c>
      <c r="BJ27" s="5">
        <f>COUNTIF($D27:$AH27,"DTS5S")+COUNTIF($D27:$AH27,"DTS5S1")</f>
        <v>1</v>
      </c>
      <c r="BK27" s="5">
        <f>COUNTIF($D27:$AH27,"NTS5S")+COUNTIF($D27:$AH27,"NTS5S1")</f>
        <v>0</v>
      </c>
      <c r="BL27" s="5">
        <f>COUNTIF($D27:$AH27,"DTSDS")+COUNTIF($D27:$AH27,"DTSDS1")</f>
        <v>1</v>
      </c>
      <c r="BM27" s="5">
        <f>COUNTIF($D27:$AH27,"NTSDS")+COUNTIF($D27:$AH27,"NTSDS1")</f>
        <v>0</v>
      </c>
      <c r="BN27" s="143">
        <f>COUNTIF($D27:$AH27,"FOTS")</f>
        <v>0</v>
      </c>
      <c r="BO27" s="145">
        <f>+BE27+FEV!BO27</f>
        <v>15.666666666666668</v>
      </c>
      <c r="BP27" s="837">
        <f>+BO27+(JAN!BN28+FEV!BN27+BN27)*(12/24)-$BO$12+"144:00"</f>
        <v>0.33333333333333215</v>
      </c>
      <c r="BQ27" s="65">
        <f t="shared" si="33"/>
        <v>0</v>
      </c>
      <c r="BR27" s="838">
        <f>+BO27+BY27*$BD$2+"144:00"</f>
        <v>22.666666666666668</v>
      </c>
      <c r="BS27" s="545">
        <f>+BR27-$BO$12</f>
        <v>1.3333333333333321</v>
      </c>
      <c r="BT27" s="66" t="e">
        <f>+(BR27/$BR$77)-1</f>
        <v>#REF!</v>
      </c>
      <c r="BU27" s="67">
        <f t="shared" si="61"/>
        <v>0</v>
      </c>
      <c r="BV27" s="67">
        <f t="shared" si="65"/>
        <v>0</v>
      </c>
      <c r="BW27" s="67">
        <f t="shared" si="62"/>
        <v>1</v>
      </c>
      <c r="BX27" s="67">
        <f t="shared" si="63"/>
        <v>1</v>
      </c>
      <c r="BY27" s="68">
        <f t="shared" si="39"/>
        <v>2</v>
      </c>
      <c r="BZ27" s="67">
        <f>+BN27+FEV!BZ27</f>
        <v>0</v>
      </c>
      <c r="CA27" s="67">
        <f>+FEV!CA27+BX27</f>
        <v>1</v>
      </c>
      <c r="CB27" s="68">
        <f t="shared" si="66"/>
        <v>1</v>
      </c>
      <c r="CE27" s="161">
        <f t="shared" si="64"/>
        <v>7.5</v>
      </c>
      <c r="CF27" s="125">
        <f t="shared" si="57"/>
        <v>17</v>
      </c>
      <c r="CG27" s="163">
        <f t="shared" si="46"/>
        <v>180</v>
      </c>
      <c r="CH27" s="163">
        <f t="shared" si="47"/>
        <v>24</v>
      </c>
      <c r="CI27" s="163">
        <f t="shared" si="48"/>
        <v>204</v>
      </c>
      <c r="CJ27" s="157">
        <f t="shared" si="42"/>
        <v>0</v>
      </c>
      <c r="CK27" s="418">
        <f>BY27-BV27+FEV!CK27</f>
        <v>3</v>
      </c>
      <c r="CL27" s="424">
        <f t="shared" si="67"/>
        <v>36</v>
      </c>
      <c r="CM27" s="424"/>
      <c r="CN27" s="124">
        <f t="shared" si="50"/>
        <v>7.5</v>
      </c>
      <c r="CO27" s="128">
        <f t="shared" si="51"/>
        <v>204</v>
      </c>
      <c r="CP27" s="125">
        <f t="shared" si="43"/>
        <v>15</v>
      </c>
      <c r="CQ27" s="125">
        <f t="shared" si="52"/>
        <v>17</v>
      </c>
    </row>
    <row r="28" spans="1:99" ht="21" customHeight="1" thickBot="1" x14ac:dyDescent="0.3">
      <c r="A28" s="127" t="s">
        <v>87</v>
      </c>
      <c r="B28" s="570" t="s">
        <v>331</v>
      </c>
      <c r="C28" s="19" t="s">
        <v>3</v>
      </c>
      <c r="D28" s="409" t="s">
        <v>26</v>
      </c>
      <c r="E28" s="414"/>
      <c r="F28" s="433" t="s">
        <v>24</v>
      </c>
      <c r="G28" s="479"/>
      <c r="H28" s="409" t="s">
        <v>24</v>
      </c>
      <c r="I28" s="409" t="s">
        <v>35</v>
      </c>
      <c r="J28" s="471"/>
      <c r="K28" s="471"/>
      <c r="L28" s="414" t="s">
        <v>24</v>
      </c>
      <c r="M28" s="433" t="s">
        <v>25</v>
      </c>
      <c r="N28" s="479"/>
      <c r="O28" s="479"/>
      <c r="P28" s="409" t="s">
        <v>24</v>
      </c>
      <c r="Q28" s="409" t="s">
        <v>24</v>
      </c>
      <c r="R28" s="493"/>
      <c r="S28" s="477"/>
      <c r="T28" s="952" t="s">
        <v>24</v>
      </c>
      <c r="U28" s="409" t="s">
        <v>25</v>
      </c>
      <c r="V28" s="471"/>
      <c r="W28" s="471"/>
      <c r="X28" s="409" t="s">
        <v>25</v>
      </c>
      <c r="Y28" s="409" t="s">
        <v>25</v>
      </c>
      <c r="Z28" s="478"/>
      <c r="AA28" s="473" t="s">
        <v>48</v>
      </c>
      <c r="AB28" s="409" t="s">
        <v>27</v>
      </c>
      <c r="AC28" s="409" t="s">
        <v>25</v>
      </c>
      <c r="AD28" s="471"/>
      <c r="AE28" s="471"/>
      <c r="AF28" s="409" t="s">
        <v>24</v>
      </c>
      <c r="AG28" s="414" t="s">
        <v>25</v>
      </c>
      <c r="AH28" s="433"/>
      <c r="AI28" s="123">
        <f t="shared" si="8"/>
        <v>7</v>
      </c>
      <c r="AJ28" s="61">
        <f t="shared" si="9"/>
        <v>6</v>
      </c>
      <c r="AK28" s="61">
        <f t="shared" si="10"/>
        <v>0</v>
      </c>
      <c r="AL28" s="61">
        <f t="shared" si="11"/>
        <v>0</v>
      </c>
      <c r="AM28" s="61">
        <f t="shared" si="12"/>
        <v>0</v>
      </c>
      <c r="AN28" s="61">
        <f t="shared" si="13"/>
        <v>1</v>
      </c>
      <c r="AO28" s="61">
        <f t="shared" si="14"/>
        <v>1</v>
      </c>
      <c r="AP28" s="61">
        <f t="shared" si="15"/>
        <v>0</v>
      </c>
      <c r="AQ28" s="61">
        <f t="shared" si="16"/>
        <v>0</v>
      </c>
      <c r="AR28" s="61">
        <f t="shared" si="44"/>
        <v>0</v>
      </c>
      <c r="AS28" s="61">
        <f t="shared" si="17"/>
        <v>0</v>
      </c>
      <c r="AT28" s="61">
        <f t="shared" si="18"/>
        <v>1</v>
      </c>
      <c r="AU28" s="61">
        <f t="shared" si="19"/>
        <v>0</v>
      </c>
      <c r="AV28" s="61">
        <f t="shared" si="20"/>
        <v>0</v>
      </c>
      <c r="AW28" s="61">
        <f t="shared" si="21"/>
        <v>0</v>
      </c>
      <c r="AX28" s="61">
        <f t="shared" si="22"/>
        <v>0</v>
      </c>
      <c r="AY28" s="61">
        <f t="shared" si="23"/>
        <v>0</v>
      </c>
      <c r="AZ28" s="61">
        <f t="shared" si="24"/>
        <v>0</v>
      </c>
      <c r="BA28" s="61">
        <f t="shared" si="25"/>
        <v>0</v>
      </c>
      <c r="BB28" s="61">
        <f t="shared" si="26"/>
        <v>0</v>
      </c>
      <c r="BC28" s="62">
        <f t="shared" si="27"/>
        <v>15</v>
      </c>
      <c r="BD28" s="63"/>
      <c r="BE28" s="545">
        <f>+AI28*$BD$2+AJ28*$BD$6+AN28*$BD$2+AO28*$BD$6+AQ28*8/24+AU28*8/24+AV28*8/24+AW28*8/24+AX28*12/24+AY28*8/24+AZ28*$BD$2+BA28*8/24+BN28*(0/24)+(AM28*$BE$2)+AK28*$BF$2+AL28*$BF$6+AR28*$BD$2</f>
        <v>7.5</v>
      </c>
      <c r="BF28" s="5">
        <f t="shared" si="53"/>
        <v>0</v>
      </c>
      <c r="BG28" s="5">
        <f t="shared" si="28"/>
        <v>0</v>
      </c>
      <c r="BH28" s="5">
        <f t="shared" si="54"/>
        <v>0</v>
      </c>
      <c r="BI28" s="5">
        <f t="shared" si="55"/>
        <v>0</v>
      </c>
      <c r="BJ28" s="5">
        <f t="shared" si="29"/>
        <v>1</v>
      </c>
      <c r="BK28" s="5">
        <f t="shared" si="56"/>
        <v>0</v>
      </c>
      <c r="BL28" s="5">
        <f t="shared" si="30"/>
        <v>0</v>
      </c>
      <c r="BM28" s="5">
        <f t="shared" si="31"/>
        <v>0</v>
      </c>
      <c r="BN28" s="143">
        <f t="shared" si="32"/>
        <v>0</v>
      </c>
      <c r="BO28" s="145">
        <f>+BE28+FEV!BO28</f>
        <v>16.166666666666668</v>
      </c>
      <c r="BP28" s="837">
        <f>+BO28+(JAN!BN29+FEV!BN28+BN28)*(12/24)-$BO$12+"144:00"</f>
        <v>0.83333333333333215</v>
      </c>
      <c r="BQ28" s="65">
        <f t="shared" si="33"/>
        <v>0</v>
      </c>
      <c r="BR28" s="838">
        <f>+BO28+BY28*$BD$2+"144:00"</f>
        <v>22.666666666666668</v>
      </c>
      <c r="BS28" s="545">
        <f>+BR28-$BO$12</f>
        <v>1.3333333333333321</v>
      </c>
      <c r="BT28" s="66" t="e">
        <f>+(BR28/$BR$77)-1</f>
        <v>#REF!</v>
      </c>
      <c r="BU28" s="67">
        <f t="shared" si="61"/>
        <v>0</v>
      </c>
      <c r="BV28" s="67">
        <f t="shared" si="65"/>
        <v>0</v>
      </c>
      <c r="BW28" s="67">
        <f t="shared" si="62"/>
        <v>1</v>
      </c>
      <c r="BX28" s="67">
        <f t="shared" si="63"/>
        <v>0</v>
      </c>
      <c r="BY28" s="68">
        <f t="shared" si="39"/>
        <v>1</v>
      </c>
      <c r="BZ28" s="67">
        <f>+BN28+FEV!BZ28</f>
        <v>0</v>
      </c>
      <c r="CA28" s="67">
        <f>+FEV!CA28+BX28</f>
        <v>0</v>
      </c>
      <c r="CB28" s="68">
        <f t="shared" si="66"/>
        <v>0</v>
      </c>
      <c r="CE28" s="161">
        <f t="shared" si="64"/>
        <v>7.5</v>
      </c>
      <c r="CF28" s="125">
        <f t="shared" si="57"/>
        <v>16</v>
      </c>
      <c r="CG28" s="163">
        <f t="shared" si="46"/>
        <v>180</v>
      </c>
      <c r="CH28" s="163">
        <f t="shared" si="47"/>
        <v>12</v>
      </c>
      <c r="CI28" s="163">
        <f t="shared" si="48"/>
        <v>192</v>
      </c>
      <c r="CJ28" s="157">
        <f t="shared" si="42"/>
        <v>0</v>
      </c>
      <c r="CK28" s="418">
        <f>BY28-BV28+FEV!CK28</f>
        <v>2</v>
      </c>
      <c r="CL28" s="424">
        <f t="shared" si="67"/>
        <v>24</v>
      </c>
      <c r="CM28" s="424"/>
      <c r="CN28" s="124">
        <f t="shared" si="50"/>
        <v>7.5</v>
      </c>
      <c r="CO28" s="128">
        <f t="shared" si="51"/>
        <v>192</v>
      </c>
      <c r="CP28" s="125">
        <f t="shared" si="43"/>
        <v>15</v>
      </c>
      <c r="CQ28" s="125">
        <f t="shared" si="52"/>
        <v>16</v>
      </c>
    </row>
    <row r="29" spans="1:99" s="23" customFormat="1" ht="24" customHeight="1" thickBot="1" x14ac:dyDescent="0.25">
      <c r="A29" s="59" t="s">
        <v>21</v>
      </c>
      <c r="B29" s="59" t="s">
        <v>22</v>
      </c>
      <c r="C29" s="222" t="s">
        <v>23</v>
      </c>
      <c r="D29" s="261">
        <v>1</v>
      </c>
      <c r="E29" s="596">
        <v>2</v>
      </c>
      <c r="F29" s="305">
        <v>3</v>
      </c>
      <c r="G29" s="262">
        <v>4</v>
      </c>
      <c r="H29" s="262">
        <v>5</v>
      </c>
      <c r="I29" s="262">
        <v>6</v>
      </c>
      <c r="J29" s="262">
        <v>7</v>
      </c>
      <c r="K29" s="262">
        <v>8</v>
      </c>
      <c r="L29" s="597">
        <v>9</v>
      </c>
      <c r="M29" s="305">
        <v>10</v>
      </c>
      <c r="N29" s="262">
        <v>11</v>
      </c>
      <c r="O29" s="262">
        <v>12</v>
      </c>
      <c r="P29" s="261">
        <v>13</v>
      </c>
      <c r="Q29" s="262">
        <v>14</v>
      </c>
      <c r="R29" s="262">
        <v>15</v>
      </c>
      <c r="S29" s="596">
        <v>16</v>
      </c>
      <c r="T29" s="305">
        <v>17</v>
      </c>
      <c r="U29" s="262">
        <v>18</v>
      </c>
      <c r="V29" s="262">
        <v>19</v>
      </c>
      <c r="W29" s="262">
        <v>20</v>
      </c>
      <c r="X29" s="261">
        <v>21</v>
      </c>
      <c r="Y29" s="262">
        <v>22</v>
      </c>
      <c r="Z29" s="596">
        <v>23</v>
      </c>
      <c r="AA29" s="305">
        <v>24</v>
      </c>
      <c r="AB29" s="262">
        <v>25</v>
      </c>
      <c r="AC29" s="262">
        <v>26</v>
      </c>
      <c r="AD29" s="262">
        <v>27</v>
      </c>
      <c r="AE29" s="262">
        <v>28</v>
      </c>
      <c r="AF29" s="261">
        <v>29</v>
      </c>
      <c r="AG29" s="596">
        <v>30</v>
      </c>
      <c r="AH29" s="305">
        <v>31</v>
      </c>
      <c r="AI29" s="131">
        <f t="shared" ref="AI29:BC29" si="68">SUM(AI13:AI28)</f>
        <v>85</v>
      </c>
      <c r="AJ29" s="131">
        <f t="shared" si="68"/>
        <v>86</v>
      </c>
      <c r="AK29" s="131">
        <f t="shared" si="68"/>
        <v>0</v>
      </c>
      <c r="AL29" s="131">
        <f t="shared" si="68"/>
        <v>0</v>
      </c>
      <c r="AM29" s="131">
        <f t="shared" si="68"/>
        <v>0</v>
      </c>
      <c r="AN29" s="131">
        <f t="shared" si="68"/>
        <v>17</v>
      </c>
      <c r="AO29" s="131">
        <f t="shared" si="68"/>
        <v>14</v>
      </c>
      <c r="AP29" s="131">
        <f t="shared" si="68"/>
        <v>14</v>
      </c>
      <c r="AQ29" s="131">
        <f t="shared" si="68"/>
        <v>37</v>
      </c>
      <c r="AR29" s="131">
        <f t="shared" si="68"/>
        <v>0</v>
      </c>
      <c r="AS29" s="131">
        <f t="shared" si="68"/>
        <v>0</v>
      </c>
      <c r="AT29" s="131">
        <f t="shared" si="68"/>
        <v>3</v>
      </c>
      <c r="AU29" s="131">
        <f t="shared" si="68"/>
        <v>10</v>
      </c>
      <c r="AV29" s="131">
        <f t="shared" si="68"/>
        <v>12</v>
      </c>
      <c r="AW29" s="131">
        <f t="shared" si="68"/>
        <v>0</v>
      </c>
      <c r="AX29" s="131">
        <f t="shared" si="68"/>
        <v>0</v>
      </c>
      <c r="AY29" s="131">
        <f t="shared" si="68"/>
        <v>0</v>
      </c>
      <c r="AZ29" s="131">
        <f t="shared" si="68"/>
        <v>0</v>
      </c>
      <c r="BA29" s="131">
        <f t="shared" si="68"/>
        <v>0</v>
      </c>
      <c r="BB29" s="131">
        <f t="shared" si="68"/>
        <v>1</v>
      </c>
      <c r="BC29" s="131">
        <f t="shared" si="68"/>
        <v>241.33333333333334</v>
      </c>
      <c r="BD29" s="71"/>
      <c r="BE29" s="545"/>
      <c r="BF29" s="265">
        <f t="shared" si="53"/>
        <v>0</v>
      </c>
      <c r="BG29" s="265">
        <f t="shared" si="28"/>
        <v>0</v>
      </c>
      <c r="BH29" s="265">
        <f t="shared" si="54"/>
        <v>0</v>
      </c>
      <c r="BI29" s="265">
        <f t="shared" si="55"/>
        <v>0</v>
      </c>
      <c r="BJ29" s="265">
        <f t="shared" si="29"/>
        <v>0</v>
      </c>
      <c r="BK29" s="265">
        <f t="shared" si="56"/>
        <v>0</v>
      </c>
      <c r="BL29" s="265">
        <f t="shared" si="30"/>
        <v>0</v>
      </c>
      <c r="BM29" s="265">
        <f t="shared" si="31"/>
        <v>0</v>
      </c>
      <c r="BN29" s="266">
        <f t="shared" si="32"/>
        <v>0</v>
      </c>
      <c r="BO29" s="147" t="s">
        <v>191</v>
      </c>
      <c r="BP29" s="74" t="e">
        <f>AVERAGE(BP14:BP28)</f>
        <v>#REF!</v>
      </c>
      <c r="BQ29" s="74"/>
      <c r="BR29" s="73" t="s">
        <v>191</v>
      </c>
      <c r="BS29" s="74" t="e">
        <f>AVERAGE(BS13:BS28)</f>
        <v>#REF!</v>
      </c>
      <c r="BT29" s="75" t="e">
        <f>AVERAGE(BT14:BT28)</f>
        <v>#REF!</v>
      </c>
      <c r="BU29" s="75"/>
      <c r="BV29" s="75"/>
      <c r="BW29" s="75"/>
      <c r="BX29" s="75"/>
      <c r="BY29" s="75"/>
      <c r="BZ29" s="75"/>
      <c r="CA29" s="75"/>
      <c r="CB29" s="836" t="e">
        <f>SUM(CB13:CB28)</f>
        <v>#REF!</v>
      </c>
      <c r="CE29" s="161"/>
      <c r="CF29" s="125"/>
      <c r="CG29" s="163"/>
      <c r="CH29" s="163"/>
      <c r="CI29" s="163"/>
      <c r="CJ29" s="157"/>
      <c r="CK29" s="418"/>
      <c r="CL29" s="424"/>
      <c r="CM29" s="424"/>
      <c r="CN29" s="124"/>
      <c r="CO29" s="128">
        <f t="shared" si="51"/>
        <v>0</v>
      </c>
      <c r="CP29" s="125"/>
      <c r="CQ29" s="125"/>
    </row>
    <row r="30" spans="1:99" ht="21" customHeight="1" thickBot="1" x14ac:dyDescent="0.3">
      <c r="A30" s="573" t="s">
        <v>90</v>
      </c>
      <c r="B30" s="572" t="s">
        <v>56</v>
      </c>
      <c r="C30" s="24" t="s">
        <v>1</v>
      </c>
      <c r="D30" s="471"/>
      <c r="E30" s="414" t="s">
        <v>31</v>
      </c>
      <c r="F30" s="433" t="s">
        <v>25</v>
      </c>
      <c r="G30" s="479"/>
      <c r="H30" s="479"/>
      <c r="I30" s="409" t="s">
        <v>24</v>
      </c>
      <c r="J30" s="409" t="s">
        <v>27</v>
      </c>
      <c r="K30" s="499" t="s">
        <v>27</v>
      </c>
      <c r="L30" s="498"/>
      <c r="M30" s="433" t="s">
        <v>24</v>
      </c>
      <c r="N30" s="409" t="s">
        <v>26</v>
      </c>
      <c r="O30" s="471"/>
      <c r="P30" s="471" t="s">
        <v>27</v>
      </c>
      <c r="Q30" s="409" t="s">
        <v>31</v>
      </c>
      <c r="R30" s="409" t="s">
        <v>25</v>
      </c>
      <c r="S30" s="478"/>
      <c r="T30" s="473"/>
      <c r="U30" s="954" t="s">
        <v>24</v>
      </c>
      <c r="V30" s="409" t="s">
        <v>25</v>
      </c>
      <c r="W30" s="501" t="s">
        <v>49</v>
      </c>
      <c r="X30" s="471"/>
      <c r="Y30" s="409" t="s">
        <v>24</v>
      </c>
      <c r="Z30" s="414" t="s">
        <v>25</v>
      </c>
      <c r="AA30" s="473"/>
      <c r="AB30" s="681"/>
      <c r="AC30" s="409" t="s">
        <v>24</v>
      </c>
      <c r="AD30" s="409" t="s">
        <v>25</v>
      </c>
      <c r="AE30" s="471"/>
      <c r="AF30" s="471"/>
      <c r="AG30" s="414" t="s">
        <v>24</v>
      </c>
      <c r="AH30" s="433" t="s">
        <v>25</v>
      </c>
      <c r="AI30" s="123">
        <f t="shared" ref="AI30:AI43" si="69">COUNTIF($D30:$AH30,"D")</f>
        <v>6</v>
      </c>
      <c r="AJ30" s="61">
        <f t="shared" ref="AJ30:AJ43" si="70">COUNTIF($D30:$AH30,"N")</f>
        <v>6</v>
      </c>
      <c r="AK30" s="61">
        <f>COUNTIF($D30:$AH30,"DTS4S")+COUNTIF($D30:$AH30,"DTS4S1")</f>
        <v>0</v>
      </c>
      <c r="AL30" s="61">
        <f>COUNTIF($D30:$AH30,"NTS4S")+COUNTIF($D30:$AH30,"NTS4S1")</f>
        <v>0</v>
      </c>
      <c r="AM30" s="61">
        <f t="shared" ref="AM30:AM43" si="71">COUNTIF($D30:$AH30,"S")</f>
        <v>0</v>
      </c>
      <c r="AN30" s="61">
        <f t="shared" ref="AN30:AN43" si="72">COUNTIF($D30:$AH30,"DT")</f>
        <v>1</v>
      </c>
      <c r="AO30" s="61">
        <f t="shared" ref="AO30:AO43" si="73">COUNTIF($D30:$AH30,"NT")</f>
        <v>3</v>
      </c>
      <c r="AP30" s="61">
        <f t="shared" ref="AP30:AP43" si="74">COUNTIF($D30:$AH30,"t")</f>
        <v>2</v>
      </c>
      <c r="AQ30" s="61">
        <f t="shared" ref="AQ30:AQ43" si="75">COUNTIF($D30:$AH30,"FE")</f>
        <v>0</v>
      </c>
      <c r="AR30" s="61">
        <f>COUNTIF($D30:$AH30,"LN")</f>
        <v>0</v>
      </c>
      <c r="AS30" s="61">
        <f t="shared" ref="AS30:AS43" si="76">COUNTIF($D30:$AH30,"DS")</f>
        <v>0</v>
      </c>
      <c r="AT30" s="61">
        <f t="shared" ref="AT30:AT43" si="77">COUNTIF($D30:$AH30,"DISP")</f>
        <v>0</v>
      </c>
      <c r="AU30" s="61">
        <f t="shared" ref="AU30:AU43" si="78">COUNTIF($D30:$AH30,"L")</f>
        <v>0</v>
      </c>
      <c r="AV30" s="61">
        <f t="shared" ref="AV30:AV43" si="79">COUNTIF($D30:$AH30,"B")</f>
        <v>0</v>
      </c>
      <c r="AW30" s="61">
        <f t="shared" ref="AW30:AW43" si="80">COUNTIF($D30:$AH30,"SA")</f>
        <v>0</v>
      </c>
      <c r="AX30" s="61">
        <f t="shared" ref="AX30:AX43" si="81">COUNTIF($D30:$AH30,"SAT")</f>
        <v>0</v>
      </c>
      <c r="AY30" s="61">
        <f t="shared" ref="AY30:AY43" si="82">COUNTIF($D30:$AH30,"SE")</f>
        <v>0</v>
      </c>
      <c r="AZ30" s="61">
        <f t="shared" ref="AZ30:AZ42" si="83">COUNTIF($D30:$AH30,"OJTD")+COUNTIF($D30:$AH30,"OJTN")</f>
        <v>0</v>
      </c>
      <c r="BA30" s="61">
        <f t="shared" ref="BA30:BA43" si="84">COUNTIF($D30:$AH30,"TR")</f>
        <v>0</v>
      </c>
      <c r="BB30" s="61">
        <f t="shared" ref="BB30:BB43" si="85">COUNTIF($D30:$AH30,"F")</f>
        <v>0</v>
      </c>
      <c r="BC30" s="62">
        <f t="shared" ref="BC30:BC43" si="86">+AI30+AJ30+AN30+AO30+((AQ30+AU30+AV30+AY30)*8)/12+AW30+AX30+AZ30+BA30+AM30</f>
        <v>16</v>
      </c>
      <c r="BD30" s="63"/>
      <c r="BE30" s="545">
        <f t="shared" si="45"/>
        <v>8</v>
      </c>
      <c r="BF30" s="5">
        <f t="shared" si="53"/>
        <v>0</v>
      </c>
      <c r="BG30" s="5">
        <f t="shared" si="28"/>
        <v>0</v>
      </c>
      <c r="BH30" s="5">
        <f t="shared" si="54"/>
        <v>0</v>
      </c>
      <c r="BI30" s="5">
        <f t="shared" si="55"/>
        <v>0</v>
      </c>
      <c r="BJ30" s="5">
        <f t="shared" si="29"/>
        <v>0</v>
      </c>
      <c r="BK30" s="5">
        <f t="shared" si="56"/>
        <v>1</v>
      </c>
      <c r="BL30" s="5">
        <f t="shared" si="30"/>
        <v>0</v>
      </c>
      <c r="BM30" s="5">
        <f t="shared" si="31"/>
        <v>0</v>
      </c>
      <c r="BN30" s="143">
        <f t="shared" si="32"/>
        <v>0</v>
      </c>
      <c r="BO30" s="145">
        <f>+BE30+FEV!BO30</f>
        <v>21.5</v>
      </c>
      <c r="BP30" s="64">
        <f>+BO30+(JAN!BN31+FEV!BN30+BN30)*(12/24)-$BO$12</f>
        <v>0.1666666666666643</v>
      </c>
      <c r="BQ30" s="65">
        <f t="shared" ref="BQ30:BQ31" si="87">IF(BP30&gt;=(-11/24),0,(-BP30)/(12/24))</f>
        <v>0</v>
      </c>
      <c r="BR30" s="545">
        <f>+BO30+BY30*$BD$2</f>
        <v>22</v>
      </c>
      <c r="BS30" s="545">
        <f t="shared" ref="BS30" si="88">+BR30-$BO$12</f>
        <v>0.6666666666666643</v>
      </c>
      <c r="BT30" s="66" t="e">
        <f>+(BR30/$BR$77)-1</f>
        <v>#REF!</v>
      </c>
      <c r="BU30" s="67">
        <f>+BF30+BG30</f>
        <v>0</v>
      </c>
      <c r="BV30" s="67">
        <f>+BH30+BI30</f>
        <v>0</v>
      </c>
      <c r="BW30" s="67">
        <f>+BJ30+BK30</f>
        <v>1</v>
      </c>
      <c r="BX30" s="67">
        <f>+BL30+BM30</f>
        <v>0</v>
      </c>
      <c r="BY30" s="68">
        <f>+BU30+BV30+BW30+BX30</f>
        <v>1</v>
      </c>
      <c r="BZ30" s="67">
        <f>+BN30+FEV!BZ30</f>
        <v>0</v>
      </c>
      <c r="CA30" s="67">
        <f>+FEV!CA30+BX30</f>
        <v>22</v>
      </c>
      <c r="CB30" s="68">
        <f>+CA30-BZ30</f>
        <v>22</v>
      </c>
      <c r="CE30" s="161">
        <f t="shared" ref="CE30:CE43" si="89">+BE30</f>
        <v>8</v>
      </c>
      <c r="CF30" s="125">
        <f t="shared" ref="CF30:CF43" si="90">+BC30+BF30+BG30+BJ30+BK30+BL30+BM30+BH30+BI30</f>
        <v>17</v>
      </c>
      <c r="CG30" s="163">
        <f t="shared" si="46"/>
        <v>192</v>
      </c>
      <c r="CH30" s="163">
        <f t="shared" si="47"/>
        <v>12</v>
      </c>
      <c r="CI30" s="163">
        <f t="shared" si="48"/>
        <v>204</v>
      </c>
      <c r="CJ30" s="157">
        <f t="shared" si="42"/>
        <v>0</v>
      </c>
      <c r="CK30" s="418">
        <f>BY30-BV30+FEV!CK30</f>
        <v>4</v>
      </c>
      <c r="CL30" s="851">
        <f>CK30*12+BV30*8+"2"+14</f>
        <v>64</v>
      </c>
      <c r="CM30" s="424"/>
      <c r="CN30" s="124">
        <f t="shared" si="50"/>
        <v>8</v>
      </c>
      <c r="CO30" s="128">
        <f t="shared" si="51"/>
        <v>204</v>
      </c>
      <c r="CP30" s="125">
        <f t="shared" si="43"/>
        <v>16</v>
      </c>
      <c r="CQ30" s="125">
        <f t="shared" si="52"/>
        <v>17</v>
      </c>
    </row>
    <row r="31" spans="1:99" s="1678" customFormat="1" ht="21" customHeight="1" thickBot="1" x14ac:dyDescent="0.3">
      <c r="A31" s="1379" t="s">
        <v>298</v>
      </c>
      <c r="B31" s="572" t="s">
        <v>91</v>
      </c>
      <c r="C31" s="24" t="s">
        <v>92</v>
      </c>
      <c r="D31" s="471"/>
      <c r="E31" s="414" t="s">
        <v>24</v>
      </c>
      <c r="F31" s="433" t="s">
        <v>26</v>
      </c>
      <c r="G31" s="479"/>
      <c r="H31" s="479"/>
      <c r="I31" s="409"/>
      <c r="J31" s="409" t="s">
        <v>24</v>
      </c>
      <c r="K31" s="493"/>
      <c r="L31" s="477"/>
      <c r="M31" s="433"/>
      <c r="N31" s="409" t="s">
        <v>25</v>
      </c>
      <c r="O31" s="471"/>
      <c r="P31" s="471"/>
      <c r="Q31" s="409"/>
      <c r="R31" s="409"/>
      <c r="S31" s="478"/>
      <c r="T31" s="473"/>
      <c r="U31" s="954"/>
      <c r="V31" s="409"/>
      <c r="W31" s="471"/>
      <c r="X31" s="471"/>
      <c r="Y31" s="409"/>
      <c r="Z31" s="414"/>
      <c r="AA31" s="473"/>
      <c r="AB31" s="479"/>
      <c r="AC31" s="409"/>
      <c r="AD31" s="409"/>
      <c r="AE31" s="471"/>
      <c r="AF31" s="471"/>
      <c r="AG31" s="414"/>
      <c r="AH31" s="433"/>
      <c r="AI31" s="123">
        <f t="shared" si="69"/>
        <v>2</v>
      </c>
      <c r="AJ31" s="61">
        <f t="shared" si="70"/>
        <v>1</v>
      </c>
      <c r="AK31" s="61">
        <f t="shared" ref="AK31:AK43" si="91">COUNTIF($D31:$AH31,"DTS4S")+COUNTIF($D31:$AH31,"DTS4S1")</f>
        <v>0</v>
      </c>
      <c r="AL31" s="61">
        <f t="shared" ref="AL31:AL43" si="92">COUNTIF($D31:$AH31,"NTS4S")+COUNTIF($D31:$AH31,"NTS4S1")</f>
        <v>0</v>
      </c>
      <c r="AM31" s="61">
        <f t="shared" si="71"/>
        <v>0</v>
      </c>
      <c r="AN31" s="61">
        <f t="shared" si="72"/>
        <v>1</v>
      </c>
      <c r="AO31" s="61">
        <f t="shared" si="73"/>
        <v>0</v>
      </c>
      <c r="AP31" s="61">
        <f t="shared" si="74"/>
        <v>0</v>
      </c>
      <c r="AQ31" s="61">
        <f t="shared" si="75"/>
        <v>0</v>
      </c>
      <c r="AR31" s="61">
        <f t="shared" ref="AR31:AR43" si="93">COUNTIF($D31:$AH31,"LN")</f>
        <v>0</v>
      </c>
      <c r="AS31" s="61">
        <f t="shared" si="76"/>
        <v>0</v>
      </c>
      <c r="AT31" s="61">
        <f t="shared" si="77"/>
        <v>0</v>
      </c>
      <c r="AU31" s="61">
        <f t="shared" si="78"/>
        <v>0</v>
      </c>
      <c r="AV31" s="61">
        <f t="shared" si="79"/>
        <v>0</v>
      </c>
      <c r="AW31" s="61">
        <f t="shared" si="80"/>
        <v>0</v>
      </c>
      <c r="AX31" s="61">
        <f t="shared" si="81"/>
        <v>0</v>
      </c>
      <c r="AY31" s="61">
        <f t="shared" si="82"/>
        <v>0</v>
      </c>
      <c r="AZ31" s="61">
        <f t="shared" si="83"/>
        <v>0</v>
      </c>
      <c r="BA31" s="61">
        <f t="shared" si="84"/>
        <v>0</v>
      </c>
      <c r="BB31" s="61">
        <f t="shared" si="85"/>
        <v>0</v>
      </c>
      <c r="BC31" s="62">
        <f t="shared" si="86"/>
        <v>4</v>
      </c>
      <c r="BD31" s="20" t="e">
        <f>+AI31*$BD$2+AJ31*$BD$6+AN31*$BD$2+AO31*$BD$6+AQ31*8/24+AU31*8/24+AV31*8/24+AW31*8/24+AX31*12/24+AY31*8/24+AZ31*$BD$2+BA31*8/24+BN31*(0/24)+(AM31*$BE$2)+AK31*$BF$2+AL31*$BF$6+AR31*$BD$2</f>
        <v>#REF!</v>
      </c>
      <c r="BE31" s="1365" t="e">
        <f>BD31+#REF!</f>
        <v>#REF!</v>
      </c>
      <c r="BF31" s="5">
        <f t="shared" si="53"/>
        <v>0</v>
      </c>
      <c r="BG31" s="5">
        <f t="shared" si="28"/>
        <v>0</v>
      </c>
      <c r="BH31" s="5">
        <f t="shared" si="54"/>
        <v>0</v>
      </c>
      <c r="BI31" s="5">
        <f t="shared" si="55"/>
        <v>0</v>
      </c>
      <c r="BJ31" s="5">
        <f t="shared" si="29"/>
        <v>0</v>
      </c>
      <c r="BK31" s="5">
        <f t="shared" si="56"/>
        <v>0</v>
      </c>
      <c r="BL31" s="5">
        <f t="shared" si="30"/>
        <v>0</v>
      </c>
      <c r="BM31" s="5">
        <f t="shared" si="31"/>
        <v>0</v>
      </c>
      <c r="BN31" s="1374" t="e">
        <f>COUNTIF($D31:$AH31,"FOTS")+COUNTIF(#REF!,"FOTS")</f>
        <v>#REF!</v>
      </c>
      <c r="BO31" s="145" t="e">
        <f>+BE31+FEV!BO31</f>
        <v>#REF!</v>
      </c>
      <c r="BP31" s="1368" t="e">
        <f>+BO31+(JAN!BN32+FEV!BN31+BN31)*(12/24)-$BO$12</f>
        <v>#REF!</v>
      </c>
      <c r="BQ31" s="1366" t="e">
        <f t="shared" si="87"/>
        <v>#REF!</v>
      </c>
      <c r="BR31" s="1365" t="e">
        <f>+BO31+BY31*$BD$2</f>
        <v>#REF!</v>
      </c>
      <c r="BS31" s="1365" t="e">
        <f>+BR31-$BO$12</f>
        <v>#REF!</v>
      </c>
      <c r="BT31" s="1371" t="e">
        <f>+(BR31/$BR$77)-1</f>
        <v>#REF!</v>
      </c>
      <c r="BU31" s="1369" t="e">
        <f>+BF31+BG31+#REF!+#REF!</f>
        <v>#REF!</v>
      </c>
      <c r="BV31" s="1369" t="e">
        <f>+BH31+BI31+#REF!+#REF!</f>
        <v>#REF!</v>
      </c>
      <c r="BW31" s="1369" t="e">
        <f>+BJ31+BK31+#REF!+#REF!</f>
        <v>#REF!</v>
      </c>
      <c r="BX31" s="1369" t="e">
        <f>+BL31+BM31+#REF!+#REF!</f>
        <v>#REF!</v>
      </c>
      <c r="BY31" s="1370" t="e">
        <f t="shared" ref="BY31:BY43" si="94">+BU31+BV31+BW31+BX31</f>
        <v>#REF!</v>
      </c>
      <c r="BZ31" s="67" t="e">
        <f>+BN31+FEV!BZ31</f>
        <v>#REF!</v>
      </c>
      <c r="CA31" s="1369" t="e">
        <f>+FEV!CA31+BX31</f>
        <v>#REF!</v>
      </c>
      <c r="CB31" s="1370" t="e">
        <f>+CA31-BZ31+#REF!-#REF!</f>
        <v>#REF!</v>
      </c>
      <c r="CE31" s="161" t="e">
        <f t="shared" si="89"/>
        <v>#REF!</v>
      </c>
      <c r="CF31" s="125">
        <f t="shared" si="90"/>
        <v>4</v>
      </c>
      <c r="CG31" s="163" t="e">
        <f t="shared" si="46"/>
        <v>#REF!</v>
      </c>
      <c r="CH31" s="163">
        <f t="shared" si="47"/>
        <v>0</v>
      </c>
      <c r="CI31" s="163" t="e">
        <f t="shared" si="48"/>
        <v>#REF!</v>
      </c>
      <c r="CJ31" s="157" t="e">
        <f t="shared" si="42"/>
        <v>#REF!</v>
      </c>
      <c r="CK31" s="418" t="e">
        <f>BY31-BV31+FEV!CK31</f>
        <v>#REF!</v>
      </c>
      <c r="CL31" s="576" t="e">
        <f>CK31*12+BV31*8</f>
        <v>#REF!</v>
      </c>
      <c r="CM31" s="576"/>
      <c r="CN31" s="124" t="e">
        <f t="shared" si="50"/>
        <v>#REF!</v>
      </c>
      <c r="CO31" s="128" t="e">
        <f t="shared" si="51"/>
        <v>#REF!</v>
      </c>
      <c r="CP31" s="125">
        <f t="shared" si="43"/>
        <v>4</v>
      </c>
      <c r="CQ31" s="125">
        <f t="shared" si="52"/>
        <v>4</v>
      </c>
    </row>
    <row r="32" spans="1:99" ht="21" customHeight="1" thickBot="1" x14ac:dyDescent="0.3">
      <c r="A32" s="573" t="s">
        <v>95</v>
      </c>
      <c r="B32" s="572" t="s">
        <v>96</v>
      </c>
      <c r="C32" s="24" t="s">
        <v>2</v>
      </c>
      <c r="D32" s="471"/>
      <c r="E32" s="414" t="s">
        <v>24</v>
      </c>
      <c r="F32" s="955"/>
      <c r="G32" s="409" t="s">
        <v>24</v>
      </c>
      <c r="H32" s="479"/>
      <c r="I32" s="409" t="s">
        <v>24</v>
      </c>
      <c r="J32" s="409" t="s">
        <v>24</v>
      </c>
      <c r="K32" s="493"/>
      <c r="L32" s="477"/>
      <c r="M32" s="433" t="s">
        <v>24</v>
      </c>
      <c r="N32" s="407" t="s">
        <v>24</v>
      </c>
      <c r="O32" s="471"/>
      <c r="P32" s="471"/>
      <c r="Q32" s="407" t="s">
        <v>24</v>
      </c>
      <c r="R32" s="407" t="s">
        <v>24</v>
      </c>
      <c r="S32" s="478"/>
      <c r="T32" s="473"/>
      <c r="U32" s="954" t="s">
        <v>24</v>
      </c>
      <c r="V32" s="407" t="s">
        <v>24</v>
      </c>
      <c r="W32" s="471"/>
      <c r="X32" s="471"/>
      <c r="Y32" s="409" t="s">
        <v>24</v>
      </c>
      <c r="Z32" s="430" t="s">
        <v>24</v>
      </c>
      <c r="AA32" s="473"/>
      <c r="AB32" s="479" t="s">
        <v>26</v>
      </c>
      <c r="AC32" s="409" t="s">
        <v>31</v>
      </c>
      <c r="AD32" s="407" t="s">
        <v>24</v>
      </c>
      <c r="AE32" s="471"/>
      <c r="AF32" s="501" t="s">
        <v>50</v>
      </c>
      <c r="AG32" s="414" t="s">
        <v>24</v>
      </c>
      <c r="AH32" s="440" t="s">
        <v>24</v>
      </c>
      <c r="AI32" s="123">
        <f t="shared" si="69"/>
        <v>15</v>
      </c>
      <c r="AJ32" s="61">
        <f t="shared" si="70"/>
        <v>0</v>
      </c>
      <c r="AK32" s="61">
        <f t="shared" si="91"/>
        <v>0</v>
      </c>
      <c r="AL32" s="61">
        <f t="shared" si="92"/>
        <v>0</v>
      </c>
      <c r="AM32" s="61">
        <f t="shared" si="71"/>
        <v>0</v>
      </c>
      <c r="AN32" s="61">
        <f t="shared" si="72"/>
        <v>1</v>
      </c>
      <c r="AO32" s="61">
        <f t="shared" si="73"/>
        <v>0</v>
      </c>
      <c r="AP32" s="61">
        <f t="shared" si="74"/>
        <v>1</v>
      </c>
      <c r="AQ32" s="61">
        <f t="shared" si="75"/>
        <v>0</v>
      </c>
      <c r="AR32" s="61">
        <f t="shared" si="93"/>
        <v>0</v>
      </c>
      <c r="AS32" s="61">
        <f t="shared" si="76"/>
        <v>0</v>
      </c>
      <c r="AT32" s="61">
        <f t="shared" si="77"/>
        <v>0</v>
      </c>
      <c r="AU32" s="61">
        <f t="shared" si="78"/>
        <v>0</v>
      </c>
      <c r="AV32" s="61">
        <f t="shared" si="79"/>
        <v>0</v>
      </c>
      <c r="AW32" s="61">
        <f t="shared" si="80"/>
        <v>0</v>
      </c>
      <c r="AX32" s="61">
        <f t="shared" si="81"/>
        <v>0</v>
      </c>
      <c r="AY32" s="61">
        <f t="shared" si="82"/>
        <v>0</v>
      </c>
      <c r="AZ32" s="61">
        <f t="shared" si="83"/>
        <v>0</v>
      </c>
      <c r="BA32" s="61">
        <f t="shared" si="84"/>
        <v>0</v>
      </c>
      <c r="BB32" s="61">
        <f t="shared" si="85"/>
        <v>0</v>
      </c>
      <c r="BC32" s="62">
        <f t="shared" si="86"/>
        <v>16</v>
      </c>
      <c r="BD32" s="63"/>
      <c r="BE32" s="545">
        <f t="shared" si="45"/>
        <v>8</v>
      </c>
      <c r="BF32" s="5">
        <f t="shared" si="53"/>
        <v>0</v>
      </c>
      <c r="BG32" s="5">
        <f t="shared" si="28"/>
        <v>0</v>
      </c>
      <c r="BH32" s="5">
        <f t="shared" si="54"/>
        <v>0</v>
      </c>
      <c r="BI32" s="5">
        <f t="shared" si="55"/>
        <v>0</v>
      </c>
      <c r="BJ32" s="5">
        <f t="shared" si="29"/>
        <v>0</v>
      </c>
      <c r="BK32" s="5">
        <f t="shared" si="56"/>
        <v>0</v>
      </c>
      <c r="BL32" s="5">
        <f t="shared" si="30"/>
        <v>1</v>
      </c>
      <c r="BM32" s="5">
        <f t="shared" si="31"/>
        <v>0</v>
      </c>
      <c r="BN32" s="143">
        <f t="shared" si="32"/>
        <v>0</v>
      </c>
      <c r="BO32" s="145">
        <f>+BE32+FEV!BO32</f>
        <v>22</v>
      </c>
      <c r="BP32" s="64">
        <f>+BO32+(JAN!BN34+FEV!BN32+BN32)*(12/24)-$BO$12</f>
        <v>0.6666666666666643</v>
      </c>
      <c r="BQ32" s="65">
        <f t="shared" ref="BQ32:BQ43" si="95">IF(BP32&gt;=(-11/24),0,(-BP32)/(12/24))</f>
        <v>0</v>
      </c>
      <c r="BR32" s="545">
        <f t="shared" ref="BR32:BR42" si="96">+BO32+BY32*$BD$2</f>
        <v>22.5</v>
      </c>
      <c r="BS32" s="545">
        <f>+BR32-$BO$12</f>
        <v>1.1666666666666643</v>
      </c>
      <c r="BT32" s="66" t="e">
        <f t="shared" ref="BT32:BT43" si="97">+(BR32/$BR$77)-1</f>
        <v>#REF!</v>
      </c>
      <c r="BU32" s="67">
        <f>+BF32+BG32</f>
        <v>0</v>
      </c>
      <c r="BV32" s="67">
        <f t="shared" ref="BV32:BV43" si="98">+BH32+BI32</f>
        <v>0</v>
      </c>
      <c r="BW32" s="67">
        <f>+BJ32+BK32</f>
        <v>0</v>
      </c>
      <c r="BX32" s="67">
        <f>+BL32+BM32</f>
        <v>1</v>
      </c>
      <c r="BY32" s="68">
        <f t="shared" si="94"/>
        <v>1</v>
      </c>
      <c r="BZ32" s="67">
        <f>+BN32+FEV!BZ32</f>
        <v>0</v>
      </c>
      <c r="CA32" s="67">
        <f>+FEV!CA32+BX32</f>
        <v>8</v>
      </c>
      <c r="CB32" s="68">
        <f>+CA32-BZ32</f>
        <v>8</v>
      </c>
      <c r="CE32" s="161">
        <f t="shared" si="89"/>
        <v>8</v>
      </c>
      <c r="CF32" s="125">
        <f t="shared" si="90"/>
        <v>17</v>
      </c>
      <c r="CG32" s="163">
        <f t="shared" si="46"/>
        <v>192</v>
      </c>
      <c r="CH32" s="163">
        <f t="shared" si="47"/>
        <v>12</v>
      </c>
      <c r="CI32" s="163">
        <f t="shared" si="48"/>
        <v>204</v>
      </c>
      <c r="CJ32" s="157">
        <f t="shared" si="42"/>
        <v>0</v>
      </c>
      <c r="CK32" s="418">
        <f>BY32-BV32+FEV!CK32</f>
        <v>4</v>
      </c>
      <c r="CL32" s="851">
        <f>CK32*12+BV32*8-"04"</f>
        <v>44</v>
      </c>
      <c r="CM32" s="424"/>
      <c r="CN32" s="124">
        <f t="shared" si="50"/>
        <v>8</v>
      </c>
      <c r="CO32" s="128">
        <f t="shared" si="51"/>
        <v>204</v>
      </c>
      <c r="CP32" s="125">
        <f t="shared" si="43"/>
        <v>16</v>
      </c>
      <c r="CQ32" s="125">
        <f t="shared" si="52"/>
        <v>17</v>
      </c>
    </row>
    <row r="33" spans="1:95" ht="21" customHeight="1" thickBot="1" x14ac:dyDescent="0.3">
      <c r="A33" s="573" t="s">
        <v>192</v>
      </c>
      <c r="B33" s="572" t="s">
        <v>97</v>
      </c>
      <c r="C33" s="24" t="s">
        <v>287</v>
      </c>
      <c r="D33" s="471"/>
      <c r="E33" s="414" t="s">
        <v>35</v>
      </c>
      <c r="F33" s="433" t="s">
        <v>25</v>
      </c>
      <c r="G33" s="479"/>
      <c r="H33" s="681"/>
      <c r="I33" s="409" t="s">
        <v>24</v>
      </c>
      <c r="J33" s="409" t="s">
        <v>24</v>
      </c>
      <c r="K33" s="493"/>
      <c r="L33" s="477"/>
      <c r="M33" s="433" t="s">
        <v>24</v>
      </c>
      <c r="N33" s="409" t="s">
        <v>25</v>
      </c>
      <c r="O33" s="471"/>
      <c r="P33" s="471"/>
      <c r="Q33" s="409" t="s">
        <v>25</v>
      </c>
      <c r="R33" s="409" t="s">
        <v>25</v>
      </c>
      <c r="S33" s="478"/>
      <c r="T33" s="473"/>
      <c r="U33" s="954" t="s">
        <v>24</v>
      </c>
      <c r="V33" s="409" t="s">
        <v>25</v>
      </c>
      <c r="W33" s="471"/>
      <c r="X33" s="471"/>
      <c r="Y33" s="409" t="s">
        <v>24</v>
      </c>
      <c r="Z33" s="414" t="s">
        <v>25</v>
      </c>
      <c r="AA33" s="473"/>
      <c r="AB33" s="501" t="s">
        <v>61</v>
      </c>
      <c r="AC33" s="409" t="s">
        <v>24</v>
      </c>
      <c r="AD33" s="409" t="s">
        <v>25</v>
      </c>
      <c r="AE33" s="471"/>
      <c r="AF33" s="471"/>
      <c r="AG33" s="414" t="s">
        <v>24</v>
      </c>
      <c r="AH33" s="433" t="s">
        <v>25</v>
      </c>
      <c r="AI33" s="123">
        <f t="shared" si="69"/>
        <v>7</v>
      </c>
      <c r="AJ33" s="61">
        <f t="shared" si="70"/>
        <v>8</v>
      </c>
      <c r="AK33" s="61">
        <f t="shared" si="91"/>
        <v>0</v>
      </c>
      <c r="AL33" s="61">
        <f t="shared" si="92"/>
        <v>0</v>
      </c>
      <c r="AM33" s="61">
        <f t="shared" si="71"/>
        <v>0</v>
      </c>
      <c r="AN33" s="61">
        <f t="shared" si="72"/>
        <v>0</v>
      </c>
      <c r="AO33" s="61">
        <f t="shared" si="73"/>
        <v>0</v>
      </c>
      <c r="AP33" s="61">
        <f t="shared" si="74"/>
        <v>0</v>
      </c>
      <c r="AQ33" s="61">
        <f t="shared" si="75"/>
        <v>0</v>
      </c>
      <c r="AR33" s="61">
        <f t="shared" si="93"/>
        <v>0</v>
      </c>
      <c r="AS33" s="61">
        <f t="shared" si="76"/>
        <v>0</v>
      </c>
      <c r="AT33" s="61">
        <f t="shared" si="77"/>
        <v>1</v>
      </c>
      <c r="AU33" s="61">
        <f t="shared" si="78"/>
        <v>0</v>
      </c>
      <c r="AV33" s="61">
        <f t="shared" si="79"/>
        <v>0</v>
      </c>
      <c r="AW33" s="61">
        <f t="shared" si="80"/>
        <v>0</v>
      </c>
      <c r="AX33" s="61">
        <f t="shared" si="81"/>
        <v>0</v>
      </c>
      <c r="AY33" s="61">
        <f t="shared" si="82"/>
        <v>0</v>
      </c>
      <c r="AZ33" s="61">
        <f t="shared" si="83"/>
        <v>0</v>
      </c>
      <c r="BA33" s="61">
        <f t="shared" si="84"/>
        <v>0</v>
      </c>
      <c r="BB33" s="61">
        <f t="shared" si="85"/>
        <v>0</v>
      </c>
      <c r="BC33" s="62">
        <f t="shared" si="86"/>
        <v>15</v>
      </c>
      <c r="BD33" s="63"/>
      <c r="BE33" s="545">
        <f t="shared" si="45"/>
        <v>7.5</v>
      </c>
      <c r="BF33" s="5">
        <f t="shared" si="53"/>
        <v>1</v>
      </c>
      <c r="BG33" s="5">
        <f t="shared" si="28"/>
        <v>0</v>
      </c>
      <c r="BH33" s="5">
        <f t="shared" si="54"/>
        <v>0</v>
      </c>
      <c r="BI33" s="5">
        <f t="shared" si="55"/>
        <v>0</v>
      </c>
      <c r="BJ33" s="5">
        <f t="shared" si="29"/>
        <v>0</v>
      </c>
      <c r="BK33" s="5">
        <f t="shared" si="56"/>
        <v>0</v>
      </c>
      <c r="BL33" s="5">
        <f t="shared" si="30"/>
        <v>0</v>
      </c>
      <c r="BM33" s="5">
        <f t="shared" si="31"/>
        <v>0</v>
      </c>
      <c r="BN33" s="143">
        <f t="shared" si="32"/>
        <v>0</v>
      </c>
      <c r="BO33" s="145">
        <f>+BE33+FEV!BO33</f>
        <v>21.833333333333332</v>
      </c>
      <c r="BP33" s="64">
        <f>+BO33+(JAN!BN35+FEV!BN33+BN33)*(12/24)-$BO$12</f>
        <v>0.49999999999999645</v>
      </c>
      <c r="BQ33" s="65">
        <f t="shared" si="95"/>
        <v>0</v>
      </c>
      <c r="BR33" s="545">
        <f t="shared" si="96"/>
        <v>22.333333333333332</v>
      </c>
      <c r="BS33" s="545">
        <f t="shared" ref="BS33:BS42" si="99">+BR33-$BO$12</f>
        <v>0.99999999999999645</v>
      </c>
      <c r="BT33" s="66" t="e">
        <f t="shared" si="97"/>
        <v>#REF!</v>
      </c>
      <c r="BU33" s="67">
        <f t="shared" ref="BU33:BU43" si="100">+BF33+BG33</f>
        <v>1</v>
      </c>
      <c r="BV33" s="67">
        <f t="shared" si="98"/>
        <v>0</v>
      </c>
      <c r="BW33" s="67">
        <f t="shared" ref="BW33:BW43" si="101">+BJ33+BK33</f>
        <v>0</v>
      </c>
      <c r="BX33" s="67">
        <f t="shared" ref="BX33:BX43" si="102">+BL33+BM33</f>
        <v>0</v>
      </c>
      <c r="BY33" s="68">
        <f t="shared" si="94"/>
        <v>1</v>
      </c>
      <c r="BZ33" s="67">
        <f>+BN33+FEV!BZ33</f>
        <v>0</v>
      </c>
      <c r="CA33" s="67">
        <f>+FEV!CA33+BX33</f>
        <v>4</v>
      </c>
      <c r="CB33" s="68">
        <f t="shared" ref="CB33:CB36" si="103">+CA33-BZ33</f>
        <v>4</v>
      </c>
      <c r="CE33" s="161">
        <f t="shared" si="89"/>
        <v>7.5</v>
      </c>
      <c r="CF33" s="125">
        <f t="shared" si="90"/>
        <v>16</v>
      </c>
      <c r="CG33" s="163">
        <f t="shared" si="46"/>
        <v>180</v>
      </c>
      <c r="CH33" s="163">
        <f t="shared" si="47"/>
        <v>12</v>
      </c>
      <c r="CI33" s="163">
        <f t="shared" si="48"/>
        <v>192</v>
      </c>
      <c r="CJ33" s="157">
        <f t="shared" si="42"/>
        <v>0</v>
      </c>
      <c r="CK33" s="418">
        <f>BY33-BV33+FEV!CK33</f>
        <v>5</v>
      </c>
      <c r="CL33" s="424">
        <f>CK33*12+BV33*8+12</f>
        <v>72</v>
      </c>
      <c r="CM33" s="424"/>
      <c r="CN33" s="124">
        <f t="shared" si="50"/>
        <v>7.5</v>
      </c>
      <c r="CO33" s="128">
        <f t="shared" si="51"/>
        <v>192</v>
      </c>
      <c r="CP33" s="125">
        <f t="shared" si="43"/>
        <v>15</v>
      </c>
      <c r="CQ33" s="125">
        <f t="shared" si="52"/>
        <v>16</v>
      </c>
    </row>
    <row r="34" spans="1:95" ht="21" customHeight="1" thickBot="1" x14ac:dyDescent="0.3">
      <c r="A34" s="573" t="s">
        <v>235</v>
      </c>
      <c r="B34" s="572" t="s">
        <v>77</v>
      </c>
      <c r="C34" s="24" t="s">
        <v>287</v>
      </c>
      <c r="D34" s="471"/>
      <c r="E34" s="414" t="s">
        <v>27</v>
      </c>
      <c r="F34" s="433" t="s">
        <v>25</v>
      </c>
      <c r="G34" s="479"/>
      <c r="H34" s="681"/>
      <c r="I34" s="409" t="s">
        <v>24</v>
      </c>
      <c r="J34" s="409" t="s">
        <v>24</v>
      </c>
      <c r="K34" s="493"/>
      <c r="L34" s="477"/>
      <c r="M34" s="433" t="s">
        <v>24</v>
      </c>
      <c r="N34" s="409" t="s">
        <v>25</v>
      </c>
      <c r="O34" s="471"/>
      <c r="P34" s="471"/>
      <c r="Q34" s="409" t="s">
        <v>26</v>
      </c>
      <c r="R34" s="409" t="s">
        <v>25</v>
      </c>
      <c r="S34" s="414" t="s">
        <v>25</v>
      </c>
      <c r="T34" s="473"/>
      <c r="U34" s="954" t="s">
        <v>24</v>
      </c>
      <c r="V34" s="409" t="s">
        <v>25</v>
      </c>
      <c r="W34" s="471"/>
      <c r="X34" s="471"/>
      <c r="Y34" s="409" t="s">
        <v>24</v>
      </c>
      <c r="Z34" s="913" t="s">
        <v>31</v>
      </c>
      <c r="AA34" s="473"/>
      <c r="AB34" s="681"/>
      <c r="AC34" s="409" t="s">
        <v>24</v>
      </c>
      <c r="AD34" s="409" t="s">
        <v>25</v>
      </c>
      <c r="AE34" s="471"/>
      <c r="AF34" s="471"/>
      <c r="AG34" s="414" t="s">
        <v>27</v>
      </c>
      <c r="AH34" s="433" t="s">
        <v>25</v>
      </c>
      <c r="AI34" s="123">
        <f t="shared" si="69"/>
        <v>6</v>
      </c>
      <c r="AJ34" s="61">
        <f t="shared" si="70"/>
        <v>7</v>
      </c>
      <c r="AK34" s="61">
        <f t="shared" si="91"/>
        <v>0</v>
      </c>
      <c r="AL34" s="61">
        <f t="shared" si="92"/>
        <v>0</v>
      </c>
      <c r="AM34" s="61">
        <f t="shared" si="71"/>
        <v>0</v>
      </c>
      <c r="AN34" s="61">
        <f t="shared" si="72"/>
        <v>1</v>
      </c>
      <c r="AO34" s="61">
        <f t="shared" si="73"/>
        <v>2</v>
      </c>
      <c r="AP34" s="61">
        <f t="shared" si="74"/>
        <v>1</v>
      </c>
      <c r="AQ34" s="61">
        <f t="shared" si="75"/>
        <v>0</v>
      </c>
      <c r="AR34" s="61">
        <f t="shared" si="93"/>
        <v>0</v>
      </c>
      <c r="AS34" s="61">
        <f t="shared" si="76"/>
        <v>0</v>
      </c>
      <c r="AT34" s="61">
        <f t="shared" si="77"/>
        <v>0</v>
      </c>
      <c r="AU34" s="61">
        <f t="shared" si="78"/>
        <v>0</v>
      </c>
      <c r="AV34" s="61">
        <f t="shared" si="79"/>
        <v>0</v>
      </c>
      <c r="AW34" s="61">
        <f t="shared" si="80"/>
        <v>0</v>
      </c>
      <c r="AX34" s="61">
        <f t="shared" si="81"/>
        <v>0</v>
      </c>
      <c r="AY34" s="61">
        <f t="shared" si="82"/>
        <v>0</v>
      </c>
      <c r="AZ34" s="61">
        <f t="shared" si="83"/>
        <v>0</v>
      </c>
      <c r="BA34" s="61">
        <f t="shared" si="84"/>
        <v>0</v>
      </c>
      <c r="BB34" s="61">
        <f t="shared" si="85"/>
        <v>0</v>
      </c>
      <c r="BC34" s="62">
        <f t="shared" si="86"/>
        <v>16</v>
      </c>
      <c r="BD34" s="63"/>
      <c r="BE34" s="545">
        <f t="shared" si="45"/>
        <v>8</v>
      </c>
      <c r="BF34" s="5">
        <f t="shared" si="53"/>
        <v>0</v>
      </c>
      <c r="BG34" s="5">
        <f t="shared" si="28"/>
        <v>0</v>
      </c>
      <c r="BH34" s="5">
        <f t="shared" si="54"/>
        <v>0</v>
      </c>
      <c r="BI34" s="5">
        <f t="shared" si="55"/>
        <v>0</v>
      </c>
      <c r="BJ34" s="5">
        <f t="shared" si="29"/>
        <v>0</v>
      </c>
      <c r="BK34" s="5">
        <f t="shared" si="56"/>
        <v>0</v>
      </c>
      <c r="BL34" s="5">
        <f t="shared" si="30"/>
        <v>0</v>
      </c>
      <c r="BM34" s="5">
        <f t="shared" si="31"/>
        <v>0</v>
      </c>
      <c r="BN34" s="143">
        <f t="shared" si="32"/>
        <v>0</v>
      </c>
      <c r="BO34" s="145">
        <f>+BE34+FEV!BO34</f>
        <v>22</v>
      </c>
      <c r="BP34" s="64">
        <f>+BO34+(JAN!BN36+FEV!BN34+BN34)*(12/24)-$BO$12</f>
        <v>0.6666666666666643</v>
      </c>
      <c r="BQ34" s="65">
        <f t="shared" si="95"/>
        <v>0</v>
      </c>
      <c r="BR34" s="545">
        <f t="shared" si="96"/>
        <v>22</v>
      </c>
      <c r="BS34" s="545">
        <f t="shared" si="99"/>
        <v>0.6666666666666643</v>
      </c>
      <c r="BT34" s="66" t="e">
        <f t="shared" si="97"/>
        <v>#REF!</v>
      </c>
      <c r="BU34" s="67">
        <f t="shared" si="100"/>
        <v>0</v>
      </c>
      <c r="BV34" s="67">
        <f t="shared" si="98"/>
        <v>0</v>
      </c>
      <c r="BW34" s="67">
        <f t="shared" si="101"/>
        <v>0</v>
      </c>
      <c r="BX34" s="67">
        <f t="shared" si="102"/>
        <v>0</v>
      </c>
      <c r="BY34" s="68">
        <f t="shared" si="94"/>
        <v>0</v>
      </c>
      <c r="BZ34" s="67">
        <f>+BN34+FEV!BZ34</f>
        <v>0</v>
      </c>
      <c r="CA34" s="67">
        <f>+FEV!CA34+BX34</f>
        <v>11</v>
      </c>
      <c r="CB34" s="68">
        <f t="shared" si="103"/>
        <v>11</v>
      </c>
      <c r="CE34" s="161">
        <f t="shared" si="89"/>
        <v>8</v>
      </c>
      <c r="CF34" s="125">
        <f t="shared" si="90"/>
        <v>16</v>
      </c>
      <c r="CG34" s="163">
        <f t="shared" si="46"/>
        <v>192</v>
      </c>
      <c r="CH34" s="163">
        <f t="shared" si="47"/>
        <v>0</v>
      </c>
      <c r="CI34" s="163">
        <f t="shared" si="48"/>
        <v>192</v>
      </c>
      <c r="CJ34" s="157">
        <f t="shared" si="42"/>
        <v>0</v>
      </c>
      <c r="CK34" s="418">
        <f>BY34-BV34+FEV!CK34</f>
        <v>5</v>
      </c>
      <c r="CL34" s="851">
        <f>CK34*12+BV34*8+24</f>
        <v>84</v>
      </c>
      <c r="CM34" s="424"/>
      <c r="CN34" s="124">
        <f t="shared" si="50"/>
        <v>8</v>
      </c>
      <c r="CO34" s="128">
        <f t="shared" si="51"/>
        <v>192</v>
      </c>
      <c r="CP34" s="125">
        <f t="shared" si="43"/>
        <v>16</v>
      </c>
      <c r="CQ34" s="125">
        <f t="shared" si="52"/>
        <v>16</v>
      </c>
    </row>
    <row r="35" spans="1:95" ht="21" customHeight="1" thickBot="1" x14ac:dyDescent="0.3">
      <c r="A35" s="573" t="s">
        <v>297</v>
      </c>
      <c r="B35" s="574" t="s">
        <v>104</v>
      </c>
      <c r="C35" s="24" t="s">
        <v>287</v>
      </c>
      <c r="D35" s="470"/>
      <c r="E35" s="417" t="s">
        <v>27</v>
      </c>
      <c r="F35" s="428" t="s">
        <v>25</v>
      </c>
      <c r="G35" s="470"/>
      <c r="H35" s="681"/>
      <c r="I35" s="410" t="s">
        <v>24</v>
      </c>
      <c r="J35" s="410" t="s">
        <v>35</v>
      </c>
      <c r="K35" s="470"/>
      <c r="L35" s="495"/>
      <c r="M35" s="428" t="s">
        <v>24</v>
      </c>
      <c r="N35" s="410" t="s">
        <v>26</v>
      </c>
      <c r="O35" s="470"/>
      <c r="P35" s="471"/>
      <c r="Q35" s="410" t="s">
        <v>25</v>
      </c>
      <c r="R35" s="410" t="s">
        <v>25</v>
      </c>
      <c r="S35" s="495"/>
      <c r="T35" s="472"/>
      <c r="U35" s="410" t="s">
        <v>24</v>
      </c>
      <c r="V35" s="410" t="s">
        <v>25</v>
      </c>
      <c r="W35" s="470"/>
      <c r="X35" s="470"/>
      <c r="Y35" s="410" t="s">
        <v>24</v>
      </c>
      <c r="Z35" s="417" t="s">
        <v>25</v>
      </c>
      <c r="AA35" s="914" t="s">
        <v>57</v>
      </c>
      <c r="AB35" s="470"/>
      <c r="AC35" s="410" t="s">
        <v>24</v>
      </c>
      <c r="AD35" s="70" t="s">
        <v>370</v>
      </c>
      <c r="AE35" s="681"/>
      <c r="AF35" s="681"/>
      <c r="AG35" s="414" t="s">
        <v>24</v>
      </c>
      <c r="AH35" s="433" t="s">
        <v>25</v>
      </c>
      <c r="AI35" s="123">
        <f t="shared" si="69"/>
        <v>6</v>
      </c>
      <c r="AJ35" s="61">
        <f t="shared" si="70"/>
        <v>6</v>
      </c>
      <c r="AK35" s="61">
        <f t="shared" si="91"/>
        <v>0</v>
      </c>
      <c r="AL35" s="61">
        <f t="shared" si="92"/>
        <v>0</v>
      </c>
      <c r="AM35" s="61">
        <f t="shared" si="71"/>
        <v>0</v>
      </c>
      <c r="AN35" s="61">
        <f t="shared" si="72"/>
        <v>1</v>
      </c>
      <c r="AO35" s="61">
        <f t="shared" si="73"/>
        <v>1</v>
      </c>
      <c r="AP35" s="61">
        <f t="shared" si="74"/>
        <v>0</v>
      </c>
      <c r="AQ35" s="61">
        <f t="shared" si="75"/>
        <v>0</v>
      </c>
      <c r="AR35" s="61">
        <f t="shared" si="93"/>
        <v>0</v>
      </c>
      <c r="AS35" s="61">
        <f t="shared" si="76"/>
        <v>0</v>
      </c>
      <c r="AT35" s="61">
        <f t="shared" si="77"/>
        <v>1</v>
      </c>
      <c r="AU35" s="61">
        <f t="shared" si="78"/>
        <v>0</v>
      </c>
      <c r="AV35" s="61">
        <f t="shared" si="79"/>
        <v>0</v>
      </c>
      <c r="AW35" s="61">
        <f t="shared" si="80"/>
        <v>0</v>
      </c>
      <c r="AX35" s="61">
        <f t="shared" si="81"/>
        <v>0</v>
      </c>
      <c r="AY35" s="61">
        <f t="shared" si="82"/>
        <v>0</v>
      </c>
      <c r="AZ35" s="61">
        <f t="shared" si="83"/>
        <v>0</v>
      </c>
      <c r="BA35" s="61">
        <f t="shared" si="84"/>
        <v>0</v>
      </c>
      <c r="BB35" s="61">
        <f t="shared" si="85"/>
        <v>0</v>
      </c>
      <c r="BC35" s="62">
        <f t="shared" si="86"/>
        <v>14</v>
      </c>
      <c r="BD35" s="63"/>
      <c r="BE35" s="545">
        <f t="shared" si="45"/>
        <v>7</v>
      </c>
      <c r="BF35" s="5">
        <f t="shared" si="53"/>
        <v>0</v>
      </c>
      <c r="BG35" s="5">
        <f t="shared" si="28"/>
        <v>1</v>
      </c>
      <c r="BH35" s="5">
        <f t="shared" si="54"/>
        <v>0</v>
      </c>
      <c r="BI35" s="5">
        <f t="shared" si="55"/>
        <v>0</v>
      </c>
      <c r="BJ35" s="5">
        <f t="shared" si="29"/>
        <v>0</v>
      </c>
      <c r="BK35" s="5">
        <f t="shared" si="56"/>
        <v>0</v>
      </c>
      <c r="BL35" s="5">
        <f t="shared" si="30"/>
        <v>0</v>
      </c>
      <c r="BM35" s="5">
        <f t="shared" si="31"/>
        <v>0</v>
      </c>
      <c r="BN35" s="143">
        <f t="shared" si="32"/>
        <v>1</v>
      </c>
      <c r="BO35" s="145">
        <f>+BE35+FEV!BO35</f>
        <v>21</v>
      </c>
      <c r="BP35" s="64">
        <f>+BO35+(JAN!BN37+FEV!BN35+BN35)*(12/24)-$BO$12</f>
        <v>0.1666666666666643</v>
      </c>
      <c r="BQ35" s="65">
        <f t="shared" si="95"/>
        <v>0</v>
      </c>
      <c r="BR35" s="545">
        <f t="shared" si="96"/>
        <v>21.5</v>
      </c>
      <c r="BS35" s="545">
        <f t="shared" si="99"/>
        <v>0.1666666666666643</v>
      </c>
      <c r="BT35" s="66" t="e">
        <f t="shared" si="97"/>
        <v>#REF!</v>
      </c>
      <c r="BU35" s="67">
        <f t="shared" si="100"/>
        <v>1</v>
      </c>
      <c r="BV35" s="67">
        <f t="shared" si="98"/>
        <v>0</v>
      </c>
      <c r="BW35" s="67">
        <f t="shared" si="101"/>
        <v>0</v>
      </c>
      <c r="BX35" s="67">
        <f t="shared" si="102"/>
        <v>0</v>
      </c>
      <c r="BY35" s="68">
        <f t="shared" si="94"/>
        <v>1</v>
      </c>
      <c r="BZ35" s="917">
        <v>5</v>
      </c>
      <c r="CA35" s="67">
        <f>+FEV!CA35+BX35</f>
        <v>6</v>
      </c>
      <c r="CB35" s="68">
        <f t="shared" si="103"/>
        <v>1</v>
      </c>
      <c r="CE35" s="161">
        <f t="shared" si="89"/>
        <v>7</v>
      </c>
      <c r="CF35" s="125">
        <f t="shared" si="90"/>
        <v>15</v>
      </c>
      <c r="CG35" s="163">
        <f t="shared" si="46"/>
        <v>168</v>
      </c>
      <c r="CH35" s="163">
        <f t="shared" si="47"/>
        <v>12</v>
      </c>
      <c r="CI35" s="163">
        <f t="shared" si="48"/>
        <v>180</v>
      </c>
      <c r="CJ35" s="157">
        <f t="shared" si="42"/>
        <v>12</v>
      </c>
      <c r="CK35" s="418">
        <f>BY35-BV35+FEV!CK35</f>
        <v>6</v>
      </c>
      <c r="CL35" s="424">
        <f>CK35*12+BV35*8+12</f>
        <v>84</v>
      </c>
      <c r="CM35" s="424"/>
      <c r="CN35" s="124">
        <f t="shared" si="50"/>
        <v>7</v>
      </c>
      <c r="CO35" s="128">
        <f t="shared" si="51"/>
        <v>180</v>
      </c>
      <c r="CP35" s="125">
        <f t="shared" si="43"/>
        <v>14</v>
      </c>
      <c r="CQ35" s="125">
        <f t="shared" si="52"/>
        <v>15</v>
      </c>
    </row>
    <row r="36" spans="1:95" ht="21" customHeight="1" thickBot="1" x14ac:dyDescent="0.3">
      <c r="A36" s="573" t="s">
        <v>99</v>
      </c>
      <c r="B36" s="572" t="s">
        <v>108</v>
      </c>
      <c r="C36" s="24" t="s">
        <v>3</v>
      </c>
      <c r="D36" s="475"/>
      <c r="E36" s="429" t="s">
        <v>24</v>
      </c>
      <c r="F36" s="434" t="s">
        <v>26</v>
      </c>
      <c r="G36" s="432"/>
      <c r="H36" s="412" t="s">
        <v>24</v>
      </c>
      <c r="I36" s="412" t="s">
        <v>31</v>
      </c>
      <c r="J36" s="412"/>
      <c r="K36" s="427"/>
      <c r="L36" s="480"/>
      <c r="M36" s="434" t="s">
        <v>24</v>
      </c>
      <c r="N36" s="412" t="s">
        <v>26</v>
      </c>
      <c r="O36" s="475"/>
      <c r="P36" s="475"/>
      <c r="Q36" s="412" t="s">
        <v>25</v>
      </c>
      <c r="R36" s="412" t="s">
        <v>25</v>
      </c>
      <c r="S36" s="441"/>
      <c r="T36" s="476"/>
      <c r="U36" s="967" t="s">
        <v>58</v>
      </c>
      <c r="V36" s="967" t="s">
        <v>58</v>
      </c>
      <c r="W36" s="968"/>
      <c r="X36" s="968"/>
      <c r="Y36" s="967" t="s">
        <v>58</v>
      </c>
      <c r="Z36" s="969" t="s">
        <v>58</v>
      </c>
      <c r="AA36" s="970"/>
      <c r="AB36" s="432"/>
      <c r="AC36" s="412" t="s">
        <v>24</v>
      </c>
      <c r="AD36" s="412" t="s">
        <v>25</v>
      </c>
      <c r="AE36" s="475" t="s">
        <v>57</v>
      </c>
      <c r="AF36" s="475"/>
      <c r="AG36" s="467" t="s">
        <v>24</v>
      </c>
      <c r="AH36" s="434" t="s">
        <v>25</v>
      </c>
      <c r="AI36" s="123">
        <f t="shared" si="69"/>
        <v>5</v>
      </c>
      <c r="AJ36" s="61">
        <f t="shared" si="70"/>
        <v>4</v>
      </c>
      <c r="AK36" s="61">
        <f t="shared" si="91"/>
        <v>0</v>
      </c>
      <c r="AL36" s="61">
        <f t="shared" si="92"/>
        <v>0</v>
      </c>
      <c r="AM36" s="61">
        <f t="shared" si="71"/>
        <v>0</v>
      </c>
      <c r="AN36" s="61">
        <f t="shared" si="72"/>
        <v>2</v>
      </c>
      <c r="AO36" s="61">
        <f t="shared" si="73"/>
        <v>0</v>
      </c>
      <c r="AP36" s="61">
        <f t="shared" si="74"/>
        <v>1</v>
      </c>
      <c r="AQ36" s="61">
        <f t="shared" si="75"/>
        <v>0</v>
      </c>
      <c r="AR36" s="61">
        <f t="shared" si="93"/>
        <v>0</v>
      </c>
      <c r="AS36" s="61">
        <f t="shared" si="76"/>
        <v>0</v>
      </c>
      <c r="AT36" s="61">
        <f t="shared" si="77"/>
        <v>0</v>
      </c>
      <c r="AU36" s="61">
        <f t="shared" si="78"/>
        <v>0</v>
      </c>
      <c r="AV36" s="61">
        <f t="shared" si="79"/>
        <v>0</v>
      </c>
      <c r="AW36" s="61">
        <f t="shared" si="80"/>
        <v>0</v>
      </c>
      <c r="AX36" s="61">
        <f t="shared" si="81"/>
        <v>0</v>
      </c>
      <c r="AY36" s="61">
        <f t="shared" si="82"/>
        <v>0</v>
      </c>
      <c r="AZ36" s="61">
        <f t="shared" si="83"/>
        <v>0</v>
      </c>
      <c r="BA36" s="61">
        <f t="shared" si="84"/>
        <v>0</v>
      </c>
      <c r="BB36" s="61">
        <f t="shared" si="85"/>
        <v>0</v>
      </c>
      <c r="BC36" s="62">
        <f t="shared" si="86"/>
        <v>11</v>
      </c>
      <c r="BD36" s="63"/>
      <c r="BE36" s="545">
        <f t="shared" si="45"/>
        <v>5.5</v>
      </c>
      <c r="BF36" s="5">
        <f>COUNTIF($D36:$AH36,"DTS")+COUNTIF($D36:$AH36,"DTS1")</f>
        <v>0</v>
      </c>
      <c r="BG36" s="5">
        <f>COUNTIF($D36:$AH36,"NTS")+COUNTIF($D36:$AH36,"NTS1")</f>
        <v>1</v>
      </c>
      <c r="BH36" s="5">
        <f t="shared" si="54"/>
        <v>0</v>
      </c>
      <c r="BI36" s="5">
        <f t="shared" si="55"/>
        <v>0</v>
      </c>
      <c r="BJ36" s="5">
        <f>COUNTIF($D36:$AH36,"DTS5S")+COUNTIF($D36:$AH36,"DTS5S1")</f>
        <v>0</v>
      </c>
      <c r="BK36" s="5">
        <f>COUNTIF($D36:$AH36,"NTS5S")+COUNTIF($D36:$AH36,"NTS5S1")</f>
        <v>0</v>
      </c>
      <c r="BL36" s="5">
        <f>COUNTIF($D36:$AH36,"DTSDS")+COUNTIF($D36:$AH36,"DTSDS1")</f>
        <v>0</v>
      </c>
      <c r="BM36" s="5">
        <f>COUNTIF($D36:$AH36,"NTSDS")+COUNTIF($D36:$AH36,"NTSDS1")</f>
        <v>0</v>
      </c>
      <c r="BN36" s="143">
        <f>COUNTIF($D36:$AH36,"FOTS")</f>
        <v>4</v>
      </c>
      <c r="BO36" s="145">
        <f>+BE36+FEV!BO36</f>
        <v>18.166666666666668</v>
      </c>
      <c r="BP36" s="64">
        <f>+BO36+(JAN!BN38+FEV!BN36+BN36)*(12/24)-$BO$12</f>
        <v>-0.16666666666666785</v>
      </c>
      <c r="BQ36" s="65">
        <f t="shared" si="95"/>
        <v>0</v>
      </c>
      <c r="BR36" s="545">
        <f t="shared" si="96"/>
        <v>18.666666666666668</v>
      </c>
      <c r="BS36" s="545">
        <f t="shared" si="99"/>
        <v>-2.6666666666666679</v>
      </c>
      <c r="BT36" s="66" t="e">
        <f t="shared" si="97"/>
        <v>#REF!</v>
      </c>
      <c r="BU36" s="67">
        <f t="shared" si="100"/>
        <v>1</v>
      </c>
      <c r="BV36" s="67">
        <f t="shared" si="98"/>
        <v>0</v>
      </c>
      <c r="BW36" s="67">
        <f t="shared" si="101"/>
        <v>0</v>
      </c>
      <c r="BX36" s="67">
        <f t="shared" si="102"/>
        <v>0</v>
      </c>
      <c r="BY36" s="68">
        <f t="shared" si="94"/>
        <v>1</v>
      </c>
      <c r="BZ36" s="67">
        <f>+BN36+FEV!BZ36</f>
        <v>6</v>
      </c>
      <c r="CA36" s="67">
        <f>+FEV!CA36+BX36</f>
        <v>8</v>
      </c>
      <c r="CB36" s="68">
        <f t="shared" si="103"/>
        <v>2</v>
      </c>
      <c r="CE36" s="161">
        <f t="shared" si="89"/>
        <v>5.5</v>
      </c>
      <c r="CF36" s="125">
        <f t="shared" si="90"/>
        <v>12</v>
      </c>
      <c r="CG36" s="163">
        <f t="shared" si="46"/>
        <v>132</v>
      </c>
      <c r="CH36" s="163">
        <f t="shared" si="47"/>
        <v>12</v>
      </c>
      <c r="CI36" s="163">
        <f t="shared" si="48"/>
        <v>144</v>
      </c>
      <c r="CJ36" s="157">
        <f t="shared" si="42"/>
        <v>48</v>
      </c>
      <c r="CK36" s="418">
        <f>BY36-BV36+FEV!CK36</f>
        <v>5</v>
      </c>
      <c r="CL36" s="424">
        <f t="shared" ref="CL36:CL43" si="104">CK36*12+BV36*8</f>
        <v>60</v>
      </c>
      <c r="CM36" s="424"/>
      <c r="CN36" s="124">
        <f t="shared" si="50"/>
        <v>5.5</v>
      </c>
      <c r="CO36" s="128">
        <f t="shared" si="51"/>
        <v>144</v>
      </c>
      <c r="CP36" s="125">
        <f t="shared" si="43"/>
        <v>11</v>
      </c>
      <c r="CQ36" s="125">
        <f t="shared" si="52"/>
        <v>12</v>
      </c>
    </row>
    <row r="37" spans="1:95" ht="21" customHeight="1" thickBot="1" x14ac:dyDescent="0.3">
      <c r="A37" s="573" t="s">
        <v>101</v>
      </c>
      <c r="B37" s="572" t="s">
        <v>110</v>
      </c>
      <c r="C37" s="24" t="s">
        <v>3</v>
      </c>
      <c r="D37" s="475"/>
      <c r="E37" s="429" t="s">
        <v>24</v>
      </c>
      <c r="F37" s="434" t="s">
        <v>25</v>
      </c>
      <c r="G37" s="432"/>
      <c r="H37" s="432"/>
      <c r="I37" s="412" t="s">
        <v>24</v>
      </c>
      <c r="J37" s="412" t="s">
        <v>24</v>
      </c>
      <c r="K37" s="427"/>
      <c r="L37" s="480"/>
      <c r="M37" s="434" t="s">
        <v>24</v>
      </c>
      <c r="N37" s="412" t="s">
        <v>25</v>
      </c>
      <c r="O37" s="475"/>
      <c r="P37" s="475"/>
      <c r="Q37" s="412" t="s">
        <v>25</v>
      </c>
      <c r="R37" s="412" t="s">
        <v>25</v>
      </c>
      <c r="S37" s="441"/>
      <c r="T37" s="476"/>
      <c r="U37" s="956" t="s">
        <v>24</v>
      </c>
      <c r="V37" s="412" t="s">
        <v>25</v>
      </c>
      <c r="W37" s="475"/>
      <c r="X37" s="475"/>
      <c r="Y37" s="412" t="s">
        <v>24</v>
      </c>
      <c r="Z37" s="429" t="s">
        <v>25</v>
      </c>
      <c r="AA37" s="476"/>
      <c r="AB37" s="432"/>
      <c r="AC37" s="421" t="s">
        <v>25</v>
      </c>
      <c r="AD37" s="412" t="s">
        <v>25</v>
      </c>
      <c r="AE37" s="475"/>
      <c r="AF37" s="475"/>
      <c r="AG37" s="429" t="s">
        <v>24</v>
      </c>
      <c r="AH37" s="434" t="s">
        <v>25</v>
      </c>
      <c r="AI37" s="123">
        <f t="shared" si="69"/>
        <v>7</v>
      </c>
      <c r="AJ37" s="61">
        <f t="shared" si="70"/>
        <v>9</v>
      </c>
      <c r="AK37" s="61">
        <f t="shared" si="91"/>
        <v>0</v>
      </c>
      <c r="AL37" s="61">
        <f t="shared" si="92"/>
        <v>0</v>
      </c>
      <c r="AM37" s="61">
        <f t="shared" si="71"/>
        <v>0</v>
      </c>
      <c r="AN37" s="61">
        <f t="shared" si="72"/>
        <v>0</v>
      </c>
      <c r="AO37" s="61">
        <f t="shared" si="73"/>
        <v>0</v>
      </c>
      <c r="AP37" s="61">
        <f t="shared" si="74"/>
        <v>0</v>
      </c>
      <c r="AQ37" s="61">
        <f t="shared" si="75"/>
        <v>0</v>
      </c>
      <c r="AR37" s="61">
        <f t="shared" si="93"/>
        <v>0</v>
      </c>
      <c r="AS37" s="61">
        <f t="shared" si="76"/>
        <v>0</v>
      </c>
      <c r="AT37" s="61">
        <f t="shared" si="77"/>
        <v>0</v>
      </c>
      <c r="AU37" s="61">
        <f t="shared" si="78"/>
        <v>0</v>
      </c>
      <c r="AV37" s="61">
        <f t="shared" si="79"/>
        <v>0</v>
      </c>
      <c r="AW37" s="61">
        <f t="shared" si="80"/>
        <v>0</v>
      </c>
      <c r="AX37" s="61">
        <f t="shared" si="81"/>
        <v>0</v>
      </c>
      <c r="AY37" s="61">
        <f t="shared" si="82"/>
        <v>0</v>
      </c>
      <c r="AZ37" s="61">
        <f t="shared" si="83"/>
        <v>0</v>
      </c>
      <c r="BA37" s="61">
        <f t="shared" si="84"/>
        <v>0</v>
      </c>
      <c r="BB37" s="61">
        <f t="shared" si="85"/>
        <v>0</v>
      </c>
      <c r="BC37" s="62">
        <f t="shared" si="86"/>
        <v>16</v>
      </c>
      <c r="BD37" s="63"/>
      <c r="BE37" s="545">
        <f t="shared" si="45"/>
        <v>8</v>
      </c>
      <c r="BF37" s="5">
        <f t="shared" si="53"/>
        <v>0</v>
      </c>
      <c r="BG37" s="5">
        <f t="shared" si="28"/>
        <v>0</v>
      </c>
      <c r="BH37" s="5">
        <f t="shared" si="54"/>
        <v>0</v>
      </c>
      <c r="BI37" s="5">
        <f t="shared" si="55"/>
        <v>0</v>
      </c>
      <c r="BJ37" s="5">
        <f t="shared" si="29"/>
        <v>0</v>
      </c>
      <c r="BK37" s="5">
        <f t="shared" si="56"/>
        <v>0</v>
      </c>
      <c r="BL37" s="5">
        <f t="shared" si="30"/>
        <v>0</v>
      </c>
      <c r="BM37" s="5">
        <f t="shared" si="31"/>
        <v>0</v>
      </c>
      <c r="BN37" s="143">
        <f t="shared" si="32"/>
        <v>0</v>
      </c>
      <c r="BO37" s="145">
        <f>+BE37+FEV!BO37</f>
        <v>22</v>
      </c>
      <c r="BP37" s="64">
        <f>+BO37+(JAN!BN39+FEV!BN37+BN37)*(12/24)-$BO$12</f>
        <v>0.6666666666666643</v>
      </c>
      <c r="BQ37" s="65">
        <f t="shared" si="95"/>
        <v>0</v>
      </c>
      <c r="BR37" s="545">
        <f t="shared" si="96"/>
        <v>22</v>
      </c>
      <c r="BS37" s="545">
        <f t="shared" si="99"/>
        <v>0.6666666666666643</v>
      </c>
      <c r="BT37" s="66" t="e">
        <f t="shared" si="97"/>
        <v>#REF!</v>
      </c>
      <c r="BU37" s="67">
        <f t="shared" si="100"/>
        <v>0</v>
      </c>
      <c r="BV37" s="67">
        <f t="shared" si="98"/>
        <v>0</v>
      </c>
      <c r="BW37" s="67">
        <f t="shared" si="101"/>
        <v>0</v>
      </c>
      <c r="BX37" s="67">
        <f t="shared" si="102"/>
        <v>0</v>
      </c>
      <c r="BY37" s="68">
        <f>+BU37+BV37+BW37+BX37</f>
        <v>0</v>
      </c>
      <c r="BZ37" s="67">
        <f>+BN37+FEV!BZ37</f>
        <v>0</v>
      </c>
      <c r="CA37" s="67">
        <f>+FEV!CA37+BX37</f>
        <v>4</v>
      </c>
      <c r="CB37" s="68">
        <f>+CA37-BZ37</f>
        <v>4</v>
      </c>
      <c r="CE37" s="161">
        <f t="shared" si="89"/>
        <v>8</v>
      </c>
      <c r="CF37" s="125">
        <f t="shared" si="90"/>
        <v>16</v>
      </c>
      <c r="CG37" s="163">
        <f t="shared" si="46"/>
        <v>192</v>
      </c>
      <c r="CH37" s="163">
        <f t="shared" si="47"/>
        <v>0</v>
      </c>
      <c r="CI37" s="163">
        <f t="shared" si="48"/>
        <v>192</v>
      </c>
      <c r="CJ37" s="157">
        <f t="shared" si="42"/>
        <v>0</v>
      </c>
      <c r="CK37" s="418">
        <f>BY37-BV37+FEV!CK37</f>
        <v>3</v>
      </c>
      <c r="CL37" s="424">
        <f t="shared" si="104"/>
        <v>36</v>
      </c>
      <c r="CM37" s="424"/>
      <c r="CN37" s="124">
        <f t="shared" si="50"/>
        <v>8</v>
      </c>
      <c r="CO37" s="128">
        <f t="shared" si="51"/>
        <v>192</v>
      </c>
      <c r="CP37" s="125">
        <f t="shared" si="43"/>
        <v>16</v>
      </c>
      <c r="CQ37" s="125">
        <f t="shared" si="52"/>
        <v>16</v>
      </c>
    </row>
    <row r="38" spans="1:95" ht="21" customHeight="1" thickBot="1" x14ac:dyDescent="0.3">
      <c r="A38" s="573" t="s">
        <v>103</v>
      </c>
      <c r="B38" s="572" t="s">
        <v>168</v>
      </c>
      <c r="C38" s="24" t="s">
        <v>3</v>
      </c>
      <c r="D38" s="475"/>
      <c r="E38" s="429" t="s">
        <v>24</v>
      </c>
      <c r="F38" s="434" t="s">
        <v>25</v>
      </c>
      <c r="G38" s="432"/>
      <c r="H38" s="432"/>
      <c r="I38" s="412" t="s">
        <v>24</v>
      </c>
      <c r="J38" s="412" t="s">
        <v>24</v>
      </c>
      <c r="K38" s="427"/>
      <c r="L38" s="480"/>
      <c r="M38" s="434" t="s">
        <v>31</v>
      </c>
      <c r="N38" s="412" t="s">
        <v>25</v>
      </c>
      <c r="O38" s="475" t="s">
        <v>27</v>
      </c>
      <c r="P38" s="475"/>
      <c r="Q38" s="412" t="s">
        <v>25</v>
      </c>
      <c r="R38" s="412" t="s">
        <v>25</v>
      </c>
      <c r="S38" s="918" t="s">
        <v>49</v>
      </c>
      <c r="T38" s="476"/>
      <c r="U38" s="956" t="s">
        <v>27</v>
      </c>
      <c r="V38" s="412" t="s">
        <v>25</v>
      </c>
      <c r="W38" s="475"/>
      <c r="X38" s="475"/>
      <c r="Y38" s="412" t="s">
        <v>24</v>
      </c>
      <c r="Z38" s="429" t="s">
        <v>26</v>
      </c>
      <c r="AA38" s="534" t="s">
        <v>61</v>
      </c>
      <c r="AB38" s="432"/>
      <c r="AC38" s="412" t="s">
        <v>24</v>
      </c>
      <c r="AD38" s="412" t="s">
        <v>25</v>
      </c>
      <c r="AE38" s="475"/>
      <c r="AF38" s="475"/>
      <c r="AG38" s="429" t="s">
        <v>24</v>
      </c>
      <c r="AH38" s="434" t="s">
        <v>25</v>
      </c>
      <c r="AI38" s="123">
        <f t="shared" si="69"/>
        <v>6</v>
      </c>
      <c r="AJ38" s="61">
        <f t="shared" si="70"/>
        <v>7</v>
      </c>
      <c r="AK38" s="61">
        <f t="shared" si="91"/>
        <v>0</v>
      </c>
      <c r="AL38" s="61">
        <f t="shared" si="92"/>
        <v>0</v>
      </c>
      <c r="AM38" s="61">
        <f t="shared" si="71"/>
        <v>0</v>
      </c>
      <c r="AN38" s="61">
        <f t="shared" si="72"/>
        <v>1</v>
      </c>
      <c r="AO38" s="61">
        <f t="shared" si="73"/>
        <v>2</v>
      </c>
      <c r="AP38" s="61">
        <f t="shared" si="74"/>
        <v>1</v>
      </c>
      <c r="AQ38" s="61">
        <f t="shared" si="75"/>
        <v>0</v>
      </c>
      <c r="AR38" s="61">
        <f t="shared" si="93"/>
        <v>0</v>
      </c>
      <c r="AS38" s="61">
        <f t="shared" si="76"/>
        <v>0</v>
      </c>
      <c r="AT38" s="61">
        <f t="shared" si="77"/>
        <v>0</v>
      </c>
      <c r="AU38" s="61">
        <f t="shared" si="78"/>
        <v>0</v>
      </c>
      <c r="AV38" s="61">
        <f t="shared" si="79"/>
        <v>0</v>
      </c>
      <c r="AW38" s="61">
        <f t="shared" si="80"/>
        <v>0</v>
      </c>
      <c r="AX38" s="61">
        <f t="shared" si="81"/>
        <v>0</v>
      </c>
      <c r="AY38" s="61">
        <f t="shared" si="82"/>
        <v>0</v>
      </c>
      <c r="AZ38" s="61">
        <f t="shared" si="83"/>
        <v>0</v>
      </c>
      <c r="BA38" s="61">
        <f t="shared" si="84"/>
        <v>0</v>
      </c>
      <c r="BB38" s="61">
        <f t="shared" si="85"/>
        <v>0</v>
      </c>
      <c r="BC38" s="62">
        <f t="shared" si="86"/>
        <v>16</v>
      </c>
      <c r="BD38" s="63"/>
      <c r="BE38" s="545">
        <f t="shared" si="45"/>
        <v>8</v>
      </c>
      <c r="BF38" s="5">
        <f t="shared" si="53"/>
        <v>1</v>
      </c>
      <c r="BG38" s="5">
        <f t="shared" si="28"/>
        <v>0</v>
      </c>
      <c r="BH38" s="5">
        <f t="shared" si="54"/>
        <v>0</v>
      </c>
      <c r="BI38" s="5">
        <f t="shared" si="55"/>
        <v>0</v>
      </c>
      <c r="BJ38" s="5">
        <f t="shared" si="29"/>
        <v>0</v>
      </c>
      <c r="BK38" s="5">
        <f t="shared" si="56"/>
        <v>1</v>
      </c>
      <c r="BL38" s="5">
        <f t="shared" si="30"/>
        <v>0</v>
      </c>
      <c r="BM38" s="5">
        <f t="shared" si="31"/>
        <v>0</v>
      </c>
      <c r="BN38" s="143">
        <f t="shared" si="32"/>
        <v>0</v>
      </c>
      <c r="BO38" s="145">
        <f>+BE38+FEV!BO38</f>
        <v>22</v>
      </c>
      <c r="BP38" s="64">
        <f>+BO38+(JAN!BN40+FEV!BN38+BN38)*(12/24)-$BO$12</f>
        <v>1.1666666666666643</v>
      </c>
      <c r="BQ38" s="65">
        <f t="shared" si="95"/>
        <v>0</v>
      </c>
      <c r="BR38" s="545">
        <f t="shared" si="96"/>
        <v>23</v>
      </c>
      <c r="BS38" s="545">
        <f t="shared" si="99"/>
        <v>1.6666666666666643</v>
      </c>
      <c r="BT38" s="66" t="e">
        <f t="shared" si="97"/>
        <v>#REF!</v>
      </c>
      <c r="BU38" s="67">
        <f t="shared" si="100"/>
        <v>1</v>
      </c>
      <c r="BV38" s="67">
        <f t="shared" si="98"/>
        <v>0</v>
      </c>
      <c r="BW38" s="67">
        <f t="shared" si="101"/>
        <v>1</v>
      </c>
      <c r="BX38" s="67">
        <f t="shared" si="102"/>
        <v>0</v>
      </c>
      <c r="BY38" s="68">
        <f t="shared" si="94"/>
        <v>2</v>
      </c>
      <c r="BZ38" s="67">
        <f>+BN38+FEV!BZ38</f>
        <v>1</v>
      </c>
      <c r="CA38" s="67">
        <f>+FEV!CA38+BX38</f>
        <v>5</v>
      </c>
      <c r="CB38" s="68">
        <f t="shared" ref="CB38:CB43" si="105">+CA38-BZ38</f>
        <v>4</v>
      </c>
      <c r="CE38" s="161">
        <f t="shared" si="89"/>
        <v>8</v>
      </c>
      <c r="CF38" s="125">
        <f t="shared" si="90"/>
        <v>18</v>
      </c>
      <c r="CG38" s="163">
        <f t="shared" si="46"/>
        <v>192</v>
      </c>
      <c r="CH38" s="163">
        <f t="shared" si="47"/>
        <v>24</v>
      </c>
      <c r="CI38" s="163">
        <f t="shared" si="48"/>
        <v>216</v>
      </c>
      <c r="CJ38" s="157">
        <f t="shared" si="42"/>
        <v>0</v>
      </c>
      <c r="CK38" s="418">
        <f>BY38-BV38+FEV!CK38</f>
        <v>6</v>
      </c>
      <c r="CL38" s="424">
        <f t="shared" si="104"/>
        <v>72</v>
      </c>
      <c r="CM38" s="424"/>
      <c r="CN38" s="124">
        <f t="shared" si="50"/>
        <v>8</v>
      </c>
      <c r="CO38" s="128">
        <f t="shared" si="51"/>
        <v>216</v>
      </c>
      <c r="CP38" s="125">
        <f t="shared" si="43"/>
        <v>16</v>
      </c>
      <c r="CQ38" s="125">
        <f t="shared" si="52"/>
        <v>18</v>
      </c>
    </row>
    <row r="39" spans="1:95" ht="21" customHeight="1" thickBot="1" x14ac:dyDescent="0.3">
      <c r="A39" s="573" t="s">
        <v>105</v>
      </c>
      <c r="B39" s="572" t="s">
        <v>88</v>
      </c>
      <c r="C39" s="24" t="s">
        <v>3</v>
      </c>
      <c r="D39" s="475"/>
      <c r="E39" s="429" t="s">
        <v>24</v>
      </c>
      <c r="F39" s="434" t="s">
        <v>25</v>
      </c>
      <c r="G39" s="432" t="s">
        <v>27</v>
      </c>
      <c r="H39" s="432"/>
      <c r="I39" s="412" t="s">
        <v>24</v>
      </c>
      <c r="J39" s="412" t="s">
        <v>24</v>
      </c>
      <c r="K39" s="427"/>
      <c r="L39" s="480"/>
      <c r="M39" s="434" t="s">
        <v>24</v>
      </c>
      <c r="N39" s="412" t="s">
        <v>25</v>
      </c>
      <c r="O39" s="475"/>
      <c r="P39" s="475"/>
      <c r="Q39" s="412" t="s">
        <v>25</v>
      </c>
      <c r="R39" s="412" t="s">
        <v>25</v>
      </c>
      <c r="S39" s="441"/>
      <c r="T39" s="476"/>
      <c r="U39" s="956" t="s">
        <v>24</v>
      </c>
      <c r="V39" s="412" t="s">
        <v>25</v>
      </c>
      <c r="W39" s="475"/>
      <c r="X39" s="475"/>
      <c r="Y39" s="412" t="s">
        <v>24</v>
      </c>
      <c r="Z39" s="429" t="s">
        <v>26</v>
      </c>
      <c r="AA39" s="476"/>
      <c r="AB39" s="432" t="s">
        <v>26</v>
      </c>
      <c r="AC39" s="412" t="s">
        <v>24</v>
      </c>
      <c r="AD39" s="412" t="s">
        <v>25</v>
      </c>
      <c r="AE39" s="475"/>
      <c r="AF39" s="475"/>
      <c r="AG39" s="429" t="s">
        <v>24</v>
      </c>
      <c r="AH39" s="434" t="s">
        <v>25</v>
      </c>
      <c r="AI39" s="123">
        <f t="shared" si="69"/>
        <v>8</v>
      </c>
      <c r="AJ39" s="61">
        <f t="shared" si="70"/>
        <v>7</v>
      </c>
      <c r="AK39" s="61">
        <f t="shared" si="91"/>
        <v>0</v>
      </c>
      <c r="AL39" s="61">
        <f t="shared" si="92"/>
        <v>0</v>
      </c>
      <c r="AM39" s="61">
        <f t="shared" si="71"/>
        <v>0</v>
      </c>
      <c r="AN39" s="61">
        <f t="shared" si="72"/>
        <v>2</v>
      </c>
      <c r="AO39" s="61">
        <f t="shared" si="73"/>
        <v>1</v>
      </c>
      <c r="AP39" s="61">
        <f t="shared" si="74"/>
        <v>0</v>
      </c>
      <c r="AQ39" s="61">
        <f t="shared" si="75"/>
        <v>0</v>
      </c>
      <c r="AR39" s="61">
        <f t="shared" si="93"/>
        <v>0</v>
      </c>
      <c r="AS39" s="61">
        <f t="shared" si="76"/>
        <v>0</v>
      </c>
      <c r="AT39" s="61">
        <f t="shared" si="77"/>
        <v>0</v>
      </c>
      <c r="AU39" s="61">
        <f t="shared" si="78"/>
        <v>0</v>
      </c>
      <c r="AV39" s="61">
        <f t="shared" si="79"/>
        <v>0</v>
      </c>
      <c r="AW39" s="61">
        <f t="shared" si="80"/>
        <v>0</v>
      </c>
      <c r="AX39" s="61">
        <f t="shared" si="81"/>
        <v>0</v>
      </c>
      <c r="AY39" s="61">
        <f t="shared" si="82"/>
        <v>0</v>
      </c>
      <c r="AZ39" s="61">
        <f t="shared" si="83"/>
        <v>0</v>
      </c>
      <c r="BA39" s="61">
        <f t="shared" si="84"/>
        <v>0</v>
      </c>
      <c r="BB39" s="61">
        <f t="shared" si="85"/>
        <v>0</v>
      </c>
      <c r="BC39" s="62">
        <f t="shared" si="86"/>
        <v>18</v>
      </c>
      <c r="BD39" s="63"/>
      <c r="BE39" s="545">
        <f t="shared" si="45"/>
        <v>9</v>
      </c>
      <c r="BF39" s="5">
        <f t="shared" si="53"/>
        <v>0</v>
      </c>
      <c r="BG39" s="5">
        <f t="shared" si="28"/>
        <v>0</v>
      </c>
      <c r="BH39" s="5">
        <f t="shared" si="54"/>
        <v>0</v>
      </c>
      <c r="BI39" s="5">
        <f t="shared" si="55"/>
        <v>0</v>
      </c>
      <c r="BJ39" s="5">
        <f t="shared" si="29"/>
        <v>0</v>
      </c>
      <c r="BK39" s="5">
        <f t="shared" si="56"/>
        <v>0</v>
      </c>
      <c r="BL39" s="5">
        <f t="shared" si="30"/>
        <v>0</v>
      </c>
      <c r="BM39" s="5">
        <f t="shared" si="31"/>
        <v>0</v>
      </c>
      <c r="BN39" s="143">
        <f t="shared" si="32"/>
        <v>0</v>
      </c>
      <c r="BO39" s="145">
        <f>+BE39+FEV!BO39</f>
        <v>22.5</v>
      </c>
      <c r="BP39" s="64">
        <f>+BO39+(JAN!BN24+FEV!BN39+BN39)*(12/24)-$BO$12</f>
        <v>2.1666666666666643</v>
      </c>
      <c r="BQ39" s="65">
        <f t="shared" si="95"/>
        <v>0</v>
      </c>
      <c r="BR39" s="545">
        <f t="shared" si="96"/>
        <v>22.5</v>
      </c>
      <c r="BS39" s="545">
        <f t="shared" si="99"/>
        <v>1.1666666666666643</v>
      </c>
      <c r="BT39" s="66" t="e">
        <f t="shared" si="97"/>
        <v>#REF!</v>
      </c>
      <c r="BU39" s="67">
        <f t="shared" si="100"/>
        <v>0</v>
      </c>
      <c r="BV39" s="67">
        <f t="shared" si="98"/>
        <v>0</v>
      </c>
      <c r="BW39" s="67">
        <f t="shared" si="101"/>
        <v>0</v>
      </c>
      <c r="BX39" s="67">
        <f t="shared" si="102"/>
        <v>0</v>
      </c>
      <c r="BY39" s="68">
        <f t="shared" si="94"/>
        <v>0</v>
      </c>
      <c r="BZ39" s="67">
        <f>+BN39+FEV!BZ39</f>
        <v>2</v>
      </c>
      <c r="CA39" s="67">
        <f>+FEV!CA39+BX39</f>
        <v>9</v>
      </c>
      <c r="CB39" s="68">
        <f t="shared" si="105"/>
        <v>7</v>
      </c>
      <c r="CE39" s="161">
        <f t="shared" si="89"/>
        <v>9</v>
      </c>
      <c r="CF39" s="125">
        <f t="shared" si="90"/>
        <v>18</v>
      </c>
      <c r="CG39" s="163">
        <f t="shared" si="46"/>
        <v>216</v>
      </c>
      <c r="CH39" s="163">
        <f t="shared" si="47"/>
        <v>0</v>
      </c>
      <c r="CI39" s="163">
        <f t="shared" si="48"/>
        <v>216</v>
      </c>
      <c r="CJ39" s="157">
        <f t="shared" si="42"/>
        <v>0</v>
      </c>
      <c r="CK39" s="418">
        <f>BY39-BV39+FEV!CK39</f>
        <v>3</v>
      </c>
      <c r="CL39" s="424">
        <f t="shared" si="104"/>
        <v>36</v>
      </c>
      <c r="CM39" s="424"/>
      <c r="CN39" s="124">
        <f t="shared" si="50"/>
        <v>9</v>
      </c>
      <c r="CO39" s="128">
        <f t="shared" si="51"/>
        <v>216</v>
      </c>
      <c r="CP39" s="125">
        <f t="shared" si="43"/>
        <v>18</v>
      </c>
      <c r="CQ39" s="125">
        <f t="shared" si="52"/>
        <v>18</v>
      </c>
    </row>
    <row r="40" spans="1:95" ht="21" customHeight="1" thickBot="1" x14ac:dyDescent="0.3">
      <c r="A40" s="573" t="s">
        <v>107</v>
      </c>
      <c r="B40" s="1110" t="s">
        <v>89</v>
      </c>
      <c r="C40" s="24" t="s">
        <v>3</v>
      </c>
      <c r="D40" s="471"/>
      <c r="E40" s="429" t="s">
        <v>24</v>
      </c>
      <c r="F40" s="434" t="s">
        <v>25</v>
      </c>
      <c r="G40" s="432"/>
      <c r="H40" s="432"/>
      <c r="I40" s="412" t="s">
        <v>24</v>
      </c>
      <c r="J40" s="412" t="s">
        <v>24</v>
      </c>
      <c r="K40" s="427"/>
      <c r="L40" s="1043"/>
      <c r="M40" s="434" t="s">
        <v>35</v>
      </c>
      <c r="N40" s="412" t="s">
        <v>25</v>
      </c>
      <c r="O40" s="402" t="s">
        <v>361</v>
      </c>
      <c r="P40" s="475"/>
      <c r="Q40" s="412"/>
      <c r="R40" s="412" t="s">
        <v>25</v>
      </c>
      <c r="S40" s="429" t="s">
        <v>25</v>
      </c>
      <c r="T40" s="476"/>
      <c r="U40" s="956" t="s">
        <v>24</v>
      </c>
      <c r="V40" s="412" t="s">
        <v>25</v>
      </c>
      <c r="W40" s="475"/>
      <c r="X40" s="475"/>
      <c r="Y40" s="412" t="s">
        <v>24</v>
      </c>
      <c r="Z40" s="429" t="s">
        <v>25</v>
      </c>
      <c r="AA40" s="476"/>
      <c r="AB40" s="432"/>
      <c r="AC40" s="412" t="s">
        <v>24</v>
      </c>
      <c r="AD40" s="412" t="s">
        <v>25</v>
      </c>
      <c r="AE40" s="475"/>
      <c r="AF40" s="475"/>
      <c r="AG40" s="429" t="s">
        <v>24</v>
      </c>
      <c r="AH40" s="434" t="s">
        <v>25</v>
      </c>
      <c r="AI40" s="123">
        <f t="shared" si="69"/>
        <v>7</v>
      </c>
      <c r="AJ40" s="61">
        <f t="shared" si="70"/>
        <v>8</v>
      </c>
      <c r="AK40" s="61">
        <f t="shared" si="91"/>
        <v>0</v>
      </c>
      <c r="AL40" s="61">
        <f t="shared" si="92"/>
        <v>0</v>
      </c>
      <c r="AM40" s="61">
        <f t="shared" si="71"/>
        <v>0</v>
      </c>
      <c r="AN40" s="61">
        <f t="shared" si="72"/>
        <v>0</v>
      </c>
      <c r="AO40" s="61">
        <f t="shared" si="73"/>
        <v>0</v>
      </c>
      <c r="AP40" s="61">
        <f t="shared" si="74"/>
        <v>0</v>
      </c>
      <c r="AQ40" s="61">
        <f t="shared" si="75"/>
        <v>0</v>
      </c>
      <c r="AR40" s="61">
        <f t="shared" si="93"/>
        <v>0</v>
      </c>
      <c r="AS40" s="61">
        <f t="shared" si="76"/>
        <v>0</v>
      </c>
      <c r="AT40" s="61">
        <f t="shared" si="77"/>
        <v>1</v>
      </c>
      <c r="AU40" s="61">
        <f t="shared" si="78"/>
        <v>0</v>
      </c>
      <c r="AV40" s="61">
        <f t="shared" si="79"/>
        <v>0</v>
      </c>
      <c r="AW40" s="61">
        <f t="shared" si="80"/>
        <v>0</v>
      </c>
      <c r="AX40" s="61">
        <f t="shared" si="81"/>
        <v>0</v>
      </c>
      <c r="AY40" s="61">
        <f t="shared" si="82"/>
        <v>0</v>
      </c>
      <c r="AZ40" s="61">
        <f t="shared" si="83"/>
        <v>0</v>
      </c>
      <c r="BA40" s="61">
        <f t="shared" si="84"/>
        <v>0</v>
      </c>
      <c r="BB40" s="61">
        <f t="shared" si="85"/>
        <v>0</v>
      </c>
      <c r="BC40" s="62">
        <f t="shared" si="86"/>
        <v>15</v>
      </c>
      <c r="BD40" s="63"/>
      <c r="BE40" s="545">
        <f t="shared" si="45"/>
        <v>7.5</v>
      </c>
      <c r="BF40" s="5">
        <f t="shared" si="53"/>
        <v>0</v>
      </c>
      <c r="BG40" s="5">
        <f t="shared" si="28"/>
        <v>1</v>
      </c>
      <c r="BH40" s="5">
        <f t="shared" si="54"/>
        <v>0</v>
      </c>
      <c r="BI40" s="5">
        <f t="shared" si="55"/>
        <v>0</v>
      </c>
      <c r="BJ40" s="5">
        <f t="shared" si="29"/>
        <v>0</v>
      </c>
      <c r="BK40" s="5">
        <f t="shared" si="56"/>
        <v>0</v>
      </c>
      <c r="BL40" s="5">
        <f t="shared" si="30"/>
        <v>0</v>
      </c>
      <c r="BM40" s="5">
        <f t="shared" si="31"/>
        <v>0</v>
      </c>
      <c r="BN40" s="143">
        <f t="shared" si="32"/>
        <v>0</v>
      </c>
      <c r="BO40" s="145">
        <f>+BE40+FEV!BO40</f>
        <v>22.5</v>
      </c>
      <c r="BP40" s="64">
        <f>+BO40+(JAN!BN41+FEV!BN40+BN40)*(12/24)-$BO$12</f>
        <v>1.1666666666666643</v>
      </c>
      <c r="BQ40" s="65">
        <f t="shared" si="95"/>
        <v>0</v>
      </c>
      <c r="BR40" s="545">
        <f t="shared" si="96"/>
        <v>23</v>
      </c>
      <c r="BS40" s="545">
        <f t="shared" si="99"/>
        <v>1.6666666666666643</v>
      </c>
      <c r="BT40" s="66" t="e">
        <f t="shared" si="97"/>
        <v>#REF!</v>
      </c>
      <c r="BU40" s="67">
        <f t="shared" si="100"/>
        <v>1</v>
      </c>
      <c r="BV40" s="67">
        <f t="shared" si="98"/>
        <v>0</v>
      </c>
      <c r="BW40" s="67">
        <f t="shared" si="101"/>
        <v>0</v>
      </c>
      <c r="BX40" s="67">
        <f t="shared" si="102"/>
        <v>0</v>
      </c>
      <c r="BY40" s="68">
        <f t="shared" si="94"/>
        <v>1</v>
      </c>
      <c r="BZ40" s="67">
        <f>+BN40+FEV!BZ40</f>
        <v>0</v>
      </c>
      <c r="CA40" s="67">
        <f>+FEV!CA40+BX40</f>
        <v>7</v>
      </c>
      <c r="CB40" s="68">
        <f t="shared" si="105"/>
        <v>7</v>
      </c>
      <c r="CC40" s="146"/>
      <c r="CE40" s="161">
        <f t="shared" si="89"/>
        <v>7.5</v>
      </c>
      <c r="CF40" s="125">
        <f t="shared" si="90"/>
        <v>16</v>
      </c>
      <c r="CG40" s="163">
        <f t="shared" si="46"/>
        <v>180</v>
      </c>
      <c r="CH40" s="163">
        <f t="shared" si="47"/>
        <v>12</v>
      </c>
      <c r="CI40" s="163">
        <f t="shared" si="48"/>
        <v>192</v>
      </c>
      <c r="CJ40" s="157">
        <f t="shared" si="42"/>
        <v>0</v>
      </c>
      <c r="CK40" s="418">
        <f>BY40-BV40+FEV!CK40</f>
        <v>8</v>
      </c>
      <c r="CL40" s="851">
        <f>CK40*12+BV40*8+18</f>
        <v>114</v>
      </c>
      <c r="CM40" s="424"/>
      <c r="CN40" s="124">
        <f t="shared" si="50"/>
        <v>7.5</v>
      </c>
      <c r="CO40" s="128">
        <f t="shared" si="51"/>
        <v>192</v>
      </c>
      <c r="CP40" s="125">
        <f t="shared" si="43"/>
        <v>15</v>
      </c>
      <c r="CQ40" s="125">
        <f t="shared" si="52"/>
        <v>16</v>
      </c>
    </row>
    <row r="41" spans="1:95" ht="21" customHeight="1" thickBot="1" x14ac:dyDescent="0.3">
      <c r="A41" s="573" t="s">
        <v>109</v>
      </c>
      <c r="B41" s="572" t="s">
        <v>293</v>
      </c>
      <c r="C41" s="24" t="s">
        <v>3</v>
      </c>
      <c r="D41" s="475"/>
      <c r="E41" s="429" t="s">
        <v>24</v>
      </c>
      <c r="F41" s="434" t="s">
        <v>25</v>
      </c>
      <c r="G41" s="432"/>
      <c r="H41" s="432"/>
      <c r="I41" s="412" t="s">
        <v>24</v>
      </c>
      <c r="J41" s="412" t="s">
        <v>24</v>
      </c>
      <c r="K41" s="427"/>
      <c r="L41" s="480"/>
      <c r="M41" s="434" t="s">
        <v>35</v>
      </c>
      <c r="N41" s="412" t="s">
        <v>25</v>
      </c>
      <c r="O41" s="475"/>
      <c r="P41" s="475"/>
      <c r="Q41" s="412" t="s">
        <v>25</v>
      </c>
      <c r="R41" s="412" t="s">
        <v>25</v>
      </c>
      <c r="S41" s="441"/>
      <c r="T41" s="476"/>
      <c r="U41" s="956" t="s">
        <v>24</v>
      </c>
      <c r="V41" s="412" t="s">
        <v>25</v>
      </c>
      <c r="W41" s="475"/>
      <c r="X41" s="475"/>
      <c r="Y41" s="412" t="s">
        <v>24</v>
      </c>
      <c r="Z41" s="429" t="s">
        <v>25</v>
      </c>
      <c r="AA41" s="476"/>
      <c r="AB41" s="432"/>
      <c r="AC41" s="412" t="s">
        <v>24</v>
      </c>
      <c r="AD41" s="412" t="s">
        <v>25</v>
      </c>
      <c r="AE41" s="475"/>
      <c r="AF41" s="475"/>
      <c r="AG41" s="429" t="s">
        <v>24</v>
      </c>
      <c r="AH41" s="434" t="s">
        <v>25</v>
      </c>
      <c r="AI41" s="123">
        <f t="shared" si="69"/>
        <v>7</v>
      </c>
      <c r="AJ41" s="61">
        <f t="shared" si="70"/>
        <v>8</v>
      </c>
      <c r="AK41" s="61">
        <f t="shared" si="91"/>
        <v>0</v>
      </c>
      <c r="AL41" s="61">
        <f t="shared" si="92"/>
        <v>0</v>
      </c>
      <c r="AM41" s="61">
        <f t="shared" si="71"/>
        <v>0</v>
      </c>
      <c r="AN41" s="61">
        <f t="shared" si="72"/>
        <v>0</v>
      </c>
      <c r="AO41" s="61">
        <f t="shared" si="73"/>
        <v>0</v>
      </c>
      <c r="AP41" s="61">
        <f t="shared" si="74"/>
        <v>0</v>
      </c>
      <c r="AQ41" s="61">
        <f t="shared" si="75"/>
        <v>0</v>
      </c>
      <c r="AR41" s="61">
        <f t="shared" si="93"/>
        <v>0</v>
      </c>
      <c r="AS41" s="61">
        <f t="shared" si="76"/>
        <v>0</v>
      </c>
      <c r="AT41" s="61">
        <f t="shared" si="77"/>
        <v>1</v>
      </c>
      <c r="AU41" s="61">
        <f t="shared" si="78"/>
        <v>0</v>
      </c>
      <c r="AV41" s="61">
        <f t="shared" si="79"/>
        <v>0</v>
      </c>
      <c r="AW41" s="61">
        <f t="shared" si="80"/>
        <v>0</v>
      </c>
      <c r="AX41" s="61">
        <f t="shared" si="81"/>
        <v>0</v>
      </c>
      <c r="AY41" s="61">
        <f t="shared" si="82"/>
        <v>0</v>
      </c>
      <c r="AZ41" s="61">
        <f t="shared" si="83"/>
        <v>0</v>
      </c>
      <c r="BA41" s="61">
        <f t="shared" si="84"/>
        <v>0</v>
      </c>
      <c r="BB41" s="61">
        <f t="shared" si="85"/>
        <v>0</v>
      </c>
      <c r="BC41" s="62">
        <f t="shared" si="86"/>
        <v>15</v>
      </c>
      <c r="BD41" s="63"/>
      <c r="BE41" s="545">
        <f t="shared" si="45"/>
        <v>7.5</v>
      </c>
      <c r="BF41" s="5">
        <f t="shared" si="53"/>
        <v>0</v>
      </c>
      <c r="BG41" s="5">
        <f t="shared" si="28"/>
        <v>0</v>
      </c>
      <c r="BH41" s="5">
        <f t="shared" si="54"/>
        <v>0</v>
      </c>
      <c r="BI41" s="5">
        <f t="shared" si="55"/>
        <v>0</v>
      </c>
      <c r="BJ41" s="5">
        <f t="shared" si="29"/>
        <v>0</v>
      </c>
      <c r="BK41" s="5">
        <f t="shared" si="56"/>
        <v>0</v>
      </c>
      <c r="BL41" s="5">
        <f t="shared" si="30"/>
        <v>0</v>
      </c>
      <c r="BM41" s="5">
        <f t="shared" si="31"/>
        <v>0</v>
      </c>
      <c r="BN41" s="143">
        <f t="shared" si="32"/>
        <v>0</v>
      </c>
      <c r="BO41" s="145">
        <f>+BE41+FEV!BO41</f>
        <v>21.666666666666668</v>
      </c>
      <c r="BP41" s="64">
        <f>+BO41+(JAN!BN43+FEV!BN41+BN41)*(12/24)-$BO$12</f>
        <v>0.33333333333333215</v>
      </c>
      <c r="BQ41" s="65">
        <f t="shared" si="95"/>
        <v>0</v>
      </c>
      <c r="BR41" s="545">
        <f t="shared" si="96"/>
        <v>21.666666666666668</v>
      </c>
      <c r="BS41" s="545">
        <f t="shared" si="99"/>
        <v>0.33333333333333215</v>
      </c>
      <c r="BT41" s="66" t="e">
        <f t="shared" si="97"/>
        <v>#REF!</v>
      </c>
      <c r="BU41" s="67">
        <f t="shared" si="100"/>
        <v>0</v>
      </c>
      <c r="BV41" s="67">
        <f t="shared" si="98"/>
        <v>0</v>
      </c>
      <c r="BW41" s="67">
        <f t="shared" si="101"/>
        <v>0</v>
      </c>
      <c r="BX41" s="67">
        <f t="shared" si="102"/>
        <v>0</v>
      </c>
      <c r="BY41" s="68">
        <f t="shared" si="94"/>
        <v>0</v>
      </c>
      <c r="BZ41" s="67">
        <f>+BN41+FEV!BZ41</f>
        <v>0</v>
      </c>
      <c r="CA41" s="67">
        <f>+FEV!CA41+BX41</f>
        <v>6</v>
      </c>
      <c r="CB41" s="68">
        <f t="shared" si="105"/>
        <v>6</v>
      </c>
      <c r="CC41" s="146"/>
      <c r="CE41" s="161">
        <f t="shared" si="89"/>
        <v>7.5</v>
      </c>
      <c r="CF41" s="125">
        <f t="shared" si="90"/>
        <v>15</v>
      </c>
      <c r="CG41" s="163">
        <f t="shared" si="46"/>
        <v>180</v>
      </c>
      <c r="CH41" s="163">
        <f t="shared" si="47"/>
        <v>0</v>
      </c>
      <c r="CI41" s="163">
        <f t="shared" si="48"/>
        <v>180</v>
      </c>
      <c r="CJ41" s="157">
        <f t="shared" si="42"/>
        <v>0</v>
      </c>
      <c r="CK41" s="418">
        <f>BY41-BV41+FEV!CK41</f>
        <v>2</v>
      </c>
      <c r="CL41" s="424">
        <f t="shared" si="104"/>
        <v>24</v>
      </c>
      <c r="CM41" s="424"/>
      <c r="CN41" s="124">
        <f t="shared" si="50"/>
        <v>7.5</v>
      </c>
      <c r="CO41" s="128">
        <f t="shared" si="51"/>
        <v>180</v>
      </c>
      <c r="CP41" s="125">
        <f t="shared" si="43"/>
        <v>15</v>
      </c>
      <c r="CQ41" s="125">
        <f t="shared" si="52"/>
        <v>15</v>
      </c>
    </row>
    <row r="42" spans="1:95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471"/>
      <c r="E42" s="414" t="s">
        <v>25</v>
      </c>
      <c r="F42" s="433" t="s">
        <v>25</v>
      </c>
      <c r="G42" s="479"/>
      <c r="H42" s="479"/>
      <c r="I42" s="409" t="s">
        <v>24</v>
      </c>
      <c r="J42" s="409" t="s">
        <v>24</v>
      </c>
      <c r="K42" s="493"/>
      <c r="L42" s="477"/>
      <c r="M42" s="433" t="s">
        <v>24</v>
      </c>
      <c r="N42" s="409" t="s">
        <v>26</v>
      </c>
      <c r="O42" s="471"/>
      <c r="P42" s="471"/>
      <c r="Q42" s="409" t="s">
        <v>25</v>
      </c>
      <c r="R42" s="409" t="s">
        <v>25</v>
      </c>
      <c r="S42" s="478"/>
      <c r="T42" s="473"/>
      <c r="U42" s="954" t="s">
        <v>24</v>
      </c>
      <c r="V42" s="409" t="s">
        <v>26</v>
      </c>
      <c r="W42" s="471"/>
      <c r="X42" s="471"/>
      <c r="Y42" s="409" t="s">
        <v>24</v>
      </c>
      <c r="Z42" s="414" t="s">
        <v>25</v>
      </c>
      <c r="AA42" s="473"/>
      <c r="AB42" s="479"/>
      <c r="AC42" s="409" t="s">
        <v>24</v>
      </c>
      <c r="AD42" s="409" t="s">
        <v>25</v>
      </c>
      <c r="AE42" s="471"/>
      <c r="AF42" s="471"/>
      <c r="AG42" s="414" t="s">
        <v>24</v>
      </c>
      <c r="AH42" s="433" t="s">
        <v>26</v>
      </c>
      <c r="AI42" s="123">
        <f t="shared" si="69"/>
        <v>7</v>
      </c>
      <c r="AJ42" s="61">
        <f t="shared" si="70"/>
        <v>6</v>
      </c>
      <c r="AK42" s="61">
        <f t="shared" si="91"/>
        <v>0</v>
      </c>
      <c r="AL42" s="61">
        <f t="shared" si="92"/>
        <v>0</v>
      </c>
      <c r="AM42" s="61">
        <f t="shared" si="71"/>
        <v>0</v>
      </c>
      <c r="AN42" s="61">
        <f t="shared" si="72"/>
        <v>3</v>
      </c>
      <c r="AO42" s="61">
        <f t="shared" si="73"/>
        <v>0</v>
      </c>
      <c r="AP42" s="61">
        <f t="shared" si="74"/>
        <v>0</v>
      </c>
      <c r="AQ42" s="61">
        <f t="shared" si="75"/>
        <v>0</v>
      </c>
      <c r="AR42" s="61">
        <f t="shared" si="93"/>
        <v>0</v>
      </c>
      <c r="AS42" s="61">
        <f t="shared" si="76"/>
        <v>0</v>
      </c>
      <c r="AT42" s="61">
        <f t="shared" si="77"/>
        <v>0</v>
      </c>
      <c r="AU42" s="61">
        <f t="shared" si="78"/>
        <v>0</v>
      </c>
      <c r="AV42" s="61">
        <f t="shared" si="79"/>
        <v>0</v>
      </c>
      <c r="AW42" s="61">
        <f t="shared" si="80"/>
        <v>0</v>
      </c>
      <c r="AX42" s="61">
        <f t="shared" si="81"/>
        <v>0</v>
      </c>
      <c r="AY42" s="61">
        <f t="shared" si="82"/>
        <v>0</v>
      </c>
      <c r="AZ42" s="61">
        <f t="shared" si="83"/>
        <v>0</v>
      </c>
      <c r="BA42" s="61">
        <f t="shared" si="84"/>
        <v>0</v>
      </c>
      <c r="BB42" s="61">
        <f t="shared" si="85"/>
        <v>0</v>
      </c>
      <c r="BC42" s="62">
        <f t="shared" si="86"/>
        <v>16</v>
      </c>
      <c r="BD42" s="63">
        <f t="shared" ref="BD42" si="106">IF((BE42-$BD$11)&lt;(-23/24),2,IF((BE42-$BD$11)&lt;0,1,0))</f>
        <v>0</v>
      </c>
      <c r="BE42" s="545">
        <f t="shared" si="45"/>
        <v>8</v>
      </c>
      <c r="BF42" s="5">
        <f t="shared" si="53"/>
        <v>0</v>
      </c>
      <c r="BG42" s="5">
        <f t="shared" si="28"/>
        <v>0</v>
      </c>
      <c r="BH42" s="5">
        <f t="shared" si="54"/>
        <v>0</v>
      </c>
      <c r="BI42" s="5">
        <f t="shared" si="55"/>
        <v>0</v>
      </c>
      <c r="BJ42" s="5">
        <f t="shared" si="29"/>
        <v>0</v>
      </c>
      <c r="BK42" s="5">
        <f t="shared" si="56"/>
        <v>0</v>
      </c>
      <c r="BL42" s="5">
        <f t="shared" si="30"/>
        <v>0</v>
      </c>
      <c r="BM42" s="5">
        <f t="shared" si="31"/>
        <v>0</v>
      </c>
      <c r="BN42" s="143">
        <f t="shared" si="32"/>
        <v>0</v>
      </c>
      <c r="BO42" s="145">
        <f>+BE42+FEV!BO42</f>
        <v>20.666666666666668</v>
      </c>
      <c r="BP42" s="64">
        <f>+BO42+(JAN!BN44+FEV!BN42+BN42)*(12/24)-$BO$12</f>
        <v>0.33333333333333215</v>
      </c>
      <c r="BQ42" s="65">
        <f t="shared" si="95"/>
        <v>0</v>
      </c>
      <c r="BR42" s="545">
        <f t="shared" si="96"/>
        <v>20.666666666666668</v>
      </c>
      <c r="BS42" s="545">
        <f t="shared" si="99"/>
        <v>-0.66666666666666785</v>
      </c>
      <c r="BT42" s="66" t="e">
        <f t="shared" si="97"/>
        <v>#REF!</v>
      </c>
      <c r="BU42" s="67">
        <f t="shared" si="100"/>
        <v>0</v>
      </c>
      <c r="BV42" s="67">
        <f t="shared" si="98"/>
        <v>0</v>
      </c>
      <c r="BW42" s="67">
        <f t="shared" si="101"/>
        <v>0</v>
      </c>
      <c r="BX42" s="67">
        <f t="shared" si="102"/>
        <v>0</v>
      </c>
      <c r="BY42" s="68">
        <f t="shared" si="94"/>
        <v>0</v>
      </c>
      <c r="BZ42" s="67">
        <f>+BN42+FEV!BZ42</f>
        <v>2</v>
      </c>
      <c r="CA42" s="67">
        <f>+FEV!CA42+BX42</f>
        <v>11</v>
      </c>
      <c r="CB42" s="68">
        <f t="shared" si="105"/>
        <v>9</v>
      </c>
      <c r="CE42" s="161">
        <f t="shared" si="89"/>
        <v>8</v>
      </c>
      <c r="CF42" s="125">
        <f t="shared" si="90"/>
        <v>16</v>
      </c>
      <c r="CG42" s="163">
        <f t="shared" si="46"/>
        <v>192</v>
      </c>
      <c r="CH42" s="163">
        <f t="shared" si="47"/>
        <v>0</v>
      </c>
      <c r="CI42" s="163">
        <f t="shared" si="48"/>
        <v>192</v>
      </c>
      <c r="CJ42" s="157">
        <f t="shared" si="42"/>
        <v>0</v>
      </c>
      <c r="CK42" s="418">
        <f>BY42-BV42+FEV!CK42</f>
        <v>4</v>
      </c>
      <c r="CL42" s="424">
        <f t="shared" si="104"/>
        <v>48</v>
      </c>
      <c r="CM42" s="424"/>
      <c r="CN42" s="124">
        <f t="shared" si="50"/>
        <v>8</v>
      </c>
      <c r="CO42" s="128">
        <f t="shared" si="51"/>
        <v>192</v>
      </c>
      <c r="CP42" s="125">
        <f t="shared" si="43"/>
        <v>16</v>
      </c>
      <c r="CQ42" s="125">
        <f t="shared" si="52"/>
        <v>16</v>
      </c>
    </row>
    <row r="43" spans="1:95" ht="21" customHeight="1" thickBot="1" x14ac:dyDescent="0.3">
      <c r="A43" s="573" t="s">
        <v>113</v>
      </c>
      <c r="B43" s="572" t="s">
        <v>332</v>
      </c>
      <c r="C43" s="24" t="s">
        <v>3</v>
      </c>
      <c r="D43" s="471"/>
      <c r="E43" s="414" t="s">
        <v>31</v>
      </c>
      <c r="F43" s="433" t="s">
        <v>25</v>
      </c>
      <c r="G43" s="479"/>
      <c r="H43" s="479"/>
      <c r="I43" s="409" t="s">
        <v>24</v>
      </c>
      <c r="J43" s="409" t="s">
        <v>24</v>
      </c>
      <c r="K43" s="493"/>
      <c r="L43" s="477"/>
      <c r="M43" s="433" t="s">
        <v>24</v>
      </c>
      <c r="N43" s="409" t="s">
        <v>25</v>
      </c>
      <c r="O43" s="471"/>
      <c r="P43" s="471"/>
      <c r="Q43" s="409" t="s">
        <v>25</v>
      </c>
      <c r="R43" s="409" t="s">
        <v>25</v>
      </c>
      <c r="S43" s="478"/>
      <c r="T43" s="473"/>
      <c r="U43" s="954" t="s">
        <v>24</v>
      </c>
      <c r="V43" s="409" t="s">
        <v>25</v>
      </c>
      <c r="W43" s="471"/>
      <c r="X43" s="471"/>
      <c r="Y43" s="409" t="s">
        <v>24</v>
      </c>
      <c r="Z43" s="414" t="s">
        <v>25</v>
      </c>
      <c r="AA43" s="473"/>
      <c r="AB43" s="479"/>
      <c r="AC43" s="409" t="s">
        <v>24</v>
      </c>
      <c r="AD43" s="409" t="s">
        <v>25</v>
      </c>
      <c r="AE43" s="471"/>
      <c r="AF43" s="471"/>
      <c r="AG43" s="414" t="s">
        <v>24</v>
      </c>
      <c r="AH43" s="433" t="s">
        <v>25</v>
      </c>
      <c r="AI43" s="123">
        <f t="shared" si="69"/>
        <v>7</v>
      </c>
      <c r="AJ43" s="61">
        <f t="shared" si="70"/>
        <v>8</v>
      </c>
      <c r="AK43" s="61">
        <f t="shared" si="91"/>
        <v>0</v>
      </c>
      <c r="AL43" s="61">
        <f t="shared" si="92"/>
        <v>0</v>
      </c>
      <c r="AM43" s="61">
        <f t="shared" si="71"/>
        <v>0</v>
      </c>
      <c r="AN43" s="61">
        <f t="shared" si="72"/>
        <v>0</v>
      </c>
      <c r="AO43" s="61">
        <f t="shared" si="73"/>
        <v>0</v>
      </c>
      <c r="AP43" s="61">
        <f t="shared" si="74"/>
        <v>1</v>
      </c>
      <c r="AQ43" s="61">
        <f t="shared" si="75"/>
        <v>0</v>
      </c>
      <c r="AR43" s="61">
        <f t="shared" si="93"/>
        <v>0</v>
      </c>
      <c r="AS43" s="61">
        <f t="shared" si="76"/>
        <v>0</v>
      </c>
      <c r="AT43" s="61">
        <f t="shared" si="77"/>
        <v>0</v>
      </c>
      <c r="AU43" s="61">
        <f t="shared" si="78"/>
        <v>0</v>
      </c>
      <c r="AV43" s="61">
        <f t="shared" si="79"/>
        <v>0</v>
      </c>
      <c r="AW43" s="61">
        <f t="shared" si="80"/>
        <v>0</v>
      </c>
      <c r="AX43" s="61">
        <f t="shared" si="81"/>
        <v>0</v>
      </c>
      <c r="AY43" s="61">
        <f t="shared" si="82"/>
        <v>0</v>
      </c>
      <c r="AZ43" s="61">
        <f>COUNTIF($D43:$AH43,"OJTD")+COUNTIF($D43:$AH43,"OJTN")</f>
        <v>0</v>
      </c>
      <c r="BA43" s="61">
        <f t="shared" si="84"/>
        <v>0</v>
      </c>
      <c r="BB43" s="61">
        <f t="shared" si="85"/>
        <v>0</v>
      </c>
      <c r="BC43" s="62">
        <f t="shared" si="86"/>
        <v>15</v>
      </c>
      <c r="BD43" s="63"/>
      <c r="BE43" s="545">
        <f t="shared" si="45"/>
        <v>7.5</v>
      </c>
      <c r="BF43" s="5">
        <f t="shared" si="53"/>
        <v>0</v>
      </c>
      <c r="BG43" s="5">
        <f t="shared" si="28"/>
        <v>0</v>
      </c>
      <c r="BH43" s="5">
        <f t="shared" si="54"/>
        <v>0</v>
      </c>
      <c r="BI43" s="5">
        <f t="shared" si="55"/>
        <v>0</v>
      </c>
      <c r="BJ43" s="5">
        <f t="shared" si="29"/>
        <v>0</v>
      </c>
      <c r="BK43" s="5">
        <f t="shared" si="56"/>
        <v>0</v>
      </c>
      <c r="BL43" s="5">
        <f t="shared" si="30"/>
        <v>0</v>
      </c>
      <c r="BM43" s="5">
        <f t="shared" si="31"/>
        <v>0</v>
      </c>
      <c r="BN43" s="143">
        <f t="shared" si="32"/>
        <v>0</v>
      </c>
      <c r="BO43" s="145">
        <f>+BE43+FEV!BO43</f>
        <v>16</v>
      </c>
      <c r="BP43" s="837" t="e">
        <f>+BO43+(JAN!#REF!+FEV!BN43+BN43)*(12/24)-$BO$12+"144:00"</f>
        <v>#REF!</v>
      </c>
      <c r="BQ43" s="65" t="e">
        <f t="shared" si="95"/>
        <v>#REF!</v>
      </c>
      <c r="BR43" s="838">
        <f>+BO43+BY43*$BD$2+"144:00"</f>
        <v>22</v>
      </c>
      <c r="BS43" s="545">
        <f>+BR43-$BO$12</f>
        <v>0.6666666666666643</v>
      </c>
      <c r="BT43" s="66" t="e">
        <f t="shared" si="97"/>
        <v>#REF!</v>
      </c>
      <c r="BU43" s="67">
        <f t="shared" si="100"/>
        <v>0</v>
      </c>
      <c r="BV43" s="67">
        <f t="shared" si="98"/>
        <v>0</v>
      </c>
      <c r="BW43" s="67">
        <f t="shared" si="101"/>
        <v>0</v>
      </c>
      <c r="BX43" s="67">
        <f t="shared" si="102"/>
        <v>0</v>
      </c>
      <c r="BY43" s="68">
        <f t="shared" si="94"/>
        <v>0</v>
      </c>
      <c r="BZ43" s="67" t="e">
        <f>+BN43+FEV!BZ43</f>
        <v>#REF!</v>
      </c>
      <c r="CA43" s="67">
        <f>+FEV!CA43+BX43</f>
        <v>0</v>
      </c>
      <c r="CB43" s="68" t="e">
        <f t="shared" si="105"/>
        <v>#REF!</v>
      </c>
      <c r="CE43" s="161">
        <f t="shared" si="89"/>
        <v>7.5</v>
      </c>
      <c r="CF43" s="125">
        <f t="shared" si="90"/>
        <v>15</v>
      </c>
      <c r="CG43" s="163">
        <f t="shared" si="46"/>
        <v>180</v>
      </c>
      <c r="CH43" s="163">
        <f t="shared" si="47"/>
        <v>0</v>
      </c>
      <c r="CI43" s="163">
        <f t="shared" si="48"/>
        <v>180</v>
      </c>
      <c r="CJ43" s="157">
        <f t="shared" si="42"/>
        <v>0</v>
      </c>
      <c r="CK43" s="418">
        <f>BY43-BV43+FEV!CK43</f>
        <v>1</v>
      </c>
      <c r="CL43" s="424">
        <f t="shared" si="104"/>
        <v>12</v>
      </c>
      <c r="CM43" s="424"/>
      <c r="CN43" s="124">
        <f t="shared" si="50"/>
        <v>7.5</v>
      </c>
      <c r="CO43" s="128">
        <f t="shared" si="51"/>
        <v>180</v>
      </c>
      <c r="CP43" s="125">
        <f t="shared" si="43"/>
        <v>15</v>
      </c>
      <c r="CQ43" s="125">
        <f t="shared" si="52"/>
        <v>15</v>
      </c>
    </row>
    <row r="44" spans="1:95" ht="21" customHeight="1" thickBot="1" x14ac:dyDescent="0.3">
      <c r="A44" s="59" t="s">
        <v>21</v>
      </c>
      <c r="B44" s="59" t="s">
        <v>22</v>
      </c>
      <c r="C44" s="222" t="s">
        <v>23</v>
      </c>
      <c r="D44" s="262">
        <v>1</v>
      </c>
      <c r="E44" s="597">
        <v>2</v>
      </c>
      <c r="F44" s="305">
        <v>3</v>
      </c>
      <c r="G44" s="262">
        <v>4</v>
      </c>
      <c r="H44" s="262">
        <v>5</v>
      </c>
      <c r="I44" s="261">
        <v>6</v>
      </c>
      <c r="J44" s="262">
        <v>7</v>
      </c>
      <c r="K44" s="262">
        <v>8</v>
      </c>
      <c r="L44" s="596">
        <v>9</v>
      </c>
      <c r="M44" s="305">
        <v>10</v>
      </c>
      <c r="N44" s="262">
        <v>11</v>
      </c>
      <c r="O44" s="262">
        <v>12</v>
      </c>
      <c r="P44" s="262">
        <v>13</v>
      </c>
      <c r="Q44" s="261">
        <v>14</v>
      </c>
      <c r="R44" s="262">
        <v>15</v>
      </c>
      <c r="S44" s="596">
        <v>16</v>
      </c>
      <c r="T44" s="305">
        <v>17</v>
      </c>
      <c r="U44" s="262">
        <v>18</v>
      </c>
      <c r="V44" s="262">
        <v>19</v>
      </c>
      <c r="W44" s="262">
        <v>20</v>
      </c>
      <c r="X44" s="262">
        <v>21</v>
      </c>
      <c r="Y44" s="261">
        <v>22</v>
      </c>
      <c r="Z44" s="596">
        <v>23</v>
      </c>
      <c r="AA44" s="305">
        <v>24</v>
      </c>
      <c r="AB44" s="262">
        <v>25</v>
      </c>
      <c r="AC44" s="262">
        <v>26</v>
      </c>
      <c r="AD44" s="262">
        <v>27</v>
      </c>
      <c r="AE44" s="262">
        <v>28</v>
      </c>
      <c r="AF44" s="262">
        <v>29</v>
      </c>
      <c r="AG44" s="597">
        <v>30</v>
      </c>
      <c r="AH44" s="305">
        <v>31</v>
      </c>
      <c r="AI44" s="131">
        <f>SUM(AI30:AI43)</f>
        <v>96</v>
      </c>
      <c r="AJ44" s="131">
        <f>SUM(AJ30:AJ43)</f>
        <v>85</v>
      </c>
      <c r="AK44" s="131">
        <f>SUM(AK30:AK43)</f>
        <v>0</v>
      </c>
      <c r="AL44" s="131">
        <f>SUM(AL30:AL43)</f>
        <v>0</v>
      </c>
      <c r="AM44" s="131">
        <f>SUM(AM30:AM43)</f>
        <v>0</v>
      </c>
      <c r="AN44" s="131">
        <f>SUM(AN30:AN43)</f>
        <v>13</v>
      </c>
      <c r="AO44" s="131">
        <f>SUM(AO30:AO43)</f>
        <v>9</v>
      </c>
      <c r="AP44" s="131">
        <f>SUM(AP30:AP43)</f>
        <v>7</v>
      </c>
      <c r="AQ44" s="131">
        <f>SUM(AQ30:AQ43)</f>
        <v>0</v>
      </c>
      <c r="AR44" s="131">
        <f>SUM(AR30:AR43)</f>
        <v>0</v>
      </c>
      <c r="AS44" s="131">
        <f>SUM(AS30:AS43)</f>
        <v>0</v>
      </c>
      <c r="AT44" s="131">
        <f>SUM(AT30:AT43)</f>
        <v>4</v>
      </c>
      <c r="AU44" s="131">
        <f>SUM(AU30:AU43)</f>
        <v>0</v>
      </c>
      <c r="AV44" s="131">
        <f>SUM(AV30:AV43)</f>
        <v>0</v>
      </c>
      <c r="AW44" s="131">
        <f>SUM(AW30:AW43)</f>
        <v>0</v>
      </c>
      <c r="AX44" s="131">
        <f>SUM(AX30:AX43)</f>
        <v>0</v>
      </c>
      <c r="AY44" s="131">
        <f>SUM(AY30:AY43)</f>
        <v>0</v>
      </c>
      <c r="AZ44" s="131">
        <f>SUM(AZ30:AZ43)</f>
        <v>0</v>
      </c>
      <c r="BA44" s="131">
        <f>SUM(BA30:BA43)</f>
        <v>0</v>
      </c>
      <c r="BB44" s="131">
        <f>SUM(BB30:BB43)</f>
        <v>0</v>
      </c>
      <c r="BC44" s="131">
        <f>SUM(BC30:BC43)</f>
        <v>203</v>
      </c>
      <c r="BD44" s="71"/>
      <c r="BE44" s="545"/>
      <c r="BF44" s="265">
        <f t="shared" si="53"/>
        <v>0</v>
      </c>
      <c r="BG44" s="265">
        <f t="shared" si="28"/>
        <v>0</v>
      </c>
      <c r="BH44" s="265">
        <f t="shared" si="54"/>
        <v>0</v>
      </c>
      <c r="BI44" s="265">
        <f t="shared" si="55"/>
        <v>0</v>
      </c>
      <c r="BJ44" s="265">
        <f t="shared" si="29"/>
        <v>0</v>
      </c>
      <c r="BK44" s="265">
        <f t="shared" si="56"/>
        <v>0</v>
      </c>
      <c r="BL44" s="265">
        <f t="shared" si="30"/>
        <v>0</v>
      </c>
      <c r="BM44" s="265">
        <f t="shared" si="31"/>
        <v>0</v>
      </c>
      <c r="BN44" s="266">
        <f t="shared" si="32"/>
        <v>0</v>
      </c>
      <c r="BO44" s="148" t="s">
        <v>191</v>
      </c>
      <c r="BP44" s="77" t="e">
        <f>AVERAGE(BP29:BP43)</f>
        <v>#REF!</v>
      </c>
      <c r="BQ44" s="77"/>
      <c r="BR44" s="76" t="s">
        <v>191</v>
      </c>
      <c r="BS44" s="77" t="e">
        <f>AVERAGE(BS29:BS43)</f>
        <v>#REF!</v>
      </c>
      <c r="BT44" s="78"/>
      <c r="BU44" s="79"/>
      <c r="BV44" s="79"/>
      <c r="BW44" s="79"/>
      <c r="BX44" s="79"/>
      <c r="BY44" s="79"/>
      <c r="BZ44" s="79"/>
      <c r="CA44" s="79"/>
      <c r="CB44" s="80" t="e">
        <f>SUM(CB30:CB43)</f>
        <v>#REF!</v>
      </c>
      <c r="CE44" s="161"/>
      <c r="CF44" s="125"/>
      <c r="CG44" s="163"/>
      <c r="CH44" s="163"/>
      <c r="CI44" s="163"/>
      <c r="CJ44" s="157"/>
      <c r="CK44" s="418">
        <f>BY44-BV44+FEV!CK44</f>
        <v>0</v>
      </c>
      <c r="CL44" s="424"/>
      <c r="CM44" s="424"/>
      <c r="CN44" s="124"/>
      <c r="CO44" s="128">
        <f t="shared" si="51"/>
        <v>0</v>
      </c>
      <c r="CP44" s="125"/>
      <c r="CQ44" s="125"/>
    </row>
    <row r="45" spans="1:95" ht="26.1" customHeight="1" thickBot="1" x14ac:dyDescent="0.3">
      <c r="A45" s="600" t="s">
        <v>116</v>
      </c>
      <c r="B45" s="605" t="s">
        <v>117</v>
      </c>
      <c r="C45" s="25" t="s">
        <v>1</v>
      </c>
      <c r="D45" s="493"/>
      <c r="E45" s="477" t="s">
        <v>26</v>
      </c>
      <c r="F45" s="433" t="s">
        <v>27</v>
      </c>
      <c r="G45" s="409" t="s">
        <v>25</v>
      </c>
      <c r="H45" s="471"/>
      <c r="I45" s="471"/>
      <c r="J45" s="409" t="s">
        <v>26</v>
      </c>
      <c r="K45" s="407" t="s">
        <v>31</v>
      </c>
      <c r="L45" s="498"/>
      <c r="M45" s="473"/>
      <c r="N45" s="409" t="s">
        <v>27</v>
      </c>
      <c r="O45" s="409" t="s">
        <v>25</v>
      </c>
      <c r="P45" s="471"/>
      <c r="Q45" s="471"/>
      <c r="R45" s="409" t="s">
        <v>24</v>
      </c>
      <c r="S45" s="414" t="s">
        <v>25</v>
      </c>
      <c r="T45" s="473"/>
      <c r="U45" s="479" t="s">
        <v>27</v>
      </c>
      <c r="V45" s="954" t="s">
        <v>31</v>
      </c>
      <c r="W45" s="407" t="s">
        <v>25</v>
      </c>
      <c r="X45" s="471"/>
      <c r="Y45" s="471"/>
      <c r="Z45" s="414" t="s">
        <v>24</v>
      </c>
      <c r="AA45" s="433" t="s">
        <v>25</v>
      </c>
      <c r="AB45" s="479" t="s">
        <v>57</v>
      </c>
      <c r="AC45" s="479" t="s">
        <v>27</v>
      </c>
      <c r="AD45" s="409" t="s">
        <v>31</v>
      </c>
      <c r="AE45" s="409" t="s">
        <v>24</v>
      </c>
      <c r="AF45" s="493"/>
      <c r="AG45" s="477" t="s">
        <v>26</v>
      </c>
      <c r="AH45" s="433" t="s">
        <v>24</v>
      </c>
      <c r="AI45" s="123">
        <f t="shared" ref="AI45:AI58" si="107">COUNTIF($D45:$AH45,"D")</f>
        <v>4</v>
      </c>
      <c r="AJ45" s="61">
        <f t="shared" ref="AJ45:AJ58" si="108">COUNTIF($D45:$AH45,"N")</f>
        <v>5</v>
      </c>
      <c r="AK45" s="61">
        <f t="shared" ref="AK45:AK58" si="109">COUNTIF($D45:$AH45,"DTS4S")+COUNTIF($D45:$AH45,"DTS4S1")</f>
        <v>0</v>
      </c>
      <c r="AL45" s="61">
        <f t="shared" ref="AL45:AL58" si="110">COUNTIF($D45:$AH45,"NTS4S")+COUNTIF($D45:$AH45,"NTS4S1")</f>
        <v>0</v>
      </c>
      <c r="AM45" s="61">
        <f t="shared" ref="AM45:AM58" si="111">COUNTIF($D45:$AH45,"S")</f>
        <v>0</v>
      </c>
      <c r="AN45" s="61">
        <f t="shared" ref="AN45:AN58" si="112">COUNTIF($D45:$AH45,"DT")</f>
        <v>3</v>
      </c>
      <c r="AO45" s="61">
        <f t="shared" ref="AO45:AO58" si="113">COUNTIF($D45:$AH45,"NT")</f>
        <v>4</v>
      </c>
      <c r="AP45" s="61">
        <f t="shared" ref="AP45:AP58" si="114">COUNTIF($D45:$AH45,"t")</f>
        <v>3</v>
      </c>
      <c r="AQ45" s="61">
        <f t="shared" ref="AQ45:AQ58" si="115">COUNTIF($D45:$AH45,"FE")</f>
        <v>0</v>
      </c>
      <c r="AR45" s="61">
        <f>COUNTIF($D45:$AH45,"LN")</f>
        <v>0</v>
      </c>
      <c r="AS45" s="61">
        <f t="shared" ref="AS45:AS58" si="116">COUNTIF($D45:$AH45,"DS")</f>
        <v>0</v>
      </c>
      <c r="AT45" s="61">
        <f t="shared" ref="AT45:AT58" si="117">COUNTIF($D45:$AH45,"DISP")</f>
        <v>0</v>
      </c>
      <c r="AU45" s="61">
        <f t="shared" ref="AU45:AU58" si="118">COUNTIF($D45:$AH45,"L")</f>
        <v>0</v>
      </c>
      <c r="AV45" s="61">
        <f t="shared" ref="AV45:AV58" si="119">COUNTIF($D45:$AH45,"B")</f>
        <v>0</v>
      </c>
      <c r="AW45" s="61">
        <f t="shared" ref="AW45:AW58" si="120">COUNTIF($D45:$AH45,"SA")</f>
        <v>0</v>
      </c>
      <c r="AX45" s="61">
        <f t="shared" ref="AX45:AX58" si="121">COUNTIF($D45:$AH45,"SAT")</f>
        <v>0</v>
      </c>
      <c r="AY45" s="61">
        <f t="shared" ref="AY45:AY58" si="122">COUNTIF($D45:$AH45,"SE")</f>
        <v>0</v>
      </c>
      <c r="AZ45" s="61">
        <f t="shared" ref="AZ45:AZ58" si="123">COUNTIF($D45:$AH45,"OJTD")+COUNTIF($D45:$AH45,"OJTN")</f>
        <v>0</v>
      </c>
      <c r="BA45" s="61">
        <f t="shared" ref="BA45:BA58" si="124">COUNTIF($D45:$AH45,"TR")</f>
        <v>0</v>
      </c>
      <c r="BB45" s="61">
        <f t="shared" ref="BB45:BB58" si="125">COUNTIF($D45:$AH45,"F")</f>
        <v>0</v>
      </c>
      <c r="BC45" s="62">
        <f t="shared" ref="BC45:BC58" si="126">+AI45+AJ45+AN45+AO45+((AQ45+AU45+AV45+AY45)*8)/12+AW45+AX45+AZ45+BA45+AM45</f>
        <v>16</v>
      </c>
      <c r="BD45" s="63"/>
      <c r="BE45" s="545">
        <f t="shared" si="45"/>
        <v>8</v>
      </c>
      <c r="BF45" s="5">
        <f t="shared" si="53"/>
        <v>0</v>
      </c>
      <c r="BG45" s="5">
        <f t="shared" si="28"/>
        <v>1</v>
      </c>
      <c r="BH45" s="5">
        <f t="shared" si="54"/>
        <v>0</v>
      </c>
      <c r="BI45" s="5">
        <f t="shared" si="55"/>
        <v>0</v>
      </c>
      <c r="BJ45" s="5">
        <f t="shared" si="29"/>
        <v>0</v>
      </c>
      <c r="BK45" s="5">
        <f t="shared" si="56"/>
        <v>0</v>
      </c>
      <c r="BL45" s="5">
        <f t="shared" si="30"/>
        <v>0</v>
      </c>
      <c r="BM45" s="5">
        <f t="shared" si="31"/>
        <v>0</v>
      </c>
      <c r="BN45" s="143">
        <f t="shared" si="32"/>
        <v>0</v>
      </c>
      <c r="BO45" s="145">
        <f>+BE45+FEV!BO45</f>
        <v>22.5</v>
      </c>
      <c r="BP45" s="64">
        <f>+BO45+(JAN!BN47+FEV!BN45+BN45)*(12/24)-$BO$12</f>
        <v>1.1666666666666643</v>
      </c>
      <c r="BQ45" s="65">
        <f t="shared" ref="BQ45:BQ50" si="127">IF(BP45&gt;=(-11/24),0,(-BP45)/(12/24))</f>
        <v>0</v>
      </c>
      <c r="BR45" s="545">
        <f t="shared" ref="BR45:BR50" si="128">+BO45+BY45*$BD$2</f>
        <v>23</v>
      </c>
      <c r="BS45" s="545">
        <f t="shared" ref="BS45:BS50" si="129">+BR45-$BO$12</f>
        <v>1.6666666666666643</v>
      </c>
      <c r="BT45" s="66" t="e">
        <f t="shared" ref="BT45:BT58" si="130">+(BR45/$BR$77)-1</f>
        <v>#REF!</v>
      </c>
      <c r="BU45" s="67">
        <f t="shared" ref="BU45:BU58" si="131">+BF45+BG45</f>
        <v>1</v>
      </c>
      <c r="BV45" s="67">
        <f t="shared" ref="BV45:BV58" si="132">+BH45+BI45</f>
        <v>0</v>
      </c>
      <c r="BW45" s="67">
        <f t="shared" ref="BW45:BW58" si="133">+BJ45+BK45</f>
        <v>0</v>
      </c>
      <c r="BX45" s="67">
        <f t="shared" ref="BX45:BX58" si="134">+BL45+BM45</f>
        <v>0</v>
      </c>
      <c r="BY45" s="68">
        <f t="shared" ref="BY45:BY58" si="135">+BU45+BV45+BW45+BX45</f>
        <v>1</v>
      </c>
      <c r="BZ45" s="67">
        <f>+BN45+FEV!BZ45</f>
        <v>0</v>
      </c>
      <c r="CA45" s="67">
        <f>+FEV!CA45+BX45</f>
        <v>9</v>
      </c>
      <c r="CB45" s="68">
        <f t="shared" ref="CB45:CB46" si="136">+CA45-BZ45</f>
        <v>9</v>
      </c>
      <c r="CE45" s="161">
        <f t="shared" ref="CE45:CE56" si="137">+BE45</f>
        <v>8</v>
      </c>
      <c r="CF45" s="125">
        <f t="shared" ref="CF45:CF48" si="138">+BC45+BF45+BG45+BJ45+BK45+BL45+BM45+BH45+BI45</f>
        <v>17</v>
      </c>
      <c r="CG45" s="163">
        <f t="shared" si="46"/>
        <v>192</v>
      </c>
      <c r="CH45" s="163">
        <f t="shared" si="47"/>
        <v>12</v>
      </c>
      <c r="CI45" s="163">
        <f t="shared" si="48"/>
        <v>204</v>
      </c>
      <c r="CJ45" s="157">
        <f t="shared" si="42"/>
        <v>0</v>
      </c>
      <c r="CK45" s="418">
        <f>BY45-BV45+FEV!CK45</f>
        <v>1</v>
      </c>
      <c r="CL45" s="424">
        <f t="shared" ref="CL45:CL48" si="139">CK45*12+BV45*8</f>
        <v>12</v>
      </c>
      <c r="CM45" s="424"/>
      <c r="CN45" s="124">
        <f t="shared" si="50"/>
        <v>8</v>
      </c>
      <c r="CO45" s="128">
        <f t="shared" si="51"/>
        <v>204</v>
      </c>
      <c r="CP45" s="125">
        <f t="shared" si="43"/>
        <v>16</v>
      </c>
      <c r="CQ45" s="125">
        <f t="shared" si="52"/>
        <v>17</v>
      </c>
    </row>
    <row r="46" spans="1:95" ht="21" customHeight="1" thickBot="1" x14ac:dyDescent="0.3">
      <c r="A46" s="600" t="s">
        <v>118</v>
      </c>
      <c r="B46" s="605" t="s">
        <v>63</v>
      </c>
      <c r="C46" s="25" t="s">
        <v>2</v>
      </c>
      <c r="D46" s="493"/>
      <c r="E46" s="477"/>
      <c r="F46" s="433" t="s">
        <v>32</v>
      </c>
      <c r="G46" s="409" t="s">
        <v>25</v>
      </c>
      <c r="H46" s="471"/>
      <c r="I46" s="471"/>
      <c r="J46" s="409" t="s">
        <v>25</v>
      </c>
      <c r="K46" s="409" t="s">
        <v>25</v>
      </c>
      <c r="L46" s="478"/>
      <c r="M46" s="473"/>
      <c r="N46" s="409" t="s">
        <v>27</v>
      </c>
      <c r="O46" s="409" t="s">
        <v>31</v>
      </c>
      <c r="P46" s="471"/>
      <c r="Q46" s="471"/>
      <c r="R46" s="409" t="s">
        <v>24</v>
      </c>
      <c r="S46" s="414" t="s">
        <v>25</v>
      </c>
      <c r="T46" s="473"/>
      <c r="U46" s="479"/>
      <c r="V46" s="954" t="s">
        <v>24</v>
      </c>
      <c r="W46" s="409" t="s">
        <v>25</v>
      </c>
      <c r="X46" s="471" t="s">
        <v>27</v>
      </c>
      <c r="Y46" s="471" t="s">
        <v>27</v>
      </c>
      <c r="Z46" s="414" t="s">
        <v>31</v>
      </c>
      <c r="AA46" s="433" t="s">
        <v>25</v>
      </c>
      <c r="AB46" s="479" t="s">
        <v>57</v>
      </c>
      <c r="AC46" s="409" t="s">
        <v>25</v>
      </c>
      <c r="AD46" s="409"/>
      <c r="AE46" s="409" t="s">
        <v>32</v>
      </c>
      <c r="AF46" s="493" t="s">
        <v>350</v>
      </c>
      <c r="AG46" s="916" t="s">
        <v>51</v>
      </c>
      <c r="AH46" s="433"/>
      <c r="AI46" s="123">
        <f t="shared" si="107"/>
        <v>2</v>
      </c>
      <c r="AJ46" s="61">
        <f t="shared" si="108"/>
        <v>7</v>
      </c>
      <c r="AK46" s="61">
        <f t="shared" si="109"/>
        <v>0</v>
      </c>
      <c r="AL46" s="61">
        <f t="shared" si="110"/>
        <v>0</v>
      </c>
      <c r="AM46" s="61">
        <f t="shared" si="111"/>
        <v>0</v>
      </c>
      <c r="AN46" s="61">
        <f t="shared" si="112"/>
        <v>0</v>
      </c>
      <c r="AO46" s="61">
        <f t="shared" si="113"/>
        <v>3</v>
      </c>
      <c r="AP46" s="61">
        <f t="shared" si="114"/>
        <v>2</v>
      </c>
      <c r="AQ46" s="61">
        <f t="shared" si="115"/>
        <v>2</v>
      </c>
      <c r="AR46" s="61">
        <f t="shared" ref="AR46:AR58" si="140">COUNTIF($D46:$AH46,"LN")</f>
        <v>0</v>
      </c>
      <c r="AS46" s="61">
        <f t="shared" si="116"/>
        <v>0</v>
      </c>
      <c r="AT46" s="61">
        <f t="shared" si="117"/>
        <v>0</v>
      </c>
      <c r="AU46" s="61">
        <f t="shared" si="118"/>
        <v>0</v>
      </c>
      <c r="AV46" s="61">
        <f t="shared" si="119"/>
        <v>0</v>
      </c>
      <c r="AW46" s="61">
        <f t="shared" si="120"/>
        <v>0</v>
      </c>
      <c r="AX46" s="61">
        <f t="shared" si="121"/>
        <v>0</v>
      </c>
      <c r="AY46" s="61">
        <f t="shared" si="122"/>
        <v>0</v>
      </c>
      <c r="AZ46" s="61">
        <f t="shared" si="123"/>
        <v>0</v>
      </c>
      <c r="BA46" s="61">
        <f t="shared" si="124"/>
        <v>0</v>
      </c>
      <c r="BB46" s="61">
        <f t="shared" si="125"/>
        <v>0</v>
      </c>
      <c r="BC46" s="62">
        <f t="shared" si="126"/>
        <v>13.333333333333334</v>
      </c>
      <c r="BD46" s="63"/>
      <c r="BE46" s="545">
        <f t="shared" si="45"/>
        <v>6.666666666666667</v>
      </c>
      <c r="BF46" s="5">
        <f t="shared" si="53"/>
        <v>0</v>
      </c>
      <c r="BG46" s="5">
        <f t="shared" si="28"/>
        <v>1</v>
      </c>
      <c r="BH46" s="5">
        <f t="shared" si="54"/>
        <v>0</v>
      </c>
      <c r="BI46" s="5">
        <f t="shared" si="55"/>
        <v>0</v>
      </c>
      <c r="BJ46" s="5">
        <f t="shared" si="29"/>
        <v>0</v>
      </c>
      <c r="BK46" s="5">
        <f t="shared" si="56"/>
        <v>0</v>
      </c>
      <c r="BL46" s="5">
        <f t="shared" si="30"/>
        <v>0</v>
      </c>
      <c r="BM46" s="5">
        <f t="shared" si="31"/>
        <v>1</v>
      </c>
      <c r="BN46" s="143">
        <f t="shared" si="32"/>
        <v>0</v>
      </c>
      <c r="BO46" s="145">
        <f>+BE46+FEV!BO46</f>
        <v>21.166666666666668</v>
      </c>
      <c r="BP46" s="64">
        <f>+BO46+(JAN!BN48+FEV!BN46+BN46)*(12/24)-$BO$12</f>
        <v>-0.16666666666666785</v>
      </c>
      <c r="BQ46" s="65">
        <f t="shared" si="127"/>
        <v>0</v>
      </c>
      <c r="BR46" s="545">
        <f t="shared" si="128"/>
        <v>22.166666666666668</v>
      </c>
      <c r="BS46" s="545">
        <f t="shared" si="129"/>
        <v>0.83333333333333215</v>
      </c>
      <c r="BT46" s="66" t="e">
        <f t="shared" si="130"/>
        <v>#REF!</v>
      </c>
      <c r="BU46" s="67">
        <f t="shared" si="131"/>
        <v>1</v>
      </c>
      <c r="BV46" s="67">
        <f t="shared" si="132"/>
        <v>0</v>
      </c>
      <c r="BW46" s="67">
        <f t="shared" si="133"/>
        <v>0</v>
      </c>
      <c r="BX46" s="67">
        <f t="shared" si="134"/>
        <v>1</v>
      </c>
      <c r="BY46" s="68">
        <f t="shared" si="135"/>
        <v>2</v>
      </c>
      <c r="BZ46" s="67">
        <f>+BN46+FEV!BZ46</f>
        <v>0</v>
      </c>
      <c r="CA46" s="67">
        <f>+FEV!CA46+BX46</f>
        <v>19</v>
      </c>
      <c r="CB46" s="68">
        <f t="shared" si="136"/>
        <v>19</v>
      </c>
      <c r="CE46" s="161">
        <f t="shared" si="137"/>
        <v>6.666666666666667</v>
      </c>
      <c r="CF46" s="125">
        <f t="shared" si="138"/>
        <v>15.333333333333334</v>
      </c>
      <c r="CG46" s="163">
        <f t="shared" si="46"/>
        <v>144</v>
      </c>
      <c r="CH46" s="163">
        <f t="shared" si="47"/>
        <v>24</v>
      </c>
      <c r="CI46" s="163">
        <f t="shared" si="48"/>
        <v>168</v>
      </c>
      <c r="CJ46" s="157">
        <f t="shared" si="42"/>
        <v>16</v>
      </c>
      <c r="CK46" s="418">
        <f>BY46-BV46+FEV!CK46</f>
        <v>4</v>
      </c>
      <c r="CL46" s="424">
        <f t="shared" si="139"/>
        <v>48</v>
      </c>
      <c r="CM46" s="424"/>
      <c r="CN46" s="124">
        <f t="shared" si="50"/>
        <v>6.666666666666667</v>
      </c>
      <c r="CO46" s="128">
        <f t="shared" si="51"/>
        <v>168</v>
      </c>
      <c r="CP46" s="125">
        <f t="shared" si="43"/>
        <v>13.333333333333334</v>
      </c>
      <c r="CQ46" s="125">
        <f t="shared" si="52"/>
        <v>15.333333333333334</v>
      </c>
    </row>
    <row r="47" spans="1:95" ht="21" customHeight="1" thickBot="1" x14ac:dyDescent="0.3">
      <c r="A47" s="600" t="s">
        <v>120</v>
      </c>
      <c r="B47" s="605" t="s">
        <v>94</v>
      </c>
      <c r="C47" s="25" t="s">
        <v>2</v>
      </c>
      <c r="D47" s="493"/>
      <c r="E47" s="477"/>
      <c r="F47" s="433" t="s">
        <v>24</v>
      </c>
      <c r="G47" s="409" t="s">
        <v>24</v>
      </c>
      <c r="H47" s="471"/>
      <c r="I47" s="471"/>
      <c r="J47" s="409" t="s">
        <v>31</v>
      </c>
      <c r="K47" s="409"/>
      <c r="L47" s="478"/>
      <c r="M47" s="473"/>
      <c r="N47" s="409" t="s">
        <v>24</v>
      </c>
      <c r="O47" s="409" t="s">
        <v>24</v>
      </c>
      <c r="P47" s="471" t="s">
        <v>26</v>
      </c>
      <c r="Q47" s="471"/>
      <c r="R47" s="409" t="s">
        <v>24</v>
      </c>
      <c r="S47" s="414" t="s">
        <v>24</v>
      </c>
      <c r="T47" s="473"/>
      <c r="U47" s="479"/>
      <c r="V47" s="954" t="s">
        <v>24</v>
      </c>
      <c r="W47" s="409" t="s">
        <v>31</v>
      </c>
      <c r="X47" s="471" t="s">
        <v>26</v>
      </c>
      <c r="Y47" s="471"/>
      <c r="Z47" s="414" t="s">
        <v>24</v>
      </c>
      <c r="AA47" s="955" t="s">
        <v>37</v>
      </c>
      <c r="AB47" s="87" t="s">
        <v>37</v>
      </c>
      <c r="AC47" s="409" t="s">
        <v>37</v>
      </c>
      <c r="AD47" s="409" t="s">
        <v>37</v>
      </c>
      <c r="AE47" s="409" t="s">
        <v>37</v>
      </c>
      <c r="AF47" s="408"/>
      <c r="AG47" s="465"/>
      <c r="AH47" s="433" t="s">
        <v>37</v>
      </c>
      <c r="AI47" s="123">
        <f t="shared" si="107"/>
        <v>8</v>
      </c>
      <c r="AJ47" s="61">
        <f t="shared" si="108"/>
        <v>0</v>
      </c>
      <c r="AK47" s="61">
        <f t="shared" si="109"/>
        <v>0</v>
      </c>
      <c r="AL47" s="61">
        <f t="shared" si="110"/>
        <v>0</v>
      </c>
      <c r="AM47" s="61">
        <f t="shared" si="111"/>
        <v>0</v>
      </c>
      <c r="AN47" s="61">
        <f t="shared" si="112"/>
        <v>2</v>
      </c>
      <c r="AO47" s="61">
        <f t="shared" si="113"/>
        <v>0</v>
      </c>
      <c r="AP47" s="61">
        <f t="shared" si="114"/>
        <v>2</v>
      </c>
      <c r="AQ47" s="61">
        <f t="shared" si="115"/>
        <v>0</v>
      </c>
      <c r="AR47" s="61">
        <f t="shared" si="140"/>
        <v>0</v>
      </c>
      <c r="AS47" s="61">
        <f t="shared" si="116"/>
        <v>0</v>
      </c>
      <c r="AT47" s="61">
        <f t="shared" si="117"/>
        <v>0</v>
      </c>
      <c r="AU47" s="61">
        <f t="shared" si="118"/>
        <v>0</v>
      </c>
      <c r="AV47" s="61">
        <f t="shared" si="119"/>
        <v>6</v>
      </c>
      <c r="AW47" s="61">
        <f t="shared" si="120"/>
        <v>0</v>
      </c>
      <c r="AX47" s="61">
        <f t="shared" si="121"/>
        <v>0</v>
      </c>
      <c r="AY47" s="61">
        <f t="shared" si="122"/>
        <v>0</v>
      </c>
      <c r="AZ47" s="61">
        <f t="shared" si="123"/>
        <v>0</v>
      </c>
      <c r="BA47" s="61">
        <f t="shared" si="124"/>
        <v>0</v>
      </c>
      <c r="BB47" s="61">
        <f t="shared" si="125"/>
        <v>0</v>
      </c>
      <c r="BC47" s="62">
        <f t="shared" si="126"/>
        <v>14</v>
      </c>
      <c r="BD47" s="63"/>
      <c r="BE47" s="545">
        <f t="shared" si="45"/>
        <v>7</v>
      </c>
      <c r="BF47" s="5">
        <f t="shared" si="53"/>
        <v>0</v>
      </c>
      <c r="BG47" s="5">
        <f t="shared" si="28"/>
        <v>0</v>
      </c>
      <c r="BH47" s="5">
        <f t="shared" si="54"/>
        <v>0</v>
      </c>
      <c r="BI47" s="5">
        <f t="shared" si="55"/>
        <v>0</v>
      </c>
      <c r="BJ47" s="5">
        <f t="shared" si="29"/>
        <v>0</v>
      </c>
      <c r="BK47" s="5">
        <f t="shared" si="56"/>
        <v>0</v>
      </c>
      <c r="BL47" s="5">
        <f t="shared" si="30"/>
        <v>0</v>
      </c>
      <c r="BM47" s="5">
        <f t="shared" si="31"/>
        <v>0</v>
      </c>
      <c r="BN47" s="143">
        <f t="shared" si="32"/>
        <v>0</v>
      </c>
      <c r="BO47" s="145">
        <f>+BE47+FEV!BO47</f>
        <v>21.5</v>
      </c>
      <c r="BP47" s="64">
        <f>+BO47+(JAN!BN49+FEV!BN47+BN47)*(12/24)-$BO$12</f>
        <v>0.1666666666666643</v>
      </c>
      <c r="BQ47" s="65">
        <f t="shared" si="127"/>
        <v>0</v>
      </c>
      <c r="BR47" s="545">
        <f t="shared" si="128"/>
        <v>21.5</v>
      </c>
      <c r="BS47" s="545">
        <f t="shared" si="129"/>
        <v>0.1666666666666643</v>
      </c>
      <c r="BT47" s="66" t="e">
        <f t="shared" si="130"/>
        <v>#REF!</v>
      </c>
      <c r="BU47" s="67">
        <f t="shared" si="131"/>
        <v>0</v>
      </c>
      <c r="BV47" s="67">
        <f t="shared" si="132"/>
        <v>0</v>
      </c>
      <c r="BW47" s="67">
        <f t="shared" si="133"/>
        <v>0</v>
      </c>
      <c r="BX47" s="67">
        <f t="shared" si="134"/>
        <v>0</v>
      </c>
      <c r="BY47" s="68">
        <f t="shared" si="135"/>
        <v>0</v>
      </c>
      <c r="BZ47" s="67">
        <f>+BN47+FEV!BZ47</f>
        <v>0</v>
      </c>
      <c r="CA47" s="67">
        <f>+FEV!CA47+BX47</f>
        <v>1</v>
      </c>
      <c r="CB47" s="68">
        <f>+CA47-BZ47</f>
        <v>1</v>
      </c>
      <c r="CE47" s="161">
        <f t="shared" si="137"/>
        <v>7</v>
      </c>
      <c r="CF47" s="125">
        <f t="shared" si="138"/>
        <v>14</v>
      </c>
      <c r="CG47" s="163">
        <f t="shared" si="46"/>
        <v>120</v>
      </c>
      <c r="CH47" s="163">
        <f t="shared" si="47"/>
        <v>0</v>
      </c>
      <c r="CI47" s="163">
        <f t="shared" si="48"/>
        <v>120</v>
      </c>
      <c r="CJ47" s="157">
        <f t="shared" si="42"/>
        <v>48</v>
      </c>
      <c r="CK47" s="418">
        <f>BY47-BV47+FEV!CK47</f>
        <v>0</v>
      </c>
      <c r="CL47" s="424">
        <f t="shared" si="139"/>
        <v>0</v>
      </c>
      <c r="CM47" s="424"/>
      <c r="CN47" s="124">
        <f t="shared" si="50"/>
        <v>7</v>
      </c>
      <c r="CO47" s="128">
        <f t="shared" si="51"/>
        <v>120</v>
      </c>
      <c r="CP47" s="125">
        <f t="shared" si="43"/>
        <v>14</v>
      </c>
      <c r="CQ47" s="125">
        <f t="shared" si="52"/>
        <v>14</v>
      </c>
    </row>
    <row r="48" spans="1:95" ht="21" customHeight="1" thickBot="1" x14ac:dyDescent="0.3">
      <c r="A48" s="600" t="s">
        <v>121</v>
      </c>
      <c r="B48" s="605" t="s">
        <v>119</v>
      </c>
      <c r="C48" s="25" t="s">
        <v>2</v>
      </c>
      <c r="D48" s="493"/>
      <c r="E48" s="477"/>
      <c r="F48" s="433" t="s">
        <v>24</v>
      </c>
      <c r="G48" s="409" t="s">
        <v>25</v>
      </c>
      <c r="H48" s="499"/>
      <c r="I48" s="499"/>
      <c r="J48" s="409" t="s">
        <v>58</v>
      </c>
      <c r="K48" s="409" t="s">
        <v>25</v>
      </c>
      <c r="L48" s="478"/>
      <c r="M48" s="473"/>
      <c r="N48" s="409" t="s">
        <v>24</v>
      </c>
      <c r="O48" s="409" t="s">
        <v>25</v>
      </c>
      <c r="P48" s="471"/>
      <c r="Q48" s="471"/>
      <c r="R48" s="409" t="s">
        <v>24</v>
      </c>
      <c r="S48" s="414" t="s">
        <v>25</v>
      </c>
      <c r="T48" s="473"/>
      <c r="U48" s="479"/>
      <c r="V48" s="954" t="s">
        <v>24</v>
      </c>
      <c r="W48" s="409" t="s">
        <v>25</v>
      </c>
      <c r="X48" s="471"/>
      <c r="Y48" s="471"/>
      <c r="Z48" s="414" t="s">
        <v>24</v>
      </c>
      <c r="AA48" s="433" t="s">
        <v>25</v>
      </c>
      <c r="AB48" s="479" t="s">
        <v>57</v>
      </c>
      <c r="AC48" s="479"/>
      <c r="AD48" s="409" t="s">
        <v>24</v>
      </c>
      <c r="AE48" s="409" t="s">
        <v>24</v>
      </c>
      <c r="AF48" s="493"/>
      <c r="AG48" s="477"/>
      <c r="AH48" s="433" t="s">
        <v>24</v>
      </c>
      <c r="AI48" s="123">
        <f t="shared" si="107"/>
        <v>8</v>
      </c>
      <c r="AJ48" s="61">
        <f t="shared" si="108"/>
        <v>6</v>
      </c>
      <c r="AK48" s="61">
        <f t="shared" si="109"/>
        <v>0</v>
      </c>
      <c r="AL48" s="61">
        <f t="shared" si="110"/>
        <v>0</v>
      </c>
      <c r="AM48" s="61">
        <f t="shared" si="111"/>
        <v>0</v>
      </c>
      <c r="AN48" s="61">
        <f t="shared" si="112"/>
        <v>0</v>
      </c>
      <c r="AO48" s="61">
        <f t="shared" si="113"/>
        <v>0</v>
      </c>
      <c r="AP48" s="61">
        <f t="shared" si="114"/>
        <v>0</v>
      </c>
      <c r="AQ48" s="61">
        <f t="shared" si="115"/>
        <v>0</v>
      </c>
      <c r="AR48" s="61">
        <f t="shared" si="140"/>
        <v>0</v>
      </c>
      <c r="AS48" s="61">
        <f t="shared" si="116"/>
        <v>0</v>
      </c>
      <c r="AT48" s="61">
        <f t="shared" si="117"/>
        <v>0</v>
      </c>
      <c r="AU48" s="61">
        <f t="shared" si="118"/>
        <v>0</v>
      </c>
      <c r="AV48" s="61">
        <f t="shared" si="119"/>
        <v>0</v>
      </c>
      <c r="AW48" s="61">
        <f t="shared" si="120"/>
        <v>0</v>
      </c>
      <c r="AX48" s="61">
        <f t="shared" si="121"/>
        <v>0</v>
      </c>
      <c r="AY48" s="61">
        <f t="shared" si="122"/>
        <v>0</v>
      </c>
      <c r="AZ48" s="61">
        <f t="shared" si="123"/>
        <v>0</v>
      </c>
      <c r="BA48" s="61">
        <f t="shared" si="124"/>
        <v>0</v>
      </c>
      <c r="BB48" s="61">
        <f t="shared" si="125"/>
        <v>0</v>
      </c>
      <c r="BC48" s="62">
        <f t="shared" si="126"/>
        <v>14</v>
      </c>
      <c r="BD48" s="63"/>
      <c r="BE48" s="545">
        <f t="shared" si="45"/>
        <v>7</v>
      </c>
      <c r="BF48" s="5">
        <f t="shared" si="53"/>
        <v>0</v>
      </c>
      <c r="BG48" s="5">
        <f t="shared" si="28"/>
        <v>1</v>
      </c>
      <c r="BH48" s="5">
        <f t="shared" si="54"/>
        <v>0</v>
      </c>
      <c r="BI48" s="5">
        <f t="shared" si="55"/>
        <v>0</v>
      </c>
      <c r="BJ48" s="5">
        <f t="shared" si="29"/>
        <v>0</v>
      </c>
      <c r="BK48" s="5">
        <f t="shared" si="56"/>
        <v>0</v>
      </c>
      <c r="BL48" s="5">
        <f t="shared" si="30"/>
        <v>0</v>
      </c>
      <c r="BM48" s="5">
        <f t="shared" si="31"/>
        <v>0</v>
      </c>
      <c r="BN48" s="143">
        <f t="shared" si="32"/>
        <v>1</v>
      </c>
      <c r="BO48" s="145">
        <f>+BE48+FEV!BO48</f>
        <v>23</v>
      </c>
      <c r="BP48" s="64">
        <f>+BO48+(JAN!BN50+FEV!BN48+BN48)*(12/24)-$BO$12</f>
        <v>2.1666666666666643</v>
      </c>
      <c r="BQ48" s="65">
        <f t="shared" si="127"/>
        <v>0</v>
      </c>
      <c r="BR48" s="545">
        <f t="shared" si="128"/>
        <v>23.5</v>
      </c>
      <c r="BS48" s="545">
        <f t="shared" si="129"/>
        <v>2.1666666666666643</v>
      </c>
      <c r="BT48" s="66" t="e">
        <f t="shared" si="130"/>
        <v>#REF!</v>
      </c>
      <c r="BU48" s="67">
        <f t="shared" si="131"/>
        <v>1</v>
      </c>
      <c r="BV48" s="67">
        <f t="shared" si="132"/>
        <v>0</v>
      </c>
      <c r="BW48" s="67">
        <f t="shared" si="133"/>
        <v>0</v>
      </c>
      <c r="BX48" s="67">
        <f t="shared" si="134"/>
        <v>0</v>
      </c>
      <c r="BY48" s="68">
        <f t="shared" si="135"/>
        <v>1</v>
      </c>
      <c r="BZ48" s="67">
        <f>+BN48+FEV!BZ48</f>
        <v>1</v>
      </c>
      <c r="CA48" s="67">
        <f>+FEV!CA48+BX48</f>
        <v>15</v>
      </c>
      <c r="CB48" s="68">
        <f t="shared" ref="CB48:CB50" si="141">+CA48-BZ48</f>
        <v>14</v>
      </c>
      <c r="CE48" s="161">
        <f t="shared" si="137"/>
        <v>7</v>
      </c>
      <c r="CF48" s="125">
        <f t="shared" si="138"/>
        <v>15</v>
      </c>
      <c r="CG48" s="163">
        <f t="shared" si="46"/>
        <v>168</v>
      </c>
      <c r="CH48" s="163">
        <f t="shared" si="47"/>
        <v>12</v>
      </c>
      <c r="CI48" s="163">
        <f t="shared" si="48"/>
        <v>180</v>
      </c>
      <c r="CJ48" s="157">
        <f t="shared" si="42"/>
        <v>12</v>
      </c>
      <c r="CK48" s="418">
        <f>BY48-BV48+FEV!CK48</f>
        <v>2</v>
      </c>
      <c r="CL48" s="576">
        <f t="shared" si="139"/>
        <v>24</v>
      </c>
      <c r="CM48" s="576"/>
      <c r="CN48" s="124">
        <f t="shared" si="50"/>
        <v>7</v>
      </c>
      <c r="CO48" s="128">
        <f t="shared" si="51"/>
        <v>180</v>
      </c>
      <c r="CP48" s="125">
        <f t="shared" si="43"/>
        <v>14</v>
      </c>
      <c r="CQ48" s="125">
        <f t="shared" si="52"/>
        <v>15</v>
      </c>
    </row>
    <row r="49" spans="1:95" ht="21" customHeight="1" thickBot="1" x14ac:dyDescent="0.3">
      <c r="A49" s="600" t="s">
        <v>123</v>
      </c>
      <c r="B49" s="605" t="s">
        <v>69</v>
      </c>
      <c r="C49" s="25" t="s">
        <v>2</v>
      </c>
      <c r="D49" s="493"/>
      <c r="E49" s="477"/>
      <c r="F49" s="433" t="s">
        <v>24</v>
      </c>
      <c r="G49" s="409" t="s">
        <v>26</v>
      </c>
      <c r="H49" s="471"/>
      <c r="I49" s="471"/>
      <c r="J49" s="409" t="s">
        <v>25</v>
      </c>
      <c r="K49" s="409" t="s">
        <v>25</v>
      </c>
      <c r="L49" s="478"/>
      <c r="M49" s="473"/>
      <c r="N49" s="409" t="s">
        <v>24</v>
      </c>
      <c r="O49" s="409" t="s">
        <v>25</v>
      </c>
      <c r="P49" s="471"/>
      <c r="Q49" s="471"/>
      <c r="R49" s="409" t="s">
        <v>32</v>
      </c>
      <c r="S49" s="429" t="s">
        <v>32</v>
      </c>
      <c r="T49" s="473"/>
      <c r="U49" s="479"/>
      <c r="V49" s="954" t="s">
        <v>24</v>
      </c>
      <c r="W49" s="409" t="s">
        <v>25</v>
      </c>
      <c r="X49" s="471"/>
      <c r="Y49" s="471"/>
      <c r="Z49" s="414" t="s">
        <v>24</v>
      </c>
      <c r="AA49" s="433" t="s">
        <v>25</v>
      </c>
      <c r="AB49" s="479" t="s">
        <v>57</v>
      </c>
      <c r="AC49" s="479"/>
      <c r="AD49" s="87" t="s">
        <v>24</v>
      </c>
      <c r="AE49" s="409" t="s">
        <v>24</v>
      </c>
      <c r="AF49" s="493"/>
      <c r="AG49" s="477"/>
      <c r="AH49" s="433" t="s">
        <v>24</v>
      </c>
      <c r="AI49" s="123">
        <f t="shared" si="107"/>
        <v>7</v>
      </c>
      <c r="AJ49" s="61">
        <f t="shared" si="108"/>
        <v>5</v>
      </c>
      <c r="AK49" s="61">
        <f t="shared" si="109"/>
        <v>0</v>
      </c>
      <c r="AL49" s="61">
        <f t="shared" si="110"/>
        <v>0</v>
      </c>
      <c r="AM49" s="61">
        <f t="shared" si="111"/>
        <v>0</v>
      </c>
      <c r="AN49" s="61">
        <f t="shared" si="112"/>
        <v>1</v>
      </c>
      <c r="AO49" s="61">
        <f t="shared" si="113"/>
        <v>0</v>
      </c>
      <c r="AP49" s="61">
        <f t="shared" si="114"/>
        <v>0</v>
      </c>
      <c r="AQ49" s="61">
        <f t="shared" si="115"/>
        <v>2</v>
      </c>
      <c r="AR49" s="61">
        <f t="shared" si="140"/>
        <v>0</v>
      </c>
      <c r="AS49" s="61">
        <f t="shared" si="116"/>
        <v>0</v>
      </c>
      <c r="AT49" s="61">
        <f t="shared" si="117"/>
        <v>0</v>
      </c>
      <c r="AU49" s="61">
        <f t="shared" si="118"/>
        <v>0</v>
      </c>
      <c r="AV49" s="61">
        <f t="shared" si="119"/>
        <v>0</v>
      </c>
      <c r="AW49" s="61">
        <f t="shared" si="120"/>
        <v>0</v>
      </c>
      <c r="AX49" s="61">
        <f t="shared" si="121"/>
        <v>0</v>
      </c>
      <c r="AY49" s="61">
        <f t="shared" si="122"/>
        <v>0</v>
      </c>
      <c r="AZ49" s="61">
        <f t="shared" si="123"/>
        <v>0</v>
      </c>
      <c r="BA49" s="61">
        <f t="shared" si="124"/>
        <v>0</v>
      </c>
      <c r="BB49" s="61">
        <f t="shared" si="125"/>
        <v>0</v>
      </c>
      <c r="BC49" s="62">
        <f t="shared" si="126"/>
        <v>14.333333333333334</v>
      </c>
      <c r="BD49" s="63">
        <f t="shared" ref="BD49" si="142">IF((BE49-$BD$11)&lt;(-23/24),2,IF((BE49-$BD$11)&lt;0,1,0))</f>
        <v>0</v>
      </c>
      <c r="BE49" s="545">
        <f t="shared" si="45"/>
        <v>7.166666666666667</v>
      </c>
      <c r="BF49" s="5">
        <f t="shared" si="53"/>
        <v>0</v>
      </c>
      <c r="BG49" s="5">
        <f t="shared" si="28"/>
        <v>1</v>
      </c>
      <c r="BH49" s="5">
        <f t="shared" si="54"/>
        <v>0</v>
      </c>
      <c r="BI49" s="5">
        <f t="shared" si="55"/>
        <v>0</v>
      </c>
      <c r="BJ49" s="5">
        <f t="shared" si="29"/>
        <v>0</v>
      </c>
      <c r="BK49" s="5">
        <f t="shared" si="56"/>
        <v>0</v>
      </c>
      <c r="BL49" s="5">
        <f t="shared" si="30"/>
        <v>0</v>
      </c>
      <c r="BM49" s="5">
        <f t="shared" si="31"/>
        <v>0</v>
      </c>
      <c r="BN49" s="143">
        <f t="shared" si="32"/>
        <v>0</v>
      </c>
      <c r="BO49" s="145">
        <f>+BE49+FEV!BO49</f>
        <v>21.666666666666668</v>
      </c>
      <c r="BP49" s="64">
        <f>+BO49+(JAN!BN16+FEV!BN49+BN49)*(12/24)-$BO$12</f>
        <v>1.3333333333333321</v>
      </c>
      <c r="BQ49" s="65">
        <f t="shared" si="127"/>
        <v>0</v>
      </c>
      <c r="BR49" s="545">
        <f t="shared" si="128"/>
        <v>22.166666666666668</v>
      </c>
      <c r="BS49" s="545">
        <f t="shared" si="129"/>
        <v>0.83333333333333215</v>
      </c>
      <c r="BT49" s="66" t="e">
        <f t="shared" si="130"/>
        <v>#REF!</v>
      </c>
      <c r="BU49" s="67">
        <f t="shared" si="131"/>
        <v>1</v>
      </c>
      <c r="BV49" s="67">
        <f t="shared" si="132"/>
        <v>0</v>
      </c>
      <c r="BW49" s="67">
        <f t="shared" si="133"/>
        <v>0</v>
      </c>
      <c r="BX49" s="67">
        <f t="shared" si="134"/>
        <v>0</v>
      </c>
      <c r="BY49" s="68">
        <f t="shared" si="135"/>
        <v>1</v>
      </c>
      <c r="BZ49" s="67">
        <f>+BN49+FEV!BZ49</f>
        <v>2</v>
      </c>
      <c r="CA49" s="67">
        <f>+FEV!CA49+BX49</f>
        <v>5</v>
      </c>
      <c r="CB49" s="68">
        <f t="shared" si="141"/>
        <v>3</v>
      </c>
      <c r="CE49" s="161">
        <f t="shared" si="137"/>
        <v>7.166666666666667</v>
      </c>
      <c r="CF49" s="125">
        <f t="shared" si="57"/>
        <v>15.333333333333334</v>
      </c>
      <c r="CG49" s="163">
        <f t="shared" si="46"/>
        <v>156</v>
      </c>
      <c r="CH49" s="163">
        <f t="shared" si="47"/>
        <v>12</v>
      </c>
      <c r="CI49" s="163">
        <f t="shared" si="48"/>
        <v>168</v>
      </c>
      <c r="CJ49" s="157">
        <f t="shared" si="42"/>
        <v>16</v>
      </c>
      <c r="CK49" s="418">
        <f>BY49-BV49+FEV!CK49</f>
        <v>2</v>
      </c>
      <c r="CL49" s="1122">
        <f>CK49*12+BV49*8+1</f>
        <v>25</v>
      </c>
      <c r="CM49" s="928"/>
      <c r="CN49" s="124">
        <f t="shared" si="50"/>
        <v>7.166666666666667</v>
      </c>
      <c r="CO49" s="128">
        <f t="shared" si="51"/>
        <v>168</v>
      </c>
      <c r="CP49" s="125">
        <f t="shared" si="43"/>
        <v>14.333333333333334</v>
      </c>
      <c r="CQ49" s="125">
        <f t="shared" si="52"/>
        <v>15.333333333333334</v>
      </c>
    </row>
    <row r="50" spans="1:95" ht="21" customHeight="1" thickBot="1" x14ac:dyDescent="0.3">
      <c r="A50" s="600" t="s">
        <v>290</v>
      </c>
      <c r="B50" s="264" t="s">
        <v>124</v>
      </c>
      <c r="C50" s="25" t="s">
        <v>2</v>
      </c>
      <c r="D50" s="410"/>
      <c r="E50" s="417"/>
      <c r="F50" s="428" t="s">
        <v>37</v>
      </c>
      <c r="G50" s="410" t="s">
        <v>37</v>
      </c>
      <c r="H50" s="410" t="s">
        <v>37</v>
      </c>
      <c r="I50" s="410" t="s">
        <v>37</v>
      </c>
      <c r="J50" s="410" t="s">
        <v>37</v>
      </c>
      <c r="K50" s="410"/>
      <c r="L50" s="417"/>
      <c r="M50" s="428" t="s">
        <v>37</v>
      </c>
      <c r="N50" s="410" t="s">
        <v>37</v>
      </c>
      <c r="O50" s="410" t="s">
        <v>37</v>
      </c>
      <c r="P50" s="410" t="s">
        <v>37</v>
      </c>
      <c r="Q50" s="410" t="s">
        <v>37</v>
      </c>
      <c r="R50" s="410"/>
      <c r="S50" s="464"/>
      <c r="T50" s="428" t="s">
        <v>37</v>
      </c>
      <c r="U50" s="410" t="s">
        <v>37</v>
      </c>
      <c r="V50" s="410" t="s">
        <v>58</v>
      </c>
      <c r="W50" s="410" t="s">
        <v>58</v>
      </c>
      <c r="X50" s="410"/>
      <c r="Y50" s="410"/>
      <c r="Z50" s="417"/>
      <c r="AA50" s="428" t="s">
        <v>25</v>
      </c>
      <c r="AB50" s="410" t="s">
        <v>25</v>
      </c>
      <c r="AC50" s="410"/>
      <c r="AD50" s="410" t="s">
        <v>24</v>
      </c>
      <c r="AE50" s="410" t="s">
        <v>24</v>
      </c>
      <c r="AF50" s="410"/>
      <c r="AG50" s="417" t="s">
        <v>37</v>
      </c>
      <c r="AH50" s="428" t="s">
        <v>37</v>
      </c>
      <c r="AI50" s="123">
        <f t="shared" si="107"/>
        <v>2</v>
      </c>
      <c r="AJ50" s="61">
        <f t="shared" si="108"/>
        <v>2</v>
      </c>
      <c r="AK50" s="61">
        <f t="shared" si="109"/>
        <v>0</v>
      </c>
      <c r="AL50" s="61">
        <f t="shared" si="110"/>
        <v>0</v>
      </c>
      <c r="AM50" s="61">
        <f t="shared" si="111"/>
        <v>0</v>
      </c>
      <c r="AN50" s="61">
        <f t="shared" si="112"/>
        <v>0</v>
      </c>
      <c r="AO50" s="61">
        <f t="shared" si="113"/>
        <v>0</v>
      </c>
      <c r="AP50" s="61">
        <f t="shared" si="114"/>
        <v>0</v>
      </c>
      <c r="AQ50" s="61">
        <f t="shared" si="115"/>
        <v>0</v>
      </c>
      <c r="AR50" s="61">
        <f t="shared" si="140"/>
        <v>0</v>
      </c>
      <c r="AS50" s="61">
        <f t="shared" si="116"/>
        <v>0</v>
      </c>
      <c r="AT50" s="61">
        <f t="shared" si="117"/>
        <v>0</v>
      </c>
      <c r="AU50" s="61">
        <f t="shared" si="118"/>
        <v>0</v>
      </c>
      <c r="AV50" s="61">
        <f t="shared" si="119"/>
        <v>14</v>
      </c>
      <c r="AW50" s="61">
        <f t="shared" si="120"/>
        <v>0</v>
      </c>
      <c r="AX50" s="61">
        <f t="shared" si="121"/>
        <v>0</v>
      </c>
      <c r="AY50" s="61">
        <f t="shared" si="122"/>
        <v>0</v>
      </c>
      <c r="AZ50" s="61">
        <f t="shared" si="123"/>
        <v>0</v>
      </c>
      <c r="BA50" s="61">
        <f t="shared" si="124"/>
        <v>0</v>
      </c>
      <c r="BB50" s="61">
        <f t="shared" si="125"/>
        <v>0</v>
      </c>
      <c r="BC50" s="62">
        <f t="shared" si="126"/>
        <v>13.333333333333334</v>
      </c>
      <c r="BD50" s="63"/>
      <c r="BE50" s="545">
        <f t="shared" si="45"/>
        <v>6.666666666666667</v>
      </c>
      <c r="BF50" s="5">
        <f t="shared" si="53"/>
        <v>0</v>
      </c>
      <c r="BG50" s="5">
        <f t="shared" si="28"/>
        <v>0</v>
      </c>
      <c r="BH50" s="5">
        <f t="shared" si="54"/>
        <v>0</v>
      </c>
      <c r="BI50" s="5">
        <f t="shared" si="55"/>
        <v>0</v>
      </c>
      <c r="BJ50" s="5">
        <f t="shared" si="29"/>
        <v>0</v>
      </c>
      <c r="BK50" s="5">
        <f t="shared" si="56"/>
        <v>0</v>
      </c>
      <c r="BL50" s="5">
        <f t="shared" si="30"/>
        <v>0</v>
      </c>
      <c r="BM50" s="5">
        <f t="shared" si="31"/>
        <v>0</v>
      </c>
      <c r="BN50" s="143">
        <f t="shared" si="32"/>
        <v>2</v>
      </c>
      <c r="BO50" s="145">
        <f>+BE50+FEV!BO50</f>
        <v>21.166666666666668</v>
      </c>
      <c r="BP50" s="64">
        <f>+BO50+(JAN!BN52+FEV!BN50+BN50)*(12/24)-$BO$12</f>
        <v>0.83333333333333215</v>
      </c>
      <c r="BQ50" s="65">
        <f t="shared" si="127"/>
        <v>0</v>
      </c>
      <c r="BR50" s="545">
        <f t="shared" si="128"/>
        <v>21.166666666666668</v>
      </c>
      <c r="BS50" s="545">
        <f t="shared" si="129"/>
        <v>-0.16666666666666785</v>
      </c>
      <c r="BT50" s="66" t="e">
        <f t="shared" si="130"/>
        <v>#REF!</v>
      </c>
      <c r="BU50" s="67">
        <f t="shared" si="131"/>
        <v>0</v>
      </c>
      <c r="BV50" s="67">
        <f t="shared" si="132"/>
        <v>0</v>
      </c>
      <c r="BW50" s="67">
        <f t="shared" si="133"/>
        <v>0</v>
      </c>
      <c r="BX50" s="67">
        <f t="shared" si="134"/>
        <v>0</v>
      </c>
      <c r="BY50" s="68">
        <f t="shared" si="135"/>
        <v>0</v>
      </c>
      <c r="BZ50" s="67">
        <f>+BN50+FEV!BZ50</f>
        <v>2</v>
      </c>
      <c r="CA50" s="67">
        <f>+FEV!CA50+BX50</f>
        <v>2</v>
      </c>
      <c r="CB50" s="68">
        <f t="shared" si="141"/>
        <v>0</v>
      </c>
      <c r="CE50" s="161">
        <f t="shared" ref="CE50" si="143">+BE50</f>
        <v>6.666666666666667</v>
      </c>
      <c r="CF50" s="125">
        <f t="shared" ref="CF50" si="144">+BC50+BF50+BG50+BJ50+BK50+BL50+BM50+BH50+BI50</f>
        <v>13.333333333333334</v>
      </c>
      <c r="CG50" s="163">
        <f t="shared" ref="CG50" si="145">+BE50*24-(AQ50+AU50+AV50)*8</f>
        <v>48</v>
      </c>
      <c r="CH50" s="163">
        <f t="shared" ref="CH50" si="146">+(BF50+BG50+BJ50+BK50+BL50+BM50)*12+(BH50+BI50)*8</f>
        <v>0</v>
      </c>
      <c r="CI50" s="163">
        <f t="shared" ref="CI50" si="147">+CG50+CH50</f>
        <v>48</v>
      </c>
      <c r="CJ50" s="157">
        <f t="shared" ref="CJ50" si="148">+(AQ50+AU50+AV50)*8+(BN50)*12</f>
        <v>136</v>
      </c>
      <c r="CK50" s="418">
        <f>BY50-BV50+FEV!CK50</f>
        <v>1</v>
      </c>
      <c r="CL50" s="928">
        <f>CK50*12+BV50*8</f>
        <v>12</v>
      </c>
      <c r="CM50" s="928"/>
      <c r="CN50" s="124">
        <f t="shared" si="50"/>
        <v>6.666666666666667</v>
      </c>
      <c r="CO50" s="128">
        <f t="shared" si="51"/>
        <v>48</v>
      </c>
      <c r="CP50" s="125">
        <f t="shared" si="43"/>
        <v>13.333333333333334</v>
      </c>
      <c r="CQ50" s="125">
        <f t="shared" si="52"/>
        <v>13.333333333333334</v>
      </c>
    </row>
    <row r="51" spans="1:95" ht="21" customHeight="1" thickBot="1" x14ac:dyDescent="0.3">
      <c r="A51" s="600" t="s">
        <v>125</v>
      </c>
      <c r="B51" s="605" t="s">
        <v>132</v>
      </c>
      <c r="C51" s="25" t="s">
        <v>3</v>
      </c>
      <c r="D51" s="474"/>
      <c r="E51" s="672"/>
      <c r="F51" s="363" t="s">
        <v>37</v>
      </c>
      <c r="G51" s="423" t="s">
        <v>37</v>
      </c>
      <c r="H51" s="423" t="s">
        <v>37</v>
      </c>
      <c r="I51" s="423" t="s">
        <v>37</v>
      </c>
      <c r="J51" s="423" t="s">
        <v>37</v>
      </c>
      <c r="K51" s="423"/>
      <c r="L51" s="672"/>
      <c r="M51" s="363" t="s">
        <v>37</v>
      </c>
      <c r="N51" s="423" t="s">
        <v>37</v>
      </c>
      <c r="O51" s="423" t="s">
        <v>38</v>
      </c>
      <c r="P51" s="423" t="s">
        <v>38</v>
      </c>
      <c r="Q51" s="423" t="s">
        <v>38</v>
      </c>
      <c r="R51" s="423"/>
      <c r="S51" s="464"/>
      <c r="T51" s="363" t="s">
        <v>38</v>
      </c>
      <c r="U51" s="423" t="s">
        <v>38</v>
      </c>
      <c r="V51" s="423" t="s">
        <v>38</v>
      </c>
      <c r="W51" s="423" t="s">
        <v>38</v>
      </c>
      <c r="X51" s="423" t="s">
        <v>38</v>
      </c>
      <c r="Y51" s="423"/>
      <c r="Z51" s="464"/>
      <c r="AA51" s="363" t="s">
        <v>38</v>
      </c>
      <c r="AB51" s="423" t="s">
        <v>38</v>
      </c>
      <c r="AC51" s="474"/>
      <c r="AD51" s="423" t="s">
        <v>24</v>
      </c>
      <c r="AE51" s="423" t="s">
        <v>24</v>
      </c>
      <c r="AF51" s="474"/>
      <c r="AG51" s="672"/>
      <c r="AH51" s="363" t="s">
        <v>24</v>
      </c>
      <c r="AI51" s="123">
        <f t="shared" si="107"/>
        <v>3</v>
      </c>
      <c r="AJ51" s="61">
        <f t="shared" si="108"/>
        <v>0</v>
      </c>
      <c r="AK51" s="61">
        <f t="shared" si="109"/>
        <v>0</v>
      </c>
      <c r="AL51" s="61">
        <f t="shared" si="110"/>
        <v>0</v>
      </c>
      <c r="AM51" s="61">
        <f t="shared" si="111"/>
        <v>0</v>
      </c>
      <c r="AN51" s="61">
        <f t="shared" si="112"/>
        <v>0</v>
      </c>
      <c r="AO51" s="61">
        <f t="shared" si="113"/>
        <v>0</v>
      </c>
      <c r="AP51" s="61">
        <f t="shared" si="114"/>
        <v>0</v>
      </c>
      <c r="AQ51" s="61">
        <f t="shared" si="115"/>
        <v>0</v>
      </c>
      <c r="AR51" s="61">
        <f t="shared" si="140"/>
        <v>0</v>
      </c>
      <c r="AS51" s="61">
        <f t="shared" si="116"/>
        <v>0</v>
      </c>
      <c r="AT51" s="61">
        <f t="shared" si="117"/>
        <v>0</v>
      </c>
      <c r="AU51" s="61">
        <f t="shared" si="118"/>
        <v>0</v>
      </c>
      <c r="AV51" s="61">
        <f t="shared" si="119"/>
        <v>7</v>
      </c>
      <c r="AW51" s="61">
        <f t="shared" si="120"/>
        <v>10</v>
      </c>
      <c r="AX51" s="61">
        <f t="shared" si="121"/>
        <v>0</v>
      </c>
      <c r="AY51" s="61">
        <f t="shared" si="122"/>
        <v>0</v>
      </c>
      <c r="AZ51" s="61">
        <f t="shared" si="123"/>
        <v>0</v>
      </c>
      <c r="BA51" s="61">
        <f t="shared" si="124"/>
        <v>0</v>
      </c>
      <c r="BB51" s="61">
        <f t="shared" si="125"/>
        <v>0</v>
      </c>
      <c r="BC51" s="62">
        <f t="shared" si="126"/>
        <v>17.666666666666668</v>
      </c>
      <c r="BD51" s="20"/>
      <c r="BE51" s="545">
        <f t="shared" si="45"/>
        <v>7.166666666666667</v>
      </c>
      <c r="BF51" s="5">
        <f t="shared" si="53"/>
        <v>0</v>
      </c>
      <c r="BG51" s="5">
        <f t="shared" si="28"/>
        <v>0</v>
      </c>
      <c r="BH51" s="5">
        <f t="shared" si="54"/>
        <v>0</v>
      </c>
      <c r="BI51" s="5">
        <f t="shared" si="55"/>
        <v>0</v>
      </c>
      <c r="BJ51" s="5">
        <f t="shared" si="29"/>
        <v>0</v>
      </c>
      <c r="BK51" s="5">
        <f t="shared" si="56"/>
        <v>0</v>
      </c>
      <c r="BL51" s="5">
        <f t="shared" si="30"/>
        <v>0</v>
      </c>
      <c r="BM51" s="5">
        <f t="shared" si="31"/>
        <v>0</v>
      </c>
      <c r="BN51" s="143">
        <f t="shared" si="32"/>
        <v>0</v>
      </c>
      <c r="BO51" s="145">
        <f>+BE51+FEV!BO51</f>
        <v>19.666666666666668</v>
      </c>
      <c r="BP51" s="64">
        <f>+BO51+(JAN!BN54+FEV!BN51+BN51)*(12/24)-$BO$12</f>
        <v>-0.66666666666666785</v>
      </c>
      <c r="BQ51" s="65">
        <f t="shared" ref="BQ51:BQ65" si="149">IF(BP51&gt;=(-11/24),0,(-BP51)/(12/24))</f>
        <v>1.3333333333333357</v>
      </c>
      <c r="BR51" s="545">
        <f t="shared" ref="BR51:BR56" si="150">+BO51+BY51*$BD$2</f>
        <v>19.666666666666668</v>
      </c>
      <c r="BS51" s="545">
        <f t="shared" ref="BS51:BS56" si="151">+BR51-$BO$12</f>
        <v>-1.6666666666666679</v>
      </c>
      <c r="BT51" s="66" t="e">
        <f t="shared" si="130"/>
        <v>#REF!</v>
      </c>
      <c r="BU51" s="67">
        <f t="shared" si="131"/>
        <v>0</v>
      </c>
      <c r="BV51" s="67">
        <f t="shared" si="132"/>
        <v>0</v>
      </c>
      <c r="BW51" s="67">
        <f t="shared" si="133"/>
        <v>0</v>
      </c>
      <c r="BX51" s="67">
        <f t="shared" si="134"/>
        <v>0</v>
      </c>
      <c r="BY51" s="68">
        <f>+BU51+BV51+BW51+BX51</f>
        <v>0</v>
      </c>
      <c r="BZ51" s="67">
        <f>+BN51+FEV!BZ51</f>
        <v>2</v>
      </c>
      <c r="CA51" s="67">
        <f>+FEV!CA51+BX51</f>
        <v>4</v>
      </c>
      <c r="CB51" s="68">
        <f t="shared" ref="CB51:CB58" si="152">+CA51-BZ51</f>
        <v>2</v>
      </c>
      <c r="CE51" s="161">
        <f t="shared" si="137"/>
        <v>7.166666666666667</v>
      </c>
      <c r="CF51" s="125">
        <f t="shared" si="57"/>
        <v>17.666666666666668</v>
      </c>
      <c r="CG51" s="163">
        <f t="shared" si="46"/>
        <v>116</v>
      </c>
      <c r="CH51" s="163">
        <f t="shared" si="47"/>
        <v>0</v>
      </c>
      <c r="CI51" s="163">
        <f t="shared" si="48"/>
        <v>116</v>
      </c>
      <c r="CJ51" s="157">
        <f t="shared" si="42"/>
        <v>56</v>
      </c>
      <c r="CK51" s="418">
        <f>BY51-BV51+FEV!CK51</f>
        <v>1</v>
      </c>
      <c r="CL51" s="424">
        <f t="shared" ref="CL51:CL58" si="153">CK51*12+BV51*8</f>
        <v>12</v>
      </c>
      <c r="CM51" s="424"/>
      <c r="CN51" s="124">
        <f t="shared" si="50"/>
        <v>7.166666666666667</v>
      </c>
      <c r="CO51" s="128">
        <f t="shared" si="51"/>
        <v>116</v>
      </c>
      <c r="CP51" s="125">
        <f t="shared" si="43"/>
        <v>17.666666666666668</v>
      </c>
      <c r="CQ51" s="125">
        <f t="shared" si="52"/>
        <v>17.666666666666668</v>
      </c>
    </row>
    <row r="52" spans="1:95" ht="21" customHeight="1" thickBot="1" x14ac:dyDescent="0.3">
      <c r="A52" s="600" t="s">
        <v>127</v>
      </c>
      <c r="B52" s="605" t="s">
        <v>134</v>
      </c>
      <c r="C52" s="25" t="s">
        <v>3</v>
      </c>
      <c r="D52" s="427"/>
      <c r="E52" s="480"/>
      <c r="F52" s="434" t="s">
        <v>27</v>
      </c>
      <c r="G52" s="412" t="s">
        <v>25</v>
      </c>
      <c r="H52" s="475"/>
      <c r="I52" s="475"/>
      <c r="J52" s="412" t="s">
        <v>25</v>
      </c>
      <c r="K52" s="412" t="s">
        <v>25</v>
      </c>
      <c r="L52" s="441"/>
      <c r="M52" s="476"/>
      <c r="N52" s="979" t="s">
        <v>354</v>
      </c>
      <c r="O52" s="979" t="s">
        <v>354</v>
      </c>
      <c r="P52" s="475"/>
      <c r="Q52" s="475"/>
      <c r="R52" s="412" t="s">
        <v>31</v>
      </c>
      <c r="S52" s="429" t="s">
        <v>25</v>
      </c>
      <c r="T52" s="476" t="s">
        <v>27</v>
      </c>
      <c r="U52" s="432"/>
      <c r="V52" s="956" t="s">
        <v>24</v>
      </c>
      <c r="W52" s="412" t="s">
        <v>25</v>
      </c>
      <c r="X52" s="475"/>
      <c r="Y52" s="475"/>
      <c r="Z52" s="429" t="s">
        <v>27</v>
      </c>
      <c r="AA52" s="434" t="s">
        <v>25</v>
      </c>
      <c r="AB52" s="432" t="s">
        <v>57</v>
      </c>
      <c r="AC52" s="432"/>
      <c r="AD52" s="412" t="s">
        <v>24</v>
      </c>
      <c r="AE52" s="412" t="s">
        <v>24</v>
      </c>
      <c r="AF52" s="427"/>
      <c r="AG52" s="480"/>
      <c r="AH52" s="434" t="s">
        <v>24</v>
      </c>
      <c r="AI52" s="123">
        <f t="shared" si="107"/>
        <v>4</v>
      </c>
      <c r="AJ52" s="61">
        <f t="shared" si="108"/>
        <v>6</v>
      </c>
      <c r="AK52" s="61">
        <f t="shared" si="109"/>
        <v>0</v>
      </c>
      <c r="AL52" s="61">
        <f t="shared" si="110"/>
        <v>0</v>
      </c>
      <c r="AM52" s="61">
        <f t="shared" si="111"/>
        <v>0</v>
      </c>
      <c r="AN52" s="61">
        <f t="shared" si="112"/>
        <v>0</v>
      </c>
      <c r="AO52" s="61">
        <f t="shared" si="113"/>
        <v>3</v>
      </c>
      <c r="AP52" s="61">
        <f t="shared" si="114"/>
        <v>1</v>
      </c>
      <c r="AQ52" s="61">
        <f t="shared" si="115"/>
        <v>0</v>
      </c>
      <c r="AR52" s="61">
        <f t="shared" si="140"/>
        <v>2</v>
      </c>
      <c r="AS52" s="61">
        <f t="shared" si="116"/>
        <v>0</v>
      </c>
      <c r="AT52" s="61">
        <f t="shared" si="117"/>
        <v>0</v>
      </c>
      <c r="AU52" s="61">
        <f t="shared" si="118"/>
        <v>0</v>
      </c>
      <c r="AV52" s="61">
        <f t="shared" si="119"/>
        <v>0</v>
      </c>
      <c r="AW52" s="61">
        <f t="shared" si="120"/>
        <v>0</v>
      </c>
      <c r="AX52" s="61">
        <f t="shared" si="121"/>
        <v>0</v>
      </c>
      <c r="AY52" s="61">
        <f t="shared" si="122"/>
        <v>0</v>
      </c>
      <c r="AZ52" s="61">
        <f t="shared" si="123"/>
        <v>0</v>
      </c>
      <c r="BA52" s="61">
        <f t="shared" si="124"/>
        <v>0</v>
      </c>
      <c r="BB52" s="61">
        <f t="shared" si="125"/>
        <v>0</v>
      </c>
      <c r="BC52" s="62">
        <f t="shared" si="126"/>
        <v>13</v>
      </c>
      <c r="BD52" s="63"/>
      <c r="BE52" s="545">
        <f>+AI52*$BD$2+AJ52*$BD$6+AN52*$BD$2+AO52*$BD$6+AQ52*8/24+AU52*8/24+AV52*8/24+AW52*8/24+AX52*12/24+AY52*8/24+AZ52*$BD$2+BA52*8/24+BN52*(0/24)+(AM52*$BE$2)+AK52*$BF$2+AL52*$BF$6+AR52*$BD$2</f>
        <v>7.5</v>
      </c>
      <c r="BF52" s="5">
        <f t="shared" si="53"/>
        <v>0</v>
      </c>
      <c r="BG52" s="5">
        <f t="shared" si="28"/>
        <v>1</v>
      </c>
      <c r="BH52" s="5">
        <f t="shared" si="54"/>
        <v>0</v>
      </c>
      <c r="BI52" s="5">
        <f t="shared" si="55"/>
        <v>0</v>
      </c>
      <c r="BJ52" s="5">
        <f t="shared" si="29"/>
        <v>0</v>
      </c>
      <c r="BK52" s="5">
        <f t="shared" si="56"/>
        <v>0</v>
      </c>
      <c r="BL52" s="5">
        <f t="shared" si="30"/>
        <v>0</v>
      </c>
      <c r="BM52" s="5">
        <f t="shared" si="31"/>
        <v>0</v>
      </c>
      <c r="BN52" s="143">
        <f t="shared" si="32"/>
        <v>0</v>
      </c>
      <c r="BO52" s="145">
        <f>+BE52+FEV!BO52</f>
        <v>23</v>
      </c>
      <c r="BP52" s="64">
        <f>+BO52+(JAN!BN55+FEV!BN52+BN52)*(12/24)-$BO$12</f>
        <v>1.6666666666666643</v>
      </c>
      <c r="BQ52" s="65">
        <f t="shared" si="149"/>
        <v>0</v>
      </c>
      <c r="BR52" s="545">
        <f t="shared" si="150"/>
        <v>23.5</v>
      </c>
      <c r="BS52" s="545">
        <f t="shared" si="151"/>
        <v>2.1666666666666643</v>
      </c>
      <c r="BT52" s="66" t="e">
        <f t="shared" si="130"/>
        <v>#REF!</v>
      </c>
      <c r="BU52" s="67">
        <f t="shared" si="131"/>
        <v>1</v>
      </c>
      <c r="BV52" s="67">
        <f t="shared" si="132"/>
        <v>0</v>
      </c>
      <c r="BW52" s="67">
        <f t="shared" si="133"/>
        <v>0</v>
      </c>
      <c r="BX52" s="67">
        <f t="shared" si="134"/>
        <v>0</v>
      </c>
      <c r="BY52" s="68">
        <f>+BU52+BV52+BW52+BX52</f>
        <v>1</v>
      </c>
      <c r="BZ52" s="67">
        <f>+BN52+FEV!BZ52</f>
        <v>0</v>
      </c>
      <c r="CA52" s="67">
        <f>+FEV!CA52+BX52</f>
        <v>9</v>
      </c>
      <c r="CB52" s="68">
        <f t="shared" si="152"/>
        <v>9</v>
      </c>
      <c r="CE52" s="161">
        <f t="shared" si="137"/>
        <v>7.5</v>
      </c>
      <c r="CF52" s="125">
        <f t="shared" si="57"/>
        <v>14</v>
      </c>
      <c r="CG52" s="163">
        <f t="shared" si="46"/>
        <v>180</v>
      </c>
      <c r="CH52" s="163">
        <f t="shared" si="47"/>
        <v>12</v>
      </c>
      <c r="CI52" s="163">
        <f t="shared" si="48"/>
        <v>192</v>
      </c>
      <c r="CJ52" s="157">
        <f t="shared" si="42"/>
        <v>0</v>
      </c>
      <c r="CK52" s="418">
        <f>BY52-BV52+FEV!CK52</f>
        <v>4</v>
      </c>
      <c r="CL52" s="424">
        <f t="shared" si="153"/>
        <v>48</v>
      </c>
      <c r="CM52" s="424"/>
      <c r="CN52" s="124">
        <f t="shared" si="50"/>
        <v>7.5</v>
      </c>
      <c r="CO52" s="128">
        <f t="shared" si="51"/>
        <v>192</v>
      </c>
      <c r="CP52" s="125">
        <f t="shared" si="43"/>
        <v>13</v>
      </c>
      <c r="CQ52" s="125">
        <f t="shared" si="52"/>
        <v>14</v>
      </c>
    </row>
    <row r="53" spans="1:95" ht="21" customHeight="1" thickBot="1" x14ac:dyDescent="0.3">
      <c r="A53" s="600" t="s">
        <v>129</v>
      </c>
      <c r="B53" s="605" t="s">
        <v>137</v>
      </c>
      <c r="C53" s="25" t="s">
        <v>3</v>
      </c>
      <c r="D53" s="427"/>
      <c r="E53" s="480"/>
      <c r="F53" s="434" t="s">
        <v>24</v>
      </c>
      <c r="G53" s="412" t="s">
        <v>25</v>
      </c>
      <c r="H53" s="475"/>
      <c r="I53" s="475"/>
      <c r="J53" s="412" t="s">
        <v>25</v>
      </c>
      <c r="K53" s="412" t="s">
        <v>25</v>
      </c>
      <c r="L53" s="441"/>
      <c r="M53" s="476" t="s">
        <v>26</v>
      </c>
      <c r="N53" s="412" t="s">
        <v>24</v>
      </c>
      <c r="O53" s="412" t="s">
        <v>31</v>
      </c>
      <c r="P53" s="475"/>
      <c r="Q53" s="475"/>
      <c r="R53" s="412" t="s">
        <v>58</v>
      </c>
      <c r="S53" s="429" t="s">
        <v>26</v>
      </c>
      <c r="T53" s="476"/>
      <c r="U53" s="432"/>
      <c r="V53" s="956" t="s">
        <v>24</v>
      </c>
      <c r="W53" s="412" t="s">
        <v>25</v>
      </c>
      <c r="X53" s="402" t="s">
        <v>57</v>
      </c>
      <c r="Y53" s="402" t="s">
        <v>51</v>
      </c>
      <c r="Z53" s="429" t="s">
        <v>27</v>
      </c>
      <c r="AA53" s="434" t="s">
        <v>25</v>
      </c>
      <c r="AB53" s="432"/>
      <c r="AC53" s="432" t="s">
        <v>61</v>
      </c>
      <c r="AD53" s="412" t="s">
        <v>24</v>
      </c>
      <c r="AE53" s="412" t="s">
        <v>24</v>
      </c>
      <c r="AF53" s="427"/>
      <c r="AG53" s="480"/>
      <c r="AH53" s="434" t="s">
        <v>24</v>
      </c>
      <c r="AI53" s="123">
        <f t="shared" si="107"/>
        <v>6</v>
      </c>
      <c r="AJ53" s="61">
        <f t="shared" si="108"/>
        <v>5</v>
      </c>
      <c r="AK53" s="61">
        <f t="shared" si="109"/>
        <v>0</v>
      </c>
      <c r="AL53" s="61">
        <f t="shared" si="110"/>
        <v>0</v>
      </c>
      <c r="AM53" s="61">
        <f t="shared" si="111"/>
        <v>0</v>
      </c>
      <c r="AN53" s="61">
        <f t="shared" si="112"/>
        <v>2</v>
      </c>
      <c r="AO53" s="61">
        <f t="shared" si="113"/>
        <v>1</v>
      </c>
      <c r="AP53" s="61">
        <f t="shared" si="114"/>
        <v>1</v>
      </c>
      <c r="AQ53" s="61">
        <f t="shared" si="115"/>
        <v>0</v>
      </c>
      <c r="AR53" s="61">
        <f t="shared" si="140"/>
        <v>0</v>
      </c>
      <c r="AS53" s="61">
        <f t="shared" si="116"/>
        <v>0</v>
      </c>
      <c r="AT53" s="61">
        <f t="shared" si="117"/>
        <v>0</v>
      </c>
      <c r="AU53" s="61">
        <f t="shared" si="118"/>
        <v>0</v>
      </c>
      <c r="AV53" s="61">
        <f t="shared" si="119"/>
        <v>0</v>
      </c>
      <c r="AW53" s="61">
        <f t="shared" si="120"/>
        <v>0</v>
      </c>
      <c r="AX53" s="61">
        <f t="shared" si="121"/>
        <v>0</v>
      </c>
      <c r="AY53" s="61">
        <f t="shared" si="122"/>
        <v>0</v>
      </c>
      <c r="AZ53" s="61">
        <f t="shared" si="123"/>
        <v>0</v>
      </c>
      <c r="BA53" s="61">
        <f t="shared" si="124"/>
        <v>0</v>
      </c>
      <c r="BB53" s="61">
        <f t="shared" si="125"/>
        <v>0</v>
      </c>
      <c r="BC53" s="62">
        <f t="shared" si="126"/>
        <v>14</v>
      </c>
      <c r="BD53" s="63"/>
      <c r="BE53" s="545">
        <f t="shared" si="45"/>
        <v>7</v>
      </c>
      <c r="BF53" s="5">
        <f t="shared" si="53"/>
        <v>1</v>
      </c>
      <c r="BG53" s="5">
        <f t="shared" si="28"/>
        <v>1</v>
      </c>
      <c r="BH53" s="5">
        <f t="shared" si="54"/>
        <v>0</v>
      </c>
      <c r="BI53" s="5">
        <f t="shared" si="55"/>
        <v>0</v>
      </c>
      <c r="BJ53" s="5">
        <f t="shared" si="29"/>
        <v>0</v>
      </c>
      <c r="BK53" s="5">
        <f t="shared" si="56"/>
        <v>0</v>
      </c>
      <c r="BL53" s="5">
        <f t="shared" si="30"/>
        <v>0</v>
      </c>
      <c r="BM53" s="5">
        <f t="shared" si="31"/>
        <v>1</v>
      </c>
      <c r="BN53" s="143">
        <f t="shared" si="32"/>
        <v>1</v>
      </c>
      <c r="BO53" s="145">
        <f>+BE53+FEV!BO53</f>
        <v>21</v>
      </c>
      <c r="BP53" s="64">
        <f>+BO53+(JAN!BN56+FEV!BN53+BN53)*(12/24)-$BO$12</f>
        <v>0.1666666666666643</v>
      </c>
      <c r="BQ53" s="65">
        <f t="shared" si="149"/>
        <v>0</v>
      </c>
      <c r="BR53" s="545">
        <f t="shared" si="150"/>
        <v>22.5</v>
      </c>
      <c r="BS53" s="545">
        <f t="shared" si="151"/>
        <v>1.1666666666666643</v>
      </c>
      <c r="BT53" s="66" t="e">
        <f t="shared" si="130"/>
        <v>#REF!</v>
      </c>
      <c r="BU53" s="67">
        <f t="shared" si="131"/>
        <v>2</v>
      </c>
      <c r="BV53" s="67">
        <f t="shared" si="132"/>
        <v>0</v>
      </c>
      <c r="BW53" s="67">
        <f t="shared" si="133"/>
        <v>0</v>
      </c>
      <c r="BX53" s="67">
        <f t="shared" si="134"/>
        <v>1</v>
      </c>
      <c r="BY53" s="68">
        <f t="shared" si="135"/>
        <v>3</v>
      </c>
      <c r="BZ53" s="67">
        <f>+BN53+FEV!BZ53</f>
        <v>1</v>
      </c>
      <c r="CA53" s="67">
        <f>+FEV!CA53+BX53</f>
        <v>24</v>
      </c>
      <c r="CB53" s="68">
        <f t="shared" si="152"/>
        <v>23</v>
      </c>
      <c r="CE53" s="161">
        <f t="shared" si="137"/>
        <v>7</v>
      </c>
      <c r="CF53" s="125">
        <f t="shared" si="57"/>
        <v>17</v>
      </c>
      <c r="CG53" s="163">
        <f t="shared" si="46"/>
        <v>168</v>
      </c>
      <c r="CH53" s="163">
        <f t="shared" si="47"/>
        <v>36</v>
      </c>
      <c r="CI53" s="163">
        <f t="shared" si="48"/>
        <v>204</v>
      </c>
      <c r="CJ53" s="157">
        <f t="shared" si="42"/>
        <v>12</v>
      </c>
      <c r="CK53" s="418">
        <f>BY53-BV53+FEV!CK53</f>
        <v>5</v>
      </c>
      <c r="CL53" s="424">
        <f t="shared" si="153"/>
        <v>60</v>
      </c>
      <c r="CM53" s="424"/>
      <c r="CN53" s="124">
        <f t="shared" si="50"/>
        <v>7</v>
      </c>
      <c r="CO53" s="128">
        <f t="shared" si="51"/>
        <v>204</v>
      </c>
      <c r="CP53" s="125">
        <f t="shared" si="43"/>
        <v>14</v>
      </c>
      <c r="CQ53" s="125">
        <f t="shared" si="52"/>
        <v>17</v>
      </c>
    </row>
    <row r="54" spans="1:95" ht="21" customHeight="1" thickBot="1" x14ac:dyDescent="0.3">
      <c r="A54" s="600" t="s">
        <v>131</v>
      </c>
      <c r="B54" s="605" t="s">
        <v>140</v>
      </c>
      <c r="C54" s="25" t="s">
        <v>3</v>
      </c>
      <c r="D54" s="427"/>
      <c r="E54" s="480"/>
      <c r="F54" s="434" t="s">
        <v>24</v>
      </c>
      <c r="G54" s="412" t="s">
        <v>25</v>
      </c>
      <c r="H54" s="426"/>
      <c r="I54" s="426"/>
      <c r="J54" s="412" t="s">
        <v>58</v>
      </c>
      <c r="K54" s="909" t="s">
        <v>57</v>
      </c>
      <c r="L54" s="497"/>
      <c r="M54" s="476"/>
      <c r="N54" s="412" t="s">
        <v>24</v>
      </c>
      <c r="O54" s="412" t="s">
        <v>25</v>
      </c>
      <c r="P54" s="426"/>
      <c r="Q54" s="426"/>
      <c r="R54" s="421" t="s">
        <v>58</v>
      </c>
      <c r="S54" s="467" t="s">
        <v>58</v>
      </c>
      <c r="T54" s="534" t="s">
        <v>61</v>
      </c>
      <c r="U54" s="432"/>
      <c r="V54" s="956" t="s">
        <v>25</v>
      </c>
      <c r="W54" s="412" t="s">
        <v>25</v>
      </c>
      <c r="X54" s="475"/>
      <c r="Y54" s="475"/>
      <c r="Z54" s="429" t="s">
        <v>24</v>
      </c>
      <c r="AA54" s="434" t="s">
        <v>25</v>
      </c>
      <c r="AB54" s="432" t="s">
        <v>57</v>
      </c>
      <c r="AC54" s="432"/>
      <c r="AD54" s="412" t="s">
        <v>24</v>
      </c>
      <c r="AE54" s="412" t="s">
        <v>24</v>
      </c>
      <c r="AF54" s="427"/>
      <c r="AG54" s="480"/>
      <c r="AH54" s="434" t="s">
        <v>24</v>
      </c>
      <c r="AI54" s="123">
        <f t="shared" si="107"/>
        <v>6</v>
      </c>
      <c r="AJ54" s="61">
        <f t="shared" si="108"/>
        <v>5</v>
      </c>
      <c r="AK54" s="61">
        <f t="shared" si="109"/>
        <v>0</v>
      </c>
      <c r="AL54" s="61">
        <f t="shared" si="110"/>
        <v>0</v>
      </c>
      <c r="AM54" s="61">
        <f t="shared" si="111"/>
        <v>0</v>
      </c>
      <c r="AN54" s="61">
        <f t="shared" si="112"/>
        <v>0</v>
      </c>
      <c r="AO54" s="61">
        <f t="shared" si="113"/>
        <v>0</v>
      </c>
      <c r="AP54" s="61">
        <f t="shared" si="114"/>
        <v>0</v>
      </c>
      <c r="AQ54" s="61">
        <f t="shared" si="115"/>
        <v>0</v>
      </c>
      <c r="AR54" s="61">
        <f t="shared" si="140"/>
        <v>0</v>
      </c>
      <c r="AS54" s="61">
        <f t="shared" si="116"/>
        <v>0</v>
      </c>
      <c r="AT54" s="61">
        <f t="shared" si="117"/>
        <v>0</v>
      </c>
      <c r="AU54" s="61">
        <f t="shared" si="118"/>
        <v>0</v>
      </c>
      <c r="AV54" s="61">
        <f t="shared" si="119"/>
        <v>0</v>
      </c>
      <c r="AW54" s="61">
        <f t="shared" si="120"/>
        <v>0</v>
      </c>
      <c r="AX54" s="61">
        <f t="shared" si="121"/>
        <v>0</v>
      </c>
      <c r="AY54" s="61">
        <f t="shared" si="122"/>
        <v>0</v>
      </c>
      <c r="AZ54" s="61">
        <f t="shared" si="123"/>
        <v>0</v>
      </c>
      <c r="BA54" s="61">
        <f t="shared" si="124"/>
        <v>0</v>
      </c>
      <c r="BB54" s="61">
        <f t="shared" si="125"/>
        <v>0</v>
      </c>
      <c r="BC54" s="62">
        <f t="shared" si="126"/>
        <v>11</v>
      </c>
      <c r="BD54" s="63"/>
      <c r="BE54" s="545">
        <f t="shared" si="45"/>
        <v>5.5</v>
      </c>
      <c r="BF54" s="5">
        <f t="shared" si="53"/>
        <v>1</v>
      </c>
      <c r="BG54" s="5">
        <f t="shared" si="28"/>
        <v>2</v>
      </c>
      <c r="BH54" s="5">
        <f t="shared" si="54"/>
        <v>0</v>
      </c>
      <c r="BI54" s="5">
        <f t="shared" si="55"/>
        <v>0</v>
      </c>
      <c r="BJ54" s="5">
        <f t="shared" si="29"/>
        <v>0</v>
      </c>
      <c r="BK54" s="5">
        <f t="shared" si="56"/>
        <v>0</v>
      </c>
      <c r="BL54" s="5">
        <f t="shared" si="30"/>
        <v>0</v>
      </c>
      <c r="BM54" s="5">
        <f t="shared" si="31"/>
        <v>0</v>
      </c>
      <c r="BN54" s="143">
        <f t="shared" si="32"/>
        <v>3</v>
      </c>
      <c r="BO54" s="145">
        <f>+BE54+FEV!BO54</f>
        <v>20.5</v>
      </c>
      <c r="BP54" s="64">
        <f>+BO54+(JAN!BN57+FEV!BN54+BN54)*(12/24)-$BO$12</f>
        <v>0.6666666666666643</v>
      </c>
      <c r="BQ54" s="65">
        <f t="shared" si="149"/>
        <v>0</v>
      </c>
      <c r="BR54" s="545">
        <f t="shared" si="150"/>
        <v>22</v>
      </c>
      <c r="BS54" s="545">
        <f t="shared" si="151"/>
        <v>0.6666666666666643</v>
      </c>
      <c r="BT54" s="66" t="e">
        <f t="shared" si="130"/>
        <v>#REF!</v>
      </c>
      <c r="BU54" s="67">
        <f t="shared" si="131"/>
        <v>3</v>
      </c>
      <c r="BV54" s="67">
        <f t="shared" si="132"/>
        <v>0</v>
      </c>
      <c r="BW54" s="67">
        <f t="shared" si="133"/>
        <v>0</v>
      </c>
      <c r="BX54" s="67">
        <f t="shared" si="134"/>
        <v>0</v>
      </c>
      <c r="BY54" s="68">
        <f t="shared" si="135"/>
        <v>3</v>
      </c>
      <c r="BZ54" s="67">
        <f>+BN54+FEV!BZ54</f>
        <v>3</v>
      </c>
      <c r="CA54" s="67">
        <f>+FEV!CA54+BX54</f>
        <v>12</v>
      </c>
      <c r="CB54" s="68">
        <f t="shared" si="152"/>
        <v>9</v>
      </c>
      <c r="CE54" s="161">
        <f t="shared" si="137"/>
        <v>5.5</v>
      </c>
      <c r="CF54" s="125">
        <f t="shared" si="57"/>
        <v>14</v>
      </c>
      <c r="CG54" s="163">
        <f t="shared" si="46"/>
        <v>132</v>
      </c>
      <c r="CH54" s="163">
        <f t="shared" si="47"/>
        <v>36</v>
      </c>
      <c r="CI54" s="163">
        <f t="shared" si="48"/>
        <v>168</v>
      </c>
      <c r="CJ54" s="157">
        <f t="shared" si="42"/>
        <v>36</v>
      </c>
      <c r="CK54" s="418">
        <f>BY54-BV54+FEV!CK54</f>
        <v>6</v>
      </c>
      <c r="CL54" s="424">
        <f t="shared" si="153"/>
        <v>72</v>
      </c>
      <c r="CM54" s="424"/>
      <c r="CN54" s="124">
        <f t="shared" si="50"/>
        <v>5.5</v>
      </c>
      <c r="CO54" s="128">
        <f t="shared" si="51"/>
        <v>168</v>
      </c>
      <c r="CP54" s="125">
        <f t="shared" si="43"/>
        <v>11</v>
      </c>
      <c r="CQ54" s="125">
        <f t="shared" si="52"/>
        <v>14</v>
      </c>
    </row>
    <row r="55" spans="1:95" ht="21" customHeight="1" thickBot="1" x14ac:dyDescent="0.3">
      <c r="A55" s="600" t="s">
        <v>133</v>
      </c>
      <c r="B55" s="605" t="s">
        <v>141</v>
      </c>
      <c r="C55" s="25" t="s">
        <v>3</v>
      </c>
      <c r="D55" s="427"/>
      <c r="E55" s="480"/>
      <c r="F55" s="434" t="s">
        <v>31</v>
      </c>
      <c r="G55" s="909" t="s">
        <v>31</v>
      </c>
      <c r="H55" s="475"/>
      <c r="I55" s="475"/>
      <c r="J55" s="412" t="s">
        <v>25</v>
      </c>
      <c r="K55" s="412" t="s">
        <v>25</v>
      </c>
      <c r="L55" s="441" t="s">
        <v>27</v>
      </c>
      <c r="M55" s="476"/>
      <c r="N55" s="412" t="s">
        <v>24</v>
      </c>
      <c r="O55" s="412" t="s">
        <v>25</v>
      </c>
      <c r="P55" s="475"/>
      <c r="Q55" s="475"/>
      <c r="R55" s="412" t="s">
        <v>24</v>
      </c>
      <c r="S55" s="429" t="s">
        <v>31</v>
      </c>
      <c r="T55" s="476" t="s">
        <v>27</v>
      </c>
      <c r="U55" s="432"/>
      <c r="V55" s="956" t="s">
        <v>24</v>
      </c>
      <c r="W55" s="412" t="s">
        <v>25</v>
      </c>
      <c r="X55" s="475"/>
      <c r="Y55" s="475"/>
      <c r="Z55" s="429" t="s">
        <v>24</v>
      </c>
      <c r="AA55" s="434" t="s">
        <v>25</v>
      </c>
      <c r="AB55" s="432" t="s">
        <v>57</v>
      </c>
      <c r="AC55" s="432"/>
      <c r="AD55" s="412" t="s">
        <v>24</v>
      </c>
      <c r="AE55" s="412" t="s">
        <v>27</v>
      </c>
      <c r="AF55" s="427" t="s">
        <v>27</v>
      </c>
      <c r="AG55" s="480"/>
      <c r="AH55" s="434" t="s">
        <v>24</v>
      </c>
      <c r="AI55" s="123">
        <f t="shared" si="107"/>
        <v>6</v>
      </c>
      <c r="AJ55" s="61">
        <f t="shared" si="108"/>
        <v>5</v>
      </c>
      <c r="AK55" s="61">
        <f t="shared" si="109"/>
        <v>0</v>
      </c>
      <c r="AL55" s="61">
        <f t="shared" si="110"/>
        <v>0</v>
      </c>
      <c r="AM55" s="61">
        <f t="shared" si="111"/>
        <v>0</v>
      </c>
      <c r="AN55" s="61">
        <f t="shared" si="112"/>
        <v>0</v>
      </c>
      <c r="AO55" s="61">
        <f t="shared" si="113"/>
        <v>4</v>
      </c>
      <c r="AP55" s="61">
        <f t="shared" si="114"/>
        <v>3</v>
      </c>
      <c r="AQ55" s="61">
        <f t="shared" si="115"/>
        <v>0</v>
      </c>
      <c r="AR55" s="61">
        <f t="shared" si="140"/>
        <v>0</v>
      </c>
      <c r="AS55" s="61">
        <f t="shared" si="116"/>
        <v>0</v>
      </c>
      <c r="AT55" s="61">
        <f t="shared" si="117"/>
        <v>0</v>
      </c>
      <c r="AU55" s="61">
        <f t="shared" si="118"/>
        <v>0</v>
      </c>
      <c r="AV55" s="61">
        <f t="shared" si="119"/>
        <v>0</v>
      </c>
      <c r="AW55" s="61">
        <f t="shared" si="120"/>
        <v>0</v>
      </c>
      <c r="AX55" s="61">
        <f t="shared" si="121"/>
        <v>0</v>
      </c>
      <c r="AY55" s="61">
        <f t="shared" si="122"/>
        <v>0</v>
      </c>
      <c r="AZ55" s="61">
        <f t="shared" si="123"/>
        <v>0</v>
      </c>
      <c r="BA55" s="61">
        <f t="shared" si="124"/>
        <v>0</v>
      </c>
      <c r="BB55" s="61">
        <f t="shared" si="125"/>
        <v>0</v>
      </c>
      <c r="BC55" s="62">
        <f t="shared" si="126"/>
        <v>15</v>
      </c>
      <c r="BD55" s="63"/>
      <c r="BE55" s="545">
        <f t="shared" si="45"/>
        <v>7.5</v>
      </c>
      <c r="BF55" s="5">
        <f t="shared" si="53"/>
        <v>0</v>
      </c>
      <c r="BG55" s="5">
        <f t="shared" si="28"/>
        <v>1</v>
      </c>
      <c r="BH55" s="5">
        <f t="shared" si="54"/>
        <v>0</v>
      </c>
      <c r="BI55" s="5">
        <f t="shared" si="55"/>
        <v>0</v>
      </c>
      <c r="BJ55" s="5">
        <f t="shared" si="29"/>
        <v>0</v>
      </c>
      <c r="BK55" s="5">
        <f t="shared" si="56"/>
        <v>0</v>
      </c>
      <c r="BL55" s="5">
        <f t="shared" si="30"/>
        <v>0</v>
      </c>
      <c r="BM55" s="5">
        <f t="shared" si="31"/>
        <v>0</v>
      </c>
      <c r="BN55" s="143">
        <f t="shared" si="32"/>
        <v>0</v>
      </c>
      <c r="BO55" s="145">
        <f>+BE55+FEV!BO55</f>
        <v>22.666666666666664</v>
      </c>
      <c r="BP55" s="64">
        <f>+BO55+(JAN!BN58+FEV!BN55+BN55)*(12/24)-$BO$12</f>
        <v>1.3333333333333286</v>
      </c>
      <c r="BQ55" s="65">
        <f t="shared" si="149"/>
        <v>0</v>
      </c>
      <c r="BR55" s="545">
        <f t="shared" si="150"/>
        <v>23.166666666666664</v>
      </c>
      <c r="BS55" s="545">
        <f t="shared" si="151"/>
        <v>1.8333333333333286</v>
      </c>
      <c r="BT55" s="66" t="e">
        <f t="shared" si="130"/>
        <v>#REF!</v>
      </c>
      <c r="BU55" s="67">
        <f t="shared" si="131"/>
        <v>1</v>
      </c>
      <c r="BV55" s="67">
        <f t="shared" si="132"/>
        <v>0</v>
      </c>
      <c r="BW55" s="67">
        <f t="shared" si="133"/>
        <v>0</v>
      </c>
      <c r="BX55" s="67">
        <f t="shared" si="134"/>
        <v>0</v>
      </c>
      <c r="BY55" s="68">
        <f t="shared" si="135"/>
        <v>1</v>
      </c>
      <c r="BZ55" s="67">
        <f>+BN55+FEV!BZ55</f>
        <v>0</v>
      </c>
      <c r="CA55" s="67">
        <f>+FEV!CA55+BX55</f>
        <v>0</v>
      </c>
      <c r="CB55" s="68">
        <f t="shared" si="152"/>
        <v>0</v>
      </c>
      <c r="CE55" s="161">
        <f t="shared" si="137"/>
        <v>7.5</v>
      </c>
      <c r="CF55" s="125">
        <f t="shared" si="57"/>
        <v>16</v>
      </c>
      <c r="CG55" s="163">
        <f t="shared" si="46"/>
        <v>180</v>
      </c>
      <c r="CH55" s="163">
        <f t="shared" si="47"/>
        <v>12</v>
      </c>
      <c r="CI55" s="163">
        <f t="shared" si="48"/>
        <v>192</v>
      </c>
      <c r="CJ55" s="157">
        <f t="shared" si="42"/>
        <v>0</v>
      </c>
      <c r="CK55" s="418">
        <f>BY55-BV55+FEV!CK55</f>
        <v>2</v>
      </c>
      <c r="CL55" s="851">
        <f>CK55*12+BV55*8+12</f>
        <v>36</v>
      </c>
      <c r="CM55" s="424"/>
      <c r="CN55" s="124">
        <f t="shared" si="50"/>
        <v>7.5</v>
      </c>
      <c r="CO55" s="128">
        <f t="shared" si="51"/>
        <v>192</v>
      </c>
      <c r="CP55" s="125">
        <f t="shared" si="43"/>
        <v>15</v>
      </c>
      <c r="CQ55" s="125">
        <f t="shared" si="52"/>
        <v>16</v>
      </c>
    </row>
    <row r="56" spans="1:95" ht="21" customHeight="1" thickBot="1" x14ac:dyDescent="0.3">
      <c r="A56" s="600" t="s">
        <v>136</v>
      </c>
      <c r="B56" s="605" t="s">
        <v>296</v>
      </c>
      <c r="C56" s="25" t="s">
        <v>3</v>
      </c>
      <c r="D56" s="499"/>
      <c r="E56" s="498"/>
      <c r="F56" s="433" t="s">
        <v>58</v>
      </c>
      <c r="G56" s="409" t="s">
        <v>31</v>
      </c>
      <c r="H56" s="471"/>
      <c r="I56" s="471"/>
      <c r="J56" s="409" t="s">
        <v>25</v>
      </c>
      <c r="K56" s="409" t="s">
        <v>25</v>
      </c>
      <c r="L56" s="478"/>
      <c r="M56" s="473"/>
      <c r="N56" s="409" t="s">
        <v>24</v>
      </c>
      <c r="O56" s="409" t="s">
        <v>25</v>
      </c>
      <c r="P56" s="471"/>
      <c r="Q56" s="471" t="s">
        <v>26</v>
      </c>
      <c r="R56" s="409" t="s">
        <v>24</v>
      </c>
      <c r="S56" s="414" t="s">
        <v>25</v>
      </c>
      <c r="T56" s="473"/>
      <c r="U56" s="479"/>
      <c r="V56" s="954" t="s">
        <v>27</v>
      </c>
      <c r="W56" s="409" t="s">
        <v>25</v>
      </c>
      <c r="X56" s="471"/>
      <c r="Y56" s="471"/>
      <c r="Z56" s="414" t="s">
        <v>24</v>
      </c>
      <c r="AA56" s="433" t="s">
        <v>25</v>
      </c>
      <c r="AB56" s="479" t="s">
        <v>57</v>
      </c>
      <c r="AC56" s="479"/>
      <c r="AD56" s="409" t="s">
        <v>24</v>
      </c>
      <c r="AE56" s="409" t="s">
        <v>24</v>
      </c>
      <c r="AF56" s="493"/>
      <c r="AG56" s="477"/>
      <c r="AH56" s="433" t="s">
        <v>24</v>
      </c>
      <c r="AI56" s="123">
        <f t="shared" si="107"/>
        <v>6</v>
      </c>
      <c r="AJ56" s="61">
        <f t="shared" si="108"/>
        <v>6</v>
      </c>
      <c r="AK56" s="61">
        <f t="shared" si="109"/>
        <v>0</v>
      </c>
      <c r="AL56" s="61">
        <f t="shared" si="110"/>
        <v>0</v>
      </c>
      <c r="AM56" s="61">
        <f t="shared" si="111"/>
        <v>0</v>
      </c>
      <c r="AN56" s="61">
        <f t="shared" si="112"/>
        <v>1</v>
      </c>
      <c r="AO56" s="61">
        <f t="shared" si="113"/>
        <v>1</v>
      </c>
      <c r="AP56" s="61">
        <f t="shared" si="114"/>
        <v>1</v>
      </c>
      <c r="AQ56" s="61">
        <f t="shared" si="115"/>
        <v>0</v>
      </c>
      <c r="AR56" s="61">
        <f t="shared" si="140"/>
        <v>0</v>
      </c>
      <c r="AS56" s="61">
        <f t="shared" si="116"/>
        <v>0</v>
      </c>
      <c r="AT56" s="61">
        <f t="shared" si="117"/>
        <v>0</v>
      </c>
      <c r="AU56" s="61">
        <f t="shared" si="118"/>
        <v>0</v>
      </c>
      <c r="AV56" s="61">
        <f t="shared" si="119"/>
        <v>0</v>
      </c>
      <c r="AW56" s="61">
        <f t="shared" si="120"/>
        <v>0</v>
      </c>
      <c r="AX56" s="61">
        <f t="shared" si="121"/>
        <v>0</v>
      </c>
      <c r="AY56" s="61">
        <f t="shared" si="122"/>
        <v>0</v>
      </c>
      <c r="AZ56" s="61">
        <f t="shared" si="123"/>
        <v>0</v>
      </c>
      <c r="BA56" s="61">
        <f t="shared" si="124"/>
        <v>0</v>
      </c>
      <c r="BB56" s="61">
        <f t="shared" si="125"/>
        <v>0</v>
      </c>
      <c r="BC56" s="62">
        <f t="shared" si="126"/>
        <v>14</v>
      </c>
      <c r="BD56" s="63"/>
      <c r="BE56" s="1108">
        <f>+AI56*$BD$2+AJ56*$BD$6+AN56*$BD$2+AO56*$BD$6+AQ56*8/24+AU56*8/24+AV56*8/24+AW56*8/24+AX56*12/24+AY56*8/24+AZ56*$BD$2+BA56*8/24+BN56*(0/24)+(AM56*$BE$2)+AK56*$BF$2+AL56*$BF$6+AR56*$BD$2-"02:00"</f>
        <v>6.916666666666667</v>
      </c>
      <c r="BF56" s="5">
        <f t="shared" si="53"/>
        <v>0</v>
      </c>
      <c r="BG56" s="5">
        <f t="shared" si="28"/>
        <v>1</v>
      </c>
      <c r="BH56" s="5">
        <f t="shared" si="54"/>
        <v>0</v>
      </c>
      <c r="BI56" s="5">
        <f t="shared" si="55"/>
        <v>0</v>
      </c>
      <c r="BJ56" s="5">
        <f t="shared" si="29"/>
        <v>0</v>
      </c>
      <c r="BK56" s="5">
        <f t="shared" si="56"/>
        <v>0</v>
      </c>
      <c r="BL56" s="5">
        <f t="shared" si="30"/>
        <v>0</v>
      </c>
      <c r="BM56" s="5">
        <f t="shared" si="31"/>
        <v>0</v>
      </c>
      <c r="BN56" s="143">
        <f t="shared" si="32"/>
        <v>1</v>
      </c>
      <c r="BO56" s="145">
        <f>+BE56+FEV!BO56</f>
        <v>18.916666666666668</v>
      </c>
      <c r="BP56" s="64">
        <f>+BO56+(JAN!BN60+FEV!BN56+BN56)*(12/24)-$BO$12</f>
        <v>-0.91666666666666785</v>
      </c>
      <c r="BQ56" s="65">
        <f t="shared" si="149"/>
        <v>1.8333333333333357</v>
      </c>
      <c r="BR56" s="545">
        <f t="shared" si="150"/>
        <v>19.416666666666668</v>
      </c>
      <c r="BS56" s="545">
        <f t="shared" si="151"/>
        <v>-1.9166666666666679</v>
      </c>
      <c r="BT56" s="66" t="e">
        <f t="shared" si="130"/>
        <v>#REF!</v>
      </c>
      <c r="BU56" s="67">
        <f t="shared" si="131"/>
        <v>1</v>
      </c>
      <c r="BV56" s="67">
        <f t="shared" si="132"/>
        <v>0</v>
      </c>
      <c r="BW56" s="67">
        <f t="shared" si="133"/>
        <v>0</v>
      </c>
      <c r="BX56" s="67">
        <f t="shared" si="134"/>
        <v>0</v>
      </c>
      <c r="BY56" s="68">
        <f t="shared" si="135"/>
        <v>1</v>
      </c>
      <c r="BZ56" s="67">
        <f>+BN56+FEV!BZ56</f>
        <v>3</v>
      </c>
      <c r="CA56" s="67">
        <f>+FEV!CA56+BX56</f>
        <v>3</v>
      </c>
      <c r="CB56" s="68">
        <f t="shared" si="152"/>
        <v>0</v>
      </c>
      <c r="CE56" s="161">
        <f t="shared" si="137"/>
        <v>6.916666666666667</v>
      </c>
      <c r="CF56" s="125">
        <f t="shared" si="57"/>
        <v>15</v>
      </c>
      <c r="CG56" s="163">
        <f t="shared" si="46"/>
        <v>166</v>
      </c>
      <c r="CH56" s="163">
        <f t="shared" si="47"/>
        <v>12</v>
      </c>
      <c r="CI56" s="163">
        <f t="shared" si="48"/>
        <v>178</v>
      </c>
      <c r="CJ56" s="157">
        <f t="shared" si="42"/>
        <v>12</v>
      </c>
      <c r="CK56" s="418">
        <f>BY56-BV56+FEV!CK56</f>
        <v>2</v>
      </c>
      <c r="CL56" s="424">
        <f t="shared" si="153"/>
        <v>24</v>
      </c>
      <c r="CM56" s="424"/>
      <c r="CN56" s="124">
        <f t="shared" si="50"/>
        <v>6.916666666666667</v>
      </c>
      <c r="CO56" s="128">
        <f t="shared" si="51"/>
        <v>178</v>
      </c>
      <c r="CP56" s="125">
        <f t="shared" si="43"/>
        <v>14</v>
      </c>
      <c r="CQ56" s="125">
        <f t="shared" si="52"/>
        <v>15</v>
      </c>
    </row>
    <row r="57" spans="1:95" ht="21" customHeight="1" thickBot="1" x14ac:dyDescent="0.3">
      <c r="A57" s="600" t="s">
        <v>138</v>
      </c>
      <c r="B57" s="605" t="s">
        <v>333</v>
      </c>
      <c r="C57" s="25" t="s">
        <v>3</v>
      </c>
      <c r="D57" s="493"/>
      <c r="E57" s="477" t="s">
        <v>26</v>
      </c>
      <c r="F57" s="433" t="s">
        <v>24</v>
      </c>
      <c r="G57" s="409" t="s">
        <v>25</v>
      </c>
      <c r="H57" s="471" t="s">
        <v>27</v>
      </c>
      <c r="I57" s="471"/>
      <c r="J57" s="409" t="s">
        <v>25</v>
      </c>
      <c r="K57" s="409" t="s">
        <v>25</v>
      </c>
      <c r="L57" s="478"/>
      <c r="M57" s="473"/>
      <c r="N57" s="409" t="s">
        <v>24</v>
      </c>
      <c r="O57" s="409" t="s">
        <v>26</v>
      </c>
      <c r="P57" s="471" t="s">
        <v>26</v>
      </c>
      <c r="Q57" s="471"/>
      <c r="R57" s="409" t="s">
        <v>24</v>
      </c>
      <c r="S57" s="414" t="s">
        <v>25</v>
      </c>
      <c r="T57" s="473"/>
      <c r="U57" s="479"/>
      <c r="V57" s="954" t="s">
        <v>24</v>
      </c>
      <c r="W57" s="409" t="s">
        <v>26</v>
      </c>
      <c r="X57" s="471" t="s">
        <v>26</v>
      </c>
      <c r="Y57" s="471"/>
      <c r="Z57" s="414" t="s">
        <v>24</v>
      </c>
      <c r="AA57" s="433" t="s">
        <v>25</v>
      </c>
      <c r="AB57" s="479" t="s">
        <v>31</v>
      </c>
      <c r="AC57" s="479"/>
      <c r="AD57" s="409" t="s">
        <v>31</v>
      </c>
      <c r="AE57" s="409" t="s">
        <v>31</v>
      </c>
      <c r="AF57" s="493"/>
      <c r="AG57" s="477"/>
      <c r="AH57" s="433" t="s">
        <v>31</v>
      </c>
      <c r="AI57" s="123">
        <f t="shared" si="107"/>
        <v>5</v>
      </c>
      <c r="AJ57" s="61">
        <f t="shared" si="108"/>
        <v>5</v>
      </c>
      <c r="AK57" s="61">
        <f t="shared" si="109"/>
        <v>0</v>
      </c>
      <c r="AL57" s="61">
        <f t="shared" si="110"/>
        <v>0</v>
      </c>
      <c r="AM57" s="61">
        <f t="shared" si="111"/>
        <v>0</v>
      </c>
      <c r="AN57" s="61">
        <f t="shared" si="112"/>
        <v>5</v>
      </c>
      <c r="AO57" s="61">
        <f t="shared" si="113"/>
        <v>1</v>
      </c>
      <c r="AP57" s="61">
        <f t="shared" si="114"/>
        <v>4</v>
      </c>
      <c r="AQ57" s="61">
        <f t="shared" si="115"/>
        <v>0</v>
      </c>
      <c r="AR57" s="61">
        <f t="shared" si="140"/>
        <v>0</v>
      </c>
      <c r="AS57" s="61">
        <f t="shared" si="116"/>
        <v>0</v>
      </c>
      <c r="AT57" s="61">
        <f t="shared" si="117"/>
        <v>0</v>
      </c>
      <c r="AU57" s="61">
        <f t="shared" si="118"/>
        <v>0</v>
      </c>
      <c r="AV57" s="61">
        <f t="shared" si="119"/>
        <v>0</v>
      </c>
      <c r="AW57" s="61">
        <f t="shared" si="120"/>
        <v>0</v>
      </c>
      <c r="AX57" s="61">
        <f t="shared" si="121"/>
        <v>0</v>
      </c>
      <c r="AY57" s="61">
        <f t="shared" si="122"/>
        <v>0</v>
      </c>
      <c r="AZ57" s="61">
        <f t="shared" si="123"/>
        <v>0</v>
      </c>
      <c r="BA57" s="61">
        <f t="shared" si="124"/>
        <v>0</v>
      </c>
      <c r="BB57" s="61">
        <f t="shared" si="125"/>
        <v>0</v>
      </c>
      <c r="BC57" s="62">
        <f t="shared" si="126"/>
        <v>16</v>
      </c>
      <c r="BD57" s="63"/>
      <c r="BE57" s="545">
        <f t="shared" si="45"/>
        <v>8</v>
      </c>
      <c r="BF57" s="5">
        <f t="shared" si="53"/>
        <v>0</v>
      </c>
      <c r="BG57" s="5">
        <f t="shared" si="28"/>
        <v>0</v>
      </c>
      <c r="BH57" s="5">
        <f t="shared" si="54"/>
        <v>0</v>
      </c>
      <c r="BI57" s="5">
        <f t="shared" si="55"/>
        <v>0</v>
      </c>
      <c r="BJ57" s="5">
        <f t="shared" si="29"/>
        <v>0</v>
      </c>
      <c r="BK57" s="5">
        <f t="shared" si="56"/>
        <v>0</v>
      </c>
      <c r="BL57" s="5">
        <f t="shared" si="30"/>
        <v>0</v>
      </c>
      <c r="BM57" s="5">
        <f t="shared" si="31"/>
        <v>0</v>
      </c>
      <c r="BN57" s="143">
        <f t="shared" si="32"/>
        <v>0</v>
      </c>
      <c r="BO57" s="145">
        <f>+BE57+FEV!BO57</f>
        <v>17</v>
      </c>
      <c r="BP57" s="837">
        <f>+BO57+(JAN!BN61+FEV!BN57+BN57)*(12/24)-$BO$12+"144:00"</f>
        <v>1.6666666666666643</v>
      </c>
      <c r="BQ57" s="65">
        <f t="shared" si="149"/>
        <v>0</v>
      </c>
      <c r="BR57" s="838">
        <f>+BO57+BY57*$BD$2+"144:00"</f>
        <v>23</v>
      </c>
      <c r="BS57" s="545">
        <f>+BR57-$BO$12</f>
        <v>1.6666666666666643</v>
      </c>
      <c r="BT57" s="66" t="e">
        <f t="shared" si="130"/>
        <v>#REF!</v>
      </c>
      <c r="BU57" s="67">
        <f t="shared" si="131"/>
        <v>0</v>
      </c>
      <c r="BV57" s="67">
        <f t="shared" si="132"/>
        <v>0</v>
      </c>
      <c r="BW57" s="67">
        <f t="shared" si="133"/>
        <v>0</v>
      </c>
      <c r="BX57" s="67">
        <f t="shared" si="134"/>
        <v>0</v>
      </c>
      <c r="BY57" s="68">
        <f t="shared" si="135"/>
        <v>0</v>
      </c>
      <c r="BZ57" s="67">
        <f>+BN57+FEV!BZ57</f>
        <v>0</v>
      </c>
      <c r="CA57" s="67">
        <f>+FEV!CA57+BX57</f>
        <v>0</v>
      </c>
      <c r="CB57" s="68">
        <f t="shared" si="152"/>
        <v>0</v>
      </c>
      <c r="CE57" s="161">
        <f t="shared" ref="CE57:CE58" si="154">+BE57</f>
        <v>8</v>
      </c>
      <c r="CF57" s="125">
        <f t="shared" ref="CF57:CF58" si="155">+BC57+BF57+BG57+BJ57+BK57+BL57+BM57+BH57+BI57</f>
        <v>16</v>
      </c>
      <c r="CG57" s="163">
        <f t="shared" ref="CG57:CG58" si="156">+BE57*24-(AQ57+AU57+AV57)*8</f>
        <v>192</v>
      </c>
      <c r="CH57" s="163">
        <f t="shared" ref="CH57:CH58" si="157">+(BF57+BG57+BJ57+BK57+BL57+BM57)*12+(BH57+BI57)*8</f>
        <v>0</v>
      </c>
      <c r="CI57" s="163">
        <f t="shared" ref="CI57:CI58" si="158">+CG57+CH57</f>
        <v>192</v>
      </c>
      <c r="CJ57" s="157">
        <f t="shared" ref="CJ57:CJ58" si="159">+(AQ57+AU57+AV57)*8+(BN57)*12</f>
        <v>0</v>
      </c>
      <c r="CK57" s="418">
        <f>BY57-BV57+FEV!CK57</f>
        <v>1</v>
      </c>
      <c r="CL57" s="424">
        <f t="shared" si="153"/>
        <v>12</v>
      </c>
      <c r="CM57" s="424"/>
      <c r="CN57" s="124">
        <f t="shared" si="50"/>
        <v>8</v>
      </c>
      <c r="CO57" s="128">
        <f t="shared" si="51"/>
        <v>192</v>
      </c>
      <c r="CP57" s="125">
        <f t="shared" si="43"/>
        <v>16</v>
      </c>
      <c r="CQ57" s="125">
        <f t="shared" si="52"/>
        <v>16</v>
      </c>
    </row>
    <row r="58" spans="1:95" ht="21" customHeight="1" thickBot="1" x14ac:dyDescent="0.3">
      <c r="A58" s="600" t="s">
        <v>326</v>
      </c>
      <c r="B58" s="605" t="s">
        <v>334</v>
      </c>
      <c r="C58" s="25" t="s">
        <v>3</v>
      </c>
      <c r="D58" s="493" t="s">
        <v>57</v>
      </c>
      <c r="E58" s="477"/>
      <c r="F58" s="433" t="s">
        <v>24</v>
      </c>
      <c r="G58" s="409" t="s">
        <v>25</v>
      </c>
      <c r="H58" s="471"/>
      <c r="I58" s="471"/>
      <c r="J58" s="409" t="s">
        <v>25</v>
      </c>
      <c r="K58" s="409" t="s">
        <v>25</v>
      </c>
      <c r="L58" s="478"/>
      <c r="M58" s="473"/>
      <c r="N58" s="409" t="s">
        <v>27</v>
      </c>
      <c r="O58" s="409" t="s">
        <v>25</v>
      </c>
      <c r="P58" s="471"/>
      <c r="Q58" s="471"/>
      <c r="R58" s="409" t="s">
        <v>24</v>
      </c>
      <c r="S58" s="414" t="s">
        <v>25</v>
      </c>
      <c r="T58" s="473"/>
      <c r="U58" s="479"/>
      <c r="V58" s="954" t="s">
        <v>24</v>
      </c>
      <c r="W58" s="409" t="s">
        <v>25</v>
      </c>
      <c r="X58" s="471"/>
      <c r="Y58" s="471"/>
      <c r="Z58" s="414" t="s">
        <v>24</v>
      </c>
      <c r="AA58" s="433" t="s">
        <v>25</v>
      </c>
      <c r="AB58" s="479" t="s">
        <v>57</v>
      </c>
      <c r="AC58" s="479"/>
      <c r="AD58" s="409" t="s">
        <v>24</v>
      </c>
      <c r="AE58" s="409" t="s">
        <v>24</v>
      </c>
      <c r="AF58" s="493"/>
      <c r="AG58" s="477"/>
      <c r="AH58" s="433" t="s">
        <v>24</v>
      </c>
      <c r="AI58" s="123">
        <f t="shared" si="107"/>
        <v>7</v>
      </c>
      <c r="AJ58" s="61">
        <f t="shared" si="108"/>
        <v>7</v>
      </c>
      <c r="AK58" s="61">
        <f t="shared" si="109"/>
        <v>0</v>
      </c>
      <c r="AL58" s="61">
        <f t="shared" si="110"/>
        <v>0</v>
      </c>
      <c r="AM58" s="61">
        <f t="shared" si="111"/>
        <v>0</v>
      </c>
      <c r="AN58" s="61">
        <f t="shared" si="112"/>
        <v>0</v>
      </c>
      <c r="AO58" s="61">
        <f t="shared" si="113"/>
        <v>1</v>
      </c>
      <c r="AP58" s="61">
        <f t="shared" si="114"/>
        <v>0</v>
      </c>
      <c r="AQ58" s="61">
        <f t="shared" si="115"/>
        <v>0</v>
      </c>
      <c r="AR58" s="61">
        <f t="shared" si="140"/>
        <v>0</v>
      </c>
      <c r="AS58" s="61">
        <f t="shared" si="116"/>
        <v>0</v>
      </c>
      <c r="AT58" s="61">
        <f t="shared" si="117"/>
        <v>0</v>
      </c>
      <c r="AU58" s="61">
        <f t="shared" si="118"/>
        <v>0</v>
      </c>
      <c r="AV58" s="61">
        <f t="shared" si="119"/>
        <v>0</v>
      </c>
      <c r="AW58" s="61">
        <f t="shared" si="120"/>
        <v>0</v>
      </c>
      <c r="AX58" s="61">
        <f t="shared" si="121"/>
        <v>0</v>
      </c>
      <c r="AY58" s="61">
        <f t="shared" si="122"/>
        <v>0</v>
      </c>
      <c r="AZ58" s="61">
        <f t="shared" si="123"/>
        <v>0</v>
      </c>
      <c r="BA58" s="61">
        <f t="shared" si="124"/>
        <v>0</v>
      </c>
      <c r="BB58" s="61">
        <f t="shared" si="125"/>
        <v>0</v>
      </c>
      <c r="BC58" s="62">
        <f t="shared" si="126"/>
        <v>15</v>
      </c>
      <c r="BD58" s="63"/>
      <c r="BE58" s="545">
        <f t="shared" si="45"/>
        <v>7.5</v>
      </c>
      <c r="BF58" s="5">
        <f t="shared" si="53"/>
        <v>0</v>
      </c>
      <c r="BG58" s="5">
        <f t="shared" si="28"/>
        <v>2</v>
      </c>
      <c r="BH58" s="5">
        <f t="shared" si="54"/>
        <v>0</v>
      </c>
      <c r="BI58" s="5">
        <f t="shared" si="55"/>
        <v>0</v>
      </c>
      <c r="BJ58" s="5">
        <f t="shared" si="29"/>
        <v>0</v>
      </c>
      <c r="BK58" s="5">
        <f t="shared" si="56"/>
        <v>0</v>
      </c>
      <c r="BL58" s="5">
        <f t="shared" si="30"/>
        <v>0</v>
      </c>
      <c r="BM58" s="5">
        <f t="shared" si="31"/>
        <v>0</v>
      </c>
      <c r="BN58" s="143">
        <f t="shared" si="32"/>
        <v>0</v>
      </c>
      <c r="BO58" s="145">
        <f>+BE58+FEV!BO58</f>
        <v>16.5</v>
      </c>
      <c r="BP58" s="837">
        <f>+BO58+(JAN!BN62+FEV!BN58+BN58)*(12/24)-$BO$12+"144:00"</f>
        <v>1.1666666666666643</v>
      </c>
      <c r="BQ58" s="65">
        <f t="shared" si="149"/>
        <v>0</v>
      </c>
      <c r="BR58" s="838">
        <f>+BO58+BY58*$BD$2+"144:00"</f>
        <v>23.5</v>
      </c>
      <c r="BS58" s="545">
        <f>+BR58-$BO$12</f>
        <v>2.1666666666666643</v>
      </c>
      <c r="BT58" s="66" t="e">
        <f t="shared" si="130"/>
        <v>#REF!</v>
      </c>
      <c r="BU58" s="67">
        <f t="shared" si="131"/>
        <v>2</v>
      </c>
      <c r="BV58" s="67">
        <f t="shared" si="132"/>
        <v>0</v>
      </c>
      <c r="BW58" s="67">
        <f t="shared" si="133"/>
        <v>0</v>
      </c>
      <c r="BX58" s="67">
        <f t="shared" si="134"/>
        <v>0</v>
      </c>
      <c r="BY58" s="68">
        <f t="shared" si="135"/>
        <v>2</v>
      </c>
      <c r="BZ58" s="67" t="e">
        <f>+BN58+FEV!BZ58</f>
        <v>#REF!</v>
      </c>
      <c r="CA58" s="67">
        <f>+FEV!CA58+BX58</f>
        <v>0</v>
      </c>
      <c r="CB58" s="68" t="e">
        <f t="shared" si="152"/>
        <v>#REF!</v>
      </c>
      <c r="CE58" s="161">
        <f t="shared" si="154"/>
        <v>7.5</v>
      </c>
      <c r="CF58" s="125">
        <f t="shared" si="155"/>
        <v>17</v>
      </c>
      <c r="CG58" s="163">
        <f t="shared" si="156"/>
        <v>180</v>
      </c>
      <c r="CH58" s="163">
        <f t="shared" si="157"/>
        <v>24</v>
      </c>
      <c r="CI58" s="163">
        <f t="shared" si="158"/>
        <v>204</v>
      </c>
      <c r="CJ58" s="157">
        <f t="shared" si="159"/>
        <v>0</v>
      </c>
      <c r="CK58" s="418">
        <f>BY58-BV58+FEV!CK58</f>
        <v>2</v>
      </c>
      <c r="CL58" s="424">
        <f t="shared" si="153"/>
        <v>24</v>
      </c>
      <c r="CM58" s="424"/>
      <c r="CN58" s="124">
        <f t="shared" si="50"/>
        <v>7.5</v>
      </c>
      <c r="CO58" s="128">
        <f t="shared" si="51"/>
        <v>204</v>
      </c>
      <c r="CP58" s="125">
        <f t="shared" si="43"/>
        <v>15</v>
      </c>
      <c r="CQ58" s="125">
        <f t="shared" si="52"/>
        <v>17</v>
      </c>
    </row>
    <row r="59" spans="1:95" ht="21" customHeight="1" thickBot="1" x14ac:dyDescent="0.3">
      <c r="A59" s="814" t="s">
        <v>21</v>
      </c>
      <c r="B59" s="814" t="s">
        <v>22</v>
      </c>
      <c r="C59" s="815" t="s">
        <v>23</v>
      </c>
      <c r="D59" s="262">
        <v>1</v>
      </c>
      <c r="E59" s="596">
        <v>2</v>
      </c>
      <c r="F59" s="305">
        <v>3</v>
      </c>
      <c r="G59" s="262">
        <v>4</v>
      </c>
      <c r="H59" s="262">
        <v>5</v>
      </c>
      <c r="I59" s="262">
        <v>6</v>
      </c>
      <c r="J59" s="261">
        <v>7</v>
      </c>
      <c r="K59" s="262">
        <v>8</v>
      </c>
      <c r="L59" s="596">
        <v>9</v>
      </c>
      <c r="M59" s="305">
        <v>10</v>
      </c>
      <c r="N59" s="262">
        <v>11</v>
      </c>
      <c r="O59" s="262">
        <v>12</v>
      </c>
      <c r="P59" s="262">
        <v>13</v>
      </c>
      <c r="Q59" s="262">
        <v>14</v>
      </c>
      <c r="R59" s="261">
        <v>15</v>
      </c>
      <c r="S59" s="596">
        <v>16</v>
      </c>
      <c r="T59" s="305">
        <v>17</v>
      </c>
      <c r="U59" s="262">
        <v>18</v>
      </c>
      <c r="V59" s="262">
        <v>19</v>
      </c>
      <c r="W59" s="262">
        <v>20</v>
      </c>
      <c r="X59" s="262">
        <v>21</v>
      </c>
      <c r="Y59" s="262">
        <v>22</v>
      </c>
      <c r="Z59" s="597">
        <v>23</v>
      </c>
      <c r="AA59" s="305">
        <v>24</v>
      </c>
      <c r="AB59" s="262">
        <v>25</v>
      </c>
      <c r="AC59" s="262">
        <v>26</v>
      </c>
      <c r="AD59" s="261">
        <v>27</v>
      </c>
      <c r="AE59" s="262">
        <v>28</v>
      </c>
      <c r="AF59" s="262">
        <v>29</v>
      </c>
      <c r="AG59" s="596">
        <v>30</v>
      </c>
      <c r="AH59" s="305">
        <v>31</v>
      </c>
      <c r="AI59" s="131">
        <f t="shared" ref="AI59:BC59" si="160">SUM(AI45:AI58)</f>
        <v>74</v>
      </c>
      <c r="AJ59" s="131">
        <f t="shared" si="160"/>
        <v>64</v>
      </c>
      <c r="AK59" s="131">
        <f t="shared" si="160"/>
        <v>0</v>
      </c>
      <c r="AL59" s="131">
        <f t="shared" si="160"/>
        <v>0</v>
      </c>
      <c r="AM59" s="131">
        <f t="shared" si="160"/>
        <v>0</v>
      </c>
      <c r="AN59" s="131">
        <f t="shared" si="160"/>
        <v>14</v>
      </c>
      <c r="AO59" s="131">
        <f t="shared" si="160"/>
        <v>18</v>
      </c>
      <c r="AP59" s="131">
        <f t="shared" si="160"/>
        <v>17</v>
      </c>
      <c r="AQ59" s="131">
        <f t="shared" si="160"/>
        <v>4</v>
      </c>
      <c r="AR59" s="131">
        <f t="shared" si="160"/>
        <v>2</v>
      </c>
      <c r="AS59" s="131">
        <f t="shared" si="160"/>
        <v>0</v>
      </c>
      <c r="AT59" s="131">
        <f t="shared" si="160"/>
        <v>0</v>
      </c>
      <c r="AU59" s="131">
        <f t="shared" si="160"/>
        <v>0</v>
      </c>
      <c r="AV59" s="131">
        <f t="shared" si="160"/>
        <v>27</v>
      </c>
      <c r="AW59" s="131">
        <f t="shared" si="160"/>
        <v>10</v>
      </c>
      <c r="AX59" s="131">
        <f t="shared" si="160"/>
        <v>0</v>
      </c>
      <c r="AY59" s="131">
        <f t="shared" si="160"/>
        <v>0</v>
      </c>
      <c r="AZ59" s="131">
        <f t="shared" si="160"/>
        <v>0</v>
      </c>
      <c r="BA59" s="131">
        <f t="shared" si="160"/>
        <v>0</v>
      </c>
      <c r="BB59" s="131">
        <f t="shared" si="160"/>
        <v>0</v>
      </c>
      <c r="BC59" s="371">
        <f t="shared" si="160"/>
        <v>200.66666666666669</v>
      </c>
      <c r="BD59" s="71"/>
      <c r="BE59" s="545"/>
      <c r="BF59" s="265">
        <f t="shared" si="53"/>
        <v>0</v>
      </c>
      <c r="BG59" s="265">
        <f t="shared" ref="BG59:BG75" si="161">COUNTIF($D59:$AH59,"NTS")+COUNTIF($D59:$AH59,"NTS1")</f>
        <v>0</v>
      </c>
      <c r="BH59" s="265">
        <f t="shared" si="54"/>
        <v>0</v>
      </c>
      <c r="BI59" s="265">
        <f t="shared" si="55"/>
        <v>0</v>
      </c>
      <c r="BJ59" s="265">
        <f t="shared" ref="BJ59:BJ75" si="162">COUNTIF($D59:$AH59,"DTS5S")+COUNTIF($D59:$AH59,"DTS5S1")</f>
        <v>0</v>
      </c>
      <c r="BK59" s="265">
        <f t="shared" si="56"/>
        <v>0</v>
      </c>
      <c r="BL59" s="265">
        <f t="shared" ref="BL59:BL75" si="163">COUNTIF($D59:$AH59,"DTSDS")+COUNTIF($D59:$AH59,"DTSDS1")</f>
        <v>0</v>
      </c>
      <c r="BM59" s="265">
        <f t="shared" ref="BM59:BM75" si="164">COUNTIF($D59:$AH59,"NTSDS")+COUNTIF($D59:$AH59,"NTSDS1")</f>
        <v>0</v>
      </c>
      <c r="BN59" s="266">
        <f t="shared" ref="BN59:BN75" si="165">COUNTIF($D59:$AH59,"FOTS")</f>
        <v>0</v>
      </c>
      <c r="BO59" s="149" t="s">
        <v>191</v>
      </c>
      <c r="BP59" s="83">
        <f>AVERAGE(BP45:BP58)</f>
        <v>0.75595238095237882</v>
      </c>
      <c r="BQ59" s="83"/>
      <c r="BR59" s="82" t="s">
        <v>191</v>
      </c>
      <c r="BS59" s="83">
        <f>AVERAGE(BS45:BS58)</f>
        <v>0.82738095238095022</v>
      </c>
      <c r="BT59" s="84"/>
      <c r="BU59" s="85"/>
      <c r="BV59" s="85"/>
      <c r="BW59" s="85"/>
      <c r="BX59" s="85"/>
      <c r="BY59" s="85"/>
      <c r="BZ59" s="85"/>
      <c r="CA59" s="85"/>
      <c r="CB59" s="86" t="e">
        <f>SUM(CB45:CB58)</f>
        <v>#REF!</v>
      </c>
      <c r="CE59" s="161"/>
      <c r="CF59" s="125"/>
      <c r="CG59" s="163"/>
      <c r="CH59" s="163"/>
      <c r="CI59" s="163"/>
      <c r="CJ59" s="157"/>
      <c r="CK59" s="418">
        <f>BY59-BV59+FEV!CK59</f>
        <v>0</v>
      </c>
      <c r="CL59" s="424"/>
      <c r="CM59" s="424"/>
      <c r="CN59" s="124">
        <f t="shared" si="50"/>
        <v>0</v>
      </c>
      <c r="CO59" s="128">
        <f t="shared" si="51"/>
        <v>0</v>
      </c>
      <c r="CP59" s="125"/>
      <c r="CQ59" s="125">
        <f t="shared" si="52"/>
        <v>0</v>
      </c>
    </row>
    <row r="60" spans="1:95" ht="21" customHeight="1" thickBot="1" x14ac:dyDescent="0.3">
      <c r="A60" s="652" t="s">
        <v>142</v>
      </c>
      <c r="B60" s="653" t="s">
        <v>143</v>
      </c>
      <c r="C60" s="654" t="s">
        <v>1</v>
      </c>
      <c r="D60" s="409" t="s">
        <v>25</v>
      </c>
      <c r="E60" s="478"/>
      <c r="F60" s="473"/>
      <c r="G60" s="409" t="s">
        <v>24</v>
      </c>
      <c r="H60" s="409" t="s">
        <v>25</v>
      </c>
      <c r="I60" s="471"/>
      <c r="J60" s="499"/>
      <c r="K60" s="407" t="s">
        <v>58</v>
      </c>
      <c r="L60" s="414" t="s">
        <v>25</v>
      </c>
      <c r="M60" s="473"/>
      <c r="N60" s="479"/>
      <c r="O60" s="409" t="s">
        <v>24</v>
      </c>
      <c r="P60" s="409" t="s">
        <v>31</v>
      </c>
      <c r="Q60" s="471" t="s">
        <v>27</v>
      </c>
      <c r="R60" s="471"/>
      <c r="S60" s="414" t="s">
        <v>24</v>
      </c>
      <c r="T60" s="433" t="s">
        <v>25</v>
      </c>
      <c r="U60" s="479"/>
      <c r="V60" s="479"/>
      <c r="W60" s="954" t="s">
        <v>24</v>
      </c>
      <c r="X60" s="409" t="s">
        <v>24</v>
      </c>
      <c r="Y60" s="493"/>
      <c r="Z60" s="477"/>
      <c r="AA60" s="428" t="s">
        <v>40</v>
      </c>
      <c r="AB60" s="410" t="s">
        <v>40</v>
      </c>
      <c r="AC60" s="410" t="s">
        <v>48</v>
      </c>
      <c r="AD60" s="471"/>
      <c r="AE60" s="409" t="s">
        <v>25</v>
      </c>
      <c r="AF60" s="409" t="s">
        <v>25</v>
      </c>
      <c r="AG60" s="478"/>
      <c r="AH60" s="473" t="s">
        <v>48</v>
      </c>
      <c r="AI60" s="123">
        <f t="shared" ref="AI60:AI75" si="166">COUNTIF($D60:$AH60,"D")</f>
        <v>5</v>
      </c>
      <c r="AJ60" s="61">
        <f t="shared" ref="AJ60:AJ75" si="167">COUNTIF($D60:$AH60,"N")</f>
        <v>6</v>
      </c>
      <c r="AK60" s="61">
        <f>COUNTIF($D60:$AH60,"DTS4S")+COUNTIF($D60:$AH60,"DTS4S1")</f>
        <v>0</v>
      </c>
      <c r="AL60" s="61">
        <f>COUNTIF($D60:$AH60,"NTS4S")+COUNTIF($D60:$AH60,"NTS4S1")</f>
        <v>0</v>
      </c>
      <c r="AM60" s="61">
        <f t="shared" ref="AM60:AM75" si="168">COUNTIF($D60:$AH60,"S")</f>
        <v>0</v>
      </c>
      <c r="AN60" s="61">
        <f t="shared" ref="AN60:AN75" si="169">COUNTIF($D60:$AH60,"DT")</f>
        <v>0</v>
      </c>
      <c r="AO60" s="61">
        <f t="shared" ref="AO60:AO75" si="170">COUNTIF($D60:$AH60,"NT")</f>
        <v>1</v>
      </c>
      <c r="AP60" s="61">
        <f t="shared" ref="AP60:AP75" si="171">COUNTIF($D60:$AH60,"t")</f>
        <v>1</v>
      </c>
      <c r="AQ60" s="61">
        <f t="shared" ref="AQ60:AQ75" si="172">COUNTIF($D60:$AH60,"FE")</f>
        <v>0</v>
      </c>
      <c r="AR60" s="61">
        <f>COUNTIF($D60:$AH60,"LN")</f>
        <v>0</v>
      </c>
      <c r="AS60" s="61">
        <f t="shared" ref="AS60:AS75" si="173">COUNTIF($D60:$AH60,"DS")</f>
        <v>0</v>
      </c>
      <c r="AT60" s="61">
        <f t="shared" ref="AT60:AT75" si="174">COUNTIF($D60:$AH60,"DISP")</f>
        <v>0</v>
      </c>
      <c r="AU60" s="61">
        <f t="shared" ref="AU60:AU75" si="175">COUNTIF($D60:$AH60,"L")</f>
        <v>0</v>
      </c>
      <c r="AV60" s="61">
        <f t="shared" ref="AV60:AV75" si="176">COUNTIF($D60:$AH60,"B")</f>
        <v>0</v>
      </c>
      <c r="AW60" s="61">
        <f t="shared" ref="AW60:AW75" si="177">COUNTIF($D60:$AH60,"SA")</f>
        <v>0</v>
      </c>
      <c r="AX60" s="61">
        <f t="shared" ref="AX60:AX75" si="178">COUNTIF($D60:$AH60,"SAT")</f>
        <v>0</v>
      </c>
      <c r="AY60" s="61">
        <f t="shared" ref="AY60:AY75" si="179">COUNTIF($D60:$AH60,"SE")</f>
        <v>0</v>
      </c>
      <c r="AZ60" s="61">
        <f t="shared" ref="AZ60:AZ75" si="180">COUNTIF($D60:$AH60,"OJTD")+COUNTIF($D60:$AH60,"OJTN")</f>
        <v>0</v>
      </c>
      <c r="BA60" s="61">
        <f t="shared" ref="BA60:BA75" si="181">COUNTIF($D60:$AH60,"TR")</f>
        <v>2</v>
      </c>
      <c r="BB60" s="61">
        <f t="shared" ref="BB60:BB75" si="182">COUNTIF($D60:$AH60,"F")</f>
        <v>0</v>
      </c>
      <c r="BC60" s="62">
        <f t="shared" ref="BC60:BC75" si="183">+AI60+AJ60+AN60+AO60+((AQ60+AU60+AV60+AY60)*8)/12+AW60+AX60+AZ60+BA60+AM60</f>
        <v>14</v>
      </c>
      <c r="BD60" s="63"/>
      <c r="BE60" s="545">
        <f t="shared" si="45"/>
        <v>6.666666666666667</v>
      </c>
      <c r="BF60" s="5">
        <f t="shared" si="53"/>
        <v>0</v>
      </c>
      <c r="BG60" s="5">
        <f t="shared" si="161"/>
        <v>0</v>
      </c>
      <c r="BH60" s="5">
        <f t="shared" si="54"/>
        <v>0</v>
      </c>
      <c r="BI60" s="5">
        <f t="shared" si="55"/>
        <v>0</v>
      </c>
      <c r="BJ60" s="5">
        <f t="shared" si="162"/>
        <v>2</v>
      </c>
      <c r="BK60" s="5">
        <f t="shared" si="56"/>
        <v>0</v>
      </c>
      <c r="BL60" s="5">
        <f t="shared" si="163"/>
        <v>0</v>
      </c>
      <c r="BM60" s="5">
        <f t="shared" si="164"/>
        <v>0</v>
      </c>
      <c r="BN60" s="143">
        <f t="shared" si="165"/>
        <v>1</v>
      </c>
      <c r="BO60" s="145">
        <f>+BE60+FEV!BO60</f>
        <v>20.166666666666668</v>
      </c>
      <c r="BP60" s="64">
        <f>+BO60+(JAN!BN64+FEV!BN60+BN60)*(12/24)-$BO$12</f>
        <v>1.3333333333333321</v>
      </c>
      <c r="BQ60" s="65">
        <f t="shared" ref="BQ60" si="184">IF(BP60&gt;=(-11/24),0,(-BP60)/(12/24))</f>
        <v>0</v>
      </c>
      <c r="BR60" s="545">
        <f t="shared" ref="BR60:BR65" si="185">+BO60+BY60*$BD$2</f>
        <v>21.166666666666668</v>
      </c>
      <c r="BS60" s="545">
        <f t="shared" ref="BS60" si="186">+BR60-$BO$12</f>
        <v>-0.16666666666666785</v>
      </c>
      <c r="BT60" s="66" t="e">
        <f t="shared" ref="BT60:BT65" si="187">+(BR60/$BR$77)-1</f>
        <v>#REF!</v>
      </c>
      <c r="BU60" s="67">
        <f t="shared" ref="BU60:BU75" si="188">+BF60+BG60</f>
        <v>0</v>
      </c>
      <c r="BV60" s="67">
        <f>+BH60+BI60</f>
        <v>0</v>
      </c>
      <c r="BW60" s="67">
        <f t="shared" ref="BW60:BW75" si="189">+BJ60+BK60</f>
        <v>2</v>
      </c>
      <c r="BX60" s="67">
        <f t="shared" ref="BX60:BX75" si="190">+BL60+BM60</f>
        <v>0</v>
      </c>
      <c r="BY60" s="68">
        <f>+BU60+BV60+BW60+BX60</f>
        <v>2</v>
      </c>
      <c r="BZ60" s="67">
        <f>+BN60+FEV!BZ60</f>
        <v>5</v>
      </c>
      <c r="CA60" s="67">
        <f>+FEV!CA60+BX60</f>
        <v>5</v>
      </c>
      <c r="CB60" s="68">
        <f>+CA60-BZ60</f>
        <v>0</v>
      </c>
      <c r="CC60" s="23"/>
      <c r="CD60" s="23"/>
      <c r="CE60" s="161">
        <f t="shared" ref="CE60:CE72" si="191">+BE60</f>
        <v>6.666666666666667</v>
      </c>
      <c r="CF60" s="125">
        <f t="shared" ref="CF60:CF72" si="192">+BC60+BF60+BG60+BJ60+BK60+BL60+BM60+BH60+BI60</f>
        <v>16</v>
      </c>
      <c r="CG60" s="163">
        <f t="shared" si="46"/>
        <v>160</v>
      </c>
      <c r="CH60" s="163">
        <f t="shared" si="47"/>
        <v>24</v>
      </c>
      <c r="CI60" s="163">
        <f t="shared" si="48"/>
        <v>184</v>
      </c>
      <c r="CJ60" s="157">
        <f t="shared" ref="CJ60:CJ72" si="193">+(AQ60+AU60+AV60)*8+(BN60)*12</f>
        <v>12</v>
      </c>
      <c r="CK60" s="418">
        <f>BY60-BV60+FEV!CK60</f>
        <v>6</v>
      </c>
      <c r="CL60" s="424">
        <f t="shared" ref="CL60:CL63" si="194">CK60*12+BV60*8</f>
        <v>72</v>
      </c>
      <c r="CM60" s="424"/>
      <c r="CN60" s="124">
        <f t="shared" si="50"/>
        <v>6.666666666666667</v>
      </c>
      <c r="CO60" s="128">
        <f t="shared" si="51"/>
        <v>184</v>
      </c>
      <c r="CP60" s="125">
        <f t="shared" ref="CP60:CP75" si="195">+BC60</f>
        <v>14</v>
      </c>
      <c r="CQ60" s="125">
        <f t="shared" si="52"/>
        <v>16</v>
      </c>
    </row>
    <row r="61" spans="1:95" ht="20.100000000000001" customHeight="1" thickBot="1" x14ac:dyDescent="0.3">
      <c r="A61" s="816" t="s">
        <v>146</v>
      </c>
      <c r="B61" s="817" t="s">
        <v>147</v>
      </c>
      <c r="C61" s="88" t="s">
        <v>2</v>
      </c>
      <c r="D61" s="409" t="s">
        <v>25</v>
      </c>
      <c r="E61" s="478"/>
      <c r="F61" s="473"/>
      <c r="G61" s="407" t="s">
        <v>32</v>
      </c>
      <c r="H61" s="409" t="s">
        <v>25</v>
      </c>
      <c r="I61" s="471"/>
      <c r="J61" s="471" t="s">
        <v>26</v>
      </c>
      <c r="K61" s="409" t="s">
        <v>24</v>
      </c>
      <c r="L61" s="414" t="s">
        <v>25</v>
      </c>
      <c r="M61" s="473"/>
      <c r="N61" s="479"/>
      <c r="O61" s="409" t="s">
        <v>24</v>
      </c>
      <c r="P61" s="409" t="s">
        <v>25</v>
      </c>
      <c r="Q61" s="499"/>
      <c r="R61" s="499"/>
      <c r="S61" s="430" t="s">
        <v>32</v>
      </c>
      <c r="T61" s="433" t="s">
        <v>25</v>
      </c>
      <c r="U61" s="479"/>
      <c r="V61" s="479"/>
      <c r="W61" s="954" t="s">
        <v>24</v>
      </c>
      <c r="X61" s="409" t="s">
        <v>31</v>
      </c>
      <c r="Y61" s="493"/>
      <c r="Z61" s="477"/>
      <c r="AA61" s="428" t="s">
        <v>40</v>
      </c>
      <c r="AB61" s="410" t="s">
        <v>40</v>
      </c>
      <c r="AC61" s="410" t="s">
        <v>48</v>
      </c>
      <c r="AD61" s="471"/>
      <c r="AE61" s="409" t="s">
        <v>25</v>
      </c>
      <c r="AF61" s="409" t="s">
        <v>25</v>
      </c>
      <c r="AG61" s="478"/>
      <c r="AH61" s="473"/>
      <c r="AI61" s="123">
        <f t="shared" si="166"/>
        <v>3</v>
      </c>
      <c r="AJ61" s="61">
        <f t="shared" si="167"/>
        <v>7</v>
      </c>
      <c r="AK61" s="61">
        <f t="shared" ref="AK61:AK75" si="196">COUNTIF($D61:$AH61,"DTS4S")+COUNTIF($D61:$AH61,"DTS4S1")</f>
        <v>0</v>
      </c>
      <c r="AL61" s="61">
        <f t="shared" ref="AL61:AL75" si="197">COUNTIF($D61:$AH61,"NTS4S")+COUNTIF($D61:$AH61,"NTS4S1")</f>
        <v>0</v>
      </c>
      <c r="AM61" s="61">
        <f t="shared" si="168"/>
        <v>0</v>
      </c>
      <c r="AN61" s="61">
        <f t="shared" si="169"/>
        <v>1</v>
      </c>
      <c r="AO61" s="61">
        <f t="shared" si="170"/>
        <v>0</v>
      </c>
      <c r="AP61" s="61">
        <f t="shared" si="171"/>
        <v>1</v>
      </c>
      <c r="AQ61" s="61">
        <f t="shared" si="172"/>
        <v>2</v>
      </c>
      <c r="AR61" s="61">
        <f t="shared" ref="AR61:AR75" si="198">COUNTIF($D61:$AH61,"LN")</f>
        <v>0</v>
      </c>
      <c r="AS61" s="61">
        <f t="shared" si="173"/>
        <v>0</v>
      </c>
      <c r="AT61" s="61">
        <f t="shared" si="174"/>
        <v>0</v>
      </c>
      <c r="AU61" s="61">
        <f t="shared" si="175"/>
        <v>0</v>
      </c>
      <c r="AV61" s="61">
        <f t="shared" si="176"/>
        <v>0</v>
      </c>
      <c r="AW61" s="61">
        <f t="shared" si="177"/>
        <v>0</v>
      </c>
      <c r="AX61" s="61">
        <f t="shared" si="178"/>
        <v>0</v>
      </c>
      <c r="AY61" s="61">
        <f t="shared" si="179"/>
        <v>0</v>
      </c>
      <c r="AZ61" s="61">
        <f t="shared" si="180"/>
        <v>0</v>
      </c>
      <c r="BA61" s="61">
        <f t="shared" si="181"/>
        <v>2</v>
      </c>
      <c r="BB61" s="61">
        <f t="shared" si="182"/>
        <v>0</v>
      </c>
      <c r="BC61" s="62">
        <f t="shared" si="183"/>
        <v>14.333333333333334</v>
      </c>
      <c r="BD61" s="63"/>
      <c r="BE61" s="545">
        <f t="shared" ref="BE61:BE75" si="199">+AI61*$BD$2+AJ61*$BD$6+AN61*$BD$2+AO61*$BD$6+AQ61*8/24+AU61*8/24+AV61*8/24+AW61*8/24+AX61*12/24+AY61*8/24+AZ61*$BD$2+BA61*8/24+BN61*(0/24)+(AM61*$BE$2)+AK61*$BF$2+AL61*$BF$6+AR61*$BD$2</f>
        <v>6.8333333333333339</v>
      </c>
      <c r="BF61" s="5">
        <f t="shared" si="53"/>
        <v>0</v>
      </c>
      <c r="BG61" s="5">
        <f t="shared" si="161"/>
        <v>0</v>
      </c>
      <c r="BH61" s="5">
        <f t="shared" si="54"/>
        <v>0</v>
      </c>
      <c r="BI61" s="5">
        <f t="shared" si="55"/>
        <v>0</v>
      </c>
      <c r="BJ61" s="5">
        <f t="shared" si="162"/>
        <v>1</v>
      </c>
      <c r="BK61" s="5">
        <f t="shared" si="56"/>
        <v>0</v>
      </c>
      <c r="BL61" s="5">
        <f t="shared" si="163"/>
        <v>0</v>
      </c>
      <c r="BM61" s="5">
        <f t="shared" si="164"/>
        <v>0</v>
      </c>
      <c r="BN61" s="143">
        <f t="shared" si="165"/>
        <v>0</v>
      </c>
      <c r="BO61" s="145">
        <f>+BE61+FEV!BO61</f>
        <v>21.333333333333336</v>
      </c>
      <c r="BP61" s="64">
        <f>+BO61+(JAN!BN66+FEV!BN61+BN61)*(12/24)-$BO$12</f>
        <v>0</v>
      </c>
      <c r="BQ61" s="65">
        <f t="shared" si="149"/>
        <v>0</v>
      </c>
      <c r="BR61" s="545">
        <f t="shared" si="185"/>
        <v>21.833333333333336</v>
      </c>
      <c r="BS61" s="545">
        <f t="shared" ref="BS61:BS65" si="200">+BR61-$BO$12</f>
        <v>0.5</v>
      </c>
      <c r="BT61" s="66" t="e">
        <f t="shared" si="187"/>
        <v>#REF!</v>
      </c>
      <c r="BU61" s="67">
        <f t="shared" si="188"/>
        <v>0</v>
      </c>
      <c r="BV61" s="67">
        <f t="shared" ref="BV61:BV75" si="201">+BH61+BI61</f>
        <v>0</v>
      </c>
      <c r="BW61" s="67">
        <f t="shared" si="189"/>
        <v>1</v>
      </c>
      <c r="BX61" s="67">
        <f t="shared" si="190"/>
        <v>0</v>
      </c>
      <c r="BY61" s="68">
        <f>+BU61+BV61+BW61+BX61</f>
        <v>1</v>
      </c>
      <c r="BZ61" s="67">
        <f>+BN61+FEV!BZ61</f>
        <v>0</v>
      </c>
      <c r="CA61" s="67">
        <f>+FEV!CA61+BX61</f>
        <v>2</v>
      </c>
      <c r="CB61" s="68">
        <f>+CA61-BZ61</f>
        <v>2</v>
      </c>
      <c r="CE61" s="161">
        <f t="shared" si="191"/>
        <v>6.8333333333333339</v>
      </c>
      <c r="CF61" s="125">
        <f t="shared" si="192"/>
        <v>15.333333333333334</v>
      </c>
      <c r="CG61" s="163">
        <f t="shared" ref="CG61:CG72" si="202">+BE61*24-(AQ61+AU61+AV61)*8</f>
        <v>148</v>
      </c>
      <c r="CH61" s="163">
        <f t="shared" ref="CH61:CH72" si="203">+(BF61+BG61+BJ61+BK61+BL61+BM61)*12+(BH61+BI61)*8</f>
        <v>12</v>
      </c>
      <c r="CI61" s="163">
        <f t="shared" ref="CI61:CI72" si="204">+CG61+CH61</f>
        <v>160</v>
      </c>
      <c r="CJ61" s="157">
        <f t="shared" si="193"/>
        <v>16</v>
      </c>
      <c r="CK61" s="418">
        <f>BY61-BV61+FEV!CK61</f>
        <v>3</v>
      </c>
      <c r="CL61" s="851">
        <f>CK61*12+BV61*8+12</f>
        <v>48</v>
      </c>
      <c r="CM61" s="424"/>
      <c r="CN61" s="124">
        <f t="shared" ref="CN61:CN75" si="205">+CE61</f>
        <v>6.8333333333333339</v>
      </c>
      <c r="CO61" s="128">
        <f t="shared" ref="CO61:CO75" si="206">CI61</f>
        <v>160</v>
      </c>
      <c r="CP61" s="125">
        <f t="shared" si="195"/>
        <v>14.333333333333334</v>
      </c>
      <c r="CQ61" s="125">
        <f t="shared" ref="CQ61:CQ75" si="207">+CF61</f>
        <v>15.333333333333334</v>
      </c>
    </row>
    <row r="62" spans="1:95" ht="21" customHeight="1" thickBot="1" x14ac:dyDescent="0.3">
      <c r="A62" s="571" t="s">
        <v>148</v>
      </c>
      <c r="B62" s="569" t="s">
        <v>149</v>
      </c>
      <c r="C62" s="26" t="s">
        <v>2</v>
      </c>
      <c r="D62" s="409" t="s">
        <v>25</v>
      </c>
      <c r="E62" s="478"/>
      <c r="F62" s="473"/>
      <c r="G62" s="409" t="s">
        <v>24</v>
      </c>
      <c r="H62" s="409" t="s">
        <v>26</v>
      </c>
      <c r="I62" s="471"/>
      <c r="J62" s="471"/>
      <c r="K62" s="409" t="s">
        <v>24</v>
      </c>
      <c r="L62" s="414" t="s">
        <v>25</v>
      </c>
      <c r="M62" s="473"/>
      <c r="N62" s="479"/>
      <c r="O62" s="409" t="s">
        <v>24</v>
      </c>
      <c r="P62" s="409" t="s">
        <v>25</v>
      </c>
      <c r="Q62" s="471"/>
      <c r="R62" s="471"/>
      <c r="S62" s="414" t="s">
        <v>24</v>
      </c>
      <c r="T62" s="433" t="s">
        <v>25</v>
      </c>
      <c r="U62" s="479"/>
      <c r="V62" s="501" t="s">
        <v>61</v>
      </c>
      <c r="W62" s="954" t="s">
        <v>24</v>
      </c>
      <c r="X62" s="409" t="s">
        <v>27</v>
      </c>
      <c r="Y62" s="493"/>
      <c r="Z62" s="477"/>
      <c r="AA62" s="428" t="s">
        <v>40</v>
      </c>
      <c r="AB62" s="410" t="s">
        <v>40</v>
      </c>
      <c r="AC62" s="410" t="s">
        <v>48</v>
      </c>
      <c r="AD62" s="471"/>
      <c r="AE62" s="409" t="s">
        <v>25</v>
      </c>
      <c r="AF62" s="409" t="s">
        <v>25</v>
      </c>
      <c r="AG62" s="478"/>
      <c r="AH62" s="473"/>
      <c r="AI62" s="123">
        <f t="shared" si="166"/>
        <v>5</v>
      </c>
      <c r="AJ62" s="61">
        <f t="shared" si="167"/>
        <v>6</v>
      </c>
      <c r="AK62" s="61">
        <f t="shared" si="196"/>
        <v>0</v>
      </c>
      <c r="AL62" s="61">
        <f t="shared" si="197"/>
        <v>0</v>
      </c>
      <c r="AM62" s="61">
        <f t="shared" si="168"/>
        <v>0</v>
      </c>
      <c r="AN62" s="61">
        <f t="shared" si="169"/>
        <v>1</v>
      </c>
      <c r="AO62" s="61">
        <f t="shared" si="170"/>
        <v>1</v>
      </c>
      <c r="AP62" s="61">
        <f t="shared" si="171"/>
        <v>0</v>
      </c>
      <c r="AQ62" s="61">
        <f t="shared" si="172"/>
        <v>0</v>
      </c>
      <c r="AR62" s="61">
        <f t="shared" si="198"/>
        <v>0</v>
      </c>
      <c r="AS62" s="61">
        <f t="shared" si="173"/>
        <v>0</v>
      </c>
      <c r="AT62" s="61">
        <f t="shared" si="174"/>
        <v>0</v>
      </c>
      <c r="AU62" s="61">
        <f t="shared" si="175"/>
        <v>0</v>
      </c>
      <c r="AV62" s="61">
        <f t="shared" si="176"/>
        <v>0</v>
      </c>
      <c r="AW62" s="61">
        <f t="shared" si="177"/>
        <v>0</v>
      </c>
      <c r="AX62" s="61">
        <f t="shared" si="178"/>
        <v>0</v>
      </c>
      <c r="AY62" s="61">
        <f t="shared" si="179"/>
        <v>0</v>
      </c>
      <c r="AZ62" s="61">
        <f t="shared" si="180"/>
        <v>0</v>
      </c>
      <c r="BA62" s="61">
        <f t="shared" si="181"/>
        <v>2</v>
      </c>
      <c r="BB62" s="61">
        <f t="shared" si="182"/>
        <v>0</v>
      </c>
      <c r="BC62" s="62">
        <f t="shared" si="183"/>
        <v>15</v>
      </c>
      <c r="BD62" s="63"/>
      <c r="BE62" s="545">
        <f t="shared" si="199"/>
        <v>7.166666666666667</v>
      </c>
      <c r="BF62" s="5">
        <f t="shared" si="53"/>
        <v>1</v>
      </c>
      <c r="BG62" s="5">
        <f t="shared" si="161"/>
        <v>0</v>
      </c>
      <c r="BH62" s="5">
        <f t="shared" si="54"/>
        <v>0</v>
      </c>
      <c r="BI62" s="5">
        <f t="shared" si="55"/>
        <v>0</v>
      </c>
      <c r="BJ62" s="5">
        <f t="shared" si="162"/>
        <v>1</v>
      </c>
      <c r="BK62" s="5">
        <f t="shared" si="56"/>
        <v>0</v>
      </c>
      <c r="BL62" s="5">
        <f t="shared" si="163"/>
        <v>0</v>
      </c>
      <c r="BM62" s="5">
        <f t="shared" si="164"/>
        <v>0</v>
      </c>
      <c r="BN62" s="143">
        <f t="shared" si="165"/>
        <v>0</v>
      </c>
      <c r="BO62" s="145">
        <f>+BE62+FEV!BO62</f>
        <v>21.833333333333336</v>
      </c>
      <c r="BP62" s="64">
        <f>+BO62+(JAN!BN67+FEV!BN62+BN62)*(12/24)-$BO$12</f>
        <v>1.5</v>
      </c>
      <c r="BQ62" s="65">
        <f t="shared" si="149"/>
        <v>0</v>
      </c>
      <c r="BR62" s="545">
        <f t="shared" si="185"/>
        <v>22.833333333333336</v>
      </c>
      <c r="BS62" s="545">
        <f t="shared" si="200"/>
        <v>1.5</v>
      </c>
      <c r="BT62" s="66" t="e">
        <f t="shared" si="187"/>
        <v>#REF!</v>
      </c>
      <c r="BU62" s="67">
        <f t="shared" si="188"/>
        <v>1</v>
      </c>
      <c r="BV62" s="67">
        <f t="shared" si="201"/>
        <v>0</v>
      </c>
      <c r="BW62" s="67">
        <f t="shared" si="189"/>
        <v>1</v>
      </c>
      <c r="BX62" s="67">
        <f t="shared" si="190"/>
        <v>0</v>
      </c>
      <c r="BY62" s="68">
        <f t="shared" ref="BY62:BY75" si="208">+BU62+BV62+BW62+BX62</f>
        <v>2</v>
      </c>
      <c r="BZ62" s="67">
        <f>+BN62+FEV!BZ62</f>
        <v>2</v>
      </c>
      <c r="CA62" s="67">
        <f>+FEV!CA62+BX62</f>
        <v>5</v>
      </c>
      <c r="CB62" s="68">
        <f>+CA62-BZ62</f>
        <v>3</v>
      </c>
      <c r="CE62" s="161">
        <f t="shared" si="191"/>
        <v>7.166666666666667</v>
      </c>
      <c r="CF62" s="125">
        <f t="shared" si="192"/>
        <v>17</v>
      </c>
      <c r="CG62" s="163">
        <f t="shared" si="202"/>
        <v>172</v>
      </c>
      <c r="CH62" s="163">
        <f t="shared" si="203"/>
        <v>24</v>
      </c>
      <c r="CI62" s="163">
        <f t="shared" si="204"/>
        <v>196</v>
      </c>
      <c r="CJ62" s="157">
        <f t="shared" si="193"/>
        <v>0</v>
      </c>
      <c r="CK62" s="418">
        <f>BY62-BV62+FEV!CK62</f>
        <v>6</v>
      </c>
      <c r="CL62" s="851">
        <f>CK62*12+BV62*8+12</f>
        <v>84</v>
      </c>
      <c r="CM62" s="424"/>
      <c r="CN62" s="124">
        <f t="shared" si="205"/>
        <v>7.166666666666667</v>
      </c>
      <c r="CO62" s="128">
        <f t="shared" si="206"/>
        <v>196</v>
      </c>
      <c r="CP62" s="125">
        <f t="shared" si="195"/>
        <v>15</v>
      </c>
      <c r="CQ62" s="125">
        <f t="shared" si="207"/>
        <v>17</v>
      </c>
    </row>
    <row r="63" spans="1:95" ht="21" customHeight="1" thickBot="1" x14ac:dyDescent="0.3">
      <c r="A63" s="816" t="s">
        <v>150</v>
      </c>
      <c r="B63" s="569" t="s">
        <v>151</v>
      </c>
      <c r="C63" s="26" t="s">
        <v>2</v>
      </c>
      <c r="D63" s="409" t="s">
        <v>25</v>
      </c>
      <c r="E63" s="478"/>
      <c r="F63" s="473" t="s">
        <v>61</v>
      </c>
      <c r="G63" s="409" t="s">
        <v>24</v>
      </c>
      <c r="H63" s="409" t="s">
        <v>25</v>
      </c>
      <c r="I63" s="471"/>
      <c r="J63" s="499"/>
      <c r="K63" s="409" t="s">
        <v>24</v>
      </c>
      <c r="L63" s="414" t="s">
        <v>25</v>
      </c>
      <c r="M63" s="473" t="s">
        <v>27</v>
      </c>
      <c r="N63" s="479"/>
      <c r="O63" s="409" t="s">
        <v>24</v>
      </c>
      <c r="P63" s="409" t="s">
        <v>25</v>
      </c>
      <c r="Q63" s="471" t="s">
        <v>57</v>
      </c>
      <c r="R63" s="471"/>
      <c r="S63" s="414" t="s">
        <v>24</v>
      </c>
      <c r="T63" s="433" t="s">
        <v>25</v>
      </c>
      <c r="U63" s="479"/>
      <c r="V63" s="479"/>
      <c r="W63" s="954" t="s">
        <v>24</v>
      </c>
      <c r="X63" s="409" t="s">
        <v>24</v>
      </c>
      <c r="Y63" s="493"/>
      <c r="Z63" s="477"/>
      <c r="AA63" s="428" t="s">
        <v>40</v>
      </c>
      <c r="AB63" s="410" t="s">
        <v>40</v>
      </c>
      <c r="AC63" s="410" t="s">
        <v>48</v>
      </c>
      <c r="AD63" s="471"/>
      <c r="AE63" s="409" t="s">
        <v>31</v>
      </c>
      <c r="AF63" s="409" t="s">
        <v>25</v>
      </c>
      <c r="AG63" s="478"/>
      <c r="AH63" s="473"/>
      <c r="AI63" s="123">
        <f t="shared" si="166"/>
        <v>6</v>
      </c>
      <c r="AJ63" s="61">
        <f t="shared" si="167"/>
        <v>6</v>
      </c>
      <c r="AK63" s="61">
        <f t="shared" si="196"/>
        <v>0</v>
      </c>
      <c r="AL63" s="61">
        <f t="shared" si="197"/>
        <v>0</v>
      </c>
      <c r="AM63" s="61">
        <f t="shared" si="168"/>
        <v>0</v>
      </c>
      <c r="AN63" s="61">
        <f t="shared" si="169"/>
        <v>0</v>
      </c>
      <c r="AO63" s="61">
        <f t="shared" si="170"/>
        <v>1</v>
      </c>
      <c r="AP63" s="61">
        <f t="shared" si="171"/>
        <v>1</v>
      </c>
      <c r="AQ63" s="61">
        <f t="shared" si="172"/>
        <v>0</v>
      </c>
      <c r="AR63" s="61">
        <f t="shared" si="198"/>
        <v>0</v>
      </c>
      <c r="AS63" s="61">
        <f t="shared" si="173"/>
        <v>0</v>
      </c>
      <c r="AT63" s="61">
        <f t="shared" si="174"/>
        <v>0</v>
      </c>
      <c r="AU63" s="61">
        <f t="shared" si="175"/>
        <v>0</v>
      </c>
      <c r="AV63" s="61">
        <f t="shared" si="176"/>
        <v>0</v>
      </c>
      <c r="AW63" s="61">
        <f t="shared" si="177"/>
        <v>0</v>
      </c>
      <c r="AX63" s="61">
        <f t="shared" si="178"/>
        <v>0</v>
      </c>
      <c r="AY63" s="61">
        <f t="shared" si="179"/>
        <v>0</v>
      </c>
      <c r="AZ63" s="61">
        <f t="shared" si="180"/>
        <v>0</v>
      </c>
      <c r="BA63" s="61">
        <f t="shared" si="181"/>
        <v>2</v>
      </c>
      <c r="BB63" s="61">
        <f t="shared" si="182"/>
        <v>0</v>
      </c>
      <c r="BC63" s="62">
        <f t="shared" si="183"/>
        <v>15</v>
      </c>
      <c r="BD63" s="63"/>
      <c r="BE63" s="545">
        <f t="shared" si="199"/>
        <v>7.166666666666667</v>
      </c>
      <c r="BF63" s="5">
        <f t="shared" si="53"/>
        <v>1</v>
      </c>
      <c r="BG63" s="5">
        <f t="shared" si="161"/>
        <v>1</v>
      </c>
      <c r="BH63" s="5">
        <f t="shared" si="54"/>
        <v>0</v>
      </c>
      <c r="BI63" s="5">
        <f t="shared" si="55"/>
        <v>0</v>
      </c>
      <c r="BJ63" s="5">
        <f t="shared" si="162"/>
        <v>1</v>
      </c>
      <c r="BK63" s="5">
        <f t="shared" si="56"/>
        <v>0</v>
      </c>
      <c r="BL63" s="5">
        <f t="shared" si="163"/>
        <v>0</v>
      </c>
      <c r="BM63" s="5">
        <f t="shared" si="164"/>
        <v>0</v>
      </c>
      <c r="BN63" s="143">
        <f t="shared" si="165"/>
        <v>0</v>
      </c>
      <c r="BO63" s="145">
        <f>+BE63+FEV!BO63</f>
        <v>22.166666666666668</v>
      </c>
      <c r="BP63" s="64">
        <f>+BO63+(JAN!BN33+FEV!BN63+BN63)*(12/24)-$BO$12</f>
        <v>0.83333333333333215</v>
      </c>
      <c r="BQ63" s="65">
        <f t="shared" si="149"/>
        <v>0</v>
      </c>
      <c r="BR63" s="545">
        <f t="shared" si="185"/>
        <v>23.666666666666668</v>
      </c>
      <c r="BS63" s="545">
        <f t="shared" si="200"/>
        <v>2.3333333333333321</v>
      </c>
      <c r="BT63" s="66" t="e">
        <f t="shared" si="187"/>
        <v>#REF!</v>
      </c>
      <c r="BU63" s="67">
        <f t="shared" si="188"/>
        <v>2</v>
      </c>
      <c r="BV63" s="67">
        <f t="shared" si="201"/>
        <v>0</v>
      </c>
      <c r="BW63" s="67">
        <f t="shared" si="189"/>
        <v>1</v>
      </c>
      <c r="BX63" s="67">
        <f t="shared" si="190"/>
        <v>0</v>
      </c>
      <c r="BY63" s="68">
        <f t="shared" si="208"/>
        <v>3</v>
      </c>
      <c r="BZ63" s="67">
        <f>+BN63+FEV!BZ63</f>
        <v>0</v>
      </c>
      <c r="CA63" s="67">
        <f>+FEV!CA63+BX63</f>
        <v>12</v>
      </c>
      <c r="CB63" s="68">
        <f t="shared" ref="CB63" si="209">+CA63-BZ63</f>
        <v>12</v>
      </c>
      <c r="CE63" s="161">
        <f t="shared" si="191"/>
        <v>7.166666666666667</v>
      </c>
      <c r="CF63" s="125">
        <f t="shared" si="192"/>
        <v>18</v>
      </c>
      <c r="CG63" s="163">
        <f t="shared" si="202"/>
        <v>172</v>
      </c>
      <c r="CH63" s="163">
        <f t="shared" si="203"/>
        <v>36</v>
      </c>
      <c r="CI63" s="163">
        <f t="shared" si="204"/>
        <v>208</v>
      </c>
      <c r="CJ63" s="157">
        <f t="shared" si="193"/>
        <v>0</v>
      </c>
      <c r="CK63" s="418">
        <f>BY63-BV63+FEV!CK63</f>
        <v>5</v>
      </c>
      <c r="CL63" s="424">
        <f t="shared" si="194"/>
        <v>60</v>
      </c>
      <c r="CM63" s="424"/>
      <c r="CN63" s="124">
        <f t="shared" si="205"/>
        <v>7.166666666666667</v>
      </c>
      <c r="CO63" s="128">
        <f t="shared" si="206"/>
        <v>208</v>
      </c>
      <c r="CP63" s="125">
        <f t="shared" si="195"/>
        <v>15</v>
      </c>
      <c r="CQ63" s="125">
        <f t="shared" si="207"/>
        <v>18</v>
      </c>
    </row>
    <row r="64" spans="1:95" ht="21" customHeight="1" thickBot="1" x14ac:dyDescent="0.3">
      <c r="A64" s="571" t="s">
        <v>152</v>
      </c>
      <c r="B64" s="569" t="s">
        <v>102</v>
      </c>
      <c r="C64" s="26" t="s">
        <v>2</v>
      </c>
      <c r="D64" s="407" t="s">
        <v>25</v>
      </c>
      <c r="E64" s="478"/>
      <c r="F64" s="473"/>
      <c r="G64" s="409" t="s">
        <v>27</v>
      </c>
      <c r="H64" s="409" t="s">
        <v>25</v>
      </c>
      <c r="I64" s="471"/>
      <c r="J64" s="471"/>
      <c r="K64" s="407" t="s">
        <v>25</v>
      </c>
      <c r="L64" s="430" t="s">
        <v>25</v>
      </c>
      <c r="M64" s="473"/>
      <c r="N64" s="479"/>
      <c r="O64" s="409" t="s">
        <v>24</v>
      </c>
      <c r="P64" s="409" t="s">
        <v>25</v>
      </c>
      <c r="Q64" s="499"/>
      <c r="R64" s="499"/>
      <c r="S64" s="430" t="s">
        <v>25</v>
      </c>
      <c r="T64" s="433" t="s">
        <v>25</v>
      </c>
      <c r="U64" s="479"/>
      <c r="V64" s="479"/>
      <c r="W64" s="954" t="s">
        <v>24</v>
      </c>
      <c r="X64" s="409" t="s">
        <v>27</v>
      </c>
      <c r="Y64" s="493"/>
      <c r="Z64" s="477"/>
      <c r="AA64" s="428" t="s">
        <v>40</v>
      </c>
      <c r="AB64" s="410" t="s">
        <v>40</v>
      </c>
      <c r="AC64" s="410" t="s">
        <v>48</v>
      </c>
      <c r="AD64" s="471"/>
      <c r="AE64" s="409" t="s">
        <v>25</v>
      </c>
      <c r="AF64" s="407" t="s">
        <v>25</v>
      </c>
      <c r="AG64" s="498"/>
      <c r="AH64" s="473"/>
      <c r="AI64" s="123">
        <f t="shared" si="166"/>
        <v>2</v>
      </c>
      <c r="AJ64" s="61">
        <f t="shared" si="167"/>
        <v>9</v>
      </c>
      <c r="AK64" s="61">
        <f t="shared" si="196"/>
        <v>0</v>
      </c>
      <c r="AL64" s="61">
        <f t="shared" si="197"/>
        <v>0</v>
      </c>
      <c r="AM64" s="61">
        <f t="shared" si="168"/>
        <v>0</v>
      </c>
      <c r="AN64" s="61">
        <f t="shared" si="169"/>
        <v>0</v>
      </c>
      <c r="AO64" s="61">
        <f t="shared" si="170"/>
        <v>2</v>
      </c>
      <c r="AP64" s="61">
        <f t="shared" si="171"/>
        <v>0</v>
      </c>
      <c r="AQ64" s="61">
        <f t="shared" si="172"/>
        <v>0</v>
      </c>
      <c r="AR64" s="61">
        <f t="shared" si="198"/>
        <v>0</v>
      </c>
      <c r="AS64" s="61">
        <f t="shared" si="173"/>
        <v>0</v>
      </c>
      <c r="AT64" s="61">
        <f t="shared" si="174"/>
        <v>0</v>
      </c>
      <c r="AU64" s="61">
        <f t="shared" si="175"/>
        <v>0</v>
      </c>
      <c r="AV64" s="61">
        <f t="shared" si="176"/>
        <v>0</v>
      </c>
      <c r="AW64" s="61">
        <f t="shared" si="177"/>
        <v>0</v>
      </c>
      <c r="AX64" s="61">
        <f t="shared" si="178"/>
        <v>0</v>
      </c>
      <c r="AY64" s="61">
        <f t="shared" si="179"/>
        <v>0</v>
      </c>
      <c r="AZ64" s="61">
        <f t="shared" si="180"/>
        <v>0</v>
      </c>
      <c r="BA64" s="61">
        <f t="shared" si="181"/>
        <v>2</v>
      </c>
      <c r="BB64" s="61">
        <f t="shared" si="182"/>
        <v>0</v>
      </c>
      <c r="BC64" s="62">
        <f t="shared" si="183"/>
        <v>15</v>
      </c>
      <c r="BD64" s="63"/>
      <c r="BE64" s="545">
        <f t="shared" si="199"/>
        <v>7.166666666666667</v>
      </c>
      <c r="BF64" s="5">
        <f t="shared" ref="BF64:BF75" si="210">COUNTIF($D64:$AH64,"DTS")+COUNTIF($D64:$AH64,"DTS1")</f>
        <v>0</v>
      </c>
      <c r="BG64" s="5">
        <f t="shared" si="161"/>
        <v>0</v>
      </c>
      <c r="BH64" s="5">
        <f t="shared" ref="BH64:BH75" si="211">COUNTIF($D64:$AH64,"DTS4S")+COUNTIF($D64:$AH64,"DTS4S1")</f>
        <v>0</v>
      </c>
      <c r="BI64" s="5">
        <f t="shared" ref="BI64:BI75" si="212">COUNTIF($D64:$AH64,"NTS4S")+COUNTIF($D64:$AH64,"NTS4S1")</f>
        <v>0</v>
      </c>
      <c r="BJ64" s="5">
        <f t="shared" si="162"/>
        <v>1</v>
      </c>
      <c r="BK64" s="5">
        <f t="shared" ref="BK64:BK75" si="213">COUNTIF($D64:$AH64,"NTS5S")+COUNTIF($D64:$AH64,"NTS5S1")</f>
        <v>0</v>
      </c>
      <c r="BL64" s="5">
        <f t="shared" si="163"/>
        <v>0</v>
      </c>
      <c r="BM64" s="5">
        <f t="shared" si="164"/>
        <v>0</v>
      </c>
      <c r="BN64" s="143">
        <f t="shared" si="165"/>
        <v>0</v>
      </c>
      <c r="BO64" s="145">
        <f>+BE64+FEV!BO64</f>
        <v>21.166666666666668</v>
      </c>
      <c r="BP64" s="64">
        <f>+BO64+(JAN!BN68+FEV!BN64+BN64)*(12/24)-$BO$12</f>
        <v>-0.16666666666666785</v>
      </c>
      <c r="BQ64" s="65">
        <f t="shared" si="149"/>
        <v>0</v>
      </c>
      <c r="BR64" s="545">
        <f t="shared" si="185"/>
        <v>21.666666666666668</v>
      </c>
      <c r="BS64" s="545">
        <f t="shared" si="200"/>
        <v>0.33333333333333215</v>
      </c>
      <c r="BT64" s="66" t="e">
        <f t="shared" si="187"/>
        <v>#REF!</v>
      </c>
      <c r="BU64" s="67">
        <f t="shared" si="188"/>
        <v>0</v>
      </c>
      <c r="BV64" s="67">
        <f t="shared" si="201"/>
        <v>0</v>
      </c>
      <c r="BW64" s="67">
        <f t="shared" si="189"/>
        <v>1</v>
      </c>
      <c r="BX64" s="67">
        <f t="shared" si="190"/>
        <v>0</v>
      </c>
      <c r="BY64" s="68">
        <f t="shared" si="208"/>
        <v>1</v>
      </c>
      <c r="BZ64" s="917">
        <v>4</v>
      </c>
      <c r="CA64" s="67">
        <f>+FEV!CA64+BX64</f>
        <v>8</v>
      </c>
      <c r="CB64" s="68">
        <f>+CA64-BZ64</f>
        <v>4</v>
      </c>
      <c r="CE64" s="161">
        <f t="shared" si="191"/>
        <v>7.166666666666667</v>
      </c>
      <c r="CF64" s="125">
        <f t="shared" si="192"/>
        <v>16</v>
      </c>
      <c r="CG64" s="163">
        <f t="shared" si="202"/>
        <v>172</v>
      </c>
      <c r="CH64" s="163">
        <f t="shared" si="203"/>
        <v>12</v>
      </c>
      <c r="CI64" s="163">
        <f t="shared" si="204"/>
        <v>184</v>
      </c>
      <c r="CJ64" s="157">
        <f t="shared" si="193"/>
        <v>0</v>
      </c>
      <c r="CK64" s="418">
        <f>BY64-BV64+FEV!CK64</f>
        <v>5</v>
      </c>
      <c r="CL64" s="929">
        <f>CK64*12+BV64*8+"05"</f>
        <v>65</v>
      </c>
      <c r="CM64" s="576"/>
      <c r="CN64" s="124">
        <f t="shared" si="205"/>
        <v>7.166666666666667</v>
      </c>
      <c r="CO64" s="128">
        <f t="shared" si="206"/>
        <v>184</v>
      </c>
      <c r="CP64" s="125">
        <f t="shared" si="195"/>
        <v>15</v>
      </c>
      <c r="CQ64" s="125">
        <f t="shared" si="207"/>
        <v>16</v>
      </c>
    </row>
    <row r="65" spans="1:95" ht="21" customHeight="1" thickBot="1" x14ac:dyDescent="0.3">
      <c r="A65" s="816" t="s">
        <v>153</v>
      </c>
      <c r="B65" s="818" t="s">
        <v>161</v>
      </c>
      <c r="C65" s="654" t="s">
        <v>2</v>
      </c>
      <c r="D65" s="409" t="s">
        <v>58</v>
      </c>
      <c r="E65" s="478"/>
      <c r="F65" s="473" t="s">
        <v>31</v>
      </c>
      <c r="G65" s="409" t="s">
        <v>24</v>
      </c>
      <c r="H65" s="409" t="s">
        <v>25</v>
      </c>
      <c r="I65" s="471"/>
      <c r="J65" s="471"/>
      <c r="K65" s="409" t="s">
        <v>24</v>
      </c>
      <c r="L65" s="414" t="s">
        <v>25</v>
      </c>
      <c r="M65" s="473"/>
      <c r="N65" s="479"/>
      <c r="O65" s="409" t="s">
        <v>25</v>
      </c>
      <c r="P65" s="409" t="s">
        <v>25</v>
      </c>
      <c r="Q65" s="471"/>
      <c r="R65" s="471"/>
      <c r="S65" s="414" t="s">
        <v>24</v>
      </c>
      <c r="T65" s="433" t="s">
        <v>25</v>
      </c>
      <c r="U65" s="479"/>
      <c r="V65" s="479"/>
      <c r="W65" s="954" t="s">
        <v>24</v>
      </c>
      <c r="X65" s="409" t="s">
        <v>24</v>
      </c>
      <c r="Y65" s="493"/>
      <c r="Z65" s="477"/>
      <c r="AA65" s="428" t="s">
        <v>40</v>
      </c>
      <c r="AB65" s="410" t="s">
        <v>40</v>
      </c>
      <c r="AC65" s="410" t="s">
        <v>48</v>
      </c>
      <c r="AD65" s="471"/>
      <c r="AE65" s="409" t="s">
        <v>25</v>
      </c>
      <c r="AF65" s="409" t="s">
        <v>25</v>
      </c>
      <c r="AG65" s="478"/>
      <c r="AH65" s="473"/>
      <c r="AI65" s="123">
        <f t="shared" si="166"/>
        <v>5</v>
      </c>
      <c r="AJ65" s="61">
        <f t="shared" si="167"/>
        <v>7</v>
      </c>
      <c r="AK65" s="61">
        <f t="shared" si="196"/>
        <v>0</v>
      </c>
      <c r="AL65" s="61">
        <f t="shared" si="197"/>
        <v>0</v>
      </c>
      <c r="AM65" s="61">
        <f t="shared" si="168"/>
        <v>0</v>
      </c>
      <c r="AN65" s="61">
        <f t="shared" si="169"/>
        <v>0</v>
      </c>
      <c r="AO65" s="61">
        <f t="shared" si="170"/>
        <v>0</v>
      </c>
      <c r="AP65" s="61">
        <f t="shared" si="171"/>
        <v>1</v>
      </c>
      <c r="AQ65" s="61">
        <f t="shared" si="172"/>
        <v>0</v>
      </c>
      <c r="AR65" s="61">
        <f t="shared" si="198"/>
        <v>0</v>
      </c>
      <c r="AS65" s="61">
        <f t="shared" si="173"/>
        <v>0</v>
      </c>
      <c r="AT65" s="61">
        <f t="shared" si="174"/>
        <v>0</v>
      </c>
      <c r="AU65" s="61">
        <f t="shared" si="175"/>
        <v>0</v>
      </c>
      <c r="AV65" s="61">
        <f t="shared" si="176"/>
        <v>0</v>
      </c>
      <c r="AW65" s="61">
        <f t="shared" si="177"/>
        <v>0</v>
      </c>
      <c r="AX65" s="61">
        <f t="shared" si="178"/>
        <v>0</v>
      </c>
      <c r="AY65" s="61">
        <f t="shared" si="179"/>
        <v>0</v>
      </c>
      <c r="AZ65" s="61">
        <f t="shared" si="180"/>
        <v>0</v>
      </c>
      <c r="BA65" s="61">
        <f t="shared" si="181"/>
        <v>2</v>
      </c>
      <c r="BB65" s="61">
        <f t="shared" si="182"/>
        <v>0</v>
      </c>
      <c r="BC65" s="62">
        <f t="shared" si="183"/>
        <v>14</v>
      </c>
      <c r="BD65" s="63"/>
      <c r="BE65" s="545">
        <f t="shared" si="199"/>
        <v>6.666666666666667</v>
      </c>
      <c r="BF65" s="5">
        <f t="shared" si="210"/>
        <v>0</v>
      </c>
      <c r="BG65" s="5">
        <f t="shared" si="161"/>
        <v>0</v>
      </c>
      <c r="BH65" s="5">
        <f t="shared" si="211"/>
        <v>0</v>
      </c>
      <c r="BI65" s="5">
        <f t="shared" si="212"/>
        <v>0</v>
      </c>
      <c r="BJ65" s="5">
        <f t="shared" si="162"/>
        <v>1</v>
      </c>
      <c r="BK65" s="5">
        <f t="shared" si="213"/>
        <v>0</v>
      </c>
      <c r="BL65" s="5">
        <f t="shared" si="163"/>
        <v>0</v>
      </c>
      <c r="BM65" s="5">
        <f t="shared" si="164"/>
        <v>0</v>
      </c>
      <c r="BN65" s="143">
        <f t="shared" si="165"/>
        <v>1</v>
      </c>
      <c r="BO65" s="145" t="e">
        <f>+BE65+FEV!BO65</f>
        <v>#REF!</v>
      </c>
      <c r="BP65" s="64" t="e">
        <f>+BO65+(JAN!BN69+FEV!BN65+BN65)*(12/24)-$BO$12</f>
        <v>#REF!</v>
      </c>
      <c r="BQ65" s="65" t="e">
        <f t="shared" si="149"/>
        <v>#REF!</v>
      </c>
      <c r="BR65" s="545" t="e">
        <f t="shared" si="185"/>
        <v>#REF!</v>
      </c>
      <c r="BS65" s="545" t="e">
        <f t="shared" si="200"/>
        <v>#REF!</v>
      </c>
      <c r="BT65" s="66" t="e">
        <f t="shared" si="187"/>
        <v>#REF!</v>
      </c>
      <c r="BU65" s="67">
        <f t="shared" si="188"/>
        <v>0</v>
      </c>
      <c r="BV65" s="67">
        <f t="shared" si="201"/>
        <v>0</v>
      </c>
      <c r="BW65" s="67">
        <f t="shared" si="189"/>
        <v>1</v>
      </c>
      <c r="BX65" s="67">
        <f t="shared" si="190"/>
        <v>0</v>
      </c>
      <c r="BY65" s="68">
        <f t="shared" si="208"/>
        <v>1</v>
      </c>
      <c r="BZ65" s="67" t="e">
        <f>+BN65+FEV!BZ65</f>
        <v>#REF!</v>
      </c>
      <c r="CA65" s="67" t="e">
        <f>+FEV!CA65+BX65</f>
        <v>#REF!</v>
      </c>
      <c r="CB65" s="68" t="e">
        <f>+CA65-BZ65</f>
        <v>#REF!</v>
      </c>
      <c r="CE65" s="161">
        <f t="shared" si="191"/>
        <v>6.666666666666667</v>
      </c>
      <c r="CF65" s="125">
        <f t="shared" si="192"/>
        <v>15</v>
      </c>
      <c r="CG65" s="163">
        <f t="shared" si="202"/>
        <v>160</v>
      </c>
      <c r="CH65" s="163">
        <f t="shared" si="203"/>
        <v>12</v>
      </c>
      <c r="CI65" s="163">
        <f t="shared" si="204"/>
        <v>172</v>
      </c>
      <c r="CJ65" s="157">
        <f t="shared" si="193"/>
        <v>12</v>
      </c>
      <c r="CK65" s="418" t="e">
        <f>BY65-BV65+FEV!CK65</f>
        <v>#REF!</v>
      </c>
      <c r="CL65" s="424" t="e">
        <f t="shared" ref="CL65:CL66" si="214">CK65*12+BV65*8</f>
        <v>#REF!</v>
      </c>
      <c r="CM65" s="951"/>
      <c r="CN65" s="124">
        <f t="shared" si="205"/>
        <v>6.666666666666667</v>
      </c>
      <c r="CO65" s="128">
        <f t="shared" si="206"/>
        <v>172</v>
      </c>
      <c r="CP65" s="125">
        <f t="shared" si="195"/>
        <v>14</v>
      </c>
      <c r="CQ65" s="125">
        <f t="shared" si="207"/>
        <v>15</v>
      </c>
    </row>
    <row r="66" spans="1:95" ht="21" customHeight="1" thickBot="1" x14ac:dyDescent="0.3">
      <c r="A66" s="571" t="s">
        <v>155</v>
      </c>
      <c r="B66" s="569" t="s">
        <v>126</v>
      </c>
      <c r="C66" s="26" t="s">
        <v>3</v>
      </c>
      <c r="D66" s="409"/>
      <c r="E66" s="478"/>
      <c r="F66" s="473"/>
      <c r="G66" s="407" t="s">
        <v>25</v>
      </c>
      <c r="H66" s="407"/>
      <c r="I66" s="471"/>
      <c r="J66" s="471"/>
      <c r="K66" s="409"/>
      <c r="L66" s="414"/>
      <c r="M66" s="440" t="s">
        <v>24</v>
      </c>
      <c r="N66" s="479"/>
      <c r="O66" s="409"/>
      <c r="P66" s="409"/>
      <c r="Q66" s="471"/>
      <c r="R66" s="471"/>
      <c r="S66" s="414"/>
      <c r="T66" s="433"/>
      <c r="U66" s="479"/>
      <c r="V66" s="479"/>
      <c r="W66" s="954"/>
      <c r="X66" s="409"/>
      <c r="Y66" s="493"/>
      <c r="Z66" s="477"/>
      <c r="AA66" s="440" t="s">
        <v>24</v>
      </c>
      <c r="AB66" s="407" t="s">
        <v>24</v>
      </c>
      <c r="AC66" s="410"/>
      <c r="AD66" s="471"/>
      <c r="AE66" s="409"/>
      <c r="AF66" s="409"/>
      <c r="AG66" s="478"/>
      <c r="AH66" s="473"/>
      <c r="AI66" s="123">
        <f t="shared" si="166"/>
        <v>3</v>
      </c>
      <c r="AJ66" s="61">
        <f t="shared" si="167"/>
        <v>1</v>
      </c>
      <c r="AK66" s="61">
        <f t="shared" si="196"/>
        <v>0</v>
      </c>
      <c r="AL66" s="61">
        <f t="shared" si="197"/>
        <v>0</v>
      </c>
      <c r="AM66" s="61">
        <f t="shared" si="168"/>
        <v>0</v>
      </c>
      <c r="AN66" s="61">
        <f t="shared" si="169"/>
        <v>0</v>
      </c>
      <c r="AO66" s="61">
        <f t="shared" si="170"/>
        <v>0</v>
      </c>
      <c r="AP66" s="61">
        <f t="shared" si="171"/>
        <v>0</v>
      </c>
      <c r="AQ66" s="61">
        <f t="shared" si="172"/>
        <v>0</v>
      </c>
      <c r="AR66" s="61">
        <f t="shared" si="198"/>
        <v>0</v>
      </c>
      <c r="AS66" s="61">
        <f t="shared" si="173"/>
        <v>0</v>
      </c>
      <c r="AT66" s="61">
        <f t="shared" si="174"/>
        <v>0</v>
      </c>
      <c r="AU66" s="61">
        <f t="shared" si="175"/>
        <v>0</v>
      </c>
      <c r="AV66" s="61">
        <f t="shared" si="176"/>
        <v>0</v>
      </c>
      <c r="AW66" s="61">
        <f t="shared" si="177"/>
        <v>0</v>
      </c>
      <c r="AX66" s="61">
        <f t="shared" si="178"/>
        <v>0</v>
      </c>
      <c r="AY66" s="61">
        <f t="shared" si="179"/>
        <v>0</v>
      </c>
      <c r="AZ66" s="61">
        <f t="shared" si="180"/>
        <v>0</v>
      </c>
      <c r="BA66" s="61">
        <f t="shared" si="181"/>
        <v>0</v>
      </c>
      <c r="BB66" s="61">
        <f t="shared" si="182"/>
        <v>0</v>
      </c>
      <c r="BC66" s="62">
        <f t="shared" si="183"/>
        <v>4</v>
      </c>
      <c r="BD66" s="20">
        <f>+AI66*$BD$2+AJ66*$BD$6+AN66*$BD$2+AO66*$BD$6+AQ66*8/24+AU66*8/24+AV66*8/24+AW66*8/24+AX66*12/24+AY66*8/24+AZ66*$BD$2+BA66*8/24+BN66*(0/24)+(AM66*$BE$2)+AK66*$BF$2+AL66*$BF$6</f>
        <v>2</v>
      </c>
      <c r="BE66" s="545">
        <f t="shared" si="199"/>
        <v>2</v>
      </c>
      <c r="BF66" s="5">
        <f t="shared" si="210"/>
        <v>0</v>
      </c>
      <c r="BG66" s="5">
        <f t="shared" si="161"/>
        <v>0</v>
      </c>
      <c r="BH66" s="5">
        <f t="shared" si="211"/>
        <v>0</v>
      </c>
      <c r="BI66" s="5">
        <f t="shared" si="212"/>
        <v>0</v>
      </c>
      <c r="BJ66" s="5">
        <f t="shared" si="162"/>
        <v>0</v>
      </c>
      <c r="BK66" s="5">
        <f t="shared" si="213"/>
        <v>0</v>
      </c>
      <c r="BL66" s="5">
        <f t="shared" si="163"/>
        <v>0</v>
      </c>
      <c r="BM66" s="5">
        <f t="shared" si="164"/>
        <v>0</v>
      </c>
      <c r="BN66" s="143">
        <f t="shared" si="165"/>
        <v>0</v>
      </c>
      <c r="BO66" s="145">
        <f>+BE66+FEV!BO66</f>
        <v>5.5</v>
      </c>
      <c r="BP66" s="64"/>
      <c r="BQ66" s="65">
        <f t="shared" ref="BQ66:BQ75" si="215">IF(BP66&gt;=(-11/24),0,(-BP66)/(12/24))</f>
        <v>0</v>
      </c>
      <c r="BR66" s="545"/>
      <c r="BS66" s="545"/>
      <c r="BT66" s="66"/>
      <c r="BU66" s="67">
        <f t="shared" si="188"/>
        <v>0</v>
      </c>
      <c r="BV66" s="67">
        <f t="shared" si="201"/>
        <v>0</v>
      </c>
      <c r="BW66" s="67">
        <f t="shared" si="189"/>
        <v>0</v>
      </c>
      <c r="BX66" s="67">
        <f t="shared" si="190"/>
        <v>0</v>
      </c>
      <c r="BY66" s="68">
        <f t="shared" ref="BY66:BY68" si="216">+BU66+BV66+BW66+BX66</f>
        <v>0</v>
      </c>
      <c r="BZ66" s="67">
        <f>+BN66+FEV!BZ66</f>
        <v>0</v>
      </c>
      <c r="CA66" s="67">
        <f>+FEV!CA66+BX66</f>
        <v>0</v>
      </c>
      <c r="CB66" s="68">
        <f t="shared" ref="CB66:CB75" si="217">+CA66-BZ66</f>
        <v>0</v>
      </c>
      <c r="CE66" s="161">
        <f t="shared" si="191"/>
        <v>2</v>
      </c>
      <c r="CF66" s="125">
        <f t="shared" si="192"/>
        <v>4</v>
      </c>
      <c r="CG66" s="163">
        <f t="shared" si="202"/>
        <v>48</v>
      </c>
      <c r="CH66" s="163">
        <f t="shared" si="203"/>
        <v>0</v>
      </c>
      <c r="CI66" s="163">
        <f t="shared" si="204"/>
        <v>48</v>
      </c>
      <c r="CJ66" s="157">
        <f t="shared" si="193"/>
        <v>0</v>
      </c>
      <c r="CK66" s="418">
        <f>BY66-BV66+FEV!CK66</f>
        <v>0</v>
      </c>
      <c r="CL66" s="424">
        <f t="shared" si="214"/>
        <v>0</v>
      </c>
      <c r="CM66" s="424"/>
      <c r="CN66" s="124">
        <f t="shared" si="205"/>
        <v>2</v>
      </c>
      <c r="CO66" s="128">
        <f t="shared" si="206"/>
        <v>48</v>
      </c>
      <c r="CP66" s="125">
        <f t="shared" si="195"/>
        <v>4</v>
      </c>
      <c r="CQ66" s="125">
        <f t="shared" si="207"/>
        <v>4</v>
      </c>
    </row>
    <row r="67" spans="1:95" ht="21" customHeight="1" thickBot="1" x14ac:dyDescent="0.3">
      <c r="A67" s="571" t="s">
        <v>156</v>
      </c>
      <c r="B67" s="569" t="s">
        <v>139</v>
      </c>
      <c r="C67" s="26" t="s">
        <v>3</v>
      </c>
      <c r="D67" s="412" t="s">
        <v>25</v>
      </c>
      <c r="E67" s="441"/>
      <c r="F67" s="476"/>
      <c r="G67" s="412" t="s">
        <v>24</v>
      </c>
      <c r="H67" s="412" t="s">
        <v>26</v>
      </c>
      <c r="I67" s="475" t="s">
        <v>27</v>
      </c>
      <c r="J67" s="475"/>
      <c r="K67" s="412" t="s">
        <v>25</v>
      </c>
      <c r="L67" s="429" t="s">
        <v>25</v>
      </c>
      <c r="M67" s="476"/>
      <c r="N67" s="432"/>
      <c r="O67" s="412" t="s">
        <v>24</v>
      </c>
      <c r="P67" s="412" t="s">
        <v>31</v>
      </c>
      <c r="Q67" s="475" t="s">
        <v>26</v>
      </c>
      <c r="R67" s="475" t="s">
        <v>26</v>
      </c>
      <c r="S67" s="429" t="s">
        <v>24</v>
      </c>
      <c r="T67" s="434" t="s">
        <v>31</v>
      </c>
      <c r="U67" s="432"/>
      <c r="V67" s="432"/>
      <c r="W67" s="956" t="s">
        <v>31</v>
      </c>
      <c r="X67" s="412" t="s">
        <v>31</v>
      </c>
      <c r="Y67" s="427"/>
      <c r="Z67" s="480"/>
      <c r="AA67" s="363" t="s">
        <v>40</v>
      </c>
      <c r="AB67" s="423" t="s">
        <v>40</v>
      </c>
      <c r="AC67" s="423" t="s">
        <v>48</v>
      </c>
      <c r="AD67" s="475"/>
      <c r="AE67" s="412" t="s">
        <v>25</v>
      </c>
      <c r="AF67" s="412" t="s">
        <v>25</v>
      </c>
      <c r="AG67" s="441" t="s">
        <v>27</v>
      </c>
      <c r="AH67" s="473" t="s">
        <v>27</v>
      </c>
      <c r="AI67" s="123">
        <f t="shared" si="166"/>
        <v>3</v>
      </c>
      <c r="AJ67" s="61">
        <f t="shared" si="167"/>
        <v>5</v>
      </c>
      <c r="AK67" s="61">
        <f t="shared" si="196"/>
        <v>0</v>
      </c>
      <c r="AL67" s="61">
        <f t="shared" si="197"/>
        <v>0</v>
      </c>
      <c r="AM67" s="61">
        <f t="shared" si="168"/>
        <v>0</v>
      </c>
      <c r="AN67" s="61">
        <f t="shared" si="169"/>
        <v>3</v>
      </c>
      <c r="AO67" s="61">
        <f t="shared" si="170"/>
        <v>3</v>
      </c>
      <c r="AP67" s="61">
        <f t="shared" si="171"/>
        <v>4</v>
      </c>
      <c r="AQ67" s="61">
        <f t="shared" si="172"/>
        <v>0</v>
      </c>
      <c r="AR67" s="61">
        <f t="shared" si="198"/>
        <v>0</v>
      </c>
      <c r="AS67" s="61">
        <f t="shared" si="173"/>
        <v>0</v>
      </c>
      <c r="AT67" s="61">
        <f t="shared" si="174"/>
        <v>0</v>
      </c>
      <c r="AU67" s="61">
        <f t="shared" si="175"/>
        <v>0</v>
      </c>
      <c r="AV67" s="61">
        <f t="shared" si="176"/>
        <v>0</v>
      </c>
      <c r="AW67" s="61">
        <f t="shared" si="177"/>
        <v>0</v>
      </c>
      <c r="AX67" s="61">
        <f t="shared" si="178"/>
        <v>0</v>
      </c>
      <c r="AY67" s="61">
        <f t="shared" si="179"/>
        <v>0</v>
      </c>
      <c r="AZ67" s="61">
        <f t="shared" si="180"/>
        <v>0</v>
      </c>
      <c r="BA67" s="61">
        <f t="shared" si="181"/>
        <v>2</v>
      </c>
      <c r="BB67" s="61">
        <f t="shared" si="182"/>
        <v>0</v>
      </c>
      <c r="BC67" s="62">
        <f t="shared" si="183"/>
        <v>16</v>
      </c>
      <c r="BD67" s="63"/>
      <c r="BE67" s="545">
        <f>+AI67*$BD$2+AJ67*$BD$6+AN67*$BD$2+AO67*$BD$6+AQ67*8/24+AU67*8/24+AV67*8/24+AW67*8/24+AX67*12/24+AY67*8/24+AZ67*$BD$2+BA67*8/24+BN67*(0/24)+(AM67*$BE$2)+AK67*$BF$2+AL67*$BF$6+AR67*$BD$2-"01:00"</f>
        <v>7.625</v>
      </c>
      <c r="BF67" s="5">
        <f t="shared" si="210"/>
        <v>0</v>
      </c>
      <c r="BG67" s="5">
        <f t="shared" si="161"/>
        <v>0</v>
      </c>
      <c r="BH67" s="5">
        <f t="shared" si="211"/>
        <v>0</v>
      </c>
      <c r="BI67" s="5">
        <f t="shared" si="212"/>
        <v>0</v>
      </c>
      <c r="BJ67" s="5">
        <f t="shared" si="162"/>
        <v>1</v>
      </c>
      <c r="BK67" s="5">
        <f t="shared" si="213"/>
        <v>0</v>
      </c>
      <c r="BL67" s="5">
        <f t="shared" si="163"/>
        <v>0</v>
      </c>
      <c r="BM67" s="5">
        <f t="shared" si="164"/>
        <v>0</v>
      </c>
      <c r="BN67" s="143">
        <f t="shared" si="165"/>
        <v>0</v>
      </c>
      <c r="BO67" s="145">
        <f>+BE67+FEV!BO67</f>
        <v>22.125</v>
      </c>
      <c r="BP67" s="64">
        <f>+BO67+(JAN!BN72+FEV!BN67+BN67)*(12/24)-$BO$12</f>
        <v>0.7916666666666643</v>
      </c>
      <c r="BQ67" s="65">
        <f t="shared" si="215"/>
        <v>0</v>
      </c>
      <c r="BR67" s="545">
        <f t="shared" ref="BR67:BR72" si="218">+BO67+BY67*$BD$2</f>
        <v>22.625</v>
      </c>
      <c r="BS67" s="545">
        <f t="shared" ref="BS67:BS72" si="219">+BR67-$BO$12</f>
        <v>1.2916666666666643</v>
      </c>
      <c r="BT67" s="66" t="e">
        <f t="shared" ref="BT67:BT75" si="220">+(BR67/$BR$77)-1</f>
        <v>#REF!</v>
      </c>
      <c r="BU67" s="67">
        <f t="shared" si="188"/>
        <v>0</v>
      </c>
      <c r="BV67" s="67">
        <f t="shared" si="201"/>
        <v>0</v>
      </c>
      <c r="BW67" s="67">
        <f t="shared" si="189"/>
        <v>1</v>
      </c>
      <c r="BX67" s="67">
        <f t="shared" si="190"/>
        <v>0</v>
      </c>
      <c r="BY67" s="68">
        <f t="shared" si="216"/>
        <v>1</v>
      </c>
      <c r="BZ67" s="67">
        <f>+BN67+FEV!BZ67</f>
        <v>0</v>
      </c>
      <c r="CA67" s="67">
        <f>+FEV!CA67+BX67</f>
        <v>9</v>
      </c>
      <c r="CB67" s="68">
        <f t="shared" si="217"/>
        <v>9</v>
      </c>
      <c r="CE67" s="161">
        <f t="shared" si="191"/>
        <v>7.625</v>
      </c>
      <c r="CF67" s="125">
        <f t="shared" si="192"/>
        <v>17</v>
      </c>
      <c r="CG67" s="163">
        <f t="shared" si="202"/>
        <v>183</v>
      </c>
      <c r="CH67" s="163">
        <f t="shared" si="203"/>
        <v>12</v>
      </c>
      <c r="CI67" s="163">
        <f t="shared" si="204"/>
        <v>195</v>
      </c>
      <c r="CJ67" s="157">
        <f t="shared" si="193"/>
        <v>0</v>
      </c>
      <c r="CK67" s="418">
        <f>BY67-BV67+FEV!CK67</f>
        <v>3</v>
      </c>
      <c r="CL67" s="424">
        <f t="shared" ref="CL67:CL71" si="221">CK67*12+BV67*8</f>
        <v>36</v>
      </c>
      <c r="CM67" s="424"/>
      <c r="CN67" s="124">
        <f t="shared" si="205"/>
        <v>7.625</v>
      </c>
      <c r="CO67" s="128">
        <f t="shared" si="206"/>
        <v>195</v>
      </c>
      <c r="CP67" s="125">
        <f t="shared" si="195"/>
        <v>16</v>
      </c>
      <c r="CQ67" s="125">
        <f t="shared" si="207"/>
        <v>17</v>
      </c>
    </row>
    <row r="68" spans="1:95" ht="21" customHeight="1" thickBot="1" x14ac:dyDescent="0.3">
      <c r="A68" s="571" t="s">
        <v>158</v>
      </c>
      <c r="B68" s="569" t="s">
        <v>86</v>
      </c>
      <c r="C68" s="26" t="s">
        <v>3</v>
      </c>
      <c r="D68" s="412" t="s">
        <v>58</v>
      </c>
      <c r="E68" s="441"/>
      <c r="F68" s="476"/>
      <c r="G68" s="412" t="s">
        <v>58</v>
      </c>
      <c r="H68" s="412" t="s">
        <v>25</v>
      </c>
      <c r="I68" s="475"/>
      <c r="J68" s="475"/>
      <c r="K68" s="412" t="s">
        <v>24</v>
      </c>
      <c r="L68" s="429" t="s">
        <v>25</v>
      </c>
      <c r="M68" s="476"/>
      <c r="N68" s="432"/>
      <c r="O68" s="412" t="s">
        <v>24</v>
      </c>
      <c r="P68" s="412" t="s">
        <v>25</v>
      </c>
      <c r="Q68" s="475" t="s">
        <v>31</v>
      </c>
      <c r="R68" s="475"/>
      <c r="S68" s="429" t="s">
        <v>24</v>
      </c>
      <c r="T68" s="434" t="s">
        <v>25</v>
      </c>
      <c r="U68" s="432"/>
      <c r="V68" s="432"/>
      <c r="W68" s="956" t="s">
        <v>24</v>
      </c>
      <c r="X68" s="412" t="s">
        <v>24</v>
      </c>
      <c r="Y68" s="427"/>
      <c r="Z68" s="480"/>
      <c r="AA68" s="363" t="s">
        <v>40</v>
      </c>
      <c r="AB68" s="423" t="s">
        <v>40</v>
      </c>
      <c r="AC68" s="423" t="s">
        <v>48</v>
      </c>
      <c r="AD68" s="475"/>
      <c r="AE68" s="412" t="s">
        <v>25</v>
      </c>
      <c r="AF68" s="412" t="s">
        <v>25</v>
      </c>
      <c r="AG68" s="441"/>
      <c r="AH68" s="473"/>
      <c r="AI68" s="123">
        <f t="shared" si="166"/>
        <v>5</v>
      </c>
      <c r="AJ68" s="61">
        <f t="shared" si="167"/>
        <v>6</v>
      </c>
      <c r="AK68" s="61">
        <f t="shared" si="196"/>
        <v>0</v>
      </c>
      <c r="AL68" s="61">
        <f t="shared" si="197"/>
        <v>0</v>
      </c>
      <c r="AM68" s="61">
        <f t="shared" si="168"/>
        <v>0</v>
      </c>
      <c r="AN68" s="61">
        <f t="shared" si="169"/>
        <v>0</v>
      </c>
      <c r="AO68" s="61">
        <f t="shared" si="170"/>
        <v>0</v>
      </c>
      <c r="AP68" s="61">
        <f t="shared" si="171"/>
        <v>1</v>
      </c>
      <c r="AQ68" s="61">
        <f t="shared" si="172"/>
        <v>0</v>
      </c>
      <c r="AR68" s="61">
        <f t="shared" si="198"/>
        <v>0</v>
      </c>
      <c r="AS68" s="61">
        <f t="shared" si="173"/>
        <v>0</v>
      </c>
      <c r="AT68" s="61">
        <f t="shared" si="174"/>
        <v>0</v>
      </c>
      <c r="AU68" s="61">
        <f t="shared" si="175"/>
        <v>0</v>
      </c>
      <c r="AV68" s="61">
        <f t="shared" si="176"/>
        <v>0</v>
      </c>
      <c r="AW68" s="61">
        <f t="shared" si="177"/>
        <v>0</v>
      </c>
      <c r="AX68" s="61">
        <f t="shared" si="178"/>
        <v>0</v>
      </c>
      <c r="AY68" s="61">
        <f t="shared" si="179"/>
        <v>0</v>
      </c>
      <c r="AZ68" s="61">
        <f t="shared" si="180"/>
        <v>0</v>
      </c>
      <c r="BA68" s="61">
        <f t="shared" si="181"/>
        <v>2</v>
      </c>
      <c r="BB68" s="61">
        <f t="shared" si="182"/>
        <v>0</v>
      </c>
      <c r="BC68" s="62">
        <f t="shared" si="183"/>
        <v>13</v>
      </c>
      <c r="BD68" s="63"/>
      <c r="BE68" s="545">
        <f t="shared" si="199"/>
        <v>6.166666666666667</v>
      </c>
      <c r="BF68" s="5">
        <f t="shared" si="210"/>
        <v>0</v>
      </c>
      <c r="BG68" s="5">
        <f t="shared" si="161"/>
        <v>0</v>
      </c>
      <c r="BH68" s="5">
        <f t="shared" si="211"/>
        <v>0</v>
      </c>
      <c r="BI68" s="5">
        <f t="shared" si="212"/>
        <v>0</v>
      </c>
      <c r="BJ68" s="5">
        <f t="shared" si="162"/>
        <v>1</v>
      </c>
      <c r="BK68" s="5">
        <f t="shared" si="213"/>
        <v>0</v>
      </c>
      <c r="BL68" s="5">
        <f t="shared" si="163"/>
        <v>0</v>
      </c>
      <c r="BM68" s="5">
        <f t="shared" si="164"/>
        <v>0</v>
      </c>
      <c r="BN68" s="143">
        <f t="shared" si="165"/>
        <v>2</v>
      </c>
      <c r="BO68" s="145">
        <f>+BE68+FEV!BO68</f>
        <v>20.333333333333336</v>
      </c>
      <c r="BP68" s="64">
        <f>+BO68+(JAN!BN73+FEV!BN68+BN68)*(12/24)-$BO$12</f>
        <v>0.5</v>
      </c>
      <c r="BQ68" s="65">
        <f t="shared" si="215"/>
        <v>0</v>
      </c>
      <c r="BR68" s="545">
        <f t="shared" si="218"/>
        <v>20.833333333333336</v>
      </c>
      <c r="BS68" s="545">
        <f t="shared" si="219"/>
        <v>-0.5</v>
      </c>
      <c r="BT68" s="66" t="e">
        <f t="shared" si="220"/>
        <v>#REF!</v>
      </c>
      <c r="BU68" s="67">
        <f t="shared" si="188"/>
        <v>0</v>
      </c>
      <c r="BV68" s="67">
        <f t="shared" si="201"/>
        <v>0</v>
      </c>
      <c r="BW68" s="67">
        <f t="shared" si="189"/>
        <v>1</v>
      </c>
      <c r="BX68" s="67">
        <f t="shared" si="190"/>
        <v>0</v>
      </c>
      <c r="BY68" s="68">
        <f t="shared" si="216"/>
        <v>1</v>
      </c>
      <c r="BZ68" s="67">
        <f>+BN68+FEV!BZ68</f>
        <v>3</v>
      </c>
      <c r="CA68" s="67">
        <f>+FEV!CA68+BX68</f>
        <v>4</v>
      </c>
      <c r="CB68" s="68">
        <f t="shared" si="217"/>
        <v>1</v>
      </c>
      <c r="CE68" s="161">
        <f t="shared" ref="CE68" si="222">+BE68</f>
        <v>6.166666666666667</v>
      </c>
      <c r="CF68" s="125">
        <f t="shared" ref="CF68" si="223">+BC68+BF68+BG68+BJ68+BK68+BL68+BM68+BH68+BI68</f>
        <v>14</v>
      </c>
      <c r="CG68" s="163">
        <f t="shared" ref="CG68" si="224">+BE68*24-(AQ68+AU68+AV68)*8</f>
        <v>148</v>
      </c>
      <c r="CH68" s="163">
        <f t="shared" ref="CH68" si="225">+(BF68+BG68+BJ68+BK68+BL68+BM68)*12+(BH68+BI68)*8</f>
        <v>12</v>
      </c>
      <c r="CI68" s="163">
        <f t="shared" ref="CI68" si="226">+CG68+CH68</f>
        <v>160</v>
      </c>
      <c r="CJ68" s="157">
        <f t="shared" ref="CJ68" si="227">+(AQ68+AU68+AV68)*8+(BN68)*12</f>
        <v>24</v>
      </c>
      <c r="CK68" s="418">
        <f>BY68-BV68+FEV!CK68</f>
        <v>2</v>
      </c>
      <c r="CL68" s="424">
        <f>CK68*12+BV68*8</f>
        <v>24</v>
      </c>
      <c r="CM68" s="424"/>
      <c r="CN68" s="124">
        <f t="shared" si="205"/>
        <v>6.166666666666667</v>
      </c>
      <c r="CO68" s="128">
        <f t="shared" si="206"/>
        <v>160</v>
      </c>
      <c r="CP68" s="125">
        <f t="shared" si="195"/>
        <v>13</v>
      </c>
      <c r="CQ68" s="125">
        <f t="shared" si="207"/>
        <v>14</v>
      </c>
    </row>
    <row r="69" spans="1:95" ht="21" customHeight="1" thickBot="1" x14ac:dyDescent="0.3">
      <c r="A69" s="571" t="s">
        <v>160</v>
      </c>
      <c r="B69" s="569" t="s">
        <v>170</v>
      </c>
      <c r="C69" s="26" t="s">
        <v>3</v>
      </c>
      <c r="D69" s="409"/>
      <c r="E69" s="409"/>
      <c r="F69" s="409" t="s">
        <v>37</v>
      </c>
      <c r="G69" s="409" t="s">
        <v>37</v>
      </c>
      <c r="H69" s="409" t="s">
        <v>37</v>
      </c>
      <c r="I69" s="409" t="s">
        <v>37</v>
      </c>
      <c r="J69" s="409" t="s">
        <v>37</v>
      </c>
      <c r="K69" s="409"/>
      <c r="L69" s="409"/>
      <c r="M69" s="409" t="s">
        <v>37</v>
      </c>
      <c r="N69" s="409" t="s">
        <v>37</v>
      </c>
      <c r="O69" s="409" t="s">
        <v>37</v>
      </c>
      <c r="P69" s="409" t="s">
        <v>37</v>
      </c>
      <c r="Q69" s="409" t="s">
        <v>37</v>
      </c>
      <c r="R69" s="409"/>
      <c r="S69" s="409"/>
      <c r="T69" s="409" t="s">
        <v>37</v>
      </c>
      <c r="U69" s="409" t="s">
        <v>37</v>
      </c>
      <c r="V69" s="409" t="s">
        <v>37</v>
      </c>
      <c r="W69" s="409" t="s">
        <v>37</v>
      </c>
      <c r="X69" s="409" t="s">
        <v>37</v>
      </c>
      <c r="Y69" s="409"/>
      <c r="Z69" s="409"/>
      <c r="AA69" s="409" t="s">
        <v>37</v>
      </c>
      <c r="AB69" s="409" t="s">
        <v>37</v>
      </c>
      <c r="AC69" s="409" t="s">
        <v>37</v>
      </c>
      <c r="AD69" s="409" t="s">
        <v>37</v>
      </c>
      <c r="AE69" s="409" t="s">
        <v>37</v>
      </c>
      <c r="AF69" s="409"/>
      <c r="AG69" s="409"/>
      <c r="AH69" s="409" t="s">
        <v>37</v>
      </c>
      <c r="AI69" s="123">
        <f t="shared" si="166"/>
        <v>0</v>
      </c>
      <c r="AJ69" s="61">
        <f t="shared" si="167"/>
        <v>0</v>
      </c>
      <c r="AK69" s="61">
        <f t="shared" si="196"/>
        <v>0</v>
      </c>
      <c r="AL69" s="61">
        <f t="shared" si="197"/>
        <v>0</v>
      </c>
      <c r="AM69" s="61">
        <f t="shared" si="168"/>
        <v>0</v>
      </c>
      <c r="AN69" s="61">
        <f t="shared" si="169"/>
        <v>0</v>
      </c>
      <c r="AO69" s="61">
        <f t="shared" si="170"/>
        <v>0</v>
      </c>
      <c r="AP69" s="61">
        <f t="shared" si="171"/>
        <v>0</v>
      </c>
      <c r="AQ69" s="61">
        <f t="shared" si="172"/>
        <v>0</v>
      </c>
      <c r="AR69" s="61">
        <f t="shared" si="198"/>
        <v>0</v>
      </c>
      <c r="AS69" s="61">
        <f t="shared" si="173"/>
        <v>0</v>
      </c>
      <c r="AT69" s="61">
        <f t="shared" si="174"/>
        <v>0</v>
      </c>
      <c r="AU69" s="61">
        <f t="shared" si="175"/>
        <v>0</v>
      </c>
      <c r="AV69" s="61">
        <f t="shared" si="176"/>
        <v>21</v>
      </c>
      <c r="AW69" s="61">
        <f t="shared" si="177"/>
        <v>0</v>
      </c>
      <c r="AX69" s="61">
        <f t="shared" si="178"/>
        <v>0</v>
      </c>
      <c r="AY69" s="61">
        <f t="shared" si="179"/>
        <v>0</v>
      </c>
      <c r="AZ69" s="61">
        <f t="shared" si="180"/>
        <v>0</v>
      </c>
      <c r="BA69" s="61">
        <f t="shared" si="181"/>
        <v>0</v>
      </c>
      <c r="BB69" s="61">
        <f t="shared" si="182"/>
        <v>0</v>
      </c>
      <c r="BC69" s="62">
        <f t="shared" si="183"/>
        <v>14</v>
      </c>
      <c r="BD69" s="63"/>
      <c r="BE69" s="545">
        <f t="shared" si="199"/>
        <v>7</v>
      </c>
      <c r="BF69" s="5">
        <f t="shared" si="210"/>
        <v>0</v>
      </c>
      <c r="BG69" s="5">
        <f t="shared" si="161"/>
        <v>0</v>
      </c>
      <c r="BH69" s="5">
        <f t="shared" si="211"/>
        <v>0</v>
      </c>
      <c r="BI69" s="5">
        <f t="shared" si="212"/>
        <v>0</v>
      </c>
      <c r="BJ69" s="5">
        <f t="shared" si="162"/>
        <v>0</v>
      </c>
      <c r="BK69" s="5">
        <f t="shared" si="213"/>
        <v>0</v>
      </c>
      <c r="BL69" s="5">
        <f t="shared" si="163"/>
        <v>0</v>
      </c>
      <c r="BM69" s="5">
        <f t="shared" si="164"/>
        <v>0</v>
      </c>
      <c r="BN69" s="143">
        <f t="shared" si="165"/>
        <v>0</v>
      </c>
      <c r="BO69" s="145">
        <f>+BE69+FEV!BO69</f>
        <v>21.333333333333336</v>
      </c>
      <c r="BP69" s="64">
        <f>+BO69+(JAN!BN74+FEV!BN69+BN69)*(12/24)-$BO$12</f>
        <v>0</v>
      </c>
      <c r="BQ69" s="65">
        <f t="shared" si="215"/>
        <v>0</v>
      </c>
      <c r="BR69" s="545">
        <f t="shared" si="218"/>
        <v>21.333333333333336</v>
      </c>
      <c r="BS69" s="545">
        <f t="shared" si="219"/>
        <v>0</v>
      </c>
      <c r="BT69" s="66" t="e">
        <f t="shared" si="220"/>
        <v>#REF!</v>
      </c>
      <c r="BU69" s="67">
        <f t="shared" si="188"/>
        <v>0</v>
      </c>
      <c r="BV69" s="67">
        <f t="shared" si="201"/>
        <v>0</v>
      </c>
      <c r="BW69" s="67">
        <f t="shared" si="189"/>
        <v>0</v>
      </c>
      <c r="BX69" s="67">
        <f t="shared" si="190"/>
        <v>0</v>
      </c>
      <c r="BY69" s="68">
        <f t="shared" si="208"/>
        <v>0</v>
      </c>
      <c r="BZ69" s="67">
        <f>+BN69+FEV!BZ69</f>
        <v>0</v>
      </c>
      <c r="CA69" s="67">
        <f>+FEV!CA69+BX69</f>
        <v>5</v>
      </c>
      <c r="CB69" s="68">
        <f t="shared" si="217"/>
        <v>5</v>
      </c>
      <c r="CE69" s="161">
        <f t="shared" si="191"/>
        <v>7</v>
      </c>
      <c r="CF69" s="125">
        <f t="shared" si="192"/>
        <v>14</v>
      </c>
      <c r="CG69" s="163">
        <f t="shared" si="202"/>
        <v>0</v>
      </c>
      <c r="CH69" s="163">
        <f t="shared" si="203"/>
        <v>0</v>
      </c>
      <c r="CI69" s="163">
        <f t="shared" si="204"/>
        <v>0</v>
      </c>
      <c r="CJ69" s="157">
        <f t="shared" si="193"/>
        <v>168</v>
      </c>
      <c r="CK69" s="418">
        <f>BY69-BV69+FEV!CK69</f>
        <v>0</v>
      </c>
      <c r="CL69" s="424">
        <f t="shared" si="221"/>
        <v>0</v>
      </c>
      <c r="CM69" s="424"/>
      <c r="CN69" s="124">
        <f t="shared" si="205"/>
        <v>7</v>
      </c>
      <c r="CO69" s="128">
        <f t="shared" si="206"/>
        <v>0</v>
      </c>
      <c r="CP69" s="125">
        <f t="shared" si="195"/>
        <v>14</v>
      </c>
      <c r="CQ69" s="125">
        <f t="shared" si="207"/>
        <v>14</v>
      </c>
    </row>
    <row r="70" spans="1:95" ht="21" customHeight="1" thickBot="1" x14ac:dyDescent="0.3">
      <c r="A70" s="571" t="s">
        <v>162</v>
      </c>
      <c r="B70" s="569" t="s">
        <v>166</v>
      </c>
      <c r="C70" s="26" t="s">
        <v>3</v>
      </c>
      <c r="D70" s="412" t="s">
        <v>25</v>
      </c>
      <c r="E70" s="441"/>
      <c r="F70" s="476" t="s">
        <v>26</v>
      </c>
      <c r="G70" s="412" t="s">
        <v>24</v>
      </c>
      <c r="H70" s="412" t="s">
        <v>25</v>
      </c>
      <c r="I70" s="475"/>
      <c r="J70" s="475"/>
      <c r="K70" s="412" t="s">
        <v>24</v>
      </c>
      <c r="L70" s="429" t="s">
        <v>31</v>
      </c>
      <c r="M70" s="476"/>
      <c r="N70" s="432"/>
      <c r="O70" s="412" t="s">
        <v>24</v>
      </c>
      <c r="P70" s="412" t="s">
        <v>25</v>
      </c>
      <c r="Q70" s="475" t="s">
        <v>57</v>
      </c>
      <c r="R70" s="475"/>
      <c r="S70" s="429" t="s">
        <v>27</v>
      </c>
      <c r="T70" s="434" t="s">
        <v>25</v>
      </c>
      <c r="U70" s="432"/>
      <c r="V70" s="432"/>
      <c r="W70" s="956" t="s">
        <v>24</v>
      </c>
      <c r="X70" s="412" t="s">
        <v>24</v>
      </c>
      <c r="Y70" s="427"/>
      <c r="Z70" s="480"/>
      <c r="AA70" s="363" t="s">
        <v>40</v>
      </c>
      <c r="AB70" s="423" t="s">
        <v>40</v>
      </c>
      <c r="AC70" s="423" t="s">
        <v>48</v>
      </c>
      <c r="AD70" s="475"/>
      <c r="AE70" s="412" t="s">
        <v>26</v>
      </c>
      <c r="AF70" s="412" t="s">
        <v>26</v>
      </c>
      <c r="AG70" s="441"/>
      <c r="AH70" s="476"/>
      <c r="AI70" s="123">
        <f t="shared" si="166"/>
        <v>5</v>
      </c>
      <c r="AJ70" s="61">
        <f t="shared" si="167"/>
        <v>4</v>
      </c>
      <c r="AK70" s="61">
        <f t="shared" si="196"/>
        <v>0</v>
      </c>
      <c r="AL70" s="61">
        <f t="shared" si="197"/>
        <v>0</v>
      </c>
      <c r="AM70" s="61">
        <f t="shared" si="168"/>
        <v>0</v>
      </c>
      <c r="AN70" s="61">
        <f t="shared" si="169"/>
        <v>3</v>
      </c>
      <c r="AO70" s="61">
        <f t="shared" si="170"/>
        <v>1</v>
      </c>
      <c r="AP70" s="61">
        <f t="shared" si="171"/>
        <v>1</v>
      </c>
      <c r="AQ70" s="61">
        <f t="shared" si="172"/>
        <v>0</v>
      </c>
      <c r="AR70" s="61">
        <f t="shared" si="198"/>
        <v>0</v>
      </c>
      <c r="AS70" s="61">
        <f t="shared" si="173"/>
        <v>0</v>
      </c>
      <c r="AT70" s="61">
        <f t="shared" si="174"/>
        <v>0</v>
      </c>
      <c r="AU70" s="61">
        <f t="shared" si="175"/>
        <v>0</v>
      </c>
      <c r="AV70" s="61">
        <f t="shared" si="176"/>
        <v>0</v>
      </c>
      <c r="AW70" s="61">
        <f t="shared" si="177"/>
        <v>0</v>
      </c>
      <c r="AX70" s="61">
        <f t="shared" si="178"/>
        <v>0</v>
      </c>
      <c r="AY70" s="61">
        <f t="shared" si="179"/>
        <v>0</v>
      </c>
      <c r="AZ70" s="61">
        <f t="shared" si="180"/>
        <v>0</v>
      </c>
      <c r="BA70" s="61">
        <f t="shared" si="181"/>
        <v>2</v>
      </c>
      <c r="BB70" s="61">
        <f t="shared" si="182"/>
        <v>0</v>
      </c>
      <c r="BC70" s="62">
        <f t="shared" si="183"/>
        <v>15</v>
      </c>
      <c r="BD70" s="63"/>
      <c r="BE70" s="545">
        <f t="shared" si="199"/>
        <v>7.166666666666667</v>
      </c>
      <c r="BF70" s="5">
        <f t="shared" si="210"/>
        <v>0</v>
      </c>
      <c r="BG70" s="5">
        <f t="shared" si="161"/>
        <v>1</v>
      </c>
      <c r="BH70" s="5">
        <f t="shared" si="211"/>
        <v>0</v>
      </c>
      <c r="BI70" s="5">
        <f t="shared" si="212"/>
        <v>0</v>
      </c>
      <c r="BJ70" s="5">
        <f t="shared" si="162"/>
        <v>1</v>
      </c>
      <c r="BK70" s="5">
        <f t="shared" si="213"/>
        <v>0</v>
      </c>
      <c r="BL70" s="5">
        <f t="shared" si="163"/>
        <v>0</v>
      </c>
      <c r="BM70" s="5">
        <f t="shared" si="164"/>
        <v>0</v>
      </c>
      <c r="BN70" s="143">
        <f t="shared" si="165"/>
        <v>0</v>
      </c>
      <c r="BO70" s="145">
        <f>+BE70+FEV!BO70</f>
        <v>20.166666666666668</v>
      </c>
      <c r="BP70" s="64">
        <f>+BO70+(JAN!BN75+FEV!BN70+BN70)*(12/24)-$BO$12</f>
        <v>0.33333333333333215</v>
      </c>
      <c r="BQ70" s="65">
        <f t="shared" si="215"/>
        <v>0</v>
      </c>
      <c r="BR70" s="545">
        <f t="shared" si="218"/>
        <v>21.166666666666668</v>
      </c>
      <c r="BS70" s="545">
        <f t="shared" si="219"/>
        <v>-0.16666666666666785</v>
      </c>
      <c r="BT70" s="66" t="e">
        <f t="shared" si="220"/>
        <v>#REF!</v>
      </c>
      <c r="BU70" s="67">
        <f t="shared" si="188"/>
        <v>1</v>
      </c>
      <c r="BV70" s="67">
        <f t="shared" si="201"/>
        <v>0</v>
      </c>
      <c r="BW70" s="67">
        <f t="shared" si="189"/>
        <v>1</v>
      </c>
      <c r="BX70" s="67">
        <f t="shared" si="190"/>
        <v>0</v>
      </c>
      <c r="BY70" s="68">
        <f t="shared" si="208"/>
        <v>2</v>
      </c>
      <c r="BZ70" s="67">
        <f>+BN70+FEV!BZ70</f>
        <v>3</v>
      </c>
      <c r="CA70" s="67">
        <f>+FEV!CA70+BX70</f>
        <v>4</v>
      </c>
      <c r="CB70" s="68">
        <f t="shared" si="217"/>
        <v>1</v>
      </c>
      <c r="CE70" s="161">
        <f t="shared" si="191"/>
        <v>7.166666666666667</v>
      </c>
      <c r="CF70" s="125">
        <f t="shared" si="192"/>
        <v>17</v>
      </c>
      <c r="CG70" s="163">
        <f t="shared" si="202"/>
        <v>172</v>
      </c>
      <c r="CH70" s="163">
        <f t="shared" si="203"/>
        <v>24</v>
      </c>
      <c r="CI70" s="163">
        <f t="shared" si="204"/>
        <v>196</v>
      </c>
      <c r="CJ70" s="157">
        <f t="shared" si="193"/>
        <v>0</v>
      </c>
      <c r="CK70" s="418">
        <f>BY70-BV70+FEV!CK70</f>
        <v>4</v>
      </c>
      <c r="CL70" s="424">
        <f t="shared" si="221"/>
        <v>48</v>
      </c>
      <c r="CM70" s="424"/>
      <c r="CN70" s="124">
        <f t="shared" si="205"/>
        <v>7.166666666666667</v>
      </c>
      <c r="CO70" s="128">
        <f t="shared" si="206"/>
        <v>196</v>
      </c>
      <c r="CP70" s="125">
        <f t="shared" si="195"/>
        <v>15</v>
      </c>
      <c r="CQ70" s="125">
        <f t="shared" si="207"/>
        <v>17</v>
      </c>
    </row>
    <row r="71" spans="1:95" ht="21" customHeight="1" thickBot="1" x14ac:dyDescent="0.3">
      <c r="A71" s="571" t="s">
        <v>164</v>
      </c>
      <c r="B71" s="569" t="s">
        <v>115</v>
      </c>
      <c r="C71" s="26" t="s">
        <v>3</v>
      </c>
      <c r="D71" s="409" t="s">
        <v>25</v>
      </c>
      <c r="E71" s="478"/>
      <c r="F71" s="473"/>
      <c r="G71" s="409" t="s">
        <v>24</v>
      </c>
      <c r="H71" s="409" t="s">
        <v>25</v>
      </c>
      <c r="I71" s="471"/>
      <c r="J71" s="471"/>
      <c r="K71" s="409" t="s">
        <v>24</v>
      </c>
      <c r="L71" s="414" t="s">
        <v>25</v>
      </c>
      <c r="M71" s="473"/>
      <c r="N71" s="479"/>
      <c r="O71" s="409" t="s">
        <v>24</v>
      </c>
      <c r="P71" s="409" t="s">
        <v>25</v>
      </c>
      <c r="Q71" s="471"/>
      <c r="R71" s="471"/>
      <c r="S71" s="414" t="s">
        <v>24</v>
      </c>
      <c r="T71" s="433" t="s">
        <v>26</v>
      </c>
      <c r="U71" s="479"/>
      <c r="V71" s="479"/>
      <c r="W71" s="954" t="s">
        <v>35</v>
      </c>
      <c r="X71" s="409" t="s">
        <v>24</v>
      </c>
      <c r="Y71" s="493"/>
      <c r="Z71" s="477"/>
      <c r="AA71" s="428" t="s">
        <v>40</v>
      </c>
      <c r="AB71" s="410" t="s">
        <v>40</v>
      </c>
      <c r="AC71" s="423" t="s">
        <v>48</v>
      </c>
      <c r="AD71" s="471"/>
      <c r="AE71" s="409" t="s">
        <v>25</v>
      </c>
      <c r="AF71" s="409" t="s">
        <v>25</v>
      </c>
      <c r="AG71" s="441"/>
      <c r="AH71" s="476"/>
      <c r="AI71" s="123">
        <f t="shared" si="166"/>
        <v>5</v>
      </c>
      <c r="AJ71" s="61">
        <f t="shared" si="167"/>
        <v>6</v>
      </c>
      <c r="AK71" s="61">
        <f t="shared" si="196"/>
        <v>0</v>
      </c>
      <c r="AL71" s="61">
        <f t="shared" si="197"/>
        <v>0</v>
      </c>
      <c r="AM71" s="61">
        <f t="shared" si="168"/>
        <v>0</v>
      </c>
      <c r="AN71" s="61">
        <f t="shared" si="169"/>
        <v>1</v>
      </c>
      <c r="AO71" s="61">
        <f t="shared" si="170"/>
        <v>0</v>
      </c>
      <c r="AP71" s="61">
        <f t="shared" si="171"/>
        <v>0</v>
      </c>
      <c r="AQ71" s="61">
        <f t="shared" si="172"/>
        <v>0</v>
      </c>
      <c r="AR71" s="61">
        <f t="shared" si="198"/>
        <v>0</v>
      </c>
      <c r="AS71" s="61">
        <f t="shared" si="173"/>
        <v>0</v>
      </c>
      <c r="AT71" s="61">
        <f t="shared" si="174"/>
        <v>1</v>
      </c>
      <c r="AU71" s="61">
        <f t="shared" si="175"/>
        <v>0</v>
      </c>
      <c r="AV71" s="61">
        <f t="shared" si="176"/>
        <v>0</v>
      </c>
      <c r="AW71" s="61">
        <f t="shared" si="177"/>
        <v>0</v>
      </c>
      <c r="AX71" s="61">
        <f t="shared" si="178"/>
        <v>0</v>
      </c>
      <c r="AY71" s="61">
        <f t="shared" si="179"/>
        <v>0</v>
      </c>
      <c r="AZ71" s="61">
        <f t="shared" si="180"/>
        <v>0</v>
      </c>
      <c r="BA71" s="61">
        <f t="shared" si="181"/>
        <v>2</v>
      </c>
      <c r="BB71" s="61">
        <f t="shared" si="182"/>
        <v>0</v>
      </c>
      <c r="BC71" s="62">
        <f t="shared" si="183"/>
        <v>14</v>
      </c>
      <c r="BD71" s="63"/>
      <c r="BE71" s="545">
        <f t="shared" si="199"/>
        <v>6.666666666666667</v>
      </c>
      <c r="BF71" s="5">
        <f t="shared" si="210"/>
        <v>0</v>
      </c>
      <c r="BG71" s="5">
        <f t="shared" si="161"/>
        <v>0</v>
      </c>
      <c r="BH71" s="5">
        <f t="shared" si="211"/>
        <v>0</v>
      </c>
      <c r="BI71" s="5">
        <f t="shared" si="212"/>
        <v>0</v>
      </c>
      <c r="BJ71" s="5">
        <f t="shared" si="162"/>
        <v>1</v>
      </c>
      <c r="BK71" s="5">
        <f t="shared" si="213"/>
        <v>0</v>
      </c>
      <c r="BL71" s="5">
        <f t="shared" si="163"/>
        <v>0</v>
      </c>
      <c r="BM71" s="5">
        <f t="shared" si="164"/>
        <v>0</v>
      </c>
      <c r="BN71" s="143">
        <f t="shared" si="165"/>
        <v>0</v>
      </c>
      <c r="BO71" s="145">
        <f>+BE71+FEV!BO71</f>
        <v>21</v>
      </c>
      <c r="BP71" s="64">
        <f>+BO71+(JAN!BN42+FEV!BN71+BN71)*(12/24)-$BO$12</f>
        <v>-0.3333333333333357</v>
      </c>
      <c r="BQ71" s="65">
        <f t="shared" si="215"/>
        <v>0</v>
      </c>
      <c r="BR71" s="545">
        <f t="shared" si="218"/>
        <v>21.5</v>
      </c>
      <c r="BS71" s="545">
        <f t="shared" si="219"/>
        <v>0.1666666666666643</v>
      </c>
      <c r="BT71" s="66" t="e">
        <f t="shared" si="220"/>
        <v>#REF!</v>
      </c>
      <c r="BU71" s="67">
        <f t="shared" si="188"/>
        <v>0</v>
      </c>
      <c r="BV71" s="67">
        <f t="shared" si="201"/>
        <v>0</v>
      </c>
      <c r="BW71" s="67">
        <f t="shared" si="189"/>
        <v>1</v>
      </c>
      <c r="BX71" s="67">
        <f t="shared" si="190"/>
        <v>0</v>
      </c>
      <c r="BY71" s="68">
        <f t="shared" si="208"/>
        <v>1</v>
      </c>
      <c r="BZ71" s="67">
        <f>+BN71+FEV!BZ71</f>
        <v>0</v>
      </c>
      <c r="CA71" s="67">
        <f>+FEV!CA71+BX71</f>
        <v>4</v>
      </c>
      <c r="CB71" s="68">
        <f t="shared" si="217"/>
        <v>4</v>
      </c>
      <c r="CE71" s="161">
        <f t="shared" si="191"/>
        <v>6.666666666666667</v>
      </c>
      <c r="CF71" s="125">
        <f t="shared" si="192"/>
        <v>15</v>
      </c>
      <c r="CG71" s="163">
        <f t="shared" si="202"/>
        <v>160</v>
      </c>
      <c r="CH71" s="163">
        <f t="shared" si="203"/>
        <v>12</v>
      </c>
      <c r="CI71" s="163">
        <f t="shared" si="204"/>
        <v>172</v>
      </c>
      <c r="CJ71" s="157">
        <f t="shared" si="193"/>
        <v>0</v>
      </c>
      <c r="CK71" s="418">
        <f>BY71-BV71+FEV!CK71</f>
        <v>3</v>
      </c>
      <c r="CL71" s="424">
        <f t="shared" si="221"/>
        <v>36</v>
      </c>
      <c r="CM71" s="424"/>
      <c r="CN71" s="124">
        <f t="shared" si="205"/>
        <v>6.666666666666667</v>
      </c>
      <c r="CO71" s="128">
        <f t="shared" si="206"/>
        <v>172</v>
      </c>
      <c r="CP71" s="125">
        <f t="shared" si="195"/>
        <v>14</v>
      </c>
      <c r="CQ71" s="125">
        <f t="shared" si="207"/>
        <v>15</v>
      </c>
    </row>
    <row r="72" spans="1:95" ht="21" customHeight="1" thickBot="1" x14ac:dyDescent="0.3">
      <c r="A72" s="571" t="s">
        <v>165</v>
      </c>
      <c r="B72" s="569" t="s">
        <v>100</v>
      </c>
      <c r="C72" s="26" t="s">
        <v>3</v>
      </c>
      <c r="D72" s="412" t="s">
        <v>25</v>
      </c>
      <c r="E72" s="441"/>
      <c r="F72" s="534"/>
      <c r="G72" s="412" t="s">
        <v>24</v>
      </c>
      <c r="H72" s="412" t="s">
        <v>25</v>
      </c>
      <c r="I72" s="475"/>
      <c r="J72" s="475"/>
      <c r="K72" s="412" t="s">
        <v>24</v>
      </c>
      <c r="L72" s="429" t="s">
        <v>26</v>
      </c>
      <c r="M72" s="476"/>
      <c r="N72" s="432"/>
      <c r="O72" s="412" t="s">
        <v>24</v>
      </c>
      <c r="P72" s="412" t="s">
        <v>25</v>
      </c>
      <c r="Q72" s="475"/>
      <c r="R72" s="475"/>
      <c r="S72" s="429" t="s">
        <v>24</v>
      </c>
      <c r="T72" s="434" t="s">
        <v>26</v>
      </c>
      <c r="U72" s="432"/>
      <c r="V72" s="432"/>
      <c r="W72" s="956" t="s">
        <v>24</v>
      </c>
      <c r="X72" s="412" t="s">
        <v>24</v>
      </c>
      <c r="Y72" s="427"/>
      <c r="Z72" s="480"/>
      <c r="AA72" s="363" t="s">
        <v>40</v>
      </c>
      <c r="AB72" s="423" t="s">
        <v>40</v>
      </c>
      <c r="AC72" s="423" t="s">
        <v>48</v>
      </c>
      <c r="AD72" s="475"/>
      <c r="AE72" s="412" t="s">
        <v>25</v>
      </c>
      <c r="AF72" s="412" t="s">
        <v>25</v>
      </c>
      <c r="AG72" s="441"/>
      <c r="AH72" s="476"/>
      <c r="AI72" s="123">
        <f t="shared" si="166"/>
        <v>6</v>
      </c>
      <c r="AJ72" s="61">
        <f t="shared" si="167"/>
        <v>5</v>
      </c>
      <c r="AK72" s="61">
        <f t="shared" si="196"/>
        <v>0</v>
      </c>
      <c r="AL72" s="61">
        <f t="shared" si="197"/>
        <v>0</v>
      </c>
      <c r="AM72" s="61">
        <f t="shared" si="168"/>
        <v>0</v>
      </c>
      <c r="AN72" s="61">
        <f t="shared" si="169"/>
        <v>2</v>
      </c>
      <c r="AO72" s="61">
        <f t="shared" si="170"/>
        <v>0</v>
      </c>
      <c r="AP72" s="61">
        <f t="shared" si="171"/>
        <v>0</v>
      </c>
      <c r="AQ72" s="61">
        <f t="shared" si="172"/>
        <v>0</v>
      </c>
      <c r="AR72" s="61">
        <f t="shared" si="198"/>
        <v>0</v>
      </c>
      <c r="AS72" s="61">
        <f t="shared" si="173"/>
        <v>0</v>
      </c>
      <c r="AT72" s="61">
        <f t="shared" si="174"/>
        <v>0</v>
      </c>
      <c r="AU72" s="61">
        <f t="shared" si="175"/>
        <v>0</v>
      </c>
      <c r="AV72" s="61">
        <f t="shared" si="176"/>
        <v>0</v>
      </c>
      <c r="AW72" s="61">
        <f t="shared" si="177"/>
        <v>0</v>
      </c>
      <c r="AX72" s="61">
        <f t="shared" si="178"/>
        <v>0</v>
      </c>
      <c r="AY72" s="61">
        <f t="shared" si="179"/>
        <v>0</v>
      </c>
      <c r="AZ72" s="61">
        <f t="shared" si="180"/>
        <v>0</v>
      </c>
      <c r="BA72" s="61">
        <f t="shared" si="181"/>
        <v>2</v>
      </c>
      <c r="BB72" s="61">
        <f t="shared" si="182"/>
        <v>0</v>
      </c>
      <c r="BC72" s="62">
        <f t="shared" si="183"/>
        <v>15</v>
      </c>
      <c r="BD72" s="63"/>
      <c r="BE72" s="545">
        <f t="shared" si="199"/>
        <v>7.166666666666667</v>
      </c>
      <c r="BF72" s="5">
        <f t="shared" si="210"/>
        <v>0</v>
      </c>
      <c r="BG72" s="5">
        <f t="shared" si="161"/>
        <v>0</v>
      </c>
      <c r="BH72" s="5">
        <f t="shared" si="211"/>
        <v>0</v>
      </c>
      <c r="BI72" s="5">
        <f t="shared" si="212"/>
        <v>0</v>
      </c>
      <c r="BJ72" s="5">
        <f t="shared" si="162"/>
        <v>1</v>
      </c>
      <c r="BK72" s="5">
        <f t="shared" si="213"/>
        <v>0</v>
      </c>
      <c r="BL72" s="5">
        <f t="shared" si="163"/>
        <v>0</v>
      </c>
      <c r="BM72" s="5">
        <f t="shared" si="164"/>
        <v>0</v>
      </c>
      <c r="BN72" s="143">
        <f t="shared" si="165"/>
        <v>0</v>
      </c>
      <c r="BO72" s="145">
        <f>+BE72+FEV!BO72</f>
        <v>21.166666666666668</v>
      </c>
      <c r="BP72" s="64">
        <f>+BO72+(JAN!BN76+FEV!BN72+BN72)*(12/24)-$BO$12</f>
        <v>-0.16666666666666785</v>
      </c>
      <c r="BQ72" s="65">
        <f t="shared" si="215"/>
        <v>0</v>
      </c>
      <c r="BR72" s="545">
        <f t="shared" si="218"/>
        <v>21.666666666666668</v>
      </c>
      <c r="BS72" s="545">
        <f t="shared" si="219"/>
        <v>0.33333333333333215</v>
      </c>
      <c r="BT72" s="66" t="e">
        <f t="shared" si="220"/>
        <v>#REF!</v>
      </c>
      <c r="BU72" s="67">
        <f t="shared" si="188"/>
        <v>0</v>
      </c>
      <c r="BV72" s="67">
        <f t="shared" si="201"/>
        <v>0</v>
      </c>
      <c r="BW72" s="67">
        <f t="shared" si="189"/>
        <v>1</v>
      </c>
      <c r="BX72" s="67">
        <f t="shared" si="190"/>
        <v>0</v>
      </c>
      <c r="BY72" s="68">
        <f t="shared" si="208"/>
        <v>1</v>
      </c>
      <c r="BZ72" s="67">
        <f>+BN72+FEV!BZ72</f>
        <v>0</v>
      </c>
      <c r="CA72" s="67">
        <f>+FEV!CA72+BX72</f>
        <v>5</v>
      </c>
      <c r="CB72" s="68">
        <f t="shared" si="217"/>
        <v>5</v>
      </c>
      <c r="CE72" s="161">
        <f t="shared" si="191"/>
        <v>7.166666666666667</v>
      </c>
      <c r="CF72" s="125">
        <f t="shared" si="192"/>
        <v>16</v>
      </c>
      <c r="CG72" s="163">
        <f t="shared" si="202"/>
        <v>172</v>
      </c>
      <c r="CH72" s="163">
        <f t="shared" si="203"/>
        <v>12</v>
      </c>
      <c r="CI72" s="163">
        <f t="shared" si="204"/>
        <v>184</v>
      </c>
      <c r="CJ72" s="157">
        <f t="shared" si="193"/>
        <v>0</v>
      </c>
      <c r="CK72" s="418">
        <f>BY72-BV72+FEV!CK72</f>
        <v>7</v>
      </c>
      <c r="CL72" s="851">
        <f>CK72*12+BV72*8+12</f>
        <v>96</v>
      </c>
      <c r="CM72" s="424"/>
      <c r="CN72" s="124">
        <f t="shared" si="205"/>
        <v>7.166666666666667</v>
      </c>
      <c r="CO72" s="128">
        <f t="shared" si="206"/>
        <v>184</v>
      </c>
      <c r="CP72" s="125">
        <f t="shared" si="195"/>
        <v>15</v>
      </c>
      <c r="CQ72" s="125">
        <f t="shared" si="207"/>
        <v>16</v>
      </c>
    </row>
    <row r="73" spans="1:95" ht="21" customHeight="1" thickBot="1" x14ac:dyDescent="0.3">
      <c r="A73" s="571" t="s">
        <v>167</v>
      </c>
      <c r="B73" s="569" t="s">
        <v>335</v>
      </c>
      <c r="C73" s="26" t="s">
        <v>3</v>
      </c>
      <c r="D73" s="409"/>
      <c r="E73" s="414"/>
      <c r="F73" s="433" t="s">
        <v>37</v>
      </c>
      <c r="G73" s="409" t="s">
        <v>37</v>
      </c>
      <c r="H73" s="409" t="s">
        <v>37</v>
      </c>
      <c r="I73" s="406" t="s">
        <v>37</v>
      </c>
      <c r="J73" s="406" t="s">
        <v>37</v>
      </c>
      <c r="K73" s="409"/>
      <c r="L73" s="414"/>
      <c r="M73" s="433" t="s">
        <v>37</v>
      </c>
      <c r="N73" s="409" t="s">
        <v>37</v>
      </c>
      <c r="O73" s="409" t="s">
        <v>37</v>
      </c>
      <c r="P73" s="409" t="s">
        <v>37</v>
      </c>
      <c r="Q73" s="406" t="s">
        <v>37</v>
      </c>
      <c r="R73" s="406"/>
      <c r="S73" s="414"/>
      <c r="T73" s="433" t="s">
        <v>37</v>
      </c>
      <c r="U73" s="409" t="s">
        <v>37</v>
      </c>
      <c r="V73" s="409" t="s">
        <v>37</v>
      </c>
      <c r="W73" s="954" t="s">
        <v>37</v>
      </c>
      <c r="X73" s="409" t="s">
        <v>37</v>
      </c>
      <c r="Y73" s="408"/>
      <c r="Z73" s="465"/>
      <c r="AA73" s="428" t="s">
        <v>37</v>
      </c>
      <c r="AB73" s="410" t="s">
        <v>37</v>
      </c>
      <c r="AC73" s="423" t="s">
        <v>37</v>
      </c>
      <c r="AD73" s="406" t="s">
        <v>37</v>
      </c>
      <c r="AE73" s="409" t="s">
        <v>37</v>
      </c>
      <c r="AF73" s="409"/>
      <c r="AG73" s="414"/>
      <c r="AH73" s="433" t="s">
        <v>37</v>
      </c>
      <c r="AI73" s="123">
        <f t="shared" si="166"/>
        <v>0</v>
      </c>
      <c r="AJ73" s="61">
        <f t="shared" si="167"/>
        <v>0</v>
      </c>
      <c r="AK73" s="61">
        <f t="shared" si="196"/>
        <v>0</v>
      </c>
      <c r="AL73" s="61">
        <f t="shared" si="197"/>
        <v>0</v>
      </c>
      <c r="AM73" s="61">
        <f t="shared" si="168"/>
        <v>0</v>
      </c>
      <c r="AN73" s="61">
        <f t="shared" si="169"/>
        <v>0</v>
      </c>
      <c r="AO73" s="61">
        <f t="shared" si="170"/>
        <v>0</v>
      </c>
      <c r="AP73" s="61">
        <f t="shared" si="171"/>
        <v>0</v>
      </c>
      <c r="AQ73" s="61">
        <f t="shared" si="172"/>
        <v>0</v>
      </c>
      <c r="AR73" s="61">
        <f t="shared" si="198"/>
        <v>0</v>
      </c>
      <c r="AS73" s="61">
        <f t="shared" si="173"/>
        <v>0</v>
      </c>
      <c r="AT73" s="61">
        <f t="shared" si="174"/>
        <v>0</v>
      </c>
      <c r="AU73" s="61">
        <f t="shared" si="175"/>
        <v>0</v>
      </c>
      <c r="AV73" s="61">
        <f t="shared" si="176"/>
        <v>21</v>
      </c>
      <c r="AW73" s="61">
        <f t="shared" si="177"/>
        <v>0</v>
      </c>
      <c r="AX73" s="61">
        <f t="shared" si="178"/>
        <v>0</v>
      </c>
      <c r="AY73" s="61">
        <f t="shared" si="179"/>
        <v>0</v>
      </c>
      <c r="AZ73" s="61">
        <f t="shared" si="180"/>
        <v>0</v>
      </c>
      <c r="BA73" s="61">
        <f t="shared" si="181"/>
        <v>0</v>
      </c>
      <c r="BB73" s="61">
        <f t="shared" si="182"/>
        <v>0</v>
      </c>
      <c r="BC73" s="62">
        <f t="shared" si="183"/>
        <v>14</v>
      </c>
      <c r="BD73" s="63"/>
      <c r="BE73" s="545">
        <f t="shared" si="199"/>
        <v>7</v>
      </c>
      <c r="BF73" s="5">
        <f t="shared" si="210"/>
        <v>0</v>
      </c>
      <c r="BG73" s="5">
        <f t="shared" si="161"/>
        <v>0</v>
      </c>
      <c r="BH73" s="5">
        <f t="shared" si="211"/>
        <v>0</v>
      </c>
      <c r="BI73" s="5">
        <f t="shared" si="212"/>
        <v>0</v>
      </c>
      <c r="BJ73" s="5">
        <f t="shared" si="162"/>
        <v>0</v>
      </c>
      <c r="BK73" s="5">
        <f t="shared" si="213"/>
        <v>0</v>
      </c>
      <c r="BL73" s="5">
        <f t="shared" si="163"/>
        <v>0</v>
      </c>
      <c r="BM73" s="5">
        <f t="shared" si="164"/>
        <v>0</v>
      </c>
      <c r="BN73" s="143">
        <f t="shared" si="165"/>
        <v>0</v>
      </c>
      <c r="BO73" s="145">
        <f>+BE73+FEV!BO73</f>
        <v>15.333333333333334</v>
      </c>
      <c r="BP73" s="837">
        <f>+BO73+(JAN!BN79+FEV!BN73+BN73)*(12/24)-$BO$12+"144:00"</f>
        <v>0</v>
      </c>
      <c r="BQ73" s="65">
        <f t="shared" si="215"/>
        <v>0</v>
      </c>
      <c r="BR73" s="838">
        <f>+BO73+BY73*$BD$2+"144:00"</f>
        <v>21.333333333333336</v>
      </c>
      <c r="BS73" s="545">
        <f>+BR73-$BO$12</f>
        <v>0</v>
      </c>
      <c r="BT73" s="66" t="e">
        <f t="shared" si="220"/>
        <v>#REF!</v>
      </c>
      <c r="BU73" s="67">
        <f t="shared" si="188"/>
        <v>0</v>
      </c>
      <c r="BV73" s="67">
        <f t="shared" si="201"/>
        <v>0</v>
      </c>
      <c r="BW73" s="67">
        <f t="shared" si="189"/>
        <v>0</v>
      </c>
      <c r="BX73" s="67">
        <f t="shared" si="190"/>
        <v>0</v>
      </c>
      <c r="BY73" s="68">
        <f t="shared" si="208"/>
        <v>0</v>
      </c>
      <c r="BZ73" s="67">
        <f>+BN73+FEV!BZ73</f>
        <v>0</v>
      </c>
      <c r="CA73" s="67">
        <f>+FEV!CA73+BX73</f>
        <v>0</v>
      </c>
      <c r="CB73" s="68">
        <f t="shared" si="217"/>
        <v>0</v>
      </c>
      <c r="CE73" s="161">
        <f t="shared" ref="CE73" si="228">+BE73</f>
        <v>7</v>
      </c>
      <c r="CF73" s="125">
        <f t="shared" ref="CF73" si="229">+BC73+BF73+BG73+BJ73+BK73+BL73+BM73+BH73+BI73</f>
        <v>14</v>
      </c>
      <c r="CG73" s="163">
        <f t="shared" ref="CG73" si="230">+BE73*24-(AQ73+AU73+AV73)*8</f>
        <v>0</v>
      </c>
      <c r="CH73" s="163">
        <f t="shared" ref="CH73" si="231">+(BF73+BG73+BJ73+BK73+BL73+BM73)*12+(BH73+BI73)*8</f>
        <v>0</v>
      </c>
      <c r="CI73" s="163">
        <f t="shared" ref="CI73" si="232">+CG73+CH73</f>
        <v>0</v>
      </c>
      <c r="CJ73" s="157">
        <f t="shared" ref="CJ73" si="233">+(AQ73+AU73+AV73)*8+(BN73)*12</f>
        <v>168</v>
      </c>
      <c r="CK73" s="418">
        <f>BY73-BV73+FEV!CK73</f>
        <v>0</v>
      </c>
      <c r="CL73" s="424">
        <f>CK73*12+BV73*8</f>
        <v>0</v>
      </c>
      <c r="CM73" s="424"/>
      <c r="CN73" s="124">
        <f t="shared" si="205"/>
        <v>7</v>
      </c>
      <c r="CO73" s="128">
        <f t="shared" si="206"/>
        <v>0</v>
      </c>
      <c r="CP73" s="125">
        <f t="shared" si="195"/>
        <v>14</v>
      </c>
      <c r="CQ73" s="125">
        <f t="shared" si="207"/>
        <v>14</v>
      </c>
    </row>
    <row r="74" spans="1:95" ht="21" customHeight="1" thickBot="1" x14ac:dyDescent="0.3">
      <c r="A74" s="571" t="s">
        <v>169</v>
      </c>
      <c r="B74" s="569" t="s">
        <v>336</v>
      </c>
      <c r="C74" s="26" t="s">
        <v>3</v>
      </c>
      <c r="D74" s="409" t="s">
        <v>26</v>
      </c>
      <c r="E74" s="478"/>
      <c r="F74" s="473"/>
      <c r="G74" s="409" t="s">
        <v>24</v>
      </c>
      <c r="H74" s="409" t="s">
        <v>31</v>
      </c>
      <c r="I74" s="471"/>
      <c r="J74" s="471"/>
      <c r="K74" s="409" t="s">
        <v>24</v>
      </c>
      <c r="L74" s="414" t="s">
        <v>25</v>
      </c>
      <c r="M74" s="473"/>
      <c r="N74" s="479"/>
      <c r="O74" s="409" t="s">
        <v>24</v>
      </c>
      <c r="P74" s="409" t="s">
        <v>25</v>
      </c>
      <c r="Q74" s="471"/>
      <c r="R74" s="471" t="s">
        <v>50</v>
      </c>
      <c r="S74" s="430" t="s">
        <v>24</v>
      </c>
      <c r="T74" s="433" t="s">
        <v>25</v>
      </c>
      <c r="U74" s="479"/>
      <c r="V74" s="479"/>
      <c r="W74" s="407" t="s">
        <v>24</v>
      </c>
      <c r="X74" s="409" t="s">
        <v>24</v>
      </c>
      <c r="Y74" s="493"/>
      <c r="Z74" s="477"/>
      <c r="AA74" s="428" t="s">
        <v>40</v>
      </c>
      <c r="AB74" s="410" t="s">
        <v>40</v>
      </c>
      <c r="AC74" s="423" t="s">
        <v>48</v>
      </c>
      <c r="AD74" s="471" t="s">
        <v>26</v>
      </c>
      <c r="AE74" s="409" t="s">
        <v>25</v>
      </c>
      <c r="AF74" s="409" t="s">
        <v>25</v>
      </c>
      <c r="AG74" s="478"/>
      <c r="AH74" s="473"/>
      <c r="AI74" s="123">
        <f t="shared" si="166"/>
        <v>6</v>
      </c>
      <c r="AJ74" s="61">
        <f t="shared" si="167"/>
        <v>5</v>
      </c>
      <c r="AK74" s="61">
        <f t="shared" si="196"/>
        <v>0</v>
      </c>
      <c r="AL74" s="61">
        <f t="shared" si="197"/>
        <v>0</v>
      </c>
      <c r="AM74" s="61">
        <f t="shared" si="168"/>
        <v>0</v>
      </c>
      <c r="AN74" s="61">
        <f t="shared" si="169"/>
        <v>2</v>
      </c>
      <c r="AO74" s="61">
        <f t="shared" si="170"/>
        <v>0</v>
      </c>
      <c r="AP74" s="61">
        <f t="shared" si="171"/>
        <v>1</v>
      </c>
      <c r="AQ74" s="61">
        <f t="shared" si="172"/>
        <v>0</v>
      </c>
      <c r="AR74" s="61">
        <f t="shared" si="198"/>
        <v>0</v>
      </c>
      <c r="AS74" s="61">
        <f t="shared" si="173"/>
        <v>0</v>
      </c>
      <c r="AT74" s="61">
        <f t="shared" si="174"/>
        <v>0</v>
      </c>
      <c r="AU74" s="61">
        <f t="shared" si="175"/>
        <v>0</v>
      </c>
      <c r="AV74" s="61">
        <f t="shared" si="176"/>
        <v>0</v>
      </c>
      <c r="AW74" s="61">
        <f t="shared" si="177"/>
        <v>0</v>
      </c>
      <c r="AX74" s="61">
        <f t="shared" si="178"/>
        <v>0</v>
      </c>
      <c r="AY74" s="61">
        <f t="shared" si="179"/>
        <v>0</v>
      </c>
      <c r="AZ74" s="61">
        <f t="shared" si="180"/>
        <v>0</v>
      </c>
      <c r="BA74" s="61">
        <f t="shared" si="181"/>
        <v>2</v>
      </c>
      <c r="BB74" s="61">
        <f t="shared" si="182"/>
        <v>0</v>
      </c>
      <c r="BC74" s="62">
        <f t="shared" si="183"/>
        <v>15</v>
      </c>
      <c r="BD74" s="63"/>
      <c r="BE74" s="545">
        <f t="shared" si="199"/>
        <v>7.166666666666667</v>
      </c>
      <c r="BF74" s="5">
        <f t="shared" si="210"/>
        <v>0</v>
      </c>
      <c r="BG74" s="5">
        <f t="shared" si="161"/>
        <v>0</v>
      </c>
      <c r="BH74" s="5">
        <f t="shared" si="211"/>
        <v>0</v>
      </c>
      <c r="BI74" s="5">
        <f t="shared" si="212"/>
        <v>0</v>
      </c>
      <c r="BJ74" s="5">
        <f t="shared" si="162"/>
        <v>1</v>
      </c>
      <c r="BK74" s="5">
        <f t="shared" si="213"/>
        <v>0</v>
      </c>
      <c r="BL74" s="5">
        <f t="shared" si="163"/>
        <v>1</v>
      </c>
      <c r="BM74" s="5">
        <f t="shared" si="164"/>
        <v>0</v>
      </c>
      <c r="BN74" s="143">
        <f t="shared" si="165"/>
        <v>0</v>
      </c>
      <c r="BO74" s="145">
        <f>+BE74+FEV!BO74</f>
        <v>15.666666666666668</v>
      </c>
      <c r="BP74" s="837">
        <f>+BO74+(JAN!BN79+FEV!BN74+BN74)*(12/24)-$BO$12+"144:00"</f>
        <v>0.33333333333333215</v>
      </c>
      <c r="BQ74" s="65">
        <f t="shared" si="215"/>
        <v>0</v>
      </c>
      <c r="BR74" s="838">
        <f>+BO74+BY74*$BD$2+"144:00"</f>
        <v>22.666666666666668</v>
      </c>
      <c r="BS74" s="545">
        <f>+BR74-$BO$12</f>
        <v>1.3333333333333321</v>
      </c>
      <c r="BT74" s="66" t="e">
        <f t="shared" si="220"/>
        <v>#REF!</v>
      </c>
      <c r="BU74" s="67">
        <f t="shared" si="188"/>
        <v>0</v>
      </c>
      <c r="BV74" s="67">
        <f t="shared" si="201"/>
        <v>0</v>
      </c>
      <c r="BW74" s="67">
        <f t="shared" si="189"/>
        <v>1</v>
      </c>
      <c r="BX74" s="67">
        <f t="shared" si="190"/>
        <v>1</v>
      </c>
      <c r="BY74" s="68">
        <f t="shared" si="208"/>
        <v>2</v>
      </c>
      <c r="BZ74" s="67">
        <f>+BN74+FEV!BZ74</f>
        <v>0</v>
      </c>
      <c r="CA74" s="67">
        <f>+FEV!CA74+BX74</f>
        <v>1</v>
      </c>
      <c r="CB74" s="68">
        <f t="shared" si="217"/>
        <v>1</v>
      </c>
      <c r="CE74" s="161">
        <f t="shared" ref="CE74:CE75" si="234">+BE74</f>
        <v>7.166666666666667</v>
      </c>
      <c r="CF74" s="125">
        <f t="shared" ref="CF74:CF75" si="235">+BC74+BF74+BG74+BJ74+BK74+BL74+BM74+BH74+BI74</f>
        <v>17</v>
      </c>
      <c r="CG74" s="163">
        <f t="shared" ref="CG74:CG75" si="236">+BE74*24-(AQ74+AU74+AV74)*8</f>
        <v>172</v>
      </c>
      <c r="CH74" s="163">
        <f t="shared" ref="CH74:CH75" si="237">+(BF74+BG74+BJ74+BK74+BL74+BM74)*12+(BH74+BI74)*8</f>
        <v>24</v>
      </c>
      <c r="CI74" s="163">
        <f t="shared" ref="CI74:CI75" si="238">+CG74+CH74</f>
        <v>196</v>
      </c>
      <c r="CJ74" s="157">
        <f t="shared" ref="CJ74:CJ75" si="239">+(AQ74+AU74+AV74)*8+(BN74)*12</f>
        <v>0</v>
      </c>
      <c r="CK74" s="418">
        <f>BY74-BV74+FEV!CK74</f>
        <v>3</v>
      </c>
      <c r="CL74" s="851">
        <f>CK74*12+BV74*8+2</f>
        <v>38</v>
      </c>
      <c r="CM74" s="424"/>
      <c r="CN74" s="124">
        <f t="shared" si="205"/>
        <v>7.166666666666667</v>
      </c>
      <c r="CO74" s="128">
        <f t="shared" si="206"/>
        <v>196</v>
      </c>
      <c r="CP74" s="125">
        <f t="shared" si="195"/>
        <v>15</v>
      </c>
      <c r="CQ74" s="125">
        <f t="shared" si="207"/>
        <v>17</v>
      </c>
    </row>
    <row r="75" spans="1:95" ht="21" customHeight="1" x14ac:dyDescent="0.25">
      <c r="A75" s="571" t="s">
        <v>325</v>
      </c>
      <c r="B75" s="569" t="s">
        <v>337</v>
      </c>
      <c r="C75" s="26" t="s">
        <v>3</v>
      </c>
      <c r="D75" s="409" t="s">
        <v>25</v>
      </c>
      <c r="E75" s="478"/>
      <c r="F75" s="473"/>
      <c r="G75" s="409" t="s">
        <v>24</v>
      </c>
      <c r="H75" s="409" t="s">
        <v>25</v>
      </c>
      <c r="I75" s="471"/>
      <c r="J75" s="471"/>
      <c r="K75" s="409" t="s">
        <v>24</v>
      </c>
      <c r="L75" s="414" t="s">
        <v>25</v>
      </c>
      <c r="M75" s="473"/>
      <c r="N75" s="479"/>
      <c r="O75" s="409" t="s">
        <v>27</v>
      </c>
      <c r="P75" s="409" t="s">
        <v>25</v>
      </c>
      <c r="Q75" s="471"/>
      <c r="R75" s="471"/>
      <c r="S75" s="414" t="s">
        <v>24</v>
      </c>
      <c r="T75" s="433" t="s">
        <v>25</v>
      </c>
      <c r="U75" s="479"/>
      <c r="V75" s="479"/>
      <c r="W75" s="954" t="s">
        <v>27</v>
      </c>
      <c r="X75" s="409" t="s">
        <v>27</v>
      </c>
      <c r="Y75" s="493"/>
      <c r="Z75" s="477" t="s">
        <v>51</v>
      </c>
      <c r="AA75" s="428" t="s">
        <v>40</v>
      </c>
      <c r="AB75" s="410" t="s">
        <v>40</v>
      </c>
      <c r="AC75" s="423" t="s">
        <v>48</v>
      </c>
      <c r="AD75" s="471"/>
      <c r="AE75" s="409" t="s">
        <v>25</v>
      </c>
      <c r="AF75" s="409" t="s">
        <v>25</v>
      </c>
      <c r="AG75" s="478"/>
      <c r="AH75" s="473"/>
      <c r="AI75" s="123">
        <f t="shared" si="166"/>
        <v>3</v>
      </c>
      <c r="AJ75" s="61">
        <f t="shared" si="167"/>
        <v>7</v>
      </c>
      <c r="AK75" s="61">
        <f t="shared" si="196"/>
        <v>0</v>
      </c>
      <c r="AL75" s="61">
        <f t="shared" si="197"/>
        <v>0</v>
      </c>
      <c r="AM75" s="61">
        <f t="shared" si="168"/>
        <v>0</v>
      </c>
      <c r="AN75" s="61">
        <f t="shared" si="169"/>
        <v>0</v>
      </c>
      <c r="AO75" s="61">
        <f t="shared" si="170"/>
        <v>3</v>
      </c>
      <c r="AP75" s="61">
        <f t="shared" si="171"/>
        <v>0</v>
      </c>
      <c r="AQ75" s="61">
        <f t="shared" si="172"/>
        <v>0</v>
      </c>
      <c r="AR75" s="61">
        <f t="shared" si="198"/>
        <v>0</v>
      </c>
      <c r="AS75" s="61">
        <f t="shared" si="173"/>
        <v>0</v>
      </c>
      <c r="AT75" s="61">
        <f t="shared" si="174"/>
        <v>0</v>
      </c>
      <c r="AU75" s="61">
        <f t="shared" si="175"/>
        <v>0</v>
      </c>
      <c r="AV75" s="61">
        <f t="shared" si="176"/>
        <v>0</v>
      </c>
      <c r="AW75" s="61">
        <f t="shared" si="177"/>
        <v>0</v>
      </c>
      <c r="AX75" s="61">
        <f t="shared" si="178"/>
        <v>0</v>
      </c>
      <c r="AY75" s="61">
        <f t="shared" si="179"/>
        <v>0</v>
      </c>
      <c r="AZ75" s="61">
        <f t="shared" si="180"/>
        <v>0</v>
      </c>
      <c r="BA75" s="61">
        <f t="shared" si="181"/>
        <v>2</v>
      </c>
      <c r="BB75" s="61">
        <f t="shared" si="182"/>
        <v>0</v>
      </c>
      <c r="BC75" s="62">
        <f t="shared" si="183"/>
        <v>15</v>
      </c>
      <c r="BD75" s="63"/>
      <c r="BE75" s="545">
        <f t="shared" si="199"/>
        <v>7.166666666666667</v>
      </c>
      <c r="BF75" s="5">
        <f t="shared" si="210"/>
        <v>0</v>
      </c>
      <c r="BG75" s="5">
        <f t="shared" si="161"/>
        <v>0</v>
      </c>
      <c r="BH75" s="5">
        <f t="shared" si="211"/>
        <v>0</v>
      </c>
      <c r="BI75" s="5">
        <f t="shared" si="212"/>
        <v>0</v>
      </c>
      <c r="BJ75" s="5">
        <f t="shared" si="162"/>
        <v>1</v>
      </c>
      <c r="BK75" s="5">
        <f t="shared" si="213"/>
        <v>0</v>
      </c>
      <c r="BL75" s="5">
        <f t="shared" si="163"/>
        <v>0</v>
      </c>
      <c r="BM75" s="5">
        <f t="shared" si="164"/>
        <v>1</v>
      </c>
      <c r="BN75" s="143">
        <f t="shared" si="165"/>
        <v>0</v>
      </c>
      <c r="BO75" s="145">
        <f>+BE75+FEV!BO75</f>
        <v>16.166666666666668</v>
      </c>
      <c r="BP75" s="837">
        <f>+BO75+(JAN!BN79+FEV!BN75+BN75)*(12/24)-$BO$12+"144:00"</f>
        <v>0.83333333333333215</v>
      </c>
      <c r="BQ75" s="65">
        <f t="shared" si="215"/>
        <v>0</v>
      </c>
      <c r="BR75" s="838">
        <f>+BO75+BY75*$BD$2+"144:00"</f>
        <v>23.166666666666668</v>
      </c>
      <c r="BS75" s="545">
        <f>+BR75-$BO$12</f>
        <v>1.8333333333333321</v>
      </c>
      <c r="BT75" s="66" t="e">
        <f t="shared" si="220"/>
        <v>#REF!</v>
      </c>
      <c r="BU75" s="67">
        <f t="shared" si="188"/>
        <v>0</v>
      </c>
      <c r="BV75" s="67">
        <f t="shared" si="201"/>
        <v>0</v>
      </c>
      <c r="BW75" s="67">
        <f t="shared" si="189"/>
        <v>1</v>
      </c>
      <c r="BX75" s="67">
        <f t="shared" si="190"/>
        <v>1</v>
      </c>
      <c r="BY75" s="68">
        <f t="shared" si="208"/>
        <v>2</v>
      </c>
      <c r="BZ75" s="67">
        <f>+BN75+FEV!BZ75</f>
        <v>0</v>
      </c>
      <c r="CA75" s="67">
        <f>+FEV!CA75+BX75</f>
        <v>1</v>
      </c>
      <c r="CB75" s="68">
        <f t="shared" si="217"/>
        <v>1</v>
      </c>
      <c r="CE75" s="161">
        <f t="shared" si="234"/>
        <v>7.166666666666667</v>
      </c>
      <c r="CF75" s="125">
        <f t="shared" si="235"/>
        <v>17</v>
      </c>
      <c r="CG75" s="163">
        <f t="shared" si="236"/>
        <v>172</v>
      </c>
      <c r="CH75" s="163">
        <f t="shared" si="237"/>
        <v>24</v>
      </c>
      <c r="CI75" s="163">
        <f t="shared" si="238"/>
        <v>196</v>
      </c>
      <c r="CJ75" s="157">
        <f t="shared" si="239"/>
        <v>0</v>
      </c>
      <c r="CK75" s="418">
        <f>BY75-BV75+FEV!CK75</f>
        <v>3</v>
      </c>
      <c r="CL75" s="424">
        <f t="shared" ref="CL75" si="240">CK75*12+BV75*8</f>
        <v>36</v>
      </c>
      <c r="CM75" s="424"/>
      <c r="CN75" s="124">
        <f t="shared" si="205"/>
        <v>7.166666666666667</v>
      </c>
      <c r="CO75" s="128">
        <f t="shared" si="206"/>
        <v>196</v>
      </c>
      <c r="CP75" s="125">
        <f t="shared" si="195"/>
        <v>15</v>
      </c>
      <c r="CQ75" s="125">
        <f t="shared" si="207"/>
        <v>17</v>
      </c>
    </row>
    <row r="76" spans="1:95" ht="21" customHeight="1" thickBot="1" x14ac:dyDescent="0.3">
      <c r="A76" s="89"/>
      <c r="B76" s="89"/>
      <c r="C76" s="89"/>
      <c r="D76" s="133"/>
      <c r="E76" s="133"/>
      <c r="F76" s="228"/>
      <c r="G76" s="229"/>
      <c r="H76" s="230"/>
      <c r="I76" s="230"/>
      <c r="J76" s="230"/>
      <c r="K76" s="230"/>
      <c r="L76" s="230"/>
      <c r="M76" s="231"/>
      <c r="N76" s="232"/>
      <c r="O76" s="133"/>
      <c r="P76" s="133"/>
      <c r="Q76" s="133"/>
      <c r="R76" s="133"/>
      <c r="S76" s="133"/>
      <c r="T76" s="228"/>
      <c r="U76" s="229"/>
      <c r="V76" s="230"/>
      <c r="W76" s="230"/>
      <c r="X76" s="230"/>
      <c r="Y76" s="230"/>
      <c r="Z76" s="230"/>
      <c r="AA76" s="231"/>
      <c r="AB76" s="232"/>
      <c r="AC76" s="133"/>
      <c r="AD76" s="133"/>
      <c r="AE76" s="133"/>
      <c r="AF76" s="133"/>
      <c r="AG76" s="133"/>
      <c r="AH76" s="133"/>
      <c r="AI76" s="69">
        <f t="shared" ref="AI76:BC76" si="241">SUM(AI60:AI75)</f>
        <v>62</v>
      </c>
      <c r="AJ76" s="69">
        <f t="shared" si="241"/>
        <v>80</v>
      </c>
      <c r="AK76" s="69">
        <f t="shared" si="241"/>
        <v>0</v>
      </c>
      <c r="AL76" s="69">
        <f t="shared" si="241"/>
        <v>0</v>
      </c>
      <c r="AM76" s="69">
        <f t="shared" si="241"/>
        <v>0</v>
      </c>
      <c r="AN76" s="69">
        <f t="shared" si="241"/>
        <v>13</v>
      </c>
      <c r="AO76" s="69">
        <f t="shared" si="241"/>
        <v>12</v>
      </c>
      <c r="AP76" s="69">
        <f t="shared" si="241"/>
        <v>11</v>
      </c>
      <c r="AQ76" s="69">
        <f t="shared" si="241"/>
        <v>2</v>
      </c>
      <c r="AR76" s="69">
        <f t="shared" si="241"/>
        <v>0</v>
      </c>
      <c r="AS76" s="69">
        <f t="shared" si="241"/>
        <v>0</v>
      </c>
      <c r="AT76" s="69">
        <f t="shared" si="241"/>
        <v>1</v>
      </c>
      <c r="AU76" s="69">
        <f t="shared" si="241"/>
        <v>0</v>
      </c>
      <c r="AV76" s="69">
        <f t="shared" si="241"/>
        <v>42</v>
      </c>
      <c r="AW76" s="69">
        <f t="shared" si="241"/>
        <v>0</v>
      </c>
      <c r="AX76" s="69">
        <f t="shared" si="241"/>
        <v>0</v>
      </c>
      <c r="AY76" s="69">
        <f t="shared" si="241"/>
        <v>0</v>
      </c>
      <c r="AZ76" s="69">
        <f t="shared" si="241"/>
        <v>0</v>
      </c>
      <c r="BA76" s="69">
        <f t="shared" si="241"/>
        <v>26</v>
      </c>
      <c r="BB76" s="69">
        <f t="shared" si="241"/>
        <v>0</v>
      </c>
      <c r="BC76" s="372">
        <f t="shared" si="241"/>
        <v>222.33333333333334</v>
      </c>
      <c r="BD76" s="90" t="e">
        <f>SUM(BD14:BD75)</f>
        <v>#REF!</v>
      </c>
      <c r="BE76" s="72"/>
      <c r="BF76" s="144">
        <f>SUM(BF13:BF75)</f>
        <v>7</v>
      </c>
      <c r="BG76" s="144">
        <f>SUM(BG13:BG75)</f>
        <v>20</v>
      </c>
      <c r="BH76" s="144">
        <f>SUM(BH13:BH75)</f>
        <v>0</v>
      </c>
      <c r="BI76" s="144">
        <f>SUM(BI13:BI75)</f>
        <v>0</v>
      </c>
      <c r="BJ76" s="144">
        <f>SUM(BJ13:BJ75)</f>
        <v>25</v>
      </c>
      <c r="BK76" s="144">
        <f>SUM(BK13:BK75)</f>
        <v>3</v>
      </c>
      <c r="BL76" s="144">
        <f>SUM(BL13:BL75)</f>
        <v>6</v>
      </c>
      <c r="BM76" s="144">
        <f>SUM(BM13:BM75)</f>
        <v>4</v>
      </c>
      <c r="BN76" s="144" t="e">
        <f>SUM(BN13:BN75)</f>
        <v>#REF!</v>
      </c>
      <c r="BO76" s="150" t="s">
        <v>191</v>
      </c>
      <c r="BP76" s="92" t="e">
        <f>AVERAGE(BP61:BP75)</f>
        <v>#REF!</v>
      </c>
      <c r="BQ76" s="92"/>
      <c r="BR76" s="91" t="s">
        <v>191</v>
      </c>
      <c r="BS76" s="92" t="e">
        <f>AVERAGE(BS61:BS75)</f>
        <v>#REF!</v>
      </c>
      <c r="BT76" s="92"/>
      <c r="BU76" s="93"/>
      <c r="BV76" s="93"/>
      <c r="BW76" s="93"/>
      <c r="BX76" s="93"/>
      <c r="BY76" s="93"/>
      <c r="BZ76" s="94"/>
      <c r="CA76" s="94"/>
      <c r="CB76" s="95" t="e">
        <f>SUM(CB60:CB75)</f>
        <v>#REF!</v>
      </c>
      <c r="CC76" s="23"/>
      <c r="CD76" s="23"/>
      <c r="CE76" s="170"/>
      <c r="CF76" s="171"/>
      <c r="CG76" s="172"/>
      <c r="CH76" s="172"/>
      <c r="CI76" s="172"/>
      <c r="CJ76" s="173"/>
      <c r="CK76" s="18"/>
      <c r="CL76" s="18">
        <f t="shared" ref="CL76" si="242">CK76*12</f>
        <v>0</v>
      </c>
      <c r="CM76" s="227"/>
    </row>
    <row r="77" spans="1:95" s="18" customFormat="1" ht="21" customHeight="1" x14ac:dyDescent="0.25">
      <c r="A77" s="1"/>
      <c r="B77" s="235"/>
      <c r="C77" s="1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23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3"/>
      <c r="AG77" s="2"/>
      <c r="AH77" s="2"/>
      <c r="AI77" s="403">
        <f>+AI76+AI59+AI44+AI29</f>
        <v>317</v>
      </c>
      <c r="AJ77" s="403">
        <f>+AJ76+AJ59+AJ44+AJ29</f>
        <v>315</v>
      </c>
      <c r="AK77" s="403">
        <f>+AK76+AK59+AK44+AK29</f>
        <v>0</v>
      </c>
      <c r="AL77" s="403">
        <f>+AL76+AL59+AL44+AL29</f>
        <v>0</v>
      </c>
      <c r="AM77" s="403">
        <f>+AM76+AM59+AM44+AM29</f>
        <v>0</v>
      </c>
      <c r="AN77" s="403">
        <f>+AN76+AN59+AN44+AN29</f>
        <v>57</v>
      </c>
      <c r="AO77" s="403">
        <f>+AO76+AO59+AO44+AO29</f>
        <v>53</v>
      </c>
      <c r="AP77" s="403">
        <f>+AP76+AP59+AP44+AP29</f>
        <v>49</v>
      </c>
      <c r="AQ77" s="403">
        <f>+AQ76+AQ59+AQ44+AQ29</f>
        <v>43</v>
      </c>
      <c r="AR77" s="403">
        <f>+AR76+AR59+AR44+AR29</f>
        <v>2</v>
      </c>
      <c r="AS77" s="403">
        <f>+AS76+AS59+AS44+AS29</f>
        <v>0</v>
      </c>
      <c r="AT77" s="403">
        <f>+AT76+AT59+AT44+AT29</f>
        <v>8</v>
      </c>
      <c r="AU77" s="403">
        <f>+AU76+AU59+AU44+AU29</f>
        <v>10</v>
      </c>
      <c r="AV77" s="403">
        <f>+AV76+AV59+AV44+AV29</f>
        <v>81</v>
      </c>
      <c r="AW77" s="403">
        <f>+AW76+AW59+AW44+AW29</f>
        <v>10</v>
      </c>
      <c r="AX77" s="403">
        <f>+AX76+AX59+AX44+AX29</f>
        <v>0</v>
      </c>
      <c r="AY77" s="403">
        <f>+AY76+AY59+AY44+AY29</f>
        <v>0</v>
      </c>
      <c r="AZ77" s="403">
        <f>+AZ76+AZ59+AZ44+AZ29</f>
        <v>0</v>
      </c>
      <c r="BA77" s="403">
        <f>+BA76+BA59+BA44+BA29</f>
        <v>26</v>
      </c>
      <c r="BB77" s="403">
        <f>+BB76+BB59+BB44+BB29</f>
        <v>1</v>
      </c>
      <c r="BC77" s="404">
        <f>+BC76+BC59+BC44+BC29</f>
        <v>867.33333333333337</v>
      </c>
      <c r="BD77" s="96" t="s">
        <v>194</v>
      </c>
      <c r="BE77" s="97" t="e">
        <f>AVERAGE(BE13:BE75)</f>
        <v>#REF!</v>
      </c>
      <c r="BF77" s="48"/>
      <c r="BG77" s="48"/>
      <c r="BH77" s="48"/>
      <c r="BI77" s="48"/>
      <c r="BJ77" s="48"/>
      <c r="BK77" s="48"/>
      <c r="BL77" s="48"/>
      <c r="BM77" s="48"/>
      <c r="BN77" s="98" t="s">
        <v>195</v>
      </c>
      <c r="BO77" s="835" t="e">
        <f>AVERAGE(BO13:BO75)</f>
        <v>#REF!</v>
      </c>
      <c r="BP77" s="835" t="e">
        <f>AVERAGE(BP13:BP75)</f>
        <v>#REF!</v>
      </c>
      <c r="BQ77" s="835" t="e">
        <f>AVERAGE(BQ13:BQ75)</f>
        <v>#REF!</v>
      </c>
      <c r="BR77" s="835" t="e">
        <f>AVERAGE(BR13:BR75)</f>
        <v>#REF!</v>
      </c>
      <c r="BS77" s="835" t="e">
        <f>AVERAGE(BS13:BS75)</f>
        <v>#REF!</v>
      </c>
      <c r="BT77" s="835"/>
      <c r="BU77" s="67" t="e">
        <f>SUM(BU13:BU75)</f>
        <v>#REF!</v>
      </c>
      <c r="BV77" s="67" t="e">
        <f>SUM(BV13:BV75)</f>
        <v>#REF!</v>
      </c>
      <c r="BW77" s="67" t="e">
        <f>SUM(BW13:BW75)</f>
        <v>#REF!</v>
      </c>
      <c r="BX77" s="67" t="e">
        <f>SUM(BX13:BX75)</f>
        <v>#REF!</v>
      </c>
      <c r="BY77" s="67" t="e">
        <f>SUM(BY13:BY75)</f>
        <v>#REF!</v>
      </c>
      <c r="BZ77" s="67" t="e">
        <f>SUM(BZ13:BZ75)</f>
        <v>#REF!</v>
      </c>
      <c r="CA77" s="67" t="e">
        <f>SUM(CA13:CA75)</f>
        <v>#REF!</v>
      </c>
      <c r="CB77" s="67" t="e">
        <f>+CB29+CB44+CB59+CB76</f>
        <v>#REF!</v>
      </c>
      <c r="CC77"/>
      <c r="CD77"/>
      <c r="CE77" s="158" t="e">
        <f t="shared" ref="CE77:CL77" si="243">SUM(CE13:CE76)</f>
        <v>#REF!</v>
      </c>
      <c r="CF77" s="158">
        <f t="shared" si="243"/>
        <v>932.33333333333348</v>
      </c>
      <c r="CG77" s="158" t="e">
        <f t="shared" si="243"/>
        <v>#REF!</v>
      </c>
      <c r="CH77" s="158">
        <f t="shared" si="243"/>
        <v>780</v>
      </c>
      <c r="CI77" s="158" t="e">
        <f t="shared" si="243"/>
        <v>#REF!</v>
      </c>
      <c r="CJ77" s="158" t="e">
        <f t="shared" si="243"/>
        <v>#REF!</v>
      </c>
      <c r="CK77" s="158" t="e">
        <f t="shared" si="243"/>
        <v>#REF!</v>
      </c>
      <c r="CL77" s="158" t="e">
        <f t="shared" si="243"/>
        <v>#REF!</v>
      </c>
    </row>
    <row r="78" spans="1:95" s="18" customFormat="1" ht="21" customHeight="1" thickBot="1" x14ac:dyDescent="0.25">
      <c r="A78" s="1"/>
      <c r="B78" s="235"/>
      <c r="C78" s="1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23"/>
      <c r="Q78" s="224"/>
      <c r="R78" s="224"/>
      <c r="S78" s="224"/>
      <c r="T78" s="224"/>
      <c r="U78" s="224"/>
      <c r="V78" s="224"/>
      <c r="W78" s="224"/>
      <c r="X78" s="224"/>
      <c r="Y78" s="224"/>
      <c r="Z78" s="224"/>
      <c r="AA78" s="224"/>
      <c r="AB78" s="224"/>
      <c r="AC78" s="224"/>
      <c r="AD78" s="224"/>
      <c r="AE78" s="224"/>
      <c r="AF78" s="22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1">
        <f>SUM(AI77:AO77)</f>
        <v>742</v>
      </c>
      <c r="BD78" s="47"/>
      <c r="BE78" s="3">
        <f>SUMIF(BE13:BE28,"&gt;0")+SUMIF(BE30:BE43,"&gt;0")+SUMIF(BE45:BE58,"&gt;0")+SUMIF(BE60:BE75,"&gt;0")</f>
        <v>426.54166666666669</v>
      </c>
      <c r="BF78" s="48"/>
      <c r="BG78" s="48"/>
      <c r="BH78" s="48"/>
      <c r="BI78" s="48"/>
      <c r="BJ78" s="48"/>
      <c r="BK78" s="48"/>
      <c r="BL78" s="48"/>
      <c r="BM78" s="48"/>
      <c r="BN78" s="48"/>
      <c r="BO78" s="151"/>
      <c r="BP78" s="1121">
        <f>SUMIF(BP13:BP28,"&gt;0")+SUMIF(BP30:BP43,"&gt;0")+SUMIF(BP45:BP58,"&gt;0")+SUMIF(BP60:BP75,"&gt;0")</f>
        <v>32.624999999999929</v>
      </c>
      <c r="BQ78" s="834"/>
      <c r="BR78" s="834"/>
      <c r="BS78" s="834">
        <f>SUMIF(BS13:BS28,"&gt;0")+SUMIF(BS30:BS43,"&gt;0")+SUMIF(BS45:BS58,"&gt;0")+SUMIF(BS60:BS75,"&gt;0")</f>
        <v>45.124999999999929</v>
      </c>
      <c r="BT78" s="152"/>
      <c r="BU78" s="154"/>
      <c r="BV78" s="154"/>
      <c r="BW78" s="154"/>
      <c r="BX78" s="154"/>
      <c r="BY78" s="154"/>
      <c r="BZ78" s="154"/>
      <c r="CA78" s="154"/>
      <c r="CB78" s="155"/>
      <c r="CC78" s="156"/>
      <c r="CD78" s="156"/>
      <c r="CE78" s="164"/>
      <c r="CF78" s="165"/>
      <c r="CG78" s="165"/>
      <c r="CH78" s="165"/>
      <c r="CI78" s="165"/>
      <c r="CJ78" s="160"/>
    </row>
    <row r="79" spans="1:95" s="18" customFormat="1" ht="21" customHeight="1" x14ac:dyDescent="0.2">
      <c r="A79" s="1"/>
      <c r="B79" s="235"/>
      <c r="C79" s="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23"/>
      <c r="Q79" s="224"/>
      <c r="R79" s="224"/>
      <c r="S79" s="224"/>
      <c r="T79" s="224"/>
      <c r="U79" s="224"/>
      <c r="V79" s="224"/>
      <c r="W79" s="225"/>
      <c r="X79" s="224"/>
      <c r="Y79" s="224"/>
      <c r="Z79" s="224"/>
      <c r="AA79" s="224"/>
      <c r="AB79" s="224"/>
      <c r="AC79" s="224"/>
      <c r="AD79" s="224"/>
      <c r="AE79" s="224"/>
      <c r="AF79" s="223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1"/>
      <c r="BD79" s="47"/>
      <c r="BE79" s="3"/>
      <c r="BF79" s="48"/>
      <c r="BG79" s="48"/>
      <c r="BH79" s="48"/>
      <c r="BI79" s="48"/>
      <c r="BJ79" s="48"/>
      <c r="BK79" s="48"/>
      <c r="BL79" s="48"/>
      <c r="BM79" s="48"/>
      <c r="BN79" s="48"/>
      <c r="BO79" s="3">
        <f>SUMIF(BO13:BO28,"&gt;0")+SUMIF(BO30:BO43,"&gt;0")+SUMIF(BO45:BO58,"&gt;0")+SUMIF(BO60:BO75,"&gt;0")</f>
        <v>1154.5416666666667</v>
      </c>
      <c r="BP79" s="3"/>
      <c r="BQ79" s="3"/>
      <c r="BR79" s="3"/>
      <c r="BS79" s="3"/>
      <c r="BT79" s="97"/>
      <c r="BU79" s="51"/>
      <c r="BV79" s="51"/>
      <c r="BW79" s="51"/>
      <c r="BX79" s="51"/>
      <c r="BY79" s="51"/>
      <c r="BZ79" s="51"/>
      <c r="CA79" s="51"/>
      <c r="CB79" s="51"/>
    </row>
    <row r="80" spans="1:95" s="18" customFormat="1" ht="21" customHeight="1" x14ac:dyDescent="0.2">
      <c r="A80" s="99"/>
      <c r="B80" s="1465" t="s">
        <v>23</v>
      </c>
      <c r="C80" s="1466"/>
      <c r="D80" s="603">
        <v>1</v>
      </c>
      <c r="E80" s="603">
        <f>D80+1</f>
        <v>2</v>
      </c>
      <c r="F80" s="603">
        <f t="shared" ref="F80:AH80" si="244">E80+1</f>
        <v>3</v>
      </c>
      <c r="G80" s="603">
        <f t="shared" si="244"/>
        <v>4</v>
      </c>
      <c r="H80" s="603">
        <f t="shared" si="244"/>
        <v>5</v>
      </c>
      <c r="I80" s="603">
        <f t="shared" si="244"/>
        <v>6</v>
      </c>
      <c r="J80" s="603">
        <f t="shared" si="244"/>
        <v>7</v>
      </c>
      <c r="K80" s="603">
        <f t="shared" si="244"/>
        <v>8</v>
      </c>
      <c r="L80" s="603">
        <f t="shared" si="244"/>
        <v>9</v>
      </c>
      <c r="M80" s="603">
        <f t="shared" si="244"/>
        <v>10</v>
      </c>
      <c r="N80" s="603">
        <f t="shared" si="244"/>
        <v>11</v>
      </c>
      <c r="O80" s="604">
        <f t="shared" si="244"/>
        <v>12</v>
      </c>
      <c r="P80" s="604">
        <f t="shared" si="244"/>
        <v>13</v>
      </c>
      <c r="Q80" s="604">
        <f t="shared" si="244"/>
        <v>14</v>
      </c>
      <c r="R80" s="604">
        <f t="shared" si="244"/>
        <v>15</v>
      </c>
      <c r="S80" s="604">
        <f t="shared" si="244"/>
        <v>16</v>
      </c>
      <c r="T80" s="604">
        <f t="shared" si="244"/>
        <v>17</v>
      </c>
      <c r="U80" s="604">
        <f t="shared" si="244"/>
        <v>18</v>
      </c>
      <c r="V80" s="604">
        <f t="shared" si="244"/>
        <v>19</v>
      </c>
      <c r="W80" s="604">
        <f t="shared" si="244"/>
        <v>20</v>
      </c>
      <c r="X80" s="604">
        <f t="shared" si="244"/>
        <v>21</v>
      </c>
      <c r="Y80" s="604">
        <f t="shared" si="244"/>
        <v>22</v>
      </c>
      <c r="Z80" s="604">
        <f t="shared" si="244"/>
        <v>23</v>
      </c>
      <c r="AA80" s="604">
        <f t="shared" si="244"/>
        <v>24</v>
      </c>
      <c r="AB80" s="604">
        <f t="shared" si="244"/>
        <v>25</v>
      </c>
      <c r="AC80" s="604">
        <f t="shared" si="244"/>
        <v>26</v>
      </c>
      <c r="AD80" s="604">
        <f t="shared" si="244"/>
        <v>27</v>
      </c>
      <c r="AE80" s="604">
        <f t="shared" si="244"/>
        <v>28</v>
      </c>
      <c r="AF80" s="604">
        <f t="shared" si="244"/>
        <v>29</v>
      </c>
      <c r="AG80" s="604">
        <f t="shared" si="244"/>
        <v>30</v>
      </c>
      <c r="AH80" s="603">
        <f t="shared" si="244"/>
        <v>31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1"/>
      <c r="BD80" s="47"/>
      <c r="BE80" s="3"/>
      <c r="BF80" s="48"/>
      <c r="BG80" s="48"/>
      <c r="BH80" s="48"/>
      <c r="BI80" s="48"/>
      <c r="BJ80" s="48"/>
      <c r="BK80" s="48"/>
      <c r="BL80" s="48"/>
      <c r="BM80" s="48"/>
      <c r="BN80" s="48"/>
      <c r="BO80" s="3"/>
      <c r="BP80" s="3"/>
      <c r="BQ80" s="3"/>
      <c r="BR80" s="3"/>
      <c r="BS80" s="3"/>
      <c r="BT80" s="97"/>
      <c r="BU80" s="51"/>
      <c r="BV80" s="51"/>
      <c r="BW80" s="51"/>
      <c r="BX80" s="51"/>
      <c r="BY80" s="51"/>
      <c r="BZ80" s="51"/>
      <c r="CA80" s="51"/>
      <c r="CB80" s="51"/>
    </row>
    <row r="81" spans="1:88" s="18" customFormat="1" ht="21" customHeight="1" x14ac:dyDescent="0.2">
      <c r="A81" s="1"/>
      <c r="B81" s="1470" t="s">
        <v>196</v>
      </c>
      <c r="C81" s="100" t="s">
        <v>197</v>
      </c>
      <c r="D81" s="5">
        <f>COUNTIF(D13:D14,"fE")+COUNTIF(D13:D14,"fES")+COUNTIF(D13:D14,"fED")+COUNTIF(D13:D14,"fEF")</f>
        <v>0</v>
      </c>
      <c r="E81" s="5">
        <f>COUNTIF(E13:E14,"fE")+COUNTIF(E13:E14,"fES")+COUNTIF(E13:E14,"fED")+COUNTIF(E13:E14,"fEF")</f>
        <v>0</v>
      </c>
      <c r="F81" s="5">
        <f>COUNTIF(F13:F14,"fE")+COUNTIF(F13:F14,"fES")+COUNTIF(F13:F14,"fED")+COUNTIF(F13:F14,"fEF")</f>
        <v>0</v>
      </c>
      <c r="G81" s="5">
        <f>COUNTIF(G13:G14,"fE")+COUNTIF(G13:G14,"fES")+COUNTIF(G13:G14,"fED")+COUNTIF(G13:G14,"fEF")</f>
        <v>0</v>
      </c>
      <c r="H81" s="5">
        <f>COUNTIF(H13:H14,"fE")+COUNTIF(H13:H14,"fES")+COUNTIF(H13:H14,"fED")+COUNTIF(H13:H14,"fEF")</f>
        <v>0</v>
      </c>
      <c r="I81" s="5">
        <f>COUNTIF(I13:I14,"fE")+COUNTIF(I13:I14,"fES")+COUNTIF(I13:I14,"fED")+COUNTIF(I13:I14,"fEF")</f>
        <v>0</v>
      </c>
      <c r="J81" s="5">
        <f>COUNTIF(J13:J14,"fE")+COUNTIF(J13:J14,"fES")+COUNTIF(J13:J14,"fED")+COUNTIF(J13:J14,"fEF")</f>
        <v>0</v>
      </c>
      <c r="K81" s="5">
        <f>COUNTIF(K13:K14,"fE")+COUNTIF(K13:K14,"fES")+COUNTIF(K13:K14,"fED")+COUNTIF(K13:K14,"fEF")</f>
        <v>0</v>
      </c>
      <c r="L81" s="5">
        <f>COUNTIF(L13:L14,"fE")+COUNTIF(L13:L14,"fES")+COUNTIF(L13:L14,"fED")+COUNTIF(L13:L14,"fEF")</f>
        <v>0</v>
      </c>
      <c r="M81" s="5">
        <f>COUNTIF(M13:M14,"fE")+COUNTIF(M13:M14,"fES")+COUNTIF(M13:M14,"fED")+COUNTIF(M13:M14,"fEF")</f>
        <v>0</v>
      </c>
      <c r="N81" s="5">
        <f>COUNTIF(N13:N14,"fE")+COUNTIF(N13:N14,"fES")+COUNTIF(N13:N14,"fED")+COUNTIF(N13:N14,"fEF")</f>
        <v>0</v>
      </c>
      <c r="O81" s="5">
        <f>COUNTIF(O13:O14,"fE")+COUNTIF(O13:O14,"fES")+COUNTIF(O13:O14,"fED")+COUNTIF(O13:O14,"fEF")</f>
        <v>0</v>
      </c>
      <c r="P81" s="5">
        <f>COUNTIF(P13:P14,"fE")+COUNTIF(P13:P14,"fES")+COUNTIF(P13:P14,"fED")+COUNTIF(P13:P14,"fEF")</f>
        <v>0</v>
      </c>
      <c r="Q81" s="5">
        <f>COUNTIF(Q13:Q14,"fE")+COUNTIF(Q13:Q14,"fES")+COUNTIF(Q13:Q14,"fED")+COUNTIF(Q13:Q14,"fEF")</f>
        <v>0</v>
      </c>
      <c r="R81" s="5">
        <f>COUNTIF(R13:R14,"fE")+COUNTIF(R13:R14,"fES")+COUNTIF(R13:R14,"fED")+COUNTIF(R13:R14,"fEF")</f>
        <v>0</v>
      </c>
      <c r="S81" s="5">
        <f>COUNTIF(S13:S14,"fE")+COUNTIF(S13:S14,"fES")+COUNTIF(S13:S14,"fED")+COUNTIF(S13:S14,"fEF")</f>
        <v>0</v>
      </c>
      <c r="T81" s="5">
        <f>COUNTIF(T13:T14,"fE")+COUNTIF(T13:T14,"fES")+COUNTIF(T13:T14,"fED")+COUNTIF(T13:T14,"fEF")</f>
        <v>0</v>
      </c>
      <c r="U81" s="5">
        <f>COUNTIF(U13:U14,"fE")+COUNTIF(U13:U14,"fES")+COUNTIF(U13:U14,"fED")+COUNTIF(U13:U14,"fEF")</f>
        <v>0</v>
      </c>
      <c r="V81" s="5">
        <f>COUNTIF(V13:V14,"fE")+COUNTIF(V13:V14,"fES")+COUNTIF(V13:V14,"fED")+COUNTIF(V13:V14,"fEF")</f>
        <v>0</v>
      </c>
      <c r="W81" s="5">
        <f>COUNTIF(W13:W14,"fE")+COUNTIF(W13:W14,"fES")+COUNTIF(W13:W14,"fED")+COUNTIF(W13:W14,"fEF")</f>
        <v>0</v>
      </c>
      <c r="X81" s="5">
        <f>COUNTIF(X13:X14,"fE")+COUNTIF(X13:X14,"fES")+COUNTIF(X13:X14,"fED")+COUNTIF(X13:X14,"fEF")</f>
        <v>0</v>
      </c>
      <c r="Y81" s="5">
        <f>COUNTIF(Y13:Y14,"fE")+COUNTIF(Y13:Y14,"fES")+COUNTIF(Y13:Y14,"fED")+COUNTIF(Y13:Y14,"fEF")</f>
        <v>0</v>
      </c>
      <c r="Z81" s="5">
        <f>COUNTIF(Z13:Z14,"fE")+COUNTIF(Z13:Z14,"fES")+COUNTIF(Z13:Z14,"fED")+COUNTIF(Z13:Z14,"fEF")</f>
        <v>0</v>
      </c>
      <c r="AA81" s="5">
        <f>COUNTIF(AA13:AA14,"fE")+COUNTIF(AA13:AA14,"fES")+COUNTIF(AA13:AA14,"fED")+COUNTIF(AA13:AA14,"fEF")</f>
        <v>0</v>
      </c>
      <c r="AB81" s="5">
        <f>COUNTIF(AB13:AB14,"fE")+COUNTIF(AB13:AB14,"fES")+COUNTIF(AB13:AB14,"fED")+COUNTIF(AB13:AB14,"fEF")</f>
        <v>0</v>
      </c>
      <c r="AC81" s="5">
        <f>COUNTIF(AC13:AC14,"fE")+COUNTIF(AC13:AC14,"fES")+COUNTIF(AC13:AC14,"fED")+COUNTIF(AC13:AC14,"fEF")</f>
        <v>0</v>
      </c>
      <c r="AD81" s="5">
        <f>COUNTIF(AD13:AD14,"fE")+COUNTIF(AD13:AD14,"fES")+COUNTIF(AD13:AD14,"fED")+COUNTIF(AD13:AD14,"fEF")</f>
        <v>0</v>
      </c>
      <c r="AE81" s="5">
        <f>COUNTIF(AE13:AE14,"fE")+COUNTIF(AE13:AE14,"fES")+COUNTIF(AE13:AE14,"fED")+COUNTIF(AE13:AE14,"fEF")</f>
        <v>0</v>
      </c>
      <c r="AF81" s="5">
        <f>COUNTIF(AF13:AF14,"fE")+COUNTIF(AF13:AF14,"fES")+COUNTIF(AF13:AF14,"fED")+COUNTIF(AF13:AF14,"fEF")</f>
        <v>0</v>
      </c>
      <c r="AG81" s="5">
        <f>COUNTIF(AG13:AG14,"fE")+COUNTIF(AG13:AG14,"fES")+COUNTIF(AG13:AG14,"fED")+COUNTIF(AG13:AG14,"fEF")</f>
        <v>0</v>
      </c>
      <c r="AH81" s="5">
        <f>COUNTIF(AH13:AH14,"fE")+COUNTIF(AH13:AH14,"fES")+COUNTIF(AH13:AH14,"fED")+COUNTIF(AH13:AH14,"fEF")</f>
        <v>0</v>
      </c>
      <c r="AI81" s="2"/>
      <c r="AJ81" s="2"/>
      <c r="AK81" s="2"/>
      <c r="AL81" s="2"/>
      <c r="AM81" s="2"/>
      <c r="AN81" s="2"/>
      <c r="AO81" s="2"/>
      <c r="AP81" s="2"/>
      <c r="AQ81" s="2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47"/>
      <c r="BE81" s="3"/>
      <c r="BF81" s="48"/>
      <c r="BG81" s="48"/>
      <c r="BH81" s="48"/>
      <c r="BI81" s="48"/>
      <c r="BJ81" s="48"/>
      <c r="BK81" s="48"/>
      <c r="BL81" s="48"/>
      <c r="BM81" s="48"/>
      <c r="BN81" s="48"/>
      <c r="BO81" s="49"/>
      <c r="BP81" s="49"/>
      <c r="BQ81" s="49"/>
      <c r="BR81" s="49"/>
      <c r="BS81" s="49"/>
      <c r="BT81" s="50"/>
      <c r="BU81" s="51"/>
      <c r="BV81" s="51"/>
      <c r="BW81" s="51"/>
      <c r="BX81" s="51"/>
      <c r="BY81" s="51"/>
      <c r="BZ81" s="51"/>
      <c r="CA81" s="51"/>
      <c r="CB81" s="51"/>
    </row>
    <row r="82" spans="1:88" s="18" customFormat="1" ht="21" customHeight="1" x14ac:dyDescent="0.2">
      <c r="A82" s="1"/>
      <c r="B82" s="1471"/>
      <c r="C82" s="100" t="s">
        <v>198</v>
      </c>
      <c r="D82" s="5">
        <f>COUNTIF(D15:D19,"fE")+COUNTIF(D15:D19,"fES")+COUNTIF(D15:D19,"fED")+COUNTIF(D15:D19,"fEF")</f>
        <v>0</v>
      </c>
      <c r="E82" s="5">
        <f>COUNTIF(E15:E19,"fE")+COUNTIF(E15:E19,"fES")+COUNTIF(E15:E19,"fED")+COUNTIF(E15:E19,"fEF")</f>
        <v>0</v>
      </c>
      <c r="F82" s="5">
        <f>COUNTIF(F15:F19,"fE")+COUNTIF(F15:F19,"fES")+COUNTIF(F15:F19,"fED")+COUNTIF(F15:F19,"fEF")</f>
        <v>1</v>
      </c>
      <c r="G82" s="5">
        <f>COUNTIF(G15:G19,"fE")+COUNTIF(G15:G19,"fES")+COUNTIF(G15:G19,"fED")+COUNTIF(G15:G19,"fEF")</f>
        <v>1</v>
      </c>
      <c r="H82" s="5">
        <f>COUNTIF(H15:H19,"fE")+COUNTIF(H15:H19,"fES")+COUNTIF(H15:H19,"fED")+COUNTIF(H15:H19,"fEF")</f>
        <v>1</v>
      </c>
      <c r="I82" s="5">
        <f>COUNTIF(I15:I19,"fE")+COUNTIF(I15:I19,"fES")+COUNTIF(I15:I19,"fED")+COUNTIF(I15:I19,"fEF")</f>
        <v>1</v>
      </c>
      <c r="J82" s="5">
        <f>COUNTIF(J15:J19,"fE")+COUNTIF(J15:J19,"fES")+COUNTIF(J15:J19,"fED")+COUNTIF(J15:J19,"fEF")</f>
        <v>1</v>
      </c>
      <c r="K82" s="5">
        <f>COUNTIF(K15:K19,"fE")+COUNTIF(K15:K19,"fES")+COUNTIF(K15:K19,"fED")+COUNTIF(K15:K19,"fEF")</f>
        <v>1</v>
      </c>
      <c r="L82" s="5">
        <f>COUNTIF(L15:L19,"fE")+COUNTIF(L15:L19,"fES")+COUNTIF(L15:L19,"fED")+COUNTIF(L15:L19,"fEF")</f>
        <v>1</v>
      </c>
      <c r="M82" s="5">
        <f>COUNTIF(M15:M19,"fE")+COUNTIF(M15:M19,"fES")+COUNTIF(M15:M19,"fED")+COUNTIF(M15:M19,"fEF")</f>
        <v>1</v>
      </c>
      <c r="N82" s="5">
        <f>COUNTIF(N15:N19,"fE")+COUNTIF(N15:N19,"fES")+COUNTIF(N15:N19,"fED")+COUNTIF(N15:N19,"fEF")</f>
        <v>1</v>
      </c>
      <c r="O82" s="5">
        <f>COUNTIF(O15:O19,"fE")+COUNTIF(O15:O19,"fES")+COUNTIF(O15:O19,"fED")+COUNTIF(O15:O19,"fEF")</f>
        <v>1</v>
      </c>
      <c r="P82" s="5">
        <f>COUNTIF(P15:P19,"fE")+COUNTIF(P15:P19,"fES")+COUNTIF(P15:P19,"fED")+COUNTIF(P15:P19,"fEF")</f>
        <v>1</v>
      </c>
      <c r="Q82" s="5">
        <f>COUNTIF(Q15:Q19,"fE")+COUNTIF(Q15:Q19,"fES")+COUNTIF(Q15:Q19,"fED")+COUNTIF(Q15:Q19,"fEF")</f>
        <v>1</v>
      </c>
      <c r="R82" s="5">
        <f>COUNTIF(R15:R19,"fE")+COUNTIF(R15:R19,"fES")+COUNTIF(R15:R19,"fED")+COUNTIF(R15:R19,"fEF")</f>
        <v>1</v>
      </c>
      <c r="S82" s="5">
        <f>COUNTIF(S15:S19,"fE")+COUNTIF(S15:S19,"fES")+COUNTIF(S15:S19,"fED")+COUNTIF(S15:S19,"fEF")</f>
        <v>1</v>
      </c>
      <c r="T82" s="5">
        <f>COUNTIF(T15:T19,"fE")+COUNTIF(T15:T19,"fES")+COUNTIF(T15:T19,"fED")+COUNTIF(T15:T19,"fEF")</f>
        <v>1</v>
      </c>
      <c r="U82" s="5">
        <f>COUNTIF(U15:U19,"fE")+COUNTIF(U15:U19,"fES")+COUNTIF(U15:U19,"fED")+COUNTIF(U15:U19,"fEF")</f>
        <v>1</v>
      </c>
      <c r="V82" s="5">
        <f>COUNTIF(V15:V19,"fE")+COUNTIF(V15:V19,"fES")+COUNTIF(V15:V19,"fED")+COUNTIF(V15:V19,"fEF")</f>
        <v>1</v>
      </c>
      <c r="W82" s="5">
        <f>COUNTIF(W15:W19,"fE")+COUNTIF(W15:W19,"fES")+COUNTIF(W15:W19,"fED")+COUNTIF(W15:W19,"fEF")</f>
        <v>1</v>
      </c>
      <c r="X82" s="5">
        <f>COUNTIF(X15:X19,"fE")+COUNTIF(X15:X19,"fES")+COUNTIF(X15:X19,"fED")+COUNTIF(X15:X19,"fEF")</f>
        <v>1</v>
      </c>
      <c r="Y82" s="5">
        <f>COUNTIF(Y15:Y19,"fE")+COUNTIF(Y15:Y19,"fES")+COUNTIF(Y15:Y19,"fED")+COUNTIF(Y15:Y19,"fEF")</f>
        <v>1</v>
      </c>
      <c r="Z82" s="5">
        <f>COUNTIF(Z15:Z19,"fE")+COUNTIF(Z15:Z19,"fES")+COUNTIF(Z15:Z19,"fED")+COUNTIF(Z15:Z19,"fEF")</f>
        <v>1</v>
      </c>
      <c r="AA82" s="5">
        <f>COUNTIF(AA15:AA19,"fE")+COUNTIF(AA15:AA19,"fES")+COUNTIF(AA15:AA19,"fED")+COUNTIF(AA15:AA19,"fEF")</f>
        <v>1</v>
      </c>
      <c r="AB82" s="5">
        <f>COUNTIF(AB15:AB19,"fE")+COUNTIF(AB15:AB19,"fES")+COUNTIF(AB15:AB19,"fED")+COUNTIF(AB15:AB19,"fEF")</f>
        <v>1</v>
      </c>
      <c r="AC82" s="5">
        <f>COUNTIF(AC15:AC19,"fE")+COUNTIF(AC15:AC19,"fES")+COUNTIF(AC15:AC19,"fED")+COUNTIF(AC15:AC19,"fEF")</f>
        <v>1</v>
      </c>
      <c r="AD82" s="5">
        <f>COUNTIF(AD15:AD19,"fE")+COUNTIF(AD15:AD19,"fES")+COUNTIF(AD15:AD19,"fED")+COUNTIF(AD15:AD19,"fEF")</f>
        <v>1</v>
      </c>
      <c r="AE82" s="5">
        <f>COUNTIF(AE15:AE19,"fE")+COUNTIF(AE15:AE19,"fES")+COUNTIF(AE15:AE19,"fED")+COUNTIF(AE15:AE19,"fEF")</f>
        <v>1</v>
      </c>
      <c r="AF82" s="5">
        <f>COUNTIF(AF15:AF19,"fE")+COUNTIF(AF15:AF19,"fES")+COUNTIF(AF15:AF19,"fED")+COUNTIF(AF15:AF19,"fEF")</f>
        <v>1</v>
      </c>
      <c r="AG82" s="5">
        <f>COUNTIF(AG15:AG19,"fE")+COUNTIF(AG15:AG19,"fES")+COUNTIF(AG15:AG19,"fED")+COUNTIF(AG15:AG19,"fEF")</f>
        <v>1</v>
      </c>
      <c r="AH82" s="5">
        <f>COUNTIF(AH15:AH19,"fE")+COUNTIF(AH15:AH19,"fES")+COUNTIF(AH15:AH19,"fED")+COUNTIF(AH15:AH19,"fEF")</f>
        <v>1</v>
      </c>
      <c r="AI82" s="2"/>
      <c r="AJ82" s="2"/>
      <c r="AK82" s="2"/>
      <c r="AL82" s="2"/>
      <c r="AM82" s="2"/>
      <c r="AN82" s="2"/>
      <c r="AO82" s="2"/>
      <c r="AP82" s="2"/>
      <c r="AQ82" s="2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47"/>
      <c r="BE82" s="3"/>
      <c r="BF82" s="48"/>
      <c r="BG82" s="48"/>
      <c r="BH82" s="48"/>
      <c r="BI82" s="48"/>
      <c r="BJ82" s="48"/>
      <c r="BK82" s="48"/>
      <c r="BL82" s="48"/>
      <c r="BM82" s="48"/>
      <c r="BN82" s="48"/>
      <c r="BO82" s="49"/>
      <c r="BP82" s="49"/>
      <c r="BQ82" s="49"/>
      <c r="BR82" s="49"/>
      <c r="BS82" s="49"/>
      <c r="BT82" s="50"/>
      <c r="BU82" s="51"/>
      <c r="BV82" s="51"/>
      <c r="BW82" s="51"/>
      <c r="BX82" s="51"/>
      <c r="BY82" s="51"/>
      <c r="BZ82" s="51"/>
      <c r="CA82" s="51"/>
      <c r="CB82" s="51"/>
    </row>
    <row r="83" spans="1:88" s="18" customFormat="1" ht="21" customHeight="1" x14ac:dyDescent="0.2">
      <c r="A83" s="1"/>
      <c r="B83" s="1471"/>
      <c r="C83" s="100" t="s">
        <v>199</v>
      </c>
      <c r="D83" s="5">
        <f>COUNTIF(D20:D28,"fE")+COUNTIF(D20:D28,"fES")+COUNTIF(D20:D28,"fED")+COUNTIF(D20:D28,"fEF")</f>
        <v>0</v>
      </c>
      <c r="E83" s="5">
        <f>COUNTIF(E20:E28,"fE")+COUNTIF(E20:E28,"fES")+COUNTIF(E20:E28,"fED")+COUNTIF(E20:E28,"fEF")</f>
        <v>0</v>
      </c>
      <c r="F83" s="5">
        <f>COUNTIF(F20:F28,"fE")+COUNTIF(F20:F28,"fES")+COUNTIF(F20:F28,"fED")+COUNTIF(F20:F28,"fEF")</f>
        <v>0</v>
      </c>
      <c r="G83" s="5">
        <f>COUNTIF(G20:G28,"fE")+COUNTIF(G20:G28,"fES")+COUNTIF(G20:G28,"fED")+COUNTIF(G20:G28,"fEF")</f>
        <v>0</v>
      </c>
      <c r="H83" s="5">
        <f>COUNTIF(H20:H28,"fE")+COUNTIF(H20:H28,"fES")+COUNTIF(H20:H28,"fED")+COUNTIF(H20:H28,"fEF")</f>
        <v>0</v>
      </c>
      <c r="I83" s="5">
        <f>COUNTIF(I20:I28,"fE")+COUNTIF(I20:I28,"fES")+COUNTIF(I20:I28,"fED")+COUNTIF(I20:I28,"fEF")</f>
        <v>0</v>
      </c>
      <c r="J83" s="5">
        <f>COUNTIF(J20:J28,"fE")+COUNTIF(J20:J28,"fES")+COUNTIF(J20:J28,"fED")+COUNTIF(J20:J28,"fEF")</f>
        <v>0</v>
      </c>
      <c r="K83" s="5">
        <f>COUNTIF(K20:K28,"fE")+COUNTIF(K20:K28,"fES")+COUNTIF(K20:K28,"fED")+COUNTIF(K20:K28,"fEF")</f>
        <v>0</v>
      </c>
      <c r="L83" s="5">
        <f>COUNTIF(L20:L28,"fE")+COUNTIF(L20:L28,"fES")+COUNTIF(L20:L28,"fED")+COUNTIF(L20:L28,"fEF")</f>
        <v>0</v>
      </c>
      <c r="M83" s="5">
        <f>COUNTIF(M20:M28,"fE")+COUNTIF(M20:M28,"fES")+COUNTIF(M20:M28,"fED")+COUNTIF(M20:M28,"fEF")</f>
        <v>0</v>
      </c>
      <c r="N83" s="5">
        <f>COUNTIF(N20:N28,"fE")+COUNTIF(N20:N28,"fES")+COUNTIF(N20:N28,"fED")+COUNTIF(N20:N28,"fEF")</f>
        <v>0</v>
      </c>
      <c r="O83" s="5">
        <f>COUNTIF(O20:O28,"fE")+COUNTIF(O20:O28,"fES")+COUNTIF(O20:O28,"fED")+COUNTIF(O20:O28,"fEF")</f>
        <v>0</v>
      </c>
      <c r="P83" s="5">
        <f>COUNTIF(P20:P28,"fE")+COUNTIF(P20:P28,"fES")+COUNTIF(P20:P28,"fED")+COUNTIF(P20:P28,"fEF")</f>
        <v>0</v>
      </c>
      <c r="Q83" s="5">
        <f>COUNTIF(Q20:Q28,"fE")+COUNTIF(Q20:Q28,"fES")+COUNTIF(Q20:Q28,"fED")+COUNTIF(Q20:Q28,"fEF")</f>
        <v>0</v>
      </c>
      <c r="R83" s="5">
        <f>COUNTIF(R20:R28,"fE")+COUNTIF(R20:R28,"fES")+COUNTIF(R20:R28,"fED")+COUNTIF(R20:R28,"fEF")</f>
        <v>0</v>
      </c>
      <c r="S83" s="5">
        <f>COUNTIF(S20:S28,"fE")+COUNTIF(S20:S28,"fES")+COUNTIF(S20:S28,"fED")+COUNTIF(S20:S28,"fEF")</f>
        <v>0</v>
      </c>
      <c r="T83" s="5">
        <f>COUNTIF(T20:T28,"fE")+COUNTIF(T20:T28,"fES")+COUNTIF(T20:T28,"fED")+COUNTIF(T20:T28,"fEF")</f>
        <v>1</v>
      </c>
      <c r="U83" s="5">
        <f>COUNTIF(U20:U28,"fE")+COUNTIF(U20:U28,"fES")+COUNTIF(U20:U28,"fED")+COUNTIF(U20:U28,"fEF")</f>
        <v>1</v>
      </c>
      <c r="V83" s="5">
        <f>COUNTIF(V20:V28,"fE")+COUNTIF(V20:V28,"fES")+COUNTIF(V20:V28,"fED")+COUNTIF(V20:V28,"fEF")</f>
        <v>1</v>
      </c>
      <c r="W83" s="5">
        <f>COUNTIF(W20:W28,"fE")+COUNTIF(W20:W28,"fES")+COUNTIF(W20:W28,"fED")+COUNTIF(W20:W28,"fEF")</f>
        <v>1</v>
      </c>
      <c r="X83" s="5">
        <f>COUNTIF(X20:X28,"fE")+COUNTIF(X20:X28,"fES")+COUNTIF(X20:X28,"fED")+COUNTIF(X20:X28,"fEF")</f>
        <v>1</v>
      </c>
      <c r="Y83" s="5">
        <f>COUNTIF(Y20:Y28,"fE")+COUNTIF(Y20:Y28,"fES")+COUNTIF(Y20:Y28,"fED")+COUNTIF(Y20:Y28,"fEF")</f>
        <v>1</v>
      </c>
      <c r="Z83" s="5">
        <f>COUNTIF(Z20:Z28,"fE")+COUNTIF(Z20:Z28,"fES")+COUNTIF(Z20:Z28,"fED")+COUNTIF(Z20:Z28,"fEF")</f>
        <v>1</v>
      </c>
      <c r="AA83" s="5">
        <f>COUNTIF(AA20:AA28,"fE")+COUNTIF(AA20:AA28,"fES")+COUNTIF(AA20:AA28,"fED")+COUNTIF(AA20:AA28,"fEF")</f>
        <v>1</v>
      </c>
      <c r="AB83" s="5">
        <f>COUNTIF(AB20:AB28,"fE")+COUNTIF(AB20:AB28,"fES")+COUNTIF(AB20:AB28,"fED")+COUNTIF(AB20:AB28,"fEF")</f>
        <v>2</v>
      </c>
      <c r="AC83" s="5">
        <f>COUNTIF(AC20:AC28,"fE")+COUNTIF(AC20:AC28,"fES")+COUNTIF(AC20:AC28,"fED")+COUNTIF(AC20:AC28,"fEF")</f>
        <v>2</v>
      </c>
      <c r="AD83" s="5">
        <f>COUNTIF(AD20:AD28,"fE")+COUNTIF(AD20:AD28,"fES")+COUNTIF(AD20:AD28,"fED")+COUNTIF(AD20:AD28,"fEF")</f>
        <v>2</v>
      </c>
      <c r="AE83" s="5">
        <f>COUNTIF(AE20:AE28,"fE")+COUNTIF(AE20:AE28,"fES")+COUNTIF(AE20:AE28,"fED")+COUNTIF(AE20:AE28,"fEF")</f>
        <v>2</v>
      </c>
      <c r="AF83" s="5">
        <f>COUNTIF(AF20:AF28,"fE")+COUNTIF(AF20:AF28,"fES")+COUNTIF(AF20:AF28,"fED")+COUNTIF(AF20:AF28,"fEF")</f>
        <v>2</v>
      </c>
      <c r="AG83" s="5">
        <f>COUNTIF(AG20:AG28,"fE")+COUNTIF(AG20:AG28,"fES")+COUNTIF(AG20:AG28,"fED")+COUNTIF(AG20:AG28,"fEF")</f>
        <v>2</v>
      </c>
      <c r="AH83" s="5">
        <f>COUNTIF(AH20:AH28,"fE")+COUNTIF(AH20:AH28,"fES")+COUNTIF(AH20:AH28,"fED")+COUNTIF(AH20:AH28,"fEF")</f>
        <v>2</v>
      </c>
      <c r="AI83" s="2"/>
      <c r="AJ83" s="2"/>
      <c r="AK83" s="2"/>
      <c r="AL83" s="2"/>
      <c r="AM83" s="2"/>
      <c r="AN83" s="2"/>
      <c r="AO83" s="2"/>
      <c r="AP83" s="2"/>
      <c r="AQ83" s="2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47"/>
      <c r="BE83" s="3"/>
      <c r="BF83" s="48"/>
      <c r="BG83" s="48"/>
      <c r="BH83" s="48"/>
      <c r="BI83" s="48"/>
      <c r="BJ83" s="48"/>
      <c r="BK83" s="48"/>
      <c r="BL83" s="48"/>
      <c r="BM83" s="48"/>
      <c r="BN83" s="48"/>
      <c r="BO83" s="49"/>
      <c r="BP83" s="49"/>
      <c r="BQ83" s="49"/>
      <c r="BR83" s="49"/>
      <c r="BS83" s="49"/>
      <c r="BT83" s="50"/>
      <c r="BU83" s="51"/>
      <c r="BV83" s="51"/>
      <c r="BW83" s="51"/>
      <c r="BX83" s="51"/>
      <c r="BY83" s="51"/>
      <c r="BZ83" s="51"/>
      <c r="CA83" s="51"/>
      <c r="CB83" s="51"/>
    </row>
    <row r="84" spans="1:88" s="18" customFormat="1" ht="21" customHeight="1" x14ac:dyDescent="0.2">
      <c r="A84" s="1"/>
      <c r="B84" s="1471"/>
      <c r="C84" s="101" t="s">
        <v>200</v>
      </c>
      <c r="D84" s="14">
        <f>SUM(D81:D83)</f>
        <v>0</v>
      </c>
      <c r="E84" s="14">
        <f t="shared" ref="E84:AH84" si="245">SUM(E81:E83)</f>
        <v>0</v>
      </c>
      <c r="F84" s="14">
        <f t="shared" si="245"/>
        <v>1</v>
      </c>
      <c r="G84" s="14">
        <f t="shared" si="245"/>
        <v>1</v>
      </c>
      <c r="H84" s="14">
        <f t="shared" si="245"/>
        <v>1</v>
      </c>
      <c r="I84" s="14">
        <f t="shared" si="245"/>
        <v>1</v>
      </c>
      <c r="J84" s="14">
        <f t="shared" si="245"/>
        <v>1</v>
      </c>
      <c r="K84" s="14">
        <f t="shared" si="245"/>
        <v>1</v>
      </c>
      <c r="L84" s="14">
        <f t="shared" si="245"/>
        <v>1</v>
      </c>
      <c r="M84" s="14">
        <f t="shared" si="245"/>
        <v>1</v>
      </c>
      <c r="N84" s="14">
        <f t="shared" si="245"/>
        <v>1</v>
      </c>
      <c r="O84" s="14">
        <f t="shared" si="245"/>
        <v>1</v>
      </c>
      <c r="P84" s="14">
        <f t="shared" si="245"/>
        <v>1</v>
      </c>
      <c r="Q84" s="14">
        <f t="shared" si="245"/>
        <v>1</v>
      </c>
      <c r="R84" s="14">
        <f t="shared" si="245"/>
        <v>1</v>
      </c>
      <c r="S84" s="14">
        <f t="shared" si="245"/>
        <v>1</v>
      </c>
      <c r="T84" s="14">
        <f t="shared" si="245"/>
        <v>2</v>
      </c>
      <c r="U84" s="14">
        <f t="shared" si="245"/>
        <v>2</v>
      </c>
      <c r="V84" s="14">
        <f t="shared" si="245"/>
        <v>2</v>
      </c>
      <c r="W84" s="14">
        <f t="shared" si="245"/>
        <v>2</v>
      </c>
      <c r="X84" s="14">
        <f t="shared" si="245"/>
        <v>2</v>
      </c>
      <c r="Y84" s="14">
        <f t="shared" si="245"/>
        <v>2</v>
      </c>
      <c r="Z84" s="14">
        <f t="shared" si="245"/>
        <v>2</v>
      </c>
      <c r="AA84" s="14">
        <f t="shared" si="245"/>
        <v>2</v>
      </c>
      <c r="AB84" s="14">
        <f t="shared" si="245"/>
        <v>3</v>
      </c>
      <c r="AC84" s="14">
        <f t="shared" si="245"/>
        <v>3</v>
      </c>
      <c r="AD84" s="14">
        <f t="shared" si="245"/>
        <v>3</v>
      </c>
      <c r="AE84" s="14">
        <f t="shared" si="245"/>
        <v>3</v>
      </c>
      <c r="AF84" s="14">
        <f t="shared" si="245"/>
        <v>3</v>
      </c>
      <c r="AG84" s="14">
        <f t="shared" si="245"/>
        <v>3</v>
      </c>
      <c r="AH84" s="14">
        <f t="shared" si="245"/>
        <v>3</v>
      </c>
      <c r="AI84" s="2"/>
      <c r="AJ84" s="2"/>
      <c r="AK84" s="2"/>
      <c r="AL84" s="2"/>
      <c r="AM84" s="2"/>
      <c r="AN84" s="2"/>
      <c r="AO84" s="2"/>
      <c r="AP84" s="2"/>
      <c r="AQ84" s="2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47"/>
      <c r="BE84" s="3"/>
      <c r="BF84" s="48"/>
      <c r="BG84" s="48"/>
      <c r="BH84" s="48"/>
      <c r="BI84" s="48"/>
      <c r="BJ84" s="48"/>
      <c r="BK84" s="48"/>
      <c r="BL84" s="48"/>
      <c r="BM84" s="48"/>
      <c r="BN84" s="48"/>
      <c r="BO84" s="49"/>
      <c r="BP84" s="49"/>
      <c r="BQ84" s="49"/>
      <c r="BR84" s="49"/>
      <c r="BS84" s="49"/>
      <c r="BT84" s="50"/>
      <c r="BU84" s="51"/>
      <c r="BV84" s="51"/>
      <c r="BW84" s="51"/>
      <c r="BX84" s="51"/>
      <c r="BY84" s="51"/>
      <c r="BZ84" s="51"/>
      <c r="CA84" s="51"/>
      <c r="CB84" s="51"/>
    </row>
    <row r="85" spans="1:88" s="18" customFormat="1" ht="21" customHeight="1" x14ac:dyDescent="0.2">
      <c r="A85" s="1"/>
      <c r="B85" s="1471"/>
      <c r="C85" s="100" t="s">
        <v>36</v>
      </c>
      <c r="D85" s="5">
        <f>COUNTIF(D$13:D$28,"L")</f>
        <v>0</v>
      </c>
      <c r="E85" s="5">
        <f t="shared" ref="E85:AH85" si="246">COUNTIF(E$14:E$28,"L")</f>
        <v>0</v>
      </c>
      <c r="F85" s="5">
        <f t="shared" si="246"/>
        <v>1</v>
      </c>
      <c r="G85" s="5">
        <f t="shared" si="246"/>
        <v>1</v>
      </c>
      <c r="H85" s="5">
        <f t="shared" si="246"/>
        <v>1</v>
      </c>
      <c r="I85" s="5">
        <f t="shared" si="246"/>
        <v>1</v>
      </c>
      <c r="J85" s="5">
        <f t="shared" si="246"/>
        <v>1</v>
      </c>
      <c r="K85" s="5">
        <f t="shared" si="246"/>
        <v>0</v>
      </c>
      <c r="L85" s="5">
        <f t="shared" si="246"/>
        <v>0</v>
      </c>
      <c r="M85" s="5">
        <f t="shared" si="246"/>
        <v>1</v>
      </c>
      <c r="N85" s="5">
        <f t="shared" si="246"/>
        <v>1</v>
      </c>
      <c r="O85" s="5">
        <f t="shared" si="246"/>
        <v>1</v>
      </c>
      <c r="P85" s="5">
        <f t="shared" si="246"/>
        <v>1</v>
      </c>
      <c r="Q85" s="5">
        <f t="shared" si="246"/>
        <v>1</v>
      </c>
      <c r="R85" s="5">
        <f t="shared" si="246"/>
        <v>0</v>
      </c>
      <c r="S85" s="5">
        <f t="shared" si="246"/>
        <v>0</v>
      </c>
      <c r="T85" s="5">
        <f t="shared" si="246"/>
        <v>0</v>
      </c>
      <c r="U85" s="5">
        <f t="shared" si="246"/>
        <v>0</v>
      </c>
      <c r="V85" s="5">
        <f t="shared" si="246"/>
        <v>0</v>
      </c>
      <c r="W85" s="5">
        <f t="shared" si="246"/>
        <v>0</v>
      </c>
      <c r="X85" s="5">
        <f t="shared" si="246"/>
        <v>0</v>
      </c>
      <c r="Y85" s="5">
        <f t="shared" si="246"/>
        <v>0</v>
      </c>
      <c r="Z85" s="5">
        <f t="shared" si="246"/>
        <v>0</v>
      </c>
      <c r="AA85" s="5">
        <f t="shared" si="246"/>
        <v>0</v>
      </c>
      <c r="AB85" s="5">
        <f t="shared" si="246"/>
        <v>0</v>
      </c>
      <c r="AC85" s="5">
        <f t="shared" si="246"/>
        <v>0</v>
      </c>
      <c r="AD85" s="5">
        <f t="shared" si="246"/>
        <v>0</v>
      </c>
      <c r="AE85" s="5">
        <f t="shared" si="246"/>
        <v>0</v>
      </c>
      <c r="AF85" s="5">
        <f t="shared" si="246"/>
        <v>0</v>
      </c>
      <c r="AG85" s="5">
        <f t="shared" si="246"/>
        <v>0</v>
      </c>
      <c r="AH85" s="5">
        <f t="shared" si="246"/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47"/>
      <c r="BE85" s="3"/>
      <c r="BF85" s="48"/>
      <c r="BG85" s="48"/>
      <c r="BH85" s="48"/>
      <c r="BI85" s="48"/>
      <c r="BJ85" s="48"/>
      <c r="BK85" s="48"/>
      <c r="BL85" s="48"/>
      <c r="BM85" s="48"/>
      <c r="BN85" s="48"/>
      <c r="BO85" s="49"/>
      <c r="BP85" s="49"/>
      <c r="BQ85" s="49"/>
      <c r="BR85" s="49"/>
      <c r="BS85" s="49"/>
      <c r="BT85" s="50"/>
      <c r="BU85" s="51"/>
      <c r="BV85" s="51"/>
      <c r="BW85" s="51"/>
      <c r="BX85" s="51"/>
      <c r="BY85" s="51"/>
      <c r="BZ85" s="51"/>
      <c r="CA85" s="51"/>
      <c r="CB85" s="51"/>
    </row>
    <row r="86" spans="1:88" s="18" customFormat="1" ht="21" customHeight="1" x14ac:dyDescent="0.2">
      <c r="A86" s="1"/>
      <c r="B86" s="1471"/>
      <c r="C86" s="100" t="s">
        <v>37</v>
      </c>
      <c r="D86" s="5">
        <f>COUNTIF(D$13:D$28,"B")</f>
        <v>0</v>
      </c>
      <c r="E86" s="5">
        <f t="shared" ref="E86:AH86" si="247">COUNTIF(E$14:E$28,"B")</f>
        <v>0</v>
      </c>
      <c r="F86" s="5">
        <f t="shared" si="247"/>
        <v>0</v>
      </c>
      <c r="G86" s="5">
        <f t="shared" si="247"/>
        <v>0</v>
      </c>
      <c r="H86" s="5">
        <f t="shared" si="247"/>
        <v>0</v>
      </c>
      <c r="I86" s="5">
        <f t="shared" si="247"/>
        <v>0</v>
      </c>
      <c r="J86" s="5">
        <f t="shared" si="247"/>
        <v>0</v>
      </c>
      <c r="K86" s="5">
        <f t="shared" si="247"/>
        <v>0</v>
      </c>
      <c r="L86" s="5">
        <f t="shared" si="247"/>
        <v>0</v>
      </c>
      <c r="M86" s="5">
        <f t="shared" si="247"/>
        <v>0</v>
      </c>
      <c r="N86" s="5">
        <f t="shared" si="247"/>
        <v>0</v>
      </c>
      <c r="O86" s="5">
        <f t="shared" si="247"/>
        <v>0</v>
      </c>
      <c r="P86" s="5">
        <f t="shared" si="247"/>
        <v>0</v>
      </c>
      <c r="Q86" s="5">
        <f t="shared" si="247"/>
        <v>0</v>
      </c>
      <c r="R86" s="5">
        <f t="shared" si="247"/>
        <v>0</v>
      </c>
      <c r="S86" s="5">
        <f t="shared" si="247"/>
        <v>1</v>
      </c>
      <c r="T86" s="5">
        <f t="shared" si="247"/>
        <v>1</v>
      </c>
      <c r="U86" s="5">
        <f t="shared" si="247"/>
        <v>1</v>
      </c>
      <c r="V86" s="5">
        <f t="shared" si="247"/>
        <v>1</v>
      </c>
      <c r="W86" s="5">
        <f t="shared" si="247"/>
        <v>1</v>
      </c>
      <c r="X86" s="5">
        <f t="shared" si="247"/>
        <v>1</v>
      </c>
      <c r="Y86" s="5">
        <f t="shared" si="247"/>
        <v>0</v>
      </c>
      <c r="Z86" s="5">
        <f t="shared" si="247"/>
        <v>0</v>
      </c>
      <c r="AA86" s="5">
        <f t="shared" si="247"/>
        <v>1</v>
      </c>
      <c r="AB86" s="5">
        <f t="shared" si="247"/>
        <v>1</v>
      </c>
      <c r="AC86" s="5">
        <f t="shared" si="247"/>
        <v>1</v>
      </c>
      <c r="AD86" s="5">
        <f t="shared" si="247"/>
        <v>1</v>
      </c>
      <c r="AE86" s="5">
        <f t="shared" si="247"/>
        <v>1</v>
      </c>
      <c r="AF86" s="5">
        <f t="shared" si="247"/>
        <v>0</v>
      </c>
      <c r="AG86" s="5">
        <f t="shared" si="247"/>
        <v>0</v>
      </c>
      <c r="AH86" s="5">
        <f t="shared" si="247"/>
        <v>1</v>
      </c>
      <c r="AI86" s="2"/>
      <c r="AJ86" s="2"/>
      <c r="AK86" s="2"/>
      <c r="AL86" s="2"/>
      <c r="AM86" s="2"/>
      <c r="AN86" s="2"/>
      <c r="AO86" s="2"/>
      <c r="AP86" s="2"/>
      <c r="AQ86" s="2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47"/>
      <c r="BE86" s="3"/>
      <c r="BF86" s="48"/>
      <c r="BG86" s="48"/>
      <c r="BH86" s="48"/>
      <c r="BI86" s="48"/>
      <c r="BJ86" s="48"/>
      <c r="BK86" s="48"/>
      <c r="BL86" s="48"/>
      <c r="BM86" s="48"/>
      <c r="BN86" s="48"/>
      <c r="BO86" s="49"/>
      <c r="BP86" s="49"/>
      <c r="BQ86" s="49"/>
      <c r="BR86" s="49"/>
      <c r="BS86" s="49"/>
      <c r="BT86" s="50"/>
      <c r="BU86" s="51"/>
      <c r="BV86" s="51"/>
      <c r="BW86" s="51"/>
      <c r="BX86" s="51"/>
      <c r="BY86" s="51"/>
      <c r="BZ86" s="51"/>
      <c r="CA86" s="51"/>
      <c r="CB86" s="51"/>
    </row>
    <row r="87" spans="1:88" s="18" customFormat="1" ht="21" customHeight="1" x14ac:dyDescent="0.2">
      <c r="A87" s="1"/>
      <c r="B87" s="1471"/>
      <c r="C87" s="100" t="s">
        <v>38</v>
      </c>
      <c r="D87" s="5">
        <f>COUNTIF(D$13:D$28,"SA")</f>
        <v>0</v>
      </c>
      <c r="E87" s="5">
        <f t="shared" ref="E87:AH87" si="248">COUNTIF(E$14:E$28,"SA")</f>
        <v>0</v>
      </c>
      <c r="F87" s="5">
        <f t="shared" si="248"/>
        <v>0</v>
      </c>
      <c r="G87" s="5">
        <f t="shared" si="248"/>
        <v>0</v>
      </c>
      <c r="H87" s="5">
        <f t="shared" si="248"/>
        <v>0</v>
      </c>
      <c r="I87" s="5">
        <f t="shared" si="248"/>
        <v>0</v>
      </c>
      <c r="J87" s="5">
        <f t="shared" si="248"/>
        <v>0</v>
      </c>
      <c r="K87" s="5">
        <f t="shared" si="248"/>
        <v>0</v>
      </c>
      <c r="L87" s="5">
        <f t="shared" si="248"/>
        <v>0</v>
      </c>
      <c r="M87" s="5">
        <f t="shared" si="248"/>
        <v>0</v>
      </c>
      <c r="N87" s="5">
        <f t="shared" si="248"/>
        <v>0</v>
      </c>
      <c r="O87" s="5">
        <f t="shared" si="248"/>
        <v>0</v>
      </c>
      <c r="P87" s="5">
        <f t="shared" si="248"/>
        <v>0</v>
      </c>
      <c r="Q87" s="5">
        <f t="shared" si="248"/>
        <v>0</v>
      </c>
      <c r="R87" s="5">
        <f t="shared" si="248"/>
        <v>0</v>
      </c>
      <c r="S87" s="5">
        <f t="shared" si="248"/>
        <v>0</v>
      </c>
      <c r="T87" s="5">
        <f t="shared" si="248"/>
        <v>0</v>
      </c>
      <c r="U87" s="5">
        <f t="shared" si="248"/>
        <v>0</v>
      </c>
      <c r="V87" s="5">
        <f t="shared" si="248"/>
        <v>0</v>
      </c>
      <c r="W87" s="5">
        <f t="shared" si="248"/>
        <v>0</v>
      </c>
      <c r="X87" s="5">
        <f t="shared" si="248"/>
        <v>0</v>
      </c>
      <c r="Y87" s="5">
        <f t="shared" si="248"/>
        <v>0</v>
      </c>
      <c r="Z87" s="5">
        <f t="shared" si="248"/>
        <v>0</v>
      </c>
      <c r="AA87" s="5">
        <f t="shared" si="248"/>
        <v>0</v>
      </c>
      <c r="AB87" s="5">
        <f t="shared" si="248"/>
        <v>0</v>
      </c>
      <c r="AC87" s="5">
        <f t="shared" si="248"/>
        <v>0</v>
      </c>
      <c r="AD87" s="5">
        <f t="shared" si="248"/>
        <v>0</v>
      </c>
      <c r="AE87" s="5">
        <f t="shared" si="248"/>
        <v>0</v>
      </c>
      <c r="AF87" s="5">
        <f t="shared" si="248"/>
        <v>0</v>
      </c>
      <c r="AG87" s="5">
        <f t="shared" si="248"/>
        <v>0</v>
      </c>
      <c r="AH87" s="5">
        <f t="shared" si="248"/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47"/>
      <c r="BE87" s="3"/>
      <c r="BF87" s="48"/>
      <c r="BG87" s="48"/>
      <c r="BH87" s="48"/>
      <c r="BI87" s="48"/>
      <c r="BJ87" s="48"/>
      <c r="BK87" s="48"/>
      <c r="BL87" s="48"/>
      <c r="BM87" s="48"/>
      <c r="BN87" s="48"/>
      <c r="BO87" s="49"/>
      <c r="BP87" s="49"/>
      <c r="BQ87" s="49"/>
      <c r="BR87" s="49"/>
      <c r="BS87" s="49"/>
      <c r="BT87" s="50"/>
      <c r="BU87" s="51"/>
      <c r="BV87" s="51"/>
      <c r="BW87" s="51"/>
      <c r="BX87" s="51"/>
      <c r="BY87" s="51"/>
      <c r="BZ87" s="51"/>
      <c r="CA87" s="51"/>
      <c r="CB87" s="51"/>
    </row>
    <row r="88" spans="1:88" s="18" customFormat="1" ht="21" customHeight="1" x14ac:dyDescent="0.2">
      <c r="A88" s="1"/>
      <c r="B88" s="1471"/>
      <c r="C88" s="100" t="s">
        <v>183</v>
      </c>
      <c r="D88" s="5">
        <f>COUNTIF(D$13:D$28,"SAT")</f>
        <v>0</v>
      </c>
      <c r="E88" s="5">
        <f t="shared" ref="E88:AH88" si="249">COUNTIF(E$14:E$28,"SAT")</f>
        <v>0</v>
      </c>
      <c r="F88" s="5">
        <f t="shared" si="249"/>
        <v>0</v>
      </c>
      <c r="G88" s="5">
        <f t="shared" si="249"/>
        <v>0</v>
      </c>
      <c r="H88" s="5">
        <f t="shared" si="249"/>
        <v>0</v>
      </c>
      <c r="I88" s="5">
        <f t="shared" si="249"/>
        <v>0</v>
      </c>
      <c r="J88" s="5">
        <f t="shared" si="249"/>
        <v>0</v>
      </c>
      <c r="K88" s="5">
        <f t="shared" si="249"/>
        <v>0</v>
      </c>
      <c r="L88" s="5">
        <f t="shared" si="249"/>
        <v>0</v>
      </c>
      <c r="M88" s="5">
        <f t="shared" si="249"/>
        <v>0</v>
      </c>
      <c r="N88" s="5">
        <f t="shared" si="249"/>
        <v>0</v>
      </c>
      <c r="O88" s="5">
        <f t="shared" si="249"/>
        <v>0</v>
      </c>
      <c r="P88" s="5">
        <f t="shared" si="249"/>
        <v>0</v>
      </c>
      <c r="Q88" s="5">
        <f t="shared" si="249"/>
        <v>0</v>
      </c>
      <c r="R88" s="5">
        <f t="shared" si="249"/>
        <v>0</v>
      </c>
      <c r="S88" s="5">
        <f t="shared" si="249"/>
        <v>0</v>
      </c>
      <c r="T88" s="5">
        <f t="shared" si="249"/>
        <v>0</v>
      </c>
      <c r="U88" s="5">
        <f t="shared" si="249"/>
        <v>0</v>
      </c>
      <c r="V88" s="5">
        <f t="shared" si="249"/>
        <v>0</v>
      </c>
      <c r="W88" s="5">
        <f t="shared" si="249"/>
        <v>0</v>
      </c>
      <c r="X88" s="5">
        <f t="shared" si="249"/>
        <v>0</v>
      </c>
      <c r="Y88" s="5">
        <f t="shared" si="249"/>
        <v>0</v>
      </c>
      <c r="Z88" s="5">
        <f t="shared" si="249"/>
        <v>0</v>
      </c>
      <c r="AA88" s="5">
        <f t="shared" si="249"/>
        <v>0</v>
      </c>
      <c r="AB88" s="5">
        <f t="shared" si="249"/>
        <v>0</v>
      </c>
      <c r="AC88" s="5">
        <f t="shared" si="249"/>
        <v>0</v>
      </c>
      <c r="AD88" s="5">
        <f t="shared" si="249"/>
        <v>0</v>
      </c>
      <c r="AE88" s="5">
        <f t="shared" si="249"/>
        <v>0</v>
      </c>
      <c r="AF88" s="5">
        <f t="shared" si="249"/>
        <v>0</v>
      </c>
      <c r="AG88" s="5">
        <f t="shared" si="249"/>
        <v>0</v>
      </c>
      <c r="AH88" s="5">
        <f t="shared" si="249"/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47"/>
      <c r="BE88" s="3"/>
      <c r="BF88" s="48"/>
      <c r="BG88" s="48"/>
      <c r="BH88" s="48"/>
      <c r="BI88" s="48"/>
      <c r="BJ88" s="48"/>
      <c r="BK88" s="48"/>
      <c r="BL88" s="48"/>
      <c r="BM88" s="48"/>
      <c r="BN88" s="48"/>
      <c r="BO88" s="49"/>
      <c r="BP88" s="49"/>
      <c r="BQ88" s="49"/>
      <c r="BR88" s="49"/>
      <c r="BS88" s="49"/>
      <c r="BT88" s="50"/>
      <c r="BU88" s="51"/>
      <c r="BV88" s="51"/>
      <c r="BW88" s="51"/>
      <c r="BX88" s="51"/>
      <c r="BY88" s="51"/>
      <c r="BZ88" s="51"/>
      <c r="CA88" s="51"/>
      <c r="CB88" s="51"/>
    </row>
    <row r="89" spans="1:88" s="18" customFormat="1" ht="21" customHeight="1" x14ac:dyDescent="0.2">
      <c r="A89" s="1"/>
      <c r="B89" s="1471"/>
      <c r="C89" s="100" t="s">
        <v>39</v>
      </c>
      <c r="D89" s="5">
        <f>COUNTIF(D$13:D$28,"SE")</f>
        <v>0</v>
      </c>
      <c r="E89" s="5">
        <f t="shared" ref="E89:AH89" si="250">COUNTIF(E$14:E$28,"SE")</f>
        <v>0</v>
      </c>
      <c r="F89" s="5">
        <f t="shared" si="250"/>
        <v>0</v>
      </c>
      <c r="G89" s="5">
        <f t="shared" si="250"/>
        <v>0</v>
      </c>
      <c r="H89" s="5">
        <f t="shared" si="250"/>
        <v>0</v>
      </c>
      <c r="I89" s="5">
        <f t="shared" si="250"/>
        <v>0</v>
      </c>
      <c r="J89" s="5">
        <f t="shared" si="250"/>
        <v>0</v>
      </c>
      <c r="K89" s="5">
        <f t="shared" si="250"/>
        <v>0</v>
      </c>
      <c r="L89" s="5">
        <f t="shared" si="250"/>
        <v>0</v>
      </c>
      <c r="M89" s="5">
        <f t="shared" si="250"/>
        <v>0</v>
      </c>
      <c r="N89" s="5">
        <f t="shared" si="250"/>
        <v>0</v>
      </c>
      <c r="O89" s="5">
        <f t="shared" si="250"/>
        <v>0</v>
      </c>
      <c r="P89" s="5">
        <f t="shared" si="250"/>
        <v>0</v>
      </c>
      <c r="Q89" s="5">
        <f t="shared" si="250"/>
        <v>0</v>
      </c>
      <c r="R89" s="5">
        <f t="shared" si="250"/>
        <v>0</v>
      </c>
      <c r="S89" s="5">
        <f t="shared" si="250"/>
        <v>0</v>
      </c>
      <c r="T89" s="5">
        <f t="shared" si="250"/>
        <v>0</v>
      </c>
      <c r="U89" s="5">
        <f t="shared" si="250"/>
        <v>0</v>
      </c>
      <c r="V89" s="5">
        <f t="shared" si="250"/>
        <v>0</v>
      </c>
      <c r="W89" s="5">
        <f t="shared" si="250"/>
        <v>0</v>
      </c>
      <c r="X89" s="5">
        <f t="shared" si="250"/>
        <v>0</v>
      </c>
      <c r="Y89" s="5">
        <f t="shared" si="250"/>
        <v>0</v>
      </c>
      <c r="Z89" s="5">
        <f t="shared" si="250"/>
        <v>0</v>
      </c>
      <c r="AA89" s="5">
        <f t="shared" si="250"/>
        <v>0</v>
      </c>
      <c r="AB89" s="5">
        <f t="shared" si="250"/>
        <v>0</v>
      </c>
      <c r="AC89" s="5">
        <f t="shared" si="250"/>
        <v>0</v>
      </c>
      <c r="AD89" s="5">
        <f t="shared" si="250"/>
        <v>0</v>
      </c>
      <c r="AE89" s="5">
        <f t="shared" si="250"/>
        <v>0</v>
      </c>
      <c r="AF89" s="5">
        <f t="shared" si="250"/>
        <v>0</v>
      </c>
      <c r="AG89" s="5">
        <f t="shared" si="250"/>
        <v>0</v>
      </c>
      <c r="AH89" s="5">
        <f t="shared" si="250"/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47"/>
      <c r="BE89" s="3"/>
      <c r="BF89" s="48"/>
      <c r="BG89" s="48"/>
      <c r="BH89" s="48"/>
      <c r="BI89" s="48"/>
      <c r="BJ89" s="48"/>
      <c r="BK89" s="48"/>
      <c r="BL89" s="48"/>
      <c r="BM89" s="48"/>
      <c r="BN89" s="48"/>
      <c r="BO89" s="49"/>
      <c r="BP89" s="49"/>
      <c r="BQ89" s="49"/>
      <c r="BR89" s="49"/>
      <c r="BS89" s="49"/>
      <c r="BT89" s="50"/>
      <c r="BU89" s="51"/>
      <c r="BV89" s="51"/>
      <c r="BW89" s="51"/>
      <c r="BX89" s="51"/>
      <c r="BY89" s="51"/>
      <c r="BZ89" s="51"/>
      <c r="CA89" s="51"/>
      <c r="CB89" s="51"/>
    </row>
    <row r="90" spans="1:88" s="57" customFormat="1" ht="21" customHeight="1" x14ac:dyDescent="0.2">
      <c r="A90" s="1"/>
      <c r="B90" s="1471"/>
      <c r="C90" s="100" t="s">
        <v>40</v>
      </c>
      <c r="D90" s="5">
        <f>COUNTIF(D$13:D$28,"TR")</f>
        <v>0</v>
      </c>
      <c r="E90" s="5">
        <f t="shared" ref="E90:AH90" si="251">COUNTIF(E$14:E$28,"TR")</f>
        <v>0</v>
      </c>
      <c r="F90" s="5">
        <f t="shared" si="251"/>
        <v>0</v>
      </c>
      <c r="G90" s="5">
        <f t="shared" si="251"/>
        <v>0</v>
      </c>
      <c r="H90" s="5">
        <f t="shared" si="251"/>
        <v>0</v>
      </c>
      <c r="I90" s="5">
        <f t="shared" si="251"/>
        <v>0</v>
      </c>
      <c r="J90" s="5">
        <f t="shared" si="251"/>
        <v>0</v>
      </c>
      <c r="K90" s="5">
        <f t="shared" si="251"/>
        <v>0</v>
      </c>
      <c r="L90" s="5">
        <f t="shared" si="251"/>
        <v>0</v>
      </c>
      <c r="M90" s="5">
        <f t="shared" si="251"/>
        <v>0</v>
      </c>
      <c r="N90" s="5">
        <f t="shared" si="251"/>
        <v>0</v>
      </c>
      <c r="O90" s="5">
        <f t="shared" si="251"/>
        <v>0</v>
      </c>
      <c r="P90" s="5">
        <f t="shared" si="251"/>
        <v>0</v>
      </c>
      <c r="Q90" s="5">
        <f t="shared" si="251"/>
        <v>0</v>
      </c>
      <c r="R90" s="5">
        <f t="shared" si="251"/>
        <v>0</v>
      </c>
      <c r="S90" s="5">
        <f t="shared" si="251"/>
        <v>0</v>
      </c>
      <c r="T90" s="5">
        <f t="shared" si="251"/>
        <v>0</v>
      </c>
      <c r="U90" s="5">
        <f t="shared" si="251"/>
        <v>0</v>
      </c>
      <c r="V90" s="5">
        <f t="shared" si="251"/>
        <v>0</v>
      </c>
      <c r="W90" s="5">
        <f t="shared" si="251"/>
        <v>0</v>
      </c>
      <c r="X90" s="5">
        <f t="shared" si="251"/>
        <v>0</v>
      </c>
      <c r="Y90" s="5">
        <f t="shared" si="251"/>
        <v>0</v>
      </c>
      <c r="Z90" s="5">
        <f t="shared" si="251"/>
        <v>0</v>
      </c>
      <c r="AA90" s="5">
        <f t="shared" si="251"/>
        <v>0</v>
      </c>
      <c r="AB90" s="5">
        <f t="shared" si="251"/>
        <v>0</v>
      </c>
      <c r="AC90" s="5">
        <f t="shared" si="251"/>
        <v>0</v>
      </c>
      <c r="AD90" s="5">
        <f t="shared" si="251"/>
        <v>0</v>
      </c>
      <c r="AE90" s="5">
        <f t="shared" si="251"/>
        <v>0</v>
      </c>
      <c r="AF90" s="5">
        <f t="shared" si="251"/>
        <v>0</v>
      </c>
      <c r="AG90" s="5">
        <f t="shared" si="251"/>
        <v>0</v>
      </c>
      <c r="AH90" s="5">
        <f t="shared" si="251"/>
        <v>0</v>
      </c>
      <c r="AI90" s="2"/>
      <c r="AJ90" s="2"/>
      <c r="AK90" s="2"/>
      <c r="AL90" s="2"/>
      <c r="AM90" s="2"/>
      <c r="AN90" s="2"/>
      <c r="AO90" s="2"/>
      <c r="AP90" s="2"/>
      <c r="AQ90" s="2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47"/>
      <c r="BE90" s="3"/>
      <c r="BF90" s="48"/>
      <c r="BG90" s="48"/>
      <c r="BH90" s="48"/>
      <c r="BI90" s="48"/>
      <c r="BJ90" s="48"/>
      <c r="BK90" s="48"/>
      <c r="BL90" s="48"/>
      <c r="BM90" s="48"/>
      <c r="BN90" s="48"/>
      <c r="BO90" s="49"/>
      <c r="BP90" s="49"/>
      <c r="BQ90" s="49"/>
      <c r="BR90" s="49"/>
      <c r="BS90" s="49"/>
      <c r="BT90" s="50"/>
      <c r="BU90" s="51"/>
      <c r="BV90" s="51"/>
      <c r="BW90" s="51"/>
      <c r="BX90" s="51"/>
      <c r="BY90" s="51"/>
      <c r="BZ90" s="51"/>
      <c r="CA90" s="51"/>
      <c r="CB90" s="51"/>
      <c r="CC90" s="18"/>
      <c r="CD90" s="18"/>
      <c r="CE90" s="18"/>
      <c r="CF90" s="18"/>
      <c r="CG90" s="18"/>
      <c r="CH90" s="18"/>
      <c r="CI90" s="18"/>
      <c r="CJ90" s="18"/>
    </row>
    <row r="91" spans="1:88" s="57" customFormat="1" ht="21" customHeight="1" x14ac:dyDescent="0.2">
      <c r="A91" s="48"/>
      <c r="B91" s="1471"/>
      <c r="C91" s="101" t="s">
        <v>58</v>
      </c>
      <c r="D91" s="14">
        <f t="shared" ref="D91:AH91" si="252">COUNTIF(D$14:D$28,"FOTS")</f>
        <v>0</v>
      </c>
      <c r="E91" s="14">
        <f t="shared" si="252"/>
        <v>0</v>
      </c>
      <c r="F91" s="14">
        <f t="shared" si="252"/>
        <v>0</v>
      </c>
      <c r="G91" s="14">
        <f t="shared" si="252"/>
        <v>0</v>
      </c>
      <c r="H91" s="14">
        <f t="shared" si="252"/>
        <v>1</v>
      </c>
      <c r="I91" s="14">
        <f t="shared" si="252"/>
        <v>0</v>
      </c>
      <c r="J91" s="14">
        <f t="shared" si="252"/>
        <v>0</v>
      </c>
      <c r="K91" s="14">
        <f t="shared" si="252"/>
        <v>0</v>
      </c>
      <c r="L91" s="14">
        <f t="shared" si="252"/>
        <v>0</v>
      </c>
      <c r="M91" s="14">
        <f t="shared" si="252"/>
        <v>0</v>
      </c>
      <c r="N91" s="14">
        <f t="shared" si="252"/>
        <v>0</v>
      </c>
      <c r="O91" s="14">
        <f t="shared" si="252"/>
        <v>0</v>
      </c>
      <c r="P91" s="14">
        <f t="shared" si="252"/>
        <v>0</v>
      </c>
      <c r="Q91" s="14">
        <f t="shared" si="252"/>
        <v>0</v>
      </c>
      <c r="R91" s="14">
        <f t="shared" si="252"/>
        <v>0</v>
      </c>
      <c r="S91" s="14">
        <f t="shared" si="252"/>
        <v>0</v>
      </c>
      <c r="T91" s="14">
        <f t="shared" si="252"/>
        <v>1</v>
      </c>
      <c r="U91" s="14">
        <f t="shared" si="252"/>
        <v>0</v>
      </c>
      <c r="V91" s="14">
        <f t="shared" si="252"/>
        <v>0</v>
      </c>
      <c r="W91" s="14">
        <f t="shared" si="252"/>
        <v>0</v>
      </c>
      <c r="X91" s="14">
        <f t="shared" si="252"/>
        <v>1</v>
      </c>
      <c r="Y91" s="14">
        <f t="shared" si="252"/>
        <v>1</v>
      </c>
      <c r="Z91" s="14">
        <f t="shared" si="252"/>
        <v>0</v>
      </c>
      <c r="AA91" s="14">
        <f t="shared" si="252"/>
        <v>0</v>
      </c>
      <c r="AB91" s="14">
        <f t="shared" si="252"/>
        <v>0</v>
      </c>
      <c r="AC91" s="14">
        <f t="shared" si="252"/>
        <v>0</v>
      </c>
      <c r="AD91" s="14">
        <f t="shared" si="252"/>
        <v>0</v>
      </c>
      <c r="AE91" s="14">
        <f t="shared" si="252"/>
        <v>0</v>
      </c>
      <c r="AF91" s="14">
        <f t="shared" si="252"/>
        <v>0</v>
      </c>
      <c r="AG91" s="14">
        <f t="shared" si="252"/>
        <v>0</v>
      </c>
      <c r="AH91" s="14">
        <f t="shared" si="252"/>
        <v>0</v>
      </c>
      <c r="AI91" s="102"/>
      <c r="AJ91" s="102"/>
      <c r="AK91" s="102"/>
      <c r="AL91" s="102"/>
      <c r="AM91" s="102"/>
      <c r="AN91" s="102"/>
      <c r="AO91" s="102"/>
      <c r="AP91" s="102"/>
      <c r="AQ91" s="102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96"/>
      <c r="BE91" s="97"/>
      <c r="BF91" s="48"/>
      <c r="BG91" s="48"/>
      <c r="BH91" s="48"/>
      <c r="BI91" s="48"/>
      <c r="BJ91" s="48"/>
      <c r="BK91" s="48"/>
      <c r="BL91" s="48"/>
      <c r="BM91" s="48"/>
      <c r="BN91" s="48"/>
      <c r="BO91" s="50"/>
      <c r="BP91" s="50"/>
      <c r="BQ91" s="50"/>
      <c r="BR91" s="50"/>
      <c r="BS91" s="50"/>
      <c r="BT91" s="50"/>
      <c r="BU91" s="54"/>
      <c r="BV91" s="54"/>
      <c r="BW91" s="54"/>
      <c r="BX91" s="54"/>
      <c r="BY91" s="54"/>
      <c r="BZ91" s="54"/>
      <c r="CA91" s="54"/>
      <c r="CB91" s="54"/>
    </row>
    <row r="92" spans="1:88" s="18" customFormat="1" ht="21" customHeight="1" x14ac:dyDescent="0.2">
      <c r="A92" s="48"/>
      <c r="B92" s="1472"/>
      <c r="C92" s="101" t="s">
        <v>35</v>
      </c>
      <c r="D92" s="14">
        <f t="shared" ref="D92:AH92" si="253">COUNTIF(D$14:D$28,"DISP")</f>
        <v>0</v>
      </c>
      <c r="E92" s="14">
        <f t="shared" si="253"/>
        <v>0</v>
      </c>
      <c r="F92" s="14">
        <f t="shared" si="253"/>
        <v>0</v>
      </c>
      <c r="G92" s="14">
        <f t="shared" si="253"/>
        <v>1</v>
      </c>
      <c r="H92" s="14">
        <f t="shared" si="253"/>
        <v>0</v>
      </c>
      <c r="I92" s="14">
        <f t="shared" si="253"/>
        <v>1</v>
      </c>
      <c r="J92" s="14">
        <f t="shared" si="253"/>
        <v>0</v>
      </c>
      <c r="K92" s="14">
        <f t="shared" si="253"/>
        <v>0</v>
      </c>
      <c r="L92" s="14">
        <f t="shared" si="253"/>
        <v>0</v>
      </c>
      <c r="M92" s="14">
        <f t="shared" si="253"/>
        <v>0</v>
      </c>
      <c r="N92" s="14">
        <f t="shared" si="253"/>
        <v>0</v>
      </c>
      <c r="O92" s="14">
        <f t="shared" si="253"/>
        <v>0</v>
      </c>
      <c r="P92" s="14">
        <f t="shared" si="253"/>
        <v>0</v>
      </c>
      <c r="Q92" s="14">
        <f t="shared" si="253"/>
        <v>1</v>
      </c>
      <c r="R92" s="14">
        <f t="shared" si="253"/>
        <v>0</v>
      </c>
      <c r="S92" s="14">
        <f t="shared" si="253"/>
        <v>0</v>
      </c>
      <c r="T92" s="14">
        <f t="shared" si="253"/>
        <v>0</v>
      </c>
      <c r="U92" s="14">
        <f t="shared" si="253"/>
        <v>0</v>
      </c>
      <c r="V92" s="14">
        <f t="shared" si="253"/>
        <v>0</v>
      </c>
      <c r="W92" s="14">
        <f t="shared" si="253"/>
        <v>0</v>
      </c>
      <c r="X92" s="14">
        <f t="shared" si="253"/>
        <v>0</v>
      </c>
      <c r="Y92" s="14">
        <f t="shared" si="253"/>
        <v>0</v>
      </c>
      <c r="Z92" s="14">
        <f t="shared" si="253"/>
        <v>0</v>
      </c>
      <c r="AA92" s="14">
        <f t="shared" si="253"/>
        <v>0</v>
      </c>
      <c r="AB92" s="14">
        <f t="shared" si="253"/>
        <v>0</v>
      </c>
      <c r="AC92" s="14">
        <f t="shared" si="253"/>
        <v>0</v>
      </c>
      <c r="AD92" s="14">
        <f t="shared" si="253"/>
        <v>0</v>
      </c>
      <c r="AE92" s="14">
        <f t="shared" si="253"/>
        <v>0</v>
      </c>
      <c r="AF92" s="14">
        <f t="shared" si="253"/>
        <v>0</v>
      </c>
      <c r="AG92" s="14">
        <f t="shared" si="253"/>
        <v>0</v>
      </c>
      <c r="AH92" s="14">
        <f t="shared" si="253"/>
        <v>0</v>
      </c>
      <c r="AI92" s="102"/>
      <c r="AJ92" s="102"/>
      <c r="AK92" s="102"/>
      <c r="AL92" s="102"/>
      <c r="AM92" s="102"/>
      <c r="AN92" s="102"/>
      <c r="AO92" s="102"/>
      <c r="AP92" s="102"/>
      <c r="AQ92" s="102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96"/>
      <c r="BE92" s="97"/>
      <c r="BF92" s="48"/>
      <c r="BG92" s="48"/>
      <c r="BH92" s="48"/>
      <c r="BI92" s="48"/>
      <c r="BJ92" s="48"/>
      <c r="BK92" s="48"/>
      <c r="BL92" s="48"/>
      <c r="BM92" s="48"/>
      <c r="BN92" s="48"/>
      <c r="BO92" s="50"/>
      <c r="BP92" s="50"/>
      <c r="BQ92" s="50"/>
      <c r="BR92" s="50"/>
      <c r="BS92" s="50"/>
      <c r="BT92" s="50"/>
      <c r="BU92" s="54"/>
      <c r="BV92" s="54"/>
      <c r="BW92" s="54"/>
      <c r="BX92" s="54"/>
      <c r="BY92" s="54"/>
      <c r="BZ92" s="54"/>
      <c r="CA92" s="54"/>
      <c r="CB92" s="54"/>
      <c r="CC92" s="57"/>
      <c r="CD92" s="57"/>
      <c r="CE92" s="57"/>
      <c r="CF92" s="57"/>
      <c r="CG92" s="57"/>
      <c r="CH92" s="57"/>
      <c r="CI92" s="57"/>
      <c r="CJ92" s="57"/>
    </row>
    <row r="93" spans="1:88" s="18" customFormat="1" ht="21" customHeight="1" x14ac:dyDescent="0.2">
      <c r="A93" s="99"/>
      <c r="B93" s="1465" t="s">
        <v>23</v>
      </c>
      <c r="C93" s="1466"/>
      <c r="D93" s="129">
        <v>1</v>
      </c>
      <c r="E93" s="129">
        <f t="shared" ref="E93:AH93" si="254">D93+1</f>
        <v>2</v>
      </c>
      <c r="F93" s="129">
        <f t="shared" si="254"/>
        <v>3</v>
      </c>
      <c r="G93" s="129">
        <f t="shared" si="254"/>
        <v>4</v>
      </c>
      <c r="H93" s="129">
        <f t="shared" si="254"/>
        <v>5</v>
      </c>
      <c r="I93" s="130">
        <f t="shared" si="254"/>
        <v>6</v>
      </c>
      <c r="J93" s="129">
        <f t="shared" si="254"/>
        <v>7</v>
      </c>
      <c r="K93" s="129">
        <f t="shared" si="254"/>
        <v>8</v>
      </c>
      <c r="L93" s="129">
        <f t="shared" si="254"/>
        <v>9</v>
      </c>
      <c r="M93" s="129">
        <f t="shared" si="254"/>
        <v>10</v>
      </c>
      <c r="N93" s="129">
        <f t="shared" si="254"/>
        <v>11</v>
      </c>
      <c r="O93" s="129">
        <f t="shared" si="254"/>
        <v>12</v>
      </c>
      <c r="P93" s="129">
        <f t="shared" si="254"/>
        <v>13</v>
      </c>
      <c r="Q93" s="129">
        <f t="shared" si="254"/>
        <v>14</v>
      </c>
      <c r="R93" s="129">
        <f t="shared" si="254"/>
        <v>15</v>
      </c>
      <c r="S93" s="129">
        <f t="shared" si="254"/>
        <v>16</v>
      </c>
      <c r="T93" s="129">
        <f t="shared" si="254"/>
        <v>17</v>
      </c>
      <c r="U93" s="129">
        <f t="shared" si="254"/>
        <v>18</v>
      </c>
      <c r="V93" s="129">
        <f t="shared" si="254"/>
        <v>19</v>
      </c>
      <c r="W93" s="129">
        <f t="shared" si="254"/>
        <v>20</v>
      </c>
      <c r="X93" s="129">
        <f t="shared" si="254"/>
        <v>21</v>
      </c>
      <c r="Y93" s="129">
        <f t="shared" si="254"/>
        <v>22</v>
      </c>
      <c r="Z93" s="129">
        <f t="shared" si="254"/>
        <v>23</v>
      </c>
      <c r="AA93" s="129">
        <f t="shared" si="254"/>
        <v>24</v>
      </c>
      <c r="AB93" s="129">
        <f t="shared" si="254"/>
        <v>25</v>
      </c>
      <c r="AC93" s="129">
        <f t="shared" si="254"/>
        <v>26</v>
      </c>
      <c r="AD93" s="129">
        <f t="shared" si="254"/>
        <v>27</v>
      </c>
      <c r="AE93" s="129">
        <f t="shared" si="254"/>
        <v>28</v>
      </c>
      <c r="AF93" s="129">
        <f t="shared" si="254"/>
        <v>29</v>
      </c>
      <c r="AG93" s="129">
        <f t="shared" si="254"/>
        <v>30</v>
      </c>
      <c r="AH93" s="129">
        <f t="shared" si="254"/>
        <v>31</v>
      </c>
      <c r="AI93" s="2"/>
      <c r="AJ93" s="2"/>
      <c r="AK93" s="2"/>
      <c r="AL93" s="2"/>
      <c r="AM93" s="2"/>
      <c r="AN93" s="2"/>
      <c r="AO93" s="2"/>
      <c r="AP93" s="2"/>
      <c r="AQ93" s="2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47"/>
      <c r="BE93" s="3"/>
      <c r="BF93" s="1"/>
      <c r="BG93" s="1"/>
      <c r="BH93" s="1"/>
      <c r="BI93" s="1"/>
      <c r="BJ93" s="1"/>
      <c r="BK93" s="1"/>
      <c r="BL93" s="1"/>
      <c r="BM93" s="1"/>
      <c r="BN93" s="1"/>
      <c r="BO93" s="49"/>
      <c r="BP93" s="49"/>
      <c r="BQ93" s="49"/>
      <c r="BR93" s="49"/>
      <c r="BS93" s="49"/>
      <c r="BT93" s="50"/>
      <c r="BU93" s="51"/>
      <c r="BV93" s="51"/>
      <c r="BW93" s="51"/>
      <c r="BX93" s="52"/>
      <c r="BY93" s="52"/>
      <c r="BZ93" s="52"/>
      <c r="CA93" s="52"/>
      <c r="CB93" s="52"/>
    </row>
    <row r="94" spans="1:88" s="18" customFormat="1" ht="21" customHeight="1" x14ac:dyDescent="0.2">
      <c r="A94" s="1"/>
      <c r="B94" s="1467" t="s">
        <v>201</v>
      </c>
      <c r="C94" s="546" t="s">
        <v>197</v>
      </c>
      <c r="D94" s="5">
        <f>COUNTIF(D30:D31,"fE")+COUNTIF(D30:D31,"fES")+COUNTIF(D30:D31,"fED")+COUNTIF(D30:D31,"fEF")</f>
        <v>0</v>
      </c>
      <c r="E94" s="5">
        <f>COUNTIF(E30:E31,"fE")+COUNTIF(E30:E31,"fES")+COUNTIF(E30:E31,"fED")+COUNTIF(E30:E31,"fEF")</f>
        <v>0</v>
      </c>
      <c r="F94" s="5">
        <f>COUNTIF(F30:F31,"fE")+COUNTIF(F30:F31,"fES")+COUNTIF(F30:F31,"fED")+COUNTIF(F30:F31,"fEF")</f>
        <v>0</v>
      </c>
      <c r="G94" s="5">
        <f>COUNTIF(G30:G31,"fE")+COUNTIF(G30:G31,"fES")+COUNTIF(G30:G31,"fED")+COUNTIF(G30:G31,"fEF")</f>
        <v>0</v>
      </c>
      <c r="H94" s="5">
        <f>COUNTIF(H30:H31,"fE")+COUNTIF(H30:H31,"fES")+COUNTIF(H30:H31,"fED")+COUNTIF(H30:H31,"fEF")</f>
        <v>0</v>
      </c>
      <c r="I94" s="5">
        <f>COUNTIF(I30:I31,"fE")+COUNTIF(I30:I31,"fES")+COUNTIF(I30:I31,"fED")+COUNTIF(I30:I31,"fEF")</f>
        <v>0</v>
      </c>
      <c r="J94" s="5">
        <f>COUNTIF(J30:J31,"fE")+COUNTIF(J30:J31,"fES")+COUNTIF(J30:J31,"fED")+COUNTIF(J30:J31,"fEF")</f>
        <v>0</v>
      </c>
      <c r="K94" s="5">
        <f>COUNTIF(K30:K31,"fE")+COUNTIF(K30:K31,"fES")+COUNTIF(K30:K31,"fED")+COUNTIF(K30:K31,"fEF")</f>
        <v>0</v>
      </c>
      <c r="L94" s="5">
        <f>COUNTIF(L30:L31,"fE")+COUNTIF(L30:L31,"fES")+COUNTIF(L30:L31,"fED")+COUNTIF(L30:L31,"fEF")</f>
        <v>0</v>
      </c>
      <c r="M94" s="5">
        <f>COUNTIF(M30:M31,"fE")+COUNTIF(M30:M31,"fES")+COUNTIF(M30:M31,"fED")+COUNTIF(M30:M31,"fEF")</f>
        <v>0</v>
      </c>
      <c r="N94" s="5">
        <f>COUNTIF(N30:N31,"fE")+COUNTIF(N30:N31,"fES")+COUNTIF(N30:N31,"fED")+COUNTIF(N30:N31,"fEF")</f>
        <v>0</v>
      </c>
      <c r="O94" s="5">
        <f>COUNTIF(O30:O31,"fE")+COUNTIF(O30:O31,"fES")+COUNTIF(O30:O31,"fED")+COUNTIF(O30:O31,"fEF")</f>
        <v>0</v>
      </c>
      <c r="P94" s="5">
        <f>COUNTIF(P30:P31,"fE")+COUNTIF(P30:P31,"fES")+COUNTIF(P30:P31,"fED")+COUNTIF(P30:P31,"fEF")</f>
        <v>0</v>
      </c>
      <c r="Q94" s="5">
        <f>COUNTIF(Q30:Q31,"fE")+COUNTIF(Q30:Q31,"fES")+COUNTIF(Q30:Q31,"fED")+COUNTIF(Q30:Q31,"fEF")</f>
        <v>0</v>
      </c>
      <c r="R94" s="5">
        <f>COUNTIF(R30:R31,"fE")+COUNTIF(R30:R31,"fES")+COUNTIF(R30:R31,"fED")+COUNTIF(R30:R31,"fEF")</f>
        <v>0</v>
      </c>
      <c r="S94" s="5">
        <f>COUNTIF(S30:S31,"fE")+COUNTIF(S30:S31,"fES")+COUNTIF(S30:S31,"fED")+COUNTIF(S30:S31,"fEF")</f>
        <v>0</v>
      </c>
      <c r="T94" s="5">
        <f>COUNTIF(T30:T31,"fE")+COUNTIF(T30:T31,"fES")+COUNTIF(T30:T31,"fED")+COUNTIF(T30:T31,"fEF")</f>
        <v>0</v>
      </c>
      <c r="U94" s="5">
        <f>COUNTIF(U30:U31,"fE")+COUNTIF(U30:U31,"fES")+COUNTIF(U30:U31,"fED")+COUNTIF(U30:U31,"fEF")</f>
        <v>0</v>
      </c>
      <c r="V94" s="5">
        <f>COUNTIF(V30:V31,"fE")+COUNTIF(V30:V31,"fES")+COUNTIF(V30:V31,"fED")+COUNTIF(V30:V31,"fEF")</f>
        <v>0</v>
      </c>
      <c r="W94" s="5">
        <f>COUNTIF(W30:W31,"fE")+COUNTIF(W30:W31,"fES")+COUNTIF(W30:W31,"fED")+COUNTIF(W30:W31,"fEF")</f>
        <v>0</v>
      </c>
      <c r="X94" s="5">
        <f>COUNTIF(X30:X31,"fE")+COUNTIF(X30:X31,"fES")+COUNTIF(X30:X31,"fED")+COUNTIF(X30:X31,"fEF")</f>
        <v>0</v>
      </c>
      <c r="Y94" s="5">
        <f>COUNTIF(Y30:Y31,"fE")+COUNTIF(Y30:Y31,"fES")+COUNTIF(Y30:Y31,"fED")+COUNTIF(Y30:Y31,"fEF")</f>
        <v>0</v>
      </c>
      <c r="Z94" s="5">
        <f>COUNTIF(Z30:Z31,"fE")+COUNTIF(Z30:Z31,"fES")+COUNTIF(Z30:Z31,"fED")+COUNTIF(Z30:Z31,"fEF")</f>
        <v>0</v>
      </c>
      <c r="AA94" s="5">
        <f>COUNTIF(AA30:AA31,"fE")+COUNTIF(AA30:AA31,"fES")+COUNTIF(AA30:AA31,"fED")+COUNTIF(AA30:AA31,"fEF")</f>
        <v>0</v>
      </c>
      <c r="AB94" s="5">
        <f>COUNTIF(AB30:AB31,"fE")+COUNTIF(AB30:AB31,"fES")+COUNTIF(AB30:AB31,"fED")+COUNTIF(AB30:AB31,"fEF")</f>
        <v>0</v>
      </c>
      <c r="AC94" s="5">
        <f>COUNTIF(AC30:AC31,"fE")+COUNTIF(AC30:AC31,"fES")+COUNTIF(AC30:AC31,"fED")+COUNTIF(AC30:AC31,"fEF")</f>
        <v>0</v>
      </c>
      <c r="AD94" s="5">
        <f>COUNTIF(AD30:AD31,"fE")+COUNTIF(AD30:AD31,"fES")+COUNTIF(AD30:AD31,"fED")+COUNTIF(AD30:AD31,"fEF")</f>
        <v>0</v>
      </c>
      <c r="AE94" s="5">
        <f>COUNTIF(AE30:AE31,"fE")+COUNTIF(AE30:AE31,"fES")+COUNTIF(AE30:AE31,"fED")+COUNTIF(AE30:AE31,"fEF")</f>
        <v>0</v>
      </c>
      <c r="AF94" s="5">
        <f>COUNTIF(AF30:AF31,"fE")+COUNTIF(AF30:AF31,"fES")+COUNTIF(AF30:AF31,"fED")+COUNTIF(AF30:AF31,"fEF")</f>
        <v>0</v>
      </c>
      <c r="AG94" s="5">
        <f>COUNTIF(AG30:AG31,"fE")+COUNTIF(AG30:AG31,"fES")+COUNTIF(AG30:AG31,"fED")+COUNTIF(AG30:AG31,"fEF")</f>
        <v>0</v>
      </c>
      <c r="AH94" s="5">
        <f>COUNTIF(AH30:AH31,"fE")+COUNTIF(AH30:AH31,"fES")+COUNTIF(AH30:AH31,"fED")+COUNTIF(AH30:AH31,"fEF")</f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47"/>
      <c r="BE94" s="3"/>
      <c r="BF94" s="48"/>
      <c r="BG94" s="48"/>
      <c r="BH94" s="48"/>
      <c r="BI94" s="48"/>
      <c r="BJ94" s="48"/>
      <c r="BK94" s="48"/>
      <c r="BL94" s="48"/>
      <c r="BM94" s="48"/>
      <c r="BN94" s="48"/>
      <c r="BO94" s="49"/>
      <c r="BP94" s="49"/>
      <c r="BQ94" s="49"/>
      <c r="BR94" s="49"/>
      <c r="BS94" s="49"/>
      <c r="BT94" s="50"/>
      <c r="BU94" s="51"/>
      <c r="BV94" s="51"/>
      <c r="BW94" s="51"/>
      <c r="BX94" s="51"/>
      <c r="BY94" s="51"/>
      <c r="BZ94" s="51"/>
      <c r="CA94" s="51"/>
      <c r="CB94" s="51"/>
    </row>
    <row r="95" spans="1:88" s="18" customFormat="1" ht="21" customHeight="1" x14ac:dyDescent="0.2">
      <c r="A95" s="1"/>
      <c r="B95" s="1467"/>
      <c r="C95" s="546" t="s">
        <v>198</v>
      </c>
      <c r="D95" s="5">
        <f>COUNTIF(D32:D35,"fE")+COUNTIF(D32:D35,"fES")+COUNTIF(D32:D35,"fED")+COUNTIF(D32:D35,"fEF")</f>
        <v>0</v>
      </c>
      <c r="E95" s="5">
        <f>COUNTIF(E32:E35,"fE")+COUNTIF(E32:E35,"fES")+COUNTIF(E32:E35,"fED")+COUNTIF(E32:E35,"fEF")</f>
        <v>0</v>
      </c>
      <c r="F95" s="5">
        <f>COUNTIF(F32:F35,"fE")+COUNTIF(F32:F35,"fES")+COUNTIF(F32:F35,"fED")+COUNTIF(F32:F35,"fEF")</f>
        <v>0</v>
      </c>
      <c r="G95" s="5">
        <f>COUNTIF(G32:G35,"fE")+COUNTIF(G32:G35,"fES")+COUNTIF(G32:G35,"fED")+COUNTIF(G32:G35,"fEF")</f>
        <v>0</v>
      </c>
      <c r="H95" s="5">
        <f>COUNTIF(H32:H35,"fE")+COUNTIF(H32:H35,"fES")+COUNTIF(H32:H35,"fED")+COUNTIF(H32:H35,"fEF")</f>
        <v>0</v>
      </c>
      <c r="I95" s="5">
        <f>COUNTIF(I32:I35,"fE")+COUNTIF(I32:I35,"fES")+COUNTIF(I32:I35,"fED")+COUNTIF(I32:I35,"fEF")</f>
        <v>0</v>
      </c>
      <c r="J95" s="5">
        <f>COUNTIF(J32:J35,"fE")+COUNTIF(J32:J35,"fES")+COUNTIF(J32:J35,"fED")+COUNTIF(J32:J35,"fEF")</f>
        <v>0</v>
      </c>
      <c r="K95" s="5">
        <f>COUNTIF(K32:K35,"fE")+COUNTIF(K32:K35,"fES")+COUNTIF(K32:K35,"fED")+COUNTIF(K32:K35,"fEF")</f>
        <v>0</v>
      </c>
      <c r="L95" s="5">
        <f>COUNTIF(L32:L35,"fE")+COUNTIF(L32:L35,"fES")+COUNTIF(L32:L35,"fED")+COUNTIF(L32:L35,"fEF")</f>
        <v>0</v>
      </c>
      <c r="M95" s="5">
        <f>COUNTIF(M32:M35,"fE")+COUNTIF(M32:M35,"fES")+COUNTIF(M32:M35,"fED")+COUNTIF(M32:M35,"fEF")</f>
        <v>0</v>
      </c>
      <c r="N95" s="5">
        <f>COUNTIF(N32:N35,"fE")+COUNTIF(N32:N35,"fES")+COUNTIF(N32:N35,"fED")+COUNTIF(N32:N35,"fEF")</f>
        <v>0</v>
      </c>
      <c r="O95" s="5">
        <f>COUNTIF(O32:O35,"fE")+COUNTIF(O32:O35,"fES")+COUNTIF(O32:O35,"fED")+COUNTIF(O32:O35,"fEF")</f>
        <v>0</v>
      </c>
      <c r="P95" s="5">
        <f>COUNTIF(P32:P35,"fE")+COUNTIF(P32:P35,"fES")+COUNTIF(P32:P35,"fED")+COUNTIF(P32:P35,"fEF")</f>
        <v>0</v>
      </c>
      <c r="Q95" s="5">
        <f>COUNTIF(Q32:Q35,"fE")+COUNTIF(Q32:Q35,"fES")+COUNTIF(Q32:Q35,"fED")+COUNTIF(Q32:Q35,"fEF")</f>
        <v>0</v>
      </c>
      <c r="R95" s="5">
        <f>COUNTIF(R32:R35,"fE")+COUNTIF(R32:R35,"fES")+COUNTIF(R32:R35,"fED")+COUNTIF(R32:R35,"fEF")</f>
        <v>0</v>
      </c>
      <c r="S95" s="5">
        <f>COUNTIF(S32:S35,"fE")+COUNTIF(S32:S35,"fES")+COUNTIF(S32:S35,"fED")+COUNTIF(S32:S35,"fEF")</f>
        <v>0</v>
      </c>
      <c r="T95" s="5">
        <f>COUNTIF(T32:T35,"fE")+COUNTIF(T32:T35,"fES")+COUNTIF(T32:T35,"fED")+COUNTIF(T32:T35,"fEF")</f>
        <v>0</v>
      </c>
      <c r="U95" s="5">
        <f>COUNTIF(U32:U35,"fE")+COUNTIF(U32:U35,"fES")+COUNTIF(U32:U35,"fED")+COUNTIF(U32:U35,"fEF")</f>
        <v>0</v>
      </c>
      <c r="V95" s="5">
        <f>COUNTIF(V32:V35,"fE")+COUNTIF(V32:V35,"fES")+COUNTIF(V32:V35,"fED")+COUNTIF(V32:V35,"fEF")</f>
        <v>0</v>
      </c>
      <c r="W95" s="5">
        <f>COUNTIF(W32:W35,"fE")+COUNTIF(W32:W35,"fES")+COUNTIF(W32:W35,"fED")+COUNTIF(W32:W35,"fEF")</f>
        <v>0</v>
      </c>
      <c r="X95" s="5">
        <f>COUNTIF(X32:X35,"fE")+COUNTIF(X32:X35,"fES")+COUNTIF(X32:X35,"fED")+COUNTIF(X32:X35,"fEF")</f>
        <v>0</v>
      </c>
      <c r="Y95" s="5">
        <f>COUNTIF(Y32:Y35,"fE")+COUNTIF(Y32:Y35,"fES")+COUNTIF(Y32:Y35,"fED")+COUNTIF(Y32:Y35,"fEF")</f>
        <v>0</v>
      </c>
      <c r="Z95" s="5">
        <f>COUNTIF(Z32:Z35,"fE")+COUNTIF(Z32:Z35,"fES")+COUNTIF(Z32:Z35,"fED")+COUNTIF(Z32:Z35,"fEF")</f>
        <v>0</v>
      </c>
      <c r="AA95" s="5">
        <f>COUNTIF(AA32:AA35,"fE")+COUNTIF(AA32:AA35,"fES")+COUNTIF(AA32:AA35,"fED")+COUNTIF(AA32:AA35,"fEF")</f>
        <v>0</v>
      </c>
      <c r="AB95" s="5">
        <f>COUNTIF(AB32:AB35,"fE")+COUNTIF(AB32:AB35,"fES")+COUNTIF(AB32:AB35,"fED")+COUNTIF(AB32:AB35,"fEF")</f>
        <v>0</v>
      </c>
      <c r="AC95" s="5">
        <f>COUNTIF(AC32:AC35,"fE")+COUNTIF(AC32:AC35,"fES")+COUNTIF(AC32:AC35,"fED")+COUNTIF(AC32:AC35,"fEF")</f>
        <v>0</v>
      </c>
      <c r="AD95" s="5">
        <f>COUNTIF(AD32:AD35,"fE")+COUNTIF(AD32:AD35,"fES")+COUNTIF(AD32:AD35,"fED")+COUNTIF(AD32:AD35,"fEF")</f>
        <v>0</v>
      </c>
      <c r="AE95" s="5">
        <f>COUNTIF(AE32:AE35,"fE")+COUNTIF(AE32:AE35,"fES")+COUNTIF(AE32:AE35,"fED")+COUNTIF(AE32:AE35,"fEF")</f>
        <v>0</v>
      </c>
      <c r="AF95" s="5">
        <f>COUNTIF(AF32:AF35,"fE")+COUNTIF(AF32:AF35,"fES")+COUNTIF(AF32:AF35,"fED")+COUNTIF(AF32:AF35,"fEF")</f>
        <v>0</v>
      </c>
      <c r="AG95" s="5">
        <f>COUNTIF(AG32:AG35,"fE")+COUNTIF(AG32:AG35,"fES")+COUNTIF(AG32:AG35,"fED")+COUNTIF(AG32:AG35,"fEF")</f>
        <v>0</v>
      </c>
      <c r="AH95" s="5">
        <f>COUNTIF(AH32:AH35,"fE")+COUNTIF(AH32:AH35,"fES")+COUNTIF(AH32:AH35,"fED")+COUNTIF(AH32:AH35,"fEF")</f>
        <v>0</v>
      </c>
      <c r="AI95" s="2"/>
      <c r="AJ95" s="2"/>
      <c r="AK95" s="2"/>
      <c r="AL95" s="2"/>
      <c r="AM95" s="2"/>
      <c r="AN95" s="2"/>
      <c r="AO95" s="2"/>
      <c r="AP95" s="2"/>
      <c r="AQ95" s="2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47"/>
      <c r="BE95" s="3"/>
      <c r="BF95" s="48"/>
      <c r="BG95" s="48"/>
      <c r="BH95" s="48"/>
      <c r="BI95" s="48"/>
      <c r="BJ95" s="48"/>
      <c r="BK95" s="48"/>
      <c r="BL95" s="48"/>
      <c r="BM95" s="48"/>
      <c r="BN95" s="48"/>
      <c r="BO95" s="49"/>
      <c r="BP95" s="49"/>
      <c r="BQ95" s="49"/>
      <c r="BR95" s="49"/>
      <c r="BS95" s="49"/>
      <c r="BT95" s="50"/>
      <c r="BU95" s="51"/>
      <c r="BV95" s="51"/>
      <c r="BW95" s="51"/>
      <c r="BX95" s="51"/>
      <c r="BY95" s="51"/>
      <c r="BZ95" s="51"/>
      <c r="CA95" s="51"/>
      <c r="CB95" s="51"/>
    </row>
    <row r="96" spans="1:88" s="18" customFormat="1" ht="21" customHeight="1" x14ac:dyDescent="0.2">
      <c r="A96" s="1"/>
      <c r="B96" s="1467"/>
      <c r="C96" s="546" t="s">
        <v>199</v>
      </c>
      <c r="D96" s="5">
        <f t="shared" ref="D96:AH96" si="255">+COUNTIF(D36:D43,"fE")+COUNTIF(D36:D43,"fES")+COUNTIF(D36:D43,"fED")+COUNTIF(D36:D43,"fEF")</f>
        <v>0</v>
      </c>
      <c r="E96" s="5">
        <f t="shared" si="255"/>
        <v>0</v>
      </c>
      <c r="F96" s="5">
        <f t="shared" si="255"/>
        <v>0</v>
      </c>
      <c r="G96" s="5">
        <f t="shared" si="255"/>
        <v>0</v>
      </c>
      <c r="H96" s="5">
        <f t="shared" si="255"/>
        <v>0</v>
      </c>
      <c r="I96" s="5">
        <f t="shared" si="255"/>
        <v>0</v>
      </c>
      <c r="J96" s="5">
        <f t="shared" si="255"/>
        <v>0</v>
      </c>
      <c r="K96" s="5">
        <f t="shared" si="255"/>
        <v>0</v>
      </c>
      <c r="L96" s="5">
        <f t="shared" si="255"/>
        <v>0</v>
      </c>
      <c r="M96" s="5">
        <f t="shared" si="255"/>
        <v>0</v>
      </c>
      <c r="N96" s="5">
        <f t="shared" si="255"/>
        <v>0</v>
      </c>
      <c r="O96" s="5">
        <f t="shared" si="255"/>
        <v>0</v>
      </c>
      <c r="P96" s="5">
        <f t="shared" si="255"/>
        <v>0</v>
      </c>
      <c r="Q96" s="5">
        <f t="shared" si="255"/>
        <v>0</v>
      </c>
      <c r="R96" s="5">
        <f t="shared" si="255"/>
        <v>0</v>
      </c>
      <c r="S96" s="5">
        <f t="shared" si="255"/>
        <v>0</v>
      </c>
      <c r="T96" s="5">
        <f t="shared" si="255"/>
        <v>0</v>
      </c>
      <c r="U96" s="5">
        <f t="shared" si="255"/>
        <v>0</v>
      </c>
      <c r="V96" s="5">
        <f t="shared" si="255"/>
        <v>0</v>
      </c>
      <c r="W96" s="5">
        <f t="shared" si="255"/>
        <v>0</v>
      </c>
      <c r="X96" s="5">
        <f t="shared" si="255"/>
        <v>0</v>
      </c>
      <c r="Y96" s="5">
        <f t="shared" si="255"/>
        <v>0</v>
      </c>
      <c r="Z96" s="5">
        <f t="shared" si="255"/>
        <v>0</v>
      </c>
      <c r="AA96" s="5">
        <f t="shared" si="255"/>
        <v>0</v>
      </c>
      <c r="AB96" s="5">
        <f t="shared" si="255"/>
        <v>0</v>
      </c>
      <c r="AC96" s="5">
        <f t="shared" si="255"/>
        <v>0</v>
      </c>
      <c r="AD96" s="5">
        <f t="shared" si="255"/>
        <v>0</v>
      </c>
      <c r="AE96" s="5">
        <f t="shared" si="255"/>
        <v>0</v>
      </c>
      <c r="AF96" s="5">
        <f t="shared" si="255"/>
        <v>0</v>
      </c>
      <c r="AG96" s="5">
        <f t="shared" si="255"/>
        <v>0</v>
      </c>
      <c r="AH96" s="5">
        <f t="shared" si="255"/>
        <v>0</v>
      </c>
      <c r="AI96" s="2"/>
      <c r="AJ96" s="2"/>
      <c r="AK96" s="2"/>
      <c r="AL96" s="2"/>
      <c r="AM96" s="2"/>
      <c r="AN96" s="2"/>
      <c r="AO96" s="2"/>
      <c r="AP96" s="2"/>
      <c r="AQ96" s="2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47"/>
      <c r="BE96" s="3"/>
      <c r="BF96" s="48"/>
      <c r="BG96" s="48"/>
      <c r="BH96" s="48"/>
      <c r="BI96" s="48"/>
      <c r="BJ96" s="48"/>
      <c r="BK96" s="48"/>
      <c r="BL96" s="48"/>
      <c r="BM96" s="48"/>
      <c r="BN96" s="48"/>
      <c r="BO96" s="49"/>
      <c r="BP96" s="49"/>
      <c r="BQ96" s="49"/>
      <c r="BR96" s="49"/>
      <c r="BS96" s="49"/>
      <c r="BT96" s="50"/>
      <c r="BU96" s="51"/>
      <c r="BV96" s="51"/>
      <c r="BW96" s="51"/>
      <c r="BX96" s="51"/>
      <c r="BY96" s="51"/>
      <c r="BZ96" s="51"/>
      <c r="CA96" s="51"/>
      <c r="CB96" s="51"/>
    </row>
    <row r="97" spans="1:88" s="18" customFormat="1" ht="21" customHeight="1" x14ac:dyDescent="0.2">
      <c r="A97" s="1"/>
      <c r="B97" s="1467"/>
      <c r="C97" s="101" t="s">
        <v>200</v>
      </c>
      <c r="D97" s="14">
        <f>SUM(D94:D96)</f>
        <v>0</v>
      </c>
      <c r="E97" s="14">
        <f t="shared" ref="E97:AI97" si="256">SUM(E94:E96)</f>
        <v>0</v>
      </c>
      <c r="F97" s="14">
        <f t="shared" si="256"/>
        <v>0</v>
      </c>
      <c r="G97" s="14">
        <f t="shared" si="256"/>
        <v>0</v>
      </c>
      <c r="H97" s="14">
        <f t="shared" si="256"/>
        <v>0</v>
      </c>
      <c r="I97" s="14">
        <f t="shared" si="256"/>
        <v>0</v>
      </c>
      <c r="J97" s="14">
        <f t="shared" si="256"/>
        <v>0</v>
      </c>
      <c r="K97" s="14">
        <f t="shared" si="256"/>
        <v>0</v>
      </c>
      <c r="L97" s="14">
        <f t="shared" si="256"/>
        <v>0</v>
      </c>
      <c r="M97" s="14">
        <f t="shared" si="256"/>
        <v>0</v>
      </c>
      <c r="N97" s="14">
        <f t="shared" si="256"/>
        <v>0</v>
      </c>
      <c r="O97" s="14">
        <f t="shared" si="256"/>
        <v>0</v>
      </c>
      <c r="P97" s="14">
        <f t="shared" si="256"/>
        <v>0</v>
      </c>
      <c r="Q97" s="14">
        <f t="shared" si="256"/>
        <v>0</v>
      </c>
      <c r="R97" s="14">
        <f t="shared" si="256"/>
        <v>0</v>
      </c>
      <c r="S97" s="14">
        <f t="shared" si="256"/>
        <v>0</v>
      </c>
      <c r="T97" s="14">
        <f t="shared" si="256"/>
        <v>0</v>
      </c>
      <c r="U97" s="14">
        <f t="shared" si="256"/>
        <v>0</v>
      </c>
      <c r="V97" s="14">
        <f t="shared" si="256"/>
        <v>0</v>
      </c>
      <c r="W97" s="14">
        <f t="shared" si="256"/>
        <v>0</v>
      </c>
      <c r="X97" s="14">
        <f t="shared" si="256"/>
        <v>0</v>
      </c>
      <c r="Y97" s="14">
        <f t="shared" si="256"/>
        <v>0</v>
      </c>
      <c r="Z97" s="14">
        <f t="shared" si="256"/>
        <v>0</v>
      </c>
      <c r="AA97" s="14">
        <f t="shared" si="256"/>
        <v>0</v>
      </c>
      <c r="AB97" s="14">
        <f t="shared" si="256"/>
        <v>0</v>
      </c>
      <c r="AC97" s="14">
        <f t="shared" si="256"/>
        <v>0</v>
      </c>
      <c r="AD97" s="14">
        <f t="shared" si="256"/>
        <v>0</v>
      </c>
      <c r="AE97" s="14">
        <f t="shared" si="256"/>
        <v>0</v>
      </c>
      <c r="AF97" s="14">
        <f t="shared" si="256"/>
        <v>0</v>
      </c>
      <c r="AG97" s="14">
        <f t="shared" si="256"/>
        <v>0</v>
      </c>
      <c r="AH97" s="14">
        <f t="shared" si="256"/>
        <v>0</v>
      </c>
      <c r="AI97" s="14">
        <f t="shared" si="256"/>
        <v>0</v>
      </c>
      <c r="AJ97" s="2"/>
      <c r="AK97" s="2"/>
      <c r="AL97" s="2"/>
      <c r="AM97" s="2"/>
      <c r="AN97" s="2"/>
      <c r="AO97" s="2"/>
      <c r="AP97" s="2"/>
      <c r="AQ97" s="2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47"/>
      <c r="BE97" s="3"/>
      <c r="BF97" s="48"/>
      <c r="BG97" s="48"/>
      <c r="BH97" s="48"/>
      <c r="BI97" s="48"/>
      <c r="BJ97" s="48"/>
      <c r="BK97" s="48"/>
      <c r="BL97" s="48"/>
      <c r="BM97" s="48"/>
      <c r="BN97" s="48"/>
      <c r="BO97" s="49"/>
      <c r="BP97" s="49"/>
      <c r="BQ97" s="49"/>
      <c r="BR97" s="49"/>
      <c r="BS97" s="49"/>
      <c r="BT97" s="50"/>
      <c r="BU97" s="51"/>
      <c r="BV97" s="51"/>
      <c r="BW97" s="51"/>
      <c r="BX97" s="51"/>
      <c r="BY97" s="51"/>
      <c r="BZ97" s="51"/>
      <c r="CA97" s="51"/>
      <c r="CB97" s="51"/>
    </row>
    <row r="98" spans="1:88" s="18" customFormat="1" ht="21" customHeight="1" x14ac:dyDescent="0.2">
      <c r="A98" s="1"/>
      <c r="B98" s="1467"/>
      <c r="C98" s="546" t="s">
        <v>36</v>
      </c>
      <c r="D98" s="5">
        <f>COUNTIF(D$30:D$43,"L")</f>
        <v>0</v>
      </c>
      <c r="E98" s="5">
        <f>COUNTIF(E$30:E$43,"L")</f>
        <v>0</v>
      </c>
      <c r="F98" s="5">
        <f>COUNTIF(F$30:F$43,"L")</f>
        <v>0</v>
      </c>
      <c r="G98" s="5">
        <f>COUNTIF(G$30:G$43,"L")</f>
        <v>0</v>
      </c>
      <c r="H98" s="5">
        <f>COUNTIF(H$30:H$43,"L")</f>
        <v>0</v>
      </c>
      <c r="I98" s="5">
        <f>COUNTIF(I$30:I$43,"L")</f>
        <v>0</v>
      </c>
      <c r="J98" s="5">
        <f>COUNTIF(J$30:J$43,"L")</f>
        <v>0</v>
      </c>
      <c r="K98" s="5">
        <f>COUNTIF(K$30:K$43,"L")</f>
        <v>0</v>
      </c>
      <c r="L98" s="5">
        <f>COUNTIF(L$30:L$43,"L")</f>
        <v>0</v>
      </c>
      <c r="M98" s="5">
        <f>COUNTIF(M$30:M$43,"L")</f>
        <v>0</v>
      </c>
      <c r="N98" s="5">
        <f>COUNTIF(N$30:N$43,"L")</f>
        <v>0</v>
      </c>
      <c r="O98" s="5">
        <f>COUNTIF(O$30:O$43,"L")</f>
        <v>0</v>
      </c>
      <c r="P98" s="5">
        <f>COUNTIF(P$30:P$43,"L")</f>
        <v>0</v>
      </c>
      <c r="Q98" s="5">
        <f>COUNTIF(Q$30:Q$43,"L")</f>
        <v>0</v>
      </c>
      <c r="R98" s="5">
        <f>COUNTIF(R$30:R$43,"L")</f>
        <v>0</v>
      </c>
      <c r="S98" s="5">
        <f>COUNTIF(S$30:S$43,"L")</f>
        <v>0</v>
      </c>
      <c r="T98" s="5">
        <f>COUNTIF(T$30:T$43,"L")</f>
        <v>0</v>
      </c>
      <c r="U98" s="5">
        <f>COUNTIF(U$30:U$43,"L")</f>
        <v>0</v>
      </c>
      <c r="V98" s="5">
        <f>COUNTIF(V$30:V$43,"L")</f>
        <v>0</v>
      </c>
      <c r="W98" s="5">
        <f>COUNTIF(W$30:W$43,"L")</f>
        <v>0</v>
      </c>
      <c r="X98" s="5">
        <f>COUNTIF(X$30:X$43,"L")</f>
        <v>0</v>
      </c>
      <c r="Y98" s="5">
        <f>COUNTIF(Y$30:Y$43,"L")</f>
        <v>0</v>
      </c>
      <c r="Z98" s="5">
        <f>COUNTIF(Z$30:Z$43,"L")</f>
        <v>0</v>
      </c>
      <c r="AA98" s="5">
        <f>COUNTIF(AA$30:AA$43,"L")</f>
        <v>0</v>
      </c>
      <c r="AB98" s="5">
        <f>COUNTIF(AB$30:AB$43,"L")</f>
        <v>0</v>
      </c>
      <c r="AC98" s="5">
        <f>COUNTIF(AC$30:AC$43,"L")</f>
        <v>0</v>
      </c>
      <c r="AD98" s="5">
        <f>COUNTIF(AD$30:AD$43,"L")</f>
        <v>0</v>
      </c>
      <c r="AE98" s="5">
        <f>COUNTIF(AE$30:AE$43,"L")</f>
        <v>0</v>
      </c>
      <c r="AF98" s="5">
        <f>COUNTIF(AF$30:AF$43,"L")</f>
        <v>0</v>
      </c>
      <c r="AG98" s="5">
        <f>COUNTIF(AG$30:AG$43,"L")</f>
        <v>0</v>
      </c>
      <c r="AH98" s="5">
        <f>COUNTIF(AH$30:AH$43,"L")</f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47"/>
      <c r="BE98" s="3"/>
      <c r="BF98" s="48"/>
      <c r="BG98" s="48"/>
      <c r="BH98" s="48"/>
      <c r="BI98" s="48"/>
      <c r="BJ98" s="48"/>
      <c r="BK98" s="48"/>
      <c r="BL98" s="48"/>
      <c r="BM98" s="48"/>
      <c r="BN98" s="48"/>
      <c r="BO98" s="49"/>
      <c r="BP98" s="49"/>
      <c r="BQ98" s="49"/>
      <c r="BR98" s="49"/>
      <c r="BS98" s="49"/>
      <c r="BT98" s="50"/>
      <c r="BU98" s="51"/>
      <c r="BV98" s="51"/>
      <c r="BW98" s="51"/>
      <c r="BX98" s="51"/>
      <c r="BY98" s="51"/>
      <c r="BZ98" s="51"/>
      <c r="CA98" s="51"/>
      <c r="CB98" s="51"/>
    </row>
    <row r="99" spans="1:88" s="18" customFormat="1" ht="21" customHeight="1" x14ac:dyDescent="0.2">
      <c r="A99" s="1"/>
      <c r="B99" s="1467"/>
      <c r="C99" s="546" t="s">
        <v>37</v>
      </c>
      <c r="D99" s="5">
        <f>COUNTIF(D$30:D$43,"B")</f>
        <v>0</v>
      </c>
      <c r="E99" s="5">
        <f>COUNTIF(E$30:E$43,"B")</f>
        <v>0</v>
      </c>
      <c r="F99" s="5">
        <f>COUNTIF(F$30:F$43,"B")</f>
        <v>0</v>
      </c>
      <c r="G99" s="5">
        <f>COUNTIF(G$30:G$43,"B")</f>
        <v>0</v>
      </c>
      <c r="H99" s="5">
        <f>COUNTIF(H$30:H$43,"B")</f>
        <v>0</v>
      </c>
      <c r="I99" s="5">
        <f>COUNTIF(I$30:I$43,"B")</f>
        <v>0</v>
      </c>
      <c r="J99" s="5">
        <f>COUNTIF(J$30:J$43,"B")</f>
        <v>0</v>
      </c>
      <c r="K99" s="5">
        <f>COUNTIF(K$30:K$43,"B")</f>
        <v>0</v>
      </c>
      <c r="L99" s="5">
        <f>COUNTIF(L$30:L$43,"B")</f>
        <v>0</v>
      </c>
      <c r="M99" s="5">
        <f>COUNTIF(M$30:M$43,"B")</f>
        <v>0</v>
      </c>
      <c r="N99" s="5">
        <f>COUNTIF(N$30:N$43,"B")</f>
        <v>0</v>
      </c>
      <c r="O99" s="5">
        <f>COUNTIF(O$30:O$43,"B")</f>
        <v>0</v>
      </c>
      <c r="P99" s="5">
        <f>COUNTIF(P$30:P$43,"B")</f>
        <v>0</v>
      </c>
      <c r="Q99" s="5">
        <f>COUNTIF(Q$30:Q$43,"B")</f>
        <v>0</v>
      </c>
      <c r="R99" s="5">
        <f>COUNTIF(R$30:R$43,"B")</f>
        <v>0</v>
      </c>
      <c r="S99" s="5">
        <f>COUNTIF(S$30:S$43,"B")</f>
        <v>0</v>
      </c>
      <c r="T99" s="5">
        <f>COUNTIF(T$30:T$43,"B")</f>
        <v>0</v>
      </c>
      <c r="U99" s="5">
        <f>COUNTIF(U$30:U$43,"B")</f>
        <v>0</v>
      </c>
      <c r="V99" s="5">
        <f>COUNTIF(V$30:V$43,"B")</f>
        <v>0</v>
      </c>
      <c r="W99" s="5">
        <f>COUNTIF(W$30:W$43,"B")</f>
        <v>0</v>
      </c>
      <c r="X99" s="5">
        <f>COUNTIF(X$30:X$43,"B")</f>
        <v>0</v>
      </c>
      <c r="Y99" s="5">
        <f>COUNTIF(Y$30:Y$43,"B")</f>
        <v>0</v>
      </c>
      <c r="Z99" s="5">
        <f>COUNTIF(Z$30:Z$43,"B")</f>
        <v>0</v>
      </c>
      <c r="AA99" s="5">
        <f>COUNTIF(AA$30:AA$43,"B")</f>
        <v>0</v>
      </c>
      <c r="AB99" s="5">
        <f>COUNTIF(AB$30:AB$43,"B")</f>
        <v>0</v>
      </c>
      <c r="AC99" s="5">
        <f>COUNTIF(AC$30:AC$43,"B")</f>
        <v>0</v>
      </c>
      <c r="AD99" s="5">
        <f>COUNTIF(AD$30:AD$43,"B")</f>
        <v>0</v>
      </c>
      <c r="AE99" s="5">
        <f>COUNTIF(AE$30:AE$43,"B")</f>
        <v>0</v>
      </c>
      <c r="AF99" s="5">
        <f>COUNTIF(AF$30:AF$43,"B")</f>
        <v>0</v>
      </c>
      <c r="AG99" s="5">
        <f>COUNTIF(AG$30:AG$43,"B")</f>
        <v>0</v>
      </c>
      <c r="AH99" s="5">
        <f>COUNTIF(AH$30:AH$43,"B")</f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47"/>
      <c r="BE99" s="3"/>
      <c r="BF99" s="48"/>
      <c r="BG99" s="48"/>
      <c r="BH99" s="48"/>
      <c r="BI99" s="48"/>
      <c r="BJ99" s="48"/>
      <c r="BK99" s="48"/>
      <c r="BL99" s="48"/>
      <c r="BM99" s="48"/>
      <c r="BN99" s="48"/>
      <c r="BO99" s="49"/>
      <c r="BP99" s="49"/>
      <c r="BQ99" s="49"/>
      <c r="BR99" s="49"/>
      <c r="BS99" s="49"/>
      <c r="BT99" s="50"/>
      <c r="BU99" s="51"/>
      <c r="BV99" s="51"/>
      <c r="BW99" s="51"/>
      <c r="BX99" s="51"/>
      <c r="BY99" s="51"/>
      <c r="BZ99" s="51"/>
      <c r="CA99" s="51"/>
      <c r="CB99" s="51"/>
    </row>
    <row r="100" spans="1:88" s="18" customFormat="1" ht="21" customHeight="1" x14ac:dyDescent="0.2">
      <c r="A100" s="1"/>
      <c r="B100" s="1467"/>
      <c r="C100" s="546" t="s">
        <v>38</v>
      </c>
      <c r="D100" s="5">
        <f>COUNTIF(D$30:D$43,"SA")</f>
        <v>0</v>
      </c>
      <c r="E100" s="5">
        <f>COUNTIF(E$30:E$43,"SA")</f>
        <v>0</v>
      </c>
      <c r="F100" s="5">
        <f>COUNTIF(F$30:F$43,"SA")</f>
        <v>0</v>
      </c>
      <c r="G100" s="5">
        <f>COUNTIF(G$30:G$43,"SA")</f>
        <v>0</v>
      </c>
      <c r="H100" s="5">
        <f>COUNTIF(H$30:H$43,"SA")</f>
        <v>0</v>
      </c>
      <c r="I100" s="5">
        <f>COUNTIF(I$30:I$43,"SA")</f>
        <v>0</v>
      </c>
      <c r="J100" s="5">
        <f>COUNTIF(J$30:J$43,"SA")</f>
        <v>0</v>
      </c>
      <c r="K100" s="5">
        <f>COUNTIF(K$30:K$43,"SA")</f>
        <v>0</v>
      </c>
      <c r="L100" s="5">
        <f>COUNTIF(L$30:L$43,"SA")</f>
        <v>0</v>
      </c>
      <c r="M100" s="5">
        <f>COUNTIF(M$30:M$43,"SA")</f>
        <v>0</v>
      </c>
      <c r="N100" s="5">
        <f>COUNTIF(N$30:N$43,"SA")</f>
        <v>0</v>
      </c>
      <c r="O100" s="5">
        <f>COUNTIF(O$30:O$43,"SA")</f>
        <v>0</v>
      </c>
      <c r="P100" s="5">
        <f>COUNTIF(P$30:P$43,"SA")</f>
        <v>0</v>
      </c>
      <c r="Q100" s="5">
        <f>COUNTIF(Q$30:Q$43,"SA")</f>
        <v>0</v>
      </c>
      <c r="R100" s="5">
        <f>COUNTIF(R$30:R$43,"SA")</f>
        <v>0</v>
      </c>
      <c r="S100" s="5">
        <f>COUNTIF(S$30:S$43,"SA")</f>
        <v>0</v>
      </c>
      <c r="T100" s="5">
        <f>COUNTIF(T$30:T$43,"SA")</f>
        <v>0</v>
      </c>
      <c r="U100" s="5">
        <f>COUNTIF(U$30:U$43,"SA")</f>
        <v>0</v>
      </c>
      <c r="V100" s="5">
        <f>COUNTIF(V$30:V$43,"SA")</f>
        <v>0</v>
      </c>
      <c r="W100" s="5">
        <f>COUNTIF(W$30:W$43,"SA")</f>
        <v>0</v>
      </c>
      <c r="X100" s="5">
        <f>COUNTIF(X$30:X$43,"SA")</f>
        <v>0</v>
      </c>
      <c r="Y100" s="5">
        <f>COUNTIF(Y$30:Y$43,"SA")</f>
        <v>0</v>
      </c>
      <c r="Z100" s="5">
        <f>COUNTIF(Z$30:Z$43,"SA")</f>
        <v>0</v>
      </c>
      <c r="AA100" s="5">
        <f>COUNTIF(AA$30:AA$43,"SA")</f>
        <v>0</v>
      </c>
      <c r="AB100" s="5">
        <f>COUNTIF(AB$30:AB$43,"SA")</f>
        <v>0</v>
      </c>
      <c r="AC100" s="5">
        <f>COUNTIF(AC$30:AC$43,"SA")</f>
        <v>0</v>
      </c>
      <c r="AD100" s="5">
        <f>COUNTIF(AD$30:AD$43,"SA")</f>
        <v>0</v>
      </c>
      <c r="AE100" s="5">
        <f>COUNTIF(AE$30:AE$43,"SA")</f>
        <v>0</v>
      </c>
      <c r="AF100" s="5">
        <f>COUNTIF(AF$30:AF$43,"SA")</f>
        <v>0</v>
      </c>
      <c r="AG100" s="5">
        <f>COUNTIF(AG$30:AG$43,"SA")</f>
        <v>0</v>
      </c>
      <c r="AH100" s="5">
        <f>COUNTIF(AH$30:AH$43,"SA")</f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47"/>
      <c r="BE100" s="3"/>
      <c r="BF100" s="48"/>
      <c r="BG100" s="48"/>
      <c r="BH100" s="48"/>
      <c r="BI100" s="48"/>
      <c r="BJ100" s="48"/>
      <c r="BK100" s="48"/>
      <c r="BL100" s="48"/>
      <c r="BM100" s="48"/>
      <c r="BN100" s="48"/>
      <c r="BO100" s="49"/>
      <c r="BP100" s="49"/>
      <c r="BQ100" s="49"/>
      <c r="BR100" s="49"/>
      <c r="BS100" s="49"/>
      <c r="BT100" s="50"/>
      <c r="BU100" s="51"/>
      <c r="BV100" s="51"/>
      <c r="BW100" s="51"/>
      <c r="BX100" s="51"/>
      <c r="BY100" s="51"/>
      <c r="BZ100" s="51"/>
      <c r="CA100" s="51"/>
      <c r="CB100" s="51"/>
    </row>
    <row r="101" spans="1:88" s="18" customFormat="1" ht="21" customHeight="1" x14ac:dyDescent="0.2">
      <c r="A101" s="1"/>
      <c r="B101" s="1467"/>
      <c r="C101" s="546" t="s">
        <v>183</v>
      </c>
      <c r="D101" s="5">
        <f>COUNTIF(D$30:D$43,"SAT")</f>
        <v>0</v>
      </c>
      <c r="E101" s="5">
        <f>COUNTIF(E$30:E$43,"SAT")</f>
        <v>0</v>
      </c>
      <c r="F101" s="5">
        <f>COUNTIF(F$30:F$43,"SAT")</f>
        <v>0</v>
      </c>
      <c r="G101" s="5">
        <f>COUNTIF(G$30:G$43,"SAT")</f>
        <v>0</v>
      </c>
      <c r="H101" s="5">
        <f>COUNTIF(H$30:H$43,"SAT")</f>
        <v>0</v>
      </c>
      <c r="I101" s="5">
        <f>COUNTIF(I$30:I$43,"SAT")</f>
        <v>0</v>
      </c>
      <c r="J101" s="5">
        <f>COUNTIF(J$30:J$43,"SAT")</f>
        <v>0</v>
      </c>
      <c r="K101" s="5">
        <f>COUNTIF(K$30:K$43,"SAT")</f>
        <v>0</v>
      </c>
      <c r="L101" s="5">
        <f>COUNTIF(L$30:L$43,"SAT")</f>
        <v>0</v>
      </c>
      <c r="M101" s="5">
        <f>COUNTIF(M$30:M$43,"SAT")</f>
        <v>0</v>
      </c>
      <c r="N101" s="5">
        <f>COUNTIF(N$30:N$43,"SAT")</f>
        <v>0</v>
      </c>
      <c r="O101" s="5">
        <f>COUNTIF(O$30:O$43,"SAT")</f>
        <v>0</v>
      </c>
      <c r="P101" s="5">
        <f>COUNTIF(P$30:P$43,"SAT")</f>
        <v>0</v>
      </c>
      <c r="Q101" s="5">
        <f>COUNTIF(Q$30:Q$43,"SAT")</f>
        <v>0</v>
      </c>
      <c r="R101" s="5">
        <f>COUNTIF(R$30:R$43,"SAT")</f>
        <v>0</v>
      </c>
      <c r="S101" s="5">
        <f>COUNTIF(S$30:S$43,"SAT")</f>
        <v>0</v>
      </c>
      <c r="T101" s="5">
        <f>COUNTIF(T$30:T$43,"SAT")</f>
        <v>0</v>
      </c>
      <c r="U101" s="5">
        <f>COUNTIF(U$30:U$43,"SAT")</f>
        <v>0</v>
      </c>
      <c r="V101" s="5">
        <f>COUNTIF(V$30:V$43,"SAT")</f>
        <v>0</v>
      </c>
      <c r="W101" s="5">
        <f>COUNTIF(W$30:W$43,"SAT")</f>
        <v>0</v>
      </c>
      <c r="X101" s="5">
        <f>COUNTIF(X$30:X$43,"SAT")</f>
        <v>0</v>
      </c>
      <c r="Y101" s="5">
        <f>COUNTIF(Y$30:Y$43,"SAT")</f>
        <v>0</v>
      </c>
      <c r="Z101" s="5">
        <f>COUNTIF(Z$30:Z$43,"SAT")</f>
        <v>0</v>
      </c>
      <c r="AA101" s="5">
        <f>COUNTIF(AA$30:AA$43,"SAT")</f>
        <v>0</v>
      </c>
      <c r="AB101" s="5">
        <f>COUNTIF(AB$30:AB$43,"SAT")</f>
        <v>0</v>
      </c>
      <c r="AC101" s="5">
        <f>COUNTIF(AC$30:AC$43,"SAT")</f>
        <v>0</v>
      </c>
      <c r="AD101" s="5">
        <f>COUNTIF(AD$30:AD$43,"SAT")</f>
        <v>0</v>
      </c>
      <c r="AE101" s="5">
        <f>COUNTIF(AE$30:AE$43,"SAT")</f>
        <v>0</v>
      </c>
      <c r="AF101" s="5">
        <f>COUNTIF(AF$30:AF$43,"SAT")</f>
        <v>0</v>
      </c>
      <c r="AG101" s="5">
        <f>COUNTIF(AG$30:AG$43,"SAT")</f>
        <v>0</v>
      </c>
      <c r="AH101" s="5">
        <f>COUNTIF(AH$30:AH$43,"SAT")</f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47"/>
      <c r="BE101" s="3"/>
      <c r="BF101" s="48"/>
      <c r="BG101" s="48"/>
      <c r="BH101" s="48"/>
      <c r="BI101" s="48"/>
      <c r="BJ101" s="48"/>
      <c r="BK101" s="48"/>
      <c r="BL101" s="48"/>
      <c r="BM101" s="48"/>
      <c r="BN101" s="48"/>
      <c r="BO101" s="49"/>
      <c r="BP101" s="49"/>
      <c r="BQ101" s="49"/>
      <c r="BR101" s="49"/>
      <c r="BS101" s="49"/>
      <c r="BT101" s="50"/>
      <c r="BU101" s="51"/>
      <c r="BV101" s="51"/>
      <c r="BW101" s="51"/>
      <c r="BX101" s="51"/>
      <c r="BY101" s="51"/>
      <c r="BZ101" s="51"/>
      <c r="CA101" s="51"/>
      <c r="CB101" s="51"/>
    </row>
    <row r="102" spans="1:88" s="18" customFormat="1" ht="21" customHeight="1" x14ac:dyDescent="0.2">
      <c r="A102" s="1"/>
      <c r="B102" s="1467"/>
      <c r="C102" s="546" t="s">
        <v>39</v>
      </c>
      <c r="D102" s="5">
        <f>COUNTIF(D$30:D$43,"SE")</f>
        <v>0</v>
      </c>
      <c r="E102" s="5">
        <f>COUNTIF(E$30:E$43,"SE")</f>
        <v>0</v>
      </c>
      <c r="F102" s="5">
        <f>COUNTIF(F$30:F$43,"SE")</f>
        <v>0</v>
      </c>
      <c r="G102" s="5">
        <f>COUNTIF(G$30:G$43,"SE")</f>
        <v>0</v>
      </c>
      <c r="H102" s="5">
        <f>COUNTIF(H$30:H$43,"SE")</f>
        <v>0</v>
      </c>
      <c r="I102" s="5">
        <f>COUNTIF(I$30:I$43,"SE")</f>
        <v>0</v>
      </c>
      <c r="J102" s="5">
        <f>COUNTIF(J$30:J$43,"SE")</f>
        <v>0</v>
      </c>
      <c r="K102" s="5">
        <f>COUNTIF(K$30:K$43,"SE")</f>
        <v>0</v>
      </c>
      <c r="L102" s="5">
        <f>COUNTIF(L$30:L$43,"SE")</f>
        <v>0</v>
      </c>
      <c r="M102" s="5">
        <f>COUNTIF(M$30:M$43,"SE")</f>
        <v>0</v>
      </c>
      <c r="N102" s="5">
        <f>COUNTIF(N$30:N$43,"SE")</f>
        <v>0</v>
      </c>
      <c r="O102" s="5">
        <f>COUNTIF(O$30:O$43,"SE")</f>
        <v>0</v>
      </c>
      <c r="P102" s="5">
        <f>COUNTIF(P$30:P$43,"SE")</f>
        <v>0</v>
      </c>
      <c r="Q102" s="5">
        <f>COUNTIF(Q$30:Q$43,"SE")</f>
        <v>0</v>
      </c>
      <c r="R102" s="5">
        <f>COUNTIF(R$30:R$43,"SE")</f>
        <v>0</v>
      </c>
      <c r="S102" s="5">
        <f>COUNTIF(S$30:S$43,"SE")</f>
        <v>0</v>
      </c>
      <c r="T102" s="5">
        <f>COUNTIF(T$30:T$43,"SE")</f>
        <v>0</v>
      </c>
      <c r="U102" s="5">
        <f>COUNTIF(U$30:U$43,"SE")</f>
        <v>0</v>
      </c>
      <c r="V102" s="5">
        <f>COUNTIF(V$30:V$43,"SE")</f>
        <v>0</v>
      </c>
      <c r="W102" s="5">
        <f>COUNTIF(W$30:W$43,"SE")</f>
        <v>0</v>
      </c>
      <c r="X102" s="5">
        <f>COUNTIF(X$30:X$43,"SE")</f>
        <v>0</v>
      </c>
      <c r="Y102" s="5">
        <f>COUNTIF(Y$30:Y$43,"SE")</f>
        <v>0</v>
      </c>
      <c r="Z102" s="5">
        <f>COUNTIF(Z$30:Z$43,"SE")</f>
        <v>0</v>
      </c>
      <c r="AA102" s="5">
        <f>COUNTIF(AA$30:AA$43,"SE")</f>
        <v>0</v>
      </c>
      <c r="AB102" s="5">
        <f>COUNTIF(AB$30:AB$43,"SE")</f>
        <v>0</v>
      </c>
      <c r="AC102" s="5">
        <f>COUNTIF(AC$30:AC$43,"SE")</f>
        <v>0</v>
      </c>
      <c r="AD102" s="5">
        <f>COUNTIF(AD$30:AD$43,"SE")</f>
        <v>0</v>
      </c>
      <c r="AE102" s="5">
        <f>COUNTIF(AE$30:AE$43,"SE")</f>
        <v>0</v>
      </c>
      <c r="AF102" s="5">
        <f>COUNTIF(AF$30:AF$43,"SE")</f>
        <v>0</v>
      </c>
      <c r="AG102" s="5">
        <f>COUNTIF(AG$30:AG$43,"SE")</f>
        <v>0</v>
      </c>
      <c r="AH102" s="5">
        <f>COUNTIF(AH$30:AH$43,"SE")</f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47"/>
      <c r="BE102" s="3"/>
      <c r="BF102" s="48"/>
      <c r="BG102" s="48"/>
      <c r="BH102" s="48"/>
      <c r="BI102" s="48"/>
      <c r="BJ102" s="48"/>
      <c r="BK102" s="48"/>
      <c r="BL102" s="48"/>
      <c r="BM102" s="48"/>
      <c r="BN102" s="48"/>
      <c r="BO102" s="49"/>
      <c r="BP102" s="49"/>
      <c r="BQ102" s="49"/>
      <c r="BR102" s="49"/>
      <c r="BS102" s="49"/>
      <c r="BT102" s="50"/>
      <c r="BU102" s="51"/>
      <c r="BV102" s="51"/>
      <c r="BW102" s="51"/>
      <c r="BX102" s="51"/>
      <c r="BY102" s="51"/>
      <c r="BZ102" s="51"/>
      <c r="CA102" s="51"/>
      <c r="CB102" s="51"/>
    </row>
    <row r="103" spans="1:88" s="57" customFormat="1" ht="21" customHeight="1" x14ac:dyDescent="0.2">
      <c r="A103" s="1"/>
      <c r="B103" s="1467"/>
      <c r="C103" s="546" t="s">
        <v>40</v>
      </c>
      <c r="D103" s="5">
        <f>COUNTIF(D$30:D$43,"TR")</f>
        <v>0</v>
      </c>
      <c r="E103" s="5">
        <f>COUNTIF(E$30:E$43,"TR")</f>
        <v>0</v>
      </c>
      <c r="F103" s="5">
        <f>COUNTIF(F$30:F$43,"TR")</f>
        <v>0</v>
      </c>
      <c r="G103" s="5">
        <f>COUNTIF(G$30:G$43,"TR")</f>
        <v>0</v>
      </c>
      <c r="H103" s="5">
        <f>COUNTIF(H$30:H$43,"TR")</f>
        <v>0</v>
      </c>
      <c r="I103" s="5">
        <f>COUNTIF(I$30:I$43,"TR")</f>
        <v>0</v>
      </c>
      <c r="J103" s="5">
        <f>COUNTIF(J$30:J$43,"TR")</f>
        <v>0</v>
      </c>
      <c r="K103" s="5">
        <f>COUNTIF(K$30:K$43,"TR")</f>
        <v>0</v>
      </c>
      <c r="L103" s="5">
        <f>COUNTIF(L$30:L$43,"TR")</f>
        <v>0</v>
      </c>
      <c r="M103" s="5">
        <f>COUNTIF(M$30:M$43,"TR")</f>
        <v>0</v>
      </c>
      <c r="N103" s="5">
        <f>COUNTIF(N$30:N$43,"TR")</f>
        <v>0</v>
      </c>
      <c r="O103" s="5">
        <f>COUNTIF(O$30:O$43,"TR")</f>
        <v>0</v>
      </c>
      <c r="P103" s="5">
        <f>COUNTIF(P$30:P$43,"TR")</f>
        <v>0</v>
      </c>
      <c r="Q103" s="5">
        <f>COUNTIF(Q$30:Q$43,"TR")</f>
        <v>0</v>
      </c>
      <c r="R103" s="5">
        <f>COUNTIF(R$30:R$43,"TR")</f>
        <v>0</v>
      </c>
      <c r="S103" s="5">
        <f>COUNTIF(S$30:S$43,"TR")</f>
        <v>0</v>
      </c>
      <c r="T103" s="5">
        <f>COUNTIF(T$30:T$43,"TR")</f>
        <v>0</v>
      </c>
      <c r="U103" s="5">
        <f>COUNTIF(U$30:U$43,"TR")</f>
        <v>0</v>
      </c>
      <c r="V103" s="5">
        <f>COUNTIF(V$30:V$43,"TR")</f>
        <v>0</v>
      </c>
      <c r="W103" s="5">
        <f>COUNTIF(W$30:W$43,"TR")</f>
        <v>0</v>
      </c>
      <c r="X103" s="5">
        <f>COUNTIF(X$30:X$43,"TR")</f>
        <v>0</v>
      </c>
      <c r="Y103" s="5">
        <f>COUNTIF(Y$30:Y$43,"TR")</f>
        <v>0</v>
      </c>
      <c r="Z103" s="5">
        <f>COUNTIF(Z$30:Z$43,"TR")</f>
        <v>0</v>
      </c>
      <c r="AA103" s="5">
        <f>COUNTIF(AA$30:AA$43,"TR")</f>
        <v>0</v>
      </c>
      <c r="AB103" s="5">
        <f>COUNTIF(AB$30:AB$43,"TR")</f>
        <v>0</v>
      </c>
      <c r="AC103" s="5">
        <f>COUNTIF(AC$30:AC$43,"TR")</f>
        <v>0</v>
      </c>
      <c r="AD103" s="5">
        <f>COUNTIF(AD$30:AD$43,"TR")</f>
        <v>0</v>
      </c>
      <c r="AE103" s="5">
        <f>COUNTIF(AE$30:AE$43,"TR")</f>
        <v>0</v>
      </c>
      <c r="AF103" s="5">
        <f>COUNTIF(AF$30:AF$43,"TR")</f>
        <v>0</v>
      </c>
      <c r="AG103" s="5">
        <f>COUNTIF(AG$30:AG$43,"TR")</f>
        <v>0</v>
      </c>
      <c r="AH103" s="5">
        <f>COUNTIF(AH$30:AH$43,"TR")</f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7"/>
      <c r="BE103" s="3"/>
      <c r="BF103" s="48"/>
      <c r="BG103" s="48"/>
      <c r="BH103" s="48"/>
      <c r="BI103" s="48"/>
      <c r="BJ103" s="48"/>
      <c r="BK103" s="48"/>
      <c r="BL103" s="48"/>
      <c r="BM103" s="48"/>
      <c r="BN103" s="48"/>
      <c r="BO103" s="49"/>
      <c r="BP103" s="49"/>
      <c r="BQ103" s="49"/>
      <c r="BR103" s="49"/>
      <c r="BS103" s="49"/>
      <c r="BT103" s="50"/>
      <c r="BU103" s="51"/>
      <c r="BV103" s="51"/>
      <c r="BW103" s="51"/>
      <c r="BX103" s="51"/>
      <c r="BY103" s="51"/>
      <c r="BZ103" s="51"/>
      <c r="CA103" s="51"/>
      <c r="CB103" s="51"/>
      <c r="CC103" s="18"/>
      <c r="CD103" s="18"/>
      <c r="CE103" s="18"/>
      <c r="CF103" s="18"/>
      <c r="CG103" s="18"/>
      <c r="CH103" s="18"/>
      <c r="CI103" s="18"/>
      <c r="CJ103" s="18"/>
    </row>
    <row r="104" spans="1:88" s="57" customFormat="1" ht="21" customHeight="1" x14ac:dyDescent="0.2">
      <c r="A104" s="48"/>
      <c r="B104" s="1467"/>
      <c r="C104" s="101" t="s">
        <v>58</v>
      </c>
      <c r="D104" s="14">
        <f>COUNTIF(D$30:D$43,"FOTS")</f>
        <v>0</v>
      </c>
      <c r="E104" s="14">
        <f>COUNTIF(E$30:E$43,"FOTS")</f>
        <v>0</v>
      </c>
      <c r="F104" s="14">
        <f>COUNTIF(F$30:F$43,"FOTS")</f>
        <v>0</v>
      </c>
      <c r="G104" s="14">
        <f>COUNTIF(G$30:G$43,"FOTS")</f>
        <v>0</v>
      </c>
      <c r="H104" s="14">
        <f>COUNTIF(H$30:H$43,"FOTS")</f>
        <v>0</v>
      </c>
      <c r="I104" s="14">
        <f>COUNTIF(I$30:I$43,"FOTS")</f>
        <v>0</v>
      </c>
      <c r="J104" s="14">
        <f>COUNTIF(J$30:J$43,"FOTS")</f>
        <v>0</v>
      </c>
      <c r="K104" s="14">
        <f>COUNTIF(K$30:K$43,"FOTS")</f>
        <v>0</v>
      </c>
      <c r="L104" s="14">
        <f>COUNTIF(L$30:L$43,"FOTS")</f>
        <v>0</v>
      </c>
      <c r="M104" s="14">
        <f>COUNTIF(M$30:M$43,"FOTS")</f>
        <v>0</v>
      </c>
      <c r="N104" s="14">
        <f>COUNTIF(N$30:N$43,"FOTS")</f>
        <v>0</v>
      </c>
      <c r="O104" s="14">
        <f>COUNTIF(O$30:O$43,"FOTS")</f>
        <v>0</v>
      </c>
      <c r="P104" s="14">
        <f>COUNTIF(P$30:P$43,"FOTS")</f>
        <v>0</v>
      </c>
      <c r="Q104" s="14">
        <f>COUNTIF(Q$30:Q$43,"FOTS")</f>
        <v>0</v>
      </c>
      <c r="R104" s="14">
        <f>COUNTIF(R$30:R$43,"FOTS")</f>
        <v>0</v>
      </c>
      <c r="S104" s="14">
        <f>COUNTIF(S$30:S$43,"FOTS")</f>
        <v>0</v>
      </c>
      <c r="T104" s="14">
        <f>COUNTIF(T$30:T$43,"FOTS")</f>
        <v>0</v>
      </c>
      <c r="U104" s="14">
        <f>COUNTIF(U$30:U$43,"FOTS")</f>
        <v>1</v>
      </c>
      <c r="V104" s="14">
        <f>COUNTIF(V$30:V$43,"FOTS")</f>
        <v>1</v>
      </c>
      <c r="W104" s="14">
        <f>COUNTIF(W$30:W$43,"FOTS")</f>
        <v>0</v>
      </c>
      <c r="X104" s="14">
        <f>COUNTIF(X$30:X$43,"FOTS")</f>
        <v>0</v>
      </c>
      <c r="Y104" s="14">
        <f>COUNTIF(Y$30:Y$43,"FOTS")</f>
        <v>1</v>
      </c>
      <c r="Z104" s="14">
        <f>COUNTIF(Z$30:Z$43,"FOTS")</f>
        <v>1</v>
      </c>
      <c r="AA104" s="14">
        <f>COUNTIF(AA$30:AA$43,"FOTS")</f>
        <v>0</v>
      </c>
      <c r="AB104" s="14">
        <f>COUNTIF(AB$30:AB$43,"FOTS")</f>
        <v>0</v>
      </c>
      <c r="AC104" s="14">
        <f>COUNTIF(AC$30:AC$43,"FOTS")</f>
        <v>0</v>
      </c>
      <c r="AD104" s="14">
        <f>COUNTIF(AD$30:AD$43,"FOTS")</f>
        <v>1</v>
      </c>
      <c r="AE104" s="14">
        <f>COUNTIF(AE$30:AE$43,"FOTS")</f>
        <v>0</v>
      </c>
      <c r="AF104" s="14">
        <f>COUNTIF(AF$30:AF$43,"FOTS")</f>
        <v>0</v>
      </c>
      <c r="AG104" s="14">
        <f>COUNTIF(AG$30:AG$43,"FOTS")</f>
        <v>0</v>
      </c>
      <c r="AH104" s="14">
        <f>COUNTIF(AH$30:AH$43,"FOTS")</f>
        <v>0</v>
      </c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96"/>
      <c r="BE104" s="97"/>
      <c r="BF104" s="48"/>
      <c r="BG104" s="48"/>
      <c r="BH104" s="48"/>
      <c r="BI104" s="48"/>
      <c r="BJ104" s="48"/>
      <c r="BK104" s="48"/>
      <c r="BL104" s="48"/>
      <c r="BM104" s="48"/>
      <c r="BN104" s="48"/>
      <c r="BO104" s="50"/>
      <c r="BP104" s="50"/>
      <c r="BQ104" s="50"/>
      <c r="BR104" s="50"/>
      <c r="BS104" s="50"/>
      <c r="BT104" s="50"/>
      <c r="BU104" s="54"/>
      <c r="BV104" s="54"/>
      <c r="BW104" s="54"/>
      <c r="BX104" s="54"/>
      <c r="BY104" s="54"/>
      <c r="BZ104" s="54"/>
      <c r="CA104" s="54"/>
      <c r="CB104" s="54"/>
    </row>
    <row r="105" spans="1:88" s="18" customFormat="1" ht="21" customHeight="1" x14ac:dyDescent="0.2">
      <c r="A105" s="48"/>
      <c r="B105" s="1467"/>
      <c r="C105" s="101" t="s">
        <v>35</v>
      </c>
      <c r="D105" s="14">
        <f>COUNTIF(D$30:D$43,"DISP")</f>
        <v>0</v>
      </c>
      <c r="E105" s="14">
        <f>COUNTIF(E$30:E$43,"DISP")</f>
        <v>1</v>
      </c>
      <c r="F105" s="14">
        <f>COUNTIF(F$30:F$43,"DISP")</f>
        <v>0</v>
      </c>
      <c r="G105" s="14">
        <f>COUNTIF(G$30:G$43,"DISP")</f>
        <v>0</v>
      </c>
      <c r="H105" s="14">
        <f>COUNTIF(H$30:H$43,"DISP")</f>
        <v>0</v>
      </c>
      <c r="I105" s="14">
        <f>COUNTIF(I$30:I$43,"DISP")</f>
        <v>0</v>
      </c>
      <c r="J105" s="14">
        <f>COUNTIF(J$30:J$43,"DISP")</f>
        <v>1</v>
      </c>
      <c r="K105" s="14">
        <f>COUNTIF(K$30:K$43,"DISP")</f>
        <v>0</v>
      </c>
      <c r="L105" s="14">
        <f>COUNTIF(L$30:L$43,"DISP")</f>
        <v>0</v>
      </c>
      <c r="M105" s="14">
        <f>COUNTIF(M$30:M$43,"DISP")</f>
        <v>2</v>
      </c>
      <c r="N105" s="14">
        <f>COUNTIF(N$30:N$43,"DISP")</f>
        <v>0</v>
      </c>
      <c r="O105" s="14">
        <f>COUNTIF(O$30:O$43,"DISP")</f>
        <v>0</v>
      </c>
      <c r="P105" s="14">
        <f>COUNTIF(P$30:P$43,"DISP")</f>
        <v>0</v>
      </c>
      <c r="Q105" s="14">
        <f>COUNTIF(Q$30:Q$43,"DISP")</f>
        <v>0</v>
      </c>
      <c r="R105" s="14">
        <f>COUNTIF(R$30:R$43,"DISP")</f>
        <v>0</v>
      </c>
      <c r="S105" s="14">
        <f>COUNTIF(S$30:S$43,"DISP")</f>
        <v>0</v>
      </c>
      <c r="T105" s="14">
        <f>COUNTIF(T$30:T$43,"DISP")</f>
        <v>0</v>
      </c>
      <c r="U105" s="14">
        <f>COUNTIF(U$30:U$43,"DISP")</f>
        <v>0</v>
      </c>
      <c r="V105" s="14">
        <f>COUNTIF(V$30:V$43,"DISP")</f>
        <v>0</v>
      </c>
      <c r="W105" s="14">
        <f>COUNTIF(W$30:W$43,"DISP")</f>
        <v>0</v>
      </c>
      <c r="X105" s="14">
        <f>COUNTIF(X$30:X$43,"DISP")</f>
        <v>0</v>
      </c>
      <c r="Y105" s="14">
        <f>COUNTIF(Y$30:Y$43,"DISP")</f>
        <v>0</v>
      </c>
      <c r="Z105" s="14">
        <f>COUNTIF(Z$30:Z$43,"DISP")</f>
        <v>0</v>
      </c>
      <c r="AA105" s="14">
        <f>COUNTIF(AA$30:AA$43,"DISP")</f>
        <v>0</v>
      </c>
      <c r="AB105" s="14">
        <f>COUNTIF(AB$30:AB$43,"DISP")</f>
        <v>0</v>
      </c>
      <c r="AC105" s="14">
        <f>COUNTIF(AC$30:AC$43,"DISP")</f>
        <v>0</v>
      </c>
      <c r="AD105" s="14">
        <f>COUNTIF(AD$30:AD$43,"DISP")</f>
        <v>0</v>
      </c>
      <c r="AE105" s="14">
        <f>COUNTIF(AE$30:AE$43,"DISP")</f>
        <v>0</v>
      </c>
      <c r="AF105" s="14">
        <f>COUNTIF(AF$30:AF$43,"DISP")</f>
        <v>0</v>
      </c>
      <c r="AG105" s="14">
        <f>COUNTIF(AG$30:AG$43,"DISP")</f>
        <v>0</v>
      </c>
      <c r="AH105" s="14">
        <f>COUNTIF(AH$30:AH$43,"DISP")</f>
        <v>0</v>
      </c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96"/>
      <c r="BE105" s="97"/>
      <c r="BF105" s="48"/>
      <c r="BG105" s="48"/>
      <c r="BH105" s="48"/>
      <c r="BI105" s="48"/>
      <c r="BJ105" s="48"/>
      <c r="BK105" s="48"/>
      <c r="BL105" s="48"/>
      <c r="BM105" s="48"/>
      <c r="BN105" s="48"/>
      <c r="BO105" s="50"/>
      <c r="BP105" s="50"/>
      <c r="BQ105" s="50"/>
      <c r="BR105" s="50"/>
      <c r="BS105" s="50"/>
      <c r="BT105" s="50"/>
      <c r="BU105" s="54"/>
      <c r="BV105" s="54"/>
      <c r="BW105" s="54"/>
      <c r="BX105" s="54"/>
      <c r="BY105" s="54"/>
      <c r="BZ105" s="54"/>
      <c r="CA105" s="54"/>
      <c r="CB105" s="54"/>
      <c r="CC105" s="57"/>
      <c r="CD105" s="57"/>
      <c r="CE105" s="57"/>
      <c r="CF105" s="57"/>
      <c r="CG105" s="57"/>
      <c r="CH105" s="57"/>
      <c r="CI105" s="57"/>
      <c r="CJ105" s="57"/>
    </row>
    <row r="106" spans="1:88" s="18" customFormat="1" ht="21" customHeight="1" x14ac:dyDescent="0.2">
      <c r="A106" s="99"/>
      <c r="B106" s="1465" t="s">
        <v>23</v>
      </c>
      <c r="C106" s="1466"/>
      <c r="D106" s="129">
        <v>1</v>
      </c>
      <c r="E106" s="129">
        <f t="shared" ref="E106:AH106" si="257">D106+1</f>
        <v>2</v>
      </c>
      <c r="F106" s="129">
        <f t="shared" si="257"/>
        <v>3</v>
      </c>
      <c r="G106" s="129">
        <f t="shared" si="257"/>
        <v>4</v>
      </c>
      <c r="H106" s="129">
        <f t="shared" si="257"/>
        <v>5</v>
      </c>
      <c r="I106" s="129">
        <f t="shared" si="257"/>
        <v>6</v>
      </c>
      <c r="J106" s="602">
        <f t="shared" si="257"/>
        <v>7</v>
      </c>
      <c r="K106" s="129">
        <f t="shared" si="257"/>
        <v>8</v>
      </c>
      <c r="L106" s="129">
        <f t="shared" si="257"/>
        <v>9</v>
      </c>
      <c r="M106" s="129">
        <f t="shared" si="257"/>
        <v>10</v>
      </c>
      <c r="N106" s="129">
        <f t="shared" si="257"/>
        <v>11</v>
      </c>
      <c r="O106" s="129">
        <f t="shared" si="257"/>
        <v>12</v>
      </c>
      <c r="P106" s="129">
        <f t="shared" si="257"/>
        <v>13</v>
      </c>
      <c r="Q106" s="129">
        <f t="shared" si="257"/>
        <v>14</v>
      </c>
      <c r="R106" s="129">
        <f t="shared" si="257"/>
        <v>15</v>
      </c>
      <c r="S106" s="129">
        <f t="shared" si="257"/>
        <v>16</v>
      </c>
      <c r="T106" s="129">
        <f t="shared" si="257"/>
        <v>17</v>
      </c>
      <c r="U106" s="129">
        <f t="shared" si="257"/>
        <v>18</v>
      </c>
      <c r="V106" s="129">
        <f t="shared" si="257"/>
        <v>19</v>
      </c>
      <c r="W106" s="129">
        <f t="shared" si="257"/>
        <v>20</v>
      </c>
      <c r="X106" s="129">
        <f t="shared" si="257"/>
        <v>21</v>
      </c>
      <c r="Y106" s="129">
        <f t="shared" si="257"/>
        <v>22</v>
      </c>
      <c r="Z106" s="129">
        <f t="shared" si="257"/>
        <v>23</v>
      </c>
      <c r="AA106" s="129">
        <f t="shared" si="257"/>
        <v>24</v>
      </c>
      <c r="AB106" s="129">
        <f t="shared" si="257"/>
        <v>25</v>
      </c>
      <c r="AC106" s="129">
        <f t="shared" si="257"/>
        <v>26</v>
      </c>
      <c r="AD106" s="129">
        <f t="shared" si="257"/>
        <v>27</v>
      </c>
      <c r="AE106" s="129">
        <f t="shared" si="257"/>
        <v>28</v>
      </c>
      <c r="AF106" s="129">
        <f t="shared" si="257"/>
        <v>29</v>
      </c>
      <c r="AG106" s="129">
        <f t="shared" si="257"/>
        <v>30</v>
      </c>
      <c r="AH106" s="129">
        <f t="shared" si="257"/>
        <v>31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7"/>
      <c r="BE106" s="3"/>
      <c r="BF106" s="1"/>
      <c r="BG106" s="1"/>
      <c r="BH106" s="1"/>
      <c r="BI106" s="1"/>
      <c r="BJ106" s="1"/>
      <c r="BK106" s="1"/>
      <c r="BL106" s="1"/>
      <c r="BM106" s="1"/>
      <c r="BN106" s="1"/>
      <c r="BO106" s="49"/>
      <c r="BP106" s="49"/>
      <c r="BQ106" s="49"/>
      <c r="BR106" s="49"/>
      <c r="BS106" s="49"/>
      <c r="BT106" s="50"/>
      <c r="BU106" s="51"/>
      <c r="BV106" s="51"/>
      <c r="BW106" s="51"/>
      <c r="BX106" s="52"/>
      <c r="BY106" s="52"/>
      <c r="BZ106" s="52"/>
      <c r="CA106" s="52"/>
      <c r="CB106" s="52"/>
    </row>
    <row r="107" spans="1:88" s="18" customFormat="1" ht="21" customHeight="1" x14ac:dyDescent="0.2">
      <c r="A107" s="1"/>
      <c r="B107" s="1468" t="s">
        <v>202</v>
      </c>
      <c r="C107" s="103" t="s">
        <v>197</v>
      </c>
      <c r="D107" s="5">
        <f t="shared" ref="D107:AH107" si="258">COUNTIF(D45:D45,"fE")+COUNTIF(D45:D45,"fES")+COUNTIF(D45:D45,"fED")+COUNTIF(D45:D45,"fEF")</f>
        <v>0</v>
      </c>
      <c r="E107" s="5">
        <f t="shared" si="258"/>
        <v>0</v>
      </c>
      <c r="F107" s="5">
        <f t="shared" si="258"/>
        <v>0</v>
      </c>
      <c r="G107" s="5">
        <f t="shared" si="258"/>
        <v>0</v>
      </c>
      <c r="H107" s="5">
        <f t="shared" si="258"/>
        <v>0</v>
      </c>
      <c r="I107" s="5">
        <f t="shared" si="258"/>
        <v>0</v>
      </c>
      <c r="J107" s="5">
        <f t="shared" si="258"/>
        <v>0</v>
      </c>
      <c r="K107" s="5">
        <f t="shared" si="258"/>
        <v>0</v>
      </c>
      <c r="L107" s="5">
        <f t="shared" si="258"/>
        <v>0</v>
      </c>
      <c r="M107" s="5">
        <f t="shared" si="258"/>
        <v>0</v>
      </c>
      <c r="N107" s="5">
        <f t="shared" si="258"/>
        <v>0</v>
      </c>
      <c r="O107" s="5">
        <f t="shared" si="258"/>
        <v>0</v>
      </c>
      <c r="P107" s="5">
        <f t="shared" si="258"/>
        <v>0</v>
      </c>
      <c r="Q107" s="5">
        <f t="shared" si="258"/>
        <v>0</v>
      </c>
      <c r="R107" s="5">
        <f t="shared" si="258"/>
        <v>0</v>
      </c>
      <c r="S107" s="5">
        <f t="shared" si="258"/>
        <v>0</v>
      </c>
      <c r="T107" s="5">
        <f t="shared" si="258"/>
        <v>0</v>
      </c>
      <c r="U107" s="5">
        <f t="shared" si="258"/>
        <v>0</v>
      </c>
      <c r="V107" s="5">
        <f t="shared" si="258"/>
        <v>0</v>
      </c>
      <c r="W107" s="5">
        <f t="shared" si="258"/>
        <v>0</v>
      </c>
      <c r="X107" s="5">
        <f t="shared" si="258"/>
        <v>0</v>
      </c>
      <c r="Y107" s="5">
        <f t="shared" si="258"/>
        <v>0</v>
      </c>
      <c r="Z107" s="5">
        <f t="shared" si="258"/>
        <v>0</v>
      </c>
      <c r="AA107" s="5">
        <f t="shared" si="258"/>
        <v>0</v>
      </c>
      <c r="AB107" s="5">
        <f t="shared" si="258"/>
        <v>0</v>
      </c>
      <c r="AC107" s="5">
        <f t="shared" si="258"/>
        <v>0</v>
      </c>
      <c r="AD107" s="5">
        <f t="shared" si="258"/>
        <v>0</v>
      </c>
      <c r="AE107" s="5">
        <f t="shared" si="258"/>
        <v>0</v>
      </c>
      <c r="AF107" s="5">
        <f t="shared" si="258"/>
        <v>0</v>
      </c>
      <c r="AG107" s="5">
        <f t="shared" si="258"/>
        <v>0</v>
      </c>
      <c r="AH107" s="5">
        <f t="shared" si="258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7"/>
      <c r="BE107" s="3"/>
      <c r="BF107" s="48"/>
      <c r="BG107" s="48"/>
      <c r="BH107" s="48"/>
      <c r="BI107" s="48"/>
      <c r="BJ107" s="48"/>
      <c r="BK107" s="48"/>
      <c r="BL107" s="48"/>
      <c r="BM107" s="48"/>
      <c r="BN107" s="48"/>
      <c r="BO107" s="49"/>
      <c r="BP107" s="49"/>
      <c r="BQ107" s="49"/>
      <c r="BR107" s="49"/>
      <c r="BS107" s="49"/>
      <c r="BT107" s="50"/>
      <c r="BU107" s="51"/>
      <c r="BV107" s="51"/>
      <c r="BW107" s="51"/>
      <c r="BX107" s="51"/>
      <c r="BY107" s="51"/>
      <c r="BZ107" s="51"/>
      <c r="CA107" s="51"/>
      <c r="CB107" s="51"/>
    </row>
    <row r="108" spans="1:88" s="18" customFormat="1" ht="21" customHeight="1" x14ac:dyDescent="0.2">
      <c r="A108" s="1"/>
      <c r="B108" s="1468"/>
      <c r="C108" s="103" t="s">
        <v>198</v>
      </c>
      <c r="D108" s="5">
        <f t="shared" ref="D108:AH108" si="259">COUNTIF(D46:D50,"fE")+COUNTIF(D46:D50,"fES")+COUNTIF(D46:D50,"fED")+COUNTIF(D46:D50,"fEF")</f>
        <v>0</v>
      </c>
      <c r="E108" s="5">
        <f t="shared" si="259"/>
        <v>0</v>
      </c>
      <c r="F108" s="5">
        <f t="shared" si="259"/>
        <v>1</v>
      </c>
      <c r="G108" s="5">
        <f t="shared" si="259"/>
        <v>0</v>
      </c>
      <c r="H108" s="5">
        <f t="shared" si="259"/>
        <v>0</v>
      </c>
      <c r="I108" s="5">
        <f t="shared" si="259"/>
        <v>0</v>
      </c>
      <c r="J108" s="5">
        <f t="shared" si="259"/>
        <v>0</v>
      </c>
      <c r="K108" s="5">
        <f t="shared" si="259"/>
        <v>0</v>
      </c>
      <c r="L108" s="5">
        <f t="shared" si="259"/>
        <v>0</v>
      </c>
      <c r="M108" s="5">
        <f t="shared" si="259"/>
        <v>0</v>
      </c>
      <c r="N108" s="5">
        <f t="shared" si="259"/>
        <v>0</v>
      </c>
      <c r="O108" s="5">
        <f t="shared" si="259"/>
        <v>0</v>
      </c>
      <c r="P108" s="5">
        <f t="shared" si="259"/>
        <v>0</v>
      </c>
      <c r="Q108" s="5">
        <f t="shared" si="259"/>
        <v>0</v>
      </c>
      <c r="R108" s="5">
        <f t="shared" si="259"/>
        <v>1</v>
      </c>
      <c r="S108" s="5">
        <f t="shared" si="259"/>
        <v>1</v>
      </c>
      <c r="T108" s="5">
        <f t="shared" si="259"/>
        <v>0</v>
      </c>
      <c r="U108" s="5">
        <f t="shared" si="259"/>
        <v>0</v>
      </c>
      <c r="V108" s="5">
        <f t="shared" si="259"/>
        <v>0</v>
      </c>
      <c r="W108" s="5">
        <f t="shared" si="259"/>
        <v>0</v>
      </c>
      <c r="X108" s="5">
        <f t="shared" si="259"/>
        <v>0</v>
      </c>
      <c r="Y108" s="5">
        <f t="shared" si="259"/>
        <v>0</v>
      </c>
      <c r="Z108" s="5">
        <f t="shared" si="259"/>
        <v>0</v>
      </c>
      <c r="AA108" s="5">
        <f t="shared" si="259"/>
        <v>0</v>
      </c>
      <c r="AB108" s="5">
        <f t="shared" si="259"/>
        <v>0</v>
      </c>
      <c r="AC108" s="5">
        <f t="shared" si="259"/>
        <v>0</v>
      </c>
      <c r="AD108" s="5">
        <f t="shared" si="259"/>
        <v>0</v>
      </c>
      <c r="AE108" s="5">
        <f t="shared" si="259"/>
        <v>1</v>
      </c>
      <c r="AF108" s="5">
        <f t="shared" si="259"/>
        <v>1</v>
      </c>
      <c r="AG108" s="5">
        <f t="shared" si="259"/>
        <v>0</v>
      </c>
      <c r="AH108" s="5">
        <f t="shared" si="259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7"/>
      <c r="BE108" s="3"/>
      <c r="BF108" s="48"/>
      <c r="BG108" s="48"/>
      <c r="BH108" s="48"/>
      <c r="BI108" s="48"/>
      <c r="BJ108" s="48"/>
      <c r="BK108" s="48"/>
      <c r="BL108" s="48"/>
      <c r="BM108" s="48"/>
      <c r="BN108" s="48"/>
      <c r="BO108" s="49"/>
      <c r="BP108" s="49"/>
      <c r="BQ108" s="49"/>
      <c r="BR108" s="49"/>
      <c r="BS108" s="49"/>
      <c r="BT108" s="50"/>
      <c r="BU108" s="51"/>
      <c r="BV108" s="51"/>
      <c r="BW108" s="51"/>
      <c r="BX108" s="51"/>
      <c r="BY108" s="51"/>
      <c r="BZ108" s="51"/>
      <c r="CA108" s="51"/>
      <c r="CB108" s="51"/>
    </row>
    <row r="109" spans="1:88" s="18" customFormat="1" ht="21" customHeight="1" x14ac:dyDescent="0.2">
      <c r="A109" s="1"/>
      <c r="B109" s="1468"/>
      <c r="C109" s="103" t="s">
        <v>199</v>
      </c>
      <c r="D109" s="5">
        <f t="shared" ref="D109:AH109" si="260">+COUNTIF(D51:D58,"fE")+COUNTIF(D51:D58,"fES")+COUNTIF(D51:D58,"fED")+COUNTIF(D51:D58,"fEF")</f>
        <v>0</v>
      </c>
      <c r="E109" s="5">
        <f t="shared" si="260"/>
        <v>0</v>
      </c>
      <c r="F109" s="5">
        <f t="shared" si="260"/>
        <v>0</v>
      </c>
      <c r="G109" s="5">
        <f t="shared" si="260"/>
        <v>0</v>
      </c>
      <c r="H109" s="5">
        <f t="shared" si="260"/>
        <v>0</v>
      </c>
      <c r="I109" s="5">
        <f t="shared" si="260"/>
        <v>0</v>
      </c>
      <c r="J109" s="5">
        <f t="shared" si="260"/>
        <v>0</v>
      </c>
      <c r="K109" s="5">
        <f t="shared" si="260"/>
        <v>0</v>
      </c>
      <c r="L109" s="5">
        <f t="shared" si="260"/>
        <v>0</v>
      </c>
      <c r="M109" s="5">
        <f t="shared" si="260"/>
        <v>0</v>
      </c>
      <c r="N109" s="5">
        <f t="shared" si="260"/>
        <v>0</v>
      </c>
      <c r="O109" s="5">
        <f t="shared" si="260"/>
        <v>0</v>
      </c>
      <c r="P109" s="5">
        <f t="shared" si="260"/>
        <v>0</v>
      </c>
      <c r="Q109" s="5">
        <f t="shared" si="260"/>
        <v>0</v>
      </c>
      <c r="R109" s="5">
        <f t="shared" si="260"/>
        <v>0</v>
      </c>
      <c r="S109" s="5">
        <f t="shared" si="260"/>
        <v>0</v>
      </c>
      <c r="T109" s="5">
        <f t="shared" si="260"/>
        <v>0</v>
      </c>
      <c r="U109" s="5">
        <f t="shared" si="260"/>
        <v>0</v>
      </c>
      <c r="V109" s="5">
        <f t="shared" si="260"/>
        <v>0</v>
      </c>
      <c r="W109" s="5">
        <f t="shared" si="260"/>
        <v>0</v>
      </c>
      <c r="X109" s="5">
        <f t="shared" si="260"/>
        <v>0</v>
      </c>
      <c r="Y109" s="5">
        <f t="shared" si="260"/>
        <v>0</v>
      </c>
      <c r="Z109" s="5">
        <f t="shared" si="260"/>
        <v>0</v>
      </c>
      <c r="AA109" s="5">
        <f t="shared" si="260"/>
        <v>0</v>
      </c>
      <c r="AB109" s="5">
        <f t="shared" si="260"/>
        <v>0</v>
      </c>
      <c r="AC109" s="5">
        <f t="shared" si="260"/>
        <v>0</v>
      </c>
      <c r="AD109" s="5">
        <f t="shared" si="260"/>
        <v>0</v>
      </c>
      <c r="AE109" s="5">
        <f t="shared" si="260"/>
        <v>0</v>
      </c>
      <c r="AF109" s="5">
        <f t="shared" si="260"/>
        <v>0</v>
      </c>
      <c r="AG109" s="5">
        <f t="shared" si="260"/>
        <v>0</v>
      </c>
      <c r="AH109" s="5">
        <f t="shared" si="260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7"/>
      <c r="BE109" s="3"/>
      <c r="BF109" s="48"/>
      <c r="BG109" s="48"/>
      <c r="BH109" s="48"/>
      <c r="BI109" s="48"/>
      <c r="BJ109" s="48"/>
      <c r="BK109" s="48"/>
      <c r="BL109" s="48"/>
      <c r="BM109" s="48"/>
      <c r="BN109" s="48"/>
      <c r="BO109" s="49"/>
      <c r="BP109" s="49"/>
      <c r="BQ109" s="49"/>
      <c r="BR109" s="49"/>
      <c r="BS109" s="49"/>
      <c r="BT109" s="50"/>
      <c r="BU109" s="51"/>
      <c r="BV109" s="51"/>
      <c r="BW109" s="51"/>
      <c r="BX109" s="51"/>
      <c r="BY109" s="51"/>
      <c r="BZ109" s="51"/>
      <c r="CA109" s="51"/>
      <c r="CB109" s="51"/>
    </row>
    <row r="110" spans="1:88" s="18" customFormat="1" ht="21" customHeight="1" x14ac:dyDescent="0.2">
      <c r="A110" s="1"/>
      <c r="B110" s="1468"/>
      <c r="C110" s="101" t="s">
        <v>200</v>
      </c>
      <c r="D110" s="14">
        <f>SUM(D107:D109)</f>
        <v>0</v>
      </c>
      <c r="E110" s="14">
        <f t="shared" ref="E110:AH110" si="261">SUM(E107:E109)</f>
        <v>0</v>
      </c>
      <c r="F110" s="14">
        <f t="shared" si="261"/>
        <v>1</v>
      </c>
      <c r="G110" s="14">
        <f t="shared" si="261"/>
        <v>0</v>
      </c>
      <c r="H110" s="14">
        <f t="shared" si="261"/>
        <v>0</v>
      </c>
      <c r="I110" s="14">
        <f t="shared" si="261"/>
        <v>0</v>
      </c>
      <c r="J110" s="14">
        <f t="shared" si="261"/>
        <v>0</v>
      </c>
      <c r="K110" s="14">
        <f t="shared" si="261"/>
        <v>0</v>
      </c>
      <c r="L110" s="14">
        <f t="shared" si="261"/>
        <v>0</v>
      </c>
      <c r="M110" s="14">
        <f t="shared" si="261"/>
        <v>0</v>
      </c>
      <c r="N110" s="14">
        <f t="shared" si="261"/>
        <v>0</v>
      </c>
      <c r="O110" s="14">
        <f t="shared" si="261"/>
        <v>0</v>
      </c>
      <c r="P110" s="14">
        <f t="shared" si="261"/>
        <v>0</v>
      </c>
      <c r="Q110" s="14">
        <f t="shared" si="261"/>
        <v>0</v>
      </c>
      <c r="R110" s="14">
        <f t="shared" si="261"/>
        <v>1</v>
      </c>
      <c r="S110" s="14">
        <f t="shared" si="261"/>
        <v>1</v>
      </c>
      <c r="T110" s="14">
        <f t="shared" si="261"/>
        <v>0</v>
      </c>
      <c r="U110" s="14">
        <f t="shared" si="261"/>
        <v>0</v>
      </c>
      <c r="V110" s="14">
        <f t="shared" si="261"/>
        <v>0</v>
      </c>
      <c r="W110" s="14">
        <f t="shared" si="261"/>
        <v>0</v>
      </c>
      <c r="X110" s="14">
        <f t="shared" si="261"/>
        <v>0</v>
      </c>
      <c r="Y110" s="14">
        <f t="shared" si="261"/>
        <v>0</v>
      </c>
      <c r="Z110" s="14">
        <f t="shared" si="261"/>
        <v>0</v>
      </c>
      <c r="AA110" s="14">
        <f t="shared" si="261"/>
        <v>0</v>
      </c>
      <c r="AB110" s="14">
        <f t="shared" si="261"/>
        <v>0</v>
      </c>
      <c r="AC110" s="14">
        <f t="shared" si="261"/>
        <v>0</v>
      </c>
      <c r="AD110" s="14">
        <f t="shared" si="261"/>
        <v>0</v>
      </c>
      <c r="AE110" s="14">
        <f t="shared" si="261"/>
        <v>1</v>
      </c>
      <c r="AF110" s="14">
        <f t="shared" si="261"/>
        <v>1</v>
      </c>
      <c r="AG110" s="14">
        <f t="shared" si="261"/>
        <v>0</v>
      </c>
      <c r="AH110" s="14">
        <f t="shared" si="261"/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7"/>
      <c r="BE110" s="3"/>
      <c r="BF110" s="48"/>
      <c r="BG110" s="48"/>
      <c r="BH110" s="48"/>
      <c r="BI110" s="48"/>
      <c r="BJ110" s="48"/>
      <c r="BK110" s="48"/>
      <c r="BL110" s="48"/>
      <c r="BM110" s="48"/>
      <c r="BN110" s="48"/>
      <c r="BO110" s="49"/>
      <c r="BP110" s="49"/>
      <c r="BQ110" s="49"/>
      <c r="BR110" s="49"/>
      <c r="BS110" s="49"/>
      <c r="BT110" s="50"/>
      <c r="BU110" s="51"/>
      <c r="BV110" s="51"/>
      <c r="BW110" s="51"/>
      <c r="BX110" s="51"/>
      <c r="BY110" s="51"/>
      <c r="BZ110" s="51"/>
      <c r="CA110" s="51"/>
      <c r="CB110" s="51"/>
    </row>
    <row r="111" spans="1:88" s="18" customFormat="1" ht="21" customHeight="1" x14ac:dyDescent="0.2">
      <c r="A111" s="1"/>
      <c r="B111" s="1468"/>
      <c r="C111" s="103" t="s">
        <v>36</v>
      </c>
      <c r="D111" s="5">
        <f t="shared" ref="D111:AH111" si="262">COUNTIF(D$45:D$58,"L")</f>
        <v>0</v>
      </c>
      <c r="E111" s="5">
        <f t="shared" si="262"/>
        <v>0</v>
      </c>
      <c r="F111" s="5">
        <f t="shared" si="262"/>
        <v>0</v>
      </c>
      <c r="G111" s="5">
        <f t="shared" si="262"/>
        <v>0</v>
      </c>
      <c r="H111" s="5">
        <f t="shared" si="262"/>
        <v>0</v>
      </c>
      <c r="I111" s="5">
        <f t="shared" si="262"/>
        <v>0</v>
      </c>
      <c r="J111" s="5">
        <f t="shared" si="262"/>
        <v>0</v>
      </c>
      <c r="K111" s="5">
        <f t="shared" si="262"/>
        <v>0</v>
      </c>
      <c r="L111" s="5">
        <f t="shared" si="262"/>
        <v>0</v>
      </c>
      <c r="M111" s="5">
        <f t="shared" si="262"/>
        <v>0</v>
      </c>
      <c r="N111" s="5">
        <f t="shared" si="262"/>
        <v>0</v>
      </c>
      <c r="O111" s="5">
        <f t="shared" si="262"/>
        <v>0</v>
      </c>
      <c r="P111" s="5">
        <f t="shared" si="262"/>
        <v>0</v>
      </c>
      <c r="Q111" s="5">
        <f t="shared" si="262"/>
        <v>0</v>
      </c>
      <c r="R111" s="5">
        <f t="shared" si="262"/>
        <v>0</v>
      </c>
      <c r="S111" s="5">
        <f t="shared" si="262"/>
        <v>0</v>
      </c>
      <c r="T111" s="5">
        <f t="shared" si="262"/>
        <v>0</v>
      </c>
      <c r="U111" s="5">
        <f t="shared" si="262"/>
        <v>0</v>
      </c>
      <c r="V111" s="5">
        <f t="shared" si="262"/>
        <v>0</v>
      </c>
      <c r="W111" s="5">
        <f t="shared" si="262"/>
        <v>0</v>
      </c>
      <c r="X111" s="5">
        <f t="shared" si="262"/>
        <v>0</v>
      </c>
      <c r="Y111" s="5">
        <f t="shared" si="262"/>
        <v>0</v>
      </c>
      <c r="Z111" s="5">
        <f t="shared" si="262"/>
        <v>0</v>
      </c>
      <c r="AA111" s="5">
        <f t="shared" si="262"/>
        <v>0</v>
      </c>
      <c r="AB111" s="5">
        <f t="shared" si="262"/>
        <v>0</v>
      </c>
      <c r="AC111" s="5">
        <f t="shared" si="262"/>
        <v>0</v>
      </c>
      <c r="AD111" s="5">
        <f t="shared" si="262"/>
        <v>0</v>
      </c>
      <c r="AE111" s="5">
        <f t="shared" si="262"/>
        <v>0</v>
      </c>
      <c r="AF111" s="5">
        <f t="shared" si="262"/>
        <v>0</v>
      </c>
      <c r="AG111" s="5">
        <f t="shared" si="262"/>
        <v>0</v>
      </c>
      <c r="AH111" s="5">
        <f t="shared" si="262"/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7"/>
      <c r="BE111" s="3"/>
      <c r="BF111" s="48"/>
      <c r="BG111" s="48"/>
      <c r="BH111" s="48"/>
      <c r="BI111" s="48"/>
      <c r="BJ111" s="48"/>
      <c r="BK111" s="48"/>
      <c r="BL111" s="48"/>
      <c r="BM111" s="48"/>
      <c r="BN111" s="48"/>
      <c r="BO111" s="49"/>
      <c r="BP111" s="49"/>
      <c r="BQ111" s="49"/>
      <c r="BR111" s="49"/>
      <c r="BS111" s="49"/>
      <c r="BT111" s="50"/>
      <c r="BU111" s="51"/>
      <c r="BV111" s="51"/>
      <c r="BW111" s="51"/>
      <c r="BX111" s="51"/>
      <c r="BY111" s="51"/>
      <c r="BZ111" s="51"/>
      <c r="CA111" s="51"/>
      <c r="CB111" s="51"/>
    </row>
    <row r="112" spans="1:88" s="18" customFormat="1" ht="21" customHeight="1" x14ac:dyDescent="0.2">
      <c r="A112" s="1"/>
      <c r="B112" s="1468"/>
      <c r="C112" s="103" t="s">
        <v>37</v>
      </c>
      <c r="D112" s="5">
        <f t="shared" ref="D112:AH112" si="263">COUNTIF(D$45:D$58,"B")</f>
        <v>0</v>
      </c>
      <c r="E112" s="5">
        <f t="shared" si="263"/>
        <v>0</v>
      </c>
      <c r="F112" s="5">
        <f t="shared" si="263"/>
        <v>2</v>
      </c>
      <c r="G112" s="5">
        <f t="shared" si="263"/>
        <v>2</v>
      </c>
      <c r="H112" s="5">
        <f t="shared" si="263"/>
        <v>2</v>
      </c>
      <c r="I112" s="5">
        <f t="shared" si="263"/>
        <v>2</v>
      </c>
      <c r="J112" s="5">
        <f t="shared" si="263"/>
        <v>2</v>
      </c>
      <c r="K112" s="5">
        <f t="shared" si="263"/>
        <v>0</v>
      </c>
      <c r="L112" s="5">
        <f t="shared" si="263"/>
        <v>0</v>
      </c>
      <c r="M112" s="5">
        <f t="shared" si="263"/>
        <v>2</v>
      </c>
      <c r="N112" s="5">
        <f t="shared" si="263"/>
        <v>2</v>
      </c>
      <c r="O112" s="5">
        <f t="shared" si="263"/>
        <v>1</v>
      </c>
      <c r="P112" s="5">
        <f t="shared" si="263"/>
        <v>1</v>
      </c>
      <c r="Q112" s="5">
        <f t="shared" si="263"/>
        <v>1</v>
      </c>
      <c r="R112" s="5">
        <f t="shared" si="263"/>
        <v>0</v>
      </c>
      <c r="S112" s="5">
        <f t="shared" si="263"/>
        <v>0</v>
      </c>
      <c r="T112" s="5">
        <f t="shared" si="263"/>
        <v>1</v>
      </c>
      <c r="U112" s="5">
        <f t="shared" si="263"/>
        <v>1</v>
      </c>
      <c r="V112" s="5">
        <f t="shared" si="263"/>
        <v>0</v>
      </c>
      <c r="W112" s="5">
        <f t="shared" si="263"/>
        <v>0</v>
      </c>
      <c r="X112" s="5">
        <f t="shared" si="263"/>
        <v>0</v>
      </c>
      <c r="Y112" s="5">
        <f t="shared" si="263"/>
        <v>0</v>
      </c>
      <c r="Z112" s="5">
        <f t="shared" si="263"/>
        <v>0</v>
      </c>
      <c r="AA112" s="5">
        <f t="shared" si="263"/>
        <v>1</v>
      </c>
      <c r="AB112" s="5">
        <f t="shared" si="263"/>
        <v>1</v>
      </c>
      <c r="AC112" s="5">
        <f t="shared" si="263"/>
        <v>1</v>
      </c>
      <c r="AD112" s="5">
        <f t="shared" si="263"/>
        <v>1</v>
      </c>
      <c r="AE112" s="5">
        <f t="shared" si="263"/>
        <v>1</v>
      </c>
      <c r="AF112" s="5">
        <f t="shared" si="263"/>
        <v>0</v>
      </c>
      <c r="AG112" s="5">
        <f t="shared" si="263"/>
        <v>1</v>
      </c>
      <c r="AH112" s="5">
        <f t="shared" si="263"/>
        <v>2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7"/>
      <c r="BE112" s="3"/>
      <c r="BF112" s="48"/>
      <c r="BG112" s="48"/>
      <c r="BH112" s="48"/>
      <c r="BI112" s="48"/>
      <c r="BJ112" s="48"/>
      <c r="BK112" s="48"/>
      <c r="BL112" s="48"/>
      <c r="BM112" s="48"/>
      <c r="BN112" s="48"/>
      <c r="BO112" s="49"/>
      <c r="BP112" s="49"/>
      <c r="BQ112" s="49"/>
      <c r="BR112" s="49"/>
      <c r="BS112" s="49"/>
      <c r="BT112" s="50"/>
      <c r="BU112" s="51"/>
      <c r="BV112" s="51"/>
      <c r="BW112" s="51"/>
      <c r="BX112" s="51"/>
      <c r="BY112" s="51"/>
      <c r="BZ112" s="51"/>
      <c r="CA112" s="51"/>
      <c r="CB112" s="51"/>
    </row>
    <row r="113" spans="1:88" s="18" customFormat="1" ht="21" customHeight="1" x14ac:dyDescent="0.2">
      <c r="A113" s="1"/>
      <c r="B113" s="1468"/>
      <c r="C113" s="103" t="s">
        <v>38</v>
      </c>
      <c r="D113" s="5">
        <f t="shared" ref="D113:AH113" si="264">COUNTIF(D$45:D$58,"SA")</f>
        <v>0</v>
      </c>
      <c r="E113" s="5">
        <f t="shared" si="264"/>
        <v>0</v>
      </c>
      <c r="F113" s="5">
        <f t="shared" si="264"/>
        <v>0</v>
      </c>
      <c r="G113" s="5">
        <f t="shared" si="264"/>
        <v>0</v>
      </c>
      <c r="H113" s="5">
        <f t="shared" si="264"/>
        <v>0</v>
      </c>
      <c r="I113" s="5">
        <f t="shared" si="264"/>
        <v>0</v>
      </c>
      <c r="J113" s="5">
        <f t="shared" si="264"/>
        <v>0</v>
      </c>
      <c r="K113" s="5">
        <f t="shared" si="264"/>
        <v>0</v>
      </c>
      <c r="L113" s="5">
        <f t="shared" si="264"/>
        <v>0</v>
      </c>
      <c r="M113" s="5">
        <f t="shared" si="264"/>
        <v>0</v>
      </c>
      <c r="N113" s="5">
        <f t="shared" si="264"/>
        <v>0</v>
      </c>
      <c r="O113" s="5">
        <f t="shared" si="264"/>
        <v>1</v>
      </c>
      <c r="P113" s="5">
        <f t="shared" si="264"/>
        <v>1</v>
      </c>
      <c r="Q113" s="5">
        <f t="shared" si="264"/>
        <v>1</v>
      </c>
      <c r="R113" s="5">
        <f t="shared" si="264"/>
        <v>0</v>
      </c>
      <c r="S113" s="5">
        <f t="shared" si="264"/>
        <v>0</v>
      </c>
      <c r="T113" s="5">
        <f t="shared" si="264"/>
        <v>1</v>
      </c>
      <c r="U113" s="5">
        <f t="shared" si="264"/>
        <v>1</v>
      </c>
      <c r="V113" s="5">
        <f t="shared" si="264"/>
        <v>1</v>
      </c>
      <c r="W113" s="5">
        <f t="shared" si="264"/>
        <v>1</v>
      </c>
      <c r="X113" s="5">
        <f t="shared" si="264"/>
        <v>1</v>
      </c>
      <c r="Y113" s="5">
        <f t="shared" si="264"/>
        <v>0</v>
      </c>
      <c r="Z113" s="5">
        <f t="shared" si="264"/>
        <v>0</v>
      </c>
      <c r="AA113" s="5">
        <f t="shared" si="264"/>
        <v>1</v>
      </c>
      <c r="AB113" s="5">
        <f t="shared" si="264"/>
        <v>1</v>
      </c>
      <c r="AC113" s="5">
        <f t="shared" si="264"/>
        <v>0</v>
      </c>
      <c r="AD113" s="5">
        <f t="shared" si="264"/>
        <v>0</v>
      </c>
      <c r="AE113" s="5">
        <f t="shared" si="264"/>
        <v>0</v>
      </c>
      <c r="AF113" s="5">
        <f t="shared" si="264"/>
        <v>0</v>
      </c>
      <c r="AG113" s="5">
        <f t="shared" si="264"/>
        <v>0</v>
      </c>
      <c r="AH113" s="5">
        <f t="shared" si="264"/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47"/>
      <c r="BE113" s="3"/>
      <c r="BF113" s="48"/>
      <c r="BG113" s="48"/>
      <c r="BH113" s="48"/>
      <c r="BI113" s="48"/>
      <c r="BJ113" s="48"/>
      <c r="BK113" s="48"/>
      <c r="BL113" s="48"/>
      <c r="BM113" s="48"/>
      <c r="BN113" s="48"/>
      <c r="BO113" s="49"/>
      <c r="BP113" s="49"/>
      <c r="BQ113" s="49"/>
      <c r="BR113" s="49"/>
      <c r="BS113" s="49"/>
      <c r="BT113" s="50"/>
      <c r="BU113" s="51"/>
      <c r="BV113" s="51"/>
      <c r="BW113" s="51"/>
      <c r="BX113" s="51"/>
      <c r="BY113" s="51"/>
      <c r="BZ113" s="51"/>
      <c r="CA113" s="51"/>
      <c r="CB113" s="51"/>
    </row>
    <row r="114" spans="1:88" s="18" customFormat="1" ht="21" customHeight="1" x14ac:dyDescent="0.2">
      <c r="A114" s="1"/>
      <c r="B114" s="1468"/>
      <c r="C114" s="103" t="s">
        <v>183</v>
      </c>
      <c r="D114" s="5">
        <f t="shared" ref="D114:AH114" si="265">COUNTIF(D$45:D$58,"SAT")</f>
        <v>0</v>
      </c>
      <c r="E114" s="5">
        <f t="shared" si="265"/>
        <v>0</v>
      </c>
      <c r="F114" s="5">
        <f t="shared" si="265"/>
        <v>0</v>
      </c>
      <c r="G114" s="5">
        <f t="shared" si="265"/>
        <v>0</v>
      </c>
      <c r="H114" s="5">
        <f t="shared" si="265"/>
        <v>0</v>
      </c>
      <c r="I114" s="5">
        <f t="shared" si="265"/>
        <v>0</v>
      </c>
      <c r="J114" s="5">
        <f t="shared" si="265"/>
        <v>0</v>
      </c>
      <c r="K114" s="5">
        <f t="shared" si="265"/>
        <v>0</v>
      </c>
      <c r="L114" s="5">
        <f t="shared" si="265"/>
        <v>0</v>
      </c>
      <c r="M114" s="5">
        <f t="shared" si="265"/>
        <v>0</v>
      </c>
      <c r="N114" s="5">
        <f t="shared" si="265"/>
        <v>0</v>
      </c>
      <c r="O114" s="5">
        <f t="shared" si="265"/>
        <v>0</v>
      </c>
      <c r="P114" s="5">
        <f t="shared" si="265"/>
        <v>0</v>
      </c>
      <c r="Q114" s="5">
        <f t="shared" si="265"/>
        <v>0</v>
      </c>
      <c r="R114" s="5">
        <f t="shared" si="265"/>
        <v>0</v>
      </c>
      <c r="S114" s="5">
        <f t="shared" si="265"/>
        <v>0</v>
      </c>
      <c r="T114" s="5">
        <f t="shared" si="265"/>
        <v>0</v>
      </c>
      <c r="U114" s="5">
        <f t="shared" si="265"/>
        <v>0</v>
      </c>
      <c r="V114" s="5">
        <f t="shared" si="265"/>
        <v>0</v>
      </c>
      <c r="W114" s="5">
        <f t="shared" si="265"/>
        <v>0</v>
      </c>
      <c r="X114" s="5">
        <f t="shared" si="265"/>
        <v>0</v>
      </c>
      <c r="Y114" s="5">
        <f t="shared" si="265"/>
        <v>0</v>
      </c>
      <c r="Z114" s="5">
        <f t="shared" si="265"/>
        <v>0</v>
      </c>
      <c r="AA114" s="5">
        <f t="shared" si="265"/>
        <v>0</v>
      </c>
      <c r="AB114" s="5">
        <f t="shared" si="265"/>
        <v>0</v>
      </c>
      <c r="AC114" s="5">
        <f t="shared" si="265"/>
        <v>0</v>
      </c>
      <c r="AD114" s="5">
        <f t="shared" si="265"/>
        <v>0</v>
      </c>
      <c r="AE114" s="5">
        <f t="shared" si="265"/>
        <v>0</v>
      </c>
      <c r="AF114" s="5">
        <f t="shared" si="265"/>
        <v>0</v>
      </c>
      <c r="AG114" s="5">
        <f t="shared" si="265"/>
        <v>0</v>
      </c>
      <c r="AH114" s="5">
        <f t="shared" si="265"/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47"/>
      <c r="BE114" s="3"/>
      <c r="BF114" s="48"/>
      <c r="BG114" s="48"/>
      <c r="BH114" s="48"/>
      <c r="BI114" s="48"/>
      <c r="BJ114" s="48"/>
      <c r="BK114" s="48"/>
      <c r="BL114" s="48"/>
      <c r="BM114" s="48"/>
      <c r="BN114" s="48"/>
      <c r="BO114" s="49"/>
      <c r="BP114" s="49"/>
      <c r="BQ114" s="49"/>
      <c r="BR114" s="49"/>
      <c r="BS114" s="49"/>
      <c r="BT114" s="50"/>
      <c r="BU114" s="51"/>
      <c r="BV114" s="51"/>
      <c r="BW114" s="51"/>
      <c r="BX114" s="51"/>
      <c r="BY114" s="51"/>
      <c r="BZ114" s="51"/>
      <c r="CA114" s="51"/>
      <c r="CB114" s="51"/>
    </row>
    <row r="115" spans="1:88" s="18" customFormat="1" ht="21" customHeight="1" x14ac:dyDescent="0.2">
      <c r="A115" s="1"/>
      <c r="B115" s="1468"/>
      <c r="C115" s="103" t="s">
        <v>39</v>
      </c>
      <c r="D115" s="5">
        <f t="shared" ref="D115:AH115" si="266">COUNTIF(D$45:D$58,"SE")</f>
        <v>0</v>
      </c>
      <c r="E115" s="5">
        <f t="shared" si="266"/>
        <v>0</v>
      </c>
      <c r="F115" s="5">
        <f t="shared" si="266"/>
        <v>0</v>
      </c>
      <c r="G115" s="5">
        <f t="shared" si="266"/>
        <v>0</v>
      </c>
      <c r="H115" s="5">
        <f t="shared" si="266"/>
        <v>0</v>
      </c>
      <c r="I115" s="5">
        <f t="shared" si="266"/>
        <v>0</v>
      </c>
      <c r="J115" s="5">
        <f t="shared" si="266"/>
        <v>0</v>
      </c>
      <c r="K115" s="5">
        <f t="shared" si="266"/>
        <v>0</v>
      </c>
      <c r="L115" s="5">
        <f t="shared" si="266"/>
        <v>0</v>
      </c>
      <c r="M115" s="5">
        <f t="shared" si="266"/>
        <v>0</v>
      </c>
      <c r="N115" s="5">
        <f t="shared" si="266"/>
        <v>0</v>
      </c>
      <c r="O115" s="5">
        <f t="shared" si="266"/>
        <v>0</v>
      </c>
      <c r="P115" s="5">
        <f t="shared" si="266"/>
        <v>0</v>
      </c>
      <c r="Q115" s="5">
        <f t="shared" si="266"/>
        <v>0</v>
      </c>
      <c r="R115" s="5">
        <f t="shared" si="266"/>
        <v>0</v>
      </c>
      <c r="S115" s="5">
        <f t="shared" si="266"/>
        <v>0</v>
      </c>
      <c r="T115" s="5">
        <f t="shared" si="266"/>
        <v>0</v>
      </c>
      <c r="U115" s="5">
        <f t="shared" si="266"/>
        <v>0</v>
      </c>
      <c r="V115" s="5">
        <f t="shared" si="266"/>
        <v>0</v>
      </c>
      <c r="W115" s="5">
        <f t="shared" si="266"/>
        <v>0</v>
      </c>
      <c r="X115" s="5">
        <f t="shared" si="266"/>
        <v>0</v>
      </c>
      <c r="Y115" s="5">
        <f t="shared" si="266"/>
        <v>0</v>
      </c>
      <c r="Z115" s="5">
        <f t="shared" si="266"/>
        <v>0</v>
      </c>
      <c r="AA115" s="5">
        <f t="shared" si="266"/>
        <v>0</v>
      </c>
      <c r="AB115" s="5">
        <f t="shared" si="266"/>
        <v>0</v>
      </c>
      <c r="AC115" s="5">
        <f t="shared" si="266"/>
        <v>0</v>
      </c>
      <c r="AD115" s="5">
        <f t="shared" si="266"/>
        <v>0</v>
      </c>
      <c r="AE115" s="5">
        <f t="shared" si="266"/>
        <v>0</v>
      </c>
      <c r="AF115" s="5">
        <f t="shared" si="266"/>
        <v>0</v>
      </c>
      <c r="AG115" s="5">
        <f t="shared" si="266"/>
        <v>0</v>
      </c>
      <c r="AH115" s="5">
        <f t="shared" si="266"/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7"/>
      <c r="BE115" s="3"/>
      <c r="BF115" s="48"/>
      <c r="BG115" s="48"/>
      <c r="BH115" s="48"/>
      <c r="BI115" s="48"/>
      <c r="BJ115" s="48"/>
      <c r="BK115" s="48"/>
      <c r="BL115" s="48"/>
      <c r="BM115" s="48"/>
      <c r="BN115" s="48"/>
      <c r="BO115" s="49"/>
      <c r="BP115" s="49"/>
      <c r="BQ115" s="49"/>
      <c r="BR115" s="49"/>
      <c r="BS115" s="49"/>
      <c r="BT115" s="50"/>
      <c r="BU115" s="51"/>
      <c r="BV115" s="51"/>
      <c r="BW115" s="51"/>
      <c r="BX115" s="51"/>
      <c r="BY115" s="51"/>
      <c r="BZ115" s="51"/>
      <c r="CA115" s="51"/>
      <c r="CB115" s="51"/>
    </row>
    <row r="116" spans="1:88" s="57" customFormat="1" ht="21" customHeight="1" x14ac:dyDescent="0.2">
      <c r="A116" s="1"/>
      <c r="B116" s="1468"/>
      <c r="C116" s="103" t="s">
        <v>40</v>
      </c>
      <c r="D116" s="5">
        <f t="shared" ref="D116:AH116" si="267">COUNTIF(D$45:D$58,"TR")</f>
        <v>0</v>
      </c>
      <c r="E116" s="5">
        <f t="shared" si="267"/>
        <v>0</v>
      </c>
      <c r="F116" s="5">
        <f t="shared" si="267"/>
        <v>0</v>
      </c>
      <c r="G116" s="5">
        <f t="shared" si="267"/>
        <v>0</v>
      </c>
      <c r="H116" s="5">
        <f t="shared" si="267"/>
        <v>0</v>
      </c>
      <c r="I116" s="5">
        <f t="shared" si="267"/>
        <v>0</v>
      </c>
      <c r="J116" s="5">
        <f t="shared" si="267"/>
        <v>0</v>
      </c>
      <c r="K116" s="5">
        <f t="shared" si="267"/>
        <v>0</v>
      </c>
      <c r="L116" s="5">
        <f t="shared" si="267"/>
        <v>0</v>
      </c>
      <c r="M116" s="5">
        <f t="shared" si="267"/>
        <v>0</v>
      </c>
      <c r="N116" s="5">
        <f t="shared" si="267"/>
        <v>0</v>
      </c>
      <c r="O116" s="5">
        <f t="shared" si="267"/>
        <v>0</v>
      </c>
      <c r="P116" s="5">
        <f t="shared" si="267"/>
        <v>0</v>
      </c>
      <c r="Q116" s="5">
        <f t="shared" si="267"/>
        <v>0</v>
      </c>
      <c r="R116" s="5">
        <f t="shared" si="267"/>
        <v>0</v>
      </c>
      <c r="S116" s="5">
        <f t="shared" si="267"/>
        <v>0</v>
      </c>
      <c r="T116" s="5">
        <f t="shared" si="267"/>
        <v>0</v>
      </c>
      <c r="U116" s="5">
        <f t="shared" si="267"/>
        <v>0</v>
      </c>
      <c r="V116" s="5">
        <f t="shared" si="267"/>
        <v>0</v>
      </c>
      <c r="W116" s="5">
        <f t="shared" si="267"/>
        <v>0</v>
      </c>
      <c r="X116" s="5">
        <f t="shared" si="267"/>
        <v>0</v>
      </c>
      <c r="Y116" s="5">
        <f t="shared" si="267"/>
        <v>0</v>
      </c>
      <c r="Z116" s="5">
        <f t="shared" si="267"/>
        <v>0</v>
      </c>
      <c r="AA116" s="5">
        <f t="shared" si="267"/>
        <v>0</v>
      </c>
      <c r="AB116" s="5">
        <f t="shared" si="267"/>
        <v>0</v>
      </c>
      <c r="AC116" s="5">
        <f t="shared" si="267"/>
        <v>0</v>
      </c>
      <c r="AD116" s="5">
        <f t="shared" si="267"/>
        <v>0</v>
      </c>
      <c r="AE116" s="5">
        <f t="shared" si="267"/>
        <v>0</v>
      </c>
      <c r="AF116" s="5">
        <f t="shared" si="267"/>
        <v>0</v>
      </c>
      <c r="AG116" s="5">
        <f t="shared" si="267"/>
        <v>0</v>
      </c>
      <c r="AH116" s="5">
        <f t="shared" si="267"/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7"/>
      <c r="BE116" s="3"/>
      <c r="BF116" s="48"/>
      <c r="BG116" s="48"/>
      <c r="BH116" s="48"/>
      <c r="BI116" s="48"/>
      <c r="BJ116" s="48"/>
      <c r="BK116" s="48"/>
      <c r="BL116" s="48"/>
      <c r="BM116" s="48"/>
      <c r="BN116" s="48"/>
      <c r="BO116" s="49"/>
      <c r="BP116" s="49"/>
      <c r="BQ116" s="49"/>
      <c r="BR116" s="49"/>
      <c r="BS116" s="49"/>
      <c r="BT116" s="50"/>
      <c r="BU116" s="51"/>
      <c r="BV116" s="51"/>
      <c r="BW116" s="51"/>
      <c r="BX116" s="51"/>
      <c r="BY116" s="51"/>
      <c r="BZ116" s="51"/>
      <c r="CA116" s="51"/>
      <c r="CB116" s="51"/>
      <c r="CC116" s="18"/>
      <c r="CD116" s="18"/>
      <c r="CE116" s="18"/>
      <c r="CF116" s="18"/>
      <c r="CG116" s="18"/>
      <c r="CH116" s="18"/>
      <c r="CI116" s="18"/>
      <c r="CJ116" s="18"/>
    </row>
    <row r="117" spans="1:88" s="57" customFormat="1" ht="21" customHeight="1" x14ac:dyDescent="0.2">
      <c r="A117" s="48"/>
      <c r="B117" s="1468"/>
      <c r="C117" s="101" t="s">
        <v>58</v>
      </c>
      <c r="D117" s="14">
        <f t="shared" ref="D117:AH117" si="268">COUNTIF(D$45:D$58,"FOTS")</f>
        <v>0</v>
      </c>
      <c r="E117" s="14">
        <f t="shared" si="268"/>
        <v>0</v>
      </c>
      <c r="F117" s="14">
        <f t="shared" si="268"/>
        <v>1</v>
      </c>
      <c r="G117" s="14">
        <f t="shared" si="268"/>
        <v>0</v>
      </c>
      <c r="H117" s="14">
        <f t="shared" si="268"/>
        <v>0</v>
      </c>
      <c r="I117" s="14">
        <f t="shared" si="268"/>
        <v>0</v>
      </c>
      <c r="J117" s="14">
        <f t="shared" si="268"/>
        <v>2</v>
      </c>
      <c r="K117" s="14">
        <f t="shared" si="268"/>
        <v>0</v>
      </c>
      <c r="L117" s="14">
        <f t="shared" si="268"/>
        <v>0</v>
      </c>
      <c r="M117" s="14">
        <f t="shared" si="268"/>
        <v>0</v>
      </c>
      <c r="N117" s="14">
        <f t="shared" si="268"/>
        <v>0</v>
      </c>
      <c r="O117" s="14">
        <f t="shared" si="268"/>
        <v>0</v>
      </c>
      <c r="P117" s="14">
        <f t="shared" si="268"/>
        <v>0</v>
      </c>
      <c r="Q117" s="14">
        <f t="shared" si="268"/>
        <v>0</v>
      </c>
      <c r="R117" s="14">
        <f t="shared" si="268"/>
        <v>2</v>
      </c>
      <c r="S117" s="14">
        <f t="shared" si="268"/>
        <v>1</v>
      </c>
      <c r="T117" s="14">
        <f t="shared" si="268"/>
        <v>0</v>
      </c>
      <c r="U117" s="14">
        <f t="shared" si="268"/>
        <v>0</v>
      </c>
      <c r="V117" s="14">
        <f t="shared" si="268"/>
        <v>1</v>
      </c>
      <c r="W117" s="14">
        <f t="shared" si="268"/>
        <v>1</v>
      </c>
      <c r="X117" s="14">
        <f t="shared" si="268"/>
        <v>0</v>
      </c>
      <c r="Y117" s="14">
        <f t="shared" si="268"/>
        <v>0</v>
      </c>
      <c r="Z117" s="14">
        <f t="shared" si="268"/>
        <v>0</v>
      </c>
      <c r="AA117" s="14">
        <f t="shared" si="268"/>
        <v>0</v>
      </c>
      <c r="AB117" s="14">
        <f t="shared" si="268"/>
        <v>0</v>
      </c>
      <c r="AC117" s="14">
        <f t="shared" si="268"/>
        <v>0</v>
      </c>
      <c r="AD117" s="14">
        <f t="shared" si="268"/>
        <v>0</v>
      </c>
      <c r="AE117" s="14">
        <f t="shared" si="268"/>
        <v>0</v>
      </c>
      <c r="AF117" s="14">
        <f t="shared" si="268"/>
        <v>0</v>
      </c>
      <c r="AG117" s="14">
        <f t="shared" si="268"/>
        <v>0</v>
      </c>
      <c r="AH117" s="14">
        <f t="shared" si="268"/>
        <v>0</v>
      </c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96"/>
      <c r="BE117" s="97"/>
      <c r="BF117" s="48"/>
      <c r="BG117" s="48"/>
      <c r="BH117" s="48"/>
      <c r="BI117" s="48"/>
      <c r="BJ117" s="48"/>
      <c r="BK117" s="48"/>
      <c r="BL117" s="48"/>
      <c r="BM117" s="48"/>
      <c r="BN117" s="48"/>
      <c r="BO117" s="50"/>
      <c r="BP117" s="50"/>
      <c r="BQ117" s="50"/>
      <c r="BR117" s="50"/>
      <c r="BS117" s="50"/>
      <c r="BT117" s="50"/>
      <c r="BU117" s="54"/>
      <c r="BV117" s="54"/>
      <c r="BW117" s="54"/>
      <c r="BX117" s="54"/>
      <c r="BY117" s="54"/>
      <c r="BZ117" s="54"/>
      <c r="CA117" s="54"/>
      <c r="CB117" s="54"/>
    </row>
    <row r="118" spans="1:88" s="18" customFormat="1" ht="21" customHeight="1" x14ac:dyDescent="0.2">
      <c r="A118" s="48"/>
      <c r="B118" s="1468"/>
      <c r="C118" s="101" t="s">
        <v>35</v>
      </c>
      <c r="D118" s="14">
        <f t="shared" ref="D118:AH118" si="269">COUNTIF(D$45:D$58,"DISP")</f>
        <v>0</v>
      </c>
      <c r="E118" s="14">
        <f t="shared" si="269"/>
        <v>0</v>
      </c>
      <c r="F118" s="14">
        <f t="shared" si="269"/>
        <v>0</v>
      </c>
      <c r="G118" s="14">
        <f t="shared" si="269"/>
        <v>0</v>
      </c>
      <c r="H118" s="14">
        <f t="shared" si="269"/>
        <v>0</v>
      </c>
      <c r="I118" s="14">
        <f t="shared" si="269"/>
        <v>0</v>
      </c>
      <c r="J118" s="14">
        <f t="shared" si="269"/>
        <v>0</v>
      </c>
      <c r="K118" s="14">
        <f t="shared" si="269"/>
        <v>0</v>
      </c>
      <c r="L118" s="14">
        <f t="shared" si="269"/>
        <v>0</v>
      </c>
      <c r="M118" s="14">
        <f t="shared" si="269"/>
        <v>0</v>
      </c>
      <c r="N118" s="14">
        <f t="shared" si="269"/>
        <v>0</v>
      </c>
      <c r="O118" s="14">
        <f t="shared" si="269"/>
        <v>0</v>
      </c>
      <c r="P118" s="14">
        <f t="shared" si="269"/>
        <v>0</v>
      </c>
      <c r="Q118" s="14">
        <f t="shared" si="269"/>
        <v>0</v>
      </c>
      <c r="R118" s="14">
        <f t="shared" si="269"/>
        <v>0</v>
      </c>
      <c r="S118" s="14">
        <f t="shared" si="269"/>
        <v>0</v>
      </c>
      <c r="T118" s="14">
        <f t="shared" si="269"/>
        <v>0</v>
      </c>
      <c r="U118" s="14">
        <f t="shared" si="269"/>
        <v>0</v>
      </c>
      <c r="V118" s="14">
        <f t="shared" si="269"/>
        <v>0</v>
      </c>
      <c r="W118" s="14">
        <f t="shared" si="269"/>
        <v>0</v>
      </c>
      <c r="X118" s="14">
        <f t="shared" si="269"/>
        <v>0</v>
      </c>
      <c r="Y118" s="14">
        <f t="shared" si="269"/>
        <v>0</v>
      </c>
      <c r="Z118" s="14">
        <f t="shared" si="269"/>
        <v>0</v>
      </c>
      <c r="AA118" s="14">
        <f t="shared" si="269"/>
        <v>0</v>
      </c>
      <c r="AB118" s="14">
        <f t="shared" si="269"/>
        <v>0</v>
      </c>
      <c r="AC118" s="14">
        <f t="shared" si="269"/>
        <v>0</v>
      </c>
      <c r="AD118" s="14">
        <f t="shared" si="269"/>
        <v>0</v>
      </c>
      <c r="AE118" s="14">
        <f t="shared" si="269"/>
        <v>0</v>
      </c>
      <c r="AF118" s="14">
        <f t="shared" si="269"/>
        <v>0</v>
      </c>
      <c r="AG118" s="14">
        <f t="shared" si="269"/>
        <v>0</v>
      </c>
      <c r="AH118" s="14">
        <f t="shared" si="269"/>
        <v>0</v>
      </c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96"/>
      <c r="BE118" s="97"/>
      <c r="BF118" s="48"/>
      <c r="BG118" s="48"/>
      <c r="BH118" s="48"/>
      <c r="BI118" s="48"/>
      <c r="BJ118" s="48"/>
      <c r="BK118" s="48"/>
      <c r="BL118" s="48"/>
      <c r="BM118" s="48"/>
      <c r="BN118" s="48"/>
      <c r="BO118" s="50"/>
      <c r="BP118" s="50"/>
      <c r="BQ118" s="50"/>
      <c r="BR118" s="50"/>
      <c r="BS118" s="50"/>
      <c r="BT118" s="50"/>
      <c r="BU118" s="54"/>
      <c r="BV118" s="54"/>
      <c r="BW118" s="54"/>
      <c r="BX118" s="54"/>
      <c r="BY118" s="54"/>
      <c r="BZ118" s="54"/>
      <c r="CA118" s="54"/>
      <c r="CB118" s="54"/>
      <c r="CC118" s="57"/>
      <c r="CD118" s="57"/>
      <c r="CE118" s="57"/>
      <c r="CF118" s="57"/>
      <c r="CG118" s="57"/>
      <c r="CH118" s="57"/>
      <c r="CI118" s="57"/>
      <c r="CJ118" s="57"/>
    </row>
    <row r="119" spans="1:88" s="18" customFormat="1" ht="21" customHeight="1" x14ac:dyDescent="0.2">
      <c r="A119" s="99"/>
      <c r="B119" s="1465" t="s">
        <v>23</v>
      </c>
      <c r="C119" s="1466"/>
      <c r="D119" s="129">
        <v>1</v>
      </c>
      <c r="E119" s="129">
        <f t="shared" ref="E119:AH119" si="270">D119+1</f>
        <v>2</v>
      </c>
      <c r="F119" s="129">
        <f t="shared" si="270"/>
        <v>3</v>
      </c>
      <c r="G119" s="129">
        <f t="shared" si="270"/>
        <v>4</v>
      </c>
      <c r="H119" s="129">
        <f t="shared" si="270"/>
        <v>5</v>
      </c>
      <c r="I119" s="129">
        <f t="shared" si="270"/>
        <v>6</v>
      </c>
      <c r="J119" s="129">
        <f t="shared" si="270"/>
        <v>7</v>
      </c>
      <c r="K119" s="602">
        <f t="shared" si="270"/>
        <v>8</v>
      </c>
      <c r="L119" s="129">
        <f t="shared" si="270"/>
        <v>9</v>
      </c>
      <c r="M119" s="129">
        <f t="shared" si="270"/>
        <v>10</v>
      </c>
      <c r="N119" s="129">
        <f t="shared" si="270"/>
        <v>11</v>
      </c>
      <c r="O119" s="129">
        <f t="shared" si="270"/>
        <v>12</v>
      </c>
      <c r="P119" s="129">
        <f t="shared" si="270"/>
        <v>13</v>
      </c>
      <c r="Q119" s="129">
        <f t="shared" si="270"/>
        <v>14</v>
      </c>
      <c r="R119" s="129">
        <f t="shared" si="270"/>
        <v>15</v>
      </c>
      <c r="S119" s="129">
        <f t="shared" si="270"/>
        <v>16</v>
      </c>
      <c r="T119" s="129">
        <f t="shared" si="270"/>
        <v>17</v>
      </c>
      <c r="U119" s="129">
        <f t="shared" si="270"/>
        <v>18</v>
      </c>
      <c r="V119" s="129">
        <f t="shared" si="270"/>
        <v>19</v>
      </c>
      <c r="W119" s="129">
        <f t="shared" si="270"/>
        <v>20</v>
      </c>
      <c r="X119" s="129">
        <f t="shared" si="270"/>
        <v>21</v>
      </c>
      <c r="Y119" s="129">
        <f t="shared" si="270"/>
        <v>22</v>
      </c>
      <c r="Z119" s="129">
        <f t="shared" si="270"/>
        <v>23</v>
      </c>
      <c r="AA119" s="129">
        <f t="shared" si="270"/>
        <v>24</v>
      </c>
      <c r="AB119" s="129">
        <f t="shared" si="270"/>
        <v>25</v>
      </c>
      <c r="AC119" s="129">
        <f t="shared" si="270"/>
        <v>26</v>
      </c>
      <c r="AD119" s="129">
        <f t="shared" si="270"/>
        <v>27</v>
      </c>
      <c r="AE119" s="129">
        <f t="shared" si="270"/>
        <v>28</v>
      </c>
      <c r="AF119" s="129">
        <f t="shared" si="270"/>
        <v>29</v>
      </c>
      <c r="AG119" s="129">
        <f t="shared" si="270"/>
        <v>30</v>
      </c>
      <c r="AH119" s="129">
        <f t="shared" si="270"/>
        <v>31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7"/>
      <c r="BE119" s="3"/>
      <c r="BF119" s="1"/>
      <c r="BG119" s="1"/>
      <c r="BH119" s="1"/>
      <c r="BI119" s="1"/>
      <c r="BJ119" s="1"/>
      <c r="BK119" s="1"/>
      <c r="BL119" s="1"/>
      <c r="BM119" s="1"/>
      <c r="BN119" s="1"/>
      <c r="BO119" s="49"/>
      <c r="BP119" s="49"/>
      <c r="BQ119" s="49"/>
      <c r="BR119" s="49"/>
      <c r="BS119" s="49"/>
      <c r="BT119" s="50"/>
      <c r="BU119" s="51"/>
      <c r="BV119" s="51"/>
      <c r="BW119" s="51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469" t="s">
        <v>203</v>
      </c>
      <c r="C120" s="104" t="s">
        <v>197</v>
      </c>
      <c r="D120" s="5">
        <f t="shared" ref="D120:AH120" si="271">COUNTIF(D60:D60,"fE")+COUNTIF(D60:D60,"fES")+COUNTIF(D60:D60,"fED")+COUNTIF(D60:D60,"fEF")</f>
        <v>0</v>
      </c>
      <c r="E120" s="5">
        <f t="shared" si="271"/>
        <v>0</v>
      </c>
      <c r="F120" s="5">
        <f t="shared" si="271"/>
        <v>0</v>
      </c>
      <c r="G120" s="5">
        <f t="shared" si="271"/>
        <v>0</v>
      </c>
      <c r="H120" s="5">
        <f t="shared" si="271"/>
        <v>0</v>
      </c>
      <c r="I120" s="5">
        <f t="shared" si="271"/>
        <v>0</v>
      </c>
      <c r="J120" s="5">
        <f t="shared" si="271"/>
        <v>0</v>
      </c>
      <c r="K120" s="5">
        <f t="shared" si="271"/>
        <v>0</v>
      </c>
      <c r="L120" s="5">
        <f t="shared" si="271"/>
        <v>0</v>
      </c>
      <c r="M120" s="5">
        <f t="shared" si="271"/>
        <v>0</v>
      </c>
      <c r="N120" s="5">
        <f t="shared" si="271"/>
        <v>0</v>
      </c>
      <c r="O120" s="5">
        <f t="shared" si="271"/>
        <v>0</v>
      </c>
      <c r="P120" s="5">
        <f t="shared" si="271"/>
        <v>0</v>
      </c>
      <c r="Q120" s="5">
        <f t="shared" si="271"/>
        <v>0</v>
      </c>
      <c r="R120" s="5">
        <f t="shared" si="271"/>
        <v>0</v>
      </c>
      <c r="S120" s="5">
        <f t="shared" si="271"/>
        <v>0</v>
      </c>
      <c r="T120" s="5">
        <f t="shared" si="271"/>
        <v>0</v>
      </c>
      <c r="U120" s="5">
        <f t="shared" si="271"/>
        <v>0</v>
      </c>
      <c r="V120" s="5">
        <f t="shared" si="271"/>
        <v>0</v>
      </c>
      <c r="W120" s="5">
        <f t="shared" si="271"/>
        <v>0</v>
      </c>
      <c r="X120" s="5">
        <f t="shared" si="271"/>
        <v>0</v>
      </c>
      <c r="Y120" s="5">
        <f t="shared" si="271"/>
        <v>0</v>
      </c>
      <c r="Z120" s="5">
        <f t="shared" si="271"/>
        <v>0</v>
      </c>
      <c r="AA120" s="5">
        <f t="shared" si="271"/>
        <v>0</v>
      </c>
      <c r="AB120" s="5">
        <f t="shared" si="271"/>
        <v>0</v>
      </c>
      <c r="AC120" s="5">
        <f t="shared" si="271"/>
        <v>0</v>
      </c>
      <c r="AD120" s="5">
        <f t="shared" si="271"/>
        <v>0</v>
      </c>
      <c r="AE120" s="5">
        <f t="shared" si="271"/>
        <v>0</v>
      </c>
      <c r="AF120" s="5">
        <f t="shared" si="271"/>
        <v>0</v>
      </c>
      <c r="AG120" s="5">
        <f t="shared" si="271"/>
        <v>0</v>
      </c>
      <c r="AH120" s="5">
        <f t="shared" si="271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7"/>
      <c r="BE120" s="3"/>
      <c r="BF120" s="48"/>
      <c r="BG120" s="48"/>
      <c r="BH120" s="48"/>
      <c r="BI120" s="48"/>
      <c r="BJ120" s="48"/>
      <c r="BK120" s="48"/>
      <c r="BL120" s="48"/>
      <c r="BM120" s="48"/>
      <c r="BN120" s="48"/>
      <c r="BO120" s="49"/>
      <c r="BP120" s="49"/>
      <c r="BQ120" s="49"/>
      <c r="BR120" s="49"/>
      <c r="BS120" s="49"/>
      <c r="BT120" s="50"/>
      <c r="BU120" s="51"/>
      <c r="BV120" s="51"/>
      <c r="BW120" s="51"/>
      <c r="BX120" s="51"/>
      <c r="BY120" s="51"/>
      <c r="BZ120" s="51"/>
      <c r="CA120" s="51"/>
      <c r="CB120" s="51"/>
    </row>
    <row r="121" spans="1:88" s="18" customFormat="1" ht="21" customHeight="1" x14ac:dyDescent="0.2">
      <c r="A121" s="1"/>
      <c r="B121" s="1469"/>
      <c r="C121" s="104" t="s">
        <v>198</v>
      </c>
      <c r="D121" s="5">
        <f t="shared" ref="D121:AH121" si="272">COUNTIF(D61:D65,"fE")+COUNTIF(D61:D65,"fES")+COUNTIF(D61:D65,"fED")+COUNTIF(D61:D65,"fEF")</f>
        <v>0</v>
      </c>
      <c r="E121" s="5">
        <f t="shared" si="272"/>
        <v>0</v>
      </c>
      <c r="F121" s="5">
        <f t="shared" si="272"/>
        <v>0</v>
      </c>
      <c r="G121" s="5">
        <f t="shared" si="272"/>
        <v>1</v>
      </c>
      <c r="H121" s="5">
        <f t="shared" si="272"/>
        <v>0</v>
      </c>
      <c r="I121" s="5">
        <f t="shared" si="272"/>
        <v>0</v>
      </c>
      <c r="J121" s="5">
        <f t="shared" si="272"/>
        <v>0</v>
      </c>
      <c r="K121" s="5">
        <f t="shared" si="272"/>
        <v>0</v>
      </c>
      <c r="L121" s="5">
        <f t="shared" si="272"/>
        <v>0</v>
      </c>
      <c r="M121" s="5">
        <f t="shared" si="272"/>
        <v>0</v>
      </c>
      <c r="N121" s="5">
        <f t="shared" si="272"/>
        <v>0</v>
      </c>
      <c r="O121" s="5">
        <f t="shared" si="272"/>
        <v>0</v>
      </c>
      <c r="P121" s="5">
        <f t="shared" si="272"/>
        <v>0</v>
      </c>
      <c r="Q121" s="5">
        <f t="shared" si="272"/>
        <v>0</v>
      </c>
      <c r="R121" s="5">
        <f t="shared" si="272"/>
        <v>0</v>
      </c>
      <c r="S121" s="5">
        <f t="shared" si="272"/>
        <v>1</v>
      </c>
      <c r="T121" s="5">
        <f t="shared" si="272"/>
        <v>0</v>
      </c>
      <c r="U121" s="5">
        <f t="shared" si="272"/>
        <v>0</v>
      </c>
      <c r="V121" s="5">
        <f t="shared" si="272"/>
        <v>0</v>
      </c>
      <c r="W121" s="5">
        <f t="shared" si="272"/>
        <v>0</v>
      </c>
      <c r="X121" s="5">
        <f t="shared" si="272"/>
        <v>0</v>
      </c>
      <c r="Y121" s="5">
        <f t="shared" si="272"/>
        <v>0</v>
      </c>
      <c r="Z121" s="5">
        <f t="shared" si="272"/>
        <v>0</v>
      </c>
      <c r="AA121" s="5">
        <f t="shared" si="272"/>
        <v>0</v>
      </c>
      <c r="AB121" s="5">
        <f t="shared" si="272"/>
        <v>0</v>
      </c>
      <c r="AC121" s="5">
        <f t="shared" si="272"/>
        <v>0</v>
      </c>
      <c r="AD121" s="5">
        <f t="shared" si="272"/>
        <v>0</v>
      </c>
      <c r="AE121" s="5">
        <f t="shared" si="272"/>
        <v>0</v>
      </c>
      <c r="AF121" s="5">
        <f t="shared" si="272"/>
        <v>0</v>
      </c>
      <c r="AG121" s="5">
        <f t="shared" si="272"/>
        <v>0</v>
      </c>
      <c r="AH121" s="5">
        <f t="shared" si="272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7"/>
      <c r="BE121" s="3"/>
      <c r="BF121" s="48"/>
      <c r="BG121" s="48"/>
      <c r="BH121" s="48"/>
      <c r="BI121" s="48"/>
      <c r="BJ121" s="48"/>
      <c r="BK121" s="48"/>
      <c r="BL121" s="48"/>
      <c r="BM121" s="48"/>
      <c r="BN121" s="48"/>
      <c r="BO121" s="49"/>
      <c r="BP121" s="49"/>
      <c r="BQ121" s="49"/>
      <c r="BR121" s="49"/>
      <c r="BS121" s="49"/>
      <c r="BT121" s="50"/>
      <c r="BU121" s="51"/>
      <c r="BV121" s="51"/>
      <c r="BW121" s="51"/>
      <c r="BX121" s="51"/>
      <c r="BY121" s="51"/>
      <c r="BZ121" s="51"/>
      <c r="CA121" s="51"/>
      <c r="CB121" s="51"/>
    </row>
    <row r="122" spans="1:88" s="18" customFormat="1" ht="21" customHeight="1" x14ac:dyDescent="0.2">
      <c r="A122" s="1"/>
      <c r="B122" s="1469"/>
      <c r="C122" s="104" t="s">
        <v>199</v>
      </c>
      <c r="D122" s="5">
        <f t="shared" ref="D122:AH122" si="273">+COUNTIF(D66:D75,"fE")+COUNTIF(D66:D75,"fES")+COUNTIF(D66:D75,"fED")+COUNTIF(D66:D75,"fEF")</f>
        <v>0</v>
      </c>
      <c r="E122" s="5">
        <f t="shared" si="273"/>
        <v>0</v>
      </c>
      <c r="F122" s="5">
        <f t="shared" si="273"/>
        <v>0</v>
      </c>
      <c r="G122" s="5">
        <f t="shared" si="273"/>
        <v>0</v>
      </c>
      <c r="H122" s="5">
        <f t="shared" si="273"/>
        <v>0</v>
      </c>
      <c r="I122" s="5">
        <f t="shared" si="273"/>
        <v>0</v>
      </c>
      <c r="J122" s="5">
        <f t="shared" si="273"/>
        <v>0</v>
      </c>
      <c r="K122" s="5">
        <f t="shared" si="273"/>
        <v>0</v>
      </c>
      <c r="L122" s="5">
        <f t="shared" si="273"/>
        <v>0</v>
      </c>
      <c r="M122" s="5">
        <f t="shared" si="273"/>
        <v>0</v>
      </c>
      <c r="N122" s="5">
        <f t="shared" si="273"/>
        <v>0</v>
      </c>
      <c r="O122" s="5">
        <f t="shared" si="273"/>
        <v>0</v>
      </c>
      <c r="P122" s="5">
        <f t="shared" si="273"/>
        <v>0</v>
      </c>
      <c r="Q122" s="5">
        <f t="shared" si="273"/>
        <v>0</v>
      </c>
      <c r="R122" s="5">
        <f t="shared" si="273"/>
        <v>0</v>
      </c>
      <c r="S122" s="5">
        <f t="shared" si="273"/>
        <v>0</v>
      </c>
      <c r="T122" s="5">
        <f t="shared" si="273"/>
        <v>0</v>
      </c>
      <c r="U122" s="5">
        <f t="shared" si="273"/>
        <v>0</v>
      </c>
      <c r="V122" s="5">
        <f t="shared" si="273"/>
        <v>0</v>
      </c>
      <c r="W122" s="5">
        <f t="shared" si="273"/>
        <v>0</v>
      </c>
      <c r="X122" s="5">
        <f t="shared" si="273"/>
        <v>0</v>
      </c>
      <c r="Y122" s="5">
        <f t="shared" si="273"/>
        <v>0</v>
      </c>
      <c r="Z122" s="5">
        <f t="shared" si="273"/>
        <v>0</v>
      </c>
      <c r="AA122" s="5">
        <f t="shared" si="273"/>
        <v>0</v>
      </c>
      <c r="AB122" s="5">
        <f t="shared" si="273"/>
        <v>0</v>
      </c>
      <c r="AC122" s="5">
        <f t="shared" si="273"/>
        <v>0</v>
      </c>
      <c r="AD122" s="5">
        <f t="shared" si="273"/>
        <v>0</v>
      </c>
      <c r="AE122" s="5">
        <f t="shared" si="273"/>
        <v>0</v>
      </c>
      <c r="AF122" s="5">
        <f t="shared" si="273"/>
        <v>0</v>
      </c>
      <c r="AG122" s="5">
        <f t="shared" si="273"/>
        <v>0</v>
      </c>
      <c r="AH122" s="5">
        <f t="shared" si="273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7"/>
      <c r="BE122" s="3"/>
      <c r="BF122" s="48"/>
      <c r="BG122" s="48"/>
      <c r="BH122" s="48"/>
      <c r="BI122" s="48"/>
      <c r="BJ122" s="48"/>
      <c r="BK122" s="48"/>
      <c r="BL122" s="48"/>
      <c r="BM122" s="48"/>
      <c r="BN122" s="48"/>
      <c r="BO122" s="49"/>
      <c r="BP122" s="49"/>
      <c r="BQ122" s="49"/>
      <c r="BR122" s="49"/>
      <c r="BS122" s="49"/>
      <c r="BT122" s="50"/>
      <c r="BU122" s="51"/>
      <c r="BV122" s="51"/>
      <c r="BW122" s="51"/>
      <c r="BX122" s="51"/>
      <c r="BY122" s="51"/>
      <c r="BZ122" s="51"/>
      <c r="CA122" s="51"/>
      <c r="CB122" s="51"/>
    </row>
    <row r="123" spans="1:88" s="18" customFormat="1" ht="21" customHeight="1" x14ac:dyDescent="0.2">
      <c r="A123" s="1"/>
      <c r="B123" s="1469"/>
      <c r="C123" s="101" t="s">
        <v>200</v>
      </c>
      <c r="D123" s="14">
        <f>SUM(D120:D122)</f>
        <v>0</v>
      </c>
      <c r="E123" s="14">
        <f t="shared" ref="E123:AE123" si="274">SUM(E120:E122)</f>
        <v>0</v>
      </c>
      <c r="F123" s="14">
        <f t="shared" si="274"/>
        <v>0</v>
      </c>
      <c r="G123" s="14">
        <f t="shared" si="274"/>
        <v>1</v>
      </c>
      <c r="H123" s="14">
        <f t="shared" si="274"/>
        <v>0</v>
      </c>
      <c r="I123" s="14">
        <f t="shared" si="274"/>
        <v>0</v>
      </c>
      <c r="J123" s="14">
        <f t="shared" si="274"/>
        <v>0</v>
      </c>
      <c r="K123" s="14">
        <f t="shared" si="274"/>
        <v>0</v>
      </c>
      <c r="L123" s="14">
        <f t="shared" si="274"/>
        <v>0</v>
      </c>
      <c r="M123" s="14">
        <f t="shared" si="274"/>
        <v>0</v>
      </c>
      <c r="N123" s="14">
        <f t="shared" si="274"/>
        <v>0</v>
      </c>
      <c r="O123" s="14">
        <f t="shared" si="274"/>
        <v>0</v>
      </c>
      <c r="P123" s="14">
        <f t="shared" si="274"/>
        <v>0</v>
      </c>
      <c r="Q123" s="14">
        <f t="shared" si="274"/>
        <v>0</v>
      </c>
      <c r="R123" s="14">
        <f t="shared" si="274"/>
        <v>0</v>
      </c>
      <c r="S123" s="14">
        <f t="shared" si="274"/>
        <v>1</v>
      </c>
      <c r="T123" s="14">
        <f t="shared" si="274"/>
        <v>0</v>
      </c>
      <c r="U123" s="14">
        <f t="shared" si="274"/>
        <v>0</v>
      </c>
      <c r="V123" s="14">
        <f t="shared" si="274"/>
        <v>0</v>
      </c>
      <c r="W123" s="14">
        <f t="shared" si="274"/>
        <v>0</v>
      </c>
      <c r="X123" s="14">
        <f t="shared" si="274"/>
        <v>0</v>
      </c>
      <c r="Y123" s="14">
        <f t="shared" si="274"/>
        <v>0</v>
      </c>
      <c r="Z123" s="14">
        <f t="shared" si="274"/>
        <v>0</v>
      </c>
      <c r="AA123" s="14">
        <f t="shared" si="274"/>
        <v>0</v>
      </c>
      <c r="AB123" s="14">
        <f t="shared" si="274"/>
        <v>0</v>
      </c>
      <c r="AC123" s="14">
        <f t="shared" si="274"/>
        <v>0</v>
      </c>
      <c r="AD123" s="14">
        <f t="shared" si="274"/>
        <v>0</v>
      </c>
      <c r="AE123" s="14">
        <f t="shared" si="274"/>
        <v>0</v>
      </c>
      <c r="AF123" s="14">
        <f>SUM(AF120:AF122)</f>
        <v>0</v>
      </c>
      <c r="AG123" s="14">
        <f>SUM(AG120:AG122)</f>
        <v>0</v>
      </c>
      <c r="AH123" s="14">
        <f>SUM(AH120:AH122)</f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7"/>
      <c r="BE123" s="3"/>
      <c r="BF123" s="48"/>
      <c r="BG123" s="48"/>
      <c r="BH123" s="48"/>
      <c r="BI123" s="48"/>
      <c r="BJ123" s="48"/>
      <c r="BK123" s="48"/>
      <c r="BL123" s="48"/>
      <c r="BM123" s="48"/>
      <c r="BN123" s="48"/>
      <c r="BO123" s="49"/>
      <c r="BP123" s="49"/>
      <c r="BQ123" s="49"/>
      <c r="BR123" s="49"/>
      <c r="BS123" s="49"/>
      <c r="BT123" s="50"/>
      <c r="BU123" s="51"/>
      <c r="BV123" s="51"/>
      <c r="BW123" s="51"/>
      <c r="BX123" s="51"/>
      <c r="BY123" s="51"/>
      <c r="BZ123" s="51"/>
      <c r="CA123" s="51"/>
      <c r="CB123" s="51"/>
    </row>
    <row r="124" spans="1:88" s="18" customFormat="1" ht="21" customHeight="1" x14ac:dyDescent="0.2">
      <c r="A124" s="1"/>
      <c r="B124" s="1469"/>
      <c r="C124" s="104" t="s">
        <v>36</v>
      </c>
      <c r="D124" s="5">
        <f t="shared" ref="D124:AH124" si="275">COUNTIF(D$60:D$75,"L")</f>
        <v>0</v>
      </c>
      <c r="E124" s="5">
        <f t="shared" si="275"/>
        <v>0</v>
      </c>
      <c r="F124" s="5">
        <f t="shared" si="275"/>
        <v>0</v>
      </c>
      <c r="G124" s="5">
        <f t="shared" si="275"/>
        <v>0</v>
      </c>
      <c r="H124" s="5">
        <f t="shared" si="275"/>
        <v>0</v>
      </c>
      <c r="I124" s="5">
        <f t="shared" si="275"/>
        <v>0</v>
      </c>
      <c r="J124" s="5">
        <f t="shared" si="275"/>
        <v>0</v>
      </c>
      <c r="K124" s="5">
        <f t="shared" si="275"/>
        <v>0</v>
      </c>
      <c r="L124" s="5">
        <f t="shared" si="275"/>
        <v>0</v>
      </c>
      <c r="M124" s="5">
        <f t="shared" si="275"/>
        <v>0</v>
      </c>
      <c r="N124" s="5">
        <f t="shared" si="275"/>
        <v>0</v>
      </c>
      <c r="O124" s="5">
        <f t="shared" si="275"/>
        <v>0</v>
      </c>
      <c r="P124" s="5">
        <f t="shared" si="275"/>
        <v>0</v>
      </c>
      <c r="Q124" s="5">
        <f t="shared" si="275"/>
        <v>0</v>
      </c>
      <c r="R124" s="5">
        <f t="shared" si="275"/>
        <v>0</v>
      </c>
      <c r="S124" s="5">
        <f t="shared" si="275"/>
        <v>0</v>
      </c>
      <c r="T124" s="5">
        <f t="shared" si="275"/>
        <v>0</v>
      </c>
      <c r="U124" s="5">
        <f t="shared" si="275"/>
        <v>0</v>
      </c>
      <c r="V124" s="5">
        <f t="shared" si="275"/>
        <v>0</v>
      </c>
      <c r="W124" s="5">
        <f t="shared" si="275"/>
        <v>0</v>
      </c>
      <c r="X124" s="5">
        <f t="shared" si="275"/>
        <v>0</v>
      </c>
      <c r="Y124" s="5">
        <f t="shared" si="275"/>
        <v>0</v>
      </c>
      <c r="Z124" s="5">
        <f t="shared" si="275"/>
        <v>0</v>
      </c>
      <c r="AA124" s="5">
        <f t="shared" si="275"/>
        <v>0</v>
      </c>
      <c r="AB124" s="5">
        <f t="shared" si="275"/>
        <v>0</v>
      </c>
      <c r="AC124" s="5">
        <f t="shared" si="275"/>
        <v>0</v>
      </c>
      <c r="AD124" s="5">
        <f t="shared" si="275"/>
        <v>0</v>
      </c>
      <c r="AE124" s="5">
        <f t="shared" si="275"/>
        <v>0</v>
      </c>
      <c r="AF124" s="5">
        <f t="shared" si="275"/>
        <v>0</v>
      </c>
      <c r="AG124" s="5">
        <f t="shared" si="275"/>
        <v>0</v>
      </c>
      <c r="AH124" s="5">
        <f t="shared" si="275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7"/>
      <c r="BE124" s="3"/>
      <c r="BF124" s="48"/>
      <c r="BG124" s="48"/>
      <c r="BH124" s="48"/>
      <c r="BI124" s="48"/>
      <c r="BJ124" s="48"/>
      <c r="BK124" s="48"/>
      <c r="BL124" s="48"/>
      <c r="BM124" s="48"/>
      <c r="BN124" s="48"/>
      <c r="BO124" s="49"/>
      <c r="BP124" s="49"/>
      <c r="BQ124" s="49"/>
      <c r="BR124" s="49"/>
      <c r="BS124" s="49"/>
      <c r="BT124" s="50"/>
      <c r="BU124" s="51"/>
      <c r="BV124" s="51"/>
      <c r="BW124" s="51"/>
      <c r="BX124" s="51"/>
      <c r="BY124" s="51"/>
      <c r="BZ124" s="51"/>
      <c r="CA124" s="51"/>
      <c r="CB124" s="51"/>
    </row>
    <row r="125" spans="1:88" s="18" customFormat="1" ht="21" customHeight="1" x14ac:dyDescent="0.2">
      <c r="A125" s="1"/>
      <c r="B125" s="1469"/>
      <c r="C125" s="104" t="s">
        <v>37</v>
      </c>
      <c r="D125" s="5">
        <f t="shared" ref="D125:AH125" si="276">COUNTIF(D$60:D$75,"B")</f>
        <v>0</v>
      </c>
      <c r="E125" s="5">
        <f t="shared" si="276"/>
        <v>0</v>
      </c>
      <c r="F125" s="5">
        <f t="shared" si="276"/>
        <v>2</v>
      </c>
      <c r="G125" s="5">
        <f t="shared" si="276"/>
        <v>2</v>
      </c>
      <c r="H125" s="5">
        <f t="shared" si="276"/>
        <v>2</v>
      </c>
      <c r="I125" s="5">
        <f t="shared" si="276"/>
        <v>2</v>
      </c>
      <c r="J125" s="5">
        <f t="shared" si="276"/>
        <v>2</v>
      </c>
      <c r="K125" s="5">
        <f t="shared" si="276"/>
        <v>0</v>
      </c>
      <c r="L125" s="5">
        <f t="shared" si="276"/>
        <v>0</v>
      </c>
      <c r="M125" s="5">
        <f t="shared" si="276"/>
        <v>2</v>
      </c>
      <c r="N125" s="5">
        <f t="shared" si="276"/>
        <v>2</v>
      </c>
      <c r="O125" s="5">
        <f t="shared" si="276"/>
        <v>2</v>
      </c>
      <c r="P125" s="5">
        <f t="shared" si="276"/>
        <v>2</v>
      </c>
      <c r="Q125" s="5">
        <f t="shared" si="276"/>
        <v>2</v>
      </c>
      <c r="R125" s="5">
        <f t="shared" si="276"/>
        <v>0</v>
      </c>
      <c r="S125" s="5">
        <f t="shared" si="276"/>
        <v>0</v>
      </c>
      <c r="T125" s="5">
        <f t="shared" si="276"/>
        <v>2</v>
      </c>
      <c r="U125" s="5">
        <f t="shared" si="276"/>
        <v>2</v>
      </c>
      <c r="V125" s="5">
        <f t="shared" si="276"/>
        <v>2</v>
      </c>
      <c r="W125" s="5">
        <f t="shared" si="276"/>
        <v>2</v>
      </c>
      <c r="X125" s="5">
        <f t="shared" si="276"/>
        <v>2</v>
      </c>
      <c r="Y125" s="5">
        <f t="shared" si="276"/>
        <v>0</v>
      </c>
      <c r="Z125" s="5">
        <f t="shared" si="276"/>
        <v>0</v>
      </c>
      <c r="AA125" s="5">
        <f t="shared" si="276"/>
        <v>2</v>
      </c>
      <c r="AB125" s="5">
        <f t="shared" si="276"/>
        <v>2</v>
      </c>
      <c r="AC125" s="5">
        <f t="shared" si="276"/>
        <v>2</v>
      </c>
      <c r="AD125" s="5">
        <f t="shared" si="276"/>
        <v>2</v>
      </c>
      <c r="AE125" s="5">
        <f t="shared" si="276"/>
        <v>2</v>
      </c>
      <c r="AF125" s="5">
        <f t="shared" si="276"/>
        <v>0</v>
      </c>
      <c r="AG125" s="5">
        <f t="shared" si="276"/>
        <v>0</v>
      </c>
      <c r="AH125" s="5">
        <f t="shared" si="276"/>
        <v>2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7"/>
      <c r="BE125" s="3"/>
      <c r="BF125" s="48"/>
      <c r="BG125" s="48"/>
      <c r="BH125" s="48"/>
      <c r="BI125" s="48"/>
      <c r="BJ125" s="48"/>
      <c r="BK125" s="48"/>
      <c r="BL125" s="48"/>
      <c r="BM125" s="48"/>
      <c r="BN125" s="48"/>
      <c r="BO125" s="49"/>
      <c r="BP125" s="49"/>
      <c r="BQ125" s="49"/>
      <c r="BR125" s="49"/>
      <c r="BS125" s="49"/>
      <c r="BT125" s="50"/>
      <c r="BU125" s="51"/>
      <c r="BV125" s="51"/>
      <c r="BW125" s="51"/>
      <c r="BX125" s="51"/>
      <c r="BY125" s="51"/>
      <c r="BZ125" s="51"/>
      <c r="CA125" s="51"/>
      <c r="CB125" s="51"/>
    </row>
    <row r="126" spans="1:88" s="18" customFormat="1" ht="21" customHeight="1" x14ac:dyDescent="0.2">
      <c r="A126" s="1"/>
      <c r="B126" s="1469"/>
      <c r="C126" s="104" t="s">
        <v>38</v>
      </c>
      <c r="D126" s="5">
        <f t="shared" ref="D126:AH126" si="277">COUNTIF(D$60:D$75,"SA")</f>
        <v>0</v>
      </c>
      <c r="E126" s="5">
        <f t="shared" si="277"/>
        <v>0</v>
      </c>
      <c r="F126" s="5">
        <f t="shared" si="277"/>
        <v>0</v>
      </c>
      <c r="G126" s="5">
        <f t="shared" si="277"/>
        <v>0</v>
      </c>
      <c r="H126" s="5">
        <f t="shared" si="277"/>
        <v>0</v>
      </c>
      <c r="I126" s="5">
        <f t="shared" si="277"/>
        <v>0</v>
      </c>
      <c r="J126" s="5">
        <f t="shared" si="277"/>
        <v>0</v>
      </c>
      <c r="K126" s="5">
        <f t="shared" si="277"/>
        <v>0</v>
      </c>
      <c r="L126" s="5">
        <f t="shared" si="277"/>
        <v>0</v>
      </c>
      <c r="M126" s="5">
        <f t="shared" si="277"/>
        <v>0</v>
      </c>
      <c r="N126" s="5">
        <f t="shared" si="277"/>
        <v>0</v>
      </c>
      <c r="O126" s="5">
        <f t="shared" si="277"/>
        <v>0</v>
      </c>
      <c r="P126" s="5">
        <f t="shared" si="277"/>
        <v>0</v>
      </c>
      <c r="Q126" s="5">
        <f t="shared" si="277"/>
        <v>0</v>
      </c>
      <c r="R126" s="5">
        <f t="shared" si="277"/>
        <v>0</v>
      </c>
      <c r="S126" s="5">
        <f t="shared" si="277"/>
        <v>0</v>
      </c>
      <c r="T126" s="5">
        <f t="shared" si="277"/>
        <v>0</v>
      </c>
      <c r="U126" s="5">
        <f t="shared" si="277"/>
        <v>0</v>
      </c>
      <c r="V126" s="5">
        <f t="shared" si="277"/>
        <v>0</v>
      </c>
      <c r="W126" s="5">
        <f t="shared" si="277"/>
        <v>0</v>
      </c>
      <c r="X126" s="5">
        <f t="shared" si="277"/>
        <v>0</v>
      </c>
      <c r="Y126" s="5">
        <f t="shared" si="277"/>
        <v>0</v>
      </c>
      <c r="Z126" s="5">
        <f t="shared" si="277"/>
        <v>0</v>
      </c>
      <c r="AA126" s="5">
        <f t="shared" si="277"/>
        <v>0</v>
      </c>
      <c r="AB126" s="5">
        <f t="shared" si="277"/>
        <v>0</v>
      </c>
      <c r="AC126" s="5">
        <f t="shared" si="277"/>
        <v>0</v>
      </c>
      <c r="AD126" s="5">
        <f t="shared" si="277"/>
        <v>0</v>
      </c>
      <c r="AE126" s="5">
        <f t="shared" si="277"/>
        <v>0</v>
      </c>
      <c r="AF126" s="5">
        <f t="shared" si="277"/>
        <v>0</v>
      </c>
      <c r="AG126" s="5">
        <f t="shared" si="277"/>
        <v>0</v>
      </c>
      <c r="AH126" s="5">
        <f t="shared" si="277"/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47"/>
      <c r="BE126" s="3"/>
      <c r="BF126" s="48"/>
      <c r="BG126" s="48"/>
      <c r="BH126" s="48"/>
      <c r="BI126" s="48"/>
      <c r="BJ126" s="48"/>
      <c r="BK126" s="48"/>
      <c r="BL126" s="48"/>
      <c r="BM126" s="48"/>
      <c r="BN126" s="48"/>
      <c r="BO126" s="49"/>
      <c r="BP126" s="49"/>
      <c r="BQ126" s="49"/>
      <c r="BR126" s="49"/>
      <c r="BS126" s="49"/>
      <c r="BT126" s="50"/>
      <c r="BU126" s="51"/>
      <c r="BV126" s="51"/>
      <c r="BW126" s="51"/>
      <c r="BX126" s="51"/>
      <c r="BY126" s="51"/>
      <c r="BZ126" s="51"/>
      <c r="CA126" s="51"/>
      <c r="CB126" s="51"/>
    </row>
    <row r="127" spans="1:88" s="18" customFormat="1" ht="21" customHeight="1" x14ac:dyDescent="0.2">
      <c r="A127" s="1"/>
      <c r="B127" s="1469"/>
      <c r="C127" s="104" t="s">
        <v>183</v>
      </c>
      <c r="D127" s="5">
        <f t="shared" ref="D127:AH127" si="278">COUNTIF(D$60:D$75,"SAT")</f>
        <v>0</v>
      </c>
      <c r="E127" s="5">
        <f t="shared" si="278"/>
        <v>0</v>
      </c>
      <c r="F127" s="5">
        <f t="shared" si="278"/>
        <v>0</v>
      </c>
      <c r="G127" s="5">
        <f t="shared" si="278"/>
        <v>0</v>
      </c>
      <c r="H127" s="5">
        <f t="shared" si="278"/>
        <v>0</v>
      </c>
      <c r="I127" s="5">
        <f t="shared" si="278"/>
        <v>0</v>
      </c>
      <c r="J127" s="5">
        <f t="shared" si="278"/>
        <v>0</v>
      </c>
      <c r="K127" s="5">
        <f t="shared" si="278"/>
        <v>0</v>
      </c>
      <c r="L127" s="5">
        <f t="shared" si="278"/>
        <v>0</v>
      </c>
      <c r="M127" s="5">
        <f t="shared" si="278"/>
        <v>0</v>
      </c>
      <c r="N127" s="5">
        <f t="shared" si="278"/>
        <v>0</v>
      </c>
      <c r="O127" s="5">
        <f t="shared" si="278"/>
        <v>0</v>
      </c>
      <c r="P127" s="5">
        <f t="shared" si="278"/>
        <v>0</v>
      </c>
      <c r="Q127" s="5">
        <f t="shared" si="278"/>
        <v>0</v>
      </c>
      <c r="R127" s="5">
        <f t="shared" si="278"/>
        <v>0</v>
      </c>
      <c r="S127" s="5">
        <f t="shared" si="278"/>
        <v>0</v>
      </c>
      <c r="T127" s="5">
        <f t="shared" si="278"/>
        <v>0</v>
      </c>
      <c r="U127" s="5">
        <f t="shared" si="278"/>
        <v>0</v>
      </c>
      <c r="V127" s="5">
        <f t="shared" si="278"/>
        <v>0</v>
      </c>
      <c r="W127" s="5">
        <f t="shared" si="278"/>
        <v>0</v>
      </c>
      <c r="X127" s="5">
        <f t="shared" si="278"/>
        <v>0</v>
      </c>
      <c r="Y127" s="5">
        <f t="shared" si="278"/>
        <v>0</v>
      </c>
      <c r="Z127" s="5">
        <f t="shared" si="278"/>
        <v>0</v>
      </c>
      <c r="AA127" s="5">
        <f t="shared" si="278"/>
        <v>0</v>
      </c>
      <c r="AB127" s="5">
        <f t="shared" si="278"/>
        <v>0</v>
      </c>
      <c r="AC127" s="5">
        <f t="shared" si="278"/>
        <v>0</v>
      </c>
      <c r="AD127" s="5">
        <f t="shared" si="278"/>
        <v>0</v>
      </c>
      <c r="AE127" s="5">
        <f t="shared" si="278"/>
        <v>0</v>
      </c>
      <c r="AF127" s="5">
        <f t="shared" si="278"/>
        <v>0</v>
      </c>
      <c r="AG127" s="5">
        <f t="shared" si="278"/>
        <v>0</v>
      </c>
      <c r="AH127" s="5">
        <f t="shared" si="278"/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47"/>
      <c r="BE127" s="3"/>
      <c r="BF127" s="48"/>
      <c r="BG127" s="48"/>
      <c r="BH127" s="48"/>
      <c r="BI127" s="48"/>
      <c r="BJ127" s="48"/>
      <c r="BK127" s="48"/>
      <c r="BL127" s="48"/>
      <c r="BM127" s="48"/>
      <c r="BN127" s="48"/>
      <c r="BO127" s="49"/>
      <c r="BP127" s="49"/>
      <c r="BQ127" s="49"/>
      <c r="BR127" s="49"/>
      <c r="BS127" s="49"/>
      <c r="BT127" s="50"/>
      <c r="BU127" s="51"/>
      <c r="BV127" s="51"/>
      <c r="BW127" s="51"/>
      <c r="BX127" s="51"/>
      <c r="BY127" s="51"/>
      <c r="BZ127" s="51"/>
      <c r="CA127" s="51"/>
      <c r="CB127" s="51"/>
    </row>
    <row r="128" spans="1:88" s="18" customFormat="1" ht="21" customHeight="1" x14ac:dyDescent="0.2">
      <c r="A128" s="1"/>
      <c r="B128" s="1469"/>
      <c r="C128" s="104" t="s">
        <v>39</v>
      </c>
      <c r="D128" s="5">
        <f t="shared" ref="D128:AH128" si="279">COUNTIF(D$60:D$75,"SE")</f>
        <v>0</v>
      </c>
      <c r="E128" s="5">
        <f t="shared" si="279"/>
        <v>0</v>
      </c>
      <c r="F128" s="5">
        <f t="shared" si="279"/>
        <v>0</v>
      </c>
      <c r="G128" s="5">
        <f t="shared" si="279"/>
        <v>0</v>
      </c>
      <c r="H128" s="5">
        <f t="shared" si="279"/>
        <v>0</v>
      </c>
      <c r="I128" s="5">
        <f t="shared" si="279"/>
        <v>0</v>
      </c>
      <c r="J128" s="5">
        <f t="shared" si="279"/>
        <v>0</v>
      </c>
      <c r="K128" s="5">
        <f t="shared" si="279"/>
        <v>0</v>
      </c>
      <c r="L128" s="5">
        <f t="shared" si="279"/>
        <v>0</v>
      </c>
      <c r="M128" s="5">
        <f t="shared" si="279"/>
        <v>0</v>
      </c>
      <c r="N128" s="5">
        <f t="shared" si="279"/>
        <v>0</v>
      </c>
      <c r="O128" s="5">
        <f t="shared" si="279"/>
        <v>0</v>
      </c>
      <c r="P128" s="5">
        <f t="shared" si="279"/>
        <v>0</v>
      </c>
      <c r="Q128" s="5">
        <f t="shared" si="279"/>
        <v>0</v>
      </c>
      <c r="R128" s="5">
        <f t="shared" si="279"/>
        <v>0</v>
      </c>
      <c r="S128" s="5">
        <f t="shared" si="279"/>
        <v>0</v>
      </c>
      <c r="T128" s="5">
        <f t="shared" si="279"/>
        <v>0</v>
      </c>
      <c r="U128" s="5">
        <f t="shared" si="279"/>
        <v>0</v>
      </c>
      <c r="V128" s="5">
        <f t="shared" si="279"/>
        <v>0</v>
      </c>
      <c r="W128" s="5">
        <f t="shared" si="279"/>
        <v>0</v>
      </c>
      <c r="X128" s="5">
        <f t="shared" si="279"/>
        <v>0</v>
      </c>
      <c r="Y128" s="5">
        <f t="shared" si="279"/>
        <v>0</v>
      </c>
      <c r="Z128" s="5">
        <f t="shared" si="279"/>
        <v>0</v>
      </c>
      <c r="AA128" s="5">
        <f t="shared" si="279"/>
        <v>0</v>
      </c>
      <c r="AB128" s="5">
        <f t="shared" si="279"/>
        <v>0</v>
      </c>
      <c r="AC128" s="5">
        <f t="shared" si="279"/>
        <v>0</v>
      </c>
      <c r="AD128" s="5">
        <f t="shared" si="279"/>
        <v>0</v>
      </c>
      <c r="AE128" s="5">
        <f t="shared" si="279"/>
        <v>0</v>
      </c>
      <c r="AF128" s="5">
        <f t="shared" si="279"/>
        <v>0</v>
      </c>
      <c r="AG128" s="5">
        <f t="shared" si="279"/>
        <v>0</v>
      </c>
      <c r="AH128" s="5">
        <f t="shared" si="279"/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7"/>
      <c r="BE128" s="3"/>
      <c r="BF128" s="48"/>
      <c r="BG128" s="48"/>
      <c r="BH128" s="48"/>
      <c r="BI128" s="48"/>
      <c r="BJ128" s="48"/>
      <c r="BK128" s="48"/>
      <c r="BL128" s="48"/>
      <c r="BM128" s="48"/>
      <c r="BN128" s="48"/>
      <c r="BO128" s="49"/>
      <c r="BP128" s="49"/>
      <c r="BQ128" s="49"/>
      <c r="BR128" s="49"/>
      <c r="BS128" s="49"/>
      <c r="BT128" s="50"/>
      <c r="BU128" s="51"/>
      <c r="BV128" s="51"/>
      <c r="BW128" s="51"/>
      <c r="BX128" s="51"/>
      <c r="BY128" s="51"/>
      <c r="BZ128" s="51"/>
      <c r="CA128" s="51"/>
      <c r="CB128" s="51"/>
    </row>
    <row r="129" spans="1:88" s="57" customFormat="1" ht="21" customHeight="1" x14ac:dyDescent="0.2">
      <c r="A129" s="1"/>
      <c r="B129" s="1469"/>
      <c r="C129" s="104" t="s">
        <v>40</v>
      </c>
      <c r="D129" s="5">
        <f t="shared" ref="D129:AH129" si="280">COUNTIF(D$60:D$75,"TR")</f>
        <v>0</v>
      </c>
      <c r="E129" s="5">
        <f t="shared" si="280"/>
        <v>0</v>
      </c>
      <c r="F129" s="5">
        <f t="shared" si="280"/>
        <v>0</v>
      </c>
      <c r="G129" s="5">
        <f t="shared" si="280"/>
        <v>0</v>
      </c>
      <c r="H129" s="5">
        <f t="shared" si="280"/>
        <v>0</v>
      </c>
      <c r="I129" s="5">
        <f t="shared" si="280"/>
        <v>0</v>
      </c>
      <c r="J129" s="5">
        <f t="shared" si="280"/>
        <v>0</v>
      </c>
      <c r="K129" s="5">
        <f t="shared" si="280"/>
        <v>0</v>
      </c>
      <c r="L129" s="5">
        <f t="shared" si="280"/>
        <v>0</v>
      </c>
      <c r="M129" s="5">
        <f t="shared" si="280"/>
        <v>0</v>
      </c>
      <c r="N129" s="5">
        <f t="shared" si="280"/>
        <v>0</v>
      </c>
      <c r="O129" s="5">
        <f t="shared" si="280"/>
        <v>0</v>
      </c>
      <c r="P129" s="5">
        <f t="shared" si="280"/>
        <v>0</v>
      </c>
      <c r="Q129" s="5">
        <f t="shared" si="280"/>
        <v>0</v>
      </c>
      <c r="R129" s="5">
        <f t="shared" si="280"/>
        <v>0</v>
      </c>
      <c r="S129" s="5">
        <f t="shared" si="280"/>
        <v>0</v>
      </c>
      <c r="T129" s="5">
        <f t="shared" si="280"/>
        <v>0</v>
      </c>
      <c r="U129" s="5">
        <f t="shared" si="280"/>
        <v>0</v>
      </c>
      <c r="V129" s="5">
        <f t="shared" si="280"/>
        <v>0</v>
      </c>
      <c r="W129" s="5">
        <f t="shared" si="280"/>
        <v>0</v>
      </c>
      <c r="X129" s="5">
        <f t="shared" si="280"/>
        <v>0</v>
      </c>
      <c r="Y129" s="5">
        <f t="shared" si="280"/>
        <v>0</v>
      </c>
      <c r="Z129" s="5">
        <f t="shared" si="280"/>
        <v>0</v>
      </c>
      <c r="AA129" s="5">
        <f t="shared" si="280"/>
        <v>13</v>
      </c>
      <c r="AB129" s="5">
        <f t="shared" si="280"/>
        <v>13</v>
      </c>
      <c r="AC129" s="5">
        <f t="shared" si="280"/>
        <v>0</v>
      </c>
      <c r="AD129" s="5">
        <f t="shared" si="280"/>
        <v>0</v>
      </c>
      <c r="AE129" s="5">
        <f t="shared" si="280"/>
        <v>0</v>
      </c>
      <c r="AF129" s="5">
        <f t="shared" si="280"/>
        <v>0</v>
      </c>
      <c r="AG129" s="5">
        <f t="shared" si="280"/>
        <v>0</v>
      </c>
      <c r="AH129" s="5">
        <f t="shared" si="280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7"/>
      <c r="BE129" s="3"/>
      <c r="BF129" s="48"/>
      <c r="BG129" s="48"/>
      <c r="BH129" s="48"/>
      <c r="BI129" s="48"/>
      <c r="BJ129" s="48"/>
      <c r="BK129" s="48"/>
      <c r="BL129" s="48"/>
      <c r="BM129" s="48"/>
      <c r="BN129" s="48"/>
      <c r="BO129" s="49"/>
      <c r="BP129" s="49"/>
      <c r="BQ129" s="49"/>
      <c r="BR129" s="49"/>
      <c r="BS129" s="49"/>
      <c r="BT129" s="50"/>
      <c r="BU129" s="51"/>
      <c r="BV129" s="51"/>
      <c r="BW129" s="51"/>
      <c r="BX129" s="51"/>
      <c r="BY129" s="51"/>
      <c r="BZ129" s="51"/>
      <c r="CA129" s="51"/>
      <c r="CB129" s="51"/>
      <c r="CC129" s="18"/>
      <c r="CD129" s="18"/>
      <c r="CE129" s="18"/>
      <c r="CF129" s="18"/>
      <c r="CG129" s="18"/>
      <c r="CH129" s="18"/>
      <c r="CI129" s="18"/>
      <c r="CJ129" s="18"/>
    </row>
    <row r="130" spans="1:88" s="57" customFormat="1" ht="21" customHeight="1" x14ac:dyDescent="0.2">
      <c r="A130" s="48"/>
      <c r="B130" s="1469"/>
      <c r="C130" s="101" t="s">
        <v>58</v>
      </c>
      <c r="D130" s="14">
        <f t="shared" ref="D130:AH130" si="281">COUNTIF(D$60:D$75,"FOTS")</f>
        <v>2</v>
      </c>
      <c r="E130" s="14">
        <f t="shared" si="281"/>
        <v>0</v>
      </c>
      <c r="F130" s="14">
        <f t="shared" si="281"/>
        <v>0</v>
      </c>
      <c r="G130" s="14">
        <f t="shared" si="281"/>
        <v>1</v>
      </c>
      <c r="H130" s="14">
        <f t="shared" si="281"/>
        <v>0</v>
      </c>
      <c r="I130" s="14">
        <f t="shared" si="281"/>
        <v>0</v>
      </c>
      <c r="J130" s="14">
        <f t="shared" si="281"/>
        <v>0</v>
      </c>
      <c r="K130" s="14">
        <f t="shared" si="281"/>
        <v>1</v>
      </c>
      <c r="L130" s="14">
        <f t="shared" si="281"/>
        <v>0</v>
      </c>
      <c r="M130" s="14">
        <f t="shared" si="281"/>
        <v>0</v>
      </c>
      <c r="N130" s="14">
        <f t="shared" si="281"/>
        <v>0</v>
      </c>
      <c r="O130" s="14">
        <f t="shared" si="281"/>
        <v>0</v>
      </c>
      <c r="P130" s="14">
        <f t="shared" si="281"/>
        <v>0</v>
      </c>
      <c r="Q130" s="14">
        <f t="shared" si="281"/>
        <v>0</v>
      </c>
      <c r="R130" s="14">
        <f t="shared" si="281"/>
        <v>0</v>
      </c>
      <c r="S130" s="14">
        <f t="shared" si="281"/>
        <v>0</v>
      </c>
      <c r="T130" s="14">
        <f t="shared" si="281"/>
        <v>0</v>
      </c>
      <c r="U130" s="14">
        <f t="shared" si="281"/>
        <v>0</v>
      </c>
      <c r="V130" s="14">
        <f t="shared" si="281"/>
        <v>0</v>
      </c>
      <c r="W130" s="14">
        <f t="shared" si="281"/>
        <v>0</v>
      </c>
      <c r="X130" s="14">
        <f t="shared" si="281"/>
        <v>0</v>
      </c>
      <c r="Y130" s="14">
        <f t="shared" si="281"/>
        <v>0</v>
      </c>
      <c r="Z130" s="14">
        <f t="shared" si="281"/>
        <v>0</v>
      </c>
      <c r="AA130" s="14">
        <f t="shared" si="281"/>
        <v>0</v>
      </c>
      <c r="AB130" s="14">
        <f t="shared" si="281"/>
        <v>0</v>
      </c>
      <c r="AC130" s="14">
        <f t="shared" si="281"/>
        <v>0</v>
      </c>
      <c r="AD130" s="14">
        <f t="shared" si="281"/>
        <v>0</v>
      </c>
      <c r="AE130" s="14">
        <f t="shared" si="281"/>
        <v>0</v>
      </c>
      <c r="AF130" s="14">
        <f t="shared" si="281"/>
        <v>0</v>
      </c>
      <c r="AG130" s="14">
        <f t="shared" si="281"/>
        <v>0</v>
      </c>
      <c r="AH130" s="14">
        <f t="shared" si="281"/>
        <v>0</v>
      </c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96"/>
      <c r="BE130" s="97"/>
      <c r="BF130" s="48"/>
      <c r="BG130" s="48"/>
      <c r="BH130" s="48"/>
      <c r="BI130" s="48"/>
      <c r="BJ130" s="48"/>
      <c r="BK130" s="48"/>
      <c r="BL130" s="48"/>
      <c r="BM130" s="48"/>
      <c r="BN130" s="48"/>
      <c r="BO130" s="50"/>
      <c r="BP130" s="50"/>
      <c r="BQ130" s="50"/>
      <c r="BR130" s="50"/>
      <c r="BS130" s="50"/>
      <c r="BT130" s="50"/>
      <c r="BU130" s="54"/>
      <c r="BV130" s="54"/>
      <c r="BW130" s="54"/>
      <c r="BX130" s="54"/>
      <c r="BY130" s="54"/>
      <c r="BZ130" s="54"/>
      <c r="CA130" s="54"/>
      <c r="CB130" s="54"/>
    </row>
    <row r="131" spans="1:88" s="57" customFormat="1" ht="21" customHeight="1" x14ac:dyDescent="0.2">
      <c r="A131" s="48"/>
      <c r="B131" s="1469"/>
      <c r="C131" s="101" t="s">
        <v>35</v>
      </c>
      <c r="D131" s="14">
        <f t="shared" ref="D131:AH131" si="282">COUNTIF(D$60:D$75,"DISP")</f>
        <v>0</v>
      </c>
      <c r="E131" s="14">
        <f t="shared" si="282"/>
        <v>0</v>
      </c>
      <c r="F131" s="14">
        <f t="shared" si="282"/>
        <v>0</v>
      </c>
      <c r="G131" s="14">
        <f t="shared" si="282"/>
        <v>0</v>
      </c>
      <c r="H131" s="14">
        <f t="shared" si="282"/>
        <v>0</v>
      </c>
      <c r="I131" s="14">
        <f t="shared" si="282"/>
        <v>0</v>
      </c>
      <c r="J131" s="14">
        <f t="shared" si="282"/>
        <v>0</v>
      </c>
      <c r="K131" s="14">
        <f t="shared" si="282"/>
        <v>0</v>
      </c>
      <c r="L131" s="14">
        <f t="shared" si="282"/>
        <v>0</v>
      </c>
      <c r="M131" s="14">
        <f t="shared" si="282"/>
        <v>0</v>
      </c>
      <c r="N131" s="14">
        <f t="shared" si="282"/>
        <v>0</v>
      </c>
      <c r="O131" s="14">
        <f t="shared" si="282"/>
        <v>0</v>
      </c>
      <c r="P131" s="14">
        <f t="shared" si="282"/>
        <v>0</v>
      </c>
      <c r="Q131" s="14">
        <f t="shared" si="282"/>
        <v>0</v>
      </c>
      <c r="R131" s="14">
        <f t="shared" si="282"/>
        <v>0</v>
      </c>
      <c r="S131" s="14">
        <f t="shared" si="282"/>
        <v>0</v>
      </c>
      <c r="T131" s="14">
        <f t="shared" si="282"/>
        <v>0</v>
      </c>
      <c r="U131" s="14">
        <f t="shared" si="282"/>
        <v>0</v>
      </c>
      <c r="V131" s="14">
        <f t="shared" si="282"/>
        <v>0</v>
      </c>
      <c r="W131" s="14">
        <f t="shared" si="282"/>
        <v>1</v>
      </c>
      <c r="X131" s="14">
        <f t="shared" si="282"/>
        <v>0</v>
      </c>
      <c r="Y131" s="14">
        <f t="shared" si="282"/>
        <v>0</v>
      </c>
      <c r="Z131" s="14">
        <f t="shared" si="282"/>
        <v>0</v>
      </c>
      <c r="AA131" s="14">
        <f t="shared" si="282"/>
        <v>0</v>
      </c>
      <c r="AB131" s="14">
        <f t="shared" si="282"/>
        <v>0</v>
      </c>
      <c r="AC131" s="14">
        <f t="shared" si="282"/>
        <v>0</v>
      </c>
      <c r="AD131" s="14">
        <f t="shared" si="282"/>
        <v>0</v>
      </c>
      <c r="AE131" s="14">
        <f t="shared" si="282"/>
        <v>0</v>
      </c>
      <c r="AF131" s="14">
        <f t="shared" si="282"/>
        <v>0</v>
      </c>
      <c r="AG131" s="14">
        <f t="shared" si="282"/>
        <v>0</v>
      </c>
      <c r="AH131" s="14">
        <f t="shared" si="282"/>
        <v>0</v>
      </c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96"/>
      <c r="BE131" s="97"/>
      <c r="BF131" s="48"/>
      <c r="BG131" s="48"/>
      <c r="BH131" s="48"/>
      <c r="BI131" s="48"/>
      <c r="BJ131" s="48"/>
      <c r="BK131" s="48"/>
      <c r="BL131" s="48"/>
      <c r="BM131" s="48"/>
      <c r="BN131" s="48"/>
      <c r="BO131" s="50"/>
      <c r="BP131" s="50"/>
      <c r="BQ131" s="50"/>
      <c r="BR131" s="50"/>
      <c r="BS131" s="50"/>
      <c r="BT131" s="50"/>
      <c r="BU131" s="54"/>
      <c r="BV131" s="54"/>
      <c r="BW131" s="54"/>
      <c r="BX131" s="54"/>
      <c r="BY131" s="54"/>
      <c r="BZ131" s="54"/>
      <c r="CA131" s="54"/>
      <c r="CB131" s="54"/>
    </row>
    <row r="132" spans="1:88" s="18" customFormat="1" ht="21" customHeight="1" x14ac:dyDescent="0.2">
      <c r="A132" s="99"/>
      <c r="B132" s="1465" t="s">
        <v>23</v>
      </c>
      <c r="C132" s="1466"/>
      <c r="D132" s="16">
        <v>1</v>
      </c>
      <c r="E132" s="16">
        <v>2</v>
      </c>
      <c r="F132" s="16">
        <v>3</v>
      </c>
      <c r="G132" s="16">
        <v>4</v>
      </c>
      <c r="H132" s="16">
        <v>5</v>
      </c>
      <c r="I132" s="16">
        <v>6</v>
      </c>
      <c r="J132" s="16">
        <v>7</v>
      </c>
      <c r="K132" s="16">
        <v>8</v>
      </c>
      <c r="L132" s="16">
        <v>9</v>
      </c>
      <c r="M132" s="16">
        <v>10</v>
      </c>
      <c r="N132" s="16">
        <v>11</v>
      </c>
      <c r="O132" s="16">
        <v>12</v>
      </c>
      <c r="P132" s="16">
        <v>13</v>
      </c>
      <c r="Q132" s="16">
        <v>14</v>
      </c>
      <c r="R132" s="16">
        <v>15</v>
      </c>
      <c r="S132" s="16">
        <v>16</v>
      </c>
      <c r="T132" s="16">
        <v>17</v>
      </c>
      <c r="U132" s="16">
        <v>18</v>
      </c>
      <c r="V132" s="16">
        <v>19</v>
      </c>
      <c r="W132" s="16">
        <v>20</v>
      </c>
      <c r="X132" s="16">
        <v>21</v>
      </c>
      <c r="Y132" s="16">
        <v>22</v>
      </c>
      <c r="Z132" s="16">
        <v>23</v>
      </c>
      <c r="AA132" s="16">
        <v>24</v>
      </c>
      <c r="AB132" s="16">
        <v>25</v>
      </c>
      <c r="AC132" s="16">
        <v>26</v>
      </c>
      <c r="AD132" s="16">
        <v>27</v>
      </c>
      <c r="AE132" s="16">
        <v>28</v>
      </c>
      <c r="AF132" s="16">
        <v>26</v>
      </c>
      <c r="AG132" s="16">
        <v>27</v>
      </c>
      <c r="AH132" s="16">
        <v>28</v>
      </c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96"/>
      <c r="BE132" s="97"/>
      <c r="BF132" s="48"/>
      <c r="BG132" s="48"/>
      <c r="BH132" s="48"/>
      <c r="BI132" s="48"/>
      <c r="BJ132" s="48"/>
      <c r="BK132" s="48"/>
      <c r="BL132" s="48"/>
      <c r="BM132" s="48"/>
      <c r="BN132" s="48"/>
      <c r="BO132" s="50"/>
      <c r="BP132" s="50"/>
      <c r="BQ132" s="50"/>
      <c r="BR132" s="50"/>
      <c r="BS132" s="50"/>
      <c r="BT132" s="50"/>
      <c r="BU132" s="54"/>
      <c r="BV132" s="54"/>
      <c r="BW132" s="54"/>
      <c r="BX132" s="105"/>
      <c r="BY132" s="105"/>
      <c r="BZ132" s="105"/>
      <c r="CA132" s="105"/>
      <c r="CB132" s="105"/>
      <c r="CC132" s="57"/>
      <c r="CD132" s="57"/>
      <c r="CE132" s="57"/>
      <c r="CF132" s="57"/>
      <c r="CG132" s="57"/>
      <c r="CH132" s="57"/>
      <c r="CI132" s="57"/>
      <c r="CJ132" s="57"/>
    </row>
    <row r="133" spans="1:88" s="18" customFormat="1" ht="21" customHeight="1" x14ac:dyDescent="0.2">
      <c r="A133" s="1"/>
      <c r="B133" s="1473" t="s">
        <v>42</v>
      </c>
      <c r="C133" s="101" t="s">
        <v>197</v>
      </c>
      <c r="D133" s="5">
        <f>+D81+D94+D107+D120</f>
        <v>0</v>
      </c>
      <c r="E133" s="5">
        <f t="shared" ref="E133:AH135" si="283">+E81+E94+E107+E120</f>
        <v>0</v>
      </c>
      <c r="F133" s="5">
        <f t="shared" si="283"/>
        <v>0</v>
      </c>
      <c r="G133" s="5">
        <f t="shared" si="283"/>
        <v>0</v>
      </c>
      <c r="H133" s="5">
        <f t="shared" si="283"/>
        <v>0</v>
      </c>
      <c r="I133" s="5">
        <f t="shared" si="283"/>
        <v>0</v>
      </c>
      <c r="J133" s="5">
        <f t="shared" si="283"/>
        <v>0</v>
      </c>
      <c r="K133" s="5">
        <f t="shared" si="283"/>
        <v>0</v>
      </c>
      <c r="L133" s="5">
        <f t="shared" si="283"/>
        <v>0</v>
      </c>
      <c r="M133" s="5">
        <f t="shared" si="283"/>
        <v>0</v>
      </c>
      <c r="N133" s="5">
        <f t="shared" si="283"/>
        <v>0</v>
      </c>
      <c r="O133" s="5">
        <f t="shared" si="283"/>
        <v>0</v>
      </c>
      <c r="P133" s="5">
        <f t="shared" si="283"/>
        <v>0</v>
      </c>
      <c r="Q133" s="5">
        <f t="shared" si="283"/>
        <v>0</v>
      </c>
      <c r="R133" s="5">
        <f t="shared" si="283"/>
        <v>0</v>
      </c>
      <c r="S133" s="5">
        <f t="shared" si="283"/>
        <v>0</v>
      </c>
      <c r="T133" s="5">
        <f t="shared" si="283"/>
        <v>0</v>
      </c>
      <c r="U133" s="5">
        <f t="shared" si="283"/>
        <v>0</v>
      </c>
      <c r="V133" s="5">
        <f t="shared" si="283"/>
        <v>0</v>
      </c>
      <c r="W133" s="5">
        <f t="shared" si="283"/>
        <v>0</v>
      </c>
      <c r="X133" s="5">
        <f t="shared" si="283"/>
        <v>0</v>
      </c>
      <c r="Y133" s="5">
        <f t="shared" si="283"/>
        <v>0</v>
      </c>
      <c r="Z133" s="5">
        <f t="shared" si="283"/>
        <v>0</v>
      </c>
      <c r="AA133" s="5">
        <f t="shared" si="283"/>
        <v>0</v>
      </c>
      <c r="AB133" s="5">
        <f t="shared" si="283"/>
        <v>0</v>
      </c>
      <c r="AC133" s="5">
        <f t="shared" si="283"/>
        <v>0</v>
      </c>
      <c r="AD133" s="5">
        <f t="shared" si="283"/>
        <v>0</v>
      </c>
      <c r="AE133" s="5">
        <f t="shared" si="283"/>
        <v>0</v>
      </c>
      <c r="AF133" s="5">
        <f t="shared" si="283"/>
        <v>0</v>
      </c>
      <c r="AG133" s="5">
        <f t="shared" si="283"/>
        <v>0</v>
      </c>
      <c r="AH133" s="5">
        <f t="shared" si="283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7"/>
      <c r="BE133" s="3"/>
      <c r="BF133" s="48"/>
      <c r="BG133" s="48"/>
      <c r="BH133" s="48"/>
      <c r="BI133" s="48"/>
      <c r="BJ133" s="48"/>
      <c r="BK133" s="48"/>
      <c r="BL133" s="48"/>
      <c r="BM133" s="48"/>
      <c r="BN133" s="48"/>
      <c r="BO133" s="49"/>
      <c r="BP133" s="49"/>
      <c r="BQ133" s="49"/>
      <c r="BR133" s="49"/>
      <c r="BS133" s="49"/>
      <c r="BT133" s="50"/>
      <c r="BU133" s="51"/>
      <c r="BV133" s="51"/>
      <c r="BW133" s="51"/>
      <c r="BX133" s="51"/>
      <c r="BY133" s="51"/>
      <c r="BZ133" s="51"/>
      <c r="CA133" s="51"/>
      <c r="CB133" s="51"/>
    </row>
    <row r="134" spans="1:88" s="18" customFormat="1" ht="21" customHeight="1" x14ac:dyDescent="0.2">
      <c r="A134" s="1"/>
      <c r="B134" s="1473"/>
      <c r="C134" s="101" t="s">
        <v>204</v>
      </c>
      <c r="D134" s="5">
        <f>+D82+D95+D108+D121</f>
        <v>0</v>
      </c>
      <c r="E134" s="5">
        <f t="shared" si="283"/>
        <v>0</v>
      </c>
      <c r="F134" s="5">
        <f t="shared" si="283"/>
        <v>2</v>
      </c>
      <c r="G134" s="5">
        <f t="shared" si="283"/>
        <v>2</v>
      </c>
      <c r="H134" s="5">
        <f t="shared" si="283"/>
        <v>1</v>
      </c>
      <c r="I134" s="5">
        <f t="shared" si="283"/>
        <v>1</v>
      </c>
      <c r="J134" s="5">
        <f t="shared" si="283"/>
        <v>1</v>
      </c>
      <c r="K134" s="5">
        <f t="shared" si="283"/>
        <v>1</v>
      </c>
      <c r="L134" s="5">
        <f t="shared" si="283"/>
        <v>1</v>
      </c>
      <c r="M134" s="5">
        <f t="shared" si="283"/>
        <v>1</v>
      </c>
      <c r="N134" s="5">
        <f t="shared" si="283"/>
        <v>1</v>
      </c>
      <c r="O134" s="5">
        <f t="shared" si="283"/>
        <v>1</v>
      </c>
      <c r="P134" s="5">
        <f t="shared" si="283"/>
        <v>1</v>
      </c>
      <c r="Q134" s="5">
        <f t="shared" si="283"/>
        <v>1</v>
      </c>
      <c r="R134" s="5">
        <f t="shared" si="283"/>
        <v>2</v>
      </c>
      <c r="S134" s="5">
        <f t="shared" si="283"/>
        <v>3</v>
      </c>
      <c r="T134" s="5">
        <f t="shared" si="283"/>
        <v>1</v>
      </c>
      <c r="U134" s="5">
        <f t="shared" si="283"/>
        <v>1</v>
      </c>
      <c r="V134" s="5">
        <f t="shared" si="283"/>
        <v>1</v>
      </c>
      <c r="W134" s="5">
        <f t="shared" si="283"/>
        <v>1</v>
      </c>
      <c r="X134" s="5">
        <f t="shared" si="283"/>
        <v>1</v>
      </c>
      <c r="Y134" s="5">
        <f t="shared" si="283"/>
        <v>1</v>
      </c>
      <c r="Z134" s="5">
        <f t="shared" si="283"/>
        <v>1</v>
      </c>
      <c r="AA134" s="5">
        <f t="shared" si="283"/>
        <v>1</v>
      </c>
      <c r="AB134" s="5">
        <f t="shared" si="283"/>
        <v>1</v>
      </c>
      <c r="AC134" s="5">
        <f t="shared" si="283"/>
        <v>1</v>
      </c>
      <c r="AD134" s="5">
        <f t="shared" si="283"/>
        <v>1</v>
      </c>
      <c r="AE134" s="5">
        <f t="shared" si="283"/>
        <v>2</v>
      </c>
      <c r="AF134" s="5">
        <f t="shared" si="283"/>
        <v>2</v>
      </c>
      <c r="AG134" s="5">
        <f t="shared" si="283"/>
        <v>1</v>
      </c>
      <c r="AH134" s="5">
        <f t="shared" si="283"/>
        <v>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7"/>
      <c r="BE134" s="3"/>
      <c r="BF134" s="48"/>
      <c r="BG134" s="48"/>
      <c r="BH134" s="48"/>
      <c r="BI134" s="48"/>
      <c r="BJ134" s="48"/>
      <c r="BK134" s="48"/>
      <c r="BL134" s="48"/>
      <c r="BM134" s="48"/>
      <c r="BN134" s="48"/>
      <c r="BO134" s="49"/>
      <c r="BP134" s="49"/>
      <c r="BQ134" s="49"/>
      <c r="BR134" s="49"/>
      <c r="BS134" s="49"/>
      <c r="BT134" s="50"/>
      <c r="BU134" s="51"/>
      <c r="BV134" s="51"/>
      <c r="BW134" s="51"/>
      <c r="BX134" s="51"/>
      <c r="BY134" s="51"/>
      <c r="BZ134" s="51"/>
      <c r="CA134" s="51"/>
      <c r="CB134" s="51"/>
    </row>
    <row r="135" spans="1:88" s="18" customFormat="1" ht="21" customHeight="1" x14ac:dyDescent="0.2">
      <c r="A135" s="1"/>
      <c r="B135" s="1473"/>
      <c r="C135" s="101" t="s">
        <v>205</v>
      </c>
      <c r="D135" s="5">
        <f>+D83+D96+D109+D122</f>
        <v>0</v>
      </c>
      <c r="E135" s="5">
        <f t="shared" si="283"/>
        <v>0</v>
      </c>
      <c r="F135" s="5">
        <f t="shared" si="283"/>
        <v>0</v>
      </c>
      <c r="G135" s="5">
        <f t="shared" si="283"/>
        <v>0</v>
      </c>
      <c r="H135" s="5">
        <f t="shared" si="283"/>
        <v>0</v>
      </c>
      <c r="I135" s="5">
        <f t="shared" si="283"/>
        <v>0</v>
      </c>
      <c r="J135" s="5">
        <f t="shared" si="283"/>
        <v>0</v>
      </c>
      <c r="K135" s="5">
        <f t="shared" si="283"/>
        <v>0</v>
      </c>
      <c r="L135" s="5">
        <f t="shared" si="283"/>
        <v>0</v>
      </c>
      <c r="M135" s="5">
        <f t="shared" si="283"/>
        <v>0</v>
      </c>
      <c r="N135" s="5">
        <f t="shared" si="283"/>
        <v>0</v>
      </c>
      <c r="O135" s="5">
        <f t="shared" si="283"/>
        <v>0</v>
      </c>
      <c r="P135" s="5">
        <f t="shared" si="283"/>
        <v>0</v>
      </c>
      <c r="Q135" s="5">
        <f t="shared" si="283"/>
        <v>0</v>
      </c>
      <c r="R135" s="5">
        <f t="shared" si="283"/>
        <v>0</v>
      </c>
      <c r="S135" s="5">
        <f t="shared" si="283"/>
        <v>0</v>
      </c>
      <c r="T135" s="5">
        <f t="shared" si="283"/>
        <v>1</v>
      </c>
      <c r="U135" s="5">
        <f t="shared" si="283"/>
        <v>1</v>
      </c>
      <c r="V135" s="5">
        <f t="shared" si="283"/>
        <v>1</v>
      </c>
      <c r="W135" s="5">
        <f t="shared" si="283"/>
        <v>1</v>
      </c>
      <c r="X135" s="5">
        <f t="shared" si="283"/>
        <v>1</v>
      </c>
      <c r="Y135" s="5">
        <f t="shared" si="283"/>
        <v>1</v>
      </c>
      <c r="Z135" s="5">
        <f t="shared" si="283"/>
        <v>1</v>
      </c>
      <c r="AA135" s="5">
        <f t="shared" si="283"/>
        <v>1</v>
      </c>
      <c r="AB135" s="5">
        <f t="shared" si="283"/>
        <v>2</v>
      </c>
      <c r="AC135" s="5">
        <f t="shared" si="283"/>
        <v>2</v>
      </c>
      <c r="AD135" s="5">
        <f t="shared" si="283"/>
        <v>2</v>
      </c>
      <c r="AE135" s="5">
        <f t="shared" si="283"/>
        <v>2</v>
      </c>
      <c r="AF135" s="5">
        <f t="shared" si="283"/>
        <v>2</v>
      </c>
      <c r="AG135" s="5">
        <f t="shared" si="283"/>
        <v>2</v>
      </c>
      <c r="AH135" s="5">
        <f t="shared" si="283"/>
        <v>2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7"/>
      <c r="BE135" s="3"/>
      <c r="BF135" s="48"/>
      <c r="BG135" s="48"/>
      <c r="BH135" s="48"/>
      <c r="BI135" s="48"/>
      <c r="BJ135" s="48"/>
      <c r="BK135" s="48"/>
      <c r="BL135" s="48"/>
      <c r="BM135" s="48"/>
      <c r="BN135" s="48"/>
      <c r="BO135" s="49"/>
      <c r="BP135" s="49"/>
      <c r="BQ135" s="49"/>
      <c r="BR135" s="49"/>
      <c r="BS135" s="49"/>
      <c r="BT135" s="50"/>
      <c r="BU135" s="51"/>
      <c r="BV135" s="51"/>
      <c r="BW135" s="51"/>
      <c r="BX135" s="51"/>
      <c r="BY135" s="51"/>
      <c r="BZ135" s="51"/>
      <c r="CA135" s="51"/>
      <c r="CB135" s="51"/>
    </row>
    <row r="136" spans="1:88" s="18" customFormat="1" ht="21" customHeight="1" x14ac:dyDescent="0.2">
      <c r="A136" s="1"/>
      <c r="B136" s="1473"/>
      <c r="C136" s="101" t="s">
        <v>206</v>
      </c>
      <c r="D136" s="14">
        <f>SUM(D133:D135)</f>
        <v>0</v>
      </c>
      <c r="E136" s="14">
        <f t="shared" ref="E136:AE136" si="284">SUM(E133:E135)</f>
        <v>0</v>
      </c>
      <c r="F136" s="14">
        <f t="shared" si="284"/>
        <v>2</v>
      </c>
      <c r="G136" s="14">
        <f t="shared" si="284"/>
        <v>2</v>
      </c>
      <c r="H136" s="14">
        <f t="shared" si="284"/>
        <v>1</v>
      </c>
      <c r="I136" s="14">
        <f t="shared" si="284"/>
        <v>1</v>
      </c>
      <c r="J136" s="14">
        <f t="shared" si="284"/>
        <v>1</v>
      </c>
      <c r="K136" s="14">
        <f t="shared" si="284"/>
        <v>1</v>
      </c>
      <c r="L136" s="14">
        <f t="shared" si="284"/>
        <v>1</v>
      </c>
      <c r="M136" s="14">
        <f t="shared" si="284"/>
        <v>1</v>
      </c>
      <c r="N136" s="14">
        <f t="shared" si="284"/>
        <v>1</v>
      </c>
      <c r="O136" s="14">
        <f t="shared" si="284"/>
        <v>1</v>
      </c>
      <c r="P136" s="14">
        <f t="shared" si="284"/>
        <v>1</v>
      </c>
      <c r="Q136" s="14">
        <f t="shared" si="284"/>
        <v>1</v>
      </c>
      <c r="R136" s="14">
        <f t="shared" si="284"/>
        <v>2</v>
      </c>
      <c r="S136" s="14">
        <f t="shared" si="284"/>
        <v>3</v>
      </c>
      <c r="T136" s="14">
        <f t="shared" si="284"/>
        <v>2</v>
      </c>
      <c r="U136" s="14">
        <f t="shared" si="284"/>
        <v>2</v>
      </c>
      <c r="V136" s="14">
        <f t="shared" si="284"/>
        <v>2</v>
      </c>
      <c r="W136" s="14">
        <f t="shared" si="284"/>
        <v>2</v>
      </c>
      <c r="X136" s="14">
        <f t="shared" si="284"/>
        <v>2</v>
      </c>
      <c r="Y136" s="14">
        <f t="shared" si="284"/>
        <v>2</v>
      </c>
      <c r="Z136" s="14">
        <f t="shared" si="284"/>
        <v>2</v>
      </c>
      <c r="AA136" s="14">
        <f t="shared" si="284"/>
        <v>2</v>
      </c>
      <c r="AB136" s="14">
        <f t="shared" si="284"/>
        <v>3</v>
      </c>
      <c r="AC136" s="14">
        <f t="shared" si="284"/>
        <v>3</v>
      </c>
      <c r="AD136" s="14">
        <f t="shared" si="284"/>
        <v>3</v>
      </c>
      <c r="AE136" s="14">
        <f t="shared" si="284"/>
        <v>4</v>
      </c>
      <c r="AF136" s="14">
        <f>SUM(AF133:AF135)</f>
        <v>4</v>
      </c>
      <c r="AG136" s="14">
        <f>SUM(AG133:AG135)</f>
        <v>3</v>
      </c>
      <c r="AH136" s="14">
        <f>SUM(AH133:AH135)</f>
        <v>3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7"/>
      <c r="BE136" s="3"/>
      <c r="BF136" s="48"/>
      <c r="BG136" s="48"/>
      <c r="BH136" s="48"/>
      <c r="BI136" s="48"/>
      <c r="BJ136" s="48"/>
      <c r="BK136" s="48"/>
      <c r="BL136" s="48"/>
      <c r="BM136" s="48"/>
      <c r="BN136" s="48"/>
      <c r="BO136" s="49"/>
      <c r="BP136" s="49"/>
      <c r="BQ136" s="49"/>
      <c r="BR136" s="49"/>
      <c r="BS136" s="49"/>
      <c r="BT136" s="50"/>
      <c r="BU136" s="51"/>
      <c r="BV136" s="51"/>
      <c r="BW136" s="51"/>
      <c r="BX136" s="51"/>
      <c r="BY136" s="51"/>
      <c r="BZ136" s="51"/>
      <c r="CA136" s="51"/>
      <c r="CB136" s="51"/>
    </row>
    <row r="137" spans="1:88" s="18" customFormat="1" ht="21" customHeight="1" x14ac:dyDescent="0.2">
      <c r="A137" s="1"/>
      <c r="B137" s="1473"/>
      <c r="C137" s="14" t="s">
        <v>36</v>
      </c>
      <c r="D137" s="5">
        <f t="shared" ref="D137:AH144" si="285">+D85+D98+D111+D124</f>
        <v>0</v>
      </c>
      <c r="E137" s="5">
        <f t="shared" si="285"/>
        <v>0</v>
      </c>
      <c r="F137" s="5">
        <f t="shared" si="285"/>
        <v>1</v>
      </c>
      <c r="G137" s="5">
        <f t="shared" si="285"/>
        <v>1</v>
      </c>
      <c r="H137" s="5">
        <f t="shared" si="285"/>
        <v>1</v>
      </c>
      <c r="I137" s="5">
        <f t="shared" si="285"/>
        <v>1</v>
      </c>
      <c r="J137" s="5">
        <f t="shared" si="285"/>
        <v>1</v>
      </c>
      <c r="K137" s="5">
        <f t="shared" si="285"/>
        <v>0</v>
      </c>
      <c r="L137" s="5">
        <f t="shared" si="285"/>
        <v>0</v>
      </c>
      <c r="M137" s="5">
        <f t="shared" si="285"/>
        <v>1</v>
      </c>
      <c r="N137" s="5">
        <f t="shared" si="285"/>
        <v>1</v>
      </c>
      <c r="O137" s="5">
        <f t="shared" si="285"/>
        <v>1</v>
      </c>
      <c r="P137" s="5">
        <f t="shared" si="285"/>
        <v>1</v>
      </c>
      <c r="Q137" s="5">
        <f t="shared" si="285"/>
        <v>1</v>
      </c>
      <c r="R137" s="5">
        <f t="shared" si="285"/>
        <v>0</v>
      </c>
      <c r="S137" s="5">
        <f t="shared" si="285"/>
        <v>0</v>
      </c>
      <c r="T137" s="5">
        <f t="shared" si="285"/>
        <v>0</v>
      </c>
      <c r="U137" s="5">
        <f t="shared" si="285"/>
        <v>0</v>
      </c>
      <c r="V137" s="5">
        <f t="shared" si="285"/>
        <v>0</v>
      </c>
      <c r="W137" s="5">
        <f t="shared" si="285"/>
        <v>0</v>
      </c>
      <c r="X137" s="5">
        <f t="shared" si="285"/>
        <v>0</v>
      </c>
      <c r="Y137" s="5">
        <f t="shared" si="285"/>
        <v>0</v>
      </c>
      <c r="Z137" s="5">
        <f t="shared" si="285"/>
        <v>0</v>
      </c>
      <c r="AA137" s="5">
        <f t="shared" si="285"/>
        <v>0</v>
      </c>
      <c r="AB137" s="5">
        <f t="shared" si="285"/>
        <v>0</v>
      </c>
      <c r="AC137" s="5">
        <f t="shared" si="285"/>
        <v>0</v>
      </c>
      <c r="AD137" s="5">
        <f t="shared" si="285"/>
        <v>0</v>
      </c>
      <c r="AE137" s="5">
        <f t="shared" si="285"/>
        <v>0</v>
      </c>
      <c r="AF137" s="5">
        <f t="shared" si="285"/>
        <v>0</v>
      </c>
      <c r="AG137" s="5">
        <f t="shared" si="285"/>
        <v>0</v>
      </c>
      <c r="AH137" s="5">
        <f t="shared" si="285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7"/>
      <c r="BE137" s="3"/>
      <c r="BF137" s="48"/>
      <c r="BG137" s="48"/>
      <c r="BH137" s="48"/>
      <c r="BI137" s="48"/>
      <c r="BJ137" s="48"/>
      <c r="BK137" s="48"/>
      <c r="BL137" s="48"/>
      <c r="BM137" s="48"/>
      <c r="BN137" s="48"/>
      <c r="BO137" s="49"/>
      <c r="BP137" s="49"/>
      <c r="BQ137" s="49"/>
      <c r="BR137" s="49"/>
      <c r="BS137" s="49"/>
      <c r="BT137" s="50"/>
      <c r="BU137" s="51"/>
      <c r="BV137" s="51"/>
      <c r="BW137" s="51"/>
      <c r="BX137" s="51"/>
      <c r="BY137" s="51"/>
      <c r="BZ137" s="51"/>
      <c r="CA137" s="51"/>
      <c r="CB137" s="51"/>
    </row>
    <row r="138" spans="1:88" s="18" customFormat="1" ht="21" customHeight="1" x14ac:dyDescent="0.2">
      <c r="A138" s="1"/>
      <c r="B138" s="1473"/>
      <c r="C138" s="14" t="s">
        <v>37</v>
      </c>
      <c r="D138" s="5">
        <f t="shared" si="285"/>
        <v>0</v>
      </c>
      <c r="E138" s="5">
        <f t="shared" si="285"/>
        <v>0</v>
      </c>
      <c r="F138" s="5">
        <f t="shared" si="285"/>
        <v>4</v>
      </c>
      <c r="G138" s="5">
        <f t="shared" si="285"/>
        <v>4</v>
      </c>
      <c r="H138" s="5">
        <f t="shared" si="285"/>
        <v>4</v>
      </c>
      <c r="I138" s="5">
        <f t="shared" si="285"/>
        <v>4</v>
      </c>
      <c r="J138" s="5">
        <f t="shared" si="285"/>
        <v>4</v>
      </c>
      <c r="K138" s="5">
        <f t="shared" si="285"/>
        <v>0</v>
      </c>
      <c r="L138" s="5">
        <f t="shared" si="285"/>
        <v>0</v>
      </c>
      <c r="M138" s="5">
        <f t="shared" si="285"/>
        <v>4</v>
      </c>
      <c r="N138" s="5">
        <f t="shared" si="285"/>
        <v>4</v>
      </c>
      <c r="O138" s="5">
        <f t="shared" si="285"/>
        <v>3</v>
      </c>
      <c r="P138" s="5">
        <f t="shared" si="285"/>
        <v>3</v>
      </c>
      <c r="Q138" s="5">
        <f t="shared" si="285"/>
        <v>3</v>
      </c>
      <c r="R138" s="5">
        <f t="shared" si="285"/>
        <v>0</v>
      </c>
      <c r="S138" s="5">
        <f t="shared" si="285"/>
        <v>1</v>
      </c>
      <c r="T138" s="5">
        <f t="shared" si="285"/>
        <v>4</v>
      </c>
      <c r="U138" s="5">
        <f t="shared" si="285"/>
        <v>4</v>
      </c>
      <c r="V138" s="5">
        <f t="shared" si="285"/>
        <v>3</v>
      </c>
      <c r="W138" s="5">
        <f t="shared" si="285"/>
        <v>3</v>
      </c>
      <c r="X138" s="5">
        <f t="shared" si="285"/>
        <v>3</v>
      </c>
      <c r="Y138" s="5">
        <f t="shared" si="285"/>
        <v>0</v>
      </c>
      <c r="Z138" s="5">
        <f t="shared" si="285"/>
        <v>0</v>
      </c>
      <c r="AA138" s="5">
        <f t="shared" si="285"/>
        <v>4</v>
      </c>
      <c r="AB138" s="5">
        <f t="shared" si="285"/>
        <v>4</v>
      </c>
      <c r="AC138" s="5">
        <f t="shared" si="285"/>
        <v>4</v>
      </c>
      <c r="AD138" s="5">
        <f t="shared" si="285"/>
        <v>4</v>
      </c>
      <c r="AE138" s="5">
        <f t="shared" si="285"/>
        <v>4</v>
      </c>
      <c r="AF138" s="5">
        <f t="shared" si="285"/>
        <v>0</v>
      </c>
      <c r="AG138" s="5">
        <f t="shared" si="285"/>
        <v>1</v>
      </c>
      <c r="AH138" s="5">
        <f t="shared" si="285"/>
        <v>5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7"/>
      <c r="BE138" s="3"/>
      <c r="BF138" s="48"/>
      <c r="BG138" s="48"/>
      <c r="BH138" s="48"/>
      <c r="BI138" s="48"/>
      <c r="BJ138" s="48"/>
      <c r="BK138" s="48"/>
      <c r="BL138" s="48"/>
      <c r="BM138" s="48"/>
      <c r="BN138" s="48"/>
      <c r="BO138" s="49"/>
      <c r="BP138" s="49"/>
      <c r="BQ138" s="49"/>
      <c r="BR138" s="49"/>
      <c r="BS138" s="49"/>
      <c r="BT138" s="50"/>
      <c r="BU138" s="51"/>
      <c r="BV138" s="51"/>
      <c r="BW138" s="51"/>
      <c r="BX138" s="51"/>
      <c r="BY138" s="51"/>
      <c r="BZ138" s="51"/>
      <c r="CA138" s="51"/>
      <c r="CB138" s="51"/>
    </row>
    <row r="139" spans="1:88" s="18" customFormat="1" ht="21" customHeight="1" x14ac:dyDescent="0.2">
      <c r="A139" s="1"/>
      <c r="B139" s="1473"/>
      <c r="C139" s="14" t="s">
        <v>38</v>
      </c>
      <c r="D139" s="5">
        <f t="shared" si="285"/>
        <v>0</v>
      </c>
      <c r="E139" s="5">
        <f t="shared" si="285"/>
        <v>0</v>
      </c>
      <c r="F139" s="5">
        <f t="shared" si="285"/>
        <v>0</v>
      </c>
      <c r="G139" s="5">
        <f t="shared" si="285"/>
        <v>0</v>
      </c>
      <c r="H139" s="5">
        <f t="shared" si="285"/>
        <v>0</v>
      </c>
      <c r="I139" s="5">
        <f t="shared" si="285"/>
        <v>0</v>
      </c>
      <c r="J139" s="5">
        <f t="shared" si="285"/>
        <v>0</v>
      </c>
      <c r="K139" s="5">
        <f t="shared" si="285"/>
        <v>0</v>
      </c>
      <c r="L139" s="5">
        <f t="shared" si="285"/>
        <v>0</v>
      </c>
      <c r="M139" s="5">
        <f t="shared" si="285"/>
        <v>0</v>
      </c>
      <c r="N139" s="5">
        <f t="shared" si="285"/>
        <v>0</v>
      </c>
      <c r="O139" s="5">
        <f t="shared" si="285"/>
        <v>1</v>
      </c>
      <c r="P139" s="5">
        <f t="shared" si="285"/>
        <v>1</v>
      </c>
      <c r="Q139" s="5">
        <f t="shared" si="285"/>
        <v>1</v>
      </c>
      <c r="R139" s="5">
        <f t="shared" si="285"/>
        <v>0</v>
      </c>
      <c r="S139" s="5">
        <f t="shared" si="285"/>
        <v>0</v>
      </c>
      <c r="T139" s="5">
        <f t="shared" si="285"/>
        <v>1</v>
      </c>
      <c r="U139" s="5">
        <f t="shared" si="285"/>
        <v>1</v>
      </c>
      <c r="V139" s="5">
        <f t="shared" si="285"/>
        <v>1</v>
      </c>
      <c r="W139" s="5">
        <f t="shared" si="285"/>
        <v>1</v>
      </c>
      <c r="X139" s="5">
        <f t="shared" si="285"/>
        <v>1</v>
      </c>
      <c r="Y139" s="5">
        <f t="shared" si="285"/>
        <v>0</v>
      </c>
      <c r="Z139" s="5">
        <f t="shared" si="285"/>
        <v>0</v>
      </c>
      <c r="AA139" s="5">
        <f t="shared" si="285"/>
        <v>1</v>
      </c>
      <c r="AB139" s="5">
        <f t="shared" si="285"/>
        <v>1</v>
      </c>
      <c r="AC139" s="5">
        <f t="shared" si="285"/>
        <v>0</v>
      </c>
      <c r="AD139" s="5">
        <f t="shared" si="285"/>
        <v>0</v>
      </c>
      <c r="AE139" s="5">
        <f t="shared" si="285"/>
        <v>0</v>
      </c>
      <c r="AF139" s="5">
        <f t="shared" si="285"/>
        <v>0</v>
      </c>
      <c r="AG139" s="5">
        <f t="shared" si="285"/>
        <v>0</v>
      </c>
      <c r="AH139" s="5">
        <f t="shared" si="285"/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47"/>
      <c r="BE139" s="3"/>
      <c r="BF139" s="48"/>
      <c r="BG139" s="48"/>
      <c r="BH139" s="48"/>
      <c r="BI139" s="48"/>
      <c r="BJ139" s="48"/>
      <c r="BK139" s="48"/>
      <c r="BL139" s="48"/>
      <c r="BM139" s="48"/>
      <c r="BN139" s="48"/>
      <c r="BO139" s="49"/>
      <c r="BP139" s="49"/>
      <c r="BQ139" s="49"/>
      <c r="BR139" s="49"/>
      <c r="BS139" s="49"/>
      <c r="BT139" s="50"/>
      <c r="BU139" s="51"/>
      <c r="BV139" s="51"/>
      <c r="BW139" s="51"/>
      <c r="BX139" s="51"/>
      <c r="BY139" s="51"/>
      <c r="BZ139" s="51"/>
      <c r="CA139" s="51"/>
      <c r="CB139" s="51"/>
    </row>
    <row r="140" spans="1:88" s="18" customFormat="1" ht="21" customHeight="1" x14ac:dyDescent="0.2">
      <c r="A140" s="1"/>
      <c r="B140" s="1473"/>
      <c r="C140" s="14" t="s">
        <v>183</v>
      </c>
      <c r="D140" s="5">
        <f t="shared" si="285"/>
        <v>0</v>
      </c>
      <c r="E140" s="5">
        <f t="shared" si="285"/>
        <v>0</v>
      </c>
      <c r="F140" s="5">
        <f t="shared" si="285"/>
        <v>0</v>
      </c>
      <c r="G140" s="5">
        <f t="shared" si="285"/>
        <v>0</v>
      </c>
      <c r="H140" s="5">
        <f t="shared" si="285"/>
        <v>0</v>
      </c>
      <c r="I140" s="5">
        <f t="shared" si="285"/>
        <v>0</v>
      </c>
      <c r="J140" s="5">
        <f t="shared" si="285"/>
        <v>0</v>
      </c>
      <c r="K140" s="5">
        <f t="shared" si="285"/>
        <v>0</v>
      </c>
      <c r="L140" s="5">
        <f t="shared" si="285"/>
        <v>0</v>
      </c>
      <c r="M140" s="5">
        <f t="shared" si="285"/>
        <v>0</v>
      </c>
      <c r="N140" s="5">
        <f t="shared" si="285"/>
        <v>0</v>
      </c>
      <c r="O140" s="5">
        <f t="shared" si="285"/>
        <v>0</v>
      </c>
      <c r="P140" s="5">
        <f t="shared" si="285"/>
        <v>0</v>
      </c>
      <c r="Q140" s="5">
        <f t="shared" si="285"/>
        <v>0</v>
      </c>
      <c r="R140" s="5">
        <f t="shared" si="285"/>
        <v>0</v>
      </c>
      <c r="S140" s="5">
        <f t="shared" si="285"/>
        <v>0</v>
      </c>
      <c r="T140" s="5">
        <f t="shared" si="285"/>
        <v>0</v>
      </c>
      <c r="U140" s="5">
        <f t="shared" si="285"/>
        <v>0</v>
      </c>
      <c r="V140" s="5">
        <f t="shared" si="285"/>
        <v>0</v>
      </c>
      <c r="W140" s="5">
        <f t="shared" si="285"/>
        <v>0</v>
      </c>
      <c r="X140" s="5">
        <f t="shared" si="285"/>
        <v>0</v>
      </c>
      <c r="Y140" s="5">
        <f t="shared" si="285"/>
        <v>0</v>
      </c>
      <c r="Z140" s="5">
        <f t="shared" si="285"/>
        <v>0</v>
      </c>
      <c r="AA140" s="5">
        <f t="shared" si="285"/>
        <v>0</v>
      </c>
      <c r="AB140" s="5">
        <f t="shared" si="285"/>
        <v>0</v>
      </c>
      <c r="AC140" s="5">
        <f t="shared" si="285"/>
        <v>0</v>
      </c>
      <c r="AD140" s="5">
        <f t="shared" si="285"/>
        <v>0</v>
      </c>
      <c r="AE140" s="5">
        <f t="shared" si="285"/>
        <v>0</v>
      </c>
      <c r="AF140" s="5">
        <f t="shared" si="285"/>
        <v>0</v>
      </c>
      <c r="AG140" s="5">
        <f t="shared" si="285"/>
        <v>0</v>
      </c>
      <c r="AH140" s="5">
        <f t="shared" si="285"/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47"/>
      <c r="BE140" s="3"/>
      <c r="BF140" s="48"/>
      <c r="BG140" s="48"/>
      <c r="BH140" s="48"/>
      <c r="BI140" s="48"/>
      <c r="BJ140" s="48"/>
      <c r="BK140" s="48"/>
      <c r="BL140" s="48"/>
      <c r="BM140" s="48"/>
      <c r="BN140" s="48"/>
      <c r="BO140" s="49"/>
      <c r="BP140" s="49"/>
      <c r="BQ140" s="49"/>
      <c r="BR140" s="49"/>
      <c r="BS140" s="49"/>
      <c r="BT140" s="50"/>
      <c r="BU140" s="51"/>
      <c r="BV140" s="51"/>
      <c r="BW140" s="51"/>
      <c r="BX140" s="51"/>
      <c r="BY140" s="51"/>
      <c r="BZ140" s="51"/>
      <c r="CA140" s="51"/>
      <c r="CB140" s="51"/>
    </row>
    <row r="141" spans="1:88" s="18" customFormat="1" ht="21" customHeight="1" x14ac:dyDescent="0.2">
      <c r="A141" s="1"/>
      <c r="B141" s="1473"/>
      <c r="C141" s="14" t="s">
        <v>39</v>
      </c>
      <c r="D141" s="5">
        <f t="shared" si="285"/>
        <v>0</v>
      </c>
      <c r="E141" s="5">
        <f t="shared" si="285"/>
        <v>0</v>
      </c>
      <c r="F141" s="5">
        <f t="shared" si="285"/>
        <v>0</v>
      </c>
      <c r="G141" s="5">
        <f t="shared" si="285"/>
        <v>0</v>
      </c>
      <c r="H141" s="5">
        <f t="shared" si="285"/>
        <v>0</v>
      </c>
      <c r="I141" s="5">
        <f t="shared" si="285"/>
        <v>0</v>
      </c>
      <c r="J141" s="5">
        <f t="shared" si="285"/>
        <v>0</v>
      </c>
      <c r="K141" s="5">
        <f t="shared" si="285"/>
        <v>0</v>
      </c>
      <c r="L141" s="5">
        <f t="shared" si="285"/>
        <v>0</v>
      </c>
      <c r="M141" s="5">
        <f t="shared" si="285"/>
        <v>0</v>
      </c>
      <c r="N141" s="5">
        <f t="shared" si="285"/>
        <v>0</v>
      </c>
      <c r="O141" s="5">
        <f t="shared" si="285"/>
        <v>0</v>
      </c>
      <c r="P141" s="5">
        <f t="shared" si="285"/>
        <v>0</v>
      </c>
      <c r="Q141" s="5">
        <f t="shared" si="285"/>
        <v>0</v>
      </c>
      <c r="R141" s="5">
        <f t="shared" si="285"/>
        <v>0</v>
      </c>
      <c r="S141" s="5">
        <f t="shared" si="285"/>
        <v>0</v>
      </c>
      <c r="T141" s="5">
        <f t="shared" si="285"/>
        <v>0</v>
      </c>
      <c r="U141" s="5">
        <f t="shared" si="285"/>
        <v>0</v>
      </c>
      <c r="V141" s="5">
        <f t="shared" si="285"/>
        <v>0</v>
      </c>
      <c r="W141" s="5">
        <f t="shared" si="285"/>
        <v>0</v>
      </c>
      <c r="X141" s="5">
        <f t="shared" si="285"/>
        <v>0</v>
      </c>
      <c r="Y141" s="5">
        <f t="shared" si="285"/>
        <v>0</v>
      </c>
      <c r="Z141" s="5">
        <f t="shared" si="285"/>
        <v>0</v>
      </c>
      <c r="AA141" s="5">
        <f t="shared" si="285"/>
        <v>0</v>
      </c>
      <c r="AB141" s="5">
        <f t="shared" si="285"/>
        <v>0</v>
      </c>
      <c r="AC141" s="5">
        <f t="shared" si="285"/>
        <v>0</v>
      </c>
      <c r="AD141" s="5">
        <f t="shared" si="285"/>
        <v>0</v>
      </c>
      <c r="AE141" s="5">
        <f t="shared" si="285"/>
        <v>0</v>
      </c>
      <c r="AF141" s="5">
        <f t="shared" si="285"/>
        <v>0</v>
      </c>
      <c r="AG141" s="5">
        <f t="shared" si="285"/>
        <v>0</v>
      </c>
      <c r="AH141" s="5">
        <f t="shared" si="285"/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7"/>
      <c r="BE141" s="3"/>
      <c r="BF141" s="48"/>
      <c r="BG141" s="48"/>
      <c r="BH141" s="48"/>
      <c r="BI141" s="48"/>
      <c r="BJ141" s="48"/>
      <c r="BK141" s="48"/>
      <c r="BL141" s="48"/>
      <c r="BM141" s="48"/>
      <c r="BN141" s="48"/>
      <c r="BO141" s="49"/>
      <c r="BP141" s="49"/>
      <c r="BQ141" s="49"/>
      <c r="BR141" s="49"/>
      <c r="BS141" s="49"/>
      <c r="BT141" s="50"/>
      <c r="BU141" s="51"/>
      <c r="BV141" s="51"/>
      <c r="BW141" s="51"/>
      <c r="BX141" s="51"/>
      <c r="BY141" s="51"/>
      <c r="BZ141" s="51"/>
      <c r="CA141" s="51"/>
      <c r="CB141" s="51"/>
    </row>
    <row r="142" spans="1:88" s="57" customFormat="1" ht="21" customHeight="1" x14ac:dyDescent="0.2">
      <c r="A142" s="1"/>
      <c r="B142" s="1473"/>
      <c r="C142" s="14" t="s">
        <v>40</v>
      </c>
      <c r="D142" s="5">
        <f t="shared" si="285"/>
        <v>0</v>
      </c>
      <c r="E142" s="5">
        <f t="shared" si="285"/>
        <v>0</v>
      </c>
      <c r="F142" s="5">
        <f t="shared" si="285"/>
        <v>0</v>
      </c>
      <c r="G142" s="5">
        <f t="shared" si="285"/>
        <v>0</v>
      </c>
      <c r="H142" s="5">
        <f t="shared" si="285"/>
        <v>0</v>
      </c>
      <c r="I142" s="5">
        <f t="shared" si="285"/>
        <v>0</v>
      </c>
      <c r="J142" s="5">
        <f t="shared" si="285"/>
        <v>0</v>
      </c>
      <c r="K142" s="5">
        <f t="shared" si="285"/>
        <v>0</v>
      </c>
      <c r="L142" s="5">
        <f t="shared" si="285"/>
        <v>0</v>
      </c>
      <c r="M142" s="5">
        <f t="shared" si="285"/>
        <v>0</v>
      </c>
      <c r="N142" s="5">
        <f t="shared" si="285"/>
        <v>0</v>
      </c>
      <c r="O142" s="5">
        <f t="shared" si="285"/>
        <v>0</v>
      </c>
      <c r="P142" s="5">
        <f t="shared" si="285"/>
        <v>0</v>
      </c>
      <c r="Q142" s="5">
        <f t="shared" si="285"/>
        <v>0</v>
      </c>
      <c r="R142" s="5">
        <f t="shared" si="285"/>
        <v>0</v>
      </c>
      <c r="S142" s="5">
        <f t="shared" si="285"/>
        <v>0</v>
      </c>
      <c r="T142" s="5">
        <f t="shared" si="285"/>
        <v>0</v>
      </c>
      <c r="U142" s="5">
        <f t="shared" si="285"/>
        <v>0</v>
      </c>
      <c r="V142" s="5">
        <f t="shared" si="285"/>
        <v>0</v>
      </c>
      <c r="W142" s="5">
        <f t="shared" si="285"/>
        <v>0</v>
      </c>
      <c r="X142" s="5">
        <f t="shared" si="285"/>
        <v>0</v>
      </c>
      <c r="Y142" s="5">
        <f t="shared" si="285"/>
        <v>0</v>
      </c>
      <c r="Z142" s="5">
        <f t="shared" si="285"/>
        <v>0</v>
      </c>
      <c r="AA142" s="5">
        <f t="shared" si="285"/>
        <v>13</v>
      </c>
      <c r="AB142" s="5">
        <f t="shared" si="285"/>
        <v>13</v>
      </c>
      <c r="AC142" s="5">
        <f t="shared" si="285"/>
        <v>0</v>
      </c>
      <c r="AD142" s="5">
        <f t="shared" si="285"/>
        <v>0</v>
      </c>
      <c r="AE142" s="5">
        <f t="shared" si="285"/>
        <v>0</v>
      </c>
      <c r="AF142" s="5">
        <f t="shared" si="285"/>
        <v>0</v>
      </c>
      <c r="AG142" s="5">
        <f t="shared" si="285"/>
        <v>0</v>
      </c>
      <c r="AH142" s="5">
        <f t="shared" si="285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7"/>
      <c r="BE142" s="3"/>
      <c r="BF142" s="48"/>
      <c r="BG142" s="48"/>
      <c r="BH142" s="48"/>
      <c r="BI142" s="48"/>
      <c r="BJ142" s="48"/>
      <c r="BK142" s="48"/>
      <c r="BL142" s="48"/>
      <c r="BM142" s="48"/>
      <c r="BN142" s="48"/>
      <c r="BO142" s="49"/>
      <c r="BP142" s="49"/>
      <c r="BQ142" s="49"/>
      <c r="BR142" s="49"/>
      <c r="BS142" s="49"/>
      <c r="BT142" s="50"/>
      <c r="BU142" s="51"/>
      <c r="BV142" s="51"/>
      <c r="BW142" s="51"/>
      <c r="BX142" s="51"/>
      <c r="BY142" s="51"/>
      <c r="BZ142" s="51"/>
      <c r="CA142" s="51"/>
      <c r="CB142" s="51"/>
      <c r="CC142" s="18"/>
      <c r="CD142" s="18"/>
      <c r="CE142" s="18"/>
      <c r="CF142" s="18"/>
      <c r="CG142" s="18"/>
      <c r="CH142" s="18"/>
      <c r="CI142" s="18"/>
      <c r="CJ142" s="18"/>
    </row>
    <row r="143" spans="1:88" s="57" customFormat="1" ht="21" customHeight="1" x14ac:dyDescent="0.2">
      <c r="A143" s="48"/>
      <c r="B143" s="1473"/>
      <c r="C143" s="14" t="s">
        <v>58</v>
      </c>
      <c r="D143" s="14">
        <f t="shared" si="285"/>
        <v>2</v>
      </c>
      <c r="E143" s="14">
        <f t="shared" si="285"/>
        <v>0</v>
      </c>
      <c r="F143" s="14">
        <f t="shared" si="285"/>
        <v>1</v>
      </c>
      <c r="G143" s="14">
        <f t="shared" si="285"/>
        <v>1</v>
      </c>
      <c r="H143" s="14">
        <f t="shared" si="285"/>
        <v>1</v>
      </c>
      <c r="I143" s="14">
        <f t="shared" si="285"/>
        <v>0</v>
      </c>
      <c r="J143" s="14">
        <f t="shared" si="285"/>
        <v>2</v>
      </c>
      <c r="K143" s="14">
        <f t="shared" si="285"/>
        <v>1</v>
      </c>
      <c r="L143" s="14">
        <f t="shared" si="285"/>
        <v>0</v>
      </c>
      <c r="M143" s="14">
        <f t="shared" si="285"/>
        <v>0</v>
      </c>
      <c r="N143" s="14">
        <f t="shared" si="285"/>
        <v>0</v>
      </c>
      <c r="O143" s="14">
        <f t="shared" si="285"/>
        <v>0</v>
      </c>
      <c r="P143" s="14">
        <f t="shared" si="285"/>
        <v>0</v>
      </c>
      <c r="Q143" s="14">
        <f t="shared" si="285"/>
        <v>0</v>
      </c>
      <c r="R143" s="14">
        <f t="shared" si="285"/>
        <v>2</v>
      </c>
      <c r="S143" s="14">
        <f t="shared" si="285"/>
        <v>1</v>
      </c>
      <c r="T143" s="14">
        <f t="shared" si="285"/>
        <v>1</v>
      </c>
      <c r="U143" s="14">
        <f t="shared" si="285"/>
        <v>1</v>
      </c>
      <c r="V143" s="14">
        <f t="shared" si="285"/>
        <v>2</v>
      </c>
      <c r="W143" s="14">
        <f t="shared" si="285"/>
        <v>1</v>
      </c>
      <c r="X143" s="14">
        <f t="shared" si="285"/>
        <v>1</v>
      </c>
      <c r="Y143" s="14">
        <f t="shared" si="285"/>
        <v>2</v>
      </c>
      <c r="Z143" s="14">
        <f t="shared" si="285"/>
        <v>1</v>
      </c>
      <c r="AA143" s="14">
        <f t="shared" si="285"/>
        <v>0</v>
      </c>
      <c r="AB143" s="14">
        <f t="shared" si="285"/>
        <v>0</v>
      </c>
      <c r="AC143" s="14">
        <f t="shared" si="285"/>
        <v>0</v>
      </c>
      <c r="AD143" s="14">
        <f t="shared" si="285"/>
        <v>1</v>
      </c>
      <c r="AE143" s="14">
        <f t="shared" si="285"/>
        <v>0</v>
      </c>
      <c r="AF143" s="14">
        <f t="shared" si="285"/>
        <v>0</v>
      </c>
      <c r="AG143" s="14">
        <f t="shared" si="285"/>
        <v>0</v>
      </c>
      <c r="AH143" s="14">
        <f t="shared" si="285"/>
        <v>0</v>
      </c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96"/>
      <c r="BE143" s="97"/>
      <c r="BF143" s="48"/>
      <c r="BG143" s="48"/>
      <c r="BH143" s="48"/>
      <c r="BI143" s="48"/>
      <c r="BJ143" s="48"/>
      <c r="BK143" s="48"/>
      <c r="BL143" s="48"/>
      <c r="BM143" s="48"/>
      <c r="BN143" s="48"/>
      <c r="BO143" s="50"/>
      <c r="BP143" s="50"/>
      <c r="BQ143" s="50"/>
      <c r="BR143" s="50"/>
      <c r="BS143" s="50"/>
      <c r="BT143" s="50"/>
      <c r="BU143" s="54"/>
      <c r="BV143" s="54"/>
      <c r="BW143" s="54"/>
      <c r="BX143" s="54"/>
      <c r="BY143" s="54"/>
      <c r="BZ143" s="54"/>
      <c r="CA143" s="54"/>
      <c r="CB143" s="54"/>
    </row>
    <row r="144" spans="1:88" s="18" customFormat="1" ht="21" customHeight="1" x14ac:dyDescent="0.2">
      <c r="A144" s="48"/>
      <c r="B144" s="1473"/>
      <c r="C144" s="14" t="s">
        <v>35</v>
      </c>
      <c r="D144" s="14">
        <f t="shared" si="285"/>
        <v>0</v>
      </c>
      <c r="E144" s="14">
        <f t="shared" si="285"/>
        <v>1</v>
      </c>
      <c r="F144" s="14">
        <f t="shared" si="285"/>
        <v>0</v>
      </c>
      <c r="G144" s="14">
        <f t="shared" si="285"/>
        <v>1</v>
      </c>
      <c r="H144" s="14">
        <f t="shared" si="285"/>
        <v>0</v>
      </c>
      <c r="I144" s="14">
        <f t="shared" si="285"/>
        <v>1</v>
      </c>
      <c r="J144" s="14">
        <f t="shared" si="285"/>
        <v>1</v>
      </c>
      <c r="K144" s="14">
        <f t="shared" si="285"/>
        <v>0</v>
      </c>
      <c r="L144" s="14">
        <f t="shared" si="285"/>
        <v>0</v>
      </c>
      <c r="M144" s="14">
        <f t="shared" si="285"/>
        <v>2</v>
      </c>
      <c r="N144" s="14">
        <f t="shared" si="285"/>
        <v>0</v>
      </c>
      <c r="O144" s="14">
        <f t="shared" si="285"/>
        <v>0</v>
      </c>
      <c r="P144" s="14">
        <f t="shared" si="285"/>
        <v>0</v>
      </c>
      <c r="Q144" s="14">
        <f t="shared" si="285"/>
        <v>1</v>
      </c>
      <c r="R144" s="14">
        <f t="shared" si="285"/>
        <v>0</v>
      </c>
      <c r="S144" s="14">
        <f t="shared" si="285"/>
        <v>0</v>
      </c>
      <c r="T144" s="14">
        <f t="shared" si="285"/>
        <v>0</v>
      </c>
      <c r="U144" s="14">
        <f t="shared" si="285"/>
        <v>0</v>
      </c>
      <c r="V144" s="14">
        <f t="shared" si="285"/>
        <v>0</v>
      </c>
      <c r="W144" s="14">
        <f t="shared" si="285"/>
        <v>1</v>
      </c>
      <c r="X144" s="14">
        <f t="shared" si="285"/>
        <v>0</v>
      </c>
      <c r="Y144" s="14">
        <f t="shared" si="285"/>
        <v>0</v>
      </c>
      <c r="Z144" s="14">
        <f t="shared" si="285"/>
        <v>0</v>
      </c>
      <c r="AA144" s="14">
        <f t="shared" si="285"/>
        <v>0</v>
      </c>
      <c r="AB144" s="14">
        <f t="shared" si="285"/>
        <v>0</v>
      </c>
      <c r="AC144" s="14">
        <f t="shared" si="285"/>
        <v>0</v>
      </c>
      <c r="AD144" s="14">
        <f t="shared" si="285"/>
        <v>0</v>
      </c>
      <c r="AE144" s="14">
        <f t="shared" si="285"/>
        <v>0</v>
      </c>
      <c r="AF144" s="14">
        <f t="shared" si="285"/>
        <v>0</v>
      </c>
      <c r="AG144" s="14">
        <f t="shared" si="285"/>
        <v>0</v>
      </c>
      <c r="AH144" s="14">
        <f t="shared" si="285"/>
        <v>0</v>
      </c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96"/>
      <c r="BE144" s="97"/>
      <c r="BF144" s="48"/>
      <c r="BG144" s="48"/>
      <c r="BH144" s="48"/>
      <c r="BI144" s="48"/>
      <c r="BJ144" s="48"/>
      <c r="BK144" s="48"/>
      <c r="BL144" s="48"/>
      <c r="BM144" s="48"/>
      <c r="BN144" s="48"/>
      <c r="BO144" s="50"/>
      <c r="BP144" s="50"/>
      <c r="BQ144" s="50"/>
      <c r="BR144" s="50"/>
      <c r="BS144" s="50"/>
      <c r="BT144" s="50"/>
      <c r="BU144" s="54"/>
      <c r="BV144" s="54"/>
      <c r="BW144" s="54"/>
      <c r="BX144" s="54"/>
      <c r="BY144" s="54"/>
      <c r="BZ144" s="54"/>
      <c r="CA144" s="54"/>
      <c r="CB144" s="54"/>
      <c r="CC144" s="57"/>
      <c r="CD144" s="57"/>
      <c r="CE144" s="57"/>
      <c r="CF144" s="57"/>
      <c r="CG144" s="57"/>
      <c r="CH144" s="57"/>
      <c r="CI144" s="57"/>
      <c r="CJ144" s="57"/>
    </row>
    <row r="145" spans="1:88" s="18" customFormat="1" ht="21" customHeight="1" x14ac:dyDescent="0.2">
      <c r="A145" s="1463"/>
      <c r="B145" s="1464"/>
      <c r="C145" s="1464"/>
      <c r="D145" s="1464"/>
      <c r="E145" s="1464"/>
      <c r="F145" s="1464"/>
      <c r="G145" s="1464"/>
      <c r="H145" s="1464"/>
      <c r="I145" s="1464"/>
      <c r="J145" s="1464"/>
      <c r="K145" s="1464"/>
      <c r="L145" s="1464"/>
      <c r="M145" s="1464"/>
      <c r="N145" s="1464"/>
      <c r="O145" s="1464"/>
      <c r="P145" s="1464"/>
      <c r="Q145" s="1464"/>
      <c r="R145" s="1464"/>
      <c r="S145" s="1464"/>
      <c r="T145" s="1464"/>
      <c r="U145" s="1464"/>
      <c r="V145" s="1464"/>
      <c r="W145" s="1464"/>
      <c r="X145" s="1464"/>
      <c r="Y145" s="1464"/>
      <c r="Z145" s="1464"/>
      <c r="AA145" s="1464"/>
      <c r="AB145" s="1464"/>
      <c r="AC145" s="1464"/>
      <c r="AD145" s="1464"/>
      <c r="AE145" s="1464"/>
      <c r="AF145" s="106"/>
      <c r="AG145" s="106"/>
      <c r="AH145" s="106"/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7"/>
      <c r="BE145" s="3"/>
      <c r="BF145" s="1"/>
      <c r="BG145" s="1"/>
      <c r="BH145" s="1"/>
      <c r="BI145" s="1"/>
      <c r="BJ145" s="1"/>
      <c r="BK145" s="1"/>
      <c r="BL145" s="1"/>
      <c r="BM145" s="1"/>
      <c r="BN145" s="1"/>
      <c r="BO145" s="49"/>
      <c r="BP145" s="49"/>
      <c r="BQ145" s="49"/>
      <c r="BR145" s="49"/>
      <c r="BS145" s="49"/>
      <c r="BT145" s="50"/>
      <c r="BU145" s="51"/>
      <c r="BV145" s="51"/>
      <c r="BW145" s="51"/>
      <c r="BX145" s="52"/>
      <c r="BY145" s="52"/>
      <c r="BZ145" s="52"/>
      <c r="CA145" s="52"/>
      <c r="CB145" s="52"/>
    </row>
    <row r="146" spans="1:88" x14ac:dyDescent="0.25">
      <c r="AI146" s="2"/>
      <c r="AJ146" s="2"/>
      <c r="AK146" s="2"/>
      <c r="AL146" s="2"/>
      <c r="AM146" s="2"/>
      <c r="AN146" s="2"/>
      <c r="AO146" s="2"/>
      <c r="CC146" s="18"/>
      <c r="CD146" s="18"/>
      <c r="CG146" s="18"/>
      <c r="CH146" s="18"/>
      <c r="CI146" s="18"/>
      <c r="CJ146" s="18"/>
    </row>
  </sheetData>
  <sheetProtection formatCells="0"/>
  <dataConsolidate link="1"/>
  <mergeCells count="62">
    <mergeCell ref="BF10:BN11"/>
    <mergeCell ref="CC12:CD12"/>
    <mergeCell ref="BT11:BT12"/>
    <mergeCell ref="BU11:BU12"/>
    <mergeCell ref="BV11:BV12"/>
    <mergeCell ref="BW11:BW12"/>
    <mergeCell ref="BX11:BX12"/>
    <mergeCell ref="BY11:BY12"/>
    <mergeCell ref="BO9:CB9"/>
    <mergeCell ref="CC9:CD9"/>
    <mergeCell ref="BO10:BS10"/>
    <mergeCell ref="BU10:BY10"/>
    <mergeCell ref="BZ10:CB10"/>
    <mergeCell ref="CC10:CD10"/>
    <mergeCell ref="AI3:AJ3"/>
    <mergeCell ref="AI4:AJ4"/>
    <mergeCell ref="AM4:BC5"/>
    <mergeCell ref="A1:C1"/>
    <mergeCell ref="AI1:AJ1"/>
    <mergeCell ref="AM1:BC1"/>
    <mergeCell ref="A2:A4"/>
    <mergeCell ref="AI2:AJ2"/>
    <mergeCell ref="AM2:BC3"/>
    <mergeCell ref="A5:C5"/>
    <mergeCell ref="AI5:AJ5"/>
    <mergeCell ref="BF6:BF8"/>
    <mergeCell ref="BO7:CD8"/>
    <mergeCell ref="BD2:BD4"/>
    <mergeCell ref="BE2:BE4"/>
    <mergeCell ref="BF2:BF4"/>
    <mergeCell ref="BD10:BE10"/>
    <mergeCell ref="BD6:BD8"/>
    <mergeCell ref="A6:A8"/>
    <mergeCell ref="AW9:BB9"/>
    <mergeCell ref="BD9:BE9"/>
    <mergeCell ref="A9:C9"/>
    <mergeCell ref="CN10:CQ10"/>
    <mergeCell ref="A11:C11"/>
    <mergeCell ref="BD11:BE11"/>
    <mergeCell ref="BO11:BP11"/>
    <mergeCell ref="BQ11:BQ12"/>
    <mergeCell ref="BR11:BS12"/>
    <mergeCell ref="BZ11:BZ12"/>
    <mergeCell ref="CA11:CA12"/>
    <mergeCell ref="CB11:CB12"/>
    <mergeCell ref="CC11:CD11"/>
    <mergeCell ref="BD12:BE12"/>
    <mergeCell ref="BO12:BP12"/>
    <mergeCell ref="A10:C10"/>
    <mergeCell ref="D10:AH10"/>
    <mergeCell ref="AI10:BB11"/>
    <mergeCell ref="B107:B118"/>
    <mergeCell ref="B80:C80"/>
    <mergeCell ref="B81:B92"/>
    <mergeCell ref="B93:C93"/>
    <mergeCell ref="B94:B105"/>
    <mergeCell ref="B106:C106"/>
    <mergeCell ref="B119:C119"/>
    <mergeCell ref="B120:B131"/>
    <mergeCell ref="B132:C132"/>
    <mergeCell ref="B133:B144"/>
    <mergeCell ref="A145:AE145"/>
  </mergeCells>
  <conditionalFormatting sqref="D30:P31 D32:AH43">
    <cfRule type="cellIs" dxfId="5069" priority="8448" operator="equal">
      <formula>"DC"</formula>
    </cfRule>
    <cfRule type="cellIs" dxfId="5068" priority="8449" operator="equal">
      <formula>"DS"</formula>
    </cfRule>
    <cfRule type="cellIs" dxfId="5067" priority="8450" operator="equal">
      <formula>"FE"</formula>
    </cfRule>
    <cfRule type="cellIs" dxfId="5066" priority="8451" operator="equal">
      <formula>"FES"</formula>
    </cfRule>
    <cfRule type="cellIs" dxfId="5065" priority="8452" operator="equal">
      <formula>"FED"</formula>
    </cfRule>
    <cfRule type="cellIs" dxfId="5064" priority="8453" operator="equal">
      <formula>"FEF"</formula>
    </cfRule>
    <cfRule type="cellIs" dxfId="5063" priority="8454" operator="equal">
      <formula>"B"</formula>
    </cfRule>
    <cfRule type="cellIs" dxfId="5062" priority="8455" operator="equal">
      <formula>"F"</formula>
    </cfRule>
    <cfRule type="cellIs" dxfId="5061" priority="8456" operator="equal">
      <formula>"L"</formula>
    </cfRule>
    <cfRule type="cellIs" dxfId="5060" priority="8457" operator="equal">
      <formula>"SA"</formula>
    </cfRule>
    <cfRule type="cellIs" dxfId="5059" priority="8458" operator="equal">
      <formula>"SE"</formula>
    </cfRule>
    <cfRule type="cellIs" dxfId="5058" priority="8459" operator="equal">
      <formula>"TR"</formula>
    </cfRule>
    <cfRule type="cellIs" dxfId="5057" priority="8460" operator="equal">
      <formula>"NT"</formula>
    </cfRule>
    <cfRule type="cellIs" dxfId="5056" priority="8461" operator="equal">
      <formula>"DT"</formula>
    </cfRule>
    <cfRule type="cellIs" dxfId="5055" priority="8462" operator="equal">
      <formula>"T"</formula>
    </cfRule>
    <cfRule type="cellIs" dxfId="5054" priority="8463" operator="equal">
      <formula>"FOTS"</formula>
    </cfRule>
    <cfRule type="cellIs" dxfId="5053" priority="8464" operator="equal">
      <formula>"DISP"</formula>
    </cfRule>
  </conditionalFormatting>
  <conditionalFormatting sqref="D2:AH2">
    <cfRule type="cellIs" dxfId="5052" priority="27980" operator="lessThan">
      <formula>1</formula>
    </cfRule>
    <cfRule type="cellIs" dxfId="5051" priority="27981" operator="greaterThan">
      <formula>1</formula>
    </cfRule>
    <cfRule type="cellIs" dxfId="5050" priority="27982" operator="equal">
      <formula>1</formula>
    </cfRule>
  </conditionalFormatting>
  <conditionalFormatting sqref="D3:AH4">
    <cfRule type="cellIs" dxfId="5049" priority="27995" operator="lessThan">
      <formula>4</formula>
    </cfRule>
    <cfRule type="cellIs" dxfId="5048" priority="27996" operator="greaterThan">
      <formula>4</formula>
    </cfRule>
    <cfRule type="cellIs" dxfId="5047" priority="27997" operator="equal">
      <formula>4</formula>
    </cfRule>
  </conditionalFormatting>
  <conditionalFormatting sqref="D5:AH5">
    <cfRule type="cellIs" dxfId="5046" priority="27992" operator="lessThan">
      <formula>13</formula>
    </cfRule>
    <cfRule type="cellIs" dxfId="5045" priority="27993" operator="equal">
      <formula>13</formula>
    </cfRule>
    <cfRule type="cellIs" dxfId="5044" priority="27994" operator="greaterThan">
      <formula>13</formula>
    </cfRule>
  </conditionalFormatting>
  <conditionalFormatting sqref="D6:AH6">
    <cfRule type="cellIs" dxfId="5043" priority="27986" operator="lessThan">
      <formula>1</formula>
    </cfRule>
    <cfRule type="cellIs" dxfId="5042" priority="27987" operator="greaterThan">
      <formula>1</formula>
    </cfRule>
    <cfRule type="cellIs" dxfId="5041" priority="27988" operator="equal">
      <formula>1</formula>
    </cfRule>
  </conditionalFormatting>
  <conditionalFormatting sqref="D7:AH7">
    <cfRule type="cellIs" dxfId="5040" priority="27977" operator="lessThan">
      <formula>4</formula>
    </cfRule>
    <cfRule type="cellIs" dxfId="5039" priority="27978" operator="greaterThan">
      <formula>4</formula>
    </cfRule>
    <cfRule type="cellIs" dxfId="5038" priority="27979" operator="equal">
      <formula>4</formula>
    </cfRule>
  </conditionalFormatting>
  <conditionalFormatting sqref="D8:AH8">
    <cfRule type="cellIs" dxfId="5037" priority="27983" operator="lessThan">
      <formula>8</formula>
    </cfRule>
    <cfRule type="cellIs" dxfId="5036" priority="27984" operator="greaterThan">
      <formula>8</formula>
    </cfRule>
    <cfRule type="cellIs" dxfId="5035" priority="27985" operator="equal">
      <formula>8</formula>
    </cfRule>
  </conditionalFormatting>
  <conditionalFormatting sqref="D9:AH9">
    <cfRule type="cellIs" dxfId="5034" priority="27989" operator="lessThan">
      <formula>13</formula>
    </cfRule>
    <cfRule type="cellIs" dxfId="5033" priority="27990" operator="equal">
      <formula>13</formula>
    </cfRule>
    <cfRule type="cellIs" dxfId="5032" priority="27991" operator="greaterThan">
      <formula>13</formula>
    </cfRule>
  </conditionalFormatting>
  <conditionalFormatting sqref="D13:AH28 D30:AH43">
    <cfRule type="cellIs" dxfId="5031" priority="8737" operator="equal">
      <formula>"FO"</formula>
    </cfRule>
  </conditionalFormatting>
  <conditionalFormatting sqref="D13:AH28">
    <cfRule type="cellIs" dxfId="5030" priority="235" operator="equal">
      <formula>"DC"</formula>
    </cfRule>
    <cfRule type="cellIs" dxfId="5029" priority="236" operator="equal">
      <formula>"DS"</formula>
    </cfRule>
    <cfRule type="cellIs" dxfId="5028" priority="237" operator="equal">
      <formula>"FE"</formula>
    </cfRule>
    <cfRule type="cellIs" dxfId="5027" priority="238" operator="equal">
      <formula>"FES"</formula>
    </cfRule>
    <cfRule type="cellIs" dxfId="5026" priority="239" operator="equal">
      <formula>"FED"</formula>
    </cfRule>
    <cfRule type="cellIs" dxfId="5025" priority="240" operator="equal">
      <formula>"FEF"</formula>
    </cfRule>
    <cfRule type="cellIs" dxfId="5024" priority="241" operator="equal">
      <formula>"B"</formula>
    </cfRule>
    <cfRule type="cellIs" dxfId="5023" priority="242" operator="equal">
      <formula>"F"</formula>
    </cfRule>
    <cfRule type="cellIs" dxfId="5022" priority="243" operator="equal">
      <formula>"L"</formula>
    </cfRule>
    <cfRule type="cellIs" dxfId="5021" priority="244" operator="equal">
      <formula>"SA"</formula>
    </cfRule>
    <cfRule type="cellIs" dxfId="5020" priority="245" operator="equal">
      <formula>"SE"</formula>
    </cfRule>
    <cfRule type="cellIs" dxfId="5019" priority="246" operator="equal">
      <formula>"TR"</formula>
    </cfRule>
    <cfRule type="cellIs" dxfId="5018" priority="247" operator="equal">
      <formula>"NT"</formula>
    </cfRule>
    <cfRule type="cellIs" dxfId="5017" priority="248" operator="equal">
      <formula>"DT"</formula>
    </cfRule>
    <cfRule type="cellIs" dxfId="5016" priority="249" operator="equal">
      <formula>"T"</formula>
    </cfRule>
    <cfRule type="cellIs" dxfId="5015" priority="250" operator="equal">
      <formula>"FOTS"</formula>
    </cfRule>
    <cfRule type="cellIs" dxfId="5014" priority="251" operator="equal">
      <formula>"DISP"</formula>
    </cfRule>
  </conditionalFormatting>
  <conditionalFormatting sqref="D45:AH58">
    <cfRule type="cellIs" dxfId="5013" priority="2482" operator="equal">
      <formula>"FO"</formula>
    </cfRule>
    <cfRule type="cellIs" dxfId="5012" priority="2704" operator="equal">
      <formula>"DC"</formula>
    </cfRule>
    <cfRule type="cellIs" dxfId="5011" priority="2705" operator="equal">
      <formula>"DS"</formula>
    </cfRule>
    <cfRule type="cellIs" dxfId="5010" priority="2706" operator="equal">
      <formula>"FE"</formula>
    </cfRule>
    <cfRule type="cellIs" dxfId="5009" priority="2707" operator="equal">
      <formula>"FES"</formula>
    </cfRule>
    <cfRule type="cellIs" dxfId="5008" priority="2708" operator="equal">
      <formula>"FED"</formula>
    </cfRule>
    <cfRule type="cellIs" dxfId="5007" priority="2709" operator="equal">
      <formula>"FEF"</formula>
    </cfRule>
    <cfRule type="cellIs" dxfId="5006" priority="2710" operator="equal">
      <formula>"B"</formula>
    </cfRule>
    <cfRule type="cellIs" dxfId="5005" priority="2711" operator="equal">
      <formula>"F"</formula>
    </cfRule>
    <cfRule type="cellIs" dxfId="5004" priority="2712" operator="equal">
      <formula>"L"</formula>
    </cfRule>
    <cfRule type="cellIs" dxfId="5003" priority="2713" operator="equal">
      <formula>"SA"</formula>
    </cfRule>
    <cfRule type="cellIs" dxfId="5002" priority="2714" operator="equal">
      <formula>"SE"</formula>
    </cfRule>
    <cfRule type="cellIs" dxfId="5001" priority="2715" operator="equal">
      <formula>"TR"</formula>
    </cfRule>
    <cfRule type="cellIs" dxfId="5000" priority="2716" operator="equal">
      <formula>"NT"</formula>
    </cfRule>
    <cfRule type="cellIs" dxfId="4999" priority="2717" operator="equal">
      <formula>"DT"</formula>
    </cfRule>
    <cfRule type="cellIs" dxfId="4998" priority="2718" operator="equal">
      <formula>"T"</formula>
    </cfRule>
    <cfRule type="cellIs" dxfId="4997" priority="2719" operator="equal">
      <formula>"FOTS"</formula>
    </cfRule>
    <cfRule type="cellIs" dxfId="4996" priority="2720" operator="equal">
      <formula>"DISP"</formula>
    </cfRule>
  </conditionalFormatting>
  <conditionalFormatting sqref="D60:AH76">
    <cfRule type="cellIs" dxfId="4995" priority="28079" operator="equal">
      <formula>"DC"</formula>
    </cfRule>
    <cfRule type="cellIs" dxfId="4994" priority="28080" operator="equal">
      <formula>"DS"</formula>
    </cfRule>
    <cfRule type="cellIs" dxfId="4993" priority="28081" operator="equal">
      <formula>"FE"</formula>
    </cfRule>
    <cfRule type="cellIs" dxfId="4992" priority="28082" operator="equal">
      <formula>"FES"</formula>
    </cfRule>
    <cfRule type="cellIs" dxfId="4991" priority="28083" operator="equal">
      <formula>"FED"</formula>
    </cfRule>
    <cfRule type="cellIs" dxfId="4990" priority="28084" operator="equal">
      <formula>"FEF"</formula>
    </cfRule>
    <cfRule type="cellIs" dxfId="4989" priority="28085" operator="equal">
      <formula>"B"</formula>
    </cfRule>
    <cfRule type="cellIs" dxfId="4988" priority="28086" operator="equal">
      <formula>"F"</formula>
    </cfRule>
    <cfRule type="cellIs" dxfId="4987" priority="28087" operator="equal">
      <formula>"L"</formula>
    </cfRule>
    <cfRule type="cellIs" dxfId="4986" priority="28088" operator="equal">
      <formula>"SA"</formula>
    </cfRule>
    <cfRule type="cellIs" dxfId="4985" priority="28089" operator="equal">
      <formula>"SE"</formula>
    </cfRule>
    <cfRule type="cellIs" dxfId="4984" priority="28090" operator="equal">
      <formula>"TR"</formula>
    </cfRule>
    <cfRule type="cellIs" dxfId="4983" priority="28091" operator="equal">
      <formula>"NT"</formula>
    </cfRule>
    <cfRule type="cellIs" dxfId="4982" priority="28092" operator="equal">
      <formula>"DT"</formula>
    </cfRule>
    <cfRule type="cellIs" dxfId="4981" priority="28093" operator="equal">
      <formula>"T"</formula>
    </cfRule>
    <cfRule type="cellIs" dxfId="4980" priority="28094" operator="equal">
      <formula>"FOTS"</formula>
    </cfRule>
    <cfRule type="cellIs" dxfId="4979" priority="28095" operator="equal">
      <formula>"DISP"</formula>
    </cfRule>
    <cfRule type="cellIs" dxfId="4978" priority="28096" operator="equal">
      <formula>"FO"</formula>
    </cfRule>
  </conditionalFormatting>
  <conditionalFormatting sqref="D132:AH132">
    <cfRule type="cellIs" dxfId="4977" priority="28168" operator="equal">
      <formula>"disp"</formula>
    </cfRule>
    <cfRule type="cellIs" dxfId="4976" priority="28169" operator="equal">
      <formula>"fots"</formula>
    </cfRule>
    <cfRule type="cellIs" dxfId="4975" priority="28170" operator="equal">
      <formula>"t"</formula>
    </cfRule>
    <cfRule type="cellIs" dxfId="4974" priority="28171" operator="equal">
      <formula>"tr"</formula>
    </cfRule>
    <cfRule type="cellIs" dxfId="4973" priority="28172" operator="equal">
      <formula>"se"</formula>
    </cfRule>
    <cfRule type="cellIs" dxfId="4972" priority="28173" operator="equal">
      <formula>"sa"</formula>
    </cfRule>
    <cfRule type="cellIs" dxfId="4971" priority="28174" operator="equal">
      <formula>"l"</formula>
    </cfRule>
    <cfRule type="cellIs" dxfId="4970" priority="28175" operator="equal">
      <formula>"f"</formula>
    </cfRule>
    <cfRule type="cellIs" dxfId="4969" priority="28176" operator="equal">
      <formula>"b"</formula>
    </cfRule>
    <cfRule type="cellIs" dxfId="4968" priority="28177" operator="equal">
      <formula>"fef"</formula>
    </cfRule>
    <cfRule type="cellIs" dxfId="4967" priority="28178" operator="equal">
      <formula>"fed"</formula>
    </cfRule>
    <cfRule type="cellIs" dxfId="4966" priority="28179" operator="equal">
      <formula>"fes"</formula>
    </cfRule>
    <cfRule type="cellIs" dxfId="4965" priority="28180" operator="equal">
      <formula>"ds"</formula>
    </cfRule>
    <cfRule type="cellIs" dxfId="4964" priority="28181" operator="equal">
      <formula>"fo"</formula>
    </cfRule>
    <cfRule type="cellIs" dxfId="4963" priority="28182" operator="equal">
      <formula>"FE"</formula>
    </cfRule>
  </conditionalFormatting>
  <conditionalFormatting sqref="F16:F18">
    <cfRule type="cellIs" dxfId="4962" priority="7570" operator="equal">
      <formula>"FO"</formula>
    </cfRule>
  </conditionalFormatting>
  <conditionalFormatting sqref="G16">
    <cfRule type="cellIs" dxfId="4961" priority="6957" operator="equal">
      <formula>"FO"</formula>
    </cfRule>
  </conditionalFormatting>
  <conditionalFormatting sqref="G18">
    <cfRule type="cellIs" dxfId="4960" priority="6888" operator="equal">
      <formula>"FO"</formula>
    </cfRule>
  </conditionalFormatting>
  <conditionalFormatting sqref="Q31:U31">
    <cfRule type="cellIs" dxfId="4959" priority="5715" operator="equal">
      <formula>"DC"</formula>
    </cfRule>
    <cfRule type="cellIs" dxfId="4958" priority="5716" operator="equal">
      <formula>"DS"</formula>
    </cfRule>
    <cfRule type="cellIs" dxfId="4957" priority="5717" operator="equal">
      <formula>"FE"</formula>
    </cfRule>
    <cfRule type="cellIs" dxfId="4956" priority="5718" operator="equal">
      <formula>"FES"</formula>
    </cfRule>
    <cfRule type="cellIs" dxfId="4955" priority="5719" operator="equal">
      <formula>"FED"</formula>
    </cfRule>
    <cfRule type="cellIs" dxfId="4954" priority="5720" operator="equal">
      <formula>"FEF"</formula>
    </cfRule>
    <cfRule type="cellIs" dxfId="4953" priority="5721" operator="equal">
      <formula>"B"</formula>
    </cfRule>
    <cfRule type="cellIs" dxfId="4952" priority="5722" operator="equal">
      <formula>"F"</formula>
    </cfRule>
    <cfRule type="cellIs" dxfId="4951" priority="5723" operator="equal">
      <formula>"L"</formula>
    </cfRule>
    <cfRule type="cellIs" dxfId="4950" priority="5724" operator="equal">
      <formula>"SA"</formula>
    </cfRule>
    <cfRule type="cellIs" dxfId="4949" priority="5725" operator="equal">
      <formula>"SE"</formula>
    </cfRule>
    <cfRule type="cellIs" dxfId="4948" priority="5726" operator="equal">
      <formula>"TR"</formula>
    </cfRule>
    <cfRule type="cellIs" dxfId="4947" priority="5727" operator="equal">
      <formula>"NT"</formula>
    </cfRule>
    <cfRule type="cellIs" dxfId="4946" priority="5728" operator="equal">
      <formula>"DT"</formula>
    </cfRule>
    <cfRule type="cellIs" dxfId="4945" priority="5729" operator="equal">
      <formula>"T"</formula>
    </cfRule>
    <cfRule type="cellIs" dxfId="4944" priority="5730" operator="equal">
      <formula>"FOTS"</formula>
    </cfRule>
    <cfRule type="cellIs" dxfId="4943" priority="5731" operator="equal">
      <formula>"DISP"</formula>
    </cfRule>
  </conditionalFormatting>
  <conditionalFormatting sqref="Q78:AE79">
    <cfRule type="cellIs" dxfId="4942" priority="28125" operator="equal">
      <formula>"DC"</formula>
    </cfRule>
    <cfRule type="cellIs" dxfId="4941" priority="28126" operator="equal">
      <formula>"DS"</formula>
    </cfRule>
    <cfRule type="cellIs" dxfId="4940" priority="28127" operator="equal">
      <formula>"FE"</formula>
    </cfRule>
    <cfRule type="cellIs" dxfId="4939" priority="28128" operator="equal">
      <formula>"FES"</formula>
    </cfRule>
    <cfRule type="cellIs" dxfId="4938" priority="28129" operator="equal">
      <formula>"FED"</formula>
    </cfRule>
    <cfRule type="cellIs" dxfId="4937" priority="28130" operator="equal">
      <formula>"FEF"</formula>
    </cfRule>
    <cfRule type="cellIs" dxfId="4936" priority="28131" operator="equal">
      <formula>"B"</formula>
    </cfRule>
    <cfRule type="cellIs" dxfId="4935" priority="28132" operator="equal">
      <formula>"F"</formula>
    </cfRule>
    <cfRule type="cellIs" dxfId="4934" priority="28133" operator="equal">
      <formula>"L"</formula>
    </cfRule>
    <cfRule type="cellIs" dxfId="4933" priority="28134" operator="equal">
      <formula>"SA"</formula>
    </cfRule>
    <cfRule type="cellIs" dxfId="4932" priority="28135" operator="equal">
      <formula>"SE"</formula>
    </cfRule>
    <cfRule type="cellIs" dxfId="4931" priority="28136" operator="equal">
      <formula>"TR"</formula>
    </cfRule>
    <cfRule type="cellIs" dxfId="4930" priority="28137" operator="equal">
      <formula>"NT"</formula>
    </cfRule>
    <cfRule type="cellIs" dxfId="4929" priority="28138" operator="equal">
      <formula>"DT"</formula>
    </cfRule>
    <cfRule type="cellIs" dxfId="4928" priority="28139" operator="equal">
      <formula>"T"</formula>
    </cfRule>
    <cfRule type="cellIs" dxfId="4927" priority="28140" operator="equal">
      <formula>"FOTS"</formula>
    </cfRule>
    <cfRule type="cellIs" dxfId="4926" priority="28141" operator="equal">
      <formula>"DISP"</formula>
    </cfRule>
    <cfRule type="cellIs" dxfId="4925" priority="28142" operator="equal">
      <formula>"FO"</formula>
    </cfRule>
  </conditionalFormatting>
  <conditionalFormatting sqref="Q30:AH30">
    <cfRule type="cellIs" dxfId="4924" priority="1256" operator="equal">
      <formula>"DC"</formula>
    </cfRule>
    <cfRule type="cellIs" dxfId="4923" priority="1257" operator="equal">
      <formula>"DS"</formula>
    </cfRule>
    <cfRule type="cellIs" dxfId="4922" priority="1258" operator="equal">
      <formula>"FE"</formula>
    </cfRule>
    <cfRule type="cellIs" dxfId="4921" priority="1259" operator="equal">
      <formula>"FES"</formula>
    </cfRule>
    <cfRule type="cellIs" dxfId="4920" priority="1260" operator="equal">
      <formula>"FED"</formula>
    </cfRule>
    <cfRule type="cellIs" dxfId="4919" priority="1261" operator="equal">
      <formula>"FEF"</formula>
    </cfRule>
    <cfRule type="cellIs" dxfId="4918" priority="1262" operator="equal">
      <formula>"B"</formula>
    </cfRule>
    <cfRule type="cellIs" dxfId="4917" priority="1263" operator="equal">
      <formula>"F"</formula>
    </cfRule>
    <cfRule type="cellIs" dxfId="4916" priority="1264" operator="equal">
      <formula>"L"</formula>
    </cfRule>
    <cfRule type="cellIs" dxfId="4915" priority="1265" operator="equal">
      <formula>"SA"</formula>
    </cfRule>
    <cfRule type="cellIs" dxfId="4914" priority="1266" operator="equal">
      <formula>"SE"</formula>
    </cfRule>
    <cfRule type="cellIs" dxfId="4913" priority="1267" operator="equal">
      <formula>"TR"</formula>
    </cfRule>
    <cfRule type="cellIs" dxfId="4912" priority="1268" operator="equal">
      <formula>"NT"</formula>
    </cfRule>
    <cfRule type="cellIs" dxfId="4911" priority="1269" operator="equal">
      <formula>"DT"</formula>
    </cfRule>
    <cfRule type="cellIs" dxfId="4910" priority="1270" operator="equal">
      <formula>"T"</formula>
    </cfRule>
    <cfRule type="cellIs" dxfId="4909" priority="1271" operator="equal">
      <formula>"FOTS"</formula>
    </cfRule>
    <cfRule type="cellIs" dxfId="4908" priority="1272" operator="equal">
      <formula>"DISP"</formula>
    </cfRule>
  </conditionalFormatting>
  <conditionalFormatting sqref="V31:AH31">
    <cfRule type="cellIs" dxfId="4907" priority="8311" operator="equal">
      <formula>"DC"</formula>
    </cfRule>
    <cfRule type="cellIs" dxfId="4906" priority="8312" operator="equal">
      <formula>"DS"</formula>
    </cfRule>
    <cfRule type="cellIs" dxfId="4905" priority="8313" operator="equal">
      <formula>"FE"</formula>
    </cfRule>
    <cfRule type="cellIs" dxfId="4904" priority="8314" operator="equal">
      <formula>"FES"</formula>
    </cfRule>
    <cfRule type="cellIs" dxfId="4903" priority="8315" operator="equal">
      <formula>"FED"</formula>
    </cfRule>
    <cfRule type="cellIs" dxfId="4902" priority="8316" operator="equal">
      <formula>"FEF"</formula>
    </cfRule>
    <cfRule type="cellIs" dxfId="4901" priority="8317" operator="equal">
      <formula>"B"</formula>
    </cfRule>
    <cfRule type="cellIs" dxfId="4900" priority="8318" operator="equal">
      <formula>"F"</formula>
    </cfRule>
    <cfRule type="cellIs" dxfId="4899" priority="8319" operator="equal">
      <formula>"L"</formula>
    </cfRule>
    <cfRule type="cellIs" dxfId="4898" priority="8320" operator="equal">
      <formula>"SA"</formula>
    </cfRule>
    <cfRule type="cellIs" dxfId="4897" priority="8321" operator="equal">
      <formula>"SE"</formula>
    </cfRule>
    <cfRule type="cellIs" dxfId="4896" priority="8322" operator="equal">
      <formula>"TR"</formula>
    </cfRule>
    <cfRule type="cellIs" dxfId="4895" priority="8323" operator="equal">
      <formula>"NT"</formula>
    </cfRule>
    <cfRule type="cellIs" dxfId="4894" priority="8324" operator="equal">
      <formula>"DT"</formula>
    </cfRule>
    <cfRule type="cellIs" dxfId="4893" priority="8325" operator="equal">
      <formula>"T"</formula>
    </cfRule>
    <cfRule type="cellIs" dxfId="4892" priority="8326" operator="equal">
      <formula>"FOTS"</formula>
    </cfRule>
    <cfRule type="cellIs" dxfId="4891" priority="8327" operator="equal">
      <formula>"DISP"</formula>
    </cfRule>
  </conditionalFormatting>
  <conditionalFormatting sqref="BD13:BD28 BD32:BD43 BD45:BD50 BD60:BD65">
    <cfRule type="cellIs" dxfId="4890" priority="28167" operator="greaterThan">
      <formula>0</formula>
    </cfRule>
  </conditionalFormatting>
  <conditionalFormatting sqref="BD30">
    <cfRule type="cellIs" dxfId="4889" priority="28166" operator="greaterThan">
      <formula>0</formula>
    </cfRule>
  </conditionalFormatting>
  <conditionalFormatting sqref="BD52:BD58">
    <cfRule type="cellIs" dxfId="4888" priority="28160" operator="greaterThan">
      <formula>0</formula>
    </cfRule>
  </conditionalFormatting>
  <conditionalFormatting sqref="BD67:BD75">
    <cfRule type="cellIs" dxfId="4887" priority="28106" operator="greaterThan">
      <formula>0</formula>
    </cfRule>
  </conditionalFormatting>
  <conditionalFormatting sqref="BE13:BE75">
    <cfRule type="cellIs" dxfId="4886" priority="28144" operator="between">
      <formula>$BE$77-(12/24)</formula>
      <formula>$BE$77+(12/24)</formula>
    </cfRule>
    <cfRule type="cellIs" dxfId="4885" priority="28145" operator="greaterThanOrEqual">
      <formula>$BE$77+(12/24)</formula>
    </cfRule>
    <cfRule type="cellIs" dxfId="4884" priority="28146" operator="greaterThan">
      <formula>$BE$77+(6/24)</formula>
    </cfRule>
    <cfRule type="cellIs" dxfId="4883" priority="28147" operator="lessThan">
      <formula>$BE$77-(12/24)</formula>
    </cfRule>
  </conditionalFormatting>
  <conditionalFormatting sqref="BP78:BT78">
    <cfRule type="cellIs" dxfId="4882" priority="27974" operator="equal">
      <formula>0</formula>
    </cfRule>
    <cfRule type="cellIs" dxfId="4881" priority="27975" operator="lessThan">
      <formula>0</formula>
    </cfRule>
    <cfRule type="cellIs" dxfId="4880" priority="27976" operator="greaterThan">
      <formula>0</formula>
    </cfRule>
  </conditionalFormatting>
  <conditionalFormatting sqref="BT13:BT28 BT45:BT58 BT60:BT75 BT30:BT43">
    <cfRule type="cellIs" dxfId="4879" priority="28058" operator="lessThan">
      <formula>-0.05</formula>
    </cfRule>
    <cfRule type="cellIs" dxfId="4878" priority="28059" operator="greaterThan">
      <formula>0.05</formula>
    </cfRule>
    <cfRule type="cellIs" dxfId="4877" priority="28060" operator="between">
      <formula>0.05</formula>
      <formula>-0.05</formula>
    </cfRule>
  </conditionalFormatting>
  <conditionalFormatting sqref="CE13:CE75">
    <cfRule type="cellIs" dxfId="4876" priority="1" operator="lessThanOrEqual">
      <formula>$BD$11</formula>
    </cfRule>
    <cfRule type="cellIs" dxfId="4875" priority="2" operator="greaterThan">
      <formula>$BD$11</formula>
    </cfRule>
  </conditionalFormatting>
  <conditionalFormatting sqref="CF13:CF75">
    <cfRule type="cellIs" dxfId="4874" priority="3" operator="lessThanOrEqual">
      <formula>$BC$11</formula>
    </cfRule>
    <cfRule type="cellIs" dxfId="4873" priority="4" operator="greaterThan">
      <formula>$BC$11</formula>
    </cfRule>
  </conditionalFormatting>
  <conditionalFormatting sqref="CN13:CN75">
    <cfRule type="cellIs" dxfId="4872" priority="28075" operator="lessThanOrEqual">
      <formula>$CN$12</formula>
    </cfRule>
    <cfRule type="cellIs" dxfId="4871" priority="28076" operator="greaterThan">
      <formula>$CN$12</formula>
    </cfRule>
  </conditionalFormatting>
  <conditionalFormatting sqref="CO13:CO75">
    <cfRule type="cellIs" dxfId="4870" priority="28073" operator="lessThanOrEqual">
      <formula>$CO$12</formula>
    </cfRule>
    <cfRule type="cellIs" dxfId="4869" priority="28074" operator="greaterThan">
      <formula>$CO$12</formula>
    </cfRule>
  </conditionalFormatting>
  <conditionalFormatting sqref="CP13:CP75">
    <cfRule type="cellIs" dxfId="4868" priority="28071" operator="lessThanOrEqual">
      <formula>$CP$12</formula>
    </cfRule>
    <cfRule type="cellIs" dxfId="4867" priority="28072" operator="greaterThan">
      <formula>$CP$12</formula>
    </cfRule>
  </conditionalFormatting>
  <conditionalFormatting sqref="CQ13:CQ75">
    <cfRule type="cellIs" dxfId="4866" priority="28069" operator="lessThanOrEqual">
      <formula>$CQ$12</formula>
    </cfRule>
    <cfRule type="cellIs" dxfId="4865" priority="28070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AE34-CF41-42F2-B142-0DB69C624FC7}">
  <sheetPr>
    <pageSetUpPr fitToPage="1"/>
  </sheetPr>
  <dimension ref="A1:AH86"/>
  <sheetViews>
    <sheetView showZeros="0" topLeftCell="A50" zoomScale="80" zoomScaleNormal="80" workbookViewId="0">
      <selection activeCell="A37" sqref="A37:XFD38"/>
    </sheetView>
  </sheetViews>
  <sheetFormatPr defaultColWidth="9.140625" defaultRowHeight="15" x14ac:dyDescent="0.25"/>
  <cols>
    <col min="1" max="1" width="18.85546875" style="30" customWidth="1"/>
    <col min="2" max="2" width="8.42578125" style="30" customWidth="1"/>
    <col min="3" max="32" width="4.140625" style="30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491" t="s">
        <v>288</v>
      </c>
      <c r="AB1" s="1491"/>
      <c r="AC1" s="1491"/>
      <c r="AD1" s="1491"/>
      <c r="AE1" s="1491"/>
      <c r="AF1" s="1491"/>
      <c r="AG1" s="1491"/>
    </row>
    <row r="2" spans="1:33" ht="20.100000000000001" customHeight="1" x14ac:dyDescent="0.25">
      <c r="C2" s="1489" t="s">
        <v>349</v>
      </c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  <c r="Z2" s="1489"/>
      <c r="AA2" s="1489"/>
      <c r="AB2" s="1489"/>
      <c r="AC2" s="1489"/>
      <c r="AD2" s="1489"/>
      <c r="AE2" s="1489"/>
      <c r="AF2" s="1489"/>
      <c r="AG2" s="1489"/>
    </row>
    <row r="3" spans="1:33" ht="12" customHeight="1" x14ac:dyDescent="0.25"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</row>
    <row r="4" spans="1:33" s="110" customFormat="1" ht="10.35" customHeight="1" x14ac:dyDescent="0.15">
      <c r="A4" s="108" t="s">
        <v>207</v>
      </c>
      <c r="B4" s="109" t="s">
        <v>208</v>
      </c>
      <c r="C4" s="109"/>
      <c r="H4" s="108"/>
      <c r="I4" s="108"/>
      <c r="J4" s="109" t="s">
        <v>209</v>
      </c>
      <c r="S4" s="111" t="s">
        <v>210</v>
      </c>
      <c r="T4" s="111"/>
      <c r="U4" s="111"/>
      <c r="V4" s="111"/>
      <c r="W4" s="111"/>
      <c r="Y4" s="112" t="s">
        <v>211</v>
      </c>
      <c r="Z4" s="112"/>
      <c r="AA4" s="112"/>
      <c r="AB4" s="112"/>
      <c r="AC4" s="107"/>
      <c r="AD4" s="1492" t="s">
        <v>212</v>
      </c>
      <c r="AE4" s="1492"/>
      <c r="AF4" s="1492"/>
    </row>
    <row r="5" spans="1:33" s="110" customFormat="1" ht="10.35" customHeight="1" x14ac:dyDescent="0.15">
      <c r="B5" s="109" t="s">
        <v>213</v>
      </c>
      <c r="C5" s="109"/>
      <c r="I5" s="109"/>
      <c r="J5" s="109" t="s">
        <v>214</v>
      </c>
      <c r="S5" s="387" t="s">
        <v>215</v>
      </c>
      <c r="T5" s="387"/>
      <c r="U5" s="387"/>
      <c r="V5" s="387"/>
      <c r="W5" s="387"/>
      <c r="Y5" s="113" t="s">
        <v>216</v>
      </c>
      <c r="Z5" s="113"/>
      <c r="AA5" s="113"/>
      <c r="AB5" s="113"/>
      <c r="AC5" s="107"/>
      <c r="AD5" s="1493" t="s">
        <v>217</v>
      </c>
      <c r="AE5" s="1493"/>
      <c r="AF5" s="1493"/>
    </row>
    <row r="6" spans="1:33" s="52" customFormat="1" ht="10.35" customHeight="1" x14ac:dyDescent="0.15">
      <c r="B6" s="109" t="s">
        <v>218</v>
      </c>
      <c r="C6" s="109"/>
      <c r="D6" s="114"/>
      <c r="E6" s="114"/>
      <c r="F6" s="114"/>
      <c r="G6" s="114"/>
      <c r="I6" s="109"/>
      <c r="J6" s="109" t="s">
        <v>219</v>
      </c>
      <c r="K6" s="114"/>
      <c r="L6" s="114"/>
      <c r="M6" s="114"/>
      <c r="S6" s="115" t="s">
        <v>220</v>
      </c>
      <c r="T6" s="116"/>
      <c r="U6" s="116"/>
      <c r="V6" s="116"/>
      <c r="W6" s="116"/>
    </row>
    <row r="7" spans="1:33" s="52" customFormat="1" ht="10.35" customHeight="1" x14ac:dyDescent="0.15">
      <c r="B7" s="109" t="s">
        <v>221</v>
      </c>
      <c r="C7" s="109"/>
      <c r="D7" s="114"/>
      <c r="E7" s="114"/>
      <c r="F7" s="114"/>
      <c r="G7" s="114"/>
      <c r="I7" s="109"/>
      <c r="J7" s="109" t="s">
        <v>222</v>
      </c>
      <c r="K7" s="114"/>
      <c r="L7" s="114"/>
      <c r="M7" s="114"/>
      <c r="S7" s="110" t="s">
        <v>223</v>
      </c>
    </row>
    <row r="8" spans="1:33" s="52" customFormat="1" ht="10.35" customHeight="1" x14ac:dyDescent="0.15">
      <c r="B8" s="109" t="s">
        <v>224</v>
      </c>
      <c r="C8" s="109"/>
      <c r="D8" s="114"/>
      <c r="E8" s="114"/>
      <c r="F8" s="114"/>
      <c r="G8" s="114"/>
      <c r="I8" s="109"/>
      <c r="J8" s="109" t="s">
        <v>225</v>
      </c>
      <c r="K8" s="114"/>
      <c r="L8" s="114"/>
      <c r="M8" s="114"/>
      <c r="AB8" s="1494" t="s">
        <v>226</v>
      </c>
      <c r="AC8" s="1494"/>
      <c r="AD8" s="1490">
        <v>44246</v>
      </c>
      <c r="AE8" s="1490"/>
      <c r="AF8" s="1490"/>
      <c r="AG8" s="1490"/>
    </row>
    <row r="9" spans="1:33" s="52" customFormat="1" ht="10.35" customHeight="1" x14ac:dyDescent="0.15">
      <c r="B9" s="109" t="s">
        <v>227</v>
      </c>
      <c r="C9" s="109"/>
      <c r="D9" s="114"/>
      <c r="E9" s="114"/>
      <c r="F9" s="114"/>
      <c r="G9" s="114"/>
      <c r="I9" s="109"/>
      <c r="J9" s="109" t="s">
        <v>228</v>
      </c>
      <c r="K9" s="114"/>
      <c r="L9" s="114"/>
      <c r="M9" s="114"/>
      <c r="AB9" s="1494"/>
      <c r="AC9" s="1494"/>
      <c r="AD9" s="1490"/>
      <c r="AE9" s="1490"/>
      <c r="AF9" s="1490"/>
      <c r="AG9" s="1490"/>
    </row>
    <row r="10" spans="1:33" s="52" customFormat="1" ht="10.35" customHeight="1" x14ac:dyDescent="0.15">
      <c r="B10" s="109" t="s">
        <v>229</v>
      </c>
      <c r="C10" s="109"/>
      <c r="D10" s="114"/>
      <c r="E10" s="114"/>
      <c r="F10" s="114"/>
      <c r="G10" s="114"/>
      <c r="I10" s="109"/>
      <c r="J10" s="109" t="s">
        <v>230</v>
      </c>
      <c r="K10" s="114"/>
      <c r="L10" s="114"/>
      <c r="M10" s="114"/>
    </row>
    <row r="11" spans="1:33" s="52" customFormat="1" ht="10.35" customHeight="1" x14ac:dyDescent="0.15">
      <c r="B11" s="109" t="s">
        <v>231</v>
      </c>
      <c r="C11" s="109"/>
      <c r="D11" s="114"/>
      <c r="E11" s="114"/>
      <c r="F11" s="114"/>
      <c r="G11" s="114"/>
      <c r="I11" s="109"/>
      <c r="J11" s="109"/>
      <c r="K11" s="114"/>
      <c r="L11" s="114"/>
      <c r="M11" s="114"/>
    </row>
    <row r="12" spans="1:33" ht="15" customHeight="1" thickBot="1" x14ac:dyDescent="0.3"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</row>
    <row r="13" spans="1:33" ht="15" customHeight="1" thickBot="1" x14ac:dyDescent="0.3">
      <c r="A13" s="1477" t="s">
        <v>22</v>
      </c>
      <c r="B13" s="1480" t="s">
        <v>23</v>
      </c>
      <c r="C13" s="1516" t="s">
        <v>196</v>
      </c>
      <c r="D13" s="1516"/>
      <c r="E13" s="1516"/>
      <c r="F13" s="1516"/>
      <c r="G13" s="1516"/>
      <c r="H13" s="1516"/>
      <c r="I13" s="1516"/>
      <c r="J13" s="1516"/>
      <c r="K13" s="1516"/>
      <c r="L13" s="1516"/>
      <c r="M13" s="1516"/>
      <c r="N13" s="1516"/>
      <c r="O13" s="1516"/>
      <c r="P13" s="1516"/>
      <c r="Q13" s="1516"/>
      <c r="R13" s="1516"/>
      <c r="S13" s="1516"/>
      <c r="T13" s="1516"/>
      <c r="U13" s="1516"/>
      <c r="V13" s="1516"/>
      <c r="W13" s="1516"/>
      <c r="X13" s="1516"/>
      <c r="Y13" s="1516"/>
      <c r="Z13" s="1516"/>
      <c r="AA13" s="1516"/>
      <c r="AB13" s="1516"/>
      <c r="AC13" s="1516"/>
      <c r="AD13" s="1516"/>
      <c r="AE13" s="1516"/>
      <c r="AF13" s="1516"/>
      <c r="AG13" s="1517"/>
    </row>
    <row r="14" spans="1:33" ht="15" customHeight="1" x14ac:dyDescent="0.25">
      <c r="A14" s="1478"/>
      <c r="B14" s="1481"/>
      <c r="C14" s="268" t="s">
        <v>11</v>
      </c>
      <c r="D14" s="754" t="s">
        <v>12</v>
      </c>
      <c r="E14" s="293" t="s">
        <v>13</v>
      </c>
      <c r="F14" s="270" t="s">
        <v>14</v>
      </c>
      <c r="G14" s="270" t="s">
        <v>15</v>
      </c>
      <c r="H14" s="270" t="s">
        <v>9</v>
      </c>
      <c r="I14" s="270" t="s">
        <v>10</v>
      </c>
      <c r="J14" s="270" t="s">
        <v>11</v>
      </c>
      <c r="K14" s="294" t="s">
        <v>12</v>
      </c>
      <c r="L14" s="755" t="s">
        <v>13</v>
      </c>
      <c r="M14" s="269" t="s">
        <v>14</v>
      </c>
      <c r="N14" s="269" t="s">
        <v>15</v>
      </c>
      <c r="O14" s="269" t="s">
        <v>9</v>
      </c>
      <c r="P14" s="269" t="s">
        <v>10</v>
      </c>
      <c r="Q14" s="269" t="s">
        <v>11</v>
      </c>
      <c r="R14" s="754" t="s">
        <v>12</v>
      </c>
      <c r="S14" s="293" t="s">
        <v>13</v>
      </c>
      <c r="T14" s="270" t="s">
        <v>14</v>
      </c>
      <c r="U14" s="270" t="s">
        <v>15</v>
      </c>
      <c r="V14" s="270" t="s">
        <v>9</v>
      </c>
      <c r="W14" s="270" t="s">
        <v>10</v>
      </c>
      <c r="X14" s="270" t="s">
        <v>11</v>
      </c>
      <c r="Y14" s="294" t="s">
        <v>12</v>
      </c>
      <c r="Z14" s="755" t="s">
        <v>13</v>
      </c>
      <c r="AA14" s="269" t="s">
        <v>14</v>
      </c>
      <c r="AB14" s="269" t="s">
        <v>15</v>
      </c>
      <c r="AC14" s="269" t="s">
        <v>9</v>
      </c>
      <c r="AD14" s="269" t="s">
        <v>10</v>
      </c>
      <c r="AE14" s="269" t="s">
        <v>11</v>
      </c>
      <c r="AF14" s="754" t="s">
        <v>12</v>
      </c>
      <c r="AG14" s="960" t="s">
        <v>13</v>
      </c>
    </row>
    <row r="15" spans="1:33" ht="15" customHeight="1" thickBot="1" x14ac:dyDescent="0.3">
      <c r="A15" s="1479"/>
      <c r="B15" s="1482"/>
      <c r="C15" s="896">
        <v>1</v>
      </c>
      <c r="D15" s="958">
        <f>C15+1</f>
        <v>2</v>
      </c>
      <c r="E15" s="896">
        <f t="shared" ref="E15:AG15" si="0">D15+1</f>
        <v>3</v>
      </c>
      <c r="F15" s="894">
        <f t="shared" si="0"/>
        <v>4</v>
      </c>
      <c r="G15" s="894">
        <f t="shared" si="0"/>
        <v>5</v>
      </c>
      <c r="H15" s="894">
        <f t="shared" si="0"/>
        <v>6</v>
      </c>
      <c r="I15" s="894">
        <f t="shared" si="0"/>
        <v>7</v>
      </c>
      <c r="J15" s="895">
        <f t="shared" si="0"/>
        <v>8</v>
      </c>
      <c r="K15" s="907">
        <f t="shared" si="0"/>
        <v>9</v>
      </c>
      <c r="L15" s="906">
        <f t="shared" si="0"/>
        <v>10</v>
      </c>
      <c r="M15" s="894">
        <f t="shared" si="0"/>
        <v>11</v>
      </c>
      <c r="N15" s="894">
        <f t="shared" si="0"/>
        <v>12</v>
      </c>
      <c r="O15" s="894">
        <f t="shared" si="0"/>
        <v>13</v>
      </c>
      <c r="P15" s="894">
        <f t="shared" si="0"/>
        <v>14</v>
      </c>
      <c r="Q15" s="894">
        <f t="shared" si="0"/>
        <v>15</v>
      </c>
      <c r="R15" s="959">
        <f t="shared" si="0"/>
        <v>16</v>
      </c>
      <c r="S15" s="896">
        <f t="shared" si="0"/>
        <v>17</v>
      </c>
      <c r="T15" s="894">
        <f t="shared" si="0"/>
        <v>18</v>
      </c>
      <c r="U15" s="894">
        <f t="shared" si="0"/>
        <v>19</v>
      </c>
      <c r="V15" s="895">
        <f t="shared" si="0"/>
        <v>20</v>
      </c>
      <c r="W15" s="894">
        <f t="shared" si="0"/>
        <v>21</v>
      </c>
      <c r="X15" s="894">
        <f t="shared" si="0"/>
        <v>22</v>
      </c>
      <c r="Y15" s="907">
        <f t="shared" si="0"/>
        <v>23</v>
      </c>
      <c r="Z15" s="906">
        <f t="shared" si="0"/>
        <v>24</v>
      </c>
      <c r="AA15" s="894">
        <f t="shared" si="0"/>
        <v>25</v>
      </c>
      <c r="AB15" s="894">
        <f t="shared" si="0"/>
        <v>26</v>
      </c>
      <c r="AC15" s="894">
        <f t="shared" si="0"/>
        <v>27</v>
      </c>
      <c r="AD15" s="895">
        <f t="shared" si="0"/>
        <v>28</v>
      </c>
      <c r="AE15" s="894">
        <f t="shared" si="0"/>
        <v>29</v>
      </c>
      <c r="AF15" s="958">
        <f t="shared" si="0"/>
        <v>30</v>
      </c>
      <c r="AG15" s="961">
        <f t="shared" si="0"/>
        <v>31</v>
      </c>
    </row>
    <row r="16" spans="1:33" ht="14.45" customHeight="1" x14ac:dyDescent="0.25">
      <c r="A16" s="396" t="s">
        <v>60</v>
      </c>
      <c r="B16" s="756" t="s">
        <v>1</v>
      </c>
      <c r="C16" s="735" t="str">
        <f>+MAR!D13</f>
        <v>D</v>
      </c>
      <c r="D16" s="743" t="str">
        <f>+MAR!E13</f>
        <v>N</v>
      </c>
      <c r="E16" s="302">
        <f>+MAR!F13</f>
        <v>0</v>
      </c>
      <c r="F16" s="303">
        <f>+MAR!G13</f>
        <v>0</v>
      </c>
      <c r="G16" s="303" t="str">
        <f>+MAR!H13</f>
        <v>D</v>
      </c>
      <c r="H16" s="303" t="str">
        <f>+MAR!I13</f>
        <v>N</v>
      </c>
      <c r="I16" s="303">
        <f>+MAR!J13</f>
        <v>0</v>
      </c>
      <c r="J16" s="303">
        <f>+MAR!K13</f>
        <v>0</v>
      </c>
      <c r="K16" s="304" t="str">
        <f>+MAR!L13</f>
        <v>D</v>
      </c>
      <c r="L16" s="735" t="str">
        <f>+MAR!M13</f>
        <v>N</v>
      </c>
      <c r="M16" s="303">
        <f>+MAR!N13</f>
        <v>0</v>
      </c>
      <c r="N16" s="303">
        <f>+MAR!O13</f>
        <v>0</v>
      </c>
      <c r="O16" s="303" t="str">
        <f>+MAR!P13</f>
        <v>D</v>
      </c>
      <c r="P16" s="303" t="str">
        <f>+MAR!Q13</f>
        <v>D</v>
      </c>
      <c r="Q16" s="303">
        <f>+MAR!R13</f>
        <v>0</v>
      </c>
      <c r="R16" s="743">
        <f>+MAR!S13</f>
        <v>0</v>
      </c>
      <c r="S16" s="302" t="str">
        <f>+MAR!T13</f>
        <v>D</v>
      </c>
      <c r="T16" s="303" t="str">
        <f>+MAR!U13</f>
        <v>N</v>
      </c>
      <c r="U16" s="303">
        <f>+MAR!V13</f>
        <v>0</v>
      </c>
      <c r="V16" s="303" t="str">
        <f>+MAR!W13</f>
        <v>NTSDS</v>
      </c>
      <c r="W16" s="303" t="str">
        <f>+MAR!X13</f>
        <v>N</v>
      </c>
      <c r="X16" s="303" t="str">
        <f>+MAR!Y13</f>
        <v>N</v>
      </c>
      <c r="Y16" s="304">
        <f>+MAR!Z13</f>
        <v>0</v>
      </c>
      <c r="Z16" s="735" t="str">
        <f>+MAR!AA13</f>
        <v>DTS5S</v>
      </c>
      <c r="AA16" s="303" t="str">
        <f>+MAR!AB13</f>
        <v>D</v>
      </c>
      <c r="AB16" s="303" t="str">
        <f>+MAR!AC13</f>
        <v>T</v>
      </c>
      <c r="AC16" s="303" t="str">
        <f>+MAR!AD13</f>
        <v>DT</v>
      </c>
      <c r="AD16" s="303">
        <f>+MAR!AE13</f>
        <v>0</v>
      </c>
      <c r="AE16" s="303" t="str">
        <f>+MAR!AF13</f>
        <v>D</v>
      </c>
      <c r="AF16" s="743" t="str">
        <f>+MAR!AG13</f>
        <v>N</v>
      </c>
      <c r="AG16" s="962">
        <f>+MAR!AH13</f>
        <v>0</v>
      </c>
    </row>
    <row r="17" spans="1:34" ht="14.45" customHeight="1" x14ac:dyDescent="0.25">
      <c r="A17" s="607" t="s">
        <v>145</v>
      </c>
      <c r="B17" s="759" t="s">
        <v>1</v>
      </c>
      <c r="C17" s="736" t="str">
        <f>+MAR!D14</f>
        <v>D</v>
      </c>
      <c r="D17" s="745" t="str">
        <f>+MAR!E14</f>
        <v>N</v>
      </c>
      <c r="E17" s="291">
        <f>+MAR!F14</f>
        <v>0</v>
      </c>
      <c r="F17" s="285">
        <f>+MAR!G14</f>
        <v>0</v>
      </c>
      <c r="G17" s="285" t="str">
        <f>+MAR!H14</f>
        <v>D</v>
      </c>
      <c r="H17" s="285" t="str">
        <f>+MAR!I14</f>
        <v>N</v>
      </c>
      <c r="I17" s="285">
        <f>+MAR!J14</f>
        <v>0</v>
      </c>
      <c r="J17" s="285" t="str">
        <f>+MAR!K14</f>
        <v>DTSDS</v>
      </c>
      <c r="K17" s="289" t="str">
        <f>+MAR!L14</f>
        <v>D</v>
      </c>
      <c r="L17" s="736" t="str">
        <f>+MAR!M14</f>
        <v>N</v>
      </c>
      <c r="M17" s="285">
        <f>+MAR!N14</f>
        <v>0</v>
      </c>
      <c r="N17" s="285">
        <f>+MAR!O14</f>
        <v>0</v>
      </c>
      <c r="O17" s="285" t="str">
        <f>+MAR!P14</f>
        <v>D</v>
      </c>
      <c r="P17" s="285" t="str">
        <f>+MAR!Q14</f>
        <v>D</v>
      </c>
      <c r="Q17" s="285">
        <f>+MAR!R14</f>
        <v>0</v>
      </c>
      <c r="R17" s="745">
        <f>+MAR!S14</f>
        <v>0</v>
      </c>
      <c r="S17" s="291" t="str">
        <f>+MAR!T14</f>
        <v>D</v>
      </c>
      <c r="T17" s="285" t="str">
        <f>+MAR!U14</f>
        <v>T</v>
      </c>
      <c r="U17" s="285" t="str">
        <f>+MAR!V14</f>
        <v>DT</v>
      </c>
      <c r="V17" s="285">
        <f>+MAR!W14</f>
        <v>0</v>
      </c>
      <c r="W17" s="285" t="str">
        <f>+MAR!X14</f>
        <v>FOTS</v>
      </c>
      <c r="X17" s="285" t="str">
        <f>+MAR!Y14</f>
        <v>FOTS</v>
      </c>
      <c r="Y17" s="289">
        <f>+MAR!Z14</f>
        <v>0</v>
      </c>
      <c r="Z17" s="736" t="str">
        <f>+MAR!AA14</f>
        <v>DTS5S</v>
      </c>
      <c r="AA17" s="285" t="str">
        <f>+MAR!AB14</f>
        <v>D</v>
      </c>
      <c r="AB17" s="285" t="str">
        <f>+MAR!AC14</f>
        <v>N</v>
      </c>
      <c r="AC17" s="285" t="str">
        <f>+MAR!AD14</f>
        <v>NTS5S</v>
      </c>
      <c r="AD17" s="285">
        <f>+MAR!AE14</f>
        <v>0</v>
      </c>
      <c r="AE17" s="285" t="str">
        <f>+MAR!AF14</f>
        <v>D</v>
      </c>
      <c r="AF17" s="745" t="str">
        <f>+MAR!AG14</f>
        <v>T</v>
      </c>
      <c r="AG17" s="963">
        <f>+MAR!AH14</f>
        <v>0</v>
      </c>
    </row>
    <row r="18" spans="1:34" ht="14.45" customHeight="1" x14ac:dyDescent="0.25">
      <c r="A18" s="607" t="s">
        <v>65</v>
      </c>
      <c r="B18" s="759" t="s">
        <v>2</v>
      </c>
      <c r="C18" s="736" t="str">
        <f>+MAR!D15</f>
        <v>D</v>
      </c>
      <c r="D18" s="745" t="str">
        <f>+MAR!E15</f>
        <v>N</v>
      </c>
      <c r="E18" s="291">
        <f>+MAR!F15</f>
        <v>0</v>
      </c>
      <c r="F18" s="285">
        <f>+MAR!G15</f>
        <v>0</v>
      </c>
      <c r="G18" s="285" t="str">
        <f>+MAR!H15</f>
        <v>D</v>
      </c>
      <c r="H18" s="285" t="str">
        <f>+MAR!I15</f>
        <v>N</v>
      </c>
      <c r="I18" s="285">
        <f>+MAR!J15</f>
        <v>0</v>
      </c>
      <c r="J18" s="285" t="str">
        <f>+MAR!K15</f>
        <v>DTSDS</v>
      </c>
      <c r="K18" s="289" t="str">
        <f>+MAR!L15</f>
        <v>D</v>
      </c>
      <c r="L18" s="736" t="str">
        <f>+MAR!M15</f>
        <v>N</v>
      </c>
      <c r="M18" s="285">
        <f>+MAR!N15</f>
        <v>0</v>
      </c>
      <c r="N18" s="285">
        <f>+MAR!O15</f>
        <v>0</v>
      </c>
      <c r="O18" s="285" t="str">
        <f>+MAR!P15</f>
        <v>D</v>
      </c>
      <c r="P18" s="285" t="str">
        <f>+MAR!Q15</f>
        <v>D</v>
      </c>
      <c r="Q18" s="285">
        <f>+MAR!R15</f>
        <v>0</v>
      </c>
      <c r="R18" s="745">
        <f>+MAR!S15</f>
        <v>0</v>
      </c>
      <c r="S18" s="291" t="str">
        <f>+MAR!T15</f>
        <v>D</v>
      </c>
      <c r="T18" s="285" t="str">
        <f>+MAR!U15</f>
        <v>N</v>
      </c>
      <c r="U18" s="285">
        <f>+MAR!V15</f>
        <v>0</v>
      </c>
      <c r="V18" s="285">
        <f>+MAR!W15</f>
        <v>0</v>
      </c>
      <c r="W18" s="285" t="str">
        <f>+MAR!X15</f>
        <v>N</v>
      </c>
      <c r="X18" s="285" t="str">
        <f>+MAR!Y15</f>
        <v>N</v>
      </c>
      <c r="Y18" s="289">
        <f>+MAR!Z15</f>
        <v>0</v>
      </c>
      <c r="Z18" s="736" t="str">
        <f>+MAR!AA15</f>
        <v>DTS5S</v>
      </c>
      <c r="AA18" s="285" t="str">
        <f>+MAR!AB15</f>
        <v>D</v>
      </c>
      <c r="AB18" s="285" t="str">
        <f>+MAR!AC15</f>
        <v>N</v>
      </c>
      <c r="AC18" s="285">
        <f>+MAR!AD15</f>
        <v>0</v>
      </c>
      <c r="AD18" s="285">
        <f>+MAR!AE15</f>
        <v>0</v>
      </c>
      <c r="AE18" s="285" t="str">
        <f>+MAR!AF15</f>
        <v>D</v>
      </c>
      <c r="AF18" s="745" t="str">
        <f>+MAR!AG15</f>
        <v>N</v>
      </c>
      <c r="AG18" s="963">
        <f>+MAR!AH15</f>
        <v>0</v>
      </c>
    </row>
    <row r="19" spans="1:34" ht="14.45" customHeight="1" x14ac:dyDescent="0.25">
      <c r="A19" s="607" t="s">
        <v>68</v>
      </c>
      <c r="B19" s="759" t="s">
        <v>2</v>
      </c>
      <c r="C19" s="736" t="str">
        <f>+MAR!D16</f>
        <v>D</v>
      </c>
      <c r="D19" s="745" t="str">
        <f>+MAR!E16</f>
        <v>N</v>
      </c>
      <c r="E19" s="291">
        <f>+MAR!F16</f>
        <v>0</v>
      </c>
      <c r="F19" s="285">
        <f>+MAR!G16</f>
        <v>0</v>
      </c>
      <c r="G19" s="285" t="str">
        <f>+MAR!H16</f>
        <v>FOTS</v>
      </c>
      <c r="H19" s="285" t="str">
        <f>+MAR!I16</f>
        <v>N</v>
      </c>
      <c r="I19" s="285">
        <f>+MAR!J16</f>
        <v>0</v>
      </c>
      <c r="J19" s="285">
        <f>+MAR!K16</f>
        <v>0</v>
      </c>
      <c r="K19" s="289" t="str">
        <f>+MAR!L16</f>
        <v>D</v>
      </c>
      <c r="L19" s="736" t="str">
        <f>+MAR!M16</f>
        <v>N</v>
      </c>
      <c r="M19" s="285">
        <f>+MAR!N16</f>
        <v>0</v>
      </c>
      <c r="N19" s="285">
        <f>+MAR!O16</f>
        <v>0</v>
      </c>
      <c r="O19" s="285" t="str">
        <f>+MAR!P16</f>
        <v>D</v>
      </c>
      <c r="P19" s="285" t="str">
        <f>+MAR!Q16</f>
        <v>D</v>
      </c>
      <c r="Q19" s="285">
        <f>+MAR!R16</f>
        <v>0</v>
      </c>
      <c r="R19" s="745">
        <f>+MAR!S16</f>
        <v>0</v>
      </c>
      <c r="S19" s="291" t="str">
        <f>+MAR!T16</f>
        <v>D</v>
      </c>
      <c r="T19" s="285" t="str">
        <f>+MAR!U16</f>
        <v>N</v>
      </c>
      <c r="U19" s="285">
        <f>+MAR!V16</f>
        <v>0</v>
      </c>
      <c r="V19" s="285">
        <f>+MAR!W16</f>
        <v>0</v>
      </c>
      <c r="W19" s="285" t="str">
        <f>+MAR!X16</f>
        <v>DT</v>
      </c>
      <c r="X19" s="285" t="str">
        <f>+MAR!Y16</f>
        <v>N</v>
      </c>
      <c r="Y19" s="289">
        <f>+MAR!Z16</f>
        <v>0</v>
      </c>
      <c r="Z19" s="736" t="str">
        <f>+MAR!AA16</f>
        <v>DTS5S</v>
      </c>
      <c r="AA19" s="285" t="str">
        <f>+MAR!AB16</f>
        <v>DT</v>
      </c>
      <c r="AB19" s="285" t="str">
        <f>+MAR!AC16</f>
        <v>N</v>
      </c>
      <c r="AC19" s="285">
        <f>+MAR!AD16</f>
        <v>0</v>
      </c>
      <c r="AD19" s="285">
        <f>+MAR!AE16</f>
        <v>0</v>
      </c>
      <c r="AE19" s="285" t="str">
        <f>+MAR!AF16</f>
        <v>D</v>
      </c>
      <c r="AF19" s="745" t="str">
        <f>+MAR!AG16</f>
        <v>N</v>
      </c>
      <c r="AG19" s="963">
        <f>+MAR!AH16</f>
        <v>0</v>
      </c>
    </row>
    <row r="20" spans="1:34" ht="14.45" customHeight="1" x14ac:dyDescent="0.25">
      <c r="A20" s="607" t="s">
        <v>98</v>
      </c>
      <c r="B20" s="759" t="s">
        <v>2</v>
      </c>
      <c r="C20" s="736" t="str">
        <f>+MAR!D17</f>
        <v>DT</v>
      </c>
      <c r="D20" s="745" t="str">
        <f>+MAR!E17</f>
        <v>DT</v>
      </c>
      <c r="E20" s="291">
        <f>+MAR!F17</f>
        <v>0</v>
      </c>
      <c r="F20" s="285">
        <f>+MAR!G17</f>
        <v>0</v>
      </c>
      <c r="G20" s="285" t="str">
        <f>+MAR!H17</f>
        <v>NT</v>
      </c>
      <c r="H20" s="285" t="str">
        <f>+MAR!I17</f>
        <v>N</v>
      </c>
      <c r="I20" s="285" t="str">
        <f>+MAR!J17</f>
        <v>NTS</v>
      </c>
      <c r="J20" s="285">
        <f>+MAR!K17</f>
        <v>0</v>
      </c>
      <c r="K20" s="289" t="str">
        <f>+MAR!L17</f>
        <v>D</v>
      </c>
      <c r="L20" s="736" t="str">
        <f>+MAR!M17</f>
        <v>N</v>
      </c>
      <c r="M20" s="285">
        <f>+MAR!N17</f>
        <v>0</v>
      </c>
      <c r="N20" s="285" t="str">
        <f>+MAR!O17</f>
        <v>NT</v>
      </c>
      <c r="O20" s="285" t="str">
        <f>+MAR!P17</f>
        <v>T</v>
      </c>
      <c r="P20" s="285" t="str">
        <f>+MAR!Q17</f>
        <v>T</v>
      </c>
      <c r="Q20" s="285">
        <f>+MAR!R17</f>
        <v>0</v>
      </c>
      <c r="R20" s="745">
        <f>+MAR!S17</f>
        <v>0</v>
      </c>
      <c r="S20" s="291" t="str">
        <f>+MAR!T17</f>
        <v>NT</v>
      </c>
      <c r="T20" s="285" t="str">
        <f>+MAR!U17</f>
        <v>NT</v>
      </c>
      <c r="U20" s="285">
        <f>+MAR!V17</f>
        <v>0</v>
      </c>
      <c r="V20" s="285">
        <f>+MAR!W17</f>
        <v>0</v>
      </c>
      <c r="W20" s="285" t="str">
        <f>+MAR!X17</f>
        <v>N</v>
      </c>
      <c r="X20" s="285" t="str">
        <f>+MAR!Y17</f>
        <v>N</v>
      </c>
      <c r="Y20" s="289" t="str">
        <f>+MAR!Z17</f>
        <v>NT</v>
      </c>
      <c r="Z20" s="736">
        <f>+MAR!AA17</f>
        <v>0</v>
      </c>
      <c r="AA20" s="285" t="str">
        <f>+MAR!AB17</f>
        <v>T</v>
      </c>
      <c r="AB20" s="285" t="str">
        <f>+MAR!AC17</f>
        <v>DT</v>
      </c>
      <c r="AC20" s="285">
        <f>+MAR!AD17</f>
        <v>0</v>
      </c>
      <c r="AD20" s="285">
        <f>+MAR!AE17</f>
        <v>0</v>
      </c>
      <c r="AE20" s="285" t="str">
        <f>+MAR!AF17</f>
        <v>D</v>
      </c>
      <c r="AF20" s="745" t="str">
        <f>+MAR!AG17</f>
        <v>N</v>
      </c>
      <c r="AG20" s="963">
        <f>+MAR!AH17</f>
        <v>0</v>
      </c>
    </row>
    <row r="21" spans="1:34" ht="14.45" customHeight="1" x14ac:dyDescent="0.25">
      <c r="A21" s="607" t="s">
        <v>79</v>
      </c>
      <c r="B21" s="759" t="s">
        <v>2</v>
      </c>
      <c r="C21" s="736" t="str">
        <f>+MAR!D18</f>
        <v>D</v>
      </c>
      <c r="D21" s="745" t="str">
        <f>+MAR!E18</f>
        <v>DT</v>
      </c>
      <c r="E21" s="291">
        <f>+MAR!F18</f>
        <v>0</v>
      </c>
      <c r="F21" s="285">
        <f>+MAR!G18</f>
        <v>0</v>
      </c>
      <c r="G21" s="285" t="str">
        <f>+MAR!H18</f>
        <v>D</v>
      </c>
      <c r="H21" s="285" t="str">
        <f>+MAR!I18</f>
        <v>N</v>
      </c>
      <c r="I21" s="285" t="str">
        <f>+MAR!J18</f>
        <v>NTS</v>
      </c>
      <c r="J21" s="285">
        <f>+MAR!K18</f>
        <v>0</v>
      </c>
      <c r="K21" s="289" t="str">
        <f>+MAR!L18</f>
        <v>D</v>
      </c>
      <c r="L21" s="736" t="str">
        <f>+MAR!M18</f>
        <v>T</v>
      </c>
      <c r="M21" s="285">
        <f>+MAR!N18</f>
        <v>0</v>
      </c>
      <c r="N21" s="285">
        <f>+MAR!O18</f>
        <v>0</v>
      </c>
      <c r="O21" s="285" t="str">
        <f>+MAR!P18</f>
        <v>D</v>
      </c>
      <c r="P21" s="285" t="str">
        <f>+MAR!Q18</f>
        <v>DISP</v>
      </c>
      <c r="Q21" s="285">
        <f>+MAR!R18</f>
        <v>0</v>
      </c>
      <c r="R21" s="745">
        <f>+MAR!S18</f>
        <v>0</v>
      </c>
      <c r="S21" s="291" t="str">
        <f>+MAR!T18</f>
        <v>D</v>
      </c>
      <c r="T21" s="285" t="str">
        <f>+MAR!U18</f>
        <v>DT</v>
      </c>
      <c r="U21" s="285">
        <f>+MAR!V18</f>
        <v>0</v>
      </c>
      <c r="V21" s="285" t="str">
        <f>+MAR!W18</f>
        <v>DT</v>
      </c>
      <c r="W21" s="285" t="str">
        <f>+MAR!X18</f>
        <v>DT</v>
      </c>
      <c r="X21" s="285" t="str">
        <f>+MAR!Y18</f>
        <v>T</v>
      </c>
      <c r="Y21" s="289" t="str">
        <f>+MAR!Z18</f>
        <v>DT</v>
      </c>
      <c r="Z21" s="736" t="str">
        <f>+MAR!AA18</f>
        <v>DTS5S</v>
      </c>
      <c r="AA21" s="285" t="str">
        <f>+MAR!AB18</f>
        <v>D</v>
      </c>
      <c r="AB21" s="285" t="str">
        <f>+MAR!AC18</f>
        <v>N</v>
      </c>
      <c r="AC21" s="285">
        <f>+MAR!AD18</f>
        <v>0</v>
      </c>
      <c r="AD21" s="285" t="str">
        <f>+MAR!AE18</f>
        <v>DT</v>
      </c>
      <c r="AE21" s="285" t="str">
        <f>+MAR!AF18</f>
        <v>D</v>
      </c>
      <c r="AF21" s="745" t="str">
        <f>+MAR!AG18</f>
        <v>T</v>
      </c>
      <c r="AG21" s="963">
        <f>+MAR!AH18</f>
        <v>0</v>
      </c>
    </row>
    <row r="22" spans="1:34" ht="14.45" customHeight="1" x14ac:dyDescent="0.25">
      <c r="A22" s="618" t="s">
        <v>73</v>
      </c>
      <c r="B22" s="772" t="s">
        <v>2</v>
      </c>
      <c r="C22" s="736" t="str">
        <f>+MAR!D19</f>
        <v>D</v>
      </c>
      <c r="D22" s="745" t="str">
        <f>+MAR!E19</f>
        <v>D</v>
      </c>
      <c r="E22" s="291" t="str">
        <f>+MAR!F19</f>
        <v>FE</v>
      </c>
      <c r="F22" s="285" t="str">
        <f>+MAR!G19</f>
        <v>FE</v>
      </c>
      <c r="G22" s="285" t="str">
        <f>+MAR!H19</f>
        <v>FE</v>
      </c>
      <c r="H22" s="285" t="str">
        <f>+MAR!I19</f>
        <v>FE</v>
      </c>
      <c r="I22" s="285" t="str">
        <f>+MAR!J19</f>
        <v>FES</v>
      </c>
      <c r="J22" s="285" t="str">
        <f>+MAR!K19</f>
        <v>FED</v>
      </c>
      <c r="K22" s="289" t="str">
        <f>+MAR!L19</f>
        <v>FE</v>
      </c>
      <c r="L22" s="736" t="str">
        <f>+MAR!M19</f>
        <v>FE</v>
      </c>
      <c r="M22" s="285" t="str">
        <f>+MAR!N19</f>
        <v>FE</v>
      </c>
      <c r="N22" s="285" t="str">
        <f>+MAR!O19</f>
        <v>FE</v>
      </c>
      <c r="O22" s="285" t="str">
        <f>+MAR!P19</f>
        <v>FE</v>
      </c>
      <c r="P22" s="285" t="str">
        <f>+MAR!Q19</f>
        <v>FE</v>
      </c>
      <c r="Q22" s="285" t="str">
        <f>+MAR!R19</f>
        <v>FES</v>
      </c>
      <c r="R22" s="745" t="str">
        <f>+MAR!S19</f>
        <v>FED</v>
      </c>
      <c r="S22" s="291" t="str">
        <f>+MAR!T19</f>
        <v>FE</v>
      </c>
      <c r="T22" s="285" t="str">
        <f>+MAR!U19</f>
        <v>FE</v>
      </c>
      <c r="U22" s="285" t="str">
        <f>+MAR!V19</f>
        <v>FES</v>
      </c>
      <c r="V22" s="285" t="str">
        <f>+MAR!W19</f>
        <v>FED</v>
      </c>
      <c r="W22" s="285" t="str">
        <f>+MAR!X19</f>
        <v>FE</v>
      </c>
      <c r="X22" s="285" t="str">
        <f>+MAR!Y19</f>
        <v>FE</v>
      </c>
      <c r="Y22" s="289" t="str">
        <f>+MAR!Z19</f>
        <v>FE</v>
      </c>
      <c r="Z22" s="736" t="str">
        <f>+MAR!AA19</f>
        <v>FE</v>
      </c>
      <c r="AA22" s="285" t="str">
        <f>+MAR!AB19</f>
        <v>FE</v>
      </c>
      <c r="AB22" s="285" t="str">
        <f>+MAR!AC19</f>
        <v>FE</v>
      </c>
      <c r="AC22" s="285" t="str">
        <f>+MAR!AD19</f>
        <v>FES</v>
      </c>
      <c r="AD22" s="285" t="str">
        <f>+MAR!AE19</f>
        <v>FED</v>
      </c>
      <c r="AE22" s="285" t="str">
        <f>+MAR!AF19</f>
        <v>FE</v>
      </c>
      <c r="AF22" s="745" t="str">
        <f>+MAR!AG19</f>
        <v>FE</v>
      </c>
      <c r="AG22" s="963" t="str">
        <f>+MAR!AH19</f>
        <v>FE</v>
      </c>
    </row>
    <row r="23" spans="1:34" ht="14.45" customHeight="1" x14ac:dyDescent="0.25">
      <c r="A23" s="396" t="s">
        <v>75</v>
      </c>
      <c r="B23" s="756" t="s">
        <v>3</v>
      </c>
      <c r="C23" s="736" t="str">
        <f>+MAR!D20</f>
        <v>D</v>
      </c>
      <c r="D23" s="745" t="str">
        <f>+MAR!E20</f>
        <v>N</v>
      </c>
      <c r="E23" s="291">
        <f>+MAR!F20</f>
        <v>0</v>
      </c>
      <c r="F23" s="285">
        <f>+MAR!G20</f>
        <v>0</v>
      </c>
      <c r="G23" s="285" t="str">
        <f>+MAR!H20</f>
        <v>D</v>
      </c>
      <c r="H23" s="285" t="str">
        <f>+MAR!I20</f>
        <v>N</v>
      </c>
      <c r="I23" s="285">
        <f>+MAR!J20</f>
        <v>0</v>
      </c>
      <c r="J23" s="285" t="str">
        <f>+MAR!K20</f>
        <v>DTSDS</v>
      </c>
      <c r="K23" s="289" t="str">
        <f>+MAR!L20</f>
        <v>D</v>
      </c>
      <c r="L23" s="736" t="str">
        <f>+MAR!M20</f>
        <v>N</v>
      </c>
      <c r="M23" s="285">
        <f>+MAR!N20</f>
        <v>0</v>
      </c>
      <c r="N23" s="285">
        <f>+MAR!O20</f>
        <v>0</v>
      </c>
      <c r="O23" s="285" t="str">
        <f>+MAR!P20</f>
        <v>D</v>
      </c>
      <c r="P23" s="285" t="str">
        <f>+MAR!Q20</f>
        <v>D</v>
      </c>
      <c r="Q23" s="285">
        <f>+MAR!R20</f>
        <v>0</v>
      </c>
      <c r="R23" s="745">
        <f>+MAR!S20</f>
        <v>0</v>
      </c>
      <c r="S23" s="291" t="str">
        <f>+MAR!T20</f>
        <v>D</v>
      </c>
      <c r="T23" s="285" t="str">
        <f>+MAR!U20</f>
        <v>N</v>
      </c>
      <c r="U23" s="285">
        <f>+MAR!V20</f>
        <v>0</v>
      </c>
      <c r="V23" s="285">
        <f>+MAR!W20</f>
        <v>0</v>
      </c>
      <c r="W23" s="285" t="str">
        <f>+MAR!X20</f>
        <v>N</v>
      </c>
      <c r="X23" s="285" t="str">
        <f>+MAR!Y20</f>
        <v>N</v>
      </c>
      <c r="Y23" s="289">
        <f>+MAR!Z20</f>
        <v>0</v>
      </c>
      <c r="Z23" s="736" t="str">
        <f>+MAR!AA20</f>
        <v>DTS5S</v>
      </c>
      <c r="AA23" s="285" t="str">
        <f>+MAR!AB20</f>
        <v>D</v>
      </c>
      <c r="AB23" s="285" t="str">
        <f>+MAR!AC20</f>
        <v>N</v>
      </c>
      <c r="AC23" s="285">
        <f>+MAR!AD20</f>
        <v>0</v>
      </c>
      <c r="AD23" s="285">
        <f>+MAR!AE20</f>
        <v>0</v>
      </c>
      <c r="AE23" s="285" t="str">
        <f>+MAR!AF20</f>
        <v>D</v>
      </c>
      <c r="AF23" s="745" t="str">
        <f>+MAR!AG20</f>
        <v>N</v>
      </c>
      <c r="AG23" s="963">
        <f>+MAR!AH20</f>
        <v>0</v>
      </c>
    </row>
    <row r="24" spans="1:34" ht="14.45" customHeight="1" x14ac:dyDescent="0.25">
      <c r="A24" s="607" t="s">
        <v>159</v>
      </c>
      <c r="B24" s="759" t="s">
        <v>3</v>
      </c>
      <c r="C24" s="736" t="str">
        <f>+MAR!D21</f>
        <v>D</v>
      </c>
      <c r="D24" s="745" t="str">
        <f>+MAR!E21</f>
        <v>N</v>
      </c>
      <c r="E24" s="291">
        <f>+MAR!F21</f>
        <v>0</v>
      </c>
      <c r="F24" s="285">
        <f>+MAR!G21</f>
        <v>0</v>
      </c>
      <c r="G24" s="285" t="str">
        <f>+MAR!H21</f>
        <v>D</v>
      </c>
      <c r="H24" s="285" t="str">
        <f>+MAR!I21</f>
        <v>N</v>
      </c>
      <c r="I24" s="285">
        <f>+MAR!J21</f>
        <v>0</v>
      </c>
      <c r="J24" s="285">
        <f>+MAR!K21</f>
        <v>0</v>
      </c>
      <c r="K24" s="289" t="str">
        <f>+MAR!L21</f>
        <v>D</v>
      </c>
      <c r="L24" s="736" t="str">
        <f>+MAR!M21</f>
        <v>N</v>
      </c>
      <c r="M24" s="285">
        <f>+MAR!N21</f>
        <v>0</v>
      </c>
      <c r="N24" s="285">
        <f>+MAR!O21</f>
        <v>0</v>
      </c>
      <c r="O24" s="285" t="str">
        <f>+MAR!P21</f>
        <v>D</v>
      </c>
      <c r="P24" s="285" t="str">
        <f>+MAR!Q21</f>
        <v>D</v>
      </c>
      <c r="Q24" s="285">
        <f>+MAR!R21</f>
        <v>0</v>
      </c>
      <c r="R24" s="745">
        <f>+MAR!S21</f>
        <v>0</v>
      </c>
      <c r="S24" s="291" t="str">
        <f>+MAR!T21</f>
        <v>D</v>
      </c>
      <c r="T24" s="285" t="str">
        <f>+MAR!U21</f>
        <v>N</v>
      </c>
      <c r="U24" s="285">
        <f>+MAR!V21</f>
        <v>0</v>
      </c>
      <c r="V24" s="285">
        <f>+MAR!W21</f>
        <v>0</v>
      </c>
      <c r="W24" s="285" t="str">
        <f>+MAR!X21</f>
        <v>N</v>
      </c>
      <c r="X24" s="285" t="str">
        <f>+MAR!Y21</f>
        <v>N</v>
      </c>
      <c r="Y24" s="289">
        <f>+MAR!Z21</f>
        <v>0</v>
      </c>
      <c r="Z24" s="736" t="str">
        <f>+MAR!AA21</f>
        <v>DTS5S</v>
      </c>
      <c r="AA24" s="285" t="str">
        <f>+MAR!AB21</f>
        <v>D</v>
      </c>
      <c r="AB24" s="285" t="str">
        <f>+MAR!AC21</f>
        <v>N</v>
      </c>
      <c r="AC24" s="285">
        <f>+MAR!AD21</f>
        <v>0</v>
      </c>
      <c r="AD24" s="285">
        <f>+MAR!AE21</f>
        <v>0</v>
      </c>
      <c r="AE24" s="285" t="str">
        <f>+MAR!AF21</f>
        <v>D</v>
      </c>
      <c r="AF24" s="745" t="str">
        <f>+MAR!AG21</f>
        <v>N</v>
      </c>
      <c r="AG24" s="963">
        <f>+MAR!AH21</f>
        <v>0</v>
      </c>
    </row>
    <row r="25" spans="1:34" ht="14.45" customHeight="1" x14ac:dyDescent="0.25">
      <c r="A25" s="607" t="s">
        <v>81</v>
      </c>
      <c r="B25" s="759" t="s">
        <v>3</v>
      </c>
      <c r="C25" s="736">
        <f>+MAR!D22</f>
        <v>0</v>
      </c>
      <c r="D25" s="745">
        <f>+MAR!E22</f>
        <v>0</v>
      </c>
      <c r="E25" s="291" t="str">
        <f>+MAR!F22</f>
        <v>L</v>
      </c>
      <c r="F25" s="285" t="str">
        <f>+MAR!G22</f>
        <v>L</v>
      </c>
      <c r="G25" s="285" t="str">
        <f>+MAR!H22</f>
        <v>L</v>
      </c>
      <c r="H25" s="285" t="str">
        <f>+MAR!I22</f>
        <v>L</v>
      </c>
      <c r="I25" s="285" t="str">
        <f>+MAR!J22</f>
        <v>L</v>
      </c>
      <c r="J25" s="285">
        <f>+MAR!K22</f>
        <v>0</v>
      </c>
      <c r="K25" s="289">
        <f>+MAR!L22</f>
        <v>0</v>
      </c>
      <c r="L25" s="736" t="str">
        <f>+MAR!M22</f>
        <v>L</v>
      </c>
      <c r="M25" s="285" t="str">
        <f>+MAR!N22</f>
        <v>L</v>
      </c>
      <c r="N25" s="285" t="str">
        <f>+MAR!O22</f>
        <v>L</v>
      </c>
      <c r="O25" s="285" t="str">
        <f>+MAR!P22</f>
        <v>L</v>
      </c>
      <c r="P25" s="285" t="str">
        <f>+MAR!Q22</f>
        <v>L</v>
      </c>
      <c r="Q25" s="285">
        <f>+MAR!R22</f>
        <v>0</v>
      </c>
      <c r="R25" s="745">
        <f>+MAR!S22</f>
        <v>0</v>
      </c>
      <c r="S25" s="291" t="str">
        <f>+MAR!T22</f>
        <v>FE</v>
      </c>
      <c r="T25" s="285" t="str">
        <f>+MAR!U22</f>
        <v>FE</v>
      </c>
      <c r="U25" s="285" t="str">
        <f>+MAR!V22</f>
        <v>FES</v>
      </c>
      <c r="V25" s="285" t="str">
        <f>+MAR!W22</f>
        <v>FED</v>
      </c>
      <c r="W25" s="285" t="str">
        <f>+MAR!X22</f>
        <v>FE</v>
      </c>
      <c r="X25" s="285" t="str">
        <f>+MAR!Y22</f>
        <v>FE</v>
      </c>
      <c r="Y25" s="289" t="str">
        <f>+MAR!Z22</f>
        <v>FE</v>
      </c>
      <c r="Z25" s="736" t="str">
        <f>+MAR!AA22</f>
        <v>FE</v>
      </c>
      <c r="AA25" s="285" t="str">
        <f>+MAR!AB22</f>
        <v>FE</v>
      </c>
      <c r="AB25" s="285" t="str">
        <f>+MAR!AC22</f>
        <v>FE</v>
      </c>
      <c r="AC25" s="285" t="str">
        <f>+MAR!AD22</f>
        <v>FES</v>
      </c>
      <c r="AD25" s="285" t="str">
        <f>+MAR!AE22</f>
        <v>FED</v>
      </c>
      <c r="AE25" s="285" t="str">
        <f>+MAR!AF22</f>
        <v>FE</v>
      </c>
      <c r="AF25" s="745" t="str">
        <f>+MAR!AG22</f>
        <v>FE</v>
      </c>
      <c r="AG25" s="963" t="str">
        <f>+MAR!AH22</f>
        <v>FE</v>
      </c>
    </row>
    <row r="26" spans="1:34" ht="14.45" customHeight="1" x14ac:dyDescent="0.25">
      <c r="A26" s="616" t="s">
        <v>106</v>
      </c>
      <c r="B26" s="759" t="s">
        <v>3</v>
      </c>
      <c r="C26" s="736">
        <f>+MAR!D23</f>
        <v>0</v>
      </c>
      <c r="D26" s="745">
        <f>+MAR!E23</f>
        <v>0</v>
      </c>
      <c r="E26" s="291" t="str">
        <f>+MAR!F23</f>
        <v>D</v>
      </c>
      <c r="F26" s="285" t="str">
        <f>+MAR!G23</f>
        <v>N</v>
      </c>
      <c r="G26" s="285">
        <f>+MAR!H23</f>
        <v>0</v>
      </c>
      <c r="H26" s="285">
        <f>+MAR!I23</f>
        <v>0</v>
      </c>
      <c r="I26" s="285" t="str">
        <f>+MAR!J23</f>
        <v>N</v>
      </c>
      <c r="J26" s="285" t="str">
        <f>+MAR!K23</f>
        <v>F</v>
      </c>
      <c r="K26" s="289">
        <f>+MAR!L23</f>
        <v>0</v>
      </c>
      <c r="L26" s="736">
        <f>+MAR!M23</f>
        <v>0</v>
      </c>
      <c r="M26" s="285" t="str">
        <f>+MAR!N23</f>
        <v>NT</v>
      </c>
      <c r="N26" s="285" t="str">
        <f>+MAR!O23</f>
        <v>N</v>
      </c>
      <c r="O26" s="285">
        <f>+MAR!P23</f>
        <v>0</v>
      </c>
      <c r="P26" s="285">
        <f>+MAR!Q23</f>
        <v>0</v>
      </c>
      <c r="Q26" s="285" t="str">
        <f>+MAR!R23</f>
        <v>D</v>
      </c>
      <c r="R26" s="745" t="str">
        <f>+MAR!S23</f>
        <v>B</v>
      </c>
      <c r="S26" s="291" t="str">
        <f>+MAR!T23</f>
        <v>B</v>
      </c>
      <c r="T26" s="285" t="str">
        <f>+MAR!U23</f>
        <v>B</v>
      </c>
      <c r="U26" s="285" t="str">
        <f>+MAR!V23</f>
        <v>B</v>
      </c>
      <c r="V26" s="285" t="str">
        <f>+MAR!W23</f>
        <v>B</v>
      </c>
      <c r="W26" s="285" t="str">
        <f>+MAR!X23</f>
        <v>B</v>
      </c>
      <c r="X26" s="285">
        <f>+MAR!Y23</f>
        <v>0</v>
      </c>
      <c r="Y26" s="289">
        <f>+MAR!Z23</f>
        <v>0</v>
      </c>
      <c r="Z26" s="736" t="str">
        <f>+MAR!AA23</f>
        <v>B</v>
      </c>
      <c r="AA26" s="285" t="str">
        <f>+MAR!AB23</f>
        <v>B</v>
      </c>
      <c r="AB26" s="285" t="str">
        <f>+MAR!AC23</f>
        <v>B</v>
      </c>
      <c r="AC26" s="285" t="str">
        <f>+MAR!AD23</f>
        <v>B</v>
      </c>
      <c r="AD26" s="285" t="str">
        <f>+MAR!AE23</f>
        <v>B</v>
      </c>
      <c r="AE26" s="285">
        <f>+MAR!AF23</f>
        <v>0</v>
      </c>
      <c r="AF26" s="745">
        <f>+MAR!AG23</f>
        <v>0</v>
      </c>
      <c r="AG26" s="963" t="str">
        <f>+MAR!AH23</f>
        <v>B</v>
      </c>
    </row>
    <row r="27" spans="1:34" ht="14.45" customHeight="1" x14ac:dyDescent="0.25">
      <c r="A27" s="607" t="s">
        <v>112</v>
      </c>
      <c r="B27" s="759" t="s">
        <v>3</v>
      </c>
      <c r="C27" s="736" t="str">
        <f>+MAR!D24</f>
        <v>D</v>
      </c>
      <c r="D27" s="745" t="str">
        <f>+MAR!E24</f>
        <v>N</v>
      </c>
      <c r="E27" s="291">
        <f>+MAR!F24</f>
        <v>0</v>
      </c>
      <c r="F27" s="285">
        <f>+MAR!G24</f>
        <v>0</v>
      </c>
      <c r="G27" s="285" t="str">
        <f>+MAR!H24</f>
        <v>D</v>
      </c>
      <c r="H27" s="285" t="str">
        <f>+MAR!I24</f>
        <v>N</v>
      </c>
      <c r="I27" s="285">
        <f>+MAR!J24</f>
        <v>0</v>
      </c>
      <c r="J27" s="285">
        <f>+MAR!K24</f>
        <v>0</v>
      </c>
      <c r="K27" s="289" t="str">
        <f>+MAR!L24</f>
        <v>D</v>
      </c>
      <c r="L27" s="736" t="str">
        <f>+MAR!M24</f>
        <v>N</v>
      </c>
      <c r="M27" s="285">
        <f>+MAR!N24</f>
        <v>0</v>
      </c>
      <c r="N27" s="285">
        <f>+MAR!O24</f>
        <v>0</v>
      </c>
      <c r="O27" s="285" t="str">
        <f>+MAR!P24</f>
        <v>D</v>
      </c>
      <c r="P27" s="285" t="str">
        <f>+MAR!Q24</f>
        <v>D</v>
      </c>
      <c r="Q27" s="285" t="str">
        <f>+MAR!R24</f>
        <v>DTS</v>
      </c>
      <c r="R27" s="745">
        <f>+MAR!S24</f>
        <v>0</v>
      </c>
      <c r="S27" s="291" t="str">
        <f>+MAR!T24</f>
        <v>D</v>
      </c>
      <c r="T27" s="285" t="str">
        <f>+MAR!U24</f>
        <v>N</v>
      </c>
      <c r="U27" s="285">
        <f>+MAR!V24</f>
        <v>0</v>
      </c>
      <c r="V27" s="285">
        <f>+MAR!W24</f>
        <v>0</v>
      </c>
      <c r="W27" s="285" t="str">
        <f>+MAR!X24</f>
        <v>N</v>
      </c>
      <c r="X27" s="285" t="str">
        <f>+MAR!Y24</f>
        <v>N</v>
      </c>
      <c r="Y27" s="289">
        <f>+MAR!Z24</f>
        <v>0</v>
      </c>
      <c r="Z27" s="736">
        <f>+MAR!AA24</f>
        <v>0</v>
      </c>
      <c r="AA27" s="285" t="str">
        <f>+MAR!AB24</f>
        <v>FE</v>
      </c>
      <c r="AB27" s="285" t="str">
        <f>+MAR!AC24</f>
        <v>FE</v>
      </c>
      <c r="AC27" s="285" t="str">
        <f>+MAR!AD24</f>
        <v>FES</v>
      </c>
      <c r="AD27" s="285" t="str">
        <f>+MAR!AE24</f>
        <v>FED</v>
      </c>
      <c r="AE27" s="285" t="str">
        <f>+MAR!AF24</f>
        <v>FE</v>
      </c>
      <c r="AF27" s="745" t="str">
        <f>+MAR!AG24</f>
        <v>FE</v>
      </c>
      <c r="AG27" s="963" t="str">
        <f>+MAR!AH24</f>
        <v>FE</v>
      </c>
    </row>
    <row r="28" spans="1:34" ht="14.45" customHeight="1" x14ac:dyDescent="0.25">
      <c r="A28" s="607" t="s">
        <v>291</v>
      </c>
      <c r="B28" s="759" t="s">
        <v>3</v>
      </c>
      <c r="C28" s="736" t="str">
        <f>+MAR!D25</f>
        <v>NT</v>
      </c>
      <c r="D28" s="745" t="str">
        <f>+MAR!E25</f>
        <v>N</v>
      </c>
      <c r="E28" s="291">
        <f>+MAR!F25</f>
        <v>0</v>
      </c>
      <c r="F28" s="285" t="str">
        <f>+MAR!G25</f>
        <v>DISP</v>
      </c>
      <c r="G28" s="285" t="str">
        <f>+MAR!H25</f>
        <v>NT</v>
      </c>
      <c r="H28" s="285" t="str">
        <f>+MAR!I25</f>
        <v>N</v>
      </c>
      <c r="I28" s="285">
        <f>+MAR!J25</f>
        <v>0</v>
      </c>
      <c r="J28" s="285">
        <f>+MAR!K25</f>
        <v>0</v>
      </c>
      <c r="K28" s="289" t="str">
        <f>+MAR!L25</f>
        <v>D</v>
      </c>
      <c r="L28" s="736" t="str">
        <f>+MAR!M25</f>
        <v>N</v>
      </c>
      <c r="M28" s="285">
        <f>+MAR!N25</f>
        <v>0</v>
      </c>
      <c r="N28" s="285">
        <f>+MAR!O25</f>
        <v>0</v>
      </c>
      <c r="O28" s="285" t="str">
        <f>+MAR!P25</f>
        <v>NT</v>
      </c>
      <c r="P28" s="285" t="str">
        <f>+MAR!Q25</f>
        <v>T</v>
      </c>
      <c r="Q28" s="285">
        <f>+MAR!R25</f>
        <v>0</v>
      </c>
      <c r="R28" s="745">
        <f>+MAR!S25</f>
        <v>0</v>
      </c>
      <c r="S28" s="971" t="str">
        <f>+MAR!T25</f>
        <v>FOTS</v>
      </c>
      <c r="T28" s="285" t="str">
        <f>+MAR!U25</f>
        <v>N</v>
      </c>
      <c r="U28" s="285">
        <f>+MAR!V25</f>
        <v>0</v>
      </c>
      <c r="V28" s="285" t="str">
        <f>+MAR!W25</f>
        <v>DT</v>
      </c>
      <c r="W28" s="285" t="str">
        <f>+MAR!X25</f>
        <v>DT</v>
      </c>
      <c r="X28" s="285" t="str">
        <f>+MAR!Y25</f>
        <v>N</v>
      </c>
      <c r="Y28" s="289">
        <f>+MAR!Z25</f>
        <v>0</v>
      </c>
      <c r="Z28" s="736" t="str">
        <f>+MAR!AA25</f>
        <v>DTS5S</v>
      </c>
      <c r="AA28" s="285" t="str">
        <f>+MAR!AB25</f>
        <v>NT</v>
      </c>
      <c r="AB28" s="285" t="str">
        <f>+MAR!AC25</f>
        <v>N</v>
      </c>
      <c r="AC28" s="285">
        <f>+MAR!AD25</f>
        <v>0</v>
      </c>
      <c r="AD28" s="285">
        <f>+MAR!AE25</f>
        <v>0</v>
      </c>
      <c r="AE28" s="285" t="str">
        <f>+MAR!AF25</f>
        <v>T</v>
      </c>
      <c r="AF28" s="745" t="str">
        <f>+MAR!AG25</f>
        <v>N</v>
      </c>
      <c r="AG28" s="963">
        <f>+MAR!AH25</f>
        <v>0</v>
      </c>
    </row>
    <row r="29" spans="1:34" ht="14.45" customHeight="1" x14ac:dyDescent="0.25">
      <c r="A29" s="607" t="s">
        <v>292</v>
      </c>
      <c r="B29" s="759" t="s">
        <v>3</v>
      </c>
      <c r="C29" s="736" t="str">
        <f>+MAR!D26</f>
        <v>D</v>
      </c>
      <c r="D29" s="745" t="str">
        <f>+MAR!E26</f>
        <v>N</v>
      </c>
      <c r="E29" s="291">
        <f>+MAR!F26</f>
        <v>0</v>
      </c>
      <c r="F29" s="285">
        <f>+MAR!G26</f>
        <v>0</v>
      </c>
      <c r="G29" s="285" t="str">
        <f>+MAR!H26</f>
        <v>D</v>
      </c>
      <c r="H29" s="285" t="str">
        <f>+MAR!I26</f>
        <v>N</v>
      </c>
      <c r="I29" s="285" t="str">
        <f>+MAR!J26</f>
        <v>NTS</v>
      </c>
      <c r="J29" s="285">
        <f>+MAR!K26</f>
        <v>0</v>
      </c>
      <c r="K29" s="289" t="str">
        <f>+MAR!L26</f>
        <v>NT</v>
      </c>
      <c r="L29" s="736" t="str">
        <f>+MAR!M26</f>
        <v>N</v>
      </c>
      <c r="M29" s="285">
        <f>+MAR!N26</f>
        <v>0</v>
      </c>
      <c r="N29" s="285">
        <f>+MAR!O26</f>
        <v>0</v>
      </c>
      <c r="O29" s="285" t="str">
        <f>+MAR!P26</f>
        <v>D</v>
      </c>
      <c r="P29" s="285" t="str">
        <f>+MAR!Q26</f>
        <v>D</v>
      </c>
      <c r="Q29" s="285">
        <f>+MAR!R26</f>
        <v>0</v>
      </c>
      <c r="R29" s="745" t="str">
        <f>+MAR!S26</f>
        <v>NT</v>
      </c>
      <c r="S29" s="291" t="str">
        <f>+MAR!T26</f>
        <v>T</v>
      </c>
      <c r="T29" s="285" t="str">
        <f>+MAR!U26</f>
        <v>N</v>
      </c>
      <c r="U29" s="285">
        <f>+MAR!V26</f>
        <v>0</v>
      </c>
      <c r="V29" s="285">
        <f>+MAR!W26</f>
        <v>0</v>
      </c>
      <c r="W29" s="285" t="str">
        <f>+MAR!X26</f>
        <v>N</v>
      </c>
      <c r="X29" s="285" t="str">
        <f>+MAR!Y26</f>
        <v>N</v>
      </c>
      <c r="Y29" s="289">
        <f>+MAR!Z26</f>
        <v>0</v>
      </c>
      <c r="Z29" s="736" t="str">
        <f>+MAR!AA26</f>
        <v>DTS5S</v>
      </c>
      <c r="AA29" s="285" t="str">
        <f>+MAR!AB26</f>
        <v>D</v>
      </c>
      <c r="AB29" s="285" t="str">
        <f>+MAR!AC26</f>
        <v>N</v>
      </c>
      <c r="AC29" s="285">
        <f>+MAR!AD26</f>
        <v>0</v>
      </c>
      <c r="AD29" s="285">
        <f>+MAR!AE26</f>
        <v>0</v>
      </c>
      <c r="AE29" s="285" t="str">
        <f>+MAR!AF26</f>
        <v>D</v>
      </c>
      <c r="AF29" s="745" t="str">
        <f>+MAR!AG26</f>
        <v>N</v>
      </c>
      <c r="AG29" s="963">
        <f>+MAR!AH26</f>
        <v>0</v>
      </c>
    </row>
    <row r="30" spans="1:34" ht="14.45" customHeight="1" x14ac:dyDescent="0.25">
      <c r="A30" s="607" t="s">
        <v>330</v>
      </c>
      <c r="B30" s="759" t="s">
        <v>3</v>
      </c>
      <c r="C30" s="736" t="str">
        <f>+MAR!D27</f>
        <v>NT</v>
      </c>
      <c r="D30" s="745" t="str">
        <f>+MAR!E27</f>
        <v>N</v>
      </c>
      <c r="E30" s="291">
        <f>+MAR!F27</f>
        <v>0</v>
      </c>
      <c r="F30" s="285">
        <f>+MAR!G27</f>
        <v>0</v>
      </c>
      <c r="G30" s="285" t="str">
        <f>+MAR!H27</f>
        <v>D</v>
      </c>
      <c r="H30" s="285" t="str">
        <f>+MAR!I27</f>
        <v>N</v>
      </c>
      <c r="I30" s="285">
        <f>+MAR!J27</f>
        <v>0</v>
      </c>
      <c r="J30" s="285">
        <f>+MAR!K27</f>
        <v>0</v>
      </c>
      <c r="K30" s="289" t="str">
        <f>+MAR!L27</f>
        <v>D</v>
      </c>
      <c r="L30" s="736" t="str">
        <f>+MAR!M27</f>
        <v>N</v>
      </c>
      <c r="M30" s="285">
        <f>+MAR!N27</f>
        <v>0</v>
      </c>
      <c r="N30" s="285">
        <f>+MAR!O27</f>
        <v>0</v>
      </c>
      <c r="O30" s="285" t="str">
        <f>+MAR!P27</f>
        <v>D</v>
      </c>
      <c r="P30" s="285" t="str">
        <f>+MAR!Q27</f>
        <v>T</v>
      </c>
      <c r="Q30" s="285">
        <f>+MAR!R27</f>
        <v>0</v>
      </c>
      <c r="R30" s="745" t="str">
        <f>+MAR!S27</f>
        <v>DTSDS</v>
      </c>
      <c r="S30" s="291" t="str">
        <f>+MAR!T27</f>
        <v>D</v>
      </c>
      <c r="T30" s="285" t="str">
        <f>+MAR!U27</f>
        <v>N</v>
      </c>
      <c r="U30" s="285">
        <f>+MAR!V27</f>
        <v>0</v>
      </c>
      <c r="V30" s="285">
        <f>+MAR!W27</f>
        <v>0</v>
      </c>
      <c r="W30" s="285" t="str">
        <f>+MAR!X27</f>
        <v>T</v>
      </c>
      <c r="X30" s="285" t="str">
        <f>+MAR!Y27</f>
        <v>N</v>
      </c>
      <c r="Y30" s="289">
        <f>+MAR!Z27</f>
        <v>0</v>
      </c>
      <c r="Z30" s="736" t="str">
        <f>+MAR!AA27</f>
        <v>DTS5S</v>
      </c>
      <c r="AA30" s="285" t="str">
        <f>+MAR!AB27</f>
        <v>D</v>
      </c>
      <c r="AB30" s="285" t="str">
        <f>+MAR!AC27</f>
        <v>N</v>
      </c>
      <c r="AC30" s="285">
        <f>+MAR!AD27</f>
        <v>0</v>
      </c>
      <c r="AD30" s="285" t="str">
        <f>+MAR!AE27</f>
        <v>DT</v>
      </c>
      <c r="AE30" s="285" t="str">
        <f>+MAR!AF27</f>
        <v>D</v>
      </c>
      <c r="AF30" s="745" t="str">
        <f>+MAR!AG27</f>
        <v>N</v>
      </c>
      <c r="AG30" s="963">
        <f>+MAR!AH27</f>
        <v>0</v>
      </c>
    </row>
    <row r="31" spans="1:34" ht="14.45" customHeight="1" thickBot="1" x14ac:dyDescent="0.3">
      <c r="A31" s="607" t="s">
        <v>331</v>
      </c>
      <c r="B31" s="759" t="s">
        <v>3</v>
      </c>
      <c r="C31" s="736" t="str">
        <f>+MAR!D28</f>
        <v>DT</v>
      </c>
      <c r="D31" s="745">
        <f>+MAR!E28</f>
        <v>0</v>
      </c>
      <c r="E31" s="291" t="str">
        <f>+MAR!F28</f>
        <v>D</v>
      </c>
      <c r="F31" s="285">
        <f>+MAR!G28</f>
        <v>0</v>
      </c>
      <c r="G31" s="285" t="str">
        <f>+MAR!H28</f>
        <v>D</v>
      </c>
      <c r="H31" s="285" t="str">
        <f>+MAR!I28</f>
        <v>DISP</v>
      </c>
      <c r="I31" s="285">
        <f>+MAR!J28</f>
        <v>0</v>
      </c>
      <c r="J31" s="285">
        <f>+MAR!K28</f>
        <v>0</v>
      </c>
      <c r="K31" s="289" t="str">
        <f>+MAR!L28</f>
        <v>D</v>
      </c>
      <c r="L31" s="736" t="str">
        <f>+MAR!M28</f>
        <v>N</v>
      </c>
      <c r="M31" s="285">
        <f>+MAR!N28</f>
        <v>0</v>
      </c>
      <c r="N31" s="285">
        <f>+MAR!O28</f>
        <v>0</v>
      </c>
      <c r="O31" s="285" t="str">
        <f>+MAR!P28</f>
        <v>D</v>
      </c>
      <c r="P31" s="285" t="str">
        <f>+MAR!Q28</f>
        <v>D</v>
      </c>
      <c r="Q31" s="285">
        <f>+MAR!R28</f>
        <v>0</v>
      </c>
      <c r="R31" s="745">
        <f>+MAR!S28</f>
        <v>0</v>
      </c>
      <c r="S31" s="291" t="str">
        <f>+MAR!T28</f>
        <v>D</v>
      </c>
      <c r="T31" s="285" t="str">
        <f>+MAR!U28</f>
        <v>N</v>
      </c>
      <c r="U31" s="285">
        <f>+MAR!V28</f>
        <v>0</v>
      </c>
      <c r="V31" s="285">
        <f>+MAR!W28</f>
        <v>0</v>
      </c>
      <c r="W31" s="285" t="str">
        <f>+MAR!X28</f>
        <v>N</v>
      </c>
      <c r="X31" s="285" t="str">
        <f>+MAR!Y28</f>
        <v>N</v>
      </c>
      <c r="Y31" s="289">
        <f>+MAR!Z28</f>
        <v>0</v>
      </c>
      <c r="Z31" s="736" t="str">
        <f>+MAR!AA28</f>
        <v>DTS5S</v>
      </c>
      <c r="AA31" s="285" t="str">
        <f>+MAR!AB28</f>
        <v>NT</v>
      </c>
      <c r="AB31" s="285" t="str">
        <f>+MAR!AC28</f>
        <v>N</v>
      </c>
      <c r="AC31" s="285">
        <f>+MAR!AD28</f>
        <v>0</v>
      </c>
      <c r="AD31" s="285">
        <f>+MAR!AE28</f>
        <v>0</v>
      </c>
      <c r="AE31" s="285" t="str">
        <f>+MAR!AF28</f>
        <v>D</v>
      </c>
      <c r="AF31" s="745" t="str">
        <f>+MAR!AG28</f>
        <v>N</v>
      </c>
      <c r="AG31" s="963">
        <f>+MAR!AH28</f>
        <v>0</v>
      </c>
    </row>
    <row r="32" spans="1:34" ht="14.45" customHeight="1" thickBot="1" x14ac:dyDescent="0.3">
      <c r="A32" s="1505" t="s">
        <v>22</v>
      </c>
      <c r="B32" s="1508" t="s">
        <v>23</v>
      </c>
      <c r="C32" s="1483" t="s">
        <v>201</v>
      </c>
      <c r="D32" s="1484"/>
      <c r="E32" s="1484"/>
      <c r="F32" s="1484"/>
      <c r="G32" s="1484"/>
      <c r="H32" s="1484"/>
      <c r="I32" s="1484"/>
      <c r="J32" s="1484"/>
      <c r="K32" s="1484"/>
      <c r="L32" s="1484"/>
      <c r="M32" s="1484"/>
      <c r="N32" s="1484"/>
      <c r="O32" s="1484"/>
      <c r="P32" s="1484"/>
      <c r="Q32" s="1484"/>
      <c r="R32" s="1484"/>
      <c r="S32" s="1484"/>
      <c r="T32" s="1484"/>
      <c r="U32" s="1484"/>
      <c r="V32" s="1484"/>
      <c r="W32" s="1484"/>
      <c r="X32" s="1484"/>
      <c r="Y32" s="1484"/>
      <c r="Z32" s="1484"/>
      <c r="AA32" s="1484"/>
      <c r="AB32" s="1484"/>
      <c r="AC32" s="1484"/>
      <c r="AD32" s="1484"/>
      <c r="AE32" s="1484"/>
      <c r="AF32" s="1484"/>
      <c r="AG32" s="1485"/>
      <c r="AH32" s="227"/>
    </row>
    <row r="33" spans="1:34" ht="14.45" customHeight="1" x14ac:dyDescent="0.25">
      <c r="A33" s="1506"/>
      <c r="B33" s="1509"/>
      <c r="C33" s="268" t="s">
        <v>11</v>
      </c>
      <c r="D33" s="754" t="s">
        <v>12</v>
      </c>
      <c r="E33" s="293" t="s">
        <v>13</v>
      </c>
      <c r="F33" s="270" t="s">
        <v>14</v>
      </c>
      <c r="G33" s="270" t="s">
        <v>15</v>
      </c>
      <c r="H33" s="270" t="s">
        <v>9</v>
      </c>
      <c r="I33" s="270" t="s">
        <v>10</v>
      </c>
      <c r="J33" s="270" t="s">
        <v>11</v>
      </c>
      <c r="K33" s="294" t="s">
        <v>12</v>
      </c>
      <c r="L33" s="755" t="s">
        <v>13</v>
      </c>
      <c r="M33" s="269" t="s">
        <v>14</v>
      </c>
      <c r="N33" s="269" t="s">
        <v>15</v>
      </c>
      <c r="O33" s="269" t="s">
        <v>9</v>
      </c>
      <c r="P33" s="269" t="s">
        <v>10</v>
      </c>
      <c r="Q33" s="269" t="s">
        <v>11</v>
      </c>
      <c r="R33" s="754" t="s">
        <v>12</v>
      </c>
      <c r="S33" s="293" t="s">
        <v>13</v>
      </c>
      <c r="T33" s="270" t="s">
        <v>14</v>
      </c>
      <c r="U33" s="270" t="s">
        <v>15</v>
      </c>
      <c r="V33" s="270" t="s">
        <v>9</v>
      </c>
      <c r="W33" s="270" t="s">
        <v>10</v>
      </c>
      <c r="X33" s="270" t="s">
        <v>11</v>
      </c>
      <c r="Y33" s="294" t="s">
        <v>12</v>
      </c>
      <c r="Z33" s="755" t="s">
        <v>13</v>
      </c>
      <c r="AA33" s="269" t="s">
        <v>14</v>
      </c>
      <c r="AB33" s="269" t="s">
        <v>15</v>
      </c>
      <c r="AC33" s="269" t="s">
        <v>9</v>
      </c>
      <c r="AD33" s="269" t="s">
        <v>10</v>
      </c>
      <c r="AE33" s="269" t="s">
        <v>11</v>
      </c>
      <c r="AF33" s="754" t="s">
        <v>12</v>
      </c>
      <c r="AG33" s="960" t="s">
        <v>13</v>
      </c>
      <c r="AH33" s="227"/>
    </row>
    <row r="34" spans="1:34" ht="14.45" customHeight="1" thickBot="1" x14ac:dyDescent="0.3">
      <c r="A34" s="1507"/>
      <c r="B34" s="1510"/>
      <c r="C34" s="957">
        <v>1</v>
      </c>
      <c r="D34" s="715">
        <v>2</v>
      </c>
      <c r="E34" s="714">
        <v>3</v>
      </c>
      <c r="F34" s="708">
        <v>4</v>
      </c>
      <c r="G34" s="708">
        <v>5</v>
      </c>
      <c r="H34" s="708">
        <v>6</v>
      </c>
      <c r="I34" s="708">
        <v>7</v>
      </c>
      <c r="J34" s="708">
        <v>8</v>
      </c>
      <c r="K34" s="711">
        <v>9</v>
      </c>
      <c r="L34" s="713">
        <v>10</v>
      </c>
      <c r="M34" s="708">
        <v>11</v>
      </c>
      <c r="N34" s="708">
        <v>12</v>
      </c>
      <c r="O34" s="710">
        <v>13</v>
      </c>
      <c r="P34" s="708">
        <v>14</v>
      </c>
      <c r="Q34" s="708">
        <v>15</v>
      </c>
      <c r="R34" s="715">
        <v>16</v>
      </c>
      <c r="S34" s="714">
        <v>17</v>
      </c>
      <c r="T34" s="708">
        <v>18</v>
      </c>
      <c r="U34" s="708">
        <v>19</v>
      </c>
      <c r="V34" s="708">
        <v>20</v>
      </c>
      <c r="W34" s="710">
        <v>21</v>
      </c>
      <c r="X34" s="708">
        <v>22</v>
      </c>
      <c r="Y34" s="712">
        <v>23</v>
      </c>
      <c r="Z34" s="713">
        <v>24</v>
      </c>
      <c r="AA34" s="708">
        <v>25</v>
      </c>
      <c r="AB34" s="708">
        <v>26</v>
      </c>
      <c r="AC34" s="708">
        <v>27</v>
      </c>
      <c r="AD34" s="708">
        <v>28</v>
      </c>
      <c r="AE34" s="710">
        <v>29</v>
      </c>
      <c r="AF34" s="715">
        <v>30</v>
      </c>
      <c r="AG34" s="964">
        <v>31</v>
      </c>
      <c r="AH34" s="227"/>
    </row>
    <row r="35" spans="1:34" ht="14.45" customHeight="1" thickBot="1" x14ac:dyDescent="0.3">
      <c r="A35" s="769" t="s">
        <v>56</v>
      </c>
      <c r="B35" s="770" t="s">
        <v>1</v>
      </c>
      <c r="C35" s="717">
        <f>+MAR!D30</f>
        <v>0</v>
      </c>
      <c r="D35" s="716" t="str">
        <f>+MAR!E30</f>
        <v>T</v>
      </c>
      <c r="E35" s="295" t="str">
        <f>+MAR!F30</f>
        <v>N</v>
      </c>
      <c r="F35" s="296">
        <f>+MAR!G30</f>
        <v>0</v>
      </c>
      <c r="G35" s="296">
        <f>+MAR!H30</f>
        <v>0</v>
      </c>
      <c r="H35" s="296" t="str">
        <f>+MAR!I30</f>
        <v>D</v>
      </c>
      <c r="I35" s="296" t="str">
        <f>+MAR!J30</f>
        <v>NT</v>
      </c>
      <c r="J35" s="296" t="str">
        <f>+MAR!K30</f>
        <v>NT</v>
      </c>
      <c r="K35" s="297">
        <f>+MAR!L30</f>
        <v>0</v>
      </c>
      <c r="L35" s="717" t="str">
        <f>+MAR!M30</f>
        <v>D</v>
      </c>
      <c r="M35" s="296" t="str">
        <f>+MAR!N30</f>
        <v>DT</v>
      </c>
      <c r="N35" s="296">
        <f>+MAR!O30</f>
        <v>0</v>
      </c>
      <c r="O35" s="296" t="str">
        <f>+MAR!P30</f>
        <v>NT</v>
      </c>
      <c r="P35" s="296" t="str">
        <f>+MAR!Q30</f>
        <v>T</v>
      </c>
      <c r="Q35" s="296" t="str">
        <f>+MAR!R30</f>
        <v>N</v>
      </c>
      <c r="R35" s="716">
        <f>+MAR!S30</f>
        <v>0</v>
      </c>
      <c r="S35" s="295">
        <f>+MAR!T30</f>
        <v>0</v>
      </c>
      <c r="T35" s="296" t="str">
        <f>+MAR!U30</f>
        <v>D</v>
      </c>
      <c r="U35" s="296" t="str">
        <f>+MAR!V30</f>
        <v>N</v>
      </c>
      <c r="V35" s="296" t="str">
        <f>+MAR!W30</f>
        <v>NTS5S</v>
      </c>
      <c r="W35" s="296">
        <f>+MAR!X30</f>
        <v>0</v>
      </c>
      <c r="X35" s="296" t="str">
        <f>+MAR!Y30</f>
        <v>D</v>
      </c>
      <c r="Y35" s="297" t="str">
        <f>+MAR!Z30</f>
        <v>N</v>
      </c>
      <c r="Z35" s="717">
        <f>+MAR!AA30</f>
        <v>0</v>
      </c>
      <c r="AA35" s="296">
        <f>+MAR!AB30</f>
        <v>0</v>
      </c>
      <c r="AB35" s="296" t="str">
        <f>+MAR!AC30</f>
        <v>D</v>
      </c>
      <c r="AC35" s="296" t="str">
        <f>+MAR!AD30</f>
        <v>N</v>
      </c>
      <c r="AD35" s="296">
        <f>+MAR!AE30</f>
        <v>0</v>
      </c>
      <c r="AE35" s="296">
        <f>+MAR!AF30</f>
        <v>0</v>
      </c>
      <c r="AF35" s="716" t="str">
        <f>+MAR!AG30</f>
        <v>D</v>
      </c>
      <c r="AG35" s="965" t="str">
        <f>+MAR!AH30</f>
        <v>N</v>
      </c>
      <c r="AH35" s="227"/>
    </row>
    <row r="36" spans="1:34" s="1678" customFormat="1" ht="12" customHeight="1" x14ac:dyDescent="0.25">
      <c r="A36" s="612" t="s">
        <v>91</v>
      </c>
      <c r="B36" s="765" t="s">
        <v>92</v>
      </c>
      <c r="C36" s="300">
        <f>+MAR!D31</f>
        <v>0</v>
      </c>
      <c r="D36" s="298" t="str">
        <f>+MAR!E31</f>
        <v>D</v>
      </c>
      <c r="E36" s="278" t="str">
        <f>+MAR!F31</f>
        <v>DT</v>
      </c>
      <c r="F36" s="277">
        <f>+MAR!G31</f>
        <v>0</v>
      </c>
      <c r="G36" s="277">
        <f>+MAR!H31</f>
        <v>0</v>
      </c>
      <c r="H36" s="277">
        <f>+MAR!I31</f>
        <v>0</v>
      </c>
      <c r="I36" s="277" t="str">
        <f>+MAR!J31</f>
        <v>D</v>
      </c>
      <c r="J36" s="277">
        <f>+MAR!K31</f>
        <v>0</v>
      </c>
      <c r="K36" s="281">
        <f>+MAR!L31</f>
        <v>0</v>
      </c>
      <c r="L36" s="300">
        <f>+MAR!M31</f>
        <v>0</v>
      </c>
      <c r="M36" s="277" t="str">
        <f>+MAR!N31</f>
        <v>N</v>
      </c>
      <c r="N36" s="277">
        <f>+MAR!O31</f>
        <v>0</v>
      </c>
      <c r="O36" s="277">
        <f>+MAR!P31</f>
        <v>0</v>
      </c>
      <c r="P36" s="277">
        <f>+MAR!Q31</f>
        <v>0</v>
      </c>
      <c r="Q36" s="277">
        <f>+MAR!R31</f>
        <v>0</v>
      </c>
      <c r="R36" s="298">
        <f>+MAR!S31</f>
        <v>0</v>
      </c>
      <c r="S36" s="278">
        <f>+MAR!T31</f>
        <v>0</v>
      </c>
      <c r="T36" s="277">
        <f>+MAR!U31</f>
        <v>0</v>
      </c>
      <c r="U36" s="277">
        <f>+MAR!V31</f>
        <v>0</v>
      </c>
      <c r="V36" s="277">
        <f>+MAR!W31</f>
        <v>0</v>
      </c>
      <c r="W36" s="277">
        <f>+MAR!X31</f>
        <v>0</v>
      </c>
      <c r="X36" s="277">
        <f>+MAR!Y31</f>
        <v>0</v>
      </c>
      <c r="Y36" s="281">
        <f>+MAR!Z31</f>
        <v>0</v>
      </c>
      <c r="Z36" s="300">
        <f>+MAR!AA31</f>
        <v>0</v>
      </c>
      <c r="AA36" s="277">
        <f>+MAR!AB31</f>
        <v>0</v>
      </c>
      <c r="AB36" s="277">
        <f>+MAR!AC31</f>
        <v>0</v>
      </c>
      <c r="AC36" s="277">
        <f>+MAR!AD31</f>
        <v>0</v>
      </c>
      <c r="AD36" s="277">
        <f>+MAR!AE31</f>
        <v>0</v>
      </c>
      <c r="AE36" s="277">
        <f>+MAR!AF31</f>
        <v>0</v>
      </c>
      <c r="AF36" s="298">
        <f>+MAR!AG31</f>
        <v>0</v>
      </c>
      <c r="AG36" s="966">
        <f>+MAR!AH31</f>
        <v>0</v>
      </c>
      <c r="AH36" s="1679"/>
    </row>
    <row r="37" spans="1:34" ht="14.45" customHeight="1" x14ac:dyDescent="0.25">
      <c r="A37" s="613" t="s">
        <v>96</v>
      </c>
      <c r="B37" s="766" t="s">
        <v>2</v>
      </c>
      <c r="C37" s="300">
        <f>+MAR!D32</f>
        <v>0</v>
      </c>
      <c r="D37" s="298" t="str">
        <f>+MAR!E32</f>
        <v>D</v>
      </c>
      <c r="E37" s="278">
        <f>+MAR!F32</f>
        <v>0</v>
      </c>
      <c r="F37" s="277" t="str">
        <f>+MAR!G32</f>
        <v>D</v>
      </c>
      <c r="G37" s="277">
        <f>+MAR!H32</f>
        <v>0</v>
      </c>
      <c r="H37" s="277" t="str">
        <f>+MAR!I32</f>
        <v>D</v>
      </c>
      <c r="I37" s="277" t="str">
        <f>+MAR!J32</f>
        <v>D</v>
      </c>
      <c r="J37" s="277">
        <f>+MAR!K32</f>
        <v>0</v>
      </c>
      <c r="K37" s="281">
        <f>+MAR!L32</f>
        <v>0</v>
      </c>
      <c r="L37" s="300" t="str">
        <f>+MAR!M32</f>
        <v>D</v>
      </c>
      <c r="M37" s="277" t="str">
        <f>+MAR!N32</f>
        <v>D</v>
      </c>
      <c r="N37" s="277">
        <f>+MAR!O32</f>
        <v>0</v>
      </c>
      <c r="O37" s="277">
        <f>+MAR!P32</f>
        <v>0</v>
      </c>
      <c r="P37" s="277" t="str">
        <f>+MAR!Q32</f>
        <v>D</v>
      </c>
      <c r="Q37" s="277" t="str">
        <f>+MAR!R32</f>
        <v>D</v>
      </c>
      <c r="R37" s="298">
        <f>+MAR!S32</f>
        <v>0</v>
      </c>
      <c r="S37" s="278">
        <f>+MAR!T32</f>
        <v>0</v>
      </c>
      <c r="T37" s="277" t="str">
        <f>+MAR!U32</f>
        <v>D</v>
      </c>
      <c r="U37" s="277" t="str">
        <f>+MAR!V32</f>
        <v>D</v>
      </c>
      <c r="V37" s="277">
        <f>+MAR!W32</f>
        <v>0</v>
      </c>
      <c r="W37" s="277">
        <f>+MAR!X32</f>
        <v>0</v>
      </c>
      <c r="X37" s="277" t="str">
        <f>+MAR!Y32</f>
        <v>D</v>
      </c>
      <c r="Y37" s="281" t="str">
        <f>+MAR!Z32</f>
        <v>D</v>
      </c>
      <c r="Z37" s="300">
        <f>+MAR!AA32</f>
        <v>0</v>
      </c>
      <c r="AA37" s="277" t="str">
        <f>+MAR!AB32</f>
        <v>DT</v>
      </c>
      <c r="AB37" s="277" t="str">
        <f>+MAR!AC32</f>
        <v>T</v>
      </c>
      <c r="AC37" s="277" t="str">
        <f>+MAR!AD32</f>
        <v>D</v>
      </c>
      <c r="AD37" s="277">
        <f>+MAR!AE32</f>
        <v>0</v>
      </c>
      <c r="AE37" s="277" t="str">
        <f>+MAR!AF32</f>
        <v>DTSDS</v>
      </c>
      <c r="AF37" s="298" t="str">
        <f>+MAR!AG32</f>
        <v>D</v>
      </c>
      <c r="AG37" s="966" t="str">
        <f>+MAR!AH32</f>
        <v>D</v>
      </c>
      <c r="AH37" s="227"/>
    </row>
    <row r="38" spans="1:34" ht="14.45" customHeight="1" x14ac:dyDescent="0.25">
      <c r="A38" s="613" t="s">
        <v>97</v>
      </c>
      <c r="B38" s="766" t="s">
        <v>287</v>
      </c>
      <c r="C38" s="300">
        <f>+MAR!D33</f>
        <v>0</v>
      </c>
      <c r="D38" s="298" t="str">
        <f>+MAR!E33</f>
        <v>DISP</v>
      </c>
      <c r="E38" s="278" t="str">
        <f>+MAR!F33</f>
        <v>N</v>
      </c>
      <c r="F38" s="277">
        <f>+MAR!G33</f>
        <v>0</v>
      </c>
      <c r="G38" s="277">
        <f>+MAR!H33</f>
        <v>0</v>
      </c>
      <c r="H38" s="277" t="str">
        <f>+MAR!I33</f>
        <v>D</v>
      </c>
      <c r="I38" s="277" t="str">
        <f>+MAR!J33</f>
        <v>D</v>
      </c>
      <c r="J38" s="277">
        <f>+MAR!K33</f>
        <v>0</v>
      </c>
      <c r="K38" s="281">
        <f>+MAR!L33</f>
        <v>0</v>
      </c>
      <c r="L38" s="300" t="str">
        <f>+MAR!M33</f>
        <v>D</v>
      </c>
      <c r="M38" s="277" t="str">
        <f>+MAR!N33</f>
        <v>N</v>
      </c>
      <c r="N38" s="277">
        <f>+MAR!O33</f>
        <v>0</v>
      </c>
      <c r="O38" s="277">
        <f>+MAR!P33</f>
        <v>0</v>
      </c>
      <c r="P38" s="277" t="str">
        <f>+MAR!Q33</f>
        <v>N</v>
      </c>
      <c r="Q38" s="277" t="str">
        <f>+MAR!R33</f>
        <v>N</v>
      </c>
      <c r="R38" s="298">
        <f>+MAR!S33</f>
        <v>0</v>
      </c>
      <c r="S38" s="278">
        <f>+MAR!T33</f>
        <v>0</v>
      </c>
      <c r="T38" s="277" t="str">
        <f>+MAR!U33</f>
        <v>D</v>
      </c>
      <c r="U38" s="277" t="str">
        <f>+MAR!V33</f>
        <v>N</v>
      </c>
      <c r="V38" s="277">
        <f>+MAR!W33</f>
        <v>0</v>
      </c>
      <c r="W38" s="277">
        <f>+MAR!X33</f>
        <v>0</v>
      </c>
      <c r="X38" s="277" t="str">
        <f>+MAR!Y33</f>
        <v>D</v>
      </c>
      <c r="Y38" s="281" t="str">
        <f>+MAR!Z33</f>
        <v>N</v>
      </c>
      <c r="Z38" s="300">
        <f>+MAR!AA33</f>
        <v>0</v>
      </c>
      <c r="AA38" s="277" t="str">
        <f>+MAR!AB33</f>
        <v>DTS</v>
      </c>
      <c r="AB38" s="277" t="str">
        <f>+MAR!AC33</f>
        <v>D</v>
      </c>
      <c r="AC38" s="277" t="str">
        <f>+MAR!AD33</f>
        <v>N</v>
      </c>
      <c r="AD38" s="277">
        <f>+MAR!AE33</f>
        <v>0</v>
      </c>
      <c r="AE38" s="277">
        <f>+MAR!AF33</f>
        <v>0</v>
      </c>
      <c r="AF38" s="298" t="str">
        <f>+MAR!AG33</f>
        <v>D</v>
      </c>
      <c r="AG38" s="966" t="str">
        <f>+MAR!AH33</f>
        <v>N</v>
      </c>
      <c r="AH38" s="227"/>
    </row>
    <row r="39" spans="1:34" ht="14.45" customHeight="1" x14ac:dyDescent="0.25">
      <c r="A39" s="613" t="s">
        <v>77</v>
      </c>
      <c r="B39" s="766" t="s">
        <v>287</v>
      </c>
      <c r="C39" s="300">
        <f>+MAR!D34</f>
        <v>0</v>
      </c>
      <c r="D39" s="298" t="str">
        <f>+MAR!E34</f>
        <v>NT</v>
      </c>
      <c r="E39" s="278" t="str">
        <f>+MAR!F34</f>
        <v>N</v>
      </c>
      <c r="F39" s="277">
        <f>+MAR!G34</f>
        <v>0</v>
      </c>
      <c r="G39" s="277">
        <f>+MAR!H34</f>
        <v>0</v>
      </c>
      <c r="H39" s="277" t="str">
        <f>+MAR!I34</f>
        <v>D</v>
      </c>
      <c r="I39" s="277" t="str">
        <f>+MAR!J34</f>
        <v>D</v>
      </c>
      <c r="J39" s="277">
        <f>+MAR!K34</f>
        <v>0</v>
      </c>
      <c r="K39" s="281">
        <f>+MAR!L34</f>
        <v>0</v>
      </c>
      <c r="L39" s="300" t="str">
        <f>+MAR!M34</f>
        <v>D</v>
      </c>
      <c r="M39" s="277" t="str">
        <f>+MAR!N34</f>
        <v>N</v>
      </c>
      <c r="N39" s="277">
        <f>+MAR!O34</f>
        <v>0</v>
      </c>
      <c r="O39" s="277">
        <f>+MAR!P34</f>
        <v>0</v>
      </c>
      <c r="P39" s="277" t="str">
        <f>+MAR!Q34</f>
        <v>DT</v>
      </c>
      <c r="Q39" s="277" t="str">
        <f>+MAR!R34</f>
        <v>N</v>
      </c>
      <c r="R39" s="298" t="str">
        <f>+MAR!S34</f>
        <v>N</v>
      </c>
      <c r="S39" s="278">
        <f>+MAR!T34</f>
        <v>0</v>
      </c>
      <c r="T39" s="277" t="str">
        <f>+MAR!U34</f>
        <v>D</v>
      </c>
      <c r="U39" s="277" t="str">
        <f>+MAR!V34</f>
        <v>N</v>
      </c>
      <c r="V39" s="277">
        <f>+MAR!W34</f>
        <v>0</v>
      </c>
      <c r="W39" s="277">
        <f>+MAR!X34</f>
        <v>0</v>
      </c>
      <c r="X39" s="277" t="str">
        <f>+MAR!Y34</f>
        <v>D</v>
      </c>
      <c r="Y39" s="281" t="str">
        <f>+MAR!Z34</f>
        <v>T</v>
      </c>
      <c r="Z39" s="300">
        <f>+MAR!AA34</f>
        <v>0</v>
      </c>
      <c r="AA39" s="277">
        <f>+MAR!AB34</f>
        <v>0</v>
      </c>
      <c r="AB39" s="277" t="str">
        <f>+MAR!AC34</f>
        <v>D</v>
      </c>
      <c r="AC39" s="277" t="str">
        <f>+MAR!AD34</f>
        <v>N</v>
      </c>
      <c r="AD39" s="277">
        <f>+MAR!AE34</f>
        <v>0</v>
      </c>
      <c r="AE39" s="277">
        <f>+MAR!AF34</f>
        <v>0</v>
      </c>
      <c r="AF39" s="298" t="str">
        <f>+MAR!AG34</f>
        <v>NT</v>
      </c>
      <c r="AG39" s="966" t="str">
        <f>+MAR!AH34</f>
        <v>N</v>
      </c>
      <c r="AH39" s="227"/>
    </row>
    <row r="40" spans="1:34" ht="14.45" customHeight="1" thickBot="1" x14ac:dyDescent="0.3">
      <c r="A40" s="614" t="s">
        <v>104</v>
      </c>
      <c r="B40" s="767" t="s">
        <v>287</v>
      </c>
      <c r="C40" s="300">
        <f>+MAR!D35</f>
        <v>0</v>
      </c>
      <c r="D40" s="298" t="str">
        <f>+MAR!E35</f>
        <v>NT</v>
      </c>
      <c r="E40" s="278" t="str">
        <f>+MAR!F35</f>
        <v>N</v>
      </c>
      <c r="F40" s="277">
        <f>+MAR!G35</f>
        <v>0</v>
      </c>
      <c r="G40" s="277">
        <f>+MAR!H35</f>
        <v>0</v>
      </c>
      <c r="H40" s="277" t="str">
        <f>+MAR!I35</f>
        <v>D</v>
      </c>
      <c r="I40" s="277" t="str">
        <f>+MAR!J35</f>
        <v>DISP</v>
      </c>
      <c r="J40" s="277">
        <f>+MAR!K35</f>
        <v>0</v>
      </c>
      <c r="K40" s="281">
        <f>+MAR!L35</f>
        <v>0</v>
      </c>
      <c r="L40" s="300" t="str">
        <f>+MAR!M35</f>
        <v>D</v>
      </c>
      <c r="M40" s="277" t="str">
        <f>+MAR!N35</f>
        <v>DT</v>
      </c>
      <c r="N40" s="277">
        <f>+MAR!O35</f>
        <v>0</v>
      </c>
      <c r="O40" s="277">
        <f>+MAR!P35</f>
        <v>0</v>
      </c>
      <c r="P40" s="277" t="str">
        <f>+MAR!Q35</f>
        <v>N</v>
      </c>
      <c r="Q40" s="277" t="str">
        <f>+MAR!R35</f>
        <v>N</v>
      </c>
      <c r="R40" s="298">
        <f>+MAR!S35</f>
        <v>0</v>
      </c>
      <c r="S40" s="278">
        <f>+MAR!T35</f>
        <v>0</v>
      </c>
      <c r="T40" s="277" t="str">
        <f>+MAR!U35</f>
        <v>D</v>
      </c>
      <c r="U40" s="277" t="str">
        <f>+MAR!V35</f>
        <v>N</v>
      </c>
      <c r="V40" s="277">
        <f>+MAR!W35</f>
        <v>0</v>
      </c>
      <c r="W40" s="277">
        <f>+MAR!X35</f>
        <v>0</v>
      </c>
      <c r="X40" s="277" t="str">
        <f>+MAR!Y35</f>
        <v>D</v>
      </c>
      <c r="Y40" s="281" t="str">
        <f>+MAR!Z35</f>
        <v>N</v>
      </c>
      <c r="Z40" s="300" t="str">
        <f>+MAR!AA35</f>
        <v>NTS</v>
      </c>
      <c r="AA40" s="277">
        <f>+MAR!AB35</f>
        <v>0</v>
      </c>
      <c r="AB40" s="277" t="str">
        <f>+MAR!AC35</f>
        <v>D</v>
      </c>
      <c r="AC40" s="277" t="str">
        <f>+MAR!AD35</f>
        <v>fots</v>
      </c>
      <c r="AD40" s="277">
        <f>+MAR!AE35</f>
        <v>0</v>
      </c>
      <c r="AE40" s="277">
        <f>+MAR!AF35</f>
        <v>0</v>
      </c>
      <c r="AF40" s="298" t="str">
        <f>+MAR!AG35</f>
        <v>D</v>
      </c>
      <c r="AG40" s="966" t="str">
        <f>+MAR!AH35</f>
        <v>N</v>
      </c>
      <c r="AH40" s="227"/>
    </row>
    <row r="41" spans="1:34" ht="14.45" customHeight="1" x14ac:dyDescent="0.25">
      <c r="A41" s="613" t="s">
        <v>108</v>
      </c>
      <c r="B41" s="766" t="s">
        <v>3</v>
      </c>
      <c r="C41" s="300">
        <f>+MAR!D36</f>
        <v>0</v>
      </c>
      <c r="D41" s="298" t="str">
        <f>+MAR!E36</f>
        <v>D</v>
      </c>
      <c r="E41" s="278" t="str">
        <f>+MAR!F36</f>
        <v>DT</v>
      </c>
      <c r="F41" s="277">
        <f>+MAR!G36</f>
        <v>0</v>
      </c>
      <c r="G41" s="277" t="str">
        <f>+MAR!H36</f>
        <v>D</v>
      </c>
      <c r="H41" s="277" t="str">
        <f>+MAR!I36</f>
        <v>T</v>
      </c>
      <c r="I41" s="277">
        <f>+MAR!J36</f>
        <v>0</v>
      </c>
      <c r="J41" s="277">
        <f>+MAR!K36</f>
        <v>0</v>
      </c>
      <c r="K41" s="281">
        <f>+MAR!L36</f>
        <v>0</v>
      </c>
      <c r="L41" s="300" t="str">
        <f>+MAR!M36</f>
        <v>D</v>
      </c>
      <c r="M41" s="277" t="str">
        <f>+MAR!N36</f>
        <v>DT</v>
      </c>
      <c r="N41" s="277">
        <f>+MAR!O36</f>
        <v>0</v>
      </c>
      <c r="O41" s="277">
        <f>+MAR!P36</f>
        <v>0</v>
      </c>
      <c r="P41" s="277" t="str">
        <f>+MAR!Q36</f>
        <v>N</v>
      </c>
      <c r="Q41" s="277" t="str">
        <f>+MAR!R36</f>
        <v>N</v>
      </c>
      <c r="R41" s="298">
        <f>+MAR!S36</f>
        <v>0</v>
      </c>
      <c r="S41" s="278">
        <f>+MAR!T36</f>
        <v>0</v>
      </c>
      <c r="T41" s="972" t="str">
        <f>+MAR!U36</f>
        <v>FOTS</v>
      </c>
      <c r="U41" s="972" t="str">
        <f>+MAR!V36</f>
        <v>FOTS</v>
      </c>
      <c r="V41" s="277">
        <f>+MAR!W36</f>
        <v>0</v>
      </c>
      <c r="W41" s="277">
        <f>+MAR!X36</f>
        <v>0</v>
      </c>
      <c r="X41" s="972" t="str">
        <f>+MAR!Y36</f>
        <v>FOTS</v>
      </c>
      <c r="Y41" s="973" t="str">
        <f>+MAR!Z36</f>
        <v>FOTS</v>
      </c>
      <c r="Z41" s="300">
        <f>+MAR!AA36</f>
        <v>0</v>
      </c>
      <c r="AA41" s="277">
        <f>+MAR!AB36</f>
        <v>0</v>
      </c>
      <c r="AB41" s="277" t="str">
        <f>+MAR!AC36</f>
        <v>D</v>
      </c>
      <c r="AC41" s="277" t="str">
        <f>+MAR!AD36</f>
        <v>N</v>
      </c>
      <c r="AD41" s="277" t="str">
        <f>+MAR!AE36</f>
        <v>NTS</v>
      </c>
      <c r="AE41" s="277">
        <f>+MAR!AF36</f>
        <v>0</v>
      </c>
      <c r="AF41" s="298" t="str">
        <f>+MAR!AG36</f>
        <v>D</v>
      </c>
      <c r="AG41" s="966" t="str">
        <f>+MAR!AH36</f>
        <v>N</v>
      </c>
      <c r="AH41" s="227"/>
    </row>
    <row r="42" spans="1:34" ht="14.45" customHeight="1" x14ac:dyDescent="0.25">
      <c r="A42" s="613" t="s">
        <v>110</v>
      </c>
      <c r="B42" s="766" t="s">
        <v>3</v>
      </c>
      <c r="C42" s="300">
        <f>+MAR!D37</f>
        <v>0</v>
      </c>
      <c r="D42" s="298" t="str">
        <f>+MAR!E37</f>
        <v>D</v>
      </c>
      <c r="E42" s="278" t="str">
        <f>+MAR!F37</f>
        <v>N</v>
      </c>
      <c r="F42" s="277">
        <f>+MAR!G37</f>
        <v>0</v>
      </c>
      <c r="G42" s="277">
        <f>+MAR!H37</f>
        <v>0</v>
      </c>
      <c r="H42" s="277" t="str">
        <f>+MAR!I37</f>
        <v>D</v>
      </c>
      <c r="I42" s="277" t="str">
        <f>+MAR!J37</f>
        <v>D</v>
      </c>
      <c r="J42" s="277">
        <f>+MAR!K37</f>
        <v>0</v>
      </c>
      <c r="K42" s="281">
        <f>+MAR!L37</f>
        <v>0</v>
      </c>
      <c r="L42" s="300" t="str">
        <f>+MAR!M37</f>
        <v>D</v>
      </c>
      <c r="M42" s="277" t="str">
        <f>+MAR!N37</f>
        <v>N</v>
      </c>
      <c r="N42" s="277">
        <f>+MAR!O37</f>
        <v>0</v>
      </c>
      <c r="O42" s="277">
        <f>+MAR!P37</f>
        <v>0</v>
      </c>
      <c r="P42" s="277" t="str">
        <f>+MAR!Q37</f>
        <v>N</v>
      </c>
      <c r="Q42" s="277" t="str">
        <f>+MAR!R37</f>
        <v>N</v>
      </c>
      <c r="R42" s="298">
        <f>+MAR!S37</f>
        <v>0</v>
      </c>
      <c r="S42" s="278">
        <f>+MAR!T37</f>
        <v>0</v>
      </c>
      <c r="T42" s="277" t="str">
        <f>+MAR!U37</f>
        <v>D</v>
      </c>
      <c r="U42" s="277" t="str">
        <f>+MAR!V37</f>
        <v>N</v>
      </c>
      <c r="V42" s="277">
        <f>+MAR!W37</f>
        <v>0</v>
      </c>
      <c r="W42" s="277">
        <f>+MAR!X37</f>
        <v>0</v>
      </c>
      <c r="X42" s="277" t="str">
        <f>+MAR!Y37</f>
        <v>D</v>
      </c>
      <c r="Y42" s="281" t="str">
        <f>+MAR!Z37</f>
        <v>N</v>
      </c>
      <c r="Z42" s="300">
        <f>+MAR!AA37</f>
        <v>0</v>
      </c>
      <c r="AA42" s="277">
        <f>+MAR!AB37</f>
        <v>0</v>
      </c>
      <c r="AB42" s="277" t="str">
        <f>+MAR!AC37</f>
        <v>N</v>
      </c>
      <c r="AC42" s="277" t="str">
        <f>+MAR!AD37</f>
        <v>N</v>
      </c>
      <c r="AD42" s="277">
        <f>+MAR!AE37</f>
        <v>0</v>
      </c>
      <c r="AE42" s="277">
        <f>+MAR!AF37</f>
        <v>0</v>
      </c>
      <c r="AF42" s="298" t="str">
        <f>+MAR!AG37</f>
        <v>D</v>
      </c>
      <c r="AG42" s="966" t="str">
        <f>+MAR!AH37</f>
        <v>N</v>
      </c>
      <c r="AH42" s="227"/>
    </row>
    <row r="43" spans="1:34" ht="14.45" customHeight="1" x14ac:dyDescent="0.25">
      <c r="A43" s="613" t="s">
        <v>168</v>
      </c>
      <c r="B43" s="766" t="s">
        <v>3</v>
      </c>
      <c r="C43" s="300">
        <f>+MAR!D38</f>
        <v>0</v>
      </c>
      <c r="D43" s="298" t="str">
        <f>+MAR!E38</f>
        <v>D</v>
      </c>
      <c r="E43" s="278" t="str">
        <f>+MAR!F38</f>
        <v>N</v>
      </c>
      <c r="F43" s="277">
        <f>+MAR!G38</f>
        <v>0</v>
      </c>
      <c r="G43" s="277">
        <f>+MAR!H38</f>
        <v>0</v>
      </c>
      <c r="H43" s="277" t="str">
        <f>+MAR!I38</f>
        <v>D</v>
      </c>
      <c r="I43" s="277" t="str">
        <f>+MAR!J38</f>
        <v>D</v>
      </c>
      <c r="J43" s="277">
        <f>+MAR!K38</f>
        <v>0</v>
      </c>
      <c r="K43" s="281">
        <f>+MAR!L38</f>
        <v>0</v>
      </c>
      <c r="L43" s="300" t="str">
        <f>+MAR!M38</f>
        <v>T</v>
      </c>
      <c r="M43" s="277" t="str">
        <f>+MAR!N38</f>
        <v>N</v>
      </c>
      <c r="N43" s="277" t="str">
        <f>+MAR!O38</f>
        <v>NT</v>
      </c>
      <c r="O43" s="277">
        <f>+MAR!P38</f>
        <v>0</v>
      </c>
      <c r="P43" s="277" t="str">
        <f>+MAR!Q38</f>
        <v>N</v>
      </c>
      <c r="Q43" s="277" t="str">
        <f>+MAR!R38</f>
        <v>N</v>
      </c>
      <c r="R43" s="298" t="str">
        <f>+MAR!S38</f>
        <v>NTS5S</v>
      </c>
      <c r="S43" s="278">
        <f>+MAR!T38</f>
        <v>0</v>
      </c>
      <c r="T43" s="277" t="str">
        <f>+MAR!U38</f>
        <v>NT</v>
      </c>
      <c r="U43" s="277" t="str">
        <f>+MAR!V38</f>
        <v>N</v>
      </c>
      <c r="V43" s="277">
        <f>+MAR!W38</f>
        <v>0</v>
      </c>
      <c r="W43" s="277">
        <f>+MAR!X38</f>
        <v>0</v>
      </c>
      <c r="X43" s="277" t="str">
        <f>+MAR!Y38</f>
        <v>D</v>
      </c>
      <c r="Y43" s="281" t="str">
        <f>+MAR!Z38</f>
        <v>DT</v>
      </c>
      <c r="Z43" s="300" t="str">
        <f>+MAR!AA38</f>
        <v>DTS</v>
      </c>
      <c r="AA43" s="277">
        <f>+MAR!AB38</f>
        <v>0</v>
      </c>
      <c r="AB43" s="277" t="str">
        <f>+MAR!AC38</f>
        <v>D</v>
      </c>
      <c r="AC43" s="277" t="str">
        <f>+MAR!AD38</f>
        <v>N</v>
      </c>
      <c r="AD43" s="277">
        <f>+MAR!AE38</f>
        <v>0</v>
      </c>
      <c r="AE43" s="277">
        <f>+MAR!AF38</f>
        <v>0</v>
      </c>
      <c r="AF43" s="298" t="str">
        <f>+MAR!AG38</f>
        <v>D</v>
      </c>
      <c r="AG43" s="966" t="str">
        <f>+MAR!AH38</f>
        <v>N</v>
      </c>
      <c r="AH43" s="227"/>
    </row>
    <row r="44" spans="1:34" ht="14.45" customHeight="1" x14ac:dyDescent="0.25">
      <c r="A44" s="613" t="s">
        <v>88</v>
      </c>
      <c r="B44" s="766" t="s">
        <v>3</v>
      </c>
      <c r="C44" s="300">
        <f>+MAR!D39</f>
        <v>0</v>
      </c>
      <c r="D44" s="298" t="str">
        <f>+MAR!E39</f>
        <v>D</v>
      </c>
      <c r="E44" s="278" t="str">
        <f>+MAR!F39</f>
        <v>N</v>
      </c>
      <c r="F44" s="277" t="str">
        <f>+MAR!G39</f>
        <v>NT</v>
      </c>
      <c r="G44" s="277">
        <f>+MAR!H39</f>
        <v>0</v>
      </c>
      <c r="H44" s="277" t="str">
        <f>+MAR!I39</f>
        <v>D</v>
      </c>
      <c r="I44" s="277" t="str">
        <f>+MAR!J39</f>
        <v>D</v>
      </c>
      <c r="J44" s="277">
        <f>+MAR!K39</f>
        <v>0</v>
      </c>
      <c r="K44" s="281">
        <f>+MAR!L39</f>
        <v>0</v>
      </c>
      <c r="L44" s="300" t="str">
        <f>+MAR!M39</f>
        <v>D</v>
      </c>
      <c r="M44" s="277" t="str">
        <f>+MAR!N39</f>
        <v>N</v>
      </c>
      <c r="N44" s="277">
        <f>+MAR!O39</f>
        <v>0</v>
      </c>
      <c r="O44" s="277">
        <f>+MAR!P39</f>
        <v>0</v>
      </c>
      <c r="P44" s="277" t="str">
        <f>+MAR!Q39</f>
        <v>N</v>
      </c>
      <c r="Q44" s="277" t="str">
        <f>+MAR!R39</f>
        <v>N</v>
      </c>
      <c r="R44" s="298">
        <f>+MAR!S39</f>
        <v>0</v>
      </c>
      <c r="S44" s="278">
        <f>+MAR!T39</f>
        <v>0</v>
      </c>
      <c r="T44" s="277" t="str">
        <f>+MAR!U39</f>
        <v>D</v>
      </c>
      <c r="U44" s="277" t="str">
        <f>+MAR!V39</f>
        <v>N</v>
      </c>
      <c r="V44" s="277">
        <f>+MAR!W39</f>
        <v>0</v>
      </c>
      <c r="W44" s="277">
        <f>+MAR!X39</f>
        <v>0</v>
      </c>
      <c r="X44" s="277" t="str">
        <f>+MAR!Y39</f>
        <v>D</v>
      </c>
      <c r="Y44" s="281" t="str">
        <f>+MAR!Z39</f>
        <v>DT</v>
      </c>
      <c r="Z44" s="300">
        <f>+MAR!AA39</f>
        <v>0</v>
      </c>
      <c r="AA44" s="277" t="str">
        <f>+MAR!AB39</f>
        <v>DT</v>
      </c>
      <c r="AB44" s="277" t="str">
        <f>+MAR!AC39</f>
        <v>D</v>
      </c>
      <c r="AC44" s="277" t="str">
        <f>+MAR!AD39</f>
        <v>N</v>
      </c>
      <c r="AD44" s="277">
        <f>+MAR!AE39</f>
        <v>0</v>
      </c>
      <c r="AE44" s="277">
        <f>+MAR!AF39</f>
        <v>0</v>
      </c>
      <c r="AF44" s="298" t="str">
        <f>+MAR!AG39</f>
        <v>D</v>
      </c>
      <c r="AG44" s="966" t="str">
        <f>+MAR!AH39</f>
        <v>N</v>
      </c>
      <c r="AH44" s="227"/>
    </row>
    <row r="45" spans="1:34" ht="14.45" customHeight="1" x14ac:dyDescent="0.25">
      <c r="A45" s="613" t="s">
        <v>89</v>
      </c>
      <c r="B45" s="766" t="s">
        <v>3</v>
      </c>
      <c r="C45" s="300">
        <f>+MAR!D40</f>
        <v>0</v>
      </c>
      <c r="D45" s="298" t="str">
        <f>+MAR!E40</f>
        <v>D</v>
      </c>
      <c r="E45" s="278" t="str">
        <f>+MAR!F40</f>
        <v>N</v>
      </c>
      <c r="F45" s="277">
        <f>+MAR!G40</f>
        <v>0</v>
      </c>
      <c r="G45" s="277">
        <f>+MAR!H40</f>
        <v>0</v>
      </c>
      <c r="H45" s="277" t="str">
        <f>+MAR!I40</f>
        <v>D</v>
      </c>
      <c r="I45" s="277" t="str">
        <f>+MAR!J40</f>
        <v>D</v>
      </c>
      <c r="J45" s="277">
        <f>+MAR!K40</f>
        <v>0</v>
      </c>
      <c r="K45" s="281">
        <f>+MAR!L40</f>
        <v>0</v>
      </c>
      <c r="L45" s="300" t="str">
        <f>+MAR!M40</f>
        <v>DISP</v>
      </c>
      <c r="M45" s="277" t="str">
        <f>+MAR!N40</f>
        <v>N</v>
      </c>
      <c r="N45" s="277" t="str">
        <f>+MAR!O40</f>
        <v>NTS1</v>
      </c>
      <c r="O45" s="277">
        <f>+MAR!P40</f>
        <v>0</v>
      </c>
      <c r="P45" s="277">
        <f>+MAR!Q40</f>
        <v>0</v>
      </c>
      <c r="Q45" s="277" t="str">
        <f>+MAR!R40</f>
        <v>N</v>
      </c>
      <c r="R45" s="298" t="str">
        <f>+MAR!S40</f>
        <v>N</v>
      </c>
      <c r="S45" s="278">
        <f>+MAR!T40</f>
        <v>0</v>
      </c>
      <c r="T45" s="277" t="str">
        <f>+MAR!U40</f>
        <v>D</v>
      </c>
      <c r="U45" s="277" t="str">
        <f>+MAR!V40</f>
        <v>N</v>
      </c>
      <c r="V45" s="277">
        <f>+MAR!W40</f>
        <v>0</v>
      </c>
      <c r="W45" s="277">
        <f>+MAR!X40</f>
        <v>0</v>
      </c>
      <c r="X45" s="277" t="str">
        <f>+MAR!Y40</f>
        <v>D</v>
      </c>
      <c r="Y45" s="281" t="str">
        <f>+MAR!Z40</f>
        <v>N</v>
      </c>
      <c r="Z45" s="300">
        <f>+MAR!AA40</f>
        <v>0</v>
      </c>
      <c r="AA45" s="277">
        <f>+MAR!AB40</f>
        <v>0</v>
      </c>
      <c r="AB45" s="277" t="str">
        <f>+MAR!AC40</f>
        <v>D</v>
      </c>
      <c r="AC45" s="277" t="str">
        <f>+MAR!AD40</f>
        <v>N</v>
      </c>
      <c r="AD45" s="277">
        <f>+MAR!AE40</f>
        <v>0</v>
      </c>
      <c r="AE45" s="277">
        <f>+MAR!AF40</f>
        <v>0</v>
      </c>
      <c r="AF45" s="298" t="str">
        <f>+MAR!AG40</f>
        <v>D</v>
      </c>
      <c r="AG45" s="966" t="str">
        <f>+MAR!AH40</f>
        <v>N</v>
      </c>
      <c r="AH45" s="227"/>
    </row>
    <row r="46" spans="1:34" ht="14.45" customHeight="1" x14ac:dyDescent="0.25">
      <c r="A46" s="613" t="s">
        <v>293</v>
      </c>
      <c r="B46" s="766" t="s">
        <v>3</v>
      </c>
      <c r="C46" s="300">
        <f>+MAR!D41</f>
        <v>0</v>
      </c>
      <c r="D46" s="298" t="str">
        <f>+MAR!E41</f>
        <v>D</v>
      </c>
      <c r="E46" s="278" t="str">
        <f>+MAR!F41</f>
        <v>N</v>
      </c>
      <c r="F46" s="277">
        <f>+MAR!G41</f>
        <v>0</v>
      </c>
      <c r="G46" s="277">
        <f>+MAR!H41</f>
        <v>0</v>
      </c>
      <c r="H46" s="277" t="str">
        <f>+MAR!I41</f>
        <v>D</v>
      </c>
      <c r="I46" s="277" t="str">
        <f>+MAR!J41</f>
        <v>D</v>
      </c>
      <c r="J46" s="277">
        <f>+MAR!K41</f>
        <v>0</v>
      </c>
      <c r="K46" s="281">
        <f>+MAR!L41</f>
        <v>0</v>
      </c>
      <c r="L46" s="300" t="str">
        <f>+MAR!M41</f>
        <v>DISP</v>
      </c>
      <c r="M46" s="277" t="str">
        <f>+MAR!N41</f>
        <v>N</v>
      </c>
      <c r="N46" s="277">
        <f>+MAR!O41</f>
        <v>0</v>
      </c>
      <c r="O46" s="277">
        <f>+MAR!P41</f>
        <v>0</v>
      </c>
      <c r="P46" s="277" t="str">
        <f>+MAR!Q41</f>
        <v>N</v>
      </c>
      <c r="Q46" s="277" t="str">
        <f>+MAR!R41</f>
        <v>N</v>
      </c>
      <c r="R46" s="298">
        <f>+MAR!S41</f>
        <v>0</v>
      </c>
      <c r="S46" s="278">
        <f>+MAR!T41</f>
        <v>0</v>
      </c>
      <c r="T46" s="277" t="str">
        <f>+MAR!U41</f>
        <v>D</v>
      </c>
      <c r="U46" s="277" t="str">
        <f>+MAR!V41</f>
        <v>N</v>
      </c>
      <c r="V46" s="277">
        <f>+MAR!W41</f>
        <v>0</v>
      </c>
      <c r="W46" s="277">
        <f>+MAR!X41</f>
        <v>0</v>
      </c>
      <c r="X46" s="277" t="str">
        <f>+MAR!Y41</f>
        <v>D</v>
      </c>
      <c r="Y46" s="281" t="str">
        <f>+MAR!Z41</f>
        <v>N</v>
      </c>
      <c r="Z46" s="300">
        <f>+MAR!AA41</f>
        <v>0</v>
      </c>
      <c r="AA46" s="277">
        <f>+MAR!AB41</f>
        <v>0</v>
      </c>
      <c r="AB46" s="277" t="str">
        <f>+MAR!AC41</f>
        <v>D</v>
      </c>
      <c r="AC46" s="277" t="str">
        <f>+MAR!AD41</f>
        <v>N</v>
      </c>
      <c r="AD46" s="277">
        <f>+MAR!AE41</f>
        <v>0</v>
      </c>
      <c r="AE46" s="277">
        <f>+MAR!AF41</f>
        <v>0</v>
      </c>
      <c r="AF46" s="298" t="str">
        <f>+MAR!AG41</f>
        <v>D</v>
      </c>
      <c r="AG46" s="966" t="str">
        <f>+MAR!AH41</f>
        <v>N</v>
      </c>
      <c r="AH46" s="227"/>
    </row>
    <row r="47" spans="1:34" ht="14.45" customHeight="1" x14ac:dyDescent="0.25">
      <c r="A47" s="613" t="s">
        <v>294</v>
      </c>
      <c r="B47" s="766" t="s">
        <v>3</v>
      </c>
      <c r="C47" s="300">
        <f>+MAR!D42</f>
        <v>0</v>
      </c>
      <c r="D47" s="298" t="str">
        <f>+MAR!E42</f>
        <v>N</v>
      </c>
      <c r="E47" s="278" t="str">
        <f>+MAR!F42</f>
        <v>N</v>
      </c>
      <c r="F47" s="277">
        <f>+MAR!G42</f>
        <v>0</v>
      </c>
      <c r="G47" s="277">
        <f>+MAR!H42</f>
        <v>0</v>
      </c>
      <c r="H47" s="277" t="str">
        <f>+MAR!I42</f>
        <v>D</v>
      </c>
      <c r="I47" s="277" t="str">
        <f>+MAR!J42</f>
        <v>D</v>
      </c>
      <c r="J47" s="277">
        <f>+MAR!K42</f>
        <v>0</v>
      </c>
      <c r="K47" s="281">
        <f>+MAR!L42</f>
        <v>0</v>
      </c>
      <c r="L47" s="300" t="str">
        <f>+MAR!M42</f>
        <v>D</v>
      </c>
      <c r="M47" s="277" t="str">
        <f>+MAR!N42</f>
        <v>DT</v>
      </c>
      <c r="N47" s="277">
        <f>+MAR!O42</f>
        <v>0</v>
      </c>
      <c r="O47" s="277">
        <f>+MAR!P42</f>
        <v>0</v>
      </c>
      <c r="P47" s="277" t="str">
        <f>+MAR!Q42</f>
        <v>N</v>
      </c>
      <c r="Q47" s="277" t="str">
        <f>+MAR!R42</f>
        <v>N</v>
      </c>
      <c r="R47" s="298">
        <f>+MAR!S42</f>
        <v>0</v>
      </c>
      <c r="S47" s="278">
        <f>+MAR!T42</f>
        <v>0</v>
      </c>
      <c r="T47" s="277" t="str">
        <f>+MAR!U42</f>
        <v>D</v>
      </c>
      <c r="U47" s="277" t="str">
        <f>+MAR!V42</f>
        <v>DT</v>
      </c>
      <c r="V47" s="277">
        <f>+MAR!W42</f>
        <v>0</v>
      </c>
      <c r="W47" s="277">
        <f>+MAR!X42</f>
        <v>0</v>
      </c>
      <c r="X47" s="277" t="str">
        <f>+MAR!Y42</f>
        <v>D</v>
      </c>
      <c r="Y47" s="281" t="str">
        <f>+MAR!Z42</f>
        <v>N</v>
      </c>
      <c r="Z47" s="300">
        <f>+MAR!AA42</f>
        <v>0</v>
      </c>
      <c r="AA47" s="277">
        <f>+MAR!AB42</f>
        <v>0</v>
      </c>
      <c r="AB47" s="277" t="str">
        <f>+MAR!AC42</f>
        <v>D</v>
      </c>
      <c r="AC47" s="277" t="str">
        <f>+MAR!AD42</f>
        <v>N</v>
      </c>
      <c r="AD47" s="277">
        <f>+MAR!AE42</f>
        <v>0</v>
      </c>
      <c r="AE47" s="277">
        <f>+MAR!AF42</f>
        <v>0</v>
      </c>
      <c r="AF47" s="298" t="str">
        <f>+MAR!AG42</f>
        <v>D</v>
      </c>
      <c r="AG47" s="966" t="str">
        <f>+MAR!AH42</f>
        <v>DT</v>
      </c>
      <c r="AH47" s="227"/>
    </row>
    <row r="48" spans="1:34" ht="14.45" customHeight="1" thickBot="1" x14ac:dyDescent="0.3">
      <c r="A48" s="769" t="s">
        <v>332</v>
      </c>
      <c r="B48" s="770" t="s">
        <v>3</v>
      </c>
      <c r="C48" s="300">
        <f>+MAR!D43</f>
        <v>0</v>
      </c>
      <c r="D48" s="298" t="str">
        <f>+MAR!E43</f>
        <v>T</v>
      </c>
      <c r="E48" s="278" t="str">
        <f>+MAR!F43</f>
        <v>N</v>
      </c>
      <c r="F48" s="277">
        <f>+MAR!G43</f>
        <v>0</v>
      </c>
      <c r="G48" s="277">
        <f>+MAR!H43</f>
        <v>0</v>
      </c>
      <c r="H48" s="277" t="str">
        <f>+MAR!I43</f>
        <v>D</v>
      </c>
      <c r="I48" s="277" t="str">
        <f>+MAR!J43</f>
        <v>D</v>
      </c>
      <c r="J48" s="277">
        <f>+MAR!K43</f>
        <v>0</v>
      </c>
      <c r="K48" s="281">
        <f>+MAR!L43</f>
        <v>0</v>
      </c>
      <c r="L48" s="300" t="str">
        <f>+MAR!M43</f>
        <v>D</v>
      </c>
      <c r="M48" s="277" t="str">
        <f>+MAR!N43</f>
        <v>N</v>
      </c>
      <c r="N48" s="277">
        <f>+MAR!O43</f>
        <v>0</v>
      </c>
      <c r="O48" s="277">
        <f>+MAR!P43</f>
        <v>0</v>
      </c>
      <c r="P48" s="277" t="str">
        <f>+MAR!Q43</f>
        <v>N</v>
      </c>
      <c r="Q48" s="277" t="str">
        <f>+MAR!R43</f>
        <v>N</v>
      </c>
      <c r="R48" s="298">
        <f>+MAR!S43</f>
        <v>0</v>
      </c>
      <c r="S48" s="278">
        <f>+MAR!T43</f>
        <v>0</v>
      </c>
      <c r="T48" s="277" t="str">
        <f>+MAR!U43</f>
        <v>D</v>
      </c>
      <c r="U48" s="277" t="str">
        <f>+MAR!V43</f>
        <v>N</v>
      </c>
      <c r="V48" s="277">
        <f>+MAR!W43</f>
        <v>0</v>
      </c>
      <c r="W48" s="277">
        <f>+MAR!X43</f>
        <v>0</v>
      </c>
      <c r="X48" s="277" t="str">
        <f>+MAR!Y43</f>
        <v>D</v>
      </c>
      <c r="Y48" s="281" t="str">
        <f>+MAR!Z43</f>
        <v>N</v>
      </c>
      <c r="Z48" s="300">
        <f>+MAR!AA43</f>
        <v>0</v>
      </c>
      <c r="AA48" s="277">
        <f>+MAR!AB43</f>
        <v>0</v>
      </c>
      <c r="AB48" s="277" t="str">
        <f>+MAR!AC43</f>
        <v>D</v>
      </c>
      <c r="AC48" s="277" t="str">
        <f>+MAR!AD43</f>
        <v>N</v>
      </c>
      <c r="AD48" s="277">
        <f>+MAR!AE43</f>
        <v>0</v>
      </c>
      <c r="AE48" s="277">
        <f>+MAR!AF43</f>
        <v>0</v>
      </c>
      <c r="AF48" s="298" t="str">
        <f>+MAR!AG43</f>
        <v>D</v>
      </c>
      <c r="AG48" s="966" t="str">
        <f>+MAR!AH43</f>
        <v>N</v>
      </c>
      <c r="AH48" s="227"/>
    </row>
    <row r="49" spans="1:34" ht="14.45" customHeight="1" thickBot="1" x14ac:dyDescent="0.3">
      <c r="A49" s="1505" t="s">
        <v>22</v>
      </c>
      <c r="B49" s="1508" t="s">
        <v>23</v>
      </c>
      <c r="C49" s="1483" t="s">
        <v>202</v>
      </c>
      <c r="D49" s="1484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  <c r="R49" s="1484"/>
      <c r="S49" s="1484"/>
      <c r="T49" s="1484"/>
      <c r="U49" s="1484"/>
      <c r="V49" s="1484"/>
      <c r="W49" s="1484"/>
      <c r="X49" s="1484"/>
      <c r="Y49" s="1484"/>
      <c r="Z49" s="1484"/>
      <c r="AA49" s="1484"/>
      <c r="AB49" s="1484"/>
      <c r="AC49" s="1484"/>
      <c r="AD49" s="1484"/>
      <c r="AE49" s="1484"/>
      <c r="AF49" s="1484"/>
      <c r="AG49" s="1485"/>
      <c r="AH49" s="227"/>
    </row>
    <row r="50" spans="1:34" ht="14.45" customHeight="1" x14ac:dyDescent="0.25">
      <c r="A50" s="1506"/>
      <c r="B50" s="1509"/>
      <c r="C50" s="268" t="s">
        <v>11</v>
      </c>
      <c r="D50" s="754" t="s">
        <v>12</v>
      </c>
      <c r="E50" s="293" t="s">
        <v>13</v>
      </c>
      <c r="F50" s="270" t="s">
        <v>14</v>
      </c>
      <c r="G50" s="270" t="s">
        <v>15</v>
      </c>
      <c r="H50" s="270" t="s">
        <v>9</v>
      </c>
      <c r="I50" s="270" t="s">
        <v>10</v>
      </c>
      <c r="J50" s="270" t="s">
        <v>11</v>
      </c>
      <c r="K50" s="294" t="s">
        <v>12</v>
      </c>
      <c r="L50" s="755" t="s">
        <v>13</v>
      </c>
      <c r="M50" s="269" t="s">
        <v>14</v>
      </c>
      <c r="N50" s="269" t="s">
        <v>15</v>
      </c>
      <c r="O50" s="269" t="s">
        <v>9</v>
      </c>
      <c r="P50" s="269" t="s">
        <v>10</v>
      </c>
      <c r="Q50" s="269" t="s">
        <v>11</v>
      </c>
      <c r="R50" s="754" t="s">
        <v>12</v>
      </c>
      <c r="S50" s="293" t="s">
        <v>13</v>
      </c>
      <c r="T50" s="270" t="s">
        <v>14</v>
      </c>
      <c r="U50" s="270" t="s">
        <v>15</v>
      </c>
      <c r="V50" s="270" t="s">
        <v>9</v>
      </c>
      <c r="W50" s="270" t="s">
        <v>10</v>
      </c>
      <c r="X50" s="270" t="s">
        <v>11</v>
      </c>
      <c r="Y50" s="294" t="s">
        <v>12</v>
      </c>
      <c r="Z50" s="755" t="s">
        <v>13</v>
      </c>
      <c r="AA50" s="269" t="s">
        <v>14</v>
      </c>
      <c r="AB50" s="269" t="s">
        <v>15</v>
      </c>
      <c r="AC50" s="269" t="s">
        <v>9</v>
      </c>
      <c r="AD50" s="269" t="s">
        <v>10</v>
      </c>
      <c r="AE50" s="269" t="s">
        <v>11</v>
      </c>
      <c r="AF50" s="754" t="s">
        <v>12</v>
      </c>
      <c r="AG50" s="960" t="s">
        <v>13</v>
      </c>
      <c r="AH50" s="227"/>
    </row>
    <row r="51" spans="1:34" ht="14.45" customHeight="1" thickBot="1" x14ac:dyDescent="0.3">
      <c r="A51" s="1507"/>
      <c r="B51" s="1510"/>
      <c r="C51" s="714">
        <v>1</v>
      </c>
      <c r="D51" s="718">
        <v>2</v>
      </c>
      <c r="E51" s="714">
        <v>3</v>
      </c>
      <c r="F51" s="708">
        <v>4</v>
      </c>
      <c r="G51" s="708">
        <v>5</v>
      </c>
      <c r="H51" s="710">
        <v>6</v>
      </c>
      <c r="I51" s="708">
        <v>7</v>
      </c>
      <c r="J51" s="708">
        <v>8</v>
      </c>
      <c r="K51" s="712">
        <v>9</v>
      </c>
      <c r="L51" s="713">
        <v>10</v>
      </c>
      <c r="M51" s="708">
        <v>11</v>
      </c>
      <c r="N51" s="708">
        <v>12</v>
      </c>
      <c r="O51" s="708">
        <v>13</v>
      </c>
      <c r="P51" s="710">
        <v>14</v>
      </c>
      <c r="Q51" s="708">
        <v>15</v>
      </c>
      <c r="R51" s="715">
        <v>16</v>
      </c>
      <c r="S51" s="714">
        <v>17</v>
      </c>
      <c r="T51" s="708">
        <v>18</v>
      </c>
      <c r="U51" s="708">
        <v>19</v>
      </c>
      <c r="V51" s="708">
        <v>20</v>
      </c>
      <c r="W51" s="708">
        <v>21</v>
      </c>
      <c r="X51" s="710">
        <v>22</v>
      </c>
      <c r="Y51" s="712">
        <v>23</v>
      </c>
      <c r="Z51" s="713">
        <v>24</v>
      </c>
      <c r="AA51" s="708">
        <v>25</v>
      </c>
      <c r="AB51" s="708">
        <v>26</v>
      </c>
      <c r="AC51" s="708">
        <v>27</v>
      </c>
      <c r="AD51" s="708">
        <v>28</v>
      </c>
      <c r="AE51" s="708">
        <v>29</v>
      </c>
      <c r="AF51" s="718">
        <v>30</v>
      </c>
      <c r="AG51" s="964">
        <v>31</v>
      </c>
      <c r="AH51" s="227"/>
    </row>
    <row r="52" spans="1:34" ht="14.45" customHeight="1" thickBot="1" x14ac:dyDescent="0.3">
      <c r="A52" s="616" t="s">
        <v>117</v>
      </c>
      <c r="B52" s="760" t="s">
        <v>1</v>
      </c>
      <c r="C52" s="717">
        <f>+MAR!D45</f>
        <v>0</v>
      </c>
      <c r="D52" s="716" t="str">
        <f>+MAR!E45</f>
        <v>DT</v>
      </c>
      <c r="E52" s="295" t="str">
        <f>+MAR!F45</f>
        <v>NT</v>
      </c>
      <c r="F52" s="296" t="str">
        <f>+MAR!G45</f>
        <v>N</v>
      </c>
      <c r="G52" s="296">
        <f>+MAR!H45</f>
        <v>0</v>
      </c>
      <c r="H52" s="296">
        <f>+MAR!I45</f>
        <v>0</v>
      </c>
      <c r="I52" s="296" t="str">
        <f>+MAR!J45</f>
        <v>DT</v>
      </c>
      <c r="J52" s="296" t="str">
        <f>+MAR!K45</f>
        <v>T</v>
      </c>
      <c r="K52" s="297">
        <f>+MAR!L45</f>
        <v>0</v>
      </c>
      <c r="L52" s="717">
        <f>+MAR!M45</f>
        <v>0</v>
      </c>
      <c r="M52" s="296" t="str">
        <f>+MAR!N45</f>
        <v>NT</v>
      </c>
      <c r="N52" s="296" t="str">
        <f>+MAR!O45</f>
        <v>N</v>
      </c>
      <c r="O52" s="296">
        <f>+MAR!P45</f>
        <v>0</v>
      </c>
      <c r="P52" s="296">
        <f>+MAR!Q45</f>
        <v>0</v>
      </c>
      <c r="Q52" s="296" t="str">
        <f>+MAR!R45</f>
        <v>D</v>
      </c>
      <c r="R52" s="716" t="str">
        <f>+MAR!S45</f>
        <v>N</v>
      </c>
      <c r="S52" s="295">
        <f>+MAR!T45</f>
        <v>0</v>
      </c>
      <c r="T52" s="296" t="str">
        <f>+MAR!U45</f>
        <v>NT</v>
      </c>
      <c r="U52" s="296" t="str">
        <f>+MAR!V45</f>
        <v>T</v>
      </c>
      <c r="V52" s="296" t="str">
        <f>+MAR!W45</f>
        <v>N</v>
      </c>
      <c r="W52" s="296">
        <f>+MAR!X45</f>
        <v>0</v>
      </c>
      <c r="X52" s="296">
        <f>+MAR!Y45</f>
        <v>0</v>
      </c>
      <c r="Y52" s="297" t="str">
        <f>+MAR!Z45</f>
        <v>D</v>
      </c>
      <c r="Z52" s="717" t="str">
        <f>+MAR!AA45</f>
        <v>N</v>
      </c>
      <c r="AA52" s="296" t="str">
        <f>+MAR!AB45</f>
        <v>NTS</v>
      </c>
      <c r="AB52" s="296" t="str">
        <f>+MAR!AC45</f>
        <v>NT</v>
      </c>
      <c r="AC52" s="296" t="str">
        <f>+MAR!AD45</f>
        <v>T</v>
      </c>
      <c r="AD52" s="296" t="str">
        <f>+MAR!AE45</f>
        <v>D</v>
      </c>
      <c r="AE52" s="296">
        <f>+MAR!AF45</f>
        <v>0</v>
      </c>
      <c r="AF52" s="716" t="str">
        <f>+MAR!AG45</f>
        <v>DT</v>
      </c>
      <c r="AG52" s="965" t="str">
        <f>+MAR!AH45</f>
        <v>D</v>
      </c>
      <c r="AH52" s="227"/>
    </row>
    <row r="53" spans="1:34" ht="14.45" customHeight="1" x14ac:dyDescent="0.25">
      <c r="A53" s="615" t="s">
        <v>63</v>
      </c>
      <c r="B53" s="773" t="s">
        <v>2</v>
      </c>
      <c r="C53" s="300">
        <f>+MAR!D46</f>
        <v>0</v>
      </c>
      <c r="D53" s="298">
        <f>+MAR!E46</f>
        <v>0</v>
      </c>
      <c r="E53" s="278" t="str">
        <f>+MAR!F46</f>
        <v>FE</v>
      </c>
      <c r="F53" s="277" t="str">
        <f>+MAR!G46</f>
        <v>N</v>
      </c>
      <c r="G53" s="277">
        <f>+MAR!H46</f>
        <v>0</v>
      </c>
      <c r="H53" s="277">
        <f>+MAR!I46</f>
        <v>0</v>
      </c>
      <c r="I53" s="277" t="str">
        <f>+MAR!J46</f>
        <v>N</v>
      </c>
      <c r="J53" s="277" t="str">
        <f>+MAR!K46</f>
        <v>N</v>
      </c>
      <c r="K53" s="281">
        <f>+MAR!L46</f>
        <v>0</v>
      </c>
      <c r="L53" s="300">
        <f>+MAR!M46</f>
        <v>0</v>
      </c>
      <c r="M53" s="277" t="str">
        <f>+MAR!N46</f>
        <v>NT</v>
      </c>
      <c r="N53" s="277" t="str">
        <f>+MAR!O46</f>
        <v>T</v>
      </c>
      <c r="O53" s="277">
        <f>+MAR!P46</f>
        <v>0</v>
      </c>
      <c r="P53" s="277">
        <f>+MAR!Q46</f>
        <v>0</v>
      </c>
      <c r="Q53" s="277" t="str">
        <f>+MAR!R46</f>
        <v>D</v>
      </c>
      <c r="R53" s="298" t="str">
        <f>+MAR!S46</f>
        <v>N</v>
      </c>
      <c r="S53" s="278">
        <f>+MAR!T46</f>
        <v>0</v>
      </c>
      <c r="T53" s="277">
        <f>+MAR!U46</f>
        <v>0</v>
      </c>
      <c r="U53" s="277" t="str">
        <f>+MAR!V46</f>
        <v>D</v>
      </c>
      <c r="V53" s="277" t="str">
        <f>+MAR!W46</f>
        <v>N</v>
      </c>
      <c r="W53" s="277" t="str">
        <f>+MAR!X46</f>
        <v>NT</v>
      </c>
      <c r="X53" s="277" t="str">
        <f>+MAR!Y46</f>
        <v>NT</v>
      </c>
      <c r="Y53" s="281" t="str">
        <f>+MAR!Z46</f>
        <v>T</v>
      </c>
      <c r="Z53" s="300" t="str">
        <f>+MAR!AA46</f>
        <v>N</v>
      </c>
      <c r="AA53" s="277" t="str">
        <f>+MAR!AB46</f>
        <v>NTS</v>
      </c>
      <c r="AB53" s="277" t="str">
        <f>+MAR!AC46</f>
        <v>N</v>
      </c>
      <c r="AC53" s="277">
        <f>+MAR!AD46</f>
        <v>0</v>
      </c>
      <c r="AD53" s="277" t="str">
        <f>+MAR!AE46</f>
        <v>FE</v>
      </c>
      <c r="AE53" s="277" t="str">
        <f>+MAR!AF46</f>
        <v>FES</v>
      </c>
      <c r="AF53" s="298" t="str">
        <f>+MAR!AG46</f>
        <v>NTSDS</v>
      </c>
      <c r="AG53" s="966">
        <f>+MAR!AH46</f>
        <v>0</v>
      </c>
      <c r="AH53" s="227"/>
    </row>
    <row r="54" spans="1:34" ht="14.45" customHeight="1" x14ac:dyDescent="0.25">
      <c r="A54" s="616" t="s">
        <v>94</v>
      </c>
      <c r="B54" s="760" t="s">
        <v>2</v>
      </c>
      <c r="C54" s="300">
        <f>+MAR!D47</f>
        <v>0</v>
      </c>
      <c r="D54" s="298">
        <f>+MAR!E47</f>
        <v>0</v>
      </c>
      <c r="E54" s="278" t="str">
        <f>+MAR!F47</f>
        <v>D</v>
      </c>
      <c r="F54" s="277" t="str">
        <f>+MAR!G47</f>
        <v>D</v>
      </c>
      <c r="G54" s="277">
        <f>+MAR!H47</f>
        <v>0</v>
      </c>
      <c r="H54" s="277">
        <f>+MAR!I47</f>
        <v>0</v>
      </c>
      <c r="I54" s="277" t="str">
        <f>+MAR!J47</f>
        <v>T</v>
      </c>
      <c r="J54" s="277">
        <f>+MAR!K47</f>
        <v>0</v>
      </c>
      <c r="K54" s="281">
        <f>+MAR!L47</f>
        <v>0</v>
      </c>
      <c r="L54" s="300">
        <f>+MAR!M47</f>
        <v>0</v>
      </c>
      <c r="M54" s="277" t="str">
        <f>+MAR!N47</f>
        <v>D</v>
      </c>
      <c r="N54" s="277" t="str">
        <f>+MAR!O47</f>
        <v>D</v>
      </c>
      <c r="O54" s="277" t="str">
        <f>+MAR!P47</f>
        <v>DT</v>
      </c>
      <c r="P54" s="277">
        <f>+MAR!Q47</f>
        <v>0</v>
      </c>
      <c r="Q54" s="277" t="str">
        <f>+MAR!R47</f>
        <v>D</v>
      </c>
      <c r="R54" s="298" t="str">
        <f>+MAR!S47</f>
        <v>D</v>
      </c>
      <c r="S54" s="278">
        <f>+MAR!T47</f>
        <v>0</v>
      </c>
      <c r="T54" s="277">
        <f>+MAR!U47</f>
        <v>0</v>
      </c>
      <c r="U54" s="277" t="str">
        <f>+MAR!V47</f>
        <v>D</v>
      </c>
      <c r="V54" s="277" t="str">
        <f>+MAR!W47</f>
        <v>T</v>
      </c>
      <c r="W54" s="277" t="str">
        <f>+MAR!X47</f>
        <v>DT</v>
      </c>
      <c r="X54" s="277">
        <f>+MAR!Y47</f>
        <v>0</v>
      </c>
      <c r="Y54" s="281" t="str">
        <f>+MAR!Z47</f>
        <v>D</v>
      </c>
      <c r="Z54" s="300" t="str">
        <f>+MAR!AA47</f>
        <v>B</v>
      </c>
      <c r="AA54" s="277" t="str">
        <f>+MAR!AB47</f>
        <v>B</v>
      </c>
      <c r="AB54" s="277" t="str">
        <f>+MAR!AC47</f>
        <v>B</v>
      </c>
      <c r="AC54" s="277" t="str">
        <f>+MAR!AD47</f>
        <v>B</v>
      </c>
      <c r="AD54" s="277" t="str">
        <f>+MAR!AE47</f>
        <v>B</v>
      </c>
      <c r="AE54" s="277">
        <f>+MAR!AF47</f>
        <v>0</v>
      </c>
      <c r="AF54" s="298">
        <f>+MAR!AG47</f>
        <v>0</v>
      </c>
      <c r="AG54" s="966" t="str">
        <f>+MAR!AH47</f>
        <v>B</v>
      </c>
      <c r="AH54" s="227"/>
    </row>
    <row r="55" spans="1:34" ht="14.45" customHeight="1" x14ac:dyDescent="0.25">
      <c r="A55" s="616" t="s">
        <v>119</v>
      </c>
      <c r="B55" s="760" t="s">
        <v>2</v>
      </c>
      <c r="C55" s="300">
        <f>+MAR!D48</f>
        <v>0</v>
      </c>
      <c r="D55" s="298">
        <f>+MAR!E48</f>
        <v>0</v>
      </c>
      <c r="E55" s="278" t="str">
        <f>+MAR!F48</f>
        <v>D</v>
      </c>
      <c r="F55" s="277" t="str">
        <f>+MAR!G48</f>
        <v>N</v>
      </c>
      <c r="G55" s="277">
        <f>+MAR!H48</f>
        <v>0</v>
      </c>
      <c r="H55" s="277">
        <f>+MAR!I48</f>
        <v>0</v>
      </c>
      <c r="I55" s="277" t="str">
        <f>+MAR!J48</f>
        <v>FOTS</v>
      </c>
      <c r="J55" s="277" t="str">
        <f>+MAR!K48</f>
        <v>N</v>
      </c>
      <c r="K55" s="281">
        <f>+MAR!L48</f>
        <v>0</v>
      </c>
      <c r="L55" s="300">
        <f>+MAR!M48</f>
        <v>0</v>
      </c>
      <c r="M55" s="277" t="str">
        <f>+MAR!N48</f>
        <v>D</v>
      </c>
      <c r="N55" s="277" t="str">
        <f>+MAR!O48</f>
        <v>N</v>
      </c>
      <c r="O55" s="277">
        <f>+MAR!P48</f>
        <v>0</v>
      </c>
      <c r="P55" s="277">
        <f>+MAR!Q48</f>
        <v>0</v>
      </c>
      <c r="Q55" s="277" t="str">
        <f>+MAR!R48</f>
        <v>D</v>
      </c>
      <c r="R55" s="298" t="str">
        <f>+MAR!S48</f>
        <v>N</v>
      </c>
      <c r="S55" s="278">
        <f>+MAR!T48</f>
        <v>0</v>
      </c>
      <c r="T55" s="277">
        <f>+MAR!U48</f>
        <v>0</v>
      </c>
      <c r="U55" s="277" t="str">
        <f>+MAR!V48</f>
        <v>D</v>
      </c>
      <c r="V55" s="277" t="str">
        <f>+MAR!W48</f>
        <v>N</v>
      </c>
      <c r="W55" s="277">
        <f>+MAR!X48</f>
        <v>0</v>
      </c>
      <c r="X55" s="277">
        <f>+MAR!Y48</f>
        <v>0</v>
      </c>
      <c r="Y55" s="281" t="str">
        <f>+MAR!Z48</f>
        <v>D</v>
      </c>
      <c r="Z55" s="300" t="str">
        <f>+MAR!AA48</f>
        <v>N</v>
      </c>
      <c r="AA55" s="277" t="str">
        <f>+MAR!AB48</f>
        <v>NTS</v>
      </c>
      <c r="AB55" s="277">
        <f>+MAR!AC48</f>
        <v>0</v>
      </c>
      <c r="AC55" s="277" t="str">
        <f>+MAR!AD48</f>
        <v>D</v>
      </c>
      <c r="AD55" s="277" t="str">
        <f>+MAR!AE48</f>
        <v>D</v>
      </c>
      <c r="AE55" s="277">
        <f>+MAR!AF48</f>
        <v>0</v>
      </c>
      <c r="AF55" s="298">
        <f>+MAR!AG48</f>
        <v>0</v>
      </c>
      <c r="AG55" s="966" t="str">
        <f>+MAR!AH48</f>
        <v>D</v>
      </c>
      <c r="AH55" s="227"/>
    </row>
    <row r="56" spans="1:34" ht="14.45" customHeight="1" x14ac:dyDescent="0.25">
      <c r="A56" s="616" t="s">
        <v>69</v>
      </c>
      <c r="B56" s="760" t="s">
        <v>2</v>
      </c>
      <c r="C56" s="300">
        <f>+MAR!D49</f>
        <v>0</v>
      </c>
      <c r="D56" s="298">
        <f>+MAR!E49</f>
        <v>0</v>
      </c>
      <c r="E56" s="278" t="str">
        <f>+MAR!F49</f>
        <v>D</v>
      </c>
      <c r="F56" s="277" t="str">
        <f>+MAR!G49</f>
        <v>DT</v>
      </c>
      <c r="G56" s="277">
        <f>+MAR!H49</f>
        <v>0</v>
      </c>
      <c r="H56" s="277">
        <f>+MAR!I49</f>
        <v>0</v>
      </c>
      <c r="I56" s="277" t="str">
        <f>+MAR!J49</f>
        <v>N</v>
      </c>
      <c r="J56" s="277" t="str">
        <f>+MAR!K49</f>
        <v>N</v>
      </c>
      <c r="K56" s="281">
        <f>+MAR!L49</f>
        <v>0</v>
      </c>
      <c r="L56" s="300">
        <f>+MAR!M49</f>
        <v>0</v>
      </c>
      <c r="M56" s="277" t="str">
        <f>+MAR!N49</f>
        <v>D</v>
      </c>
      <c r="N56" s="277" t="str">
        <f>+MAR!O49</f>
        <v>N</v>
      </c>
      <c r="O56" s="277">
        <f>+MAR!P49</f>
        <v>0</v>
      </c>
      <c r="P56" s="277">
        <f>+MAR!Q49</f>
        <v>0</v>
      </c>
      <c r="Q56" s="277" t="str">
        <f>+MAR!R49</f>
        <v>FE</v>
      </c>
      <c r="R56" s="298" t="str">
        <f>+MAR!S49</f>
        <v>FE</v>
      </c>
      <c r="S56" s="278">
        <f>+MAR!T49</f>
        <v>0</v>
      </c>
      <c r="T56" s="277">
        <f>+MAR!U49</f>
        <v>0</v>
      </c>
      <c r="U56" s="277" t="str">
        <f>+MAR!V49</f>
        <v>D</v>
      </c>
      <c r="V56" s="277" t="str">
        <f>+MAR!W49</f>
        <v>N</v>
      </c>
      <c r="W56" s="277">
        <f>+MAR!X49</f>
        <v>0</v>
      </c>
      <c r="X56" s="277">
        <f>+MAR!Y49</f>
        <v>0</v>
      </c>
      <c r="Y56" s="281" t="str">
        <f>+MAR!Z49</f>
        <v>D</v>
      </c>
      <c r="Z56" s="300" t="str">
        <f>+MAR!AA49</f>
        <v>N</v>
      </c>
      <c r="AA56" s="277" t="str">
        <f>+MAR!AB49</f>
        <v>NTS</v>
      </c>
      <c r="AB56" s="277">
        <f>+MAR!AC49</f>
        <v>0</v>
      </c>
      <c r="AC56" s="277" t="str">
        <f>+MAR!AD49</f>
        <v>D</v>
      </c>
      <c r="AD56" s="277" t="str">
        <f>+MAR!AE49</f>
        <v>D</v>
      </c>
      <c r="AE56" s="277">
        <f>+MAR!AF49</f>
        <v>0</v>
      </c>
      <c r="AF56" s="298">
        <f>+MAR!AG49</f>
        <v>0</v>
      </c>
      <c r="AG56" s="966" t="str">
        <f>+MAR!AH49</f>
        <v>D</v>
      </c>
      <c r="AH56" s="227"/>
    </row>
    <row r="57" spans="1:34" ht="14.45" customHeight="1" thickBot="1" x14ac:dyDescent="0.3">
      <c r="A57" s="617" t="s">
        <v>124</v>
      </c>
      <c r="B57" s="774" t="s">
        <v>2</v>
      </c>
      <c r="C57" s="300">
        <f>+MAR!D50</f>
        <v>0</v>
      </c>
      <c r="D57" s="298">
        <f>+MAR!E50</f>
        <v>0</v>
      </c>
      <c r="E57" s="278" t="str">
        <f>+MAR!F50</f>
        <v>B</v>
      </c>
      <c r="F57" s="277" t="str">
        <f>+MAR!G50</f>
        <v>B</v>
      </c>
      <c r="G57" s="277" t="str">
        <f>+MAR!H50</f>
        <v>B</v>
      </c>
      <c r="H57" s="277" t="str">
        <f>+MAR!I50</f>
        <v>B</v>
      </c>
      <c r="I57" s="277" t="str">
        <f>+MAR!J50</f>
        <v>B</v>
      </c>
      <c r="J57" s="277">
        <f>+MAR!K50</f>
        <v>0</v>
      </c>
      <c r="K57" s="281">
        <f>+MAR!L50</f>
        <v>0</v>
      </c>
      <c r="L57" s="300" t="str">
        <f>+MAR!M50</f>
        <v>B</v>
      </c>
      <c r="M57" s="277" t="str">
        <f>+MAR!N50</f>
        <v>B</v>
      </c>
      <c r="N57" s="277" t="str">
        <f>+MAR!O50</f>
        <v>B</v>
      </c>
      <c r="O57" s="277" t="str">
        <f>+MAR!P50</f>
        <v>B</v>
      </c>
      <c r="P57" s="277" t="str">
        <f>+MAR!Q50</f>
        <v>B</v>
      </c>
      <c r="Q57" s="277">
        <f>+MAR!R50</f>
        <v>0</v>
      </c>
      <c r="R57" s="298">
        <f>+MAR!S50</f>
        <v>0</v>
      </c>
      <c r="S57" s="278" t="str">
        <f>+MAR!T50</f>
        <v>B</v>
      </c>
      <c r="T57" s="277" t="str">
        <f>+MAR!U50</f>
        <v>B</v>
      </c>
      <c r="U57" s="277" t="str">
        <f>+MAR!V50</f>
        <v>FOTS</v>
      </c>
      <c r="V57" s="277" t="str">
        <f>+MAR!W50</f>
        <v>FOTS</v>
      </c>
      <c r="W57" s="277">
        <f>+MAR!X50</f>
        <v>0</v>
      </c>
      <c r="X57" s="277">
        <f>+MAR!Y50</f>
        <v>0</v>
      </c>
      <c r="Y57" s="281">
        <f>+MAR!Z50</f>
        <v>0</v>
      </c>
      <c r="Z57" s="300" t="str">
        <f>+MAR!AA50</f>
        <v>N</v>
      </c>
      <c r="AA57" s="277" t="str">
        <f>+MAR!AB50</f>
        <v>N</v>
      </c>
      <c r="AB57" s="277">
        <f>+MAR!AC50</f>
        <v>0</v>
      </c>
      <c r="AC57" s="277" t="str">
        <f>+MAR!AD50</f>
        <v>D</v>
      </c>
      <c r="AD57" s="277" t="str">
        <f>+MAR!AE50</f>
        <v>D</v>
      </c>
      <c r="AE57" s="277">
        <f>+MAR!AF50</f>
        <v>0</v>
      </c>
      <c r="AF57" s="298" t="str">
        <f>+MAR!AG50</f>
        <v>B</v>
      </c>
      <c r="AG57" s="966" t="str">
        <f>+MAR!AH50</f>
        <v>B</v>
      </c>
      <c r="AH57" s="227"/>
    </row>
    <row r="58" spans="1:34" ht="14.45" customHeight="1" x14ac:dyDescent="0.25">
      <c r="A58" s="397" t="s">
        <v>132</v>
      </c>
      <c r="B58" s="771" t="s">
        <v>3</v>
      </c>
      <c r="C58" s="300">
        <f>+MAR!D51</f>
        <v>0</v>
      </c>
      <c r="D58" s="298">
        <f>+MAR!E51</f>
        <v>0</v>
      </c>
      <c r="E58" s="278" t="str">
        <f>+MAR!F51</f>
        <v>B</v>
      </c>
      <c r="F58" s="277" t="str">
        <f>+MAR!G51</f>
        <v>B</v>
      </c>
      <c r="G58" s="277" t="str">
        <f>+MAR!H51</f>
        <v>B</v>
      </c>
      <c r="H58" s="277" t="str">
        <f>+MAR!I51</f>
        <v>B</v>
      </c>
      <c r="I58" s="277" t="str">
        <f>+MAR!J51</f>
        <v>B</v>
      </c>
      <c r="J58" s="277">
        <f>+MAR!K51</f>
        <v>0</v>
      </c>
      <c r="K58" s="281">
        <f>+MAR!L51</f>
        <v>0</v>
      </c>
      <c r="L58" s="300" t="str">
        <f>+MAR!M51</f>
        <v>B</v>
      </c>
      <c r="M58" s="277" t="str">
        <f>+MAR!N51</f>
        <v>B</v>
      </c>
      <c r="N58" s="277" t="str">
        <f>+MAR!O51</f>
        <v>SA</v>
      </c>
      <c r="O58" s="277" t="str">
        <f>+MAR!P51</f>
        <v>SA</v>
      </c>
      <c r="P58" s="277" t="str">
        <f>+MAR!Q51</f>
        <v>SA</v>
      </c>
      <c r="Q58" s="277">
        <f>+MAR!R51</f>
        <v>0</v>
      </c>
      <c r="R58" s="298">
        <f>+MAR!S51</f>
        <v>0</v>
      </c>
      <c r="S58" s="278" t="str">
        <f>+MAR!T51</f>
        <v>SA</v>
      </c>
      <c r="T58" s="277" t="str">
        <f>+MAR!U51</f>
        <v>SA</v>
      </c>
      <c r="U58" s="277" t="str">
        <f>+MAR!V51</f>
        <v>SA</v>
      </c>
      <c r="V58" s="277" t="str">
        <f>+MAR!W51</f>
        <v>SA</v>
      </c>
      <c r="W58" s="277" t="str">
        <f>+MAR!X51</f>
        <v>SA</v>
      </c>
      <c r="X58" s="277">
        <f>+MAR!Y51</f>
        <v>0</v>
      </c>
      <c r="Y58" s="281">
        <f>+MAR!Z51</f>
        <v>0</v>
      </c>
      <c r="Z58" s="300" t="str">
        <f>+MAR!AA51</f>
        <v>SA</v>
      </c>
      <c r="AA58" s="277" t="str">
        <f>+MAR!AB51</f>
        <v>SA</v>
      </c>
      <c r="AB58" s="277">
        <f>+MAR!AC51</f>
        <v>0</v>
      </c>
      <c r="AC58" s="277" t="str">
        <f>+MAR!AD51</f>
        <v>D</v>
      </c>
      <c r="AD58" s="277" t="str">
        <f>+MAR!AE51</f>
        <v>D</v>
      </c>
      <c r="AE58" s="277">
        <f>+MAR!AF51</f>
        <v>0</v>
      </c>
      <c r="AF58" s="298">
        <f>+MAR!AG51</f>
        <v>0</v>
      </c>
      <c r="AG58" s="966" t="str">
        <f>+MAR!AH51</f>
        <v>D</v>
      </c>
      <c r="AH58" s="227"/>
    </row>
    <row r="59" spans="1:34" ht="14.45" customHeight="1" x14ac:dyDescent="0.25">
      <c r="A59" s="616" t="s">
        <v>134</v>
      </c>
      <c r="B59" s="760" t="s">
        <v>3</v>
      </c>
      <c r="C59" s="300">
        <f>+MAR!D52</f>
        <v>0</v>
      </c>
      <c r="D59" s="298">
        <f>+MAR!E52</f>
        <v>0</v>
      </c>
      <c r="E59" s="278" t="str">
        <f>+MAR!F52</f>
        <v>NT</v>
      </c>
      <c r="F59" s="277" t="str">
        <f>+MAR!G52</f>
        <v>N</v>
      </c>
      <c r="G59" s="277">
        <f>+MAR!H52</f>
        <v>0</v>
      </c>
      <c r="H59" s="277">
        <f>+MAR!I52</f>
        <v>0</v>
      </c>
      <c r="I59" s="277" t="str">
        <f>+MAR!J52</f>
        <v>N</v>
      </c>
      <c r="J59" s="277" t="str">
        <f>+MAR!K52</f>
        <v>N</v>
      </c>
      <c r="K59" s="281">
        <f>+MAR!L52</f>
        <v>0</v>
      </c>
      <c r="L59" s="300">
        <f>+MAR!M52</f>
        <v>0</v>
      </c>
      <c r="M59" s="277" t="str">
        <f>+MAR!N52</f>
        <v>LN</v>
      </c>
      <c r="N59" s="277" t="str">
        <f>+MAR!O52</f>
        <v>LN</v>
      </c>
      <c r="O59" s="277">
        <f>+MAR!P52</f>
        <v>0</v>
      </c>
      <c r="P59" s="277">
        <f>+MAR!Q52</f>
        <v>0</v>
      </c>
      <c r="Q59" s="277" t="str">
        <f>+MAR!R52</f>
        <v>T</v>
      </c>
      <c r="R59" s="298" t="str">
        <f>+MAR!S52</f>
        <v>N</v>
      </c>
      <c r="S59" s="278" t="str">
        <f>+MAR!T52</f>
        <v>NT</v>
      </c>
      <c r="T59" s="277">
        <f>+MAR!U52</f>
        <v>0</v>
      </c>
      <c r="U59" s="277" t="str">
        <f>+MAR!V52</f>
        <v>D</v>
      </c>
      <c r="V59" s="277" t="str">
        <f>+MAR!W52</f>
        <v>N</v>
      </c>
      <c r="W59" s="277">
        <f>+MAR!X52</f>
        <v>0</v>
      </c>
      <c r="X59" s="277">
        <f>+MAR!Y52</f>
        <v>0</v>
      </c>
      <c r="Y59" s="281" t="str">
        <f>+MAR!Z52</f>
        <v>NT</v>
      </c>
      <c r="Z59" s="300" t="str">
        <f>+MAR!AA52</f>
        <v>N</v>
      </c>
      <c r="AA59" s="277" t="str">
        <f>+MAR!AB52</f>
        <v>NTS</v>
      </c>
      <c r="AB59" s="277">
        <f>+MAR!AC52</f>
        <v>0</v>
      </c>
      <c r="AC59" s="277" t="str">
        <f>+MAR!AD52</f>
        <v>D</v>
      </c>
      <c r="AD59" s="277" t="str">
        <f>+MAR!AE52</f>
        <v>D</v>
      </c>
      <c r="AE59" s="277">
        <f>+MAR!AF52</f>
        <v>0</v>
      </c>
      <c r="AF59" s="298">
        <f>+MAR!AG52</f>
        <v>0</v>
      </c>
      <c r="AG59" s="966" t="str">
        <f>+MAR!AH52</f>
        <v>D</v>
      </c>
      <c r="AH59" s="227"/>
    </row>
    <row r="60" spans="1:34" ht="14.45" customHeight="1" x14ac:dyDescent="0.25">
      <c r="A60" s="616" t="s">
        <v>137</v>
      </c>
      <c r="B60" s="760" t="s">
        <v>3</v>
      </c>
      <c r="C60" s="300">
        <f>+MAR!D53</f>
        <v>0</v>
      </c>
      <c r="D60" s="298">
        <f>+MAR!E53</f>
        <v>0</v>
      </c>
      <c r="E60" s="278" t="str">
        <f>+MAR!F53</f>
        <v>D</v>
      </c>
      <c r="F60" s="277" t="str">
        <f>+MAR!G53</f>
        <v>N</v>
      </c>
      <c r="G60" s="277">
        <f>+MAR!H53</f>
        <v>0</v>
      </c>
      <c r="H60" s="277">
        <f>+MAR!I53</f>
        <v>0</v>
      </c>
      <c r="I60" s="277" t="str">
        <f>+MAR!J53</f>
        <v>N</v>
      </c>
      <c r="J60" s="277" t="str">
        <f>+MAR!K53</f>
        <v>N</v>
      </c>
      <c r="K60" s="281">
        <f>+MAR!L53</f>
        <v>0</v>
      </c>
      <c r="L60" s="300" t="str">
        <f>+MAR!M53</f>
        <v>DT</v>
      </c>
      <c r="M60" s="277" t="str">
        <f>+MAR!N53</f>
        <v>D</v>
      </c>
      <c r="N60" s="277" t="str">
        <f>+MAR!O53</f>
        <v>T</v>
      </c>
      <c r="O60" s="277">
        <f>+MAR!P53</f>
        <v>0</v>
      </c>
      <c r="P60" s="277">
        <f>+MAR!Q53</f>
        <v>0</v>
      </c>
      <c r="Q60" s="277" t="str">
        <f>+MAR!R53</f>
        <v>FOTS</v>
      </c>
      <c r="R60" s="298" t="str">
        <f>+MAR!S53</f>
        <v>DT</v>
      </c>
      <c r="S60" s="278">
        <f>+MAR!T53</f>
        <v>0</v>
      </c>
      <c r="T60" s="277">
        <f>+MAR!U53</f>
        <v>0</v>
      </c>
      <c r="U60" s="277" t="str">
        <f>+MAR!V53</f>
        <v>D</v>
      </c>
      <c r="V60" s="277" t="str">
        <f>+MAR!W53</f>
        <v>N</v>
      </c>
      <c r="W60" s="277" t="str">
        <f>+MAR!X53</f>
        <v>NTS</v>
      </c>
      <c r="X60" s="277" t="str">
        <f>+MAR!Y53</f>
        <v>NTSDS</v>
      </c>
      <c r="Y60" s="281" t="str">
        <f>+MAR!Z53</f>
        <v>NT</v>
      </c>
      <c r="Z60" s="300" t="str">
        <f>+MAR!AA53</f>
        <v>N</v>
      </c>
      <c r="AA60" s="277">
        <f>+MAR!AB53</f>
        <v>0</v>
      </c>
      <c r="AB60" s="277" t="str">
        <f>+MAR!AC53</f>
        <v>DTS</v>
      </c>
      <c r="AC60" s="277" t="str">
        <f>+MAR!AD53</f>
        <v>D</v>
      </c>
      <c r="AD60" s="277" t="str">
        <f>+MAR!AE53</f>
        <v>D</v>
      </c>
      <c r="AE60" s="277">
        <f>+MAR!AF53</f>
        <v>0</v>
      </c>
      <c r="AF60" s="298">
        <f>+MAR!AG53</f>
        <v>0</v>
      </c>
      <c r="AG60" s="966" t="str">
        <f>+MAR!AH53</f>
        <v>D</v>
      </c>
      <c r="AH60" s="227"/>
    </row>
    <row r="61" spans="1:34" ht="14.45" customHeight="1" x14ac:dyDescent="0.25">
      <c r="A61" s="616" t="s">
        <v>140</v>
      </c>
      <c r="B61" s="760" t="s">
        <v>3</v>
      </c>
      <c r="C61" s="300">
        <f>+MAR!D54</f>
        <v>0</v>
      </c>
      <c r="D61" s="298">
        <f>+MAR!E54</f>
        <v>0</v>
      </c>
      <c r="E61" s="278" t="str">
        <f>+MAR!F54</f>
        <v>D</v>
      </c>
      <c r="F61" s="277" t="str">
        <f>+MAR!G54</f>
        <v>N</v>
      </c>
      <c r="G61" s="277">
        <f>+MAR!H54</f>
        <v>0</v>
      </c>
      <c r="H61" s="277">
        <f>+MAR!I54</f>
        <v>0</v>
      </c>
      <c r="I61" s="277" t="str">
        <f>+MAR!J54</f>
        <v>FOTS</v>
      </c>
      <c r="J61" s="277" t="str">
        <f>+MAR!K54</f>
        <v>NTS</v>
      </c>
      <c r="K61" s="281">
        <f>+MAR!L54</f>
        <v>0</v>
      </c>
      <c r="L61" s="300">
        <f>+MAR!M54</f>
        <v>0</v>
      </c>
      <c r="M61" s="277" t="str">
        <f>+MAR!N54</f>
        <v>D</v>
      </c>
      <c r="N61" s="277" t="str">
        <f>+MAR!O54</f>
        <v>N</v>
      </c>
      <c r="O61" s="277">
        <f>+MAR!P54</f>
        <v>0</v>
      </c>
      <c r="P61" s="277">
        <f>+MAR!Q54</f>
        <v>0</v>
      </c>
      <c r="Q61" s="277" t="str">
        <f>+MAR!R54</f>
        <v>FOTS</v>
      </c>
      <c r="R61" s="298" t="str">
        <f>+MAR!S54</f>
        <v>FOTS</v>
      </c>
      <c r="S61" s="278" t="str">
        <f>+MAR!T54</f>
        <v>DTS</v>
      </c>
      <c r="T61" s="277">
        <f>+MAR!U54</f>
        <v>0</v>
      </c>
      <c r="U61" s="277" t="str">
        <f>+MAR!V54</f>
        <v>N</v>
      </c>
      <c r="V61" s="277" t="str">
        <f>+MAR!W54</f>
        <v>N</v>
      </c>
      <c r="W61" s="277">
        <f>+MAR!X54</f>
        <v>0</v>
      </c>
      <c r="X61" s="277">
        <f>+MAR!Y54</f>
        <v>0</v>
      </c>
      <c r="Y61" s="281" t="str">
        <f>+MAR!Z54</f>
        <v>D</v>
      </c>
      <c r="Z61" s="300" t="str">
        <f>+MAR!AA54</f>
        <v>N</v>
      </c>
      <c r="AA61" s="277" t="str">
        <f>+MAR!AB54</f>
        <v>NTS</v>
      </c>
      <c r="AB61" s="277">
        <f>+MAR!AC54</f>
        <v>0</v>
      </c>
      <c r="AC61" s="277" t="str">
        <f>+MAR!AD54</f>
        <v>D</v>
      </c>
      <c r="AD61" s="277" t="str">
        <f>+MAR!AE54</f>
        <v>D</v>
      </c>
      <c r="AE61" s="277">
        <f>+MAR!AF54</f>
        <v>0</v>
      </c>
      <c r="AF61" s="298">
        <f>+MAR!AG54</f>
        <v>0</v>
      </c>
      <c r="AG61" s="966" t="str">
        <f>+MAR!AH54</f>
        <v>D</v>
      </c>
      <c r="AH61" s="227"/>
    </row>
    <row r="62" spans="1:34" ht="14.45" customHeight="1" x14ac:dyDescent="0.25">
      <c r="A62" s="616" t="s">
        <v>141</v>
      </c>
      <c r="B62" s="760" t="s">
        <v>3</v>
      </c>
      <c r="C62" s="300">
        <f>+MAR!D55</f>
        <v>0</v>
      </c>
      <c r="D62" s="298">
        <f>+MAR!E55</f>
        <v>0</v>
      </c>
      <c r="E62" s="278" t="str">
        <f>+MAR!F55</f>
        <v>T</v>
      </c>
      <c r="F62" s="277" t="str">
        <f>+MAR!G55</f>
        <v>T</v>
      </c>
      <c r="G62" s="277">
        <f>+MAR!H55</f>
        <v>0</v>
      </c>
      <c r="H62" s="277">
        <f>+MAR!I55</f>
        <v>0</v>
      </c>
      <c r="I62" s="277" t="str">
        <f>+MAR!J55</f>
        <v>N</v>
      </c>
      <c r="J62" s="277" t="str">
        <f>+MAR!K55</f>
        <v>N</v>
      </c>
      <c r="K62" s="281" t="str">
        <f>+MAR!L55</f>
        <v>NT</v>
      </c>
      <c r="L62" s="300">
        <f>+MAR!M55</f>
        <v>0</v>
      </c>
      <c r="M62" s="277" t="str">
        <f>+MAR!N55</f>
        <v>D</v>
      </c>
      <c r="N62" s="277" t="str">
        <f>+MAR!O55</f>
        <v>N</v>
      </c>
      <c r="O62" s="277">
        <f>+MAR!P55</f>
        <v>0</v>
      </c>
      <c r="P62" s="277">
        <f>+MAR!Q55</f>
        <v>0</v>
      </c>
      <c r="Q62" s="277" t="str">
        <f>+MAR!R55</f>
        <v>D</v>
      </c>
      <c r="R62" s="298" t="str">
        <f>+MAR!S55</f>
        <v>T</v>
      </c>
      <c r="S62" s="278" t="str">
        <f>+MAR!T55</f>
        <v>NT</v>
      </c>
      <c r="T62" s="277">
        <f>+MAR!U55</f>
        <v>0</v>
      </c>
      <c r="U62" s="277" t="str">
        <f>+MAR!V55</f>
        <v>D</v>
      </c>
      <c r="V62" s="277" t="str">
        <f>+MAR!W55</f>
        <v>N</v>
      </c>
      <c r="W62" s="277">
        <f>+MAR!X55</f>
        <v>0</v>
      </c>
      <c r="X62" s="277">
        <f>+MAR!Y55</f>
        <v>0</v>
      </c>
      <c r="Y62" s="281" t="str">
        <f>+MAR!Z55</f>
        <v>D</v>
      </c>
      <c r="Z62" s="300" t="str">
        <f>+MAR!AA55</f>
        <v>N</v>
      </c>
      <c r="AA62" s="277" t="str">
        <f>+MAR!AB55</f>
        <v>NTS</v>
      </c>
      <c r="AB62" s="277">
        <f>+MAR!AC55</f>
        <v>0</v>
      </c>
      <c r="AC62" s="277" t="str">
        <f>+MAR!AD55</f>
        <v>D</v>
      </c>
      <c r="AD62" s="277" t="str">
        <f>+MAR!AE55</f>
        <v>NT</v>
      </c>
      <c r="AE62" s="277" t="str">
        <f>+MAR!AF55</f>
        <v>NT</v>
      </c>
      <c r="AF62" s="298">
        <f>+MAR!AG55</f>
        <v>0</v>
      </c>
      <c r="AG62" s="966" t="str">
        <f>+MAR!AH55</f>
        <v>D</v>
      </c>
      <c r="AH62" s="227"/>
    </row>
    <row r="63" spans="1:34" ht="14.45" customHeight="1" x14ac:dyDescent="0.25">
      <c r="A63" s="616" t="s">
        <v>296</v>
      </c>
      <c r="B63" s="760" t="s">
        <v>3</v>
      </c>
      <c r="C63" s="300">
        <f>+MAR!D56</f>
        <v>0</v>
      </c>
      <c r="D63" s="298">
        <f>+MAR!E56</f>
        <v>0</v>
      </c>
      <c r="E63" s="278" t="str">
        <f>+MAR!F56</f>
        <v>FOTS</v>
      </c>
      <c r="F63" s="277" t="str">
        <f>+MAR!G56</f>
        <v>T</v>
      </c>
      <c r="G63" s="277">
        <f>+MAR!H56</f>
        <v>0</v>
      </c>
      <c r="H63" s="277">
        <f>+MAR!I56</f>
        <v>0</v>
      </c>
      <c r="I63" s="277" t="str">
        <f>+MAR!J56</f>
        <v>N</v>
      </c>
      <c r="J63" s="277" t="str">
        <f>+MAR!K56</f>
        <v>N</v>
      </c>
      <c r="K63" s="281">
        <f>+MAR!L56</f>
        <v>0</v>
      </c>
      <c r="L63" s="300">
        <f>+MAR!M56</f>
        <v>0</v>
      </c>
      <c r="M63" s="277" t="str">
        <f>+MAR!N56</f>
        <v>D</v>
      </c>
      <c r="N63" s="277" t="str">
        <f>+MAR!O56</f>
        <v>N</v>
      </c>
      <c r="O63" s="277">
        <f>+MAR!P56</f>
        <v>0</v>
      </c>
      <c r="P63" s="277" t="str">
        <f>+MAR!Q56</f>
        <v>DT</v>
      </c>
      <c r="Q63" s="277" t="str">
        <f>+MAR!R56</f>
        <v>D</v>
      </c>
      <c r="R63" s="298" t="str">
        <f>+MAR!S56</f>
        <v>N</v>
      </c>
      <c r="S63" s="278">
        <f>+MAR!T56</f>
        <v>0</v>
      </c>
      <c r="T63" s="277">
        <f>+MAR!U56</f>
        <v>0</v>
      </c>
      <c r="U63" s="277" t="str">
        <f>+MAR!V56</f>
        <v>NT</v>
      </c>
      <c r="V63" s="277" t="str">
        <f>+MAR!W56</f>
        <v>N</v>
      </c>
      <c r="W63" s="277">
        <f>+MAR!X56</f>
        <v>0</v>
      </c>
      <c r="X63" s="277">
        <f>+MAR!Y56</f>
        <v>0</v>
      </c>
      <c r="Y63" s="281" t="str">
        <f>+MAR!Z56</f>
        <v>D</v>
      </c>
      <c r="Z63" s="300" t="str">
        <f>+MAR!AA56</f>
        <v>N</v>
      </c>
      <c r="AA63" s="277" t="str">
        <f>+MAR!AB56</f>
        <v>NTS</v>
      </c>
      <c r="AB63" s="277">
        <f>+MAR!AC56</f>
        <v>0</v>
      </c>
      <c r="AC63" s="277" t="str">
        <f>+MAR!AD56</f>
        <v>D</v>
      </c>
      <c r="AD63" s="277" t="str">
        <f>+MAR!AE56</f>
        <v>D</v>
      </c>
      <c r="AE63" s="277">
        <f>+MAR!AF56</f>
        <v>0</v>
      </c>
      <c r="AF63" s="298">
        <f>+MAR!AG56</f>
        <v>0</v>
      </c>
      <c r="AG63" s="966" t="str">
        <f>+MAR!AH56</f>
        <v>D</v>
      </c>
      <c r="AH63" s="227"/>
    </row>
    <row r="64" spans="1:34" ht="14.45" customHeight="1" x14ac:dyDescent="0.25">
      <c r="A64" s="616" t="s">
        <v>333</v>
      </c>
      <c r="B64" s="760" t="s">
        <v>3</v>
      </c>
      <c r="C64" s="300">
        <f>+MAR!D57</f>
        <v>0</v>
      </c>
      <c r="D64" s="298" t="str">
        <f>+MAR!E57</f>
        <v>DT</v>
      </c>
      <c r="E64" s="278" t="str">
        <f>+MAR!F57</f>
        <v>D</v>
      </c>
      <c r="F64" s="277" t="str">
        <f>+MAR!G57</f>
        <v>N</v>
      </c>
      <c r="G64" s="277" t="str">
        <f>+MAR!H57</f>
        <v>NT</v>
      </c>
      <c r="H64" s="277">
        <f>+MAR!I57</f>
        <v>0</v>
      </c>
      <c r="I64" s="277" t="str">
        <f>+MAR!J57</f>
        <v>N</v>
      </c>
      <c r="J64" s="277" t="str">
        <f>+MAR!K57</f>
        <v>N</v>
      </c>
      <c r="K64" s="281">
        <f>+MAR!L57</f>
        <v>0</v>
      </c>
      <c r="L64" s="300">
        <f>+MAR!M57</f>
        <v>0</v>
      </c>
      <c r="M64" s="277" t="str">
        <f>+MAR!N57</f>
        <v>D</v>
      </c>
      <c r="N64" s="277" t="str">
        <f>+MAR!O57</f>
        <v>DT</v>
      </c>
      <c r="O64" s="277" t="str">
        <f>+MAR!P57</f>
        <v>DT</v>
      </c>
      <c r="P64" s="277">
        <f>+MAR!Q57</f>
        <v>0</v>
      </c>
      <c r="Q64" s="277" t="str">
        <f>+MAR!R57</f>
        <v>D</v>
      </c>
      <c r="R64" s="298" t="str">
        <f>+MAR!S57</f>
        <v>N</v>
      </c>
      <c r="S64" s="278">
        <f>+MAR!T57</f>
        <v>0</v>
      </c>
      <c r="T64" s="277">
        <f>+MAR!U57</f>
        <v>0</v>
      </c>
      <c r="U64" s="277" t="str">
        <f>+MAR!V57</f>
        <v>D</v>
      </c>
      <c r="V64" s="277" t="str">
        <f>+MAR!W57</f>
        <v>DT</v>
      </c>
      <c r="W64" s="277" t="str">
        <f>+MAR!X57</f>
        <v>DT</v>
      </c>
      <c r="X64" s="277">
        <f>+MAR!Y57</f>
        <v>0</v>
      </c>
      <c r="Y64" s="281" t="str">
        <f>+MAR!Z57</f>
        <v>D</v>
      </c>
      <c r="Z64" s="300" t="str">
        <f>+MAR!AA57</f>
        <v>N</v>
      </c>
      <c r="AA64" s="277" t="str">
        <f>+MAR!AB57</f>
        <v>T</v>
      </c>
      <c r="AB64" s="277">
        <f>+MAR!AC57</f>
        <v>0</v>
      </c>
      <c r="AC64" s="277" t="str">
        <f>+MAR!AD57</f>
        <v>T</v>
      </c>
      <c r="AD64" s="277" t="str">
        <f>+MAR!AE57</f>
        <v>T</v>
      </c>
      <c r="AE64" s="277">
        <f>+MAR!AF57</f>
        <v>0</v>
      </c>
      <c r="AF64" s="298">
        <f>+MAR!AG57</f>
        <v>0</v>
      </c>
      <c r="AG64" s="966" t="str">
        <f>+MAR!AH57</f>
        <v>T</v>
      </c>
      <c r="AH64" s="227"/>
    </row>
    <row r="65" spans="1:34" ht="14.45" customHeight="1" thickBot="1" x14ac:dyDescent="0.3">
      <c r="A65" s="616" t="s">
        <v>334</v>
      </c>
      <c r="B65" s="760" t="s">
        <v>3</v>
      </c>
      <c r="C65" s="300" t="str">
        <f>+MAR!D58</f>
        <v>NTS</v>
      </c>
      <c r="D65" s="298">
        <f>+MAR!E58</f>
        <v>0</v>
      </c>
      <c r="E65" s="278" t="str">
        <f>+MAR!F58</f>
        <v>D</v>
      </c>
      <c r="F65" s="277" t="str">
        <f>+MAR!G58</f>
        <v>N</v>
      </c>
      <c r="G65" s="277">
        <f>+MAR!H58</f>
        <v>0</v>
      </c>
      <c r="H65" s="277">
        <f>+MAR!I58</f>
        <v>0</v>
      </c>
      <c r="I65" s="277" t="str">
        <f>+MAR!J58</f>
        <v>N</v>
      </c>
      <c r="J65" s="277" t="str">
        <f>+MAR!K58</f>
        <v>N</v>
      </c>
      <c r="K65" s="281">
        <f>+MAR!L58</f>
        <v>0</v>
      </c>
      <c r="L65" s="300">
        <f>+MAR!M58</f>
        <v>0</v>
      </c>
      <c r="M65" s="277" t="str">
        <f>+MAR!N58</f>
        <v>NT</v>
      </c>
      <c r="N65" s="277" t="str">
        <f>+MAR!O58</f>
        <v>N</v>
      </c>
      <c r="O65" s="277">
        <f>+MAR!P58</f>
        <v>0</v>
      </c>
      <c r="P65" s="277">
        <f>+MAR!Q58</f>
        <v>0</v>
      </c>
      <c r="Q65" s="277" t="str">
        <f>+MAR!R58</f>
        <v>D</v>
      </c>
      <c r="R65" s="298" t="str">
        <f>+MAR!S58</f>
        <v>N</v>
      </c>
      <c r="S65" s="278">
        <f>+MAR!T58</f>
        <v>0</v>
      </c>
      <c r="T65" s="277">
        <f>+MAR!U58</f>
        <v>0</v>
      </c>
      <c r="U65" s="277" t="str">
        <f>+MAR!V58</f>
        <v>D</v>
      </c>
      <c r="V65" s="277" t="str">
        <f>+MAR!W58</f>
        <v>N</v>
      </c>
      <c r="W65" s="277">
        <f>+MAR!X58</f>
        <v>0</v>
      </c>
      <c r="X65" s="277">
        <f>+MAR!Y58</f>
        <v>0</v>
      </c>
      <c r="Y65" s="281" t="str">
        <f>+MAR!Z58</f>
        <v>D</v>
      </c>
      <c r="Z65" s="300" t="str">
        <f>+MAR!AA58</f>
        <v>N</v>
      </c>
      <c r="AA65" s="277" t="str">
        <f>+MAR!AB58</f>
        <v>NTS</v>
      </c>
      <c r="AB65" s="277">
        <f>+MAR!AC58</f>
        <v>0</v>
      </c>
      <c r="AC65" s="277" t="str">
        <f>+MAR!AD58</f>
        <v>D</v>
      </c>
      <c r="AD65" s="277" t="str">
        <f>+MAR!AE58</f>
        <v>D</v>
      </c>
      <c r="AE65" s="277">
        <f>+MAR!AF58</f>
        <v>0</v>
      </c>
      <c r="AF65" s="298">
        <f>+MAR!AG58</f>
        <v>0</v>
      </c>
      <c r="AG65" s="966" t="str">
        <f>+MAR!AH58</f>
        <v>D</v>
      </c>
      <c r="AH65" s="227"/>
    </row>
    <row r="66" spans="1:34" ht="14.45" customHeight="1" thickBot="1" x14ac:dyDescent="0.3">
      <c r="A66" s="1505" t="s">
        <v>22</v>
      </c>
      <c r="B66" s="1508" t="s">
        <v>23</v>
      </c>
      <c r="C66" s="1483" t="s">
        <v>203</v>
      </c>
      <c r="D66" s="1484"/>
      <c r="E66" s="1484"/>
      <c r="F66" s="1484"/>
      <c r="G66" s="1484"/>
      <c r="H66" s="1484"/>
      <c r="I66" s="1484"/>
      <c r="J66" s="1484"/>
      <c r="K66" s="1484"/>
      <c r="L66" s="1484"/>
      <c r="M66" s="1484"/>
      <c r="N66" s="1484"/>
      <c r="O66" s="1484"/>
      <c r="P66" s="1484"/>
      <c r="Q66" s="1484"/>
      <c r="R66" s="1484"/>
      <c r="S66" s="1484"/>
      <c r="T66" s="1484"/>
      <c r="U66" s="1484"/>
      <c r="V66" s="1484"/>
      <c r="W66" s="1484"/>
      <c r="X66" s="1484"/>
      <c r="Y66" s="1484"/>
      <c r="Z66" s="1484"/>
      <c r="AA66" s="1484"/>
      <c r="AB66" s="1484"/>
      <c r="AC66" s="1484"/>
      <c r="AD66" s="1484"/>
      <c r="AE66" s="1484"/>
      <c r="AF66" s="1484"/>
      <c r="AG66" s="1485"/>
      <c r="AH66" s="227"/>
    </row>
    <row r="67" spans="1:34" ht="14.45" customHeight="1" x14ac:dyDescent="0.25">
      <c r="A67" s="1506"/>
      <c r="B67" s="1509"/>
      <c r="C67" s="268" t="s">
        <v>11</v>
      </c>
      <c r="D67" s="754" t="s">
        <v>12</v>
      </c>
      <c r="E67" s="293" t="s">
        <v>13</v>
      </c>
      <c r="F67" s="270" t="s">
        <v>14</v>
      </c>
      <c r="G67" s="270" t="s">
        <v>15</v>
      </c>
      <c r="H67" s="270" t="s">
        <v>9</v>
      </c>
      <c r="I67" s="270" t="s">
        <v>10</v>
      </c>
      <c r="J67" s="294" t="s">
        <v>11</v>
      </c>
      <c r="K67" s="741" t="s">
        <v>12</v>
      </c>
      <c r="L67" s="269" t="s">
        <v>13</v>
      </c>
      <c r="M67" s="269" t="s">
        <v>14</v>
      </c>
      <c r="N67" s="269" t="s">
        <v>15</v>
      </c>
      <c r="O67" s="269" t="s">
        <v>9</v>
      </c>
      <c r="P67" s="269" t="s">
        <v>10</v>
      </c>
      <c r="Q67" s="269" t="s">
        <v>11</v>
      </c>
      <c r="R67" s="754" t="s">
        <v>12</v>
      </c>
      <c r="S67" s="293" t="s">
        <v>13</v>
      </c>
      <c r="T67" s="270" t="s">
        <v>14</v>
      </c>
      <c r="U67" s="270" t="s">
        <v>15</v>
      </c>
      <c r="V67" s="270" t="s">
        <v>9</v>
      </c>
      <c r="W67" s="270" t="s">
        <v>10</v>
      </c>
      <c r="X67" s="270" t="s">
        <v>11</v>
      </c>
      <c r="Y67" s="294" t="s">
        <v>12</v>
      </c>
      <c r="Z67" s="755" t="s">
        <v>13</v>
      </c>
      <c r="AA67" s="269" t="s">
        <v>14</v>
      </c>
      <c r="AB67" s="269" t="s">
        <v>15</v>
      </c>
      <c r="AC67" s="269" t="s">
        <v>9</v>
      </c>
      <c r="AD67" s="269" t="s">
        <v>10</v>
      </c>
      <c r="AE67" s="269" t="s">
        <v>11</v>
      </c>
      <c r="AF67" s="754" t="s">
        <v>12</v>
      </c>
      <c r="AG67" s="960" t="s">
        <v>13</v>
      </c>
      <c r="AH67" s="227"/>
    </row>
    <row r="68" spans="1:34" ht="14.45" customHeight="1" thickBot="1" x14ac:dyDescent="0.3">
      <c r="A68" s="1507"/>
      <c r="B68" s="1510"/>
      <c r="C68" s="714">
        <v>1</v>
      </c>
      <c r="D68" s="715">
        <v>2</v>
      </c>
      <c r="E68" s="714">
        <v>3</v>
      </c>
      <c r="F68" s="708">
        <v>4</v>
      </c>
      <c r="G68" s="708">
        <v>5</v>
      </c>
      <c r="H68" s="708">
        <v>6</v>
      </c>
      <c r="I68" s="710">
        <v>7</v>
      </c>
      <c r="J68" s="712">
        <v>8</v>
      </c>
      <c r="K68" s="713">
        <v>9</v>
      </c>
      <c r="L68" s="708">
        <v>10</v>
      </c>
      <c r="M68" s="708">
        <v>11</v>
      </c>
      <c r="N68" s="708">
        <v>12</v>
      </c>
      <c r="O68" s="708">
        <v>13</v>
      </c>
      <c r="P68" s="708">
        <v>14</v>
      </c>
      <c r="Q68" s="710">
        <v>15</v>
      </c>
      <c r="R68" s="715">
        <v>16</v>
      </c>
      <c r="S68" s="714">
        <v>17</v>
      </c>
      <c r="T68" s="708">
        <v>18</v>
      </c>
      <c r="U68" s="708">
        <v>19</v>
      </c>
      <c r="V68" s="708">
        <v>20</v>
      </c>
      <c r="W68" s="708">
        <v>21</v>
      </c>
      <c r="X68" s="708">
        <v>22</v>
      </c>
      <c r="Y68" s="711">
        <v>23</v>
      </c>
      <c r="Z68" s="713">
        <v>24</v>
      </c>
      <c r="AA68" s="708">
        <v>25</v>
      </c>
      <c r="AB68" s="708">
        <v>26</v>
      </c>
      <c r="AC68" s="710">
        <v>27</v>
      </c>
      <c r="AD68" s="708">
        <v>28</v>
      </c>
      <c r="AE68" s="708">
        <v>29</v>
      </c>
      <c r="AF68" s="715">
        <v>30</v>
      </c>
      <c r="AG68" s="964">
        <v>31</v>
      </c>
      <c r="AH68" s="227"/>
    </row>
    <row r="69" spans="1:34" ht="14.45" customHeight="1" thickBot="1" x14ac:dyDescent="0.3">
      <c r="A69" s="609" t="s">
        <v>143</v>
      </c>
      <c r="B69" s="777" t="s">
        <v>1</v>
      </c>
      <c r="C69" s="717" t="str">
        <f>+MAR!D60</f>
        <v>N</v>
      </c>
      <c r="D69" s="716">
        <f>+MAR!E60</f>
        <v>0</v>
      </c>
      <c r="E69" s="295">
        <f>+MAR!F60</f>
        <v>0</v>
      </c>
      <c r="F69" s="296" t="str">
        <f>+MAR!G60</f>
        <v>D</v>
      </c>
      <c r="G69" s="296" t="str">
        <f>+MAR!H60</f>
        <v>N</v>
      </c>
      <c r="H69" s="296">
        <f>+MAR!I60</f>
        <v>0</v>
      </c>
      <c r="I69" s="296">
        <f>+MAR!J60</f>
        <v>0</v>
      </c>
      <c r="J69" s="297" t="str">
        <f>+MAR!K60</f>
        <v>FOTS</v>
      </c>
      <c r="K69" s="717" t="str">
        <f>+MAR!L60</f>
        <v>N</v>
      </c>
      <c r="L69" s="296">
        <f>+MAR!M60</f>
        <v>0</v>
      </c>
      <c r="M69" s="296">
        <f>+MAR!N60</f>
        <v>0</v>
      </c>
      <c r="N69" s="296" t="str">
        <f>+MAR!O60</f>
        <v>D</v>
      </c>
      <c r="O69" s="296" t="str">
        <f>+MAR!P60</f>
        <v>T</v>
      </c>
      <c r="P69" s="296" t="str">
        <f>+MAR!Q60</f>
        <v>NT</v>
      </c>
      <c r="Q69" s="296">
        <f>+MAR!R60</f>
        <v>0</v>
      </c>
      <c r="R69" s="716" t="str">
        <f>+MAR!S60</f>
        <v>D</v>
      </c>
      <c r="S69" s="295" t="str">
        <f>+MAR!T60</f>
        <v>N</v>
      </c>
      <c r="T69" s="296">
        <f>+MAR!U60</f>
        <v>0</v>
      </c>
      <c r="U69" s="296">
        <f>+MAR!V60</f>
        <v>0</v>
      </c>
      <c r="V69" s="296" t="str">
        <f>+MAR!W60</f>
        <v>D</v>
      </c>
      <c r="W69" s="296" t="str">
        <f>+MAR!X60</f>
        <v>D</v>
      </c>
      <c r="X69" s="296">
        <f>+MAR!Y60</f>
        <v>0</v>
      </c>
      <c r="Y69" s="297">
        <f>+MAR!Z60</f>
        <v>0</v>
      </c>
      <c r="Z69" s="717" t="str">
        <f>+MAR!AA60</f>
        <v>TR</v>
      </c>
      <c r="AA69" s="296" t="str">
        <f>+MAR!AB60</f>
        <v>TR</v>
      </c>
      <c r="AB69" s="296" t="str">
        <f>+MAR!AC60</f>
        <v>DTS5S</v>
      </c>
      <c r="AC69" s="296">
        <f>+MAR!AD60</f>
        <v>0</v>
      </c>
      <c r="AD69" s="296" t="str">
        <f>+MAR!AE60</f>
        <v>N</v>
      </c>
      <c r="AE69" s="296" t="str">
        <f>+MAR!AF60</f>
        <v>N</v>
      </c>
      <c r="AF69" s="716">
        <f>+MAR!AG60</f>
        <v>0</v>
      </c>
      <c r="AG69" s="965" t="str">
        <f>+MAR!AH60</f>
        <v>DTS5S</v>
      </c>
      <c r="AH69" s="227"/>
    </row>
    <row r="70" spans="1:34" ht="14.45" customHeight="1" x14ac:dyDescent="0.25">
      <c r="A70" s="609" t="s">
        <v>147</v>
      </c>
      <c r="B70" s="777" t="s">
        <v>2</v>
      </c>
      <c r="C70" s="300" t="str">
        <f>+MAR!D61</f>
        <v>N</v>
      </c>
      <c r="D70" s="298">
        <f>+MAR!E61</f>
        <v>0</v>
      </c>
      <c r="E70" s="278">
        <f>+MAR!F61</f>
        <v>0</v>
      </c>
      <c r="F70" s="277" t="str">
        <f>+MAR!G61</f>
        <v>FE</v>
      </c>
      <c r="G70" s="277" t="str">
        <f>+MAR!H61</f>
        <v>N</v>
      </c>
      <c r="H70" s="277">
        <f>+MAR!I61</f>
        <v>0</v>
      </c>
      <c r="I70" s="277" t="str">
        <f>+MAR!J61</f>
        <v>DT</v>
      </c>
      <c r="J70" s="281" t="str">
        <f>+MAR!K61</f>
        <v>D</v>
      </c>
      <c r="K70" s="300" t="str">
        <f>+MAR!L61</f>
        <v>N</v>
      </c>
      <c r="L70" s="277">
        <f>+MAR!M61</f>
        <v>0</v>
      </c>
      <c r="M70" s="277">
        <f>+MAR!N61</f>
        <v>0</v>
      </c>
      <c r="N70" s="277" t="str">
        <f>+MAR!O61</f>
        <v>D</v>
      </c>
      <c r="O70" s="277" t="str">
        <f>+MAR!P61</f>
        <v>N</v>
      </c>
      <c r="P70" s="277">
        <f>+MAR!Q61</f>
        <v>0</v>
      </c>
      <c r="Q70" s="277">
        <f>+MAR!R61</f>
        <v>0</v>
      </c>
      <c r="R70" s="298" t="str">
        <f>+MAR!S61</f>
        <v>FE</v>
      </c>
      <c r="S70" s="278" t="str">
        <f>+MAR!T61</f>
        <v>N</v>
      </c>
      <c r="T70" s="277">
        <f>+MAR!U61</f>
        <v>0</v>
      </c>
      <c r="U70" s="277">
        <f>+MAR!V61</f>
        <v>0</v>
      </c>
      <c r="V70" s="277" t="str">
        <f>+MAR!W61</f>
        <v>D</v>
      </c>
      <c r="W70" s="277" t="str">
        <f>+MAR!X61</f>
        <v>T</v>
      </c>
      <c r="X70" s="277">
        <f>+MAR!Y61</f>
        <v>0</v>
      </c>
      <c r="Y70" s="281">
        <f>+MAR!Z61</f>
        <v>0</v>
      </c>
      <c r="Z70" s="300" t="str">
        <f>+MAR!AA61</f>
        <v>TR</v>
      </c>
      <c r="AA70" s="277" t="str">
        <f>+MAR!AB61</f>
        <v>TR</v>
      </c>
      <c r="AB70" s="277" t="str">
        <f>+MAR!AC61</f>
        <v>DTS5S</v>
      </c>
      <c r="AC70" s="277">
        <f>+MAR!AD61</f>
        <v>0</v>
      </c>
      <c r="AD70" s="277" t="str">
        <f>+MAR!AE61</f>
        <v>N</v>
      </c>
      <c r="AE70" s="277" t="str">
        <f>+MAR!AF61</f>
        <v>N</v>
      </c>
      <c r="AF70" s="298">
        <f>+MAR!AG61</f>
        <v>0</v>
      </c>
      <c r="AG70" s="966">
        <f>+MAR!AH61</f>
        <v>0</v>
      </c>
      <c r="AH70" s="227"/>
    </row>
    <row r="71" spans="1:34" ht="14.45" customHeight="1" x14ac:dyDescent="0.25">
      <c r="A71" s="610" t="s">
        <v>149</v>
      </c>
      <c r="B71" s="762" t="s">
        <v>2</v>
      </c>
      <c r="C71" s="300" t="str">
        <f>+MAR!D62</f>
        <v>N</v>
      </c>
      <c r="D71" s="298">
        <f>+MAR!E62</f>
        <v>0</v>
      </c>
      <c r="E71" s="278">
        <f>+MAR!F62</f>
        <v>0</v>
      </c>
      <c r="F71" s="277" t="str">
        <f>+MAR!G62</f>
        <v>D</v>
      </c>
      <c r="G71" s="277" t="str">
        <f>+MAR!H62</f>
        <v>DT</v>
      </c>
      <c r="H71" s="277">
        <f>+MAR!I62</f>
        <v>0</v>
      </c>
      <c r="I71" s="277">
        <f>+MAR!J62</f>
        <v>0</v>
      </c>
      <c r="J71" s="281" t="str">
        <f>+MAR!K62</f>
        <v>D</v>
      </c>
      <c r="K71" s="300" t="str">
        <f>+MAR!L62</f>
        <v>N</v>
      </c>
      <c r="L71" s="277">
        <f>+MAR!M62</f>
        <v>0</v>
      </c>
      <c r="M71" s="277">
        <f>+MAR!N62</f>
        <v>0</v>
      </c>
      <c r="N71" s="277" t="str">
        <f>+MAR!O62</f>
        <v>D</v>
      </c>
      <c r="O71" s="277" t="str">
        <f>+MAR!P62</f>
        <v>N</v>
      </c>
      <c r="P71" s="277">
        <f>+MAR!Q62</f>
        <v>0</v>
      </c>
      <c r="Q71" s="277">
        <f>+MAR!R62</f>
        <v>0</v>
      </c>
      <c r="R71" s="298" t="str">
        <f>+MAR!S62</f>
        <v>D</v>
      </c>
      <c r="S71" s="278" t="str">
        <f>+MAR!T62</f>
        <v>N</v>
      </c>
      <c r="T71" s="277">
        <f>+MAR!U62</f>
        <v>0</v>
      </c>
      <c r="U71" s="277" t="str">
        <f>+MAR!V62</f>
        <v>DTS</v>
      </c>
      <c r="V71" s="277" t="str">
        <f>+MAR!W62</f>
        <v>D</v>
      </c>
      <c r="W71" s="277" t="str">
        <f>+MAR!X62</f>
        <v>NT</v>
      </c>
      <c r="X71" s="277">
        <f>+MAR!Y62</f>
        <v>0</v>
      </c>
      <c r="Y71" s="281">
        <f>+MAR!Z62</f>
        <v>0</v>
      </c>
      <c r="Z71" s="300" t="str">
        <f>+MAR!AA62</f>
        <v>TR</v>
      </c>
      <c r="AA71" s="277" t="str">
        <f>+MAR!AB62</f>
        <v>TR</v>
      </c>
      <c r="AB71" s="277" t="str">
        <f>+MAR!AC62</f>
        <v>DTS5S</v>
      </c>
      <c r="AC71" s="277">
        <f>+MAR!AD62</f>
        <v>0</v>
      </c>
      <c r="AD71" s="277" t="str">
        <f>+MAR!AE62</f>
        <v>N</v>
      </c>
      <c r="AE71" s="277" t="str">
        <f>+MAR!AF62</f>
        <v>N</v>
      </c>
      <c r="AF71" s="298">
        <f>+MAR!AG62</f>
        <v>0</v>
      </c>
      <c r="AG71" s="966">
        <f>+MAR!AH62</f>
        <v>0</v>
      </c>
      <c r="AH71" s="227"/>
    </row>
    <row r="72" spans="1:34" ht="14.45" customHeight="1" x14ac:dyDescent="0.25">
      <c r="A72" s="610" t="s">
        <v>151</v>
      </c>
      <c r="B72" s="762" t="s">
        <v>2</v>
      </c>
      <c r="C72" s="300" t="str">
        <f>+MAR!D63</f>
        <v>N</v>
      </c>
      <c r="D72" s="298">
        <f>+MAR!E63</f>
        <v>0</v>
      </c>
      <c r="E72" s="278" t="str">
        <f>+MAR!F63</f>
        <v>DTS</v>
      </c>
      <c r="F72" s="277" t="str">
        <f>+MAR!G63</f>
        <v>D</v>
      </c>
      <c r="G72" s="277" t="str">
        <f>+MAR!H63</f>
        <v>N</v>
      </c>
      <c r="H72" s="277">
        <f>+MAR!I63</f>
        <v>0</v>
      </c>
      <c r="I72" s="277">
        <f>+MAR!J63</f>
        <v>0</v>
      </c>
      <c r="J72" s="281" t="str">
        <f>+MAR!K63</f>
        <v>D</v>
      </c>
      <c r="K72" s="300" t="str">
        <f>+MAR!L63</f>
        <v>N</v>
      </c>
      <c r="L72" s="277" t="str">
        <f>+MAR!M63</f>
        <v>NT</v>
      </c>
      <c r="M72" s="277">
        <f>+MAR!N63</f>
        <v>0</v>
      </c>
      <c r="N72" s="277" t="str">
        <f>+MAR!O63</f>
        <v>D</v>
      </c>
      <c r="O72" s="277" t="str">
        <f>+MAR!P63</f>
        <v>N</v>
      </c>
      <c r="P72" s="277" t="str">
        <f>+MAR!Q63</f>
        <v>NTS</v>
      </c>
      <c r="Q72" s="277">
        <f>+MAR!R63</f>
        <v>0</v>
      </c>
      <c r="R72" s="298" t="str">
        <f>+MAR!S63</f>
        <v>D</v>
      </c>
      <c r="S72" s="278" t="str">
        <f>+MAR!T63</f>
        <v>N</v>
      </c>
      <c r="T72" s="277">
        <f>+MAR!U63</f>
        <v>0</v>
      </c>
      <c r="U72" s="277">
        <f>+MAR!V63</f>
        <v>0</v>
      </c>
      <c r="V72" s="277" t="str">
        <f>+MAR!W63</f>
        <v>D</v>
      </c>
      <c r="W72" s="277" t="str">
        <f>+MAR!X63</f>
        <v>D</v>
      </c>
      <c r="X72" s="277">
        <f>+MAR!Y63</f>
        <v>0</v>
      </c>
      <c r="Y72" s="281">
        <f>+MAR!Z63</f>
        <v>0</v>
      </c>
      <c r="Z72" s="300" t="str">
        <f>+MAR!AA63</f>
        <v>TR</v>
      </c>
      <c r="AA72" s="277" t="str">
        <f>+MAR!AB63</f>
        <v>TR</v>
      </c>
      <c r="AB72" s="277" t="str">
        <f>+MAR!AC63</f>
        <v>DTS5S</v>
      </c>
      <c r="AC72" s="277">
        <f>+MAR!AD63</f>
        <v>0</v>
      </c>
      <c r="AD72" s="277" t="str">
        <f>+MAR!AE63</f>
        <v>T</v>
      </c>
      <c r="AE72" s="277" t="str">
        <f>+MAR!AF63</f>
        <v>N</v>
      </c>
      <c r="AF72" s="298">
        <f>+MAR!AG63</f>
        <v>0</v>
      </c>
      <c r="AG72" s="966">
        <f>+MAR!AH63</f>
        <v>0</v>
      </c>
      <c r="AH72" s="227"/>
    </row>
    <row r="73" spans="1:34" ht="14.45" customHeight="1" thickBot="1" x14ac:dyDescent="0.3">
      <c r="A73" s="610" t="s">
        <v>102</v>
      </c>
      <c r="B73" s="762" t="s">
        <v>2</v>
      </c>
      <c r="C73" s="300" t="str">
        <f>+MAR!D64</f>
        <v>N</v>
      </c>
      <c r="D73" s="298">
        <f>+MAR!E64</f>
        <v>0</v>
      </c>
      <c r="E73" s="278">
        <f>+MAR!F64</f>
        <v>0</v>
      </c>
      <c r="F73" s="277" t="str">
        <f>+MAR!G64</f>
        <v>NT</v>
      </c>
      <c r="G73" s="277" t="str">
        <f>+MAR!H64</f>
        <v>N</v>
      </c>
      <c r="H73" s="277">
        <f>+MAR!I64</f>
        <v>0</v>
      </c>
      <c r="I73" s="277">
        <f>+MAR!J64</f>
        <v>0</v>
      </c>
      <c r="J73" s="281" t="str">
        <f>+MAR!K64</f>
        <v>N</v>
      </c>
      <c r="K73" s="300" t="str">
        <f>+MAR!L64</f>
        <v>N</v>
      </c>
      <c r="L73" s="277">
        <f>+MAR!M64</f>
        <v>0</v>
      </c>
      <c r="M73" s="277">
        <f>+MAR!N64</f>
        <v>0</v>
      </c>
      <c r="N73" s="277" t="str">
        <f>+MAR!O64</f>
        <v>D</v>
      </c>
      <c r="O73" s="277" t="str">
        <f>+MAR!P64</f>
        <v>N</v>
      </c>
      <c r="P73" s="277">
        <f>+MAR!Q64</f>
        <v>0</v>
      </c>
      <c r="Q73" s="277">
        <f>+MAR!R64</f>
        <v>0</v>
      </c>
      <c r="R73" s="298" t="str">
        <f>+MAR!S64</f>
        <v>N</v>
      </c>
      <c r="S73" s="278" t="str">
        <f>+MAR!T64</f>
        <v>N</v>
      </c>
      <c r="T73" s="277">
        <f>+MAR!U64</f>
        <v>0</v>
      </c>
      <c r="U73" s="277">
        <f>+MAR!V64</f>
        <v>0</v>
      </c>
      <c r="V73" s="277" t="str">
        <f>+MAR!W64</f>
        <v>D</v>
      </c>
      <c r="W73" s="277" t="str">
        <f>+MAR!X64</f>
        <v>NT</v>
      </c>
      <c r="X73" s="277">
        <f>+MAR!Y64</f>
        <v>0</v>
      </c>
      <c r="Y73" s="281">
        <f>+MAR!Z64</f>
        <v>0</v>
      </c>
      <c r="Z73" s="300" t="str">
        <f>+MAR!AA64</f>
        <v>TR</v>
      </c>
      <c r="AA73" s="277" t="str">
        <f>+MAR!AB64</f>
        <v>TR</v>
      </c>
      <c r="AB73" s="277" t="str">
        <f>+MAR!AC64</f>
        <v>DTS5S</v>
      </c>
      <c r="AC73" s="277">
        <f>+MAR!AD64</f>
        <v>0</v>
      </c>
      <c r="AD73" s="277" t="str">
        <f>+MAR!AE64</f>
        <v>N</v>
      </c>
      <c r="AE73" s="277" t="str">
        <f>+MAR!AF64</f>
        <v>N</v>
      </c>
      <c r="AF73" s="298">
        <f>+MAR!AG64</f>
        <v>0</v>
      </c>
      <c r="AG73" s="966">
        <f>+MAR!AH64</f>
        <v>0</v>
      </c>
      <c r="AH73" s="227"/>
    </row>
    <row r="74" spans="1:34" ht="14.45" customHeight="1" thickBot="1" x14ac:dyDescent="0.3">
      <c r="A74" s="611" t="s">
        <v>161</v>
      </c>
      <c r="B74" s="905" t="s">
        <v>2</v>
      </c>
      <c r="C74" s="300" t="str">
        <f>+MAR!D65</f>
        <v>FOTS</v>
      </c>
      <c r="D74" s="298">
        <f>+MAR!E65</f>
        <v>0</v>
      </c>
      <c r="E74" s="278" t="str">
        <f>+MAR!F65</f>
        <v>T</v>
      </c>
      <c r="F74" s="277" t="str">
        <f>+MAR!G65</f>
        <v>D</v>
      </c>
      <c r="G74" s="277" t="str">
        <f>+MAR!H65</f>
        <v>N</v>
      </c>
      <c r="H74" s="277">
        <f>+MAR!I65</f>
        <v>0</v>
      </c>
      <c r="I74" s="277">
        <f>+MAR!J65</f>
        <v>0</v>
      </c>
      <c r="J74" s="281" t="str">
        <f>+MAR!K65</f>
        <v>D</v>
      </c>
      <c r="K74" s="300" t="str">
        <f>+MAR!L65</f>
        <v>N</v>
      </c>
      <c r="L74" s="277">
        <f>+MAR!M65</f>
        <v>0</v>
      </c>
      <c r="M74" s="277">
        <f>+MAR!N65</f>
        <v>0</v>
      </c>
      <c r="N74" s="277" t="str">
        <f>+MAR!O65</f>
        <v>N</v>
      </c>
      <c r="O74" s="277" t="str">
        <f>+MAR!P65</f>
        <v>N</v>
      </c>
      <c r="P74" s="277">
        <f>+MAR!Q65</f>
        <v>0</v>
      </c>
      <c r="Q74" s="277">
        <f>+MAR!R65</f>
        <v>0</v>
      </c>
      <c r="R74" s="298" t="str">
        <f>+MAR!S65</f>
        <v>D</v>
      </c>
      <c r="S74" s="278" t="str">
        <f>+MAR!T65</f>
        <v>N</v>
      </c>
      <c r="T74" s="277">
        <f>+MAR!U65</f>
        <v>0</v>
      </c>
      <c r="U74" s="277">
        <f>+MAR!V65</f>
        <v>0</v>
      </c>
      <c r="V74" s="277" t="str">
        <f>+MAR!W65</f>
        <v>D</v>
      </c>
      <c r="W74" s="277" t="str">
        <f>+MAR!X65</f>
        <v>D</v>
      </c>
      <c r="X74" s="277">
        <f>+MAR!Y65</f>
        <v>0</v>
      </c>
      <c r="Y74" s="281">
        <f>+MAR!Z65</f>
        <v>0</v>
      </c>
      <c r="Z74" s="300" t="str">
        <f>+MAR!AA65</f>
        <v>TR</v>
      </c>
      <c r="AA74" s="277" t="str">
        <f>+MAR!AB65</f>
        <v>TR</v>
      </c>
      <c r="AB74" s="277" t="str">
        <f>+MAR!AC65</f>
        <v>DTS5S</v>
      </c>
      <c r="AC74" s="277">
        <f>+MAR!AD65</f>
        <v>0</v>
      </c>
      <c r="AD74" s="277" t="str">
        <f>+MAR!AE65</f>
        <v>N</v>
      </c>
      <c r="AE74" s="277" t="str">
        <f>+MAR!AF65</f>
        <v>N</v>
      </c>
      <c r="AF74" s="298">
        <f>+MAR!AG65</f>
        <v>0</v>
      </c>
      <c r="AG74" s="966">
        <f>+MAR!AH65</f>
        <v>0</v>
      </c>
      <c r="AH74" s="227"/>
    </row>
    <row r="75" spans="1:34" ht="14.45" customHeight="1" x14ac:dyDescent="0.25">
      <c r="A75" s="609" t="s">
        <v>126</v>
      </c>
      <c r="B75" s="777" t="s">
        <v>3</v>
      </c>
      <c r="C75" s="300">
        <f>+MAR!D66</f>
        <v>0</v>
      </c>
      <c r="D75" s="298">
        <f>+MAR!E66</f>
        <v>0</v>
      </c>
      <c r="E75" s="278">
        <f>+MAR!F66</f>
        <v>0</v>
      </c>
      <c r="F75" s="277" t="str">
        <f>+MAR!G66</f>
        <v>N</v>
      </c>
      <c r="G75" s="277">
        <f>+MAR!H66</f>
        <v>0</v>
      </c>
      <c r="H75" s="277">
        <f>+MAR!I66</f>
        <v>0</v>
      </c>
      <c r="I75" s="277">
        <f>+MAR!J66</f>
        <v>0</v>
      </c>
      <c r="J75" s="281">
        <f>+MAR!K66</f>
        <v>0</v>
      </c>
      <c r="K75" s="300">
        <f>+MAR!L66</f>
        <v>0</v>
      </c>
      <c r="L75" s="277" t="str">
        <f>+MAR!M66</f>
        <v>D</v>
      </c>
      <c r="M75" s="277">
        <f>+MAR!N66</f>
        <v>0</v>
      </c>
      <c r="N75" s="277">
        <f>+MAR!O66</f>
        <v>0</v>
      </c>
      <c r="O75" s="277">
        <f>+MAR!P66</f>
        <v>0</v>
      </c>
      <c r="P75" s="277">
        <f>+MAR!Q66</f>
        <v>0</v>
      </c>
      <c r="Q75" s="277">
        <f>+MAR!R66</f>
        <v>0</v>
      </c>
      <c r="R75" s="298">
        <f>+MAR!S66</f>
        <v>0</v>
      </c>
      <c r="S75" s="278">
        <f>+MAR!T66</f>
        <v>0</v>
      </c>
      <c r="T75" s="277">
        <f>+MAR!U66</f>
        <v>0</v>
      </c>
      <c r="U75" s="277">
        <f>+MAR!V66</f>
        <v>0</v>
      </c>
      <c r="V75" s="277">
        <f>+MAR!W66</f>
        <v>0</v>
      </c>
      <c r="W75" s="277">
        <f>+MAR!X66</f>
        <v>0</v>
      </c>
      <c r="X75" s="277">
        <f>+MAR!Y66</f>
        <v>0</v>
      </c>
      <c r="Y75" s="281">
        <f>+MAR!Z66</f>
        <v>0</v>
      </c>
      <c r="Z75" s="300" t="str">
        <f>+MAR!AA66</f>
        <v>D</v>
      </c>
      <c r="AA75" s="277" t="str">
        <f>+MAR!AB66</f>
        <v>D</v>
      </c>
      <c r="AB75" s="277">
        <f>+MAR!AC66</f>
        <v>0</v>
      </c>
      <c r="AC75" s="277">
        <f>+MAR!AD66</f>
        <v>0</v>
      </c>
      <c r="AD75" s="277">
        <f>+MAR!AE66</f>
        <v>0</v>
      </c>
      <c r="AE75" s="277">
        <f>+MAR!AF66</f>
        <v>0</v>
      </c>
      <c r="AF75" s="298">
        <f>+MAR!AG66</f>
        <v>0</v>
      </c>
      <c r="AG75" s="966">
        <f>+MAR!AH66</f>
        <v>0</v>
      </c>
      <c r="AH75" s="227"/>
    </row>
    <row r="76" spans="1:34" ht="14.45" customHeight="1" x14ac:dyDescent="0.25">
      <c r="A76" s="610" t="s">
        <v>139</v>
      </c>
      <c r="B76" s="762" t="s">
        <v>3</v>
      </c>
      <c r="C76" s="300" t="str">
        <f>+MAR!D67</f>
        <v>N</v>
      </c>
      <c r="D76" s="298">
        <f>+MAR!E67</f>
        <v>0</v>
      </c>
      <c r="E76" s="278">
        <f>+MAR!F67</f>
        <v>0</v>
      </c>
      <c r="F76" s="277" t="str">
        <f>+MAR!G67</f>
        <v>D</v>
      </c>
      <c r="G76" s="277" t="str">
        <f>+MAR!H67</f>
        <v>DT</v>
      </c>
      <c r="H76" s="277" t="str">
        <f>+MAR!I67</f>
        <v>NT</v>
      </c>
      <c r="I76" s="277">
        <f>+MAR!J67</f>
        <v>0</v>
      </c>
      <c r="J76" s="281" t="str">
        <f>+MAR!K67</f>
        <v>N</v>
      </c>
      <c r="K76" s="300" t="str">
        <f>+MAR!L67</f>
        <v>N</v>
      </c>
      <c r="L76" s="277">
        <f>+MAR!M67</f>
        <v>0</v>
      </c>
      <c r="M76" s="277">
        <f>+MAR!N67</f>
        <v>0</v>
      </c>
      <c r="N76" s="277" t="str">
        <f>+MAR!O67</f>
        <v>D</v>
      </c>
      <c r="O76" s="277" t="str">
        <f>+MAR!P67</f>
        <v>T</v>
      </c>
      <c r="P76" s="277" t="str">
        <f>+MAR!Q67</f>
        <v>DT</v>
      </c>
      <c r="Q76" s="277" t="str">
        <f>+MAR!R67</f>
        <v>DT</v>
      </c>
      <c r="R76" s="298" t="str">
        <f>+MAR!S67</f>
        <v>D</v>
      </c>
      <c r="S76" s="278" t="str">
        <f>+MAR!T67</f>
        <v>T</v>
      </c>
      <c r="T76" s="277">
        <f>+MAR!U67</f>
        <v>0</v>
      </c>
      <c r="U76" s="277">
        <f>+MAR!V67</f>
        <v>0</v>
      </c>
      <c r="V76" s="277" t="str">
        <f>+MAR!W67</f>
        <v>T</v>
      </c>
      <c r="W76" s="277" t="str">
        <f>+MAR!X67</f>
        <v>T</v>
      </c>
      <c r="X76" s="277">
        <f>+MAR!Y67</f>
        <v>0</v>
      </c>
      <c r="Y76" s="281">
        <f>+MAR!Z67</f>
        <v>0</v>
      </c>
      <c r="Z76" s="300" t="str">
        <f>+MAR!AA67</f>
        <v>TR</v>
      </c>
      <c r="AA76" s="277" t="str">
        <f>+MAR!AB67</f>
        <v>TR</v>
      </c>
      <c r="AB76" s="277" t="str">
        <f>+MAR!AC67</f>
        <v>DTS5S</v>
      </c>
      <c r="AC76" s="277">
        <f>+MAR!AD67</f>
        <v>0</v>
      </c>
      <c r="AD76" s="277" t="str">
        <f>+MAR!AE67</f>
        <v>N</v>
      </c>
      <c r="AE76" s="277" t="str">
        <f>+MAR!AF67</f>
        <v>N</v>
      </c>
      <c r="AF76" s="298" t="str">
        <f>+MAR!AG67</f>
        <v>NT</v>
      </c>
      <c r="AG76" s="966" t="str">
        <f>+MAR!AH67</f>
        <v>NT</v>
      </c>
      <c r="AH76" s="227"/>
    </row>
    <row r="77" spans="1:34" ht="14.45" customHeight="1" x14ac:dyDescent="0.25">
      <c r="A77" s="610" t="s">
        <v>86</v>
      </c>
      <c r="B77" s="762" t="s">
        <v>3</v>
      </c>
      <c r="C77" s="300" t="str">
        <f>+MAR!D68</f>
        <v>FOTS</v>
      </c>
      <c r="D77" s="298">
        <f>+MAR!E68</f>
        <v>0</v>
      </c>
      <c r="E77" s="278">
        <f>+MAR!F68</f>
        <v>0</v>
      </c>
      <c r="F77" s="277" t="str">
        <f>+MAR!G68</f>
        <v>FOTS</v>
      </c>
      <c r="G77" s="277" t="str">
        <f>+MAR!H68</f>
        <v>N</v>
      </c>
      <c r="H77" s="277">
        <f>+MAR!I68</f>
        <v>0</v>
      </c>
      <c r="I77" s="277">
        <f>+MAR!J68</f>
        <v>0</v>
      </c>
      <c r="J77" s="281" t="str">
        <f>+MAR!K68</f>
        <v>D</v>
      </c>
      <c r="K77" s="300" t="str">
        <f>+MAR!L68</f>
        <v>N</v>
      </c>
      <c r="L77" s="277">
        <f>+MAR!M68</f>
        <v>0</v>
      </c>
      <c r="M77" s="277">
        <f>+MAR!N68</f>
        <v>0</v>
      </c>
      <c r="N77" s="277" t="str">
        <f>+MAR!O68</f>
        <v>D</v>
      </c>
      <c r="O77" s="277" t="str">
        <f>+MAR!P68</f>
        <v>N</v>
      </c>
      <c r="P77" s="277" t="str">
        <f>+MAR!Q68</f>
        <v>T</v>
      </c>
      <c r="Q77" s="277">
        <f>+MAR!R68</f>
        <v>0</v>
      </c>
      <c r="R77" s="298" t="str">
        <f>+MAR!S68</f>
        <v>D</v>
      </c>
      <c r="S77" s="278" t="str">
        <f>+MAR!T68</f>
        <v>N</v>
      </c>
      <c r="T77" s="277">
        <f>+MAR!U68</f>
        <v>0</v>
      </c>
      <c r="U77" s="277">
        <f>+MAR!V68</f>
        <v>0</v>
      </c>
      <c r="V77" s="277" t="str">
        <f>+MAR!W68</f>
        <v>D</v>
      </c>
      <c r="W77" s="277" t="str">
        <f>+MAR!X68</f>
        <v>D</v>
      </c>
      <c r="X77" s="277">
        <f>+MAR!Y68</f>
        <v>0</v>
      </c>
      <c r="Y77" s="281">
        <f>+MAR!Z68</f>
        <v>0</v>
      </c>
      <c r="Z77" s="300" t="str">
        <f>+MAR!AA68</f>
        <v>TR</v>
      </c>
      <c r="AA77" s="277" t="str">
        <f>+MAR!AB68</f>
        <v>TR</v>
      </c>
      <c r="AB77" s="277" t="str">
        <f>+MAR!AC68</f>
        <v>DTS5S</v>
      </c>
      <c r="AC77" s="277">
        <f>+MAR!AD68</f>
        <v>0</v>
      </c>
      <c r="AD77" s="277" t="str">
        <f>+MAR!AE68</f>
        <v>N</v>
      </c>
      <c r="AE77" s="277" t="str">
        <f>+MAR!AF68</f>
        <v>N</v>
      </c>
      <c r="AF77" s="298">
        <f>+MAR!AG68</f>
        <v>0</v>
      </c>
      <c r="AG77" s="966">
        <f>+MAR!AH68</f>
        <v>0</v>
      </c>
      <c r="AH77" s="227"/>
    </row>
    <row r="78" spans="1:34" ht="14.45" customHeight="1" x14ac:dyDescent="0.25">
      <c r="A78" s="610" t="s">
        <v>170</v>
      </c>
      <c r="B78" s="762" t="s">
        <v>3</v>
      </c>
      <c r="C78" s="300">
        <f>+MAR!D69</f>
        <v>0</v>
      </c>
      <c r="D78" s="298">
        <f>+MAR!E69</f>
        <v>0</v>
      </c>
      <c r="E78" s="278" t="str">
        <f>+MAR!F69</f>
        <v>B</v>
      </c>
      <c r="F78" s="277" t="str">
        <f>+MAR!G69</f>
        <v>B</v>
      </c>
      <c r="G78" s="277" t="str">
        <f>+MAR!H69</f>
        <v>B</v>
      </c>
      <c r="H78" s="277" t="str">
        <f>+MAR!I69</f>
        <v>B</v>
      </c>
      <c r="I78" s="277" t="str">
        <f>+MAR!J69</f>
        <v>B</v>
      </c>
      <c r="J78" s="281">
        <f>+MAR!K69</f>
        <v>0</v>
      </c>
      <c r="K78" s="300">
        <f>+MAR!L69</f>
        <v>0</v>
      </c>
      <c r="L78" s="277" t="str">
        <f>+MAR!M69</f>
        <v>B</v>
      </c>
      <c r="M78" s="277" t="str">
        <f>+MAR!N69</f>
        <v>B</v>
      </c>
      <c r="N78" s="277" t="str">
        <f>+MAR!O69</f>
        <v>B</v>
      </c>
      <c r="O78" s="277" t="str">
        <f>+MAR!P69</f>
        <v>B</v>
      </c>
      <c r="P78" s="277" t="str">
        <f>+MAR!Q69</f>
        <v>B</v>
      </c>
      <c r="Q78" s="277">
        <f>+MAR!R69</f>
        <v>0</v>
      </c>
      <c r="R78" s="298">
        <f>+MAR!S69</f>
        <v>0</v>
      </c>
      <c r="S78" s="278" t="str">
        <f>+MAR!T69</f>
        <v>B</v>
      </c>
      <c r="T78" s="277" t="str">
        <f>+MAR!U69</f>
        <v>B</v>
      </c>
      <c r="U78" s="277" t="str">
        <f>+MAR!V69</f>
        <v>B</v>
      </c>
      <c r="V78" s="277" t="str">
        <f>+MAR!W69</f>
        <v>B</v>
      </c>
      <c r="W78" s="277" t="str">
        <f>+MAR!X69</f>
        <v>B</v>
      </c>
      <c r="X78" s="277">
        <f>+MAR!Y69</f>
        <v>0</v>
      </c>
      <c r="Y78" s="281">
        <f>+MAR!Z69</f>
        <v>0</v>
      </c>
      <c r="Z78" s="300" t="str">
        <f>+MAR!AA69</f>
        <v>B</v>
      </c>
      <c r="AA78" s="277" t="str">
        <f>+MAR!AB69</f>
        <v>B</v>
      </c>
      <c r="AB78" s="277" t="str">
        <f>+MAR!AC69</f>
        <v>B</v>
      </c>
      <c r="AC78" s="277" t="str">
        <f>+MAR!AD69</f>
        <v>B</v>
      </c>
      <c r="AD78" s="277" t="str">
        <f>+MAR!AE69</f>
        <v>B</v>
      </c>
      <c r="AE78" s="277">
        <f>+MAR!AF69</f>
        <v>0</v>
      </c>
      <c r="AF78" s="298">
        <f>+MAR!AG69</f>
        <v>0</v>
      </c>
      <c r="AG78" s="966" t="str">
        <f>+MAR!AH69</f>
        <v>B</v>
      </c>
      <c r="AH78" s="227"/>
    </row>
    <row r="79" spans="1:34" ht="14.45" customHeight="1" x14ac:dyDescent="0.25">
      <c r="A79" s="610" t="s">
        <v>166</v>
      </c>
      <c r="B79" s="762" t="s">
        <v>3</v>
      </c>
      <c r="C79" s="300" t="str">
        <f>+MAR!D70</f>
        <v>N</v>
      </c>
      <c r="D79" s="298">
        <f>+MAR!E70</f>
        <v>0</v>
      </c>
      <c r="E79" s="278" t="str">
        <f>+MAR!F70</f>
        <v>DT</v>
      </c>
      <c r="F79" s="277" t="str">
        <f>+MAR!G70</f>
        <v>D</v>
      </c>
      <c r="G79" s="277" t="str">
        <f>+MAR!H70</f>
        <v>N</v>
      </c>
      <c r="H79" s="277">
        <f>+MAR!I70</f>
        <v>0</v>
      </c>
      <c r="I79" s="277">
        <f>+MAR!J70</f>
        <v>0</v>
      </c>
      <c r="J79" s="281" t="str">
        <f>+MAR!K70</f>
        <v>D</v>
      </c>
      <c r="K79" s="300" t="str">
        <f>+MAR!L70</f>
        <v>T</v>
      </c>
      <c r="L79" s="277">
        <f>+MAR!M70</f>
        <v>0</v>
      </c>
      <c r="M79" s="277">
        <f>+MAR!N70</f>
        <v>0</v>
      </c>
      <c r="N79" s="277" t="str">
        <f>+MAR!O70</f>
        <v>D</v>
      </c>
      <c r="O79" s="277" t="str">
        <f>+MAR!P70</f>
        <v>N</v>
      </c>
      <c r="P79" s="277" t="str">
        <f>+MAR!Q70</f>
        <v>NTS</v>
      </c>
      <c r="Q79" s="277">
        <f>+MAR!R70</f>
        <v>0</v>
      </c>
      <c r="R79" s="298" t="str">
        <f>+MAR!S70</f>
        <v>NT</v>
      </c>
      <c r="S79" s="278" t="str">
        <f>+MAR!T70</f>
        <v>N</v>
      </c>
      <c r="T79" s="277">
        <f>+MAR!U70</f>
        <v>0</v>
      </c>
      <c r="U79" s="277">
        <f>+MAR!V70</f>
        <v>0</v>
      </c>
      <c r="V79" s="277" t="str">
        <f>+MAR!W70</f>
        <v>D</v>
      </c>
      <c r="W79" s="277" t="str">
        <f>+MAR!X70</f>
        <v>D</v>
      </c>
      <c r="X79" s="277">
        <f>+MAR!Y70</f>
        <v>0</v>
      </c>
      <c r="Y79" s="281">
        <f>+MAR!Z70</f>
        <v>0</v>
      </c>
      <c r="Z79" s="300" t="str">
        <f>+MAR!AA70</f>
        <v>TR</v>
      </c>
      <c r="AA79" s="277" t="str">
        <f>+MAR!AB70</f>
        <v>TR</v>
      </c>
      <c r="AB79" s="277" t="str">
        <f>+MAR!AC70</f>
        <v>DTS5S</v>
      </c>
      <c r="AC79" s="277">
        <f>+MAR!AD70</f>
        <v>0</v>
      </c>
      <c r="AD79" s="277" t="str">
        <f>+MAR!AE70</f>
        <v>DT</v>
      </c>
      <c r="AE79" s="277" t="str">
        <f>+MAR!AF70</f>
        <v>DT</v>
      </c>
      <c r="AF79" s="298">
        <f>+MAR!AG70</f>
        <v>0</v>
      </c>
      <c r="AG79" s="966">
        <f>+MAR!AH70</f>
        <v>0</v>
      </c>
      <c r="AH79" s="227"/>
    </row>
    <row r="80" spans="1:34" ht="14.45" customHeight="1" x14ac:dyDescent="0.25">
      <c r="A80" s="610" t="s">
        <v>115</v>
      </c>
      <c r="B80" s="762" t="s">
        <v>3</v>
      </c>
      <c r="C80" s="300" t="str">
        <f>+MAR!D71</f>
        <v>N</v>
      </c>
      <c r="D80" s="298">
        <f>+MAR!E71</f>
        <v>0</v>
      </c>
      <c r="E80" s="278">
        <f>+MAR!F71</f>
        <v>0</v>
      </c>
      <c r="F80" s="277" t="str">
        <f>+MAR!G71</f>
        <v>D</v>
      </c>
      <c r="G80" s="277" t="str">
        <f>+MAR!H71</f>
        <v>N</v>
      </c>
      <c r="H80" s="277">
        <f>+MAR!I71</f>
        <v>0</v>
      </c>
      <c r="I80" s="277">
        <f>+MAR!J71</f>
        <v>0</v>
      </c>
      <c r="J80" s="281" t="str">
        <f>+MAR!K71</f>
        <v>D</v>
      </c>
      <c r="K80" s="300" t="str">
        <f>+MAR!L71</f>
        <v>N</v>
      </c>
      <c r="L80" s="277">
        <f>+MAR!M71</f>
        <v>0</v>
      </c>
      <c r="M80" s="277">
        <f>+MAR!N71</f>
        <v>0</v>
      </c>
      <c r="N80" s="277" t="str">
        <f>+MAR!O71</f>
        <v>D</v>
      </c>
      <c r="O80" s="277" t="str">
        <f>+MAR!P71</f>
        <v>N</v>
      </c>
      <c r="P80" s="277">
        <f>+MAR!Q71</f>
        <v>0</v>
      </c>
      <c r="Q80" s="277">
        <f>+MAR!R71</f>
        <v>0</v>
      </c>
      <c r="R80" s="298" t="str">
        <f>+MAR!S71</f>
        <v>D</v>
      </c>
      <c r="S80" s="278" t="str">
        <f>+MAR!T71</f>
        <v>DT</v>
      </c>
      <c r="T80" s="277">
        <f>+MAR!U71</f>
        <v>0</v>
      </c>
      <c r="U80" s="277">
        <f>+MAR!V71</f>
        <v>0</v>
      </c>
      <c r="V80" s="277" t="str">
        <f>+MAR!W71</f>
        <v>DISP</v>
      </c>
      <c r="W80" s="277" t="str">
        <f>+MAR!X71</f>
        <v>D</v>
      </c>
      <c r="X80" s="277">
        <f>+MAR!Y71</f>
        <v>0</v>
      </c>
      <c r="Y80" s="281">
        <f>+MAR!Z71</f>
        <v>0</v>
      </c>
      <c r="Z80" s="300" t="str">
        <f>+MAR!AA71</f>
        <v>TR</v>
      </c>
      <c r="AA80" s="277" t="str">
        <f>+MAR!AB71</f>
        <v>TR</v>
      </c>
      <c r="AB80" s="277" t="str">
        <f>+MAR!AC71</f>
        <v>DTS5S</v>
      </c>
      <c r="AC80" s="277">
        <f>+MAR!AD71</f>
        <v>0</v>
      </c>
      <c r="AD80" s="277" t="str">
        <f>+MAR!AE71</f>
        <v>N</v>
      </c>
      <c r="AE80" s="277" t="str">
        <f>+MAR!AF71</f>
        <v>N</v>
      </c>
      <c r="AF80" s="298">
        <f>+MAR!AG71</f>
        <v>0</v>
      </c>
      <c r="AG80" s="966">
        <f>+MAR!AH71</f>
        <v>0</v>
      </c>
      <c r="AH80" s="227"/>
    </row>
    <row r="81" spans="1:34" ht="14.45" customHeight="1" x14ac:dyDescent="0.25">
      <c r="A81" s="610" t="s">
        <v>100</v>
      </c>
      <c r="B81" s="762" t="s">
        <v>3</v>
      </c>
      <c r="C81" s="300" t="str">
        <f>+MAR!D72</f>
        <v>N</v>
      </c>
      <c r="D81" s="298">
        <f>+MAR!E72</f>
        <v>0</v>
      </c>
      <c r="E81" s="278">
        <f>+MAR!F72</f>
        <v>0</v>
      </c>
      <c r="F81" s="277" t="str">
        <f>+MAR!G72</f>
        <v>D</v>
      </c>
      <c r="G81" s="277" t="str">
        <f>+MAR!H72</f>
        <v>N</v>
      </c>
      <c r="H81" s="277">
        <f>+MAR!I72</f>
        <v>0</v>
      </c>
      <c r="I81" s="277">
        <f>+MAR!J72</f>
        <v>0</v>
      </c>
      <c r="J81" s="281" t="str">
        <f>+MAR!K72</f>
        <v>D</v>
      </c>
      <c r="K81" s="300" t="str">
        <f>+MAR!L72</f>
        <v>DT</v>
      </c>
      <c r="L81" s="277">
        <f>+MAR!M72</f>
        <v>0</v>
      </c>
      <c r="M81" s="277">
        <f>+MAR!N72</f>
        <v>0</v>
      </c>
      <c r="N81" s="277" t="str">
        <f>+MAR!O72</f>
        <v>D</v>
      </c>
      <c r="O81" s="277" t="str">
        <f>+MAR!P72</f>
        <v>N</v>
      </c>
      <c r="P81" s="277">
        <f>+MAR!Q72</f>
        <v>0</v>
      </c>
      <c r="Q81" s="277">
        <f>+MAR!R72</f>
        <v>0</v>
      </c>
      <c r="R81" s="298" t="str">
        <f>+MAR!S72</f>
        <v>D</v>
      </c>
      <c r="S81" s="278" t="str">
        <f>+MAR!T72</f>
        <v>DT</v>
      </c>
      <c r="T81" s="277">
        <f>+MAR!U72</f>
        <v>0</v>
      </c>
      <c r="U81" s="277">
        <f>+MAR!V72</f>
        <v>0</v>
      </c>
      <c r="V81" s="277" t="str">
        <f>+MAR!W72</f>
        <v>D</v>
      </c>
      <c r="W81" s="277" t="str">
        <f>+MAR!X72</f>
        <v>D</v>
      </c>
      <c r="X81" s="277">
        <f>+MAR!Y72</f>
        <v>0</v>
      </c>
      <c r="Y81" s="281">
        <f>+MAR!Z72</f>
        <v>0</v>
      </c>
      <c r="Z81" s="300" t="str">
        <f>+MAR!AA72</f>
        <v>TR</v>
      </c>
      <c r="AA81" s="277" t="str">
        <f>+MAR!AB72</f>
        <v>TR</v>
      </c>
      <c r="AB81" s="277" t="str">
        <f>+MAR!AC72</f>
        <v>DTS5S</v>
      </c>
      <c r="AC81" s="277">
        <f>+MAR!AD72</f>
        <v>0</v>
      </c>
      <c r="AD81" s="277" t="str">
        <f>+MAR!AE72</f>
        <v>N</v>
      </c>
      <c r="AE81" s="277" t="str">
        <f>+MAR!AF72</f>
        <v>N</v>
      </c>
      <c r="AF81" s="298">
        <f>+MAR!AG72</f>
        <v>0</v>
      </c>
      <c r="AG81" s="966">
        <f>+MAR!AH72</f>
        <v>0</v>
      </c>
      <c r="AH81" s="227"/>
    </row>
    <row r="82" spans="1:34" ht="14.45" customHeight="1" x14ac:dyDescent="0.25">
      <c r="A82" s="610" t="s">
        <v>335</v>
      </c>
      <c r="B82" s="762" t="s">
        <v>3</v>
      </c>
      <c r="C82" s="300">
        <f>+MAR!D73</f>
        <v>0</v>
      </c>
      <c r="D82" s="298">
        <f>+MAR!E73</f>
        <v>0</v>
      </c>
      <c r="E82" s="278" t="str">
        <f>+MAR!F73</f>
        <v>B</v>
      </c>
      <c r="F82" s="277" t="str">
        <f>+MAR!G73</f>
        <v>B</v>
      </c>
      <c r="G82" s="277" t="str">
        <f>+MAR!H73</f>
        <v>B</v>
      </c>
      <c r="H82" s="277" t="str">
        <f>+MAR!I73</f>
        <v>B</v>
      </c>
      <c r="I82" s="277" t="str">
        <f>+MAR!J73</f>
        <v>B</v>
      </c>
      <c r="J82" s="281">
        <f>+MAR!K73</f>
        <v>0</v>
      </c>
      <c r="K82" s="300">
        <f>+MAR!L73</f>
        <v>0</v>
      </c>
      <c r="L82" s="277" t="str">
        <f>+MAR!M73</f>
        <v>B</v>
      </c>
      <c r="M82" s="277" t="str">
        <f>+MAR!N73</f>
        <v>B</v>
      </c>
      <c r="N82" s="277" t="str">
        <f>+MAR!O73</f>
        <v>B</v>
      </c>
      <c r="O82" s="277" t="str">
        <f>+MAR!P73</f>
        <v>B</v>
      </c>
      <c r="P82" s="277" t="str">
        <f>+MAR!Q73</f>
        <v>B</v>
      </c>
      <c r="Q82" s="277">
        <f>+MAR!R73</f>
        <v>0</v>
      </c>
      <c r="R82" s="298">
        <f>+MAR!S73</f>
        <v>0</v>
      </c>
      <c r="S82" s="278" t="str">
        <f>+MAR!T73</f>
        <v>B</v>
      </c>
      <c r="T82" s="277" t="str">
        <f>+MAR!U73</f>
        <v>B</v>
      </c>
      <c r="U82" s="277" t="str">
        <f>+MAR!V73</f>
        <v>B</v>
      </c>
      <c r="V82" s="277" t="str">
        <f>+MAR!W73</f>
        <v>B</v>
      </c>
      <c r="W82" s="277" t="str">
        <f>+MAR!X73</f>
        <v>B</v>
      </c>
      <c r="X82" s="277">
        <f>+MAR!Y73</f>
        <v>0</v>
      </c>
      <c r="Y82" s="281">
        <f>+MAR!Z73</f>
        <v>0</v>
      </c>
      <c r="Z82" s="300" t="str">
        <f>+MAR!AA73</f>
        <v>B</v>
      </c>
      <c r="AA82" s="277" t="str">
        <f>+MAR!AB73</f>
        <v>B</v>
      </c>
      <c r="AB82" s="277" t="str">
        <f>+MAR!AC73</f>
        <v>B</v>
      </c>
      <c r="AC82" s="277" t="str">
        <f>+MAR!AD73</f>
        <v>B</v>
      </c>
      <c r="AD82" s="277" t="str">
        <f>+MAR!AE73</f>
        <v>B</v>
      </c>
      <c r="AE82" s="277">
        <f>+MAR!AF73</f>
        <v>0</v>
      </c>
      <c r="AF82" s="298">
        <f>+MAR!AG73</f>
        <v>0</v>
      </c>
      <c r="AG82" s="966" t="str">
        <f>+MAR!AH73</f>
        <v>B</v>
      </c>
      <c r="AH82" s="227"/>
    </row>
    <row r="83" spans="1:34" ht="14.45" customHeight="1" x14ac:dyDescent="0.25">
      <c r="A83" s="610" t="s">
        <v>336</v>
      </c>
      <c r="B83" s="762" t="s">
        <v>3</v>
      </c>
      <c r="C83" s="300" t="str">
        <f>+MAR!D74</f>
        <v>DT</v>
      </c>
      <c r="D83" s="298">
        <f>+MAR!E74</f>
        <v>0</v>
      </c>
      <c r="E83" s="278">
        <f>+MAR!F74</f>
        <v>0</v>
      </c>
      <c r="F83" s="277" t="str">
        <f>+MAR!G74</f>
        <v>D</v>
      </c>
      <c r="G83" s="277" t="str">
        <f>+MAR!H74</f>
        <v>T</v>
      </c>
      <c r="H83" s="277">
        <f>+MAR!I74</f>
        <v>0</v>
      </c>
      <c r="I83" s="277">
        <f>+MAR!J74</f>
        <v>0</v>
      </c>
      <c r="J83" s="281" t="str">
        <f>+MAR!K74</f>
        <v>D</v>
      </c>
      <c r="K83" s="300" t="str">
        <f>+MAR!L74</f>
        <v>N</v>
      </c>
      <c r="L83" s="277">
        <f>+MAR!M74</f>
        <v>0</v>
      </c>
      <c r="M83" s="277">
        <f>+MAR!N74</f>
        <v>0</v>
      </c>
      <c r="N83" s="277" t="str">
        <f>+MAR!O74</f>
        <v>D</v>
      </c>
      <c r="O83" s="277" t="str">
        <f>+MAR!P74</f>
        <v>N</v>
      </c>
      <c r="P83" s="277">
        <f>+MAR!Q74</f>
        <v>0</v>
      </c>
      <c r="Q83" s="277" t="str">
        <f>+MAR!R74</f>
        <v>DTSDS</v>
      </c>
      <c r="R83" s="298" t="str">
        <f>+MAR!S74</f>
        <v>D</v>
      </c>
      <c r="S83" s="278" t="str">
        <f>+MAR!T74</f>
        <v>N</v>
      </c>
      <c r="T83" s="277">
        <f>+MAR!U74</f>
        <v>0</v>
      </c>
      <c r="U83" s="277">
        <f>+MAR!V74</f>
        <v>0</v>
      </c>
      <c r="V83" s="277" t="str">
        <f>+MAR!W74</f>
        <v>D</v>
      </c>
      <c r="W83" s="277" t="str">
        <f>+MAR!X74</f>
        <v>D</v>
      </c>
      <c r="X83" s="277">
        <f>+MAR!Y74</f>
        <v>0</v>
      </c>
      <c r="Y83" s="281">
        <f>+MAR!Z74</f>
        <v>0</v>
      </c>
      <c r="Z83" s="300" t="str">
        <f>+MAR!AA74</f>
        <v>TR</v>
      </c>
      <c r="AA83" s="277" t="str">
        <f>+MAR!AB74</f>
        <v>TR</v>
      </c>
      <c r="AB83" s="277" t="str">
        <f>+MAR!AC74</f>
        <v>DTS5S</v>
      </c>
      <c r="AC83" s="277" t="str">
        <f>+MAR!AD74</f>
        <v>DT</v>
      </c>
      <c r="AD83" s="277" t="str">
        <f>+MAR!AE74</f>
        <v>N</v>
      </c>
      <c r="AE83" s="277" t="str">
        <f>+MAR!AF74</f>
        <v>N</v>
      </c>
      <c r="AF83" s="298">
        <f>+MAR!AG74</f>
        <v>0</v>
      </c>
      <c r="AG83" s="966">
        <f>+MAR!AH74</f>
        <v>0</v>
      </c>
      <c r="AH83" s="227"/>
    </row>
    <row r="84" spans="1:34" ht="14.45" customHeight="1" x14ac:dyDescent="0.25">
      <c r="A84" s="610" t="s">
        <v>337</v>
      </c>
      <c r="B84" s="762" t="s">
        <v>3</v>
      </c>
      <c r="C84" s="300" t="str">
        <f>+MAR!D75</f>
        <v>N</v>
      </c>
      <c r="D84" s="298">
        <f>+MAR!E75</f>
        <v>0</v>
      </c>
      <c r="E84" s="278">
        <f>+MAR!F75</f>
        <v>0</v>
      </c>
      <c r="F84" s="277" t="str">
        <f>+MAR!G75</f>
        <v>D</v>
      </c>
      <c r="G84" s="277" t="str">
        <f>+MAR!H75</f>
        <v>N</v>
      </c>
      <c r="H84" s="277">
        <f>+MAR!I75</f>
        <v>0</v>
      </c>
      <c r="I84" s="277">
        <f>+MAR!J75</f>
        <v>0</v>
      </c>
      <c r="J84" s="281" t="str">
        <f>+MAR!K75</f>
        <v>D</v>
      </c>
      <c r="K84" s="300" t="str">
        <f>+MAR!L75</f>
        <v>N</v>
      </c>
      <c r="L84" s="277">
        <f>+MAR!M75</f>
        <v>0</v>
      </c>
      <c r="M84" s="277">
        <f>+MAR!N75</f>
        <v>0</v>
      </c>
      <c r="N84" s="277" t="str">
        <f>+MAR!O75</f>
        <v>NT</v>
      </c>
      <c r="O84" s="277" t="str">
        <f>+MAR!P75</f>
        <v>N</v>
      </c>
      <c r="P84" s="277">
        <f>+MAR!Q75</f>
        <v>0</v>
      </c>
      <c r="Q84" s="277">
        <f>+MAR!R75</f>
        <v>0</v>
      </c>
      <c r="R84" s="298" t="str">
        <f>+MAR!S75</f>
        <v>D</v>
      </c>
      <c r="S84" s="278" t="str">
        <f>+MAR!T75</f>
        <v>N</v>
      </c>
      <c r="T84" s="277">
        <f>+MAR!U75</f>
        <v>0</v>
      </c>
      <c r="U84" s="277">
        <f>+MAR!V75</f>
        <v>0</v>
      </c>
      <c r="V84" s="277" t="str">
        <f>+MAR!W75</f>
        <v>NT</v>
      </c>
      <c r="W84" s="277" t="str">
        <f>+MAR!X75</f>
        <v>NT</v>
      </c>
      <c r="X84" s="277">
        <f>+MAR!Y75</f>
        <v>0</v>
      </c>
      <c r="Y84" s="281" t="str">
        <f>+MAR!Z75</f>
        <v>NTSDS</v>
      </c>
      <c r="Z84" s="300" t="str">
        <f>+MAR!AA75</f>
        <v>TR</v>
      </c>
      <c r="AA84" s="277" t="str">
        <f>+MAR!AB75</f>
        <v>TR</v>
      </c>
      <c r="AB84" s="277" t="str">
        <f>+MAR!AC75</f>
        <v>DTS5S</v>
      </c>
      <c r="AC84" s="277">
        <f>+MAR!AD75</f>
        <v>0</v>
      </c>
      <c r="AD84" s="277" t="str">
        <f>+MAR!AE75</f>
        <v>N</v>
      </c>
      <c r="AE84" s="277" t="str">
        <f>+MAR!AF75</f>
        <v>N</v>
      </c>
      <c r="AF84" s="298">
        <f>+MAR!AG75</f>
        <v>0</v>
      </c>
      <c r="AG84" s="966">
        <f>+MAR!AH75</f>
        <v>0</v>
      </c>
      <c r="AH84" s="227"/>
    </row>
    <row r="85" spans="1:34" x14ac:dyDescent="0.25">
      <c r="A85" s="840"/>
      <c r="B85" s="840"/>
    </row>
    <row r="86" spans="1:34" x14ac:dyDescent="0.25">
      <c r="A86" s="840"/>
      <c r="B86" s="840"/>
    </row>
  </sheetData>
  <mergeCells count="18">
    <mergeCell ref="AA1:AG1"/>
    <mergeCell ref="C2:AG2"/>
    <mergeCell ref="AD4:AF4"/>
    <mergeCell ref="AD5:AF5"/>
    <mergeCell ref="AB8:AC9"/>
    <mergeCell ref="AD8:AG9"/>
    <mergeCell ref="A66:A68"/>
    <mergeCell ref="B66:B68"/>
    <mergeCell ref="C13:AG13"/>
    <mergeCell ref="C32:AG32"/>
    <mergeCell ref="C49:AG49"/>
    <mergeCell ref="C66:AG66"/>
    <mergeCell ref="A49:A51"/>
    <mergeCell ref="B49:B51"/>
    <mergeCell ref="A13:A15"/>
    <mergeCell ref="B13:B15"/>
    <mergeCell ref="A32:A34"/>
    <mergeCell ref="B32:B34"/>
  </mergeCells>
  <phoneticPr fontId="60" type="noConversion"/>
  <conditionalFormatting sqref="C16:AG31">
    <cfRule type="cellIs" dxfId="4864" priority="1" operator="equal">
      <formula>"DC"</formula>
    </cfRule>
    <cfRule type="cellIs" dxfId="4863" priority="2" operator="equal">
      <formula>"DS"</formula>
    </cfRule>
    <cfRule type="cellIs" dxfId="4862" priority="3" operator="equal">
      <formula>"FE"</formula>
    </cfRule>
    <cfRule type="cellIs" dxfId="4861" priority="4" operator="equal">
      <formula>"FES"</formula>
    </cfRule>
    <cfRule type="cellIs" dxfId="4860" priority="5" operator="equal">
      <formula>"FED"</formula>
    </cfRule>
    <cfRule type="cellIs" dxfId="4859" priority="6" operator="equal">
      <formula>"FEF"</formula>
    </cfRule>
    <cfRule type="cellIs" dxfId="4858" priority="7" operator="equal">
      <formula>"B"</formula>
    </cfRule>
    <cfRule type="cellIs" dxfId="4857" priority="8" operator="equal">
      <formula>"F"</formula>
    </cfRule>
    <cfRule type="cellIs" dxfId="4856" priority="9" operator="equal">
      <formula>"L"</formula>
    </cfRule>
    <cfRule type="cellIs" dxfId="4855" priority="10" operator="equal">
      <formula>"SA"</formula>
    </cfRule>
    <cfRule type="cellIs" dxfId="4854" priority="11" operator="equal">
      <formula>"SE"</formula>
    </cfRule>
    <cfRule type="cellIs" dxfId="4853" priority="12" operator="equal">
      <formula>"TR"</formula>
    </cfRule>
    <cfRule type="cellIs" dxfId="4852" priority="13" operator="equal">
      <formula>"NT"</formula>
    </cfRule>
    <cfRule type="cellIs" dxfId="4851" priority="14" operator="equal">
      <formula>"DT"</formula>
    </cfRule>
    <cfRule type="cellIs" dxfId="4850" priority="15" operator="equal">
      <formula>"T"</formula>
    </cfRule>
    <cfRule type="cellIs" dxfId="4849" priority="16" operator="equal">
      <formula>"FOTS"</formula>
    </cfRule>
    <cfRule type="cellIs" dxfId="4848" priority="17" operator="equal">
      <formula>"DISP"</formula>
    </cfRule>
    <cfRule type="cellIs" dxfId="4847" priority="18" operator="equal">
      <formula>"FO"</formula>
    </cfRule>
  </conditionalFormatting>
  <conditionalFormatting sqref="C52:AG65 C69:AG84 C35:AG48">
    <cfRule type="cellIs" dxfId="4846" priority="19" operator="equal">
      <formula>"NT"</formula>
    </cfRule>
    <cfRule type="cellIs" dxfId="4845" priority="20" operator="equal">
      <formula>"DT"</formula>
    </cfRule>
    <cfRule type="cellIs" dxfId="4844" priority="21" operator="equal">
      <formula>"T"</formula>
    </cfRule>
    <cfRule type="cellIs" dxfId="4843" priority="22" operator="equal">
      <formula>"DISP"</formula>
    </cfRule>
    <cfRule type="cellIs" dxfId="4842" priority="23" operator="equal">
      <formula>"SA"</formula>
    </cfRule>
    <cfRule type="cellIs" dxfId="4841" priority="24" operator="equal">
      <formula>"L"</formula>
    </cfRule>
    <cfRule type="cellIs" dxfId="4840" priority="25" operator="equal">
      <formula>"B"</formula>
    </cfRule>
    <cfRule type="cellIs" dxfId="4839" priority="26" operator="equal">
      <formula>"FED"</formula>
    </cfRule>
    <cfRule type="cellIs" dxfId="4838" priority="27" operator="equal">
      <formula>"FES"</formula>
    </cfRule>
    <cfRule type="cellIs" dxfId="4837" priority="28" operator="equal">
      <formula>"FEF"</formula>
    </cfRule>
    <cfRule type="cellIs" dxfId="4836" priority="29" operator="equal">
      <formula>"FE"</formula>
    </cfRule>
    <cfRule type="cellIs" dxfId="4835" priority="30" operator="equal">
      <formula>"FOTS"</formula>
    </cfRule>
    <cfRule type="cellIs" dxfId="4834" priority="31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31" max="32" man="1"/>
    <brk id="48" max="32" man="1"/>
    <brk id="65" max="32" man="1"/>
  </rowBreaks>
  <ignoredErrors>
    <ignoredError sqref="C16:AG22 C23:AG31" unlocked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C12C-06F3-441E-BA63-2ECA090E4754}">
  <sheetPr>
    <pageSetUpPr fitToPage="1"/>
  </sheetPr>
  <dimension ref="A1:CU146"/>
  <sheetViews>
    <sheetView showZeros="0" zoomScale="60" zoomScaleNormal="60" workbookViewId="0">
      <pane xSplit="3" ySplit="12" topLeftCell="D54" activePane="bottomRight" state="frozen"/>
      <selection activeCell="K52" sqref="K52"/>
      <selection pane="topRight" activeCell="K52" sqref="K52"/>
      <selection pane="bottomLeft" activeCell="K52" sqref="K52"/>
      <selection pane="bottomRight" activeCell="A46" sqref="A46:XFD46"/>
    </sheetView>
  </sheetViews>
  <sheetFormatPr defaultColWidth="9.140625" defaultRowHeight="15" x14ac:dyDescent="0.25"/>
  <cols>
    <col min="1" max="1" width="7.5703125" style="1" customWidth="1"/>
    <col min="2" max="2" width="21.85546875" style="235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7" customWidth="1"/>
    <col min="57" max="57" width="11.5703125" style="3" customWidth="1"/>
    <col min="58" max="66" width="9.5703125" style="48" customWidth="1"/>
    <col min="67" max="67" width="11.85546875" style="49" customWidth="1"/>
    <col min="68" max="68" width="12.42578125" style="49" customWidth="1"/>
    <col min="69" max="69" width="11.85546875" style="49" customWidth="1"/>
    <col min="70" max="70" width="12.85546875" style="49" customWidth="1"/>
    <col min="71" max="71" width="17.140625" style="49" customWidth="1"/>
    <col min="72" max="72" width="12.7109375" style="50" customWidth="1"/>
    <col min="73" max="75" width="8.85546875" style="51" customWidth="1"/>
    <col min="76" max="79" width="8.85546875" style="52" customWidth="1"/>
    <col min="80" max="80" width="18.5703125" style="52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382" t="s">
        <v>171</v>
      </c>
      <c r="B1" s="1382"/>
      <c r="C1" s="1382"/>
      <c r="D1" s="807">
        <f t="shared" ref="D1" si="0">C1+1</f>
        <v>1</v>
      </c>
      <c r="E1" s="807">
        <f t="shared" ref="E1" si="1">D1+1</f>
        <v>2</v>
      </c>
      <c r="F1" s="807">
        <f t="shared" ref="F1" si="2">E1+1</f>
        <v>3</v>
      </c>
      <c r="G1" s="807">
        <f t="shared" ref="G1" si="3">F1+1</f>
        <v>4</v>
      </c>
      <c r="H1" s="807">
        <f t="shared" ref="H1" si="4">G1+1</f>
        <v>5</v>
      </c>
      <c r="I1" s="807">
        <f t="shared" ref="I1" si="5">H1+1</f>
        <v>6</v>
      </c>
      <c r="J1" s="807">
        <f t="shared" ref="J1" si="6">I1+1</f>
        <v>7</v>
      </c>
      <c r="K1" s="807">
        <f t="shared" ref="K1" si="7">J1+1</f>
        <v>8</v>
      </c>
      <c r="L1" s="807">
        <f t="shared" ref="L1" si="8">K1+1</f>
        <v>9</v>
      </c>
      <c r="M1" s="807">
        <f t="shared" ref="M1" si="9">L1+1</f>
        <v>10</v>
      </c>
      <c r="N1" s="807">
        <f t="shared" ref="N1" si="10">M1+1</f>
        <v>11</v>
      </c>
      <c r="O1" s="807">
        <f t="shared" ref="O1" si="11">N1+1</f>
        <v>12</v>
      </c>
      <c r="P1" s="807">
        <f t="shared" ref="P1" si="12">O1+1</f>
        <v>13</v>
      </c>
      <c r="Q1" s="807">
        <f t="shared" ref="Q1" si="13">P1+1</f>
        <v>14</v>
      </c>
      <c r="R1" s="807">
        <f t="shared" ref="R1" si="14">Q1+1</f>
        <v>15</v>
      </c>
      <c r="S1" s="807">
        <f t="shared" ref="S1" si="15">R1+1</f>
        <v>16</v>
      </c>
      <c r="T1" s="807">
        <f t="shared" ref="T1" si="16">S1+1</f>
        <v>17</v>
      </c>
      <c r="U1" s="807">
        <f t="shared" ref="U1:AH1" si="17">T1+1</f>
        <v>18</v>
      </c>
      <c r="V1" s="807">
        <f t="shared" si="17"/>
        <v>19</v>
      </c>
      <c r="W1" s="807">
        <f>V1+1</f>
        <v>20</v>
      </c>
      <c r="X1" s="807">
        <f t="shared" si="17"/>
        <v>21</v>
      </c>
      <c r="Y1" s="807">
        <f t="shared" si="17"/>
        <v>22</v>
      </c>
      <c r="Z1" s="807">
        <f t="shared" si="17"/>
        <v>23</v>
      </c>
      <c r="AA1" s="807">
        <f t="shared" si="17"/>
        <v>24</v>
      </c>
      <c r="AB1" s="807">
        <f t="shared" si="17"/>
        <v>25</v>
      </c>
      <c r="AC1" s="807">
        <f t="shared" si="17"/>
        <v>26</v>
      </c>
      <c r="AD1" s="807">
        <f t="shared" si="17"/>
        <v>27</v>
      </c>
      <c r="AE1" s="807">
        <f t="shared" si="17"/>
        <v>28</v>
      </c>
      <c r="AF1" s="807">
        <f t="shared" si="17"/>
        <v>29</v>
      </c>
      <c r="AG1" s="807">
        <f t="shared" si="17"/>
        <v>30</v>
      </c>
      <c r="AH1" s="375">
        <f t="shared" si="17"/>
        <v>31</v>
      </c>
      <c r="AI1" s="1383" t="s">
        <v>172</v>
      </c>
      <c r="AJ1" s="1384"/>
      <c r="AK1" s="547"/>
      <c r="AL1" s="547"/>
      <c r="AM1" s="1385" t="s">
        <v>173</v>
      </c>
      <c r="AN1" s="1385"/>
      <c r="AO1" s="1385"/>
      <c r="AP1" s="1385"/>
      <c r="AQ1" s="1385"/>
      <c r="AR1" s="1385"/>
      <c r="AS1" s="1385"/>
      <c r="AT1" s="1385"/>
      <c r="AU1" s="1385"/>
      <c r="AV1" s="1385"/>
      <c r="AW1" s="1385"/>
      <c r="AX1" s="1385"/>
      <c r="AY1" s="1385"/>
      <c r="AZ1" s="1385"/>
      <c r="BA1" s="1385"/>
      <c r="BB1" s="1385"/>
      <c r="BC1" s="1385"/>
    </row>
    <row r="2" spans="1:95" ht="21" customHeight="1" x14ac:dyDescent="0.25">
      <c r="A2" s="1386" t="s">
        <v>0</v>
      </c>
      <c r="B2" s="233" t="s">
        <v>1</v>
      </c>
      <c r="C2" s="139">
        <v>1</v>
      </c>
      <c r="D2" s="821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1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1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1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2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2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1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1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2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2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1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1</v>
      </c>
      <c r="R2" s="821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2</v>
      </c>
      <c r="S2" s="821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821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2</v>
      </c>
      <c r="U2" s="821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1</v>
      </c>
      <c r="V2" s="821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821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1</v>
      </c>
      <c r="X2" s="821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1</v>
      </c>
      <c r="Y2" s="821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1</v>
      </c>
      <c r="Z2" s="821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1</v>
      </c>
      <c r="AA2" s="821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1</v>
      </c>
      <c r="AB2" s="821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2</v>
      </c>
      <c r="AC2" s="821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2</v>
      </c>
      <c r="AD2" s="821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2</v>
      </c>
      <c r="AE2" s="821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1</v>
      </c>
      <c r="AF2" s="821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1</v>
      </c>
      <c r="AG2" s="821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2</v>
      </c>
      <c r="AH2" s="821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0</v>
      </c>
      <c r="AI2" s="1389">
        <f>SUM(D2:AH2)-31</f>
        <v>9</v>
      </c>
      <c r="AJ2" s="1390"/>
      <c r="AK2" s="539"/>
      <c r="AL2" s="539"/>
      <c r="AM2" s="1391"/>
      <c r="AN2" s="1392"/>
      <c r="AO2" s="1392"/>
      <c r="AP2" s="1392"/>
      <c r="AQ2" s="1392"/>
      <c r="AR2" s="1392"/>
      <c r="AS2" s="1392"/>
      <c r="AT2" s="1392"/>
      <c r="AU2" s="1392"/>
      <c r="AV2" s="1392"/>
      <c r="AW2" s="1392"/>
      <c r="AX2" s="1392"/>
      <c r="AY2" s="1392"/>
      <c r="AZ2" s="1392"/>
      <c r="BA2" s="1392"/>
      <c r="BB2" s="1392"/>
      <c r="BC2" s="1393"/>
      <c r="BD2" s="1405">
        <f>12/24</f>
        <v>0.5</v>
      </c>
      <c r="BE2" s="1445">
        <f>24/24</f>
        <v>1</v>
      </c>
      <c r="BF2" s="1406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387"/>
      <c r="B3" s="234" t="s">
        <v>2</v>
      </c>
      <c r="C3" s="139">
        <v>4</v>
      </c>
      <c r="D3" s="4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$65,"D")+COUNTIF(D$61:D$65,"DT")+COUNTIF(D$61:D$65,"DTS")+COUNTIF(D$61:D$65,"DTS1")+COUNTIF(D$61:D$65,"DTSDS")+COUNTIF(D$61:D$65,"DTSDS1")+COUNTIF(D$61:D$65,"DTS5S")+COUNTIF(D$61:D$65,"DTS5S1")+COUNTIF(D$61:D$65,"S")+COUNTIF(D$61:D$65,"DTS4S")+COUNTIF(D$61:D$65,"DTS4S1")</f>
        <v>6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$65,"D")+COUNTIF(E$61:E$65,"DT")+COUNTIF(E$61:E$65,"DTS")+COUNTIF(E$61:E$65,"DTS1")+COUNTIF(E$61:E$65,"DTSDS")+COUNTIF(E$61:E$65,"DTSDS1")+COUNTIF(E$61:E$65,"DTS5S")+COUNTIF(E$61:E$65,"DTS5S1")+COUNTIF(E$61:E$65,"S")+COUNTIF(E$61:E$65,"DTS4S")+COUNTIF(E$61:E$65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$65,"D")+COUNTIF(F$61:F$65,"DT")+COUNTIF(F$61:F$65,"DTS")+COUNTIF(F$61:F$65,"DTS1")+COUNTIF(F$61:F$65,"DTSDS")+COUNTIF(F$61:F$65,"DTSDS1")+COUNTIF(F$61:F$65,"DTS5S")+COUNTIF(F$61:F$65,"DTS5S1")+COUNTIF(F$61:F$65,"S")+COUNTIF(F$61:F$65,"DTS4S")+COUNTIF(F$61:F$65,"DTS4S1")</f>
        <v>3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$65,"D")+COUNTIF(G$61:G$65,"DT")+COUNTIF(G$61:G$65,"DTS")+COUNTIF(G$61:G$65,"DTS1")+COUNTIF(G$61:G$65,"DTSDS")+COUNTIF(G$61:G$65,"DTSDS1")+COUNTIF(G$61:G$65,"DTS5S")+COUNTIF(G$61:G$65,"DTS5S1")+COUNTIF(G$61:G$65,"S")+COUNTIF(G$61:G$65,"DTS4S")+COUNTIF(G$61:G$65,"DTS4S1")</f>
        <v>4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$65,"D")+COUNTIF(H$61:H$65,"DT")+COUNTIF(H$61:H$65,"DTS")+COUNTIF(H$61:H$65,"DTS1")+COUNTIF(H$61:H$65,"DTSDS")+COUNTIF(H$61:H$65,"DTSDS1")+COUNTIF(H$61:H$65,"DTS5S")+COUNTIF(H$61:H$65,"DTS5S1")+COUNTIF(H$61:H$65,"S")+COUNTIF(H$61:H$65,"DTS4S")+COUNTIF(H$61:H$65,"DTS4S1")</f>
        <v>3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$65,"D")+COUNTIF(I$61:I$65,"DT")+COUNTIF(I$61:I$65,"DTS")+COUNTIF(I$61:I$65,"DTS1")+COUNTIF(I$61:I$65,"DTSDS")+COUNTIF(I$61:I$65,"DTSDS1")+COUNTIF(I$61:I$65,"DTS5S")+COUNTIF(I$61:I$65,"DTS5S1")+COUNTIF(I$61:I$65,"S")+COUNTIF(I$61:I$65,"DTS4S")+COUNTIF(I$61:I$65,"DTS4S1")</f>
        <v>4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$65,"D")+COUNTIF(J$61:J$65,"DT")+COUNTIF(J$61:J$65,"DTS")+COUNTIF(J$61:J$65,"DTS1")+COUNTIF(J$61:J$65,"DTSDS")+COUNTIF(J$61:J$65,"DTSDS1")+COUNTIF(J$61:J$65,"DTS5S")+COUNTIF(J$61:J$65,"DTS5S1")+COUNTIF(J$61:J$65,"S")+COUNTIF(J$61:J$65,"DTS4S")+COUNTIF(J$61:J$65,"DTS4S1")</f>
        <v>4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$65,"D")+COUNTIF(K$61:K$65,"DT")+COUNTIF(K$61:K$65,"DTS")+COUNTIF(K$61:K$65,"DTS1")+COUNTIF(K$61:K$65,"DTSDS")+COUNTIF(K$61:K$65,"DTSDS1")+COUNTIF(K$61:K$65,"DTS5S")+COUNTIF(K$61:K$65,"DTS5S1")+COUNTIF(K$61:K$65,"S")+COUNTIF(K$61:K$65,"DTS4S")+COUNTIF(K$61:K$65,"DTS4S1")</f>
        <v>3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$65,"D")+COUNTIF(L$61:L$65,"DT")+COUNTIF(L$61:L$65,"DTS")+COUNTIF(L$61:L$65,"DTS1")+COUNTIF(L$61:L$65,"DTSDS")+COUNTIF(L$61:L$65,"DTSDS1")+COUNTIF(L$61:L$65,"DTS5S")+COUNTIF(L$61:L$65,"DTS5S1")+COUNTIF(L$61:L$65,"S")+COUNTIF(L$61:L$65,"DTS4S")+COUNTIF(L$61:L$65,"DTS4S1")</f>
        <v>7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$65,"D")+COUNTIF(M$61:M$65,"DT")+COUNTIF(M$61:M$65,"DTS")+COUNTIF(M$61:M$65,"DTS1")+COUNTIF(M$61:M$65,"DTSDS")+COUNTIF(M$61:M$65,"DTSDS1")+COUNTIF(M$61:M$65,"DTS5S")+COUNTIF(M$61:M$65,"DTS5S1")+COUNTIF(M$61:M$65,"S")+COUNTIF(M$61:M$65,"DTS4S")+COUNTIF(M$61:M$65,"DTS4S1")</f>
        <v>5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$65,"D")+COUNTIF(N$61:N$65,"DT")+COUNTIF(N$61:N$65,"DTS")+COUNTIF(N$61:N$65,"DTS1")+COUNTIF(N$61:N$65,"DTSDS")+COUNTIF(N$61:N$65,"DTSDS1")+COUNTIF(N$61:N$65,"DTS5S")+COUNTIF(N$61:N$65,"DTS5S1")+COUNTIF(N$61:N$65,"S")+COUNTIF(N$61:N$65,"DTS4S")+COUNTIF(N$61:N$65,"DTS4S1")</f>
        <v>3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$65,"D")+COUNTIF(O$61:O$65,"DT")+COUNTIF(O$61:O$65,"DTS")+COUNTIF(O$61:O$65,"DTS1")+COUNTIF(O$61:O$65,"DTSDS")+COUNTIF(O$61:O$65,"DTSDS1")+COUNTIF(O$61:O$65,"DTS5S")+COUNTIF(O$61:O$65,"DTS5S1")+COUNTIF(O$61:O$65,"S")+COUNTIF(O$61:O$65,"DTS4S")+COUNTIF(O$61:O$65,"DTS4S1")</f>
        <v>4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$65,"D")+COUNTIF(P$61:P$65,"DT")+COUNTIF(P$61:P$65,"DTS")+COUNTIF(P$61:P$65,"DTS1")+COUNTIF(P$61:P$65,"DTSDS")+COUNTIF(P$61:P$65,"DTSDS1")+COUNTIF(P$61:P$65,"DTS5S")+COUNTIF(P$61:P$65,"DTS5S1")+COUNTIF(P$61:P$65,"S")+COUNTIF(P$61:P$65,"DTS4S")+COUNTIF(P$61:P$65,"DTS4S1")</f>
        <v>6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$65,"D")+COUNTIF(Q$61:Q$65,"DT")+COUNTIF(Q$61:Q$65,"DTS")+COUNTIF(Q$61:Q$65,"DTS1")+COUNTIF(Q$61:Q$65,"DTSDS")+COUNTIF(Q$61:Q$65,"DTSDS1")+COUNTIF(Q$61:Q$65,"DTS5S")+COUNTIF(Q$61:Q$65,"DTS5S1")+COUNTIF(Q$61:Q$65,"S")+COUNTIF(Q$61:Q$65,"DTS4S")+COUNTIF(Q$61:Q$65,"DTS4S1")</f>
        <v>4</v>
      </c>
      <c r="R3" s="4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$65,"D")+COUNTIF(R$61:R$65,"DT")+COUNTIF(R$61:R$65,"DTS")+COUNTIF(R$61:R$65,"DTS1")+COUNTIF(R$61:R$65,"DTSDS")+COUNTIF(R$61:R$65,"DTSDS1")+COUNTIF(R$61:R$65,"DTS5S")+COUNTIF(R$61:R$65,"DTS5S1")+COUNTIF(R$61:R$65,"S")+COUNTIF(R$61:R$65,"DTS4S")+COUNTIF(R$61:R$65,"DTS4S1")</f>
        <v>3</v>
      </c>
      <c r="S3" s="4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$65,"D")+COUNTIF(S$61:S$65,"DT")+COUNTIF(S$61:S$65,"DTS")+COUNTIF(S$61:S$65,"DTS1")+COUNTIF(S$61:S$65,"DTSDS")+COUNTIF(S$61:S$65,"DTSDS1")+COUNTIF(S$61:S$65,"DTS5S")+COUNTIF(S$61:S$65,"DTS5S1")+COUNTIF(S$61:S$65,"S")+COUNTIF(S$61:S$65,"DTS4S")+COUNTIF(S$61:S$65,"DTS4S1")</f>
        <v>4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$65,"D")+COUNTIF(T$61:T$65,"DT")+COUNTIF(T$61:T$65,"DTS")+COUNTIF(T$61:T$65,"DTS1")+COUNTIF(T$61:T$65,"DTSDS")+COUNTIF(T$61:T$65,"DTSDS1")+COUNTIF(T$61:T$65,"DTS5S")+COUNTIF(T$61:T$65,"DTS5S1")+COUNTIF(T$61:T$65,"S")+COUNTIF(T$61:T$65,"DTS4S")+COUNTIF(T$61:T$65,"DTS4S1")</f>
        <v>3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$65,"D")+COUNTIF(U$61:U$65,"DT")+COUNTIF(U$61:U$65,"DTS")+COUNTIF(U$61:U$65,"DTS1")+COUNTIF(U$61:U$65,"DTSDS")+COUNTIF(U$61:U$65,"DTSDS1")+COUNTIF(U$61:U$65,"DTS5S")+COUNTIF(U$61:U$65,"DTS5S1")+COUNTIF(U$61:U$65,"S")+COUNTIF(U$61:U$65,"DTS4S")+COUNTIF(U$61:U$65,"DTS4S1")</f>
        <v>4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$65,"D")+COUNTIF(V$61:V$65,"DT")+COUNTIF(V$61:V$65,"DTS")+COUNTIF(V$61:V$65,"DTS1")+COUNTIF(V$61:V$65,"DTSDS")+COUNTIF(V$61:V$65,"DTSDS1")+COUNTIF(V$61:V$65,"DTS5S")+COUNTIF(V$61:V$65,"DTS5S1")+COUNTIF(V$61:V$65,"S")+COUNTIF(V$61:V$65,"DTS4S")+COUNTIF(V$61:V$65,"DTS4S1")</f>
        <v>3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$65,"D")+COUNTIF(W$61:W$65,"DT")+COUNTIF(W$61:W$65,"DTS")+COUNTIF(W$61:W$65,"DTS1")+COUNTIF(W$61:W$65,"DTSDS")+COUNTIF(W$61:W$65,"DTSDS1")+COUNTIF(W$61:W$65,"DTS5S")+COUNTIF(W$61:W$65,"DTS5S1")+COUNTIF(W$61:W$65,"S")+COUNTIF(W$61:W$65,"DTS4S")+COUNTIF(W$61:W$65,"DTS4S1")</f>
        <v>4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$65,"D")+COUNTIF(X$61:X$65,"DT")+COUNTIF(X$61:X$65,"DTS")+COUNTIF(X$61:X$65,"DTS1")+COUNTIF(X$61:X$65,"DTSDS")+COUNTIF(X$61:X$65,"DTSDS1")+COUNTIF(X$61:X$65,"DTS5S")+COUNTIF(X$61:X$65,"DTS5S1")+COUNTIF(X$61:X$65,"S")+COUNTIF(X$61:X$65,"DTS4S")+COUNTIF(X$61:X$65,"DTS4S1")</f>
        <v>4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$65,"D")+COUNTIF(Y$61:Y$65,"DT")+COUNTIF(Y$61:Y$65,"DTS")+COUNTIF(Y$61:Y$65,"DTS1")+COUNTIF(Y$61:Y$65,"DTSDS")+COUNTIF(Y$61:Y$65,"DTSDS1")+COUNTIF(Y$61:Y$65,"DTS5S")+COUNTIF(Y$61:Y$65,"DTS5S1")+COUNTIF(Y$61:Y$65,"S")+COUNTIF(Y$61:Y$65,"DTS4S")+COUNTIF(Y$61:Y$65,"DTS4S1")</f>
        <v>4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$65,"D")+COUNTIF(Z$61:Z$65,"DT")+COUNTIF(Z$61:Z$65,"DTS")+COUNTIF(Z$61:Z$65,"DTS1")+COUNTIF(Z$61:Z$65,"DTSDS")+COUNTIF(Z$61:Z$65,"DTSDS1")+COUNTIF(Z$61:Z$65,"DTS5S")+COUNTIF(Z$61:Z$65,"DTS5S1")+COUNTIF(Z$61:Z$65,"S")+COUNTIF(Z$61:Z$65,"DTS4S")+COUNTIF(Z$61:Z$65,"DTS4S1")</f>
        <v>4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$65,"D")+COUNTIF(AA$61:AA$65,"DT")+COUNTIF(AA$61:AA$65,"DTS")+COUNTIF(AA$61:AA$65,"DTS1")+COUNTIF(AA$61:AA$65,"DTSDS")+COUNTIF(AA$61:AA$65,"DTSDS1")+COUNTIF(AA$61:AA$65,"DTS5S")+COUNTIF(AA$61:AA$65,"DTS5S1")+COUNTIF(AA$61:AA$65,"S")+COUNTIF(AA$61:AA$65,"DTS4S")+COUNTIF(AA$61:AA$65,"DTS4S1")</f>
        <v>4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$65,"D")+COUNTIF(AB$61:AB$65,"DT")+COUNTIF(AB$61:AB$65,"DTS")+COUNTIF(AB$61:AB$65,"DTS1")+COUNTIF(AB$61:AB$65,"DTSDS")+COUNTIF(AB$61:AB$65,"DTSDS1")+COUNTIF(AB$61:AB$65,"DTS5S")+COUNTIF(AB$61:AB$65,"DTS5S1")+COUNTIF(AB$61:AB$65,"S")+COUNTIF(AB$61:AB$65,"DTS4S")+COUNTIF(AB$61:AB$65,"DTS4S1")</f>
        <v>4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$65,"D")+COUNTIF(AC$61:AC$65,"DT")+COUNTIF(AC$61:AC$65,"DTS")+COUNTIF(AC$61:AC$65,"DTS1")+COUNTIF(AC$61:AC$65,"DTSDS")+COUNTIF(AC$61:AC$65,"DTSDS1")+COUNTIF(AC$61:AC$65,"DTS5S")+COUNTIF(AC$61:AC$65,"DTS5S1")+COUNTIF(AC$61:AC$65,"S")+COUNTIF(AC$61:AC$65,"DTS4S")+COUNTIF(AC$61:AC$65,"DTS4S1")</f>
        <v>3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$65,"D")+COUNTIF(AD$61:AD$65,"DT")+COUNTIF(AD$61:AD$65,"DTS")+COUNTIF(AD$61:AD$65,"DTS1")+COUNTIF(AD$61:AD$65,"DTSDS")+COUNTIF(AD$61:AD$65,"DTSDS1")+COUNTIF(AD$61:AD$65,"DTS5S")+COUNTIF(AD$61:AD$65,"DTS5S1")+COUNTIF(AD$61:AD$65,"S")+COUNTIF(AD$61:AD$65,"DTS4S")+COUNTIF(AD$61:AD$65,"DTS4S1")</f>
        <v>3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$65,"D")+COUNTIF(AE$61:AE$65,"DT")+COUNTIF(AE$61:AE$65,"DTS")+COUNTIF(AE$61:AE$65,"DTS1")+COUNTIF(AE$61:AE$65,"DTSDS")+COUNTIF(AE$61:AE$65,"DTSDS1")+COUNTIF(AE$61:AE$65,"DTS5S")+COUNTIF(AE$61:AE$65,"DTS5S1")+COUNTIF(AE$61:AE$65,"S")+COUNTIF(AE$61:AE$65,"DTS4S")+COUNTIF(AE$61:AE$65,"DTS4S1")</f>
        <v>4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$65,"D")+COUNTIF(AF$61:AF$65,"DT")+COUNTIF(AF$61:AF$65,"DTS")+COUNTIF(AF$61:AF$65,"DTS1")+COUNTIF(AF$61:AF$65,"DTSDS")+COUNTIF(AF$61:AF$65,"DTSDS1")+COUNTIF(AF$61:AF$65,"DTS5S")+COUNTIF(AF$61:AF$65,"DTS5S1")+COUNTIF(AF$61:AF$65,"S")+COUNTIF(AF$61:AF$65,"DTS4S")+COUNTIF(AF$61:AF$65,"DTS4S1")</f>
        <v>4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$65,"D")+COUNTIF(AG$61:AG$65,"DT")+COUNTIF(AG$61:AG$65,"DTS")+COUNTIF(AG$61:AG$65,"DTS1")+COUNTIF(AG$61:AG$65,"DTSDS")+COUNTIF(AG$61:AG$65,"DTSDS1")+COUNTIF(AG$61:AG$65,"DTS5S")+COUNTIF(AG$61:AG$65,"DTS5S1")+COUNTIF(AG$61:AG$65,"S")+COUNTIF(AG$61:AG$65,"DTS4S")+COUNTIF(AG$61:AG$65,"DTS4S1")</f>
        <v>8</v>
      </c>
      <c r="AH3" s="4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$65,"D")+COUNTIF(AH$61:AH$65,"DT")+COUNTIF(AH$61:AH$65,"DTS")+COUNTIF(AH$61:AH$65,"DTS1")+COUNTIF(AH$61:AH$65,"DTSDS")+COUNTIF(AH$61:AH$65,"DTSDS1")+COUNTIF(AH$61:AH$65,"DTS5S")+COUNTIF(AH$61:AH$65,"DTS5S1")+COUNTIF(AH$61:AH$65,"S")+COUNTIF(AH$61:AH$65,"DTS4S")+COUNTIF(AH$61:AH$65,"DTS4S1")</f>
        <v>0</v>
      </c>
      <c r="AI3" s="1389">
        <f>SUM(D3:AH3)-(4*31)</f>
        <v>-1</v>
      </c>
      <c r="AJ3" s="1390"/>
      <c r="AK3" s="540"/>
      <c r="AL3" s="540"/>
      <c r="AM3" s="1394"/>
      <c r="AN3" s="1395"/>
      <c r="AO3" s="1395"/>
      <c r="AP3" s="1395"/>
      <c r="AQ3" s="1395"/>
      <c r="AR3" s="1395"/>
      <c r="AS3" s="1395"/>
      <c r="AT3" s="1395"/>
      <c r="AU3" s="1395"/>
      <c r="AV3" s="1395"/>
      <c r="AW3" s="1395"/>
      <c r="AX3" s="1395"/>
      <c r="AY3" s="1395"/>
      <c r="AZ3" s="1395"/>
      <c r="BA3" s="1395"/>
      <c r="BB3" s="1395"/>
      <c r="BC3" s="1396"/>
      <c r="BD3" s="1405"/>
      <c r="BE3" s="1445"/>
      <c r="BF3" s="1407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388"/>
      <c r="B4" s="639" t="s">
        <v>3</v>
      </c>
      <c r="C4" s="640">
        <v>8</v>
      </c>
      <c r="D4" s="4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$66:D$75,"D")+COUNTIF(D$66:D$75,"DT")+COUNTIF(D$66:D$75,"DTS")+COUNTIF(D$66:D$75,"DTS1")+COUNTIF(D$66:D$75,"DTSDS")+COUNTIF(D$66:D$75,"DTSDS1")+COUNTIF(D$66:D$75,"DTS5S")+COUNTIF(D$66:D$75,"DTS5S1")+COUNTIF(D$66:D$75,"S")+COUNTIF(D$66:D$75,"DTS4S")+COUNTIF(D$66:D$75,"DTS4S1")</f>
        <v>6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$66:E$75,"D")+COUNTIF(E$66:E$75,"DT")+COUNTIF(E$66:E$75,"DTS")+COUNTIF(E$66:E$75,"DTS1")+COUNTIF(E$66:E$75,"DTSDS")+COUNTIF(E$66:E$75,"DTSDS1")+COUNTIF(E$66:E$75,"DTS5S")+COUNTIF(E$66:E$75,"DTS5S1")+COUNTIF(E$66:E$75,"S")+COUNTIF(E$66:E$75,"DTS4S")+COUNTIF(E$66:E$75,"DTS4S1")</f>
        <v>8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$66:F$75,"D")+COUNTIF(F$66:F$75,"DT")+COUNTIF(F$66:F$75,"DTS")+COUNTIF(F$66:F$75,"DTS1")+COUNTIF(F$66:F$75,"DTSDS")+COUNTIF(F$66:F$75,"DTSDS1")+COUNTIF(F$66:F$75,"DTS5S")+COUNTIF(F$66:F$75,"DTS5S1")+COUNTIF(F$66:F$75,"S")+COUNTIF(F$66:F$75,"DTS4S")+COUNTIF(F$66:F$75,"DTS4S1")</f>
        <v>8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$66:G$75,"D")+COUNTIF(G$66:G$75,"DT")+COUNTIF(G$66:G$75,"DTS")+COUNTIF(G$66:G$75,"DTS1")+COUNTIF(G$66:G$75,"DTSDS")+COUNTIF(G$66:G$75,"DTSDS1")+COUNTIF(G$66:G$75,"DTS5S")+COUNTIF(G$66:G$75,"DTS5S1")+COUNTIF(G$66:G$75,"S")+COUNTIF(G$66:G$75,"DTS4S")+COUNTIF(G$66:G$75,"DTS4S1")</f>
        <v>7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$66:H$75,"D")+COUNTIF(H$66:H$75,"DT")+COUNTIF(H$66:H$75,"DTS")+COUNTIF(H$66:H$75,"DTS1")+COUNTIF(H$66:H$75,"DTSDS")+COUNTIF(H$66:H$75,"DTSDS1")+COUNTIF(H$66:H$75,"DTS5S")+COUNTIF(H$66:H$75,"DTS5S1")+COUNTIF(H$66:H$75,"S")+COUNTIF(H$66:H$75,"DTS4S")+COUNTIF(H$66:H$75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$66:I$75,"D")+COUNTIF(I$66:I$75,"DT")+COUNTIF(I$66:I$75,"DTS")+COUNTIF(I$66:I$75,"DTS1")+COUNTIF(I$66:I$75,"DTSDS")+COUNTIF(I$66:I$75,"DTSDS1")+COUNTIF(I$66:I$75,"DTS5S")+COUNTIF(I$66:I$75,"DTS5S1")+COUNTIF(I$66:I$75,"S")+COUNTIF(I$66:I$75,"DTS4S")+COUNTIF(I$66:I$75,"DTS4S1")</f>
        <v>8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$66:J$75,"D")+COUNTIF(J$66:J$75,"DT")+COUNTIF(J$66:J$75,"DTS")+COUNTIF(J$66:J$75,"DTS1")+COUNTIF(J$66:J$75,"DTSDS")+COUNTIF(J$66:J$75,"DTSDS1")+COUNTIF(J$66:J$75,"DTS5S")+COUNTIF(J$66:J$75,"DTS5S1")+COUNTIF(J$66:J$75,"S")+COUNTIF(J$66:J$75,"DTS4S")+COUNTIF(J$66:J$75,"DTS4S1")</f>
        <v>8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$66:K$75,"D")+COUNTIF(K$66:K$75,"DT")+COUNTIF(K$66:K$75,"DTS")+COUNTIF(K$66:K$75,"DTS1")+COUNTIF(K$66:K$75,"DTSDS")+COUNTIF(K$66:K$75,"DTSDS1")+COUNTIF(K$66:K$75,"DTS5S")+COUNTIF(K$66:K$75,"DTS5S1")+COUNTIF(K$66:K$75,"S")+COUNTIF(K$66:K$75,"DTS4S")+COUNTIF(K$66:K$75,"DTS4S1")</f>
        <v>8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$66:L$75,"D")+COUNTIF(L$66:L$75,"DT")+COUNTIF(L$66:L$75,"DTS")+COUNTIF(L$66:L$75,"DTS1")+COUNTIF(L$66:L$75,"DTSDS")+COUNTIF(L$66:L$75,"DTSDS1")+COUNTIF(L$66:L$75,"DTS5S")+COUNTIF(L$66:L$75,"DTS5S1")+COUNTIF(L$66:L$75,"S")+COUNTIF(L$66:L$75,"DTS4S")+COUNTIF(L$66:L$75,"DTS4S1")</f>
        <v>16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$66:M$75,"D")+COUNTIF(M$66:M$75,"DT")+COUNTIF(M$66:M$75,"DTS")+COUNTIF(M$66:M$75,"DTS1")+COUNTIF(M$66:M$75,"DTSDS")+COUNTIF(M$66:M$75,"DTSDS1")+COUNTIF(M$66:M$75,"DTS5S")+COUNTIF(M$66:M$75,"DTS5S1")+COUNTIF(M$66:M$75,"S")+COUNTIF(M$66:M$75,"DTS4S")+COUNTIF(M$66:M$75,"DTS4S1")</f>
        <v>7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$66:N$75,"D")+COUNTIF(N$66:N$75,"DT")+COUNTIF(N$66:N$75,"DTS")+COUNTIF(N$66:N$75,"DTS1")+COUNTIF(N$66:N$75,"DTSDS")+COUNTIF(N$66:N$75,"DTSDS1")+COUNTIF(N$66:N$75,"DTS5S")+COUNTIF(N$66:N$75,"DTS5S1")+COUNTIF(N$66:N$75,"S")+COUNTIF(N$66:N$75,"DTS4S")+COUNTIF(N$66:N$75,"DTS4S1")</f>
        <v>8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$66:O$75,"D")+COUNTIF(O$66:O$75,"DT")+COUNTIF(O$66:O$75,"DTS")+COUNTIF(O$66:O$75,"DTS1")+COUNTIF(O$66:O$75,"DTSDS")+COUNTIF(O$66:O$75,"DTSDS1")+COUNTIF(O$66:O$75,"DTS5S")+COUNTIF(O$66:O$75,"DTS5S1")+COUNTIF(O$66:O$75,"S")+COUNTIF(O$66:O$75,"DTS4S")+COUNTIF(O$66:O$75,"DTS4S1")</f>
        <v>8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$66:P$75,"D")+COUNTIF(P$66:P$75,"DT")+COUNTIF(P$66:P$75,"DTS")+COUNTIF(P$66:P$75,"DTS1")+COUNTIF(P$66:P$75,"DTSDS")+COUNTIF(P$66:P$75,"DTSDS1")+COUNTIF(P$66:P$75,"DTS5S")+COUNTIF(P$66:P$75,"DTS5S1")+COUNTIF(P$66:P$75,"S")+COUNTIF(P$66:P$75,"DTS4S")+COUNTIF(P$66:P$75,"DTS4S1")</f>
        <v>6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$66:Q$75,"D")+COUNTIF(Q$66:Q$75,"DT")+COUNTIF(Q$66:Q$75,"DTS")+COUNTIF(Q$66:Q$75,"DTS1")+COUNTIF(Q$66:Q$75,"DTSDS")+COUNTIF(Q$66:Q$75,"DTSDS1")+COUNTIF(Q$66:Q$75,"DTS5S")+COUNTIF(Q$66:Q$75,"DTS5S1")+COUNTIF(Q$66:Q$75,"S")+COUNTIF(Q$66:Q$75,"DTS4S")+COUNTIF(Q$66:Q$75,"DTS4S1")</f>
        <v>8</v>
      </c>
      <c r="R4" s="4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$66:R$75,"D")+COUNTIF(R$66:R$75,"DT")+COUNTIF(R$66:R$75,"DTS")+COUNTIF(R$66:R$75,"DTS1")+COUNTIF(R$66:R$75,"DTSDS")+COUNTIF(R$66:R$75,"DTSDS1")+COUNTIF(R$66:R$75,"DTS5S")+COUNTIF(R$66:R$75,"DTS5S1")+COUNTIF(R$66:R$75,"S")+COUNTIF(R$66:R$75,"DTS4S")+COUNTIF(R$66:R$75,"DTS4S1")</f>
        <v>8</v>
      </c>
      <c r="S4" s="4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$66:S$75,"D")+COUNTIF(S$66:S$75,"DT")+COUNTIF(S$66:S$75,"DTS")+COUNTIF(S$66:S$75,"DTS1")+COUNTIF(S$66:S$75,"DTSDS")+COUNTIF(S$66:S$75,"DTSDS1")+COUNTIF(S$66:S$75,"DTS5S")+COUNTIF(S$66:S$75,"DTS5S1")+COUNTIF(S$66:S$75,"S")+COUNTIF(S$66:S$75,"DTS4S")+COUNTIF(S$66:S$75,"DTS4S1")</f>
        <v>8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$66:T$75,"D")+COUNTIF(T$66:T$75,"DT")+COUNTIF(T$66:T$75,"DTS")+COUNTIF(T$66:T$75,"DTS1")+COUNTIF(T$66:T$75,"DTSDS")+COUNTIF(T$66:T$75,"DTSDS1")+COUNTIF(T$66:T$75,"DTS5S")+COUNTIF(T$66:T$75,"DTS5S1")+COUNTIF(T$66:T$75,"S")+COUNTIF(T$66:T$75,"DTS4S")+COUNTIF(T$66:T$75,"DTS4S1")</f>
        <v>8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$66:U$75,"D")+COUNTIF(U$66:U$75,"DT")+COUNTIF(U$66:U$75,"DTS")+COUNTIF(U$66:U$75,"DTS1")+COUNTIF(U$66:U$75,"DTSDS")+COUNTIF(U$66:U$75,"DTSDS1")+COUNTIF(U$66:U$75,"DTS5S")+COUNTIF(U$66:U$75,"DTS5S1")+COUNTIF(U$66:U$75,"S")+COUNTIF(U$66:U$75,"DTS4S")+COUNTIF(U$66:U$75,"DTS4S1")</f>
        <v>8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$66:V$75,"D")+COUNTIF(V$66:V$75,"DT")+COUNTIF(V$66:V$75,"DTS")+COUNTIF(V$66:V$75,"DTS1")+COUNTIF(V$66:V$75,"DTSDS")+COUNTIF(V$66:V$75,"DTSDS1")+COUNTIF(V$66:V$75,"DTS5S")+COUNTIF(V$66:V$75,"DTS5S1")+COUNTIF(V$66:V$75,"S")+COUNTIF(V$66:V$75,"DTS4S")+COUNTIF(V$66:V$75,"DTS4S1")</f>
        <v>8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$66:W$75,"D")+COUNTIF(W$66:W$75,"DT")+COUNTIF(W$66:W$75,"DTS")+COUNTIF(W$66:W$75,"DTS1")+COUNTIF(W$66:W$75,"DTSDS")+COUNTIF(W$66:W$75,"DTSDS1")+COUNTIF(W$66:W$75,"DTS5S")+COUNTIF(W$66:W$75,"DTS5S1")+COUNTIF(W$66:W$75,"S")+COUNTIF(W$66:W$75,"DTS4S")+COUNTIF(W$66:W$75,"DTS4S1")</f>
        <v>8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$66:X$75,"D")+COUNTIF(X$66:X$75,"DT")+COUNTIF(X$66:X$75,"DTS")+COUNTIF(X$66:X$75,"DTS1")+COUNTIF(X$66:X$75,"DTSDS")+COUNTIF(X$66:X$75,"DTSDS1")+COUNTIF(X$66:X$75,"DTS5S")+COUNTIF(X$66:X$75,"DTS5S1")+COUNTIF(X$66:X$75,"S")+COUNTIF(X$66:X$75,"DTS4S")+COUNTIF(X$66:X$75,"DTS4S1")</f>
        <v>8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$66:Y$75,"D")+COUNTIF(Y$66:Y$75,"DT")+COUNTIF(Y$66:Y$75,"DTS")+COUNTIF(Y$66:Y$75,"DTS1")+COUNTIF(Y$66:Y$75,"DTSDS")+COUNTIF(Y$66:Y$75,"DTSDS1")+COUNTIF(Y$66:Y$75,"DTS5S")+COUNTIF(Y$66:Y$75,"DTS5S1")+COUNTIF(Y$66:Y$75,"S")+COUNTIF(Y$66:Y$75,"DTS4S")+COUNTIF(Y$66:Y$75,"DTS4S1")</f>
        <v>8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$66:Z$75,"D")+COUNTIF(Z$66:Z$75,"DT")+COUNTIF(Z$66:Z$75,"DTS")+COUNTIF(Z$66:Z$75,"DTS1")+COUNTIF(Z$66:Z$75,"DTSDS")+COUNTIF(Z$66:Z$75,"DTSDS1")+COUNTIF(Z$66:Z$75,"DTS5S")+COUNTIF(Z$66:Z$75,"DTS5S1")+COUNTIF(Z$66:Z$75,"S")+COUNTIF(Z$66:Z$75,"DTS4S")+COUNTIF(Z$66:Z$75,"DTS4S1")</f>
        <v>8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$66:AA$75,"D")+COUNTIF(AA$66:AA$75,"DT")+COUNTIF(AA$66:AA$75,"DTS")+COUNTIF(AA$66:AA$75,"DTS1")+COUNTIF(AA$66:AA$75,"DTSDS")+COUNTIF(AA$66:AA$75,"DTSDS1")+COUNTIF(AA$66:AA$75,"DTS5S")+COUNTIF(AA$66:AA$75,"DTS5S1")+COUNTIF(AA$66:AA$75,"S")+COUNTIF(AA$66:AA$75,"DTS4S")+COUNTIF(AA$66:AA$75,"DTS4S1")</f>
        <v>8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$66:AB$75,"D")+COUNTIF(AB$66:AB$75,"DT")+COUNTIF(AB$66:AB$75,"DTS")+COUNTIF(AB$66:AB$75,"DTS1")+COUNTIF(AB$66:AB$75,"DTSDS")+COUNTIF(AB$66:AB$75,"DTSDS1")+COUNTIF(AB$66:AB$75,"DTS5S")+COUNTIF(AB$66:AB$75,"DTS5S1")+COUNTIF(AB$66:AB$75,"S")+COUNTIF(AB$66:AB$75,"DTS4S")+COUNTIF(AB$66:AB$75,"DTS4S1")</f>
        <v>7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$66:AC$75,"D")+COUNTIF(AC$66:AC$75,"DT")+COUNTIF(AC$66:AC$75,"DTS")+COUNTIF(AC$66:AC$75,"DTS1")+COUNTIF(AC$66:AC$75,"DTSDS")+COUNTIF(AC$66:AC$75,"DTSDS1")+COUNTIF(AC$66:AC$75,"DTS5S")+COUNTIF(AC$66:AC$75,"DTS5S1")+COUNTIF(AC$66:AC$75,"S")+COUNTIF(AC$66:AC$75,"DTS4S")+COUNTIF(AC$66:AC$75,"DTS4S1")</f>
        <v>8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$66:AD$75,"D")+COUNTIF(AD$66:AD$75,"DT")+COUNTIF(AD$66:AD$75,"DTS")+COUNTIF(AD$66:AD$75,"DTS1")+COUNTIF(AD$66:AD$75,"DTSDS")+COUNTIF(AD$66:AD$75,"DTSDS1")+COUNTIF(AD$66:AD$75,"DTS5S")+COUNTIF(AD$66:AD$75,"DTS5S1")+COUNTIF(AD$66:AD$75,"S")+COUNTIF(AD$66:AD$75,"DTS4S")+COUNTIF(AD$66:AD$75,"DTS4S1")</f>
        <v>8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$66:AE$75,"D")+COUNTIF(AE$66:AE$75,"DT")+COUNTIF(AE$66:AE$75,"DTS")+COUNTIF(AE$66:AE$75,"DTS1")+COUNTIF(AE$66:AE$75,"DTSDS")+COUNTIF(AE$66:AE$75,"DTSDS1")+COUNTIF(AE$66:AE$75,"DTS5S")+COUNTIF(AE$66:AE$75,"DTS5S1")+COUNTIF(AE$66:AE$75,"S")+COUNTIF(AE$66:AE$75,"DTS4S")+COUNTIF(AE$66:AE$75,"DTS4S1")</f>
        <v>8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$66:AF$75,"D")+COUNTIF(AF$66:AF$75,"DT")+COUNTIF(AF$66:AF$75,"DTS")+COUNTIF(AF$66:AF$75,"DTS1")+COUNTIF(AF$66:AF$75,"DTSDS")+COUNTIF(AF$66:AF$75,"DTSDS1")+COUNTIF(AF$66:AF$75,"DTS5S")+COUNTIF(AF$66:AF$75,"DTS5S1")+COUNTIF(AF$66:AF$75,"S")+COUNTIF(AF$66:AF$75,"DTS4S")+COUNTIF(AF$66:AF$75,"DTS4S1")</f>
        <v>8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$66:AG$75,"D")+COUNTIF(AG$66:AG$75,"DT")+COUNTIF(AG$66:AG$75,"DTS")+COUNTIF(AG$66:AG$75,"DTS1")+COUNTIF(AG$66:AG$75,"DTSDS")+COUNTIF(AG$66:AG$75,"DTSDS1")+COUNTIF(AG$66:AG$75,"DTS5S")+COUNTIF(AG$66:AG$75,"DTS5S1")+COUNTIF(AG$66:AG$75,"S")+COUNTIF(AG$66:AG$75,"DTS4S")+COUNTIF(AG$66:AG$75,"DTS4S1")</f>
        <v>14</v>
      </c>
      <c r="AH4" s="4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$66:AH$75,"D")+COUNTIF(AH$66:AH$75,"DT")+COUNTIF(AH$66:AH$75,"DTS")+COUNTIF(AH$66:AH$75,"DTS1")+COUNTIF(AH$66:AH$75,"DTSDS")+COUNTIF(AH$66:AH$75,"DTSDS1")+COUNTIF(AH$66:AH$75,"DTS5S")+COUNTIF(AH$66:AH$75,"DTS5S1")+COUNTIF(AH$66:AH$75,"S")+COUNTIF(AH$66:AH$75,"DTS4S")+COUNTIF(AH$66:AH$75,"DTS4S1")</f>
        <v>0</v>
      </c>
      <c r="AI4" s="1389">
        <f>SUM(D4:AH4)-(8*31)</f>
        <v>-1</v>
      </c>
      <c r="AJ4" s="1390"/>
      <c r="AK4" s="540"/>
      <c r="AL4" s="540"/>
      <c r="AM4" s="1394"/>
      <c r="AN4" s="1395"/>
      <c r="AO4" s="1395"/>
      <c r="AP4" s="1395"/>
      <c r="AQ4" s="1395"/>
      <c r="AR4" s="1395"/>
      <c r="AS4" s="1395"/>
      <c r="AT4" s="1395"/>
      <c r="AU4" s="1395"/>
      <c r="AV4" s="1395"/>
      <c r="AW4" s="1395"/>
      <c r="AX4" s="1395"/>
      <c r="AY4" s="1395"/>
      <c r="AZ4" s="1395"/>
      <c r="BA4" s="1395"/>
      <c r="BB4" s="1395"/>
      <c r="BC4" s="1396"/>
      <c r="BD4" s="1405"/>
      <c r="BE4" s="1445"/>
      <c r="BF4" s="1408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397"/>
      <c r="B5" s="1398"/>
      <c r="C5" s="1399"/>
      <c r="D5" s="822">
        <f t="shared" ref="D5:AH5" si="18">+D2+D3+D4</f>
        <v>13</v>
      </c>
      <c r="E5" s="822">
        <f t="shared" si="18"/>
        <v>13</v>
      </c>
      <c r="F5" s="822">
        <f t="shared" si="18"/>
        <v>12</v>
      </c>
      <c r="G5" s="822">
        <f t="shared" si="18"/>
        <v>13</v>
      </c>
      <c r="H5" s="822">
        <f t="shared" si="18"/>
        <v>13</v>
      </c>
      <c r="I5" s="822">
        <f t="shared" si="18"/>
        <v>13</v>
      </c>
      <c r="J5" s="822">
        <f t="shared" si="18"/>
        <v>13</v>
      </c>
      <c r="K5" s="822">
        <f t="shared" si="18"/>
        <v>13</v>
      </c>
      <c r="L5" s="822">
        <f t="shared" si="18"/>
        <v>25</v>
      </c>
      <c r="M5" s="822">
        <f t="shared" si="18"/>
        <v>13</v>
      </c>
      <c r="N5" s="822">
        <f t="shared" si="18"/>
        <v>12</v>
      </c>
      <c r="O5" s="822">
        <f t="shared" si="18"/>
        <v>13</v>
      </c>
      <c r="P5" s="822">
        <f t="shared" si="18"/>
        <v>13</v>
      </c>
      <c r="Q5" s="822">
        <f t="shared" si="18"/>
        <v>13</v>
      </c>
      <c r="R5" s="822">
        <f t="shared" si="18"/>
        <v>13</v>
      </c>
      <c r="S5" s="822">
        <f t="shared" si="18"/>
        <v>13</v>
      </c>
      <c r="T5" s="822">
        <f t="shared" si="18"/>
        <v>13</v>
      </c>
      <c r="U5" s="822">
        <f t="shared" si="18"/>
        <v>13</v>
      </c>
      <c r="V5" s="822">
        <f t="shared" si="18"/>
        <v>12</v>
      </c>
      <c r="W5" s="822">
        <f t="shared" si="18"/>
        <v>13</v>
      </c>
      <c r="X5" s="822">
        <f t="shared" si="18"/>
        <v>13</v>
      </c>
      <c r="Y5" s="822">
        <f t="shared" si="18"/>
        <v>13</v>
      </c>
      <c r="Z5" s="822">
        <f t="shared" si="18"/>
        <v>13</v>
      </c>
      <c r="AA5" s="822">
        <f t="shared" si="18"/>
        <v>13</v>
      </c>
      <c r="AB5" s="822">
        <f t="shared" si="18"/>
        <v>13</v>
      </c>
      <c r="AC5" s="822">
        <f t="shared" si="18"/>
        <v>13</v>
      </c>
      <c r="AD5" s="822">
        <f t="shared" si="18"/>
        <v>13</v>
      </c>
      <c r="AE5" s="822">
        <f t="shared" si="18"/>
        <v>13</v>
      </c>
      <c r="AF5" s="822">
        <f t="shared" si="18"/>
        <v>13</v>
      </c>
      <c r="AG5" s="822">
        <f t="shared" si="18"/>
        <v>24</v>
      </c>
      <c r="AH5" s="822">
        <f t="shared" si="18"/>
        <v>0</v>
      </c>
      <c r="AI5" s="1389">
        <f>+AI2+AI3+AI4</f>
        <v>7</v>
      </c>
      <c r="AJ5" s="1390"/>
      <c r="AK5" s="541"/>
      <c r="AL5" s="541"/>
      <c r="AM5" s="1420"/>
      <c r="AN5" s="1421"/>
      <c r="AO5" s="1421"/>
      <c r="AP5" s="1421"/>
      <c r="AQ5" s="1421"/>
      <c r="AR5" s="1421"/>
      <c r="AS5" s="1421"/>
      <c r="AT5" s="1421"/>
      <c r="AU5" s="1421"/>
      <c r="AV5" s="1421"/>
      <c r="AW5" s="1421"/>
      <c r="AX5" s="1421"/>
      <c r="AY5" s="1421"/>
      <c r="AZ5" s="1421"/>
      <c r="BA5" s="1421"/>
      <c r="BB5" s="1421"/>
      <c r="BC5" s="1422"/>
      <c r="BD5" s="53"/>
      <c r="BE5" s="10"/>
      <c r="BF5" s="9"/>
      <c r="BG5" s="9"/>
      <c r="BH5" s="9"/>
      <c r="BI5" s="9"/>
      <c r="BJ5" s="9"/>
      <c r="BK5" s="9"/>
      <c r="BL5" s="9"/>
      <c r="BM5" s="9"/>
      <c r="BN5" s="9"/>
      <c r="BO5" s="50"/>
      <c r="BP5" s="50"/>
      <c r="BQ5" s="50"/>
      <c r="BR5" s="50"/>
      <c r="BS5" s="50"/>
      <c r="BT5" s="50"/>
      <c r="BU5" s="54"/>
      <c r="BV5" s="54"/>
      <c r="BW5" s="54"/>
      <c r="BX5" s="54"/>
      <c r="BY5" s="54"/>
      <c r="BZ5" s="54"/>
      <c r="CA5" s="54"/>
      <c r="CB5" s="54"/>
    </row>
    <row r="6" spans="1:95" ht="21" customHeight="1" thickBot="1" x14ac:dyDescent="0.3">
      <c r="A6" s="1409" t="s">
        <v>4</v>
      </c>
      <c r="B6" s="644" t="s">
        <v>1</v>
      </c>
      <c r="C6" s="645">
        <v>1</v>
      </c>
      <c r="D6" s="4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$3307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1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$3307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1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$3307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1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$3307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$3307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$3307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1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$3307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$3307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$3307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$3307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2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$3307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1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$3307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$3307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$3307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1</v>
      </c>
      <c r="R6" s="4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$3307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4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$3307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1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$3307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1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$3307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1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$3307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1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$3307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1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$3307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1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$3307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1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$3307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$3307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1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$3307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1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$3307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1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$3307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1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$3307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2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$3307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1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$3307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1</v>
      </c>
      <c r="AH6" s="4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$3307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0</v>
      </c>
      <c r="AI6" s="137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405">
        <f>12/24</f>
        <v>0.5</v>
      </c>
      <c r="BE6" s="545"/>
      <c r="BF6" s="1406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386"/>
      <c r="B7" s="234" t="s">
        <v>2</v>
      </c>
      <c r="C7" s="139">
        <v>4</v>
      </c>
      <c r="D7" s="4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$65,"N")+COUNTIF(D$61:D$65,"NT")+COUNTIF(D$61:D$65,"NTS")+COUNTIF(D$61:D$65,"NTS1")+COUNTIF(D$61:D$65,"NTSDS")+COUNTIF(D$61:D$65,"NTSDS1")+COUNTIF(D$61:D$65,"NTS5S")+COUNTIF(D$61:D$65,"NTS5S1")+COUNTIF(D$61:D$65,"S")+COUNTIF(D$61:D$65,"NTS4S")+COUNTIF(D$61:D$65,"NTS4S1")</f>
        <v>4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$65,"N")+COUNTIF(E$61:E$65,"NT")+COUNTIF(E$61:E$65,"NTS")+COUNTIF(E$61:E$65,"NTS1")+COUNTIF(E$61:E$65,"NTSDS")+COUNTIF(E$61:E$65,"NTSDS1")+COUNTIF(E$61:E$65,"NTS5S")+COUNTIF(E$61:E$65,"NTS5S1")+COUNTIF(E$61:E$65,"S")+COUNTIF(E$61:E$65,"NTS4S")+COUNTIF(E$61:E$65,"NTS4S1")</f>
        <v>5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$65,"N")+COUNTIF(F$61:F$65,"NT")+COUNTIF(F$61:F$65,"NTS")+COUNTIF(F$61:F$65,"NTS1")+COUNTIF(F$61:F$65,"NTSDS")+COUNTIF(F$61:F$65,"NTSDS1")+COUNTIF(F$61:F$65,"NTS5S")+COUNTIF(F$61:F$65,"NTS5S1")+COUNTIF(F$61:F$65,"S")+COUNTIF(F$61:F$65,"NTS4S")+COUNTIF(F$61:F$65,"NTS4S1")</f>
        <v>4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$65,"N")+COUNTIF(G$61:G$65,"NT")+COUNTIF(G$61:G$65,"NTS")+COUNTIF(G$61:G$65,"NTS1")+COUNTIF(G$61:G$65,"NTSDS")+COUNTIF(G$61:G$65,"NTSDS1")+COUNTIF(G$61:G$65,"NTS5S")+COUNTIF(G$61:G$65,"NTS5S1")+COUNTIF(G$61:G$65,"S")+COUNTIF(G$61:G$65,"NTS4S")+COUNTIF(G$61:G$65,"NTS4S1")</f>
        <v>4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$65,"N")+COUNTIF(H$61:H$65,"NT")+COUNTIF(H$61:H$65,"NTS")+COUNTIF(H$61:H$65,"NTS1")+COUNTIF(H$61:H$65,"NTSDS")+COUNTIF(H$61:H$65,"NTSDS1")+COUNTIF(H$61:H$65,"NTS5S")+COUNTIF(H$61:H$65,"NTS5S1")+COUNTIF(H$61:H$65,"S")+COUNTIF(H$61:H$65,"NTS4S")+COUNTIF(H$61:H$65,"NTS4S1")</f>
        <v>4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$65,"N")+COUNTIF(I$61:I$65,"NT")+COUNTIF(I$61:I$65,"NTS")+COUNTIF(I$61:I$65,"NTS1")+COUNTIF(I$61:I$65,"NTSDS")+COUNTIF(I$61:I$65,"NTSDS1")+COUNTIF(I$61:I$65,"NTS5S")+COUNTIF(I$61:I$65,"NTS5S1")+COUNTIF(I$61:I$65,"S")+COUNTIF(I$61:I$65,"NTS4S")+COUNTIF(I$61:I$65,"NTS4S1")</f>
        <v>4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$65,"N")+COUNTIF(J$61:J$65,"NT")+COUNTIF(J$61:J$65,"NTS")+COUNTIF(J$61:J$65,"NTS1")+COUNTIF(J$61:J$65,"NTSDS")+COUNTIF(J$61:J$65,"NTSDS1")+COUNTIF(J$61:J$65,"NTS5S")+COUNTIF(J$61:J$65,"NTS5S1")+COUNTIF(J$61:J$65,"S")+COUNTIF(J$61:J$65,"NTS4S")+COUNTIF(J$61:J$65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$65,"N")+COUNTIF(K$61:K$65,"NT")+COUNTIF(K$61:K$65,"NTS")+COUNTIF(K$61:K$65,"NTS1")+COUNTIF(K$61:K$65,"NTSDS")+COUNTIF(K$61:K$65,"NTSDS1")+COUNTIF(K$61:K$65,"NTS5S")+COUNTIF(K$61:K$65,"NTS5S1")+COUNTIF(K$61:K$65,"S")+COUNTIF(K$61:K$65,"NTS4S")+COUNTIF(K$61:K$65,"NTS4S1")</f>
        <v>4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$65,"N")+COUNTIF(L$61:L$65,"NT")+COUNTIF(L$61:L$65,"NTS")+COUNTIF(L$61:L$65,"NTS1")+COUNTIF(L$61:L$65,"NTSDS")+COUNTIF(L$61:L$65,"NTSDS1")+COUNTIF(L$61:L$65,"NTS5S")+COUNTIF(L$61:L$65,"NTS5S1")+COUNTIF(L$61:L$65,"S")+COUNTIF(L$61:L$65,"NTS4S")+COUNTIF(L$61:L$65,"NTS4S1")</f>
        <v>4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$65,"N")+COUNTIF(M$61:M$65,"NT")+COUNTIF(M$61:M$65,"NTS")+COUNTIF(M$61:M$65,"NTS1")+COUNTIF(M$61:M$65,"NTSDS")+COUNTIF(M$61:M$65,"NTSDS1")+COUNTIF(M$61:M$65,"NTS5S")+COUNTIF(M$61:M$65,"NTS5S1")+COUNTIF(M$61:M$65,"S")+COUNTIF(M$61:M$65,"NTS4S")+COUNTIF(M$61:M$65,"NTS4S1")</f>
        <v>4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$65,"N")+COUNTIF(N$61:N$65,"NT")+COUNTIF(N$61:N$65,"NTS")+COUNTIF(N$61:N$65,"NTS1")+COUNTIF(N$61:N$65,"NTSDS")+COUNTIF(N$61:N$65,"NTSDS1")+COUNTIF(N$61:N$65,"NTS5S")+COUNTIF(N$61:N$65,"NTS5S1")+COUNTIF(N$61:N$65,"S")+COUNTIF(N$61:N$65,"NTS4S")+COUNTIF(N$61:N$65,"NTS4S1")</f>
        <v>4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$65,"N")+COUNTIF(O$61:O$65,"NT")+COUNTIF(O$61:O$65,"NTS")+COUNTIF(O$61:O$65,"NTS1")+COUNTIF(O$61:O$65,"NTSDS")+COUNTIF(O$61:O$65,"NTSDS1")+COUNTIF(O$61:O$65,"NTS5S")+COUNTIF(O$61:O$65,"NTS5S1")+COUNTIF(O$61:O$65,"S")+COUNTIF(O$61:O$65,"NTS4S")+COUNTIF(O$61:O$65,"NTS4S1")</f>
        <v>3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$65,"N")+COUNTIF(P$61:P$65,"NT")+COUNTIF(P$61:P$65,"NTS")+COUNTIF(P$61:P$65,"NTS1")+COUNTIF(P$61:P$65,"NTSDS")+COUNTIF(P$61:P$65,"NTSDS1")+COUNTIF(P$61:P$65,"NTS5S")+COUNTIF(P$61:P$65,"NTS5S1")+COUNTIF(P$61:P$65,"S")+COUNTIF(P$61:P$65,"NTS4S")+COUNTIF(P$61:P$65,"NTS4S1")</f>
        <v>4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$65,"N")+COUNTIF(Q$61:Q$65,"NT")+COUNTIF(Q$61:Q$65,"NTS")+COUNTIF(Q$61:Q$65,"NTS1")+COUNTIF(Q$61:Q$65,"NTSDS")+COUNTIF(Q$61:Q$65,"NTSDS1")+COUNTIF(Q$61:Q$65,"NTS5S")+COUNTIF(Q$61:Q$65,"NTS5S1")+COUNTIF(Q$61:Q$65,"S")+COUNTIF(Q$61:Q$65,"NTS4S")+COUNTIF(Q$61:Q$65,"NTS4S1")</f>
        <v>4</v>
      </c>
      <c r="R7" s="4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$65,"N")+COUNTIF(R$61:R$65,"NT")+COUNTIF(R$61:R$65,"NTS")+COUNTIF(R$61:R$65,"NTS1")+COUNTIF(R$61:R$65,"NTSDS")+COUNTIF(R$61:R$65,"NTSDS1")+COUNTIF(R$61:R$65,"NTS5S")+COUNTIF(R$61:R$65,"NTS5S1")+COUNTIF(R$61:R$65,"S")+COUNTIF(R$61:R$65,"NTS4S")+COUNTIF(R$61:R$65,"NTS4S1")</f>
        <v>4</v>
      </c>
      <c r="S7" s="4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$65,"N")+COUNTIF(S$61:S$65,"NT")+COUNTIF(S$61:S$65,"NTS")+COUNTIF(S$61:S$65,"NTS1")+COUNTIF(S$61:S$65,"NTSDS")+COUNTIF(S$61:S$65,"NTSDS1")+COUNTIF(S$61:S$65,"NTS5S")+COUNTIF(S$61:S$65,"NTS5S1")+COUNTIF(S$61:S$65,"S")+COUNTIF(S$61:S$65,"NTS4S")+COUNTIF(S$61:S$65,"NTS4S1")</f>
        <v>3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$65,"N")+COUNTIF(T$61:T$65,"NT")+COUNTIF(T$61:T$65,"NTS")+COUNTIF(T$61:T$65,"NTS1")+COUNTIF(T$61:T$65,"NTSDS")+COUNTIF(T$61:T$65,"NTSDS1")+COUNTIF(T$61:T$65,"NTS5S")+COUNTIF(T$61:T$65,"NTS5S1")+COUNTIF(T$61:T$65,"S")+COUNTIF(T$61:T$65,"NTS4S")+COUNTIF(T$61:T$65,"NTS4S1")</f>
        <v>4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$65,"N")+COUNTIF(U$61:U$65,"NT")+COUNTIF(U$61:U$65,"NTS")+COUNTIF(U$61:U$65,"NTS1")+COUNTIF(U$61:U$65,"NTSDS")+COUNTIF(U$61:U$65,"NTSDS1")+COUNTIF(U$61:U$65,"NTS5S")+COUNTIF(U$61:U$65,"NTS5S1")+COUNTIF(U$61:U$65,"S")+COUNTIF(U$61:U$65,"NTS4S")+COUNTIF(U$61:U$65,"NTS4S1")</f>
        <v>4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$65,"N")+COUNTIF(V$61:V$65,"NT")+COUNTIF(V$61:V$65,"NTS")+COUNTIF(V$61:V$65,"NTS1")+COUNTIF(V$61:V$65,"NTSDS")+COUNTIF(V$61:V$65,"NTSDS1")+COUNTIF(V$61:V$65,"NTS5S")+COUNTIF(V$61:V$65,"NTS5S1")+COUNTIF(V$61:V$65,"S")+COUNTIF(V$61:V$65,"NTS4S")+COUNTIF(V$61:V$65,"NTS4S1")</f>
        <v>4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$65,"N")+COUNTIF(W$61:W$65,"NT")+COUNTIF(W$61:W$65,"NTS")+COUNTIF(W$61:W$65,"NTS1")+COUNTIF(W$61:W$65,"NTSDS")+COUNTIF(W$61:W$65,"NTSDS1")+COUNTIF(W$61:W$65,"NTS5S")+COUNTIF(W$61:W$65,"NTS5S1")+COUNTIF(W$61:W$65,"S")+COUNTIF(W$61:W$65,"NTS4S")+COUNTIF(W$61:W$65,"NTS4S1")</f>
        <v>4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$65,"N")+COUNTIF(X$61:X$65,"NT")+COUNTIF(X$61:X$65,"NTS")+COUNTIF(X$61:X$65,"NTS1")+COUNTIF(X$61:X$65,"NTSDS")+COUNTIF(X$61:X$65,"NTSDS1")+COUNTIF(X$61:X$65,"NTS5S")+COUNTIF(X$61:X$65,"NTS5S1")+COUNTIF(X$61:X$65,"S")+COUNTIF(X$61:X$65,"NTS4S")+COUNTIF(X$61:X$65,"NTS4S1")</f>
        <v>4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$65,"N")+COUNTIF(Y$61:Y$65,"NT")+COUNTIF(Y$61:Y$65,"NTS")+COUNTIF(Y$61:Y$65,"NTS1")+COUNTIF(Y$61:Y$65,"NTSDS")+COUNTIF(Y$61:Y$65,"NTSDS1")+COUNTIF(Y$61:Y$65,"NTS5S")+COUNTIF(Y$61:Y$65,"NTS5S1")+COUNTIF(Y$61:Y$65,"S")+COUNTIF(Y$61:Y$65,"NTS4S")+COUNTIF(Y$61:Y$65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$65,"N")+COUNTIF(Z$61:Z$65,"NT")+COUNTIF(Z$61:Z$65,"NTS")+COUNTIF(Z$61:Z$65,"NTS1")+COUNTIF(Z$61:Z$65,"NTSDS")+COUNTIF(Z$61:Z$65,"NTSDS1")+COUNTIF(Z$61:Z$65,"NTS5S")+COUNTIF(Z$61:Z$65,"NTS5S1")+COUNTIF(Z$61:Z$65,"S")+COUNTIF(Z$61:Z$65,"NTS4S")+COUNTIF(Z$61:Z$65,"NTS4S1")</f>
        <v>4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$65,"N")+COUNTIF(AA$61:AA$65,"NT")+COUNTIF(AA$61:AA$65,"NTS")+COUNTIF(AA$61:AA$65,"NTS1")+COUNTIF(AA$61:AA$65,"NTSDS")+COUNTIF(AA$61:AA$65,"NTSDS1")+COUNTIF(AA$61:AA$65,"NTS5S")+COUNTIF(AA$61:AA$65,"NTS5S1")+COUNTIF(AA$61:AA$65,"S")+COUNTIF(AA$61:AA$65,"NTS4S")+COUNTIF(AA$61:AA$65,"NTS4S1")</f>
        <v>4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$65,"N")+COUNTIF(AB$61:AB$65,"NT")+COUNTIF(AB$61:AB$65,"NTS")+COUNTIF(AB$61:AB$65,"NTS1")+COUNTIF(AB$61:AB$65,"NTSDS")+COUNTIF(AB$61:AB$65,"NTSDS1")+COUNTIF(AB$61:AB$65,"NTS5S")+COUNTIF(AB$61:AB$65,"NTS5S1")+COUNTIF(AB$61:AB$65,"S")+COUNTIF(AB$61:AB$65,"NTS4S")+COUNTIF(AB$61:AB$65,"NTS4S1")</f>
        <v>4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$65,"N")+COUNTIF(AC$61:AC$65,"NT")+COUNTIF(AC$61:AC$65,"NTS")+COUNTIF(AC$61:AC$65,"NTS1")+COUNTIF(AC$61:AC$65,"NTSDS")+COUNTIF(AC$61:AC$65,"NTSDS1")+COUNTIF(AC$61:AC$65,"NTS5S")+COUNTIF(AC$61:AC$65,"NTS5S1")+COUNTIF(AC$61:AC$65,"S")+COUNTIF(AC$61:AC$65,"NTS4S")+COUNTIF(AC$61:AC$65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$65,"N")+COUNTIF(AD$61:AD$65,"NT")+COUNTIF(AD$61:AD$65,"NTS")+COUNTIF(AD$61:AD$65,"NTS1")+COUNTIF(AD$61:AD$65,"NTSDS")+COUNTIF(AD$61:AD$65,"NTSDS1")+COUNTIF(AD$61:AD$65,"NTS5S")+COUNTIF(AD$61:AD$65,"NTS5S1")+COUNTIF(AD$61:AD$65,"S")+COUNTIF(AD$61:AD$65,"NTS4S")+COUNTIF(AD$61:AD$65,"NTS4S1")</f>
        <v>4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$65,"N")+COUNTIF(AE$61:AE$65,"NT")+COUNTIF(AE$61:AE$65,"NTS")+COUNTIF(AE$61:AE$65,"NTS1")+COUNTIF(AE$61:AE$65,"NTSDS")+COUNTIF(AE$61:AE$65,"NTSDS1")+COUNTIF(AE$61:AE$65,"NTS5S")+COUNTIF(AE$61:AE$65,"NTS5S1")+COUNTIF(AE$61:AE$65,"S")+COUNTIF(AE$61:AE$65,"NTS4S")+COUNTIF(AE$61:AE$65,"NTS4S1")</f>
        <v>3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$65,"N")+COUNTIF(AF$61:AF$65,"NT")+COUNTIF(AF$61:AF$65,"NTS")+COUNTIF(AF$61:AF$65,"NTS1")+COUNTIF(AF$61:AF$65,"NTSDS")+COUNTIF(AF$61:AF$65,"NTSDS1")+COUNTIF(AF$61:AF$65,"NTS5S")+COUNTIF(AF$61:AF$65,"NTS5S1")+COUNTIF(AF$61:AF$65,"S")+COUNTIF(AF$61:AF$65,"NTS4S")+COUNTIF(AF$61:AF$65,"NTS4S1")</f>
        <v>4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$65,"N")+COUNTIF(AG$61:AG$65,"NT")+COUNTIF(AG$61:AG$65,"NTS")+COUNTIF(AG$61:AG$65,"NTS1")+COUNTIF(AG$61:AG$65,"NTSDS")+COUNTIF(AG$61:AG$65,"NTSDS1")+COUNTIF(AG$61:AG$65,"NTS5S")+COUNTIF(AG$61:AG$65,"NTS5S1")+COUNTIF(AG$61:AG$65,"S")+COUNTIF(AG$61:AG$65,"NTS4S")+COUNTIF(AG$61:AG$65,"NTS4S1")</f>
        <v>5</v>
      </c>
      <c r="AH7" s="4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$65,"N")+COUNTIF(AH$61:AH$65,"NT")+COUNTIF(AH$61:AH$65,"NTS")+COUNTIF(AH$61:AH$65,"NTS1")+COUNTIF(AH$61:AH$65,"NTSDS")+COUNTIF(AH$61:AH$65,"NTSDS1")+COUNTIF(AH$61:AH$65,"NTS5S")+COUNTIF(AH$61:AH$65,"NTS5S1")+COUNTIF(AH$61:AH$65,"S")+COUNTIF(AH$61:AH$65,"NTS4S")+COUNTIF(AH$61:AH$65,"NTS4S1")</f>
        <v>0</v>
      </c>
      <c r="AI7" s="137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405"/>
      <c r="BE7" s="545"/>
      <c r="BF7" s="1407"/>
      <c r="BG7" s="7"/>
      <c r="BH7" s="7"/>
      <c r="BI7" s="7"/>
      <c r="BJ7" s="7"/>
      <c r="BK7" s="7"/>
      <c r="BL7" s="7"/>
      <c r="BM7" s="7"/>
      <c r="BN7" s="139"/>
      <c r="BO7" s="1427" t="s">
        <v>174</v>
      </c>
      <c r="BP7" s="1428"/>
      <c r="BQ7" s="1428"/>
      <c r="BR7" s="1428"/>
      <c r="BS7" s="1428"/>
      <c r="BT7" s="1428"/>
      <c r="BU7" s="1428"/>
      <c r="BV7" s="1428"/>
      <c r="BW7" s="1428"/>
      <c r="BX7" s="1428"/>
      <c r="BY7" s="1428"/>
      <c r="BZ7" s="1428"/>
      <c r="CA7" s="1428"/>
      <c r="CB7" s="1428"/>
      <c r="CC7" s="1428"/>
      <c r="CD7" s="1429"/>
    </row>
    <row r="8" spans="1:95" ht="21" customHeight="1" x14ac:dyDescent="0.25">
      <c r="A8" s="1386"/>
      <c r="B8" s="234" t="s">
        <v>3</v>
      </c>
      <c r="C8" s="139">
        <v>8</v>
      </c>
      <c r="D8" s="4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$66:D$75,"N")+COUNTIF(D$66:D$75,"NT")+COUNTIF(D$66:D$75,"NTS")+COUNTIF(D$66:D$75,"NTS1")+COUNTIF(D$66:D$75,"NTSDS")+COUNTIF(D$66:D$75,"NTSDS1")+COUNTIF(D$66:D$75,"NTS5S")+COUNTIF(D$66:D$75,"NTS5S1")+COUNTIF(D$66:D$75,"S")+COUNTIF(D$66:D$75,"NTS4S")+COUNTIF(D$66:D$75,"NTS4S1")</f>
        <v>8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$66:E$75,"N")+COUNTIF(E$66:E$75,"NT")+COUNTIF(E$66:E$75,"NTS")+COUNTIF(E$66:E$75,"NTS1")+COUNTIF(E$66:E$75,"NTSDS")+COUNTIF(E$66:E$75,"NTSDS1")+COUNTIF(E$66:E$75,"NTS5S")+COUNTIF(E$66:E$75,"NTS5S1")+COUNTIF(E$66:E$75,"S")+COUNTIF(E$66:E$75,"NTS4S")+COUNTIF(E$66:E$75,"NTS4S1")</f>
        <v>7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$66:F$75,"N")+COUNTIF(F$66:F$75,"NT")+COUNTIF(F$66:F$75,"NTS")+COUNTIF(F$66:F$75,"NTS1")+COUNTIF(F$66:F$75,"NTSDS")+COUNTIF(F$66:F$75,"NTSDS1")+COUNTIF(F$66:F$75,"NTS5S")+COUNTIF(F$66:F$75,"NTS5S1")+COUNTIF(F$66:F$75,"S")+COUNTIF(F$66:F$75,"NTS4S")+COUNTIF(F$66:F$75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$66:G$75,"N")+COUNTIF(G$66:G$75,"NT")+COUNTIF(G$66:G$75,"NTS")+COUNTIF(G$66:G$75,"NTS1")+COUNTIF(G$66:G$75,"NTSDS")+COUNTIF(G$66:G$75,"NTSDS1")+COUNTIF(G$66:G$75,"NTS5S")+COUNTIF(G$66:G$75,"NTS5S1")+COUNTIF(G$66:G$75,"S")+COUNTIF(G$66:G$75,"NTS4S")+COUNTIF(G$66:G$75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$66:H$75,"N")+COUNTIF(H$66:H$75,"NT")+COUNTIF(H$66:H$75,"NTS")+COUNTIF(H$66:H$75,"NTS1")+COUNTIF(H$66:H$75,"NTSDS")+COUNTIF(H$66:H$75,"NTSDS1")+COUNTIF(H$66:H$75,"NTS5S")+COUNTIF(H$66:H$75,"NTS5S1")+COUNTIF(H$66:H$75,"S")+COUNTIF(H$66:H$75,"NTS4S")+COUNTIF(H$66:H$75,"NTS4S1")</f>
        <v>8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$66:I$75,"N")+COUNTIF(I$66:I$75,"NT")+COUNTIF(I$66:I$75,"NTS")+COUNTIF(I$66:I$75,"NTS1")+COUNTIF(I$66:I$75,"NTSDS")+COUNTIF(I$66:I$75,"NTSDS1")+COUNTIF(I$66:I$75,"NTS5S")+COUNTIF(I$66:I$75,"NTS5S1")+COUNTIF(I$66:I$75,"S")+COUNTIF(I$66:I$75,"NTS4S")+COUNTIF(I$66:I$75,"NTS4S1")</f>
        <v>8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$66:J$75,"N")+COUNTIF(J$66:J$75,"NT")+COUNTIF(J$66:J$75,"NTS")+COUNTIF(J$66:J$75,"NTS1")+COUNTIF(J$66:J$75,"NTSDS")+COUNTIF(J$66:J$75,"NTSDS1")+COUNTIF(J$66:J$75,"NTS5S")+COUNTIF(J$66:J$75,"NTS5S1")+COUNTIF(J$66:J$75,"S")+COUNTIF(J$66:J$75,"NTS4S")+COUNTIF(J$66:J$75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$66:K$75,"N")+COUNTIF(K$66:K$75,"NT")+COUNTIF(K$66:K$75,"NTS")+COUNTIF(K$66:K$75,"NTS1")+COUNTIF(K$66:K$75,"NTSDS")+COUNTIF(K$66:K$75,"NTSDS1")+COUNTIF(K$66:K$75,"NTS5S")+COUNTIF(K$66:K$75,"NTS5S1")+COUNTIF(K$66:K$75,"S")+COUNTIF(K$66:K$75,"NTS4S")+COUNTIF(K$66:K$75,"NTS4S1")</f>
        <v>8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$66:L$75,"N")+COUNTIF(L$66:L$75,"NT")+COUNTIF(L$66:L$75,"NTS")+COUNTIF(L$66:L$75,"NTS1")+COUNTIF(L$66:L$75,"NTSDS")+COUNTIF(L$66:L$75,"NTSDS1")+COUNTIF(L$66:L$75,"NTS5S")+COUNTIF(L$66:L$75,"NTS5S1")+COUNTIF(L$66:L$75,"S")+COUNTIF(L$66:L$75,"NTS4S")+COUNTIF(L$66:L$75,"NTS4S1")</f>
        <v>8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$66:M$75,"N")+COUNTIF(M$66:M$75,"NT")+COUNTIF(M$66:M$75,"NTS")+COUNTIF(M$66:M$75,"NTS1")+COUNTIF(M$66:M$75,"NTSDS")+COUNTIF(M$66:M$75,"NTSDS1")+COUNTIF(M$66:M$75,"NTS5S")+COUNTIF(M$66:M$75,"NTS5S1")+COUNTIF(M$66:M$75,"S")+COUNTIF(M$66:M$75,"NTS4S")+COUNTIF(M$66:M$75,"NTS4S1")</f>
        <v>7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$66:N$75,"N")+COUNTIF(N$66:N$75,"NT")+COUNTIF(N$66:N$75,"NTS")+COUNTIF(N$66:N$75,"NTS1")+COUNTIF(N$66:N$75,"NTSDS")+COUNTIF(N$66:N$75,"NTSDS1")+COUNTIF(N$66:N$75,"NTS5S")+COUNTIF(N$66:N$75,"NTS5S1")+COUNTIF(N$66:N$75,"S")+COUNTIF(N$66:N$75,"NTS4S")+COUNTIF(N$66:N$75,"NTS4S1")</f>
        <v>8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$66:O$75,"N")+COUNTIF(O$66:O$75,"NT")+COUNTIF(O$66:O$75,"NTS")+COUNTIF(O$66:O$75,"NTS1")+COUNTIF(O$66:O$75,"NTSDS")+COUNTIF(O$66:O$75,"NTSDS1")+COUNTIF(O$66:O$75,"NTS5S")+COUNTIF(O$66:O$75,"NTS5S1")+COUNTIF(O$66:O$75,"S")+COUNTIF(O$66:O$75,"NTS4S")+COUNTIF(O$66:O$75,"NTS4S1")</f>
        <v>8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$66:P$75,"N")+COUNTIF(P$66:P$75,"NT")+COUNTIF(P$66:P$75,"NTS")+COUNTIF(P$66:P$75,"NTS1")+COUNTIF(P$66:P$75,"NTSDS")+COUNTIF(P$66:P$75,"NTSDS1")+COUNTIF(P$66:P$75,"NTS5S")+COUNTIF(P$66:P$75,"NTS5S1")+COUNTIF(P$66:P$75,"S")+COUNTIF(P$66:P$75,"NTS4S")+COUNTIF(P$66:P$75,"NTS4S1")</f>
        <v>8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$66:Q$75,"N")+COUNTIF(Q$66:Q$75,"NT")+COUNTIF(Q$66:Q$75,"NTS")+COUNTIF(Q$66:Q$75,"NTS1")+COUNTIF(Q$66:Q$75,"NTSDS")+COUNTIF(Q$66:Q$75,"NTSDS1")+COUNTIF(Q$66:Q$75,"NTS5S")+COUNTIF(Q$66:Q$75,"NTS5S1")+COUNTIF(Q$66:Q$75,"S")+COUNTIF(Q$66:Q$75,"NTS4S")+COUNTIF(Q$66:Q$75,"NTS4S1")</f>
        <v>8</v>
      </c>
      <c r="R8" s="4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$66:R$75,"N")+COUNTIF(R$66:R$75,"NT")+COUNTIF(R$66:R$75,"NTS")+COUNTIF(R$66:R$75,"NTS1")+COUNTIF(R$66:R$75,"NTSDS")+COUNTIF(R$66:R$75,"NTSDS1")+COUNTIF(R$66:R$75,"NTS5S")+COUNTIF(R$66:R$75,"NTS5S1")+COUNTIF(R$66:R$75,"S")+COUNTIF(R$66:R$75,"NTS4S")+COUNTIF(R$66:R$75,"NTS4S1")</f>
        <v>8</v>
      </c>
      <c r="S8" s="4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$66:S$75,"N")+COUNTIF(S$66:S$75,"NT")+COUNTIF(S$66:S$75,"NTS")+COUNTIF(S$66:S$75,"NTS1")+COUNTIF(S$66:S$75,"NTSDS")+COUNTIF(S$66:S$75,"NTSDS1")+COUNTIF(S$66:S$75,"NTS5S")+COUNTIF(S$66:S$75,"NTS5S1")+COUNTIF(S$66:S$75,"S")+COUNTIF(S$66:S$75,"NTS4S")+COUNTIF(S$66:S$75,"NTS4S1")</f>
        <v>8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$66:T$75,"N")+COUNTIF(T$66:T$75,"NT")+COUNTIF(T$66:T$75,"NTS")+COUNTIF(T$66:T$75,"NTS1")+COUNTIF(T$66:T$75,"NTSDS")+COUNTIF(T$66:T$75,"NTSDS1")+COUNTIF(T$66:T$75,"NTS5S")+COUNTIF(T$66:T$75,"NTS5S1")+COUNTIF(T$66:T$75,"S")+COUNTIF(T$66:T$75,"NTS4S")+COUNTIF(T$66:T$75,"NTS4S1")</f>
        <v>8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$66:U$75,"N")+COUNTIF(U$66:U$75,"NT")+COUNTIF(U$66:U$75,"NTS")+COUNTIF(U$66:U$75,"NTS1")+COUNTIF(U$66:U$75,"NTSDS")+COUNTIF(U$66:U$75,"NTSDS1")+COUNTIF(U$66:U$75,"NTS5S")+COUNTIF(U$66:U$75,"NTS5S1")+COUNTIF(U$66:U$75,"S")+COUNTIF(U$66:U$75,"NTS4S")+COUNTIF(U$66:U$75,"NTS4S1")</f>
        <v>8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$66:V$75,"N")+COUNTIF(V$66:V$75,"NT")+COUNTIF(V$66:V$75,"NTS")+COUNTIF(V$66:V$75,"NTS1")+COUNTIF(V$66:V$75,"NTSDS")+COUNTIF(V$66:V$75,"NTSDS1")+COUNTIF(V$66:V$75,"NTS5S")+COUNTIF(V$66:V$75,"NTS5S1")+COUNTIF(V$66:V$75,"S")+COUNTIF(V$66:V$75,"NTS4S")+COUNTIF(V$66:V$75,"NTS4S1")</f>
        <v>8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$66:W$75,"N")+COUNTIF(W$66:W$75,"NT")+COUNTIF(W$66:W$75,"NTS")+COUNTIF(W$66:W$75,"NTS1")+COUNTIF(W$66:W$75,"NTSDS")+COUNTIF(W$66:W$75,"NTSDS1")+COUNTIF(W$66:W$75,"NTS5S")+COUNTIF(W$66:W$75,"NTS5S1")+COUNTIF(W$66:W$75,"S")+COUNTIF(W$66:W$75,"NTS4S")+COUNTIF(W$66:W$75,"NTS4S1")</f>
        <v>8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$66:X$75,"N")+COUNTIF(X$66:X$75,"NT")+COUNTIF(X$66:X$75,"NTS")+COUNTIF(X$66:X$75,"NTS1")+COUNTIF(X$66:X$75,"NTSDS")+COUNTIF(X$66:X$75,"NTSDS1")+COUNTIF(X$66:X$75,"NTS5S")+COUNTIF(X$66:X$75,"NTS5S1")+COUNTIF(X$66:X$75,"S")+COUNTIF(X$66:X$75,"NTS4S")+COUNTIF(X$66:X$75,"NTS4S1")</f>
        <v>8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$66:Y$75,"N")+COUNTIF(Y$66:Y$75,"NT")+COUNTIF(Y$66:Y$75,"NTS")+COUNTIF(Y$66:Y$75,"NTS1")+COUNTIF(Y$66:Y$75,"NTSDS")+COUNTIF(Y$66:Y$75,"NTSDS1")+COUNTIF(Y$66:Y$75,"NTS5S")+COUNTIF(Y$66:Y$75,"NTS5S1")+COUNTIF(Y$66:Y$75,"S")+COUNTIF(Y$66:Y$75,"NTS4S")+COUNTIF(Y$66:Y$75,"NTS4S1")</f>
        <v>8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$66:Z$75,"N")+COUNTIF(Z$66:Z$75,"NT")+COUNTIF(Z$66:Z$75,"NTS")+COUNTIF(Z$66:Z$75,"NTS1")+COUNTIF(Z$66:Z$75,"NTSDS")+COUNTIF(Z$66:Z$75,"NTSDS1")+COUNTIF(Z$66:Z$75,"NTS5S")+COUNTIF(Z$66:Z$75,"NTS5S1")+COUNTIF(Z$66:Z$75,"S")+COUNTIF(Z$66:Z$75,"NTS4S")+COUNTIF(Z$66:Z$75,"NTS4S1")</f>
        <v>8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$66:AA$75,"N")+COUNTIF(AA$66:AA$75,"NT")+COUNTIF(AA$66:AA$75,"NTS")+COUNTIF(AA$66:AA$75,"NTS1")+COUNTIF(AA$66:AA$75,"NTSDS")+COUNTIF(AA$66:AA$75,"NTSDS1")+COUNTIF(AA$66:AA$75,"NTS5S")+COUNTIF(AA$66:AA$75,"NTS5S1")+COUNTIF(AA$66:AA$75,"S")+COUNTIF(AA$66:AA$75,"NTS4S")+COUNTIF(AA$66:AA$75,"NTS4S1")</f>
        <v>8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$66:AB$75,"N")+COUNTIF(AB$66:AB$75,"NT")+COUNTIF(AB$66:AB$75,"NTS")+COUNTIF(AB$66:AB$75,"NTS1")+COUNTIF(AB$66:AB$75,"NTSDS")+COUNTIF(AB$66:AB$75,"NTSDS1")+COUNTIF(AB$66:AB$75,"NTS5S")+COUNTIF(AB$66:AB$75,"NTS5S1")+COUNTIF(AB$66:AB$75,"S")+COUNTIF(AB$66:AB$75,"NTS4S")+COUNTIF(AB$66:AB$75,"NTS4S1")</f>
        <v>8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$66:AC$75,"N")+COUNTIF(AC$66:AC$75,"NT")+COUNTIF(AC$66:AC$75,"NTS")+COUNTIF(AC$66:AC$75,"NTS1")+COUNTIF(AC$66:AC$75,"NTSDS")+COUNTIF(AC$66:AC$75,"NTSDS1")+COUNTIF(AC$66:AC$75,"NTS5S")+COUNTIF(AC$66:AC$75,"NTS5S1")+COUNTIF(AC$66:AC$75,"S")+COUNTIF(AC$66:AC$75,"NTS4S")+COUNTIF(AC$66:AC$75,"NTS4S1")</f>
        <v>8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$66:AD$75,"N")+COUNTIF(AD$66:AD$75,"NT")+COUNTIF(AD$66:AD$75,"NTS")+COUNTIF(AD$66:AD$75,"NTS1")+COUNTIF(AD$66:AD$75,"NTSDS")+COUNTIF(AD$66:AD$75,"NTSDS1")+COUNTIF(AD$66:AD$75,"NTS5S")+COUNTIF(AD$66:AD$75,"NTS5S1")+COUNTIF(AD$66:AD$75,"S")+COUNTIF(AD$66:AD$75,"NTS4S")+COUNTIF(AD$66:AD$75,"NTS4S1")</f>
        <v>8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$66:AE$75,"N")+COUNTIF(AE$66:AE$75,"NT")+COUNTIF(AE$66:AE$75,"NTS")+COUNTIF(AE$66:AE$75,"NTS1")+COUNTIF(AE$66:AE$75,"NTSDS")+COUNTIF(AE$66:AE$75,"NTSDS1")+COUNTIF(AE$66:AE$75,"NTS5S")+COUNTIF(AE$66:AE$75,"NTS5S1")+COUNTIF(AE$66:AE$75,"S")+COUNTIF(AE$66:AE$75,"NTS4S")+COUNTIF(AE$66:AE$75,"NTS4S1")</f>
        <v>8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$66:AF$75,"N")+COUNTIF(AF$66:AF$75,"NT")+COUNTIF(AF$66:AF$75,"NTS")+COUNTIF(AF$66:AF$75,"NTS1")+COUNTIF(AF$66:AF$75,"NTSDS")+COUNTIF(AF$66:AF$75,"NTSDS1")+COUNTIF(AF$66:AF$75,"NTS5S")+COUNTIF(AF$66:AF$75,"NTS5S1")+COUNTIF(AF$66:AF$75,"S")+COUNTIF(AF$66:AF$75,"NTS4S")+COUNTIF(AF$66:AF$75,"NTS4S1")</f>
        <v>8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$66:AG$75,"N")+COUNTIF(AG$66:AG$75,"NT")+COUNTIF(AG$66:AG$75,"NTS")+COUNTIF(AG$66:AG$75,"NTS1")+COUNTIF(AG$66:AG$75,"NTSDS")+COUNTIF(AG$66:AG$75,"NTSDS1")+COUNTIF(AG$66:AG$75,"NTS5S")+COUNTIF(AG$66:AG$75,"NTS5S1")+COUNTIF(AG$66:AG$75,"S")+COUNTIF(AG$66:AG$75,"NTS4S")+COUNTIF(AG$66:AG$75,"NTS4S1")</f>
        <v>7</v>
      </c>
      <c r="AH8" s="4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$66:AH$75,"N")+COUNTIF(AH$66:AH$75,"NT")+COUNTIF(AH$66:AH$75,"NTS")+COUNTIF(AH$66:AH$75,"NTS1")+COUNTIF(AH$66:AH$75,"NTSDS")+COUNTIF(AH$66:AH$75,"NTSDS1")+COUNTIF(AH$66:AH$75,"NTS5S")+COUNTIF(AH$66:AH$75,"NTS5S1")+COUNTIF(AH$66:AH$75,"S")+COUNTIF(AH$66:AH$75,"NTS4S")+COUNTIF(AH$66:AH$75,"NTS4S1")</f>
        <v>0</v>
      </c>
      <c r="AI8" s="137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405"/>
      <c r="BE8" s="545"/>
      <c r="BF8" s="1408"/>
      <c r="BG8" s="7"/>
      <c r="BH8" s="7"/>
      <c r="BI8" s="7"/>
      <c r="BJ8" s="7"/>
      <c r="BK8" s="7"/>
      <c r="BL8" s="7"/>
      <c r="BM8" s="7"/>
      <c r="BN8" s="139"/>
      <c r="BO8" s="1430"/>
      <c r="BP8" s="1431"/>
      <c r="BQ8" s="1431"/>
      <c r="BR8" s="1431"/>
      <c r="BS8" s="1431"/>
      <c r="BT8" s="1431"/>
      <c r="BU8" s="1431"/>
      <c r="BV8" s="1431"/>
      <c r="BW8" s="1431"/>
      <c r="BX8" s="1431"/>
      <c r="BY8" s="1431"/>
      <c r="BZ8" s="1431"/>
      <c r="CA8" s="1431"/>
      <c r="CB8" s="1431"/>
      <c r="CC8" s="1431"/>
      <c r="CD8" s="1432"/>
    </row>
    <row r="9" spans="1:95" s="13" customFormat="1" ht="21" customHeight="1" x14ac:dyDescent="0.2">
      <c r="A9" s="1400"/>
      <c r="B9" s="1400"/>
      <c r="C9" s="1401"/>
      <c r="D9" s="823">
        <f t="shared" ref="D9:AH9" si="19">+D6+D7+D8</f>
        <v>13</v>
      </c>
      <c r="E9" s="823">
        <f t="shared" si="19"/>
        <v>13</v>
      </c>
      <c r="F9" s="823">
        <f t="shared" si="19"/>
        <v>13</v>
      </c>
      <c r="G9" s="823">
        <f t="shared" si="19"/>
        <v>13</v>
      </c>
      <c r="H9" s="823">
        <f t="shared" si="19"/>
        <v>13</v>
      </c>
      <c r="I9" s="823">
        <f t="shared" si="19"/>
        <v>13</v>
      </c>
      <c r="J9" s="823">
        <f t="shared" si="19"/>
        <v>13</v>
      </c>
      <c r="K9" s="823">
        <f t="shared" si="19"/>
        <v>13</v>
      </c>
      <c r="L9" s="823">
        <f t="shared" si="19"/>
        <v>13</v>
      </c>
      <c r="M9" s="823">
        <f t="shared" si="19"/>
        <v>13</v>
      </c>
      <c r="N9" s="823">
        <f t="shared" si="19"/>
        <v>13</v>
      </c>
      <c r="O9" s="823">
        <f t="shared" si="19"/>
        <v>12</v>
      </c>
      <c r="P9" s="823">
        <f t="shared" si="19"/>
        <v>13</v>
      </c>
      <c r="Q9" s="823">
        <f t="shared" si="19"/>
        <v>13</v>
      </c>
      <c r="R9" s="823">
        <f t="shared" si="19"/>
        <v>13</v>
      </c>
      <c r="S9" s="823">
        <f t="shared" si="19"/>
        <v>12</v>
      </c>
      <c r="T9" s="823">
        <f t="shared" si="19"/>
        <v>13</v>
      </c>
      <c r="U9" s="823">
        <f t="shared" si="19"/>
        <v>13</v>
      </c>
      <c r="V9" s="823">
        <f t="shared" si="19"/>
        <v>13</v>
      </c>
      <c r="W9" s="823">
        <f t="shared" si="19"/>
        <v>13</v>
      </c>
      <c r="X9" s="823">
        <f t="shared" si="19"/>
        <v>13</v>
      </c>
      <c r="Y9" s="823">
        <f t="shared" si="19"/>
        <v>13</v>
      </c>
      <c r="Z9" s="823">
        <f t="shared" si="19"/>
        <v>13</v>
      </c>
      <c r="AA9" s="823">
        <f t="shared" si="19"/>
        <v>13</v>
      </c>
      <c r="AB9" s="823">
        <f t="shared" si="19"/>
        <v>13</v>
      </c>
      <c r="AC9" s="823">
        <f t="shared" si="19"/>
        <v>13</v>
      </c>
      <c r="AD9" s="823">
        <f t="shared" si="19"/>
        <v>13</v>
      </c>
      <c r="AE9" s="823">
        <f t="shared" si="19"/>
        <v>13</v>
      </c>
      <c r="AF9" s="823">
        <f t="shared" si="19"/>
        <v>13</v>
      </c>
      <c r="AG9" s="823">
        <f t="shared" si="19"/>
        <v>13</v>
      </c>
      <c r="AH9" s="823">
        <f t="shared" si="19"/>
        <v>0</v>
      </c>
      <c r="AI9" s="138">
        <f>AVERAGE(D9:AH9)</f>
        <v>12.516129032258064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02" t="s">
        <v>5</v>
      </c>
      <c r="AX9" s="1402"/>
      <c r="AY9" s="1402"/>
      <c r="AZ9" s="1402"/>
      <c r="BA9" s="1402"/>
      <c r="BB9" s="1402"/>
      <c r="BC9" s="55">
        <f>COUNTIF(D11:AH11,"Seg")+COUNTIF(D11:AH11,"Ter")+COUNTIF(D11:AH11,"Qua")+COUNTIF(D11:AH11,"Qui")+COUNTIF(D11:AH11,"Sex")</f>
        <v>22</v>
      </c>
      <c r="BD9" s="1403" t="s">
        <v>359</v>
      </c>
      <c r="BE9" s="1404"/>
      <c r="BF9" s="117"/>
      <c r="BG9" s="56"/>
      <c r="BH9" s="56"/>
      <c r="BI9" s="56"/>
      <c r="BJ9" s="117"/>
      <c r="BK9" s="56"/>
      <c r="BL9" s="117"/>
      <c r="BM9" s="56"/>
      <c r="BN9" s="141"/>
      <c r="BO9" s="1423" t="s">
        <v>322</v>
      </c>
      <c r="BP9" s="1424"/>
      <c r="BQ9" s="1424"/>
      <c r="BR9" s="1424"/>
      <c r="BS9" s="1424"/>
      <c r="BT9" s="1424"/>
      <c r="BU9" s="1424"/>
      <c r="BV9" s="1424"/>
      <c r="BW9" s="1424"/>
      <c r="BX9" s="1424"/>
      <c r="BY9" s="1424"/>
      <c r="BZ9" s="1424"/>
      <c r="CA9" s="1424"/>
      <c r="CB9" s="1424"/>
      <c r="CC9" s="1425" t="s">
        <v>175</v>
      </c>
      <c r="CD9" s="1426"/>
      <c r="CE9" s="27"/>
      <c r="CF9" s="27"/>
      <c r="CL9" s="27"/>
      <c r="CN9" s="27"/>
      <c r="CO9" s="27"/>
      <c r="CP9" s="27"/>
      <c r="CQ9" s="27"/>
    </row>
    <row r="10" spans="1:95" s="15" customFormat="1" ht="24" customHeight="1" thickBot="1" x14ac:dyDescent="0.3">
      <c r="A10" s="1410" t="s">
        <v>6</v>
      </c>
      <c r="B10" s="1410"/>
      <c r="C10" s="1410"/>
      <c r="D10" s="1411" t="s">
        <v>359</v>
      </c>
      <c r="E10" s="1411"/>
      <c r="F10" s="1411"/>
      <c r="G10" s="1411"/>
      <c r="H10" s="1411"/>
      <c r="I10" s="1411"/>
      <c r="J10" s="1411"/>
      <c r="K10" s="1411"/>
      <c r="L10" s="1411"/>
      <c r="M10" s="1411"/>
      <c r="N10" s="1411"/>
      <c r="O10" s="1411"/>
      <c r="P10" s="1411"/>
      <c r="Q10" s="1411"/>
      <c r="R10" s="1411"/>
      <c r="S10" s="1411"/>
      <c r="T10" s="1411"/>
      <c r="U10" s="1411"/>
      <c r="V10" s="1411"/>
      <c r="W10" s="1411"/>
      <c r="X10" s="1411"/>
      <c r="Y10" s="1411"/>
      <c r="Z10" s="1411"/>
      <c r="AA10" s="1411"/>
      <c r="AB10" s="1411"/>
      <c r="AC10" s="1411"/>
      <c r="AD10" s="1411"/>
      <c r="AE10" s="1411"/>
      <c r="AF10" s="1411"/>
      <c r="AG10" s="1411"/>
      <c r="AH10" s="1411"/>
      <c r="AI10" s="1412"/>
      <c r="AJ10" s="1412"/>
      <c r="AK10" s="1412"/>
      <c r="AL10" s="1412"/>
      <c r="AM10" s="1412"/>
      <c r="AN10" s="1412"/>
      <c r="AO10" s="1412"/>
      <c r="AP10" s="1412"/>
      <c r="AQ10" s="1412"/>
      <c r="AR10" s="1412"/>
      <c r="AS10" s="1412"/>
      <c r="AT10" s="1412"/>
      <c r="AU10" s="1412"/>
      <c r="AV10" s="1412"/>
      <c r="AW10" s="1412"/>
      <c r="AX10" s="1412"/>
      <c r="AY10" s="1412"/>
      <c r="AZ10" s="1412"/>
      <c r="BA10" s="1412"/>
      <c r="BB10" s="1412"/>
      <c r="BC10" s="546" t="s">
        <v>7</v>
      </c>
      <c r="BD10" s="1414" t="s">
        <v>8</v>
      </c>
      <c r="BE10" s="1415"/>
      <c r="BF10" s="1416"/>
      <c r="BG10" s="1417"/>
      <c r="BH10" s="1417"/>
      <c r="BI10" s="1417"/>
      <c r="BJ10" s="1417"/>
      <c r="BK10" s="1417"/>
      <c r="BL10" s="1417"/>
      <c r="BM10" s="1417"/>
      <c r="BN10" s="1417"/>
      <c r="BO10" s="1433" t="s">
        <v>43</v>
      </c>
      <c r="BP10" s="1434"/>
      <c r="BQ10" s="1434"/>
      <c r="BR10" s="1434"/>
      <c r="BS10" s="1435"/>
      <c r="BT10" s="259"/>
      <c r="BU10" s="1436" t="s">
        <v>176</v>
      </c>
      <c r="BV10" s="1436"/>
      <c r="BW10" s="1436"/>
      <c r="BX10" s="1436"/>
      <c r="BY10" s="1436"/>
      <c r="BZ10" s="1437" t="s">
        <v>58</v>
      </c>
      <c r="CA10" s="1437"/>
      <c r="CB10" s="1437"/>
      <c r="CC10" s="1438">
        <f ca="1">NOW()-1</f>
        <v>44355.606343749998</v>
      </c>
      <c r="CD10" s="1439"/>
      <c r="CE10" s="57"/>
      <c r="CF10" s="57"/>
      <c r="CL10" s="57"/>
      <c r="CN10" s="1446" t="s">
        <v>359</v>
      </c>
      <c r="CO10" s="1446"/>
      <c r="CP10" s="1446"/>
      <c r="CQ10" s="1446"/>
    </row>
    <row r="11" spans="1:95" s="17" customFormat="1" ht="24" customHeight="1" thickBot="1" x14ac:dyDescent="0.3">
      <c r="A11" s="1498"/>
      <c r="B11" s="1498"/>
      <c r="C11" s="1498"/>
      <c r="D11" s="336" t="s">
        <v>14</v>
      </c>
      <c r="E11" s="336" t="s">
        <v>15</v>
      </c>
      <c r="F11" s="336" t="s">
        <v>9</v>
      </c>
      <c r="G11" s="336" t="s">
        <v>10</v>
      </c>
      <c r="H11" s="336" t="s">
        <v>11</v>
      </c>
      <c r="I11" s="365" t="s">
        <v>12</v>
      </c>
      <c r="J11" s="334" t="s">
        <v>13</v>
      </c>
      <c r="K11" s="335" t="s">
        <v>14</v>
      </c>
      <c r="L11" s="335" t="s">
        <v>15</v>
      </c>
      <c r="M11" s="335" t="s">
        <v>9</v>
      </c>
      <c r="N11" s="335" t="s">
        <v>10</v>
      </c>
      <c r="O11" s="335" t="s">
        <v>11</v>
      </c>
      <c r="P11" s="337" t="s">
        <v>12</v>
      </c>
      <c r="Q11" s="364" t="s">
        <v>13</v>
      </c>
      <c r="R11" s="336" t="s">
        <v>14</v>
      </c>
      <c r="S11" s="336" t="s">
        <v>15</v>
      </c>
      <c r="T11" s="336" t="s">
        <v>9</v>
      </c>
      <c r="U11" s="1044" t="s">
        <v>10</v>
      </c>
      <c r="V11" s="336" t="s">
        <v>11</v>
      </c>
      <c r="W11" s="1045" t="s">
        <v>12</v>
      </c>
      <c r="X11" s="334" t="s">
        <v>13</v>
      </c>
      <c r="Y11" s="335" t="s">
        <v>14</v>
      </c>
      <c r="Z11" s="335" t="s">
        <v>15</v>
      </c>
      <c r="AA11" s="335" t="s">
        <v>9</v>
      </c>
      <c r="AB11" s="1044" t="s">
        <v>10</v>
      </c>
      <c r="AC11" s="335" t="s">
        <v>11</v>
      </c>
      <c r="AD11" s="337" t="s">
        <v>12</v>
      </c>
      <c r="AE11" s="364" t="s">
        <v>13</v>
      </c>
      <c r="AF11" s="336" t="s">
        <v>14</v>
      </c>
      <c r="AG11" s="336" t="s">
        <v>15</v>
      </c>
      <c r="AH11" s="364"/>
      <c r="AI11" s="1413"/>
      <c r="AJ11" s="1413"/>
      <c r="AK11" s="1413"/>
      <c r="AL11" s="1413"/>
      <c r="AM11" s="1413"/>
      <c r="AN11" s="1413"/>
      <c r="AO11" s="1413"/>
      <c r="AP11" s="1413"/>
      <c r="AQ11" s="1413"/>
      <c r="AR11" s="1413"/>
      <c r="AS11" s="1413"/>
      <c r="AT11" s="1413"/>
      <c r="AU11" s="1413"/>
      <c r="AV11" s="1413"/>
      <c r="AW11" s="1413"/>
      <c r="AX11" s="1413"/>
      <c r="AY11" s="1413"/>
      <c r="AZ11" s="1413"/>
      <c r="BA11" s="1413"/>
      <c r="BB11" s="1413"/>
      <c r="BC11" s="58">
        <f>(+BC9/5)*4</f>
        <v>17.600000000000001</v>
      </c>
      <c r="BD11" s="1447">
        <f>+BC9*8/24</f>
        <v>7.333333333333333</v>
      </c>
      <c r="BE11" s="1448"/>
      <c r="BF11" s="1418"/>
      <c r="BG11" s="1419"/>
      <c r="BH11" s="1419"/>
      <c r="BI11" s="1419"/>
      <c r="BJ11" s="1419"/>
      <c r="BK11" s="1419"/>
      <c r="BL11" s="1419"/>
      <c r="BM11" s="1419"/>
      <c r="BN11" s="1419"/>
      <c r="BO11" s="1433" t="s">
        <v>305</v>
      </c>
      <c r="BP11" s="1435"/>
      <c r="BQ11" s="1449" t="s">
        <v>172</v>
      </c>
      <c r="BR11" s="1451" t="s">
        <v>371</v>
      </c>
      <c r="BS11" s="1452"/>
      <c r="BT11" s="1441" t="s">
        <v>179</v>
      </c>
      <c r="BU11" s="1443" t="s">
        <v>177</v>
      </c>
      <c r="BV11" s="1443" t="s">
        <v>314</v>
      </c>
      <c r="BW11" s="1436" t="s">
        <v>180</v>
      </c>
      <c r="BX11" s="1436" t="s">
        <v>34</v>
      </c>
      <c r="BY11" s="1436" t="s">
        <v>42</v>
      </c>
      <c r="BZ11" s="1443" t="s">
        <v>303</v>
      </c>
      <c r="CA11" s="1455" t="s">
        <v>328</v>
      </c>
      <c r="CB11" s="1457" t="s">
        <v>250</v>
      </c>
      <c r="CC11" s="1425" t="s">
        <v>181</v>
      </c>
      <c r="CD11" s="1426"/>
      <c r="CN11" s="118" t="s">
        <v>185</v>
      </c>
      <c r="CO11" s="119" t="s">
        <v>232</v>
      </c>
      <c r="CP11" s="118" t="s">
        <v>233</v>
      </c>
      <c r="CQ11" s="119" t="s">
        <v>234</v>
      </c>
    </row>
    <row r="12" spans="1:95" s="18" customFormat="1" ht="24" customHeight="1" thickBot="1" x14ac:dyDescent="0.3">
      <c r="A12" s="1123" t="s">
        <v>21</v>
      </c>
      <c r="B12" s="1123" t="s">
        <v>22</v>
      </c>
      <c r="C12" s="1123" t="s">
        <v>23</v>
      </c>
      <c r="D12" s="405">
        <v>1</v>
      </c>
      <c r="E12" s="405">
        <f>D12+1</f>
        <v>2</v>
      </c>
      <c r="F12" s="405">
        <f t="shared" ref="F12:AG12" si="20">E12+1</f>
        <v>3</v>
      </c>
      <c r="G12" s="405">
        <f t="shared" si="20"/>
        <v>4</v>
      </c>
      <c r="H12" s="411">
        <f t="shared" si="20"/>
        <v>5</v>
      </c>
      <c r="I12" s="416">
        <f t="shared" si="20"/>
        <v>6</v>
      </c>
      <c r="J12" s="415">
        <f t="shared" si="20"/>
        <v>7</v>
      </c>
      <c r="K12" s="405">
        <f t="shared" si="20"/>
        <v>8</v>
      </c>
      <c r="L12" s="405">
        <f t="shared" si="20"/>
        <v>9</v>
      </c>
      <c r="M12" s="405">
        <f t="shared" si="20"/>
        <v>10</v>
      </c>
      <c r="N12" s="405">
        <f t="shared" si="20"/>
        <v>11</v>
      </c>
      <c r="O12" s="405">
        <f t="shared" si="20"/>
        <v>12</v>
      </c>
      <c r="P12" s="431">
        <f t="shared" si="20"/>
        <v>13</v>
      </c>
      <c r="Q12" s="415">
        <f t="shared" si="20"/>
        <v>14</v>
      </c>
      <c r="R12" s="405">
        <f t="shared" si="20"/>
        <v>15</v>
      </c>
      <c r="S12" s="405">
        <f t="shared" si="20"/>
        <v>16</v>
      </c>
      <c r="T12" s="411">
        <f t="shared" si="20"/>
        <v>17</v>
      </c>
      <c r="U12" s="1046">
        <f t="shared" si="20"/>
        <v>18</v>
      </c>
      <c r="V12" s="405">
        <f t="shared" si="20"/>
        <v>19</v>
      </c>
      <c r="W12" s="1047">
        <f t="shared" si="20"/>
        <v>20</v>
      </c>
      <c r="X12" s="415">
        <f t="shared" si="20"/>
        <v>21</v>
      </c>
      <c r="Y12" s="405">
        <f t="shared" si="20"/>
        <v>22</v>
      </c>
      <c r="Z12" s="405">
        <f t="shared" si="20"/>
        <v>23</v>
      </c>
      <c r="AA12" s="405">
        <f t="shared" si="20"/>
        <v>24</v>
      </c>
      <c r="AB12" s="411">
        <f t="shared" si="20"/>
        <v>25</v>
      </c>
      <c r="AC12" s="405">
        <f t="shared" si="20"/>
        <v>26</v>
      </c>
      <c r="AD12" s="416">
        <f t="shared" si="20"/>
        <v>27</v>
      </c>
      <c r="AE12" s="415">
        <f t="shared" si="20"/>
        <v>28</v>
      </c>
      <c r="AF12" s="405">
        <f t="shared" si="20"/>
        <v>29</v>
      </c>
      <c r="AG12" s="405">
        <f t="shared" si="20"/>
        <v>30</v>
      </c>
      <c r="AH12" s="415"/>
      <c r="AI12" s="134" t="s">
        <v>24</v>
      </c>
      <c r="AJ12" s="14" t="s">
        <v>25</v>
      </c>
      <c r="AK12" s="548" t="s">
        <v>315</v>
      </c>
      <c r="AL12" s="548" t="s">
        <v>316</v>
      </c>
      <c r="AM12" s="14" t="s">
        <v>182</v>
      </c>
      <c r="AN12" s="14" t="s">
        <v>26</v>
      </c>
      <c r="AO12" s="14" t="s">
        <v>27</v>
      </c>
      <c r="AP12" s="60" t="s">
        <v>31</v>
      </c>
      <c r="AQ12" s="60" t="s">
        <v>32</v>
      </c>
      <c r="AR12" s="978" t="s">
        <v>354</v>
      </c>
      <c r="AS12" s="60" t="s">
        <v>34</v>
      </c>
      <c r="AT12" s="60" t="s">
        <v>35</v>
      </c>
      <c r="AU12" s="60" t="s">
        <v>36</v>
      </c>
      <c r="AV12" s="60" t="s">
        <v>37</v>
      </c>
      <c r="AW12" s="60" t="s">
        <v>38</v>
      </c>
      <c r="AX12" s="60" t="s">
        <v>183</v>
      </c>
      <c r="AY12" s="60" t="s">
        <v>39</v>
      </c>
      <c r="AZ12" s="60" t="s">
        <v>184</v>
      </c>
      <c r="BA12" s="60" t="s">
        <v>40</v>
      </c>
      <c r="BB12" s="60" t="s">
        <v>41</v>
      </c>
      <c r="BC12" s="60" t="s">
        <v>42</v>
      </c>
      <c r="BD12" s="1459" t="s">
        <v>43</v>
      </c>
      <c r="BE12" s="1460"/>
      <c r="BF12" s="14" t="s">
        <v>61</v>
      </c>
      <c r="BG12" s="14" t="s">
        <v>57</v>
      </c>
      <c r="BH12" s="14" t="s">
        <v>315</v>
      </c>
      <c r="BI12" s="14" t="s">
        <v>316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2" t="s">
        <v>58</v>
      </c>
      <c r="BO12" s="1461">
        <f>+BD11+MAR!BO12</f>
        <v>28.666666666666668</v>
      </c>
      <c r="BP12" s="1462"/>
      <c r="BQ12" s="1450"/>
      <c r="BR12" s="1453"/>
      <c r="BS12" s="1454"/>
      <c r="BT12" s="1442"/>
      <c r="BU12" s="1444"/>
      <c r="BV12" s="1444"/>
      <c r="BW12" s="1436"/>
      <c r="BX12" s="1436"/>
      <c r="BY12" s="1436"/>
      <c r="BZ12" s="1444"/>
      <c r="CA12" s="1456"/>
      <c r="CB12" s="1458"/>
      <c r="CC12" s="1438">
        <v>44315</v>
      </c>
      <c r="CD12" s="1440"/>
      <c r="CE12" s="166" t="s">
        <v>185</v>
      </c>
      <c r="CF12" s="167" t="s">
        <v>186</v>
      </c>
      <c r="CG12" s="168" t="s">
        <v>187</v>
      </c>
      <c r="CH12" s="168" t="s">
        <v>188</v>
      </c>
      <c r="CI12" s="168" t="s">
        <v>189</v>
      </c>
      <c r="CJ12" s="169" t="s">
        <v>190</v>
      </c>
      <c r="CK12" s="419" t="s">
        <v>248</v>
      </c>
      <c r="CL12" s="420" t="s">
        <v>249</v>
      </c>
      <c r="CN12" s="120">
        <f>+BD11</f>
        <v>7.333333333333333</v>
      </c>
      <c r="CO12" s="120">
        <f>+CN12+(BC11*2)/24</f>
        <v>8.8000000000000007</v>
      </c>
      <c r="CP12" s="121">
        <v>15</v>
      </c>
      <c r="CQ12" s="121">
        <v>18</v>
      </c>
    </row>
    <row r="13" spans="1:95" ht="21" customHeight="1" thickBot="1" x14ac:dyDescent="0.3">
      <c r="A13" s="1124" t="s">
        <v>55</v>
      </c>
      <c r="B13" s="1125" t="s">
        <v>60</v>
      </c>
      <c r="C13" s="1126" t="s">
        <v>329</v>
      </c>
      <c r="D13" s="931" t="s">
        <v>27</v>
      </c>
      <c r="E13" s="409" t="s">
        <v>31</v>
      </c>
      <c r="F13" s="409" t="s">
        <v>25</v>
      </c>
      <c r="G13" s="471"/>
      <c r="H13" s="471"/>
      <c r="I13" s="414" t="s">
        <v>24</v>
      </c>
      <c r="J13" s="433" t="s">
        <v>25</v>
      </c>
      <c r="K13" s="479" t="s">
        <v>57</v>
      </c>
      <c r="L13" s="499"/>
      <c r="M13" s="409" t="s">
        <v>24</v>
      </c>
      <c r="N13" s="409" t="s">
        <v>58</v>
      </c>
      <c r="O13" s="493"/>
      <c r="P13" s="477"/>
      <c r="Q13" s="440" t="s">
        <v>32</v>
      </c>
      <c r="R13" s="409" t="s">
        <v>32</v>
      </c>
      <c r="S13" s="406" t="s">
        <v>350</v>
      </c>
      <c r="T13" s="406" t="s">
        <v>351</v>
      </c>
      <c r="U13" s="409" t="s">
        <v>358</v>
      </c>
      <c r="V13" s="409" t="s">
        <v>32</v>
      </c>
      <c r="W13" s="414" t="s">
        <v>358</v>
      </c>
      <c r="X13" s="433" t="s">
        <v>32</v>
      </c>
      <c r="Y13" s="409" t="s">
        <v>32</v>
      </c>
      <c r="Z13" s="409" t="s">
        <v>31</v>
      </c>
      <c r="AA13" s="471" t="s">
        <v>26</v>
      </c>
      <c r="AB13" s="471" t="s">
        <v>50</v>
      </c>
      <c r="AC13" s="409" t="s">
        <v>24</v>
      </c>
      <c r="AD13" s="414" t="s">
        <v>25</v>
      </c>
      <c r="AE13" s="914" t="s">
        <v>49</v>
      </c>
      <c r="AF13" s="479"/>
      <c r="AG13" s="409" t="s">
        <v>24</v>
      </c>
      <c r="AH13" s="433"/>
      <c r="AI13" s="123">
        <f t="shared" ref="AI13:AI28" si="21">COUNTIF($D13:$AH13,"D")</f>
        <v>4</v>
      </c>
      <c r="AJ13" s="61">
        <f t="shared" ref="AJ13:AJ28" si="22">COUNTIF($D13:$AH13,"N")</f>
        <v>3</v>
      </c>
      <c r="AK13" s="61">
        <f t="shared" ref="AK13:AK28" si="23">COUNTIF($D13:$AH13,"DTS4S")+COUNTIF($D13:$AH13,"DTS4S1")</f>
        <v>0</v>
      </c>
      <c r="AL13" s="61">
        <f t="shared" ref="AL13:AL28" si="24">COUNTIF($D13:$AH13,"NTS4S")+COUNTIF($D13:$AH13,"NTS4S1")</f>
        <v>0</v>
      </c>
      <c r="AM13" s="61">
        <f t="shared" ref="AM13:AM28" si="25">COUNTIF($D13:$AH13,"S")</f>
        <v>0</v>
      </c>
      <c r="AN13" s="61">
        <f t="shared" ref="AN13:AN28" si="26">COUNTIF($D13:$AH13,"DT")</f>
        <v>1</v>
      </c>
      <c r="AO13" s="61">
        <f t="shared" ref="AO13:AO28" si="27">COUNTIF($D13:$AH13,"NT")</f>
        <v>1</v>
      </c>
      <c r="AP13" s="61">
        <f t="shared" ref="AP13:AP28" si="28">COUNTIF($D13:$AH13,"t")</f>
        <v>2</v>
      </c>
      <c r="AQ13" s="61">
        <f t="shared" ref="AQ13:AQ28" si="29">COUNTIF($D13:$AH13,"FE")</f>
        <v>5</v>
      </c>
      <c r="AR13" s="61">
        <f>COUNTIF($D13:$AH13,"LN")</f>
        <v>0</v>
      </c>
      <c r="AS13" s="61">
        <f t="shared" ref="AS13:AS28" si="30">COUNTIF($D13:$AH13,"DS")</f>
        <v>0</v>
      </c>
      <c r="AT13" s="61">
        <f t="shared" ref="AT13:AT28" si="31">COUNTIF($D13:$AH13,"DISP")</f>
        <v>0</v>
      </c>
      <c r="AU13" s="61">
        <f t="shared" ref="AU13:AU28" si="32">COUNTIF($D13:$AH13,"L")</f>
        <v>0</v>
      </c>
      <c r="AV13" s="61">
        <f t="shared" ref="AV13:AV28" si="33">COUNTIF($D13:$AH13,"B")</f>
        <v>0</v>
      </c>
      <c r="AW13" s="61">
        <f t="shared" ref="AW13:AW28" si="34">COUNTIF($D13:$AH13,"SA")</f>
        <v>0</v>
      </c>
      <c r="AX13" s="61">
        <f t="shared" ref="AX13:AX28" si="35">COUNTIF($D13:$AH13,"SAT")</f>
        <v>0</v>
      </c>
      <c r="AY13" s="61">
        <f t="shared" ref="AY13:AY28" si="36">COUNTIF($D13:$AH13,"SE")</f>
        <v>0</v>
      </c>
      <c r="AZ13" s="61">
        <f t="shared" ref="AZ13:AZ28" si="37">COUNTIF($D13:$AH13,"OJTD")+COUNTIF($D13:$AH13,"OJTN")</f>
        <v>0</v>
      </c>
      <c r="BA13" s="61">
        <f t="shared" ref="BA13:BA28" si="38">COUNTIF($D13:$AH13,"TR")</f>
        <v>0</v>
      </c>
      <c r="BB13" s="61">
        <f t="shared" ref="BB13:BB28" si="39">COUNTIF($D13:$AH13,"F")</f>
        <v>0</v>
      </c>
      <c r="BC13" s="62">
        <f t="shared" ref="BC13:BC28" si="40">+AI13+AJ13+AN13+AO13+((AQ13+AU13+AV13+AY13)*8)/12+AW13+AX13+AZ13+BA13+AM13</f>
        <v>12.333333333333334</v>
      </c>
      <c r="BD13" s="63"/>
      <c r="BE13" s="545">
        <f>+AI13*$BD$2+AJ13*$BD$6+AN13*$BD$2+AO13*$BD$6+AQ13*8/24+AU13*8/24+AV13*8/24+AW13*8/24+AX13*12/24+AY13*8/24+AZ13*$BD$2+BA13*8/24+BN13*(0/24)+(AM13*$BE$2)+AK13*$BF$2+AL13*$BF$6+AR13*$BD$2</f>
        <v>6.166666666666667</v>
      </c>
      <c r="BF13" s="5">
        <f>COUNTIF($D13:$AH13,"DTS")+COUNTIF($D13:$AH13,"DTS1")</f>
        <v>0</v>
      </c>
      <c r="BG13" s="5">
        <f t="shared" ref="BG13:BG58" si="41">COUNTIF($D13:$AH13,"NTS")+COUNTIF($D13:$AH13,"NTS1")</f>
        <v>1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58" si="42">COUNTIF($D13:$AH13,"DTS5S")+COUNTIF($D13:$AH13,"DTS5S1")</f>
        <v>0</v>
      </c>
      <c r="BK13" s="5">
        <f>COUNTIF($D13:$AH13,"NTS5S")+COUNTIF($D13:$AH13,"NTS5S1")</f>
        <v>1</v>
      </c>
      <c r="BL13" s="5">
        <f t="shared" ref="BL13:BL58" si="43">COUNTIF($D13:$AH13,"DTSDS")+COUNTIF($D13:$AH13,"DTSDS1")</f>
        <v>1</v>
      </c>
      <c r="BM13" s="5">
        <f t="shared" ref="BM13:BM58" si="44">COUNTIF($D13:$AH13,"NTSDS")+COUNTIF($D13:$AH13,"NTSDS1")</f>
        <v>0</v>
      </c>
      <c r="BN13" s="143">
        <f t="shared" ref="BN13:BN58" si="45">COUNTIF($D13:$AH13,"FOTS")</f>
        <v>1</v>
      </c>
      <c r="BO13" s="145">
        <f>+BE13+MAR!BO13</f>
        <v>26.166666666666668</v>
      </c>
      <c r="BP13" s="64">
        <f>+BO13+(JAN!BN13+FEV!BN13+MAR!BN13+BN13)*(12/24)-$BO$12</f>
        <v>-0.5</v>
      </c>
      <c r="BQ13" s="65">
        <f t="shared" ref="BQ13:BQ28" si="46">IF(BP13&gt;=(-11/24),0,(-BP13)/(12/24))</f>
        <v>1</v>
      </c>
      <c r="BR13" s="545">
        <f t="shared" ref="BR13:BR18" si="47">+BO13+BY13*$BD$2</f>
        <v>27.666666666666668</v>
      </c>
      <c r="BS13" s="545">
        <f>+BR13-$BO$12</f>
        <v>-1</v>
      </c>
      <c r="BT13" s="66" t="e">
        <f>+(BR13/$BR$77)-1</f>
        <v>#REF!</v>
      </c>
      <c r="BU13" s="67">
        <f t="shared" ref="BU13:BU19" si="48">+BF13+BG13</f>
        <v>1</v>
      </c>
      <c r="BV13" s="5">
        <f t="shared" ref="BV13:BV19" si="49">+BH13+BI13</f>
        <v>0</v>
      </c>
      <c r="BW13" s="67">
        <f t="shared" ref="BW13:BW19" si="50">+BJ13+BK13</f>
        <v>1</v>
      </c>
      <c r="BX13" s="67">
        <f t="shared" ref="BX13:BX19" si="51">+BL13+BM13</f>
        <v>1</v>
      </c>
      <c r="BY13" s="68">
        <f t="shared" ref="BY13:BY28" si="52">+BU13+BV13+BW13+BX13</f>
        <v>3</v>
      </c>
      <c r="BZ13" s="67">
        <f>+BN13+MAR!BZ13</f>
        <v>4</v>
      </c>
      <c r="CA13" s="67">
        <f>+MAR!CA13+BX13</f>
        <v>9</v>
      </c>
      <c r="CB13" s="68">
        <f t="shared" ref="CB13:CB19" si="53">+CA13-BZ13</f>
        <v>5</v>
      </c>
      <c r="CE13" s="161">
        <f t="shared" ref="CE13:CE19" si="54">+BE13</f>
        <v>6.166666666666667</v>
      </c>
      <c r="CF13" s="125">
        <f>+BC13+BF13+BG13+BJ13+BK13+BL13+BM13+BH13+BI13</f>
        <v>15.333333333333334</v>
      </c>
      <c r="CG13" s="163">
        <f>+BE13*24-(AQ13+AU13+AV13)*8</f>
        <v>108</v>
      </c>
      <c r="CH13" s="163">
        <f>+(BF13+BG13+BJ13+BK13+BL13+BM13)*12+(BH13+BI13)*8</f>
        <v>36</v>
      </c>
      <c r="CI13" s="163">
        <f>+CG13+CH13</f>
        <v>144</v>
      </c>
      <c r="CJ13" s="157">
        <f t="shared" ref="CJ13:CJ58" si="55">+(AQ13+AU13+AV13)*8+(BN13)*12</f>
        <v>52</v>
      </c>
      <c r="CK13" s="418">
        <f>BY13-BV13+MAR!CK13</f>
        <v>8</v>
      </c>
      <c r="CL13" s="424">
        <f>CK13*12+BV13*8</f>
        <v>96</v>
      </c>
      <c r="CM13" s="424"/>
      <c r="CN13" s="124">
        <f>+CE13</f>
        <v>6.166666666666667</v>
      </c>
      <c r="CO13" s="128">
        <f>CI13</f>
        <v>144</v>
      </c>
      <c r="CP13" s="125">
        <f t="shared" ref="CP13:CP58" si="56">+BC13</f>
        <v>12.333333333333334</v>
      </c>
      <c r="CQ13" s="125">
        <f>+CF13</f>
        <v>15.333333333333334</v>
      </c>
    </row>
    <row r="14" spans="1:95" ht="21" customHeight="1" thickBot="1" x14ac:dyDescent="0.3">
      <c r="A14" s="1124" t="s">
        <v>59</v>
      </c>
      <c r="B14" s="1125" t="s">
        <v>145</v>
      </c>
      <c r="C14" s="1126" t="s">
        <v>329</v>
      </c>
      <c r="D14" s="931"/>
      <c r="E14" s="409" t="s">
        <v>31</v>
      </c>
      <c r="F14" s="409" t="s">
        <v>32</v>
      </c>
      <c r="G14" s="406" t="s">
        <v>350</v>
      </c>
      <c r="H14" s="406" t="s">
        <v>351</v>
      </c>
      <c r="I14" s="414" t="s">
        <v>32</v>
      </c>
      <c r="J14" s="433" t="s">
        <v>32</v>
      </c>
      <c r="K14" s="409" t="s">
        <v>32</v>
      </c>
      <c r="L14" s="409" t="s">
        <v>32</v>
      </c>
      <c r="M14" s="409" t="s">
        <v>32</v>
      </c>
      <c r="N14" s="409" t="s">
        <v>32</v>
      </c>
      <c r="O14" s="408" t="s">
        <v>350</v>
      </c>
      <c r="P14" s="465" t="s">
        <v>351</v>
      </c>
      <c r="Q14" s="955"/>
      <c r="R14" s="409" t="s">
        <v>31</v>
      </c>
      <c r="S14" s="471"/>
      <c r="T14" s="471" t="s">
        <v>26</v>
      </c>
      <c r="U14" s="409" t="s">
        <v>25</v>
      </c>
      <c r="V14" s="409" t="s">
        <v>25</v>
      </c>
      <c r="W14" s="478"/>
      <c r="X14" s="473"/>
      <c r="Y14" s="409" t="s">
        <v>24</v>
      </c>
      <c r="Z14" s="409" t="s">
        <v>27</v>
      </c>
      <c r="AA14" s="471" t="s">
        <v>31</v>
      </c>
      <c r="AB14" s="471" t="s">
        <v>26</v>
      </c>
      <c r="AC14" s="409" t="s">
        <v>24</v>
      </c>
      <c r="AD14" s="414"/>
      <c r="AE14" s="433" t="s">
        <v>24</v>
      </c>
      <c r="AF14" s="479" t="s">
        <v>57</v>
      </c>
      <c r="AG14" s="409"/>
      <c r="AH14" s="433"/>
      <c r="AI14" s="123">
        <f t="shared" si="21"/>
        <v>3</v>
      </c>
      <c r="AJ14" s="61">
        <f t="shared" si="22"/>
        <v>2</v>
      </c>
      <c r="AK14" s="61">
        <f t="shared" si="23"/>
        <v>0</v>
      </c>
      <c r="AL14" s="61">
        <f t="shared" si="24"/>
        <v>0</v>
      </c>
      <c r="AM14" s="61">
        <f t="shared" si="25"/>
        <v>0</v>
      </c>
      <c r="AN14" s="61">
        <f t="shared" si="26"/>
        <v>2</v>
      </c>
      <c r="AO14" s="61">
        <f t="shared" si="27"/>
        <v>1</v>
      </c>
      <c r="AP14" s="61">
        <f t="shared" si="28"/>
        <v>3</v>
      </c>
      <c r="AQ14" s="61">
        <f t="shared" si="29"/>
        <v>7</v>
      </c>
      <c r="AR14" s="61">
        <f t="shared" ref="AR14:AR28" si="57">COUNTIF($D14:$AH14,"LN")</f>
        <v>0</v>
      </c>
      <c r="AS14" s="61">
        <f t="shared" si="30"/>
        <v>0</v>
      </c>
      <c r="AT14" s="61">
        <f t="shared" si="31"/>
        <v>0</v>
      </c>
      <c r="AU14" s="61">
        <f t="shared" si="32"/>
        <v>0</v>
      </c>
      <c r="AV14" s="61">
        <f t="shared" si="33"/>
        <v>0</v>
      </c>
      <c r="AW14" s="61">
        <f t="shared" si="34"/>
        <v>0</v>
      </c>
      <c r="AX14" s="61">
        <f t="shared" si="35"/>
        <v>0</v>
      </c>
      <c r="AY14" s="61">
        <f t="shared" si="36"/>
        <v>0</v>
      </c>
      <c r="AZ14" s="61">
        <f t="shared" si="37"/>
        <v>0</v>
      </c>
      <c r="BA14" s="61">
        <f t="shared" si="38"/>
        <v>0</v>
      </c>
      <c r="BB14" s="61">
        <f t="shared" si="39"/>
        <v>0</v>
      </c>
      <c r="BC14" s="62">
        <f t="shared" si="40"/>
        <v>12.666666666666668</v>
      </c>
      <c r="BD14" s="63"/>
      <c r="BE14" s="545">
        <f t="shared" ref="BE14:BE60" si="58">+AI14*$BD$2+AJ14*$BD$6+AN14*$BD$2+AO14*$BD$6+AQ14*8/24+AU14*8/24+AV14*8/24+AW14*8/24+AX14*12/24+AY14*8/24+AZ14*$BD$2+BA14*8/24+BN14*(0/24)+(AM14*$BE$2)+AK14*$BF$2+AL14*$BF$6+AR14*$BD$2</f>
        <v>6.3333333333333339</v>
      </c>
      <c r="BF14" s="5">
        <f>COUNTIF($D14:$AH14,"DTS")+COUNTIF($D14:$AH14,"DTS1")</f>
        <v>0</v>
      </c>
      <c r="BG14" s="5">
        <f t="shared" si="41"/>
        <v>1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42"/>
        <v>0</v>
      </c>
      <c r="BK14" s="5">
        <f>COUNTIF($D14:$AH14,"NTS5S")+COUNTIF($D14:$AH14,"NTS5S1")</f>
        <v>0</v>
      </c>
      <c r="BL14" s="5">
        <f t="shared" si="43"/>
        <v>0</v>
      </c>
      <c r="BM14" s="5">
        <f t="shared" si="44"/>
        <v>0</v>
      </c>
      <c r="BN14" s="143">
        <f t="shared" si="45"/>
        <v>0</v>
      </c>
      <c r="BO14" s="145">
        <f>+BE14+MAR!BO14</f>
        <v>26</v>
      </c>
      <c r="BP14" s="64">
        <f>+BO14+(JAN!BN65+FEV!BN14+MAR!BN14+BN14)*(12/24)-$BO$12</f>
        <v>-1.6666666666666679</v>
      </c>
      <c r="BQ14" s="65">
        <f t="shared" si="46"/>
        <v>3.3333333333333357</v>
      </c>
      <c r="BR14" s="545">
        <f t="shared" si="47"/>
        <v>26.5</v>
      </c>
      <c r="BS14" s="545">
        <f>+BR14-$BO$12</f>
        <v>-2.1666666666666679</v>
      </c>
      <c r="BT14" s="66" t="e">
        <f>+(BR14/$BR$77)-1</f>
        <v>#REF!</v>
      </c>
      <c r="BU14" s="67">
        <f t="shared" si="48"/>
        <v>1</v>
      </c>
      <c r="BV14" s="5">
        <f t="shared" si="49"/>
        <v>0</v>
      </c>
      <c r="BW14" s="67">
        <f t="shared" si="50"/>
        <v>0</v>
      </c>
      <c r="BX14" s="67">
        <f t="shared" si="51"/>
        <v>0</v>
      </c>
      <c r="BY14" s="68">
        <f t="shared" si="52"/>
        <v>1</v>
      </c>
      <c r="BZ14" s="67">
        <f>+BN14+MAR!BZ14</f>
        <v>2</v>
      </c>
      <c r="CA14" s="67">
        <f>+MAR!CA14+BX14</f>
        <v>8</v>
      </c>
      <c r="CB14" s="68">
        <f t="shared" si="53"/>
        <v>6</v>
      </c>
      <c r="CE14" s="161">
        <f t="shared" si="54"/>
        <v>6.3333333333333339</v>
      </c>
      <c r="CF14" s="125">
        <f>+BC14+BF14+BG14+BJ14+BK14+BL14+BM14+BH14+BI14</f>
        <v>13.666666666666668</v>
      </c>
      <c r="CG14" s="163">
        <f t="shared" ref="CG14:CG60" si="59">+BE14*24-(AQ14+AU14+AV14)*8</f>
        <v>96</v>
      </c>
      <c r="CH14" s="163">
        <f t="shared" ref="CH14:CH60" si="60">+(BF14+BG14+BJ14+BK14+BL14+BM14)*12+(BH14+BI14)*8</f>
        <v>12</v>
      </c>
      <c r="CI14" s="163">
        <f t="shared" ref="CI14:CI60" si="61">+CG14+CH14</f>
        <v>108</v>
      </c>
      <c r="CJ14" s="157">
        <f t="shared" si="55"/>
        <v>56</v>
      </c>
      <c r="CK14" s="418">
        <f>BY14-BV14+MAR!CK14</f>
        <v>8</v>
      </c>
      <c r="CL14" s="424">
        <f t="shared" ref="CL14:CL19" si="62">CK14*12+BV14*8</f>
        <v>96</v>
      </c>
      <c r="CM14" s="424"/>
      <c r="CN14" s="124">
        <f t="shared" ref="CN14:CN60" si="63">+CE14</f>
        <v>6.3333333333333339</v>
      </c>
      <c r="CO14" s="128">
        <f t="shared" ref="CO14:CO60" si="64">CI14</f>
        <v>108</v>
      </c>
      <c r="CP14" s="125">
        <f t="shared" si="56"/>
        <v>12.666666666666668</v>
      </c>
      <c r="CQ14" s="125">
        <f t="shared" ref="CQ14:CQ60" si="65">+CF14</f>
        <v>13.666666666666668</v>
      </c>
    </row>
    <row r="15" spans="1:95" ht="24" customHeight="1" thickBot="1" x14ac:dyDescent="0.3">
      <c r="A15" s="1128" t="s">
        <v>62</v>
      </c>
      <c r="B15" s="619" t="s">
        <v>65</v>
      </c>
      <c r="C15" s="1129" t="s">
        <v>2</v>
      </c>
      <c r="D15" s="931"/>
      <c r="E15" s="409" t="s">
        <v>24</v>
      </c>
      <c r="F15" s="409" t="s">
        <v>25</v>
      </c>
      <c r="G15" s="471"/>
      <c r="H15" s="499"/>
      <c r="I15" s="414" t="s">
        <v>58</v>
      </c>
      <c r="J15" s="433" t="s">
        <v>25</v>
      </c>
      <c r="K15" s="499"/>
      <c r="L15" s="499"/>
      <c r="M15" s="409" t="s">
        <v>24</v>
      </c>
      <c r="N15" s="409" t="s">
        <v>24</v>
      </c>
      <c r="O15" s="499"/>
      <c r="P15" s="498"/>
      <c r="Q15" s="433" t="s">
        <v>24</v>
      </c>
      <c r="R15" s="409" t="s">
        <v>25</v>
      </c>
      <c r="S15" s="471"/>
      <c r="T15" s="471"/>
      <c r="U15" s="409" t="s">
        <v>26</v>
      </c>
      <c r="V15" s="409" t="s">
        <v>25</v>
      </c>
      <c r="W15" s="478"/>
      <c r="X15" s="473" t="s">
        <v>48</v>
      </c>
      <c r="Y15" s="409" t="s">
        <v>24</v>
      </c>
      <c r="Z15" s="409" t="s">
        <v>25</v>
      </c>
      <c r="AA15" s="471"/>
      <c r="AB15" s="471"/>
      <c r="AC15" s="409" t="s">
        <v>24</v>
      </c>
      <c r="AD15" s="414" t="s">
        <v>25</v>
      </c>
      <c r="AE15" s="473"/>
      <c r="AF15" s="479" t="s">
        <v>31</v>
      </c>
      <c r="AG15" s="409" t="s">
        <v>24</v>
      </c>
      <c r="AH15" s="433"/>
      <c r="AI15" s="123">
        <f t="shared" si="21"/>
        <v>7</v>
      </c>
      <c r="AJ15" s="61">
        <f t="shared" si="22"/>
        <v>6</v>
      </c>
      <c r="AK15" s="61">
        <f t="shared" si="23"/>
        <v>0</v>
      </c>
      <c r="AL15" s="61">
        <f t="shared" si="24"/>
        <v>0</v>
      </c>
      <c r="AM15" s="61">
        <f t="shared" si="25"/>
        <v>0</v>
      </c>
      <c r="AN15" s="61">
        <f t="shared" si="26"/>
        <v>1</v>
      </c>
      <c r="AO15" s="61">
        <f t="shared" si="27"/>
        <v>0</v>
      </c>
      <c r="AP15" s="61">
        <f t="shared" si="28"/>
        <v>1</v>
      </c>
      <c r="AQ15" s="61">
        <f t="shared" si="29"/>
        <v>0</v>
      </c>
      <c r="AR15" s="61">
        <f t="shared" si="57"/>
        <v>0</v>
      </c>
      <c r="AS15" s="61">
        <f t="shared" si="30"/>
        <v>0</v>
      </c>
      <c r="AT15" s="61">
        <f t="shared" si="31"/>
        <v>0</v>
      </c>
      <c r="AU15" s="61">
        <f t="shared" si="32"/>
        <v>0</v>
      </c>
      <c r="AV15" s="61">
        <f t="shared" si="33"/>
        <v>0</v>
      </c>
      <c r="AW15" s="61">
        <f t="shared" si="34"/>
        <v>0</v>
      </c>
      <c r="AX15" s="61">
        <f t="shared" si="35"/>
        <v>0</v>
      </c>
      <c r="AY15" s="61">
        <f t="shared" si="36"/>
        <v>0</v>
      </c>
      <c r="AZ15" s="61">
        <f t="shared" si="37"/>
        <v>0</v>
      </c>
      <c r="BA15" s="61">
        <f t="shared" si="38"/>
        <v>0</v>
      </c>
      <c r="BB15" s="61">
        <f t="shared" si="39"/>
        <v>0</v>
      </c>
      <c r="BC15" s="62">
        <f t="shared" si="40"/>
        <v>14</v>
      </c>
      <c r="BD15" s="63"/>
      <c r="BE15" s="545">
        <f t="shared" si="58"/>
        <v>7</v>
      </c>
      <c r="BF15" s="5">
        <f t="shared" ref="BF15:BF63" si="66">COUNTIF($D15:$AH15,"DTS")+COUNTIF($D15:$AH15,"DTS1")</f>
        <v>0</v>
      </c>
      <c r="BG15" s="5">
        <f t="shared" si="41"/>
        <v>0</v>
      </c>
      <c r="BH15" s="5">
        <f t="shared" ref="BH15:BH63" si="67">COUNTIF($D15:$AH15,"DTS4S")+COUNTIF($D15:$AH15,"DTS4S1")</f>
        <v>0</v>
      </c>
      <c r="BI15" s="5">
        <f t="shared" ref="BI15:BI63" si="68">COUNTIF($D15:$AH15,"NTS4S")+COUNTIF($D15:$AH15,"NTS4S1")</f>
        <v>0</v>
      </c>
      <c r="BJ15" s="5">
        <f t="shared" si="42"/>
        <v>1</v>
      </c>
      <c r="BK15" s="5">
        <f t="shared" ref="BK15:BK63" si="69">COUNTIF($D15:$AH15,"NTS5S")+COUNTIF($D15:$AH15,"NTS5S1")</f>
        <v>0</v>
      </c>
      <c r="BL15" s="5">
        <f t="shared" si="43"/>
        <v>0</v>
      </c>
      <c r="BM15" s="5">
        <f t="shared" si="44"/>
        <v>0</v>
      </c>
      <c r="BN15" s="143">
        <f t="shared" si="45"/>
        <v>1</v>
      </c>
      <c r="BO15" s="145">
        <f>+BE15+MAR!BO15</f>
        <v>28.666666666666668</v>
      </c>
      <c r="BP15" s="64">
        <f>+BO15+(JAN!BN14+FEV!BN15+MAR!BN15+BN15)*(12/24)-$BO$12</f>
        <v>0.5</v>
      </c>
      <c r="BQ15" s="65">
        <f t="shared" si="46"/>
        <v>0</v>
      </c>
      <c r="BR15" s="545">
        <f t="shared" si="47"/>
        <v>29.166666666666668</v>
      </c>
      <c r="BS15" s="545">
        <f>+BR15-$BO$12</f>
        <v>0.5</v>
      </c>
      <c r="BT15" s="66" t="e">
        <f>+(BR15/$BR$77)-1</f>
        <v>#REF!</v>
      </c>
      <c r="BU15" s="67">
        <f t="shared" si="48"/>
        <v>0</v>
      </c>
      <c r="BV15" s="5">
        <f t="shared" si="49"/>
        <v>0</v>
      </c>
      <c r="BW15" s="67">
        <f t="shared" si="50"/>
        <v>1</v>
      </c>
      <c r="BX15" s="67">
        <f t="shared" si="51"/>
        <v>0</v>
      </c>
      <c r="BY15" s="68">
        <f t="shared" si="52"/>
        <v>1</v>
      </c>
      <c r="BZ15" s="67">
        <f>+BN15+MAR!BZ15</f>
        <v>1</v>
      </c>
      <c r="CA15" s="67">
        <f>+MAR!CA15+BX15</f>
        <v>6</v>
      </c>
      <c r="CB15" s="68">
        <f t="shared" si="53"/>
        <v>5</v>
      </c>
      <c r="CE15" s="161">
        <f t="shared" si="54"/>
        <v>7</v>
      </c>
      <c r="CF15" s="125">
        <f t="shared" ref="CF15:CF58" si="70">+BC15+BF15+BG15+BJ15+BK15+BL15+BM15+BH15+BI15</f>
        <v>15</v>
      </c>
      <c r="CG15" s="163">
        <f t="shared" si="59"/>
        <v>168</v>
      </c>
      <c r="CH15" s="163">
        <f t="shared" si="60"/>
        <v>12</v>
      </c>
      <c r="CI15" s="163">
        <f t="shared" si="61"/>
        <v>180</v>
      </c>
      <c r="CJ15" s="157">
        <f t="shared" si="55"/>
        <v>12</v>
      </c>
      <c r="CK15" s="418">
        <f>BY15-BV15+MAR!CK15</f>
        <v>5</v>
      </c>
      <c r="CL15" s="424">
        <f t="shared" si="62"/>
        <v>60</v>
      </c>
      <c r="CM15" s="424"/>
      <c r="CN15" s="124">
        <f t="shared" si="63"/>
        <v>7</v>
      </c>
      <c r="CO15" s="128">
        <f t="shared" si="64"/>
        <v>180</v>
      </c>
      <c r="CP15" s="125">
        <f t="shared" si="56"/>
        <v>14</v>
      </c>
      <c r="CQ15" s="125">
        <f t="shared" si="65"/>
        <v>15</v>
      </c>
    </row>
    <row r="16" spans="1:95" ht="21" customHeight="1" thickBot="1" x14ac:dyDescent="0.3">
      <c r="A16" s="1130" t="s">
        <v>64</v>
      </c>
      <c r="B16" s="575" t="s">
        <v>68</v>
      </c>
      <c r="C16" s="1131" t="s">
        <v>2</v>
      </c>
      <c r="D16" s="1127"/>
      <c r="E16" s="409" t="s">
        <v>24</v>
      </c>
      <c r="F16" s="409" t="s">
        <v>25</v>
      </c>
      <c r="G16" s="471"/>
      <c r="H16" s="471"/>
      <c r="I16" s="414" t="s">
        <v>24</v>
      </c>
      <c r="J16" s="433" t="s">
        <v>26</v>
      </c>
      <c r="K16" s="479" t="s">
        <v>57</v>
      </c>
      <c r="L16" s="479"/>
      <c r="M16" s="409" t="s">
        <v>24</v>
      </c>
      <c r="N16" s="409" t="s">
        <v>24</v>
      </c>
      <c r="O16" s="493"/>
      <c r="P16" s="477" t="s">
        <v>50</v>
      </c>
      <c r="Q16" s="433" t="s">
        <v>24</v>
      </c>
      <c r="R16" s="409" t="s">
        <v>25</v>
      </c>
      <c r="S16" s="471"/>
      <c r="T16" s="471"/>
      <c r="U16" s="409" t="s">
        <v>25</v>
      </c>
      <c r="V16" s="409" t="s">
        <v>25</v>
      </c>
      <c r="W16" s="478"/>
      <c r="X16" s="473"/>
      <c r="Y16" s="409" t="s">
        <v>32</v>
      </c>
      <c r="Z16" s="409" t="s">
        <v>32</v>
      </c>
      <c r="AA16" s="471" t="s">
        <v>350</v>
      </c>
      <c r="AB16" s="471" t="s">
        <v>351</v>
      </c>
      <c r="AC16" s="409" t="s">
        <v>32</v>
      </c>
      <c r="AD16" s="414" t="s">
        <v>32</v>
      </c>
      <c r="AE16" s="433" t="s">
        <v>32</v>
      </c>
      <c r="AF16" s="479"/>
      <c r="AG16" s="409" t="s">
        <v>24</v>
      </c>
      <c r="AH16" s="433"/>
      <c r="AI16" s="123">
        <f t="shared" si="21"/>
        <v>6</v>
      </c>
      <c r="AJ16" s="61">
        <f t="shared" si="22"/>
        <v>4</v>
      </c>
      <c r="AK16" s="61">
        <f t="shared" si="23"/>
        <v>0</v>
      </c>
      <c r="AL16" s="61">
        <f t="shared" si="24"/>
        <v>0</v>
      </c>
      <c r="AM16" s="61">
        <f t="shared" si="25"/>
        <v>0</v>
      </c>
      <c r="AN16" s="61">
        <f t="shared" si="26"/>
        <v>1</v>
      </c>
      <c r="AO16" s="61">
        <f t="shared" si="27"/>
        <v>0</v>
      </c>
      <c r="AP16" s="61">
        <f t="shared" si="28"/>
        <v>0</v>
      </c>
      <c r="AQ16" s="61">
        <f t="shared" si="29"/>
        <v>5</v>
      </c>
      <c r="AR16" s="61">
        <f t="shared" si="57"/>
        <v>0</v>
      </c>
      <c r="AS16" s="61">
        <f t="shared" si="30"/>
        <v>0</v>
      </c>
      <c r="AT16" s="61">
        <f t="shared" si="31"/>
        <v>0</v>
      </c>
      <c r="AU16" s="61">
        <f t="shared" si="32"/>
        <v>0</v>
      </c>
      <c r="AV16" s="61">
        <f t="shared" si="33"/>
        <v>0</v>
      </c>
      <c r="AW16" s="61">
        <f t="shared" si="34"/>
        <v>0</v>
      </c>
      <c r="AX16" s="61">
        <f t="shared" si="35"/>
        <v>0</v>
      </c>
      <c r="AY16" s="61">
        <f t="shared" si="36"/>
        <v>0</v>
      </c>
      <c r="AZ16" s="61">
        <f t="shared" si="37"/>
        <v>0</v>
      </c>
      <c r="BA16" s="61">
        <f t="shared" si="38"/>
        <v>0</v>
      </c>
      <c r="BB16" s="61">
        <f t="shared" si="39"/>
        <v>0</v>
      </c>
      <c r="BC16" s="62">
        <f t="shared" si="40"/>
        <v>14.333333333333334</v>
      </c>
      <c r="BD16" s="63"/>
      <c r="BE16" s="545">
        <f t="shared" si="58"/>
        <v>7.166666666666667</v>
      </c>
      <c r="BF16" s="5">
        <f t="shared" si="66"/>
        <v>0</v>
      </c>
      <c r="BG16" s="5">
        <f t="shared" si="41"/>
        <v>1</v>
      </c>
      <c r="BH16" s="5">
        <f t="shared" si="67"/>
        <v>0</v>
      </c>
      <c r="BI16" s="5">
        <f t="shared" si="68"/>
        <v>0</v>
      </c>
      <c r="BJ16" s="5">
        <f t="shared" si="42"/>
        <v>0</v>
      </c>
      <c r="BK16" s="5">
        <f t="shared" si="69"/>
        <v>0</v>
      </c>
      <c r="BL16" s="5">
        <f t="shared" si="43"/>
        <v>1</v>
      </c>
      <c r="BM16" s="5">
        <f t="shared" si="44"/>
        <v>0</v>
      </c>
      <c r="BN16" s="143">
        <f t="shared" si="45"/>
        <v>0</v>
      </c>
      <c r="BO16" s="145">
        <f>+BE16+MAR!BO16</f>
        <v>26.833333333333336</v>
      </c>
      <c r="BP16" s="64">
        <f>+BO16+(JAN!BN15+FEV!BN16+MAR!BN16+BN16)*(12/24)-$BO$12</f>
        <v>-0.33333333333333215</v>
      </c>
      <c r="BQ16" s="65">
        <f t="shared" si="46"/>
        <v>0</v>
      </c>
      <c r="BR16" s="545">
        <f t="shared" si="47"/>
        <v>27.833333333333336</v>
      </c>
      <c r="BS16" s="545">
        <f>+BR16-$BO$12</f>
        <v>-0.83333333333333215</v>
      </c>
      <c r="BT16" s="66" t="e">
        <f>+(BR16/$BR$77)-1</f>
        <v>#REF!</v>
      </c>
      <c r="BU16" s="67">
        <f t="shared" si="48"/>
        <v>1</v>
      </c>
      <c r="BV16" s="5">
        <f t="shared" si="49"/>
        <v>0</v>
      </c>
      <c r="BW16" s="67">
        <f t="shared" si="50"/>
        <v>0</v>
      </c>
      <c r="BX16" s="67">
        <f t="shared" si="51"/>
        <v>1</v>
      </c>
      <c r="BY16" s="68">
        <f t="shared" si="52"/>
        <v>2</v>
      </c>
      <c r="BZ16" s="67">
        <f>+BN16+MAR!BZ16</f>
        <v>3</v>
      </c>
      <c r="CA16" s="67">
        <f>+MAR!CA16+BX16</f>
        <v>9</v>
      </c>
      <c r="CB16" s="68">
        <f t="shared" si="53"/>
        <v>6</v>
      </c>
      <c r="CE16" s="161">
        <f t="shared" si="54"/>
        <v>7.166666666666667</v>
      </c>
      <c r="CF16" s="125">
        <f t="shared" si="70"/>
        <v>16.333333333333336</v>
      </c>
      <c r="CG16" s="163">
        <f t="shared" si="59"/>
        <v>132</v>
      </c>
      <c r="CH16" s="163">
        <f t="shared" si="60"/>
        <v>24</v>
      </c>
      <c r="CI16" s="163">
        <f t="shared" si="61"/>
        <v>156</v>
      </c>
      <c r="CJ16" s="157">
        <f t="shared" si="55"/>
        <v>40</v>
      </c>
      <c r="CK16" s="418">
        <f>BY16-BV16+MAR!CK16</f>
        <v>6</v>
      </c>
      <c r="CL16" s="424">
        <f t="shared" si="62"/>
        <v>72</v>
      </c>
      <c r="CM16" s="424"/>
      <c r="CN16" s="124">
        <f t="shared" si="63"/>
        <v>7.166666666666667</v>
      </c>
      <c r="CO16" s="128">
        <f t="shared" si="64"/>
        <v>156</v>
      </c>
      <c r="CP16" s="125">
        <f t="shared" si="56"/>
        <v>14.333333333333334</v>
      </c>
      <c r="CQ16" s="125">
        <f t="shared" si="65"/>
        <v>16.333333333333336</v>
      </c>
    </row>
    <row r="17" spans="1:99" ht="21" customHeight="1" thickBot="1" x14ac:dyDescent="0.3">
      <c r="A17" s="1130" t="s">
        <v>66</v>
      </c>
      <c r="B17" s="1213" t="s">
        <v>98</v>
      </c>
      <c r="C17" s="1131" t="s">
        <v>2</v>
      </c>
      <c r="D17" s="931"/>
      <c r="E17" s="409" t="s">
        <v>24</v>
      </c>
      <c r="F17" s="409" t="s">
        <v>25</v>
      </c>
      <c r="G17" s="471"/>
      <c r="H17" s="471"/>
      <c r="I17" s="414" t="s">
        <v>25</v>
      </c>
      <c r="J17" s="433" t="s">
        <v>25</v>
      </c>
      <c r="K17" s="479" t="s">
        <v>57</v>
      </c>
      <c r="L17" s="1254" t="s">
        <v>240</v>
      </c>
      <c r="M17" s="409" t="s">
        <v>31</v>
      </c>
      <c r="N17" s="409" t="s">
        <v>31</v>
      </c>
      <c r="O17" s="493" t="s">
        <v>27</v>
      </c>
      <c r="P17" s="477" t="s">
        <v>27</v>
      </c>
      <c r="Q17" s="433" t="s">
        <v>31</v>
      </c>
      <c r="R17" s="409" t="s">
        <v>25</v>
      </c>
      <c r="S17" s="471"/>
      <c r="T17" s="501" t="s">
        <v>242</v>
      </c>
      <c r="U17" s="409" t="s">
        <v>25</v>
      </c>
      <c r="V17" s="409" t="s">
        <v>25</v>
      </c>
      <c r="W17" s="916" t="s">
        <v>240</v>
      </c>
      <c r="X17" s="473"/>
      <c r="Y17" s="409" t="s">
        <v>24</v>
      </c>
      <c r="Z17" s="409" t="s">
        <v>25</v>
      </c>
      <c r="AA17" s="471" t="s">
        <v>240</v>
      </c>
      <c r="AB17" s="471"/>
      <c r="AC17" s="409" t="s">
        <v>24</v>
      </c>
      <c r="AD17" s="414" t="s">
        <v>24</v>
      </c>
      <c r="AE17" s="473" t="s">
        <v>27</v>
      </c>
      <c r="AF17" s="479"/>
      <c r="AG17" s="409" t="s">
        <v>24</v>
      </c>
      <c r="AH17" s="433"/>
      <c r="AI17" s="123">
        <f t="shared" si="21"/>
        <v>5</v>
      </c>
      <c r="AJ17" s="61">
        <f t="shared" si="22"/>
        <v>7</v>
      </c>
      <c r="AK17" s="61">
        <f t="shared" si="23"/>
        <v>0</v>
      </c>
      <c r="AL17" s="61">
        <f t="shared" si="24"/>
        <v>0</v>
      </c>
      <c r="AM17" s="61">
        <f t="shared" si="25"/>
        <v>0</v>
      </c>
      <c r="AN17" s="61">
        <f t="shared" si="26"/>
        <v>0</v>
      </c>
      <c r="AO17" s="61">
        <f t="shared" si="27"/>
        <v>3</v>
      </c>
      <c r="AP17" s="61">
        <f t="shared" si="28"/>
        <v>3</v>
      </c>
      <c r="AQ17" s="61">
        <f t="shared" si="29"/>
        <v>0</v>
      </c>
      <c r="AR17" s="61">
        <f t="shared" si="57"/>
        <v>0</v>
      </c>
      <c r="AS17" s="61">
        <f t="shared" si="30"/>
        <v>0</v>
      </c>
      <c r="AT17" s="61">
        <f t="shared" si="31"/>
        <v>0</v>
      </c>
      <c r="AU17" s="61">
        <f t="shared" si="32"/>
        <v>0</v>
      </c>
      <c r="AV17" s="61">
        <f t="shared" si="33"/>
        <v>0</v>
      </c>
      <c r="AW17" s="61">
        <f t="shared" si="34"/>
        <v>0</v>
      </c>
      <c r="AX17" s="61">
        <f t="shared" si="35"/>
        <v>0</v>
      </c>
      <c r="AY17" s="61">
        <f t="shared" si="36"/>
        <v>0</v>
      </c>
      <c r="AZ17" s="61">
        <f t="shared" si="37"/>
        <v>0</v>
      </c>
      <c r="BA17" s="61">
        <f t="shared" si="38"/>
        <v>0</v>
      </c>
      <c r="BB17" s="61">
        <f t="shared" si="39"/>
        <v>0</v>
      </c>
      <c r="BC17" s="62">
        <f t="shared" si="40"/>
        <v>15</v>
      </c>
      <c r="BD17" s="63"/>
      <c r="BE17" s="545">
        <f t="shared" si="58"/>
        <v>7.5</v>
      </c>
      <c r="BF17" s="5">
        <f t="shared" si="66"/>
        <v>0</v>
      </c>
      <c r="BG17" s="5">
        <f t="shared" si="41"/>
        <v>1</v>
      </c>
      <c r="BH17" s="5">
        <f t="shared" si="67"/>
        <v>0</v>
      </c>
      <c r="BI17" s="5">
        <f t="shared" si="68"/>
        <v>0</v>
      </c>
      <c r="BJ17" s="5">
        <f t="shared" si="42"/>
        <v>0</v>
      </c>
      <c r="BK17" s="5">
        <f t="shared" si="69"/>
        <v>3</v>
      </c>
      <c r="BL17" s="5">
        <f t="shared" si="43"/>
        <v>0</v>
      </c>
      <c r="BM17" s="5">
        <f t="shared" si="44"/>
        <v>1</v>
      </c>
      <c r="BN17" s="143">
        <f t="shared" si="45"/>
        <v>0</v>
      </c>
      <c r="BO17" s="145">
        <f>+BE17+MAR!BO17</f>
        <v>28</v>
      </c>
      <c r="BP17" s="64">
        <f>+BO17+(JAN!BN17+FEV!BN17+MAR!BN17+BN17)*(12/24)-$BO$12</f>
        <v>-0.66666666666666785</v>
      </c>
      <c r="BQ17" s="65">
        <f t="shared" si="46"/>
        <v>1.3333333333333357</v>
      </c>
      <c r="BR17" s="545">
        <f t="shared" si="47"/>
        <v>30.5</v>
      </c>
      <c r="BS17" s="545">
        <f t="shared" ref="BS17:BS18" si="71">+BR17-$BO$12</f>
        <v>1.8333333333333321</v>
      </c>
      <c r="BT17" s="66" t="e">
        <f>+(BR17/$BR$77)-1</f>
        <v>#REF!</v>
      </c>
      <c r="BU17" s="67">
        <f t="shared" si="48"/>
        <v>1</v>
      </c>
      <c r="BV17" s="5">
        <f t="shared" si="49"/>
        <v>0</v>
      </c>
      <c r="BW17" s="67">
        <f t="shared" si="50"/>
        <v>3</v>
      </c>
      <c r="BX17" s="67">
        <f t="shared" si="51"/>
        <v>1</v>
      </c>
      <c r="BY17" s="68">
        <f t="shared" si="52"/>
        <v>5</v>
      </c>
      <c r="BZ17" s="67">
        <f>+BN17+MAR!BZ17</f>
        <v>0</v>
      </c>
      <c r="CA17" s="67">
        <f>+MAR!CA17+BX17</f>
        <v>6</v>
      </c>
      <c r="CB17" s="68">
        <f t="shared" si="53"/>
        <v>6</v>
      </c>
      <c r="CE17" s="161">
        <f t="shared" si="54"/>
        <v>7.5</v>
      </c>
      <c r="CF17" s="125">
        <f t="shared" si="70"/>
        <v>20</v>
      </c>
      <c r="CG17" s="163">
        <f t="shared" si="59"/>
        <v>180</v>
      </c>
      <c r="CH17" s="163">
        <f t="shared" si="60"/>
        <v>60</v>
      </c>
      <c r="CI17" s="163">
        <f t="shared" si="61"/>
        <v>240</v>
      </c>
      <c r="CJ17" s="157">
        <f t="shared" si="55"/>
        <v>0</v>
      </c>
      <c r="CK17" s="418">
        <f>BY17-BV17+MAR!CK17</f>
        <v>11</v>
      </c>
      <c r="CL17" s="851">
        <f>CK17*12+BV17*8+12</f>
        <v>144</v>
      </c>
      <c r="CM17" s="1109"/>
      <c r="CN17" s="124">
        <f t="shared" si="63"/>
        <v>7.5</v>
      </c>
      <c r="CO17" s="128">
        <f t="shared" si="64"/>
        <v>240</v>
      </c>
      <c r="CP17" s="125">
        <f t="shared" si="56"/>
        <v>15</v>
      </c>
      <c r="CQ17" s="125">
        <f t="shared" si="65"/>
        <v>20</v>
      </c>
    </row>
    <row r="18" spans="1:99" ht="21" customHeight="1" thickBot="1" x14ac:dyDescent="0.3">
      <c r="A18" s="1130" t="s">
        <v>67</v>
      </c>
      <c r="B18" s="575" t="s">
        <v>79</v>
      </c>
      <c r="C18" s="1132" t="s">
        <v>2</v>
      </c>
      <c r="D18" s="931"/>
      <c r="E18" s="409" t="s">
        <v>24</v>
      </c>
      <c r="F18" s="409" t="s">
        <v>25</v>
      </c>
      <c r="G18" s="471" t="s">
        <v>31</v>
      </c>
      <c r="H18" s="471"/>
      <c r="I18" s="414" t="s">
        <v>58</v>
      </c>
      <c r="J18" s="433" t="s">
        <v>25</v>
      </c>
      <c r="K18" s="499"/>
      <c r="L18" s="499"/>
      <c r="M18" s="409" t="s">
        <v>32</v>
      </c>
      <c r="N18" s="409" t="s">
        <v>32</v>
      </c>
      <c r="O18" s="408" t="s">
        <v>350</v>
      </c>
      <c r="P18" s="465" t="s">
        <v>351</v>
      </c>
      <c r="Q18" s="433" t="s">
        <v>32</v>
      </c>
      <c r="R18" s="409" t="s">
        <v>32</v>
      </c>
      <c r="S18" s="406" t="s">
        <v>350</v>
      </c>
      <c r="T18" s="406" t="s">
        <v>351</v>
      </c>
      <c r="U18" s="409" t="s">
        <v>358</v>
      </c>
      <c r="V18" s="409" t="s">
        <v>32</v>
      </c>
      <c r="W18" s="414" t="s">
        <v>358</v>
      </c>
      <c r="X18" s="433" t="s">
        <v>24</v>
      </c>
      <c r="Y18" s="407"/>
      <c r="Z18" s="409" t="s">
        <v>26</v>
      </c>
      <c r="AA18" s="471" t="s">
        <v>26</v>
      </c>
      <c r="AB18" s="501" t="s">
        <v>50</v>
      </c>
      <c r="AC18" s="409" t="s">
        <v>31</v>
      </c>
      <c r="AD18" s="414" t="s">
        <v>25</v>
      </c>
      <c r="AE18" s="473"/>
      <c r="AF18" s="479"/>
      <c r="AG18" s="409" t="s">
        <v>24</v>
      </c>
      <c r="AH18" s="433"/>
      <c r="AI18" s="123">
        <f t="shared" si="21"/>
        <v>3</v>
      </c>
      <c r="AJ18" s="61">
        <f t="shared" si="22"/>
        <v>3</v>
      </c>
      <c r="AK18" s="61">
        <f t="shared" si="23"/>
        <v>0</v>
      </c>
      <c r="AL18" s="61">
        <f t="shared" si="24"/>
        <v>0</v>
      </c>
      <c r="AM18" s="61">
        <f t="shared" si="25"/>
        <v>0</v>
      </c>
      <c r="AN18" s="61">
        <f t="shared" si="26"/>
        <v>2</v>
      </c>
      <c r="AO18" s="61">
        <f t="shared" si="27"/>
        <v>0</v>
      </c>
      <c r="AP18" s="61">
        <f t="shared" si="28"/>
        <v>2</v>
      </c>
      <c r="AQ18" s="61">
        <f t="shared" si="29"/>
        <v>5</v>
      </c>
      <c r="AR18" s="61">
        <f t="shared" si="57"/>
        <v>0</v>
      </c>
      <c r="AS18" s="61">
        <f t="shared" si="30"/>
        <v>0</v>
      </c>
      <c r="AT18" s="61">
        <f t="shared" si="31"/>
        <v>0</v>
      </c>
      <c r="AU18" s="61">
        <f t="shared" si="32"/>
        <v>0</v>
      </c>
      <c r="AV18" s="61">
        <f t="shared" si="33"/>
        <v>0</v>
      </c>
      <c r="AW18" s="61">
        <f t="shared" si="34"/>
        <v>0</v>
      </c>
      <c r="AX18" s="61">
        <f t="shared" si="35"/>
        <v>0</v>
      </c>
      <c r="AY18" s="61">
        <f t="shared" si="36"/>
        <v>0</v>
      </c>
      <c r="AZ18" s="61">
        <f t="shared" si="37"/>
        <v>0</v>
      </c>
      <c r="BA18" s="61">
        <f t="shared" si="38"/>
        <v>0</v>
      </c>
      <c r="BB18" s="61">
        <f t="shared" si="39"/>
        <v>0</v>
      </c>
      <c r="BC18" s="62">
        <f>+AI18+AJ18+AN18+AO18+((AQ18+AU18+AV18+AY18)*8)/12+AW18+AX18+AZ18+BA18+AM18</f>
        <v>11.333333333333334</v>
      </c>
      <c r="BD18" s="63"/>
      <c r="BE18" s="545">
        <f t="shared" si="58"/>
        <v>5.666666666666667</v>
      </c>
      <c r="BF18" s="5">
        <f t="shared" si="66"/>
        <v>0</v>
      </c>
      <c r="BG18" s="5">
        <f t="shared" si="41"/>
        <v>0</v>
      </c>
      <c r="BH18" s="5">
        <f t="shared" si="67"/>
        <v>0</v>
      </c>
      <c r="BI18" s="5">
        <f t="shared" si="68"/>
        <v>0</v>
      </c>
      <c r="BJ18" s="5">
        <f t="shared" si="42"/>
        <v>0</v>
      </c>
      <c r="BK18" s="5">
        <f t="shared" si="69"/>
        <v>0</v>
      </c>
      <c r="BL18" s="5">
        <f t="shared" si="43"/>
        <v>1</v>
      </c>
      <c r="BM18" s="5">
        <f t="shared" si="44"/>
        <v>0</v>
      </c>
      <c r="BN18" s="143">
        <f t="shared" si="45"/>
        <v>1</v>
      </c>
      <c r="BO18" s="145">
        <f>+BE18+MAR!BO18</f>
        <v>25.833333333333336</v>
      </c>
      <c r="BP18" s="64">
        <f>+BO18+(JAN!BN18+FEV!BN18+MAR!BN18+BN18)*(12/24)-$BO$12</f>
        <v>-2.3333333333333321</v>
      </c>
      <c r="BQ18" s="65">
        <f t="shared" si="46"/>
        <v>4.6666666666666643</v>
      </c>
      <c r="BR18" s="545">
        <f t="shared" si="47"/>
        <v>26.333333333333336</v>
      </c>
      <c r="BS18" s="545">
        <f t="shared" si="71"/>
        <v>-2.3333333333333321</v>
      </c>
      <c r="BT18" s="66" t="e">
        <f>+(BR18/$BR$77)-1</f>
        <v>#REF!</v>
      </c>
      <c r="BU18" s="67">
        <f t="shared" si="48"/>
        <v>0</v>
      </c>
      <c r="BV18" s="5">
        <f t="shared" si="49"/>
        <v>0</v>
      </c>
      <c r="BW18" s="67">
        <f t="shared" si="50"/>
        <v>0</v>
      </c>
      <c r="BX18" s="67">
        <f t="shared" si="51"/>
        <v>1</v>
      </c>
      <c r="BY18" s="68">
        <f t="shared" si="52"/>
        <v>1</v>
      </c>
      <c r="BZ18" s="67">
        <f>+BN18+MAR!BZ18</f>
        <v>1</v>
      </c>
      <c r="CA18" s="67">
        <f>+MAR!CA18+BX18</f>
        <v>8</v>
      </c>
      <c r="CB18" s="68">
        <f t="shared" si="53"/>
        <v>7</v>
      </c>
      <c r="CE18" s="161">
        <f t="shared" si="54"/>
        <v>5.666666666666667</v>
      </c>
      <c r="CF18" s="125">
        <f t="shared" si="70"/>
        <v>12.333333333333334</v>
      </c>
      <c r="CG18" s="163">
        <f t="shared" si="59"/>
        <v>96</v>
      </c>
      <c r="CH18" s="163">
        <f t="shared" si="60"/>
        <v>12</v>
      </c>
      <c r="CI18" s="163">
        <f t="shared" si="61"/>
        <v>108</v>
      </c>
      <c r="CJ18" s="157">
        <f t="shared" si="55"/>
        <v>52</v>
      </c>
      <c r="CK18" s="418">
        <f>BY18-BV18+MAR!CK18</f>
        <v>6</v>
      </c>
      <c r="CL18" s="424">
        <f t="shared" si="62"/>
        <v>72</v>
      </c>
      <c r="CM18" s="424"/>
      <c r="CN18" s="124">
        <f t="shared" si="63"/>
        <v>5.666666666666667</v>
      </c>
      <c r="CO18" s="128">
        <f t="shared" si="64"/>
        <v>108</v>
      </c>
      <c r="CP18" s="125">
        <f t="shared" si="56"/>
        <v>11.333333333333334</v>
      </c>
      <c r="CQ18" s="125">
        <f t="shared" si="65"/>
        <v>12.333333333333334</v>
      </c>
    </row>
    <row r="19" spans="1:99" ht="21" customHeight="1" thickBot="1" x14ac:dyDescent="0.3">
      <c r="A19" s="1133" t="s">
        <v>289</v>
      </c>
      <c r="B19" s="813" t="s">
        <v>73</v>
      </c>
      <c r="C19" s="1126" t="s">
        <v>2</v>
      </c>
      <c r="D19" s="1135" t="s">
        <v>32</v>
      </c>
      <c r="E19" s="412" t="s">
        <v>32</v>
      </c>
      <c r="F19" s="412" t="s">
        <v>32</v>
      </c>
      <c r="G19" s="412"/>
      <c r="H19" s="412"/>
      <c r="I19" s="429" t="s">
        <v>32</v>
      </c>
      <c r="J19" s="434" t="s">
        <v>32</v>
      </c>
      <c r="K19" s="412" t="s">
        <v>32</v>
      </c>
      <c r="L19" s="412" t="s">
        <v>32</v>
      </c>
      <c r="M19" s="412" t="s">
        <v>32</v>
      </c>
      <c r="N19" s="412" t="s">
        <v>32</v>
      </c>
      <c r="O19" s="412"/>
      <c r="P19" s="429"/>
      <c r="Q19" s="434" t="s">
        <v>32</v>
      </c>
      <c r="R19" s="412" t="s">
        <v>32</v>
      </c>
      <c r="S19" s="412"/>
      <c r="T19" s="412"/>
      <c r="U19" s="412" t="s">
        <v>358</v>
      </c>
      <c r="V19" s="412" t="s">
        <v>32</v>
      </c>
      <c r="W19" s="429" t="s">
        <v>358</v>
      </c>
      <c r="X19" s="434" t="s">
        <v>32</v>
      </c>
      <c r="Y19" s="412" t="s">
        <v>32</v>
      </c>
      <c r="Z19" s="412" t="s">
        <v>32</v>
      </c>
      <c r="AA19" s="412"/>
      <c r="AB19" s="412"/>
      <c r="AC19" s="412" t="s">
        <v>32</v>
      </c>
      <c r="AD19" s="429" t="s">
        <v>32</v>
      </c>
      <c r="AE19" s="434" t="s">
        <v>32</v>
      </c>
      <c r="AF19" s="412" t="s">
        <v>32</v>
      </c>
      <c r="AG19" s="409" t="s">
        <v>32</v>
      </c>
      <c r="AH19" s="363"/>
      <c r="AI19" s="123">
        <f t="shared" si="21"/>
        <v>0</v>
      </c>
      <c r="AJ19" s="61">
        <f t="shared" si="22"/>
        <v>0</v>
      </c>
      <c r="AK19" s="61">
        <f t="shared" si="23"/>
        <v>0</v>
      </c>
      <c r="AL19" s="61">
        <f t="shared" si="24"/>
        <v>0</v>
      </c>
      <c r="AM19" s="61">
        <f t="shared" si="25"/>
        <v>0</v>
      </c>
      <c r="AN19" s="61">
        <f t="shared" si="26"/>
        <v>0</v>
      </c>
      <c r="AO19" s="61">
        <f t="shared" si="27"/>
        <v>0</v>
      </c>
      <c r="AP19" s="61">
        <f t="shared" si="28"/>
        <v>0</v>
      </c>
      <c r="AQ19" s="61">
        <f t="shared" si="29"/>
        <v>20</v>
      </c>
      <c r="AR19" s="61">
        <f t="shared" si="57"/>
        <v>0</v>
      </c>
      <c r="AS19" s="61">
        <f t="shared" si="30"/>
        <v>0</v>
      </c>
      <c r="AT19" s="61">
        <f t="shared" si="31"/>
        <v>0</v>
      </c>
      <c r="AU19" s="61">
        <f t="shared" si="32"/>
        <v>0</v>
      </c>
      <c r="AV19" s="61">
        <f t="shared" si="33"/>
        <v>0</v>
      </c>
      <c r="AW19" s="61">
        <f t="shared" si="34"/>
        <v>0</v>
      </c>
      <c r="AX19" s="61">
        <f t="shared" si="35"/>
        <v>0</v>
      </c>
      <c r="AY19" s="61">
        <f t="shared" si="36"/>
        <v>0</v>
      </c>
      <c r="AZ19" s="61">
        <f t="shared" si="37"/>
        <v>0</v>
      </c>
      <c r="BA19" s="61">
        <f t="shared" si="38"/>
        <v>0</v>
      </c>
      <c r="BB19" s="61">
        <f t="shared" si="39"/>
        <v>0</v>
      </c>
      <c r="BC19" s="62">
        <f t="shared" si="40"/>
        <v>13.333333333333334</v>
      </c>
      <c r="BD19" s="63"/>
      <c r="BE19" s="545">
        <f t="shared" si="58"/>
        <v>6.666666666666667</v>
      </c>
      <c r="BF19" s="5">
        <f t="shared" si="66"/>
        <v>0</v>
      </c>
      <c r="BG19" s="5">
        <f t="shared" si="41"/>
        <v>0</v>
      </c>
      <c r="BH19" s="5">
        <f t="shared" si="67"/>
        <v>0</v>
      </c>
      <c r="BI19" s="5">
        <f t="shared" si="68"/>
        <v>0</v>
      </c>
      <c r="BJ19" s="5">
        <f t="shared" si="42"/>
        <v>0</v>
      </c>
      <c r="BK19" s="5">
        <f t="shared" si="69"/>
        <v>0</v>
      </c>
      <c r="BL19" s="5">
        <f t="shared" si="43"/>
        <v>0</v>
      </c>
      <c r="BM19" s="5">
        <f t="shared" si="44"/>
        <v>0</v>
      </c>
      <c r="BN19" s="143">
        <f t="shared" si="45"/>
        <v>0</v>
      </c>
      <c r="BO19" s="145"/>
      <c r="BP19" s="64"/>
      <c r="BQ19" s="65"/>
      <c r="BR19" s="545"/>
      <c r="BS19" s="545"/>
      <c r="BT19" s="66"/>
      <c r="BU19" s="67">
        <f t="shared" si="48"/>
        <v>0</v>
      </c>
      <c r="BV19" s="5">
        <f t="shared" si="49"/>
        <v>0</v>
      </c>
      <c r="BW19" s="67">
        <f t="shared" si="50"/>
        <v>0</v>
      </c>
      <c r="BX19" s="67">
        <f t="shared" si="51"/>
        <v>0</v>
      </c>
      <c r="BY19" s="68">
        <f t="shared" si="52"/>
        <v>0</v>
      </c>
      <c r="BZ19" s="67" t="e">
        <f>+BN19+MAR!BZ19</f>
        <v>#REF!</v>
      </c>
      <c r="CA19" s="67" t="e">
        <f>+MAR!CA19+BX19</f>
        <v>#REF!</v>
      </c>
      <c r="CB19" s="68" t="e">
        <f t="shared" si="53"/>
        <v>#REF!</v>
      </c>
      <c r="CC19" s="146"/>
      <c r="CE19" s="161">
        <f t="shared" si="54"/>
        <v>6.666666666666667</v>
      </c>
      <c r="CF19" s="125">
        <f t="shared" si="70"/>
        <v>13.333333333333334</v>
      </c>
      <c r="CG19" s="163">
        <f t="shared" si="59"/>
        <v>0</v>
      </c>
      <c r="CH19" s="163">
        <f t="shared" si="60"/>
        <v>0</v>
      </c>
      <c r="CI19" s="163">
        <f t="shared" si="61"/>
        <v>0</v>
      </c>
      <c r="CJ19" s="157">
        <f t="shared" si="55"/>
        <v>160</v>
      </c>
      <c r="CK19" s="418" t="e">
        <f>BY19-BV19+MAR!CK19</f>
        <v>#REF!</v>
      </c>
      <c r="CL19" s="424" t="e">
        <f t="shared" si="62"/>
        <v>#REF!</v>
      </c>
      <c r="CM19" s="424"/>
      <c r="CN19" s="124">
        <f t="shared" ref="CN19" si="72">+CE19</f>
        <v>6.666666666666667</v>
      </c>
      <c r="CO19" s="128">
        <f t="shared" ref="CO19" si="73">CI19</f>
        <v>0</v>
      </c>
      <c r="CP19" s="125">
        <f t="shared" ref="CP19" si="74">+BC19</f>
        <v>13.333333333333334</v>
      </c>
      <c r="CQ19" s="125">
        <f t="shared" ref="CQ19" si="75">+CF19</f>
        <v>13.333333333333334</v>
      </c>
    </row>
    <row r="20" spans="1:99" ht="21" customHeight="1" thickBot="1" x14ac:dyDescent="0.3">
      <c r="A20" s="127" t="s">
        <v>72</v>
      </c>
      <c r="B20" s="619" t="s">
        <v>75</v>
      </c>
      <c r="C20" s="620" t="s">
        <v>3</v>
      </c>
      <c r="D20" s="432"/>
      <c r="E20" s="412" t="s">
        <v>24</v>
      </c>
      <c r="F20" s="412" t="s">
        <v>25</v>
      </c>
      <c r="G20" s="475"/>
      <c r="H20" s="475"/>
      <c r="I20" s="429" t="s">
        <v>24</v>
      </c>
      <c r="J20" s="434" t="s">
        <v>25</v>
      </c>
      <c r="K20" s="432" t="s">
        <v>57</v>
      </c>
      <c r="L20" s="432"/>
      <c r="M20" s="412" t="s">
        <v>24</v>
      </c>
      <c r="N20" s="412" t="s">
        <v>24</v>
      </c>
      <c r="O20" s="427"/>
      <c r="P20" s="480"/>
      <c r="Q20" s="434" t="s">
        <v>24</v>
      </c>
      <c r="R20" s="412" t="s">
        <v>25</v>
      </c>
      <c r="S20" s="475"/>
      <c r="T20" s="475"/>
      <c r="U20" s="412" t="s">
        <v>25</v>
      </c>
      <c r="V20" s="412" t="s">
        <v>25</v>
      </c>
      <c r="W20" s="441"/>
      <c r="X20" s="476"/>
      <c r="Y20" s="412" t="s">
        <v>24</v>
      </c>
      <c r="Z20" s="421" t="s">
        <v>58</v>
      </c>
      <c r="AA20" s="426"/>
      <c r="AB20" s="475"/>
      <c r="AC20" s="412" t="s">
        <v>24</v>
      </c>
      <c r="AD20" s="429" t="s">
        <v>25</v>
      </c>
      <c r="AE20" s="476" t="s">
        <v>57</v>
      </c>
      <c r="AF20" s="432"/>
      <c r="AG20" s="412" t="s">
        <v>24</v>
      </c>
      <c r="AH20" s="434"/>
      <c r="AI20" s="123">
        <f t="shared" si="21"/>
        <v>8</v>
      </c>
      <c r="AJ20" s="61">
        <f t="shared" si="22"/>
        <v>6</v>
      </c>
      <c r="AK20" s="61">
        <f t="shared" si="23"/>
        <v>0</v>
      </c>
      <c r="AL20" s="61">
        <f t="shared" si="24"/>
        <v>0</v>
      </c>
      <c r="AM20" s="61">
        <f t="shared" si="25"/>
        <v>0</v>
      </c>
      <c r="AN20" s="61">
        <f t="shared" si="26"/>
        <v>0</v>
      </c>
      <c r="AO20" s="61">
        <f t="shared" si="27"/>
        <v>0</v>
      </c>
      <c r="AP20" s="61">
        <f t="shared" si="28"/>
        <v>0</v>
      </c>
      <c r="AQ20" s="61">
        <f t="shared" si="29"/>
        <v>0</v>
      </c>
      <c r="AR20" s="61">
        <f t="shared" si="57"/>
        <v>0</v>
      </c>
      <c r="AS20" s="61">
        <f t="shared" si="30"/>
        <v>0</v>
      </c>
      <c r="AT20" s="61">
        <f t="shared" si="31"/>
        <v>0</v>
      </c>
      <c r="AU20" s="61">
        <f t="shared" si="32"/>
        <v>0</v>
      </c>
      <c r="AV20" s="61">
        <f t="shared" si="33"/>
        <v>0</v>
      </c>
      <c r="AW20" s="61">
        <f t="shared" si="34"/>
        <v>0</v>
      </c>
      <c r="AX20" s="61">
        <f t="shared" si="35"/>
        <v>0</v>
      </c>
      <c r="AY20" s="61">
        <f t="shared" si="36"/>
        <v>0</v>
      </c>
      <c r="AZ20" s="61">
        <f t="shared" si="37"/>
        <v>0</v>
      </c>
      <c r="BA20" s="61">
        <f t="shared" si="38"/>
        <v>0</v>
      </c>
      <c r="BB20" s="61">
        <f t="shared" si="39"/>
        <v>0</v>
      </c>
      <c r="BC20" s="62">
        <f t="shared" si="40"/>
        <v>14</v>
      </c>
      <c r="BD20" s="63"/>
      <c r="BE20" s="545">
        <f t="shared" si="58"/>
        <v>7</v>
      </c>
      <c r="BF20" s="5">
        <f t="shared" si="66"/>
        <v>0</v>
      </c>
      <c r="BG20" s="5">
        <f t="shared" si="41"/>
        <v>2</v>
      </c>
      <c r="BH20" s="5">
        <f t="shared" si="67"/>
        <v>0</v>
      </c>
      <c r="BI20" s="5">
        <f t="shared" si="68"/>
        <v>0</v>
      </c>
      <c r="BJ20" s="5">
        <f t="shared" si="42"/>
        <v>0</v>
      </c>
      <c r="BK20" s="5">
        <f t="shared" si="69"/>
        <v>0</v>
      </c>
      <c r="BL20" s="5">
        <f t="shared" si="43"/>
        <v>0</v>
      </c>
      <c r="BM20" s="5">
        <f t="shared" si="44"/>
        <v>0</v>
      </c>
      <c r="BN20" s="143">
        <f t="shared" si="45"/>
        <v>1</v>
      </c>
      <c r="BO20" s="145">
        <f>+BE20+MAR!BO20</f>
        <v>29.166666666666668</v>
      </c>
      <c r="BP20" s="64">
        <f>+BO20+(JAN!BN20+FEV!BN20+MAR!BN20+BN20)*(12/24)-$BO$12</f>
        <v>1</v>
      </c>
      <c r="BQ20" s="65">
        <f t="shared" si="46"/>
        <v>0</v>
      </c>
      <c r="BR20" s="545">
        <f t="shared" ref="BR20:BR26" si="76">+BO20+BY20*$BD$2</f>
        <v>30.166666666666668</v>
      </c>
      <c r="BS20" s="545">
        <f t="shared" ref="BS20:BS26" si="77">+BR20-$BO$12</f>
        <v>1.5</v>
      </c>
      <c r="BT20" s="66" t="e">
        <f>+(BR20/$BR$77)-1</f>
        <v>#REF!</v>
      </c>
      <c r="BU20" s="67">
        <f t="shared" ref="BU20:BU28" si="78">+BF20+BG20</f>
        <v>2</v>
      </c>
      <c r="BV20" s="67">
        <f>+BH20+BI20</f>
        <v>0</v>
      </c>
      <c r="BW20" s="67">
        <f t="shared" ref="BW20:BW28" si="79">+BJ20+BK20</f>
        <v>0</v>
      </c>
      <c r="BX20" s="67">
        <f t="shared" ref="BX20:BX28" si="80">+BL20+BM20</f>
        <v>0</v>
      </c>
      <c r="BY20" s="68">
        <f t="shared" si="52"/>
        <v>2</v>
      </c>
      <c r="BZ20" s="67">
        <f>+BN20+MAR!BZ20</f>
        <v>1</v>
      </c>
      <c r="CA20" s="67">
        <f>+MAR!CA20+BX20</f>
        <v>17</v>
      </c>
      <c r="CB20" s="68">
        <f>+CA20-BZ20</f>
        <v>16</v>
      </c>
      <c r="CC20" s="227"/>
      <c r="CD20" s="227"/>
      <c r="CE20" s="161">
        <f t="shared" ref="CE20:CE28" si="81">+BE20</f>
        <v>7</v>
      </c>
      <c r="CF20" s="125">
        <f t="shared" si="70"/>
        <v>16</v>
      </c>
      <c r="CG20" s="163">
        <f t="shared" si="59"/>
        <v>168</v>
      </c>
      <c r="CH20" s="163">
        <f t="shared" si="60"/>
        <v>24</v>
      </c>
      <c r="CI20" s="163">
        <f t="shared" si="61"/>
        <v>192</v>
      </c>
      <c r="CJ20" s="157">
        <f t="shared" si="55"/>
        <v>12</v>
      </c>
      <c r="CK20" s="418">
        <f>BY20-BV20+MAR!CK20</f>
        <v>5</v>
      </c>
      <c r="CL20" s="424">
        <f>CK20*12+BV20*8</f>
        <v>60</v>
      </c>
      <c r="CM20" s="424"/>
      <c r="CN20" s="124">
        <f t="shared" si="63"/>
        <v>7</v>
      </c>
      <c r="CO20" s="128">
        <f t="shared" si="64"/>
        <v>192</v>
      </c>
      <c r="CP20" s="125">
        <f t="shared" si="56"/>
        <v>14</v>
      </c>
      <c r="CQ20" s="125">
        <f t="shared" si="65"/>
        <v>16</v>
      </c>
      <c r="CR20" s="227"/>
      <c r="CS20" s="227"/>
      <c r="CT20" s="227"/>
      <c r="CU20" s="227"/>
    </row>
    <row r="21" spans="1:99" ht="21" customHeight="1" thickBot="1" x14ac:dyDescent="0.3">
      <c r="A21" s="132" t="s">
        <v>74</v>
      </c>
      <c r="B21" s="570" t="s">
        <v>159</v>
      </c>
      <c r="C21" s="19" t="s">
        <v>3</v>
      </c>
      <c r="D21" s="432"/>
      <c r="E21" s="412" t="s">
        <v>32</v>
      </c>
      <c r="F21" s="412" t="s">
        <v>32</v>
      </c>
      <c r="G21" s="413" t="s">
        <v>350</v>
      </c>
      <c r="H21" s="413" t="s">
        <v>351</v>
      </c>
      <c r="I21" s="429" t="s">
        <v>32</v>
      </c>
      <c r="J21" s="434" t="s">
        <v>32</v>
      </c>
      <c r="K21" s="412" t="s">
        <v>32</v>
      </c>
      <c r="L21" s="432" t="s">
        <v>48</v>
      </c>
      <c r="M21" s="412" t="s">
        <v>24</v>
      </c>
      <c r="N21" s="412" t="s">
        <v>24</v>
      </c>
      <c r="O21" s="427"/>
      <c r="P21" s="480"/>
      <c r="Q21" s="434" t="s">
        <v>24</v>
      </c>
      <c r="R21" s="412" t="s">
        <v>25</v>
      </c>
      <c r="S21" s="475"/>
      <c r="T21" s="475"/>
      <c r="U21" s="412" t="s">
        <v>25</v>
      </c>
      <c r="V21" s="412" t="s">
        <v>25</v>
      </c>
      <c r="W21" s="441" t="s">
        <v>49</v>
      </c>
      <c r="X21" s="476"/>
      <c r="Y21" s="412" t="s">
        <v>24</v>
      </c>
      <c r="Z21" s="412" t="s">
        <v>25</v>
      </c>
      <c r="AA21" s="475"/>
      <c r="AB21" s="475"/>
      <c r="AC21" s="412" t="s">
        <v>24</v>
      </c>
      <c r="AD21" s="429" t="s">
        <v>25</v>
      </c>
      <c r="AE21" s="476"/>
      <c r="AF21" s="432"/>
      <c r="AG21" s="412" t="s">
        <v>24</v>
      </c>
      <c r="AH21" s="434"/>
      <c r="AI21" s="123">
        <f t="shared" si="21"/>
        <v>6</v>
      </c>
      <c r="AJ21" s="61">
        <f t="shared" si="22"/>
        <v>5</v>
      </c>
      <c r="AK21" s="61">
        <f t="shared" si="23"/>
        <v>0</v>
      </c>
      <c r="AL21" s="61">
        <f t="shared" si="24"/>
        <v>0</v>
      </c>
      <c r="AM21" s="61">
        <f t="shared" si="25"/>
        <v>0</v>
      </c>
      <c r="AN21" s="61">
        <f t="shared" si="26"/>
        <v>0</v>
      </c>
      <c r="AO21" s="61">
        <f t="shared" si="27"/>
        <v>0</v>
      </c>
      <c r="AP21" s="61">
        <f t="shared" si="28"/>
        <v>0</v>
      </c>
      <c r="AQ21" s="61">
        <f t="shared" si="29"/>
        <v>5</v>
      </c>
      <c r="AR21" s="61">
        <f t="shared" si="57"/>
        <v>0</v>
      </c>
      <c r="AS21" s="61">
        <f t="shared" si="30"/>
        <v>0</v>
      </c>
      <c r="AT21" s="61">
        <f t="shared" si="31"/>
        <v>0</v>
      </c>
      <c r="AU21" s="61">
        <f t="shared" si="32"/>
        <v>0</v>
      </c>
      <c r="AV21" s="61">
        <f t="shared" si="33"/>
        <v>0</v>
      </c>
      <c r="AW21" s="61">
        <f t="shared" si="34"/>
        <v>0</v>
      </c>
      <c r="AX21" s="61">
        <f t="shared" si="35"/>
        <v>0</v>
      </c>
      <c r="AY21" s="61">
        <f t="shared" si="36"/>
        <v>0</v>
      </c>
      <c r="AZ21" s="61">
        <f t="shared" si="37"/>
        <v>0</v>
      </c>
      <c r="BA21" s="61">
        <f t="shared" si="38"/>
        <v>0</v>
      </c>
      <c r="BB21" s="61">
        <f t="shared" si="39"/>
        <v>0</v>
      </c>
      <c r="BC21" s="62">
        <f t="shared" si="40"/>
        <v>14.333333333333334</v>
      </c>
      <c r="BD21" s="63"/>
      <c r="BE21" s="545">
        <f t="shared" si="58"/>
        <v>7.166666666666667</v>
      </c>
      <c r="BF21" s="5">
        <f t="shared" si="66"/>
        <v>0</v>
      </c>
      <c r="BG21" s="5">
        <f t="shared" si="41"/>
        <v>0</v>
      </c>
      <c r="BH21" s="5">
        <f t="shared" si="67"/>
        <v>0</v>
      </c>
      <c r="BI21" s="5">
        <f t="shared" si="68"/>
        <v>0</v>
      </c>
      <c r="BJ21" s="5">
        <f t="shared" si="42"/>
        <v>1</v>
      </c>
      <c r="BK21" s="5">
        <f t="shared" si="69"/>
        <v>1</v>
      </c>
      <c r="BL21" s="5">
        <f t="shared" si="43"/>
        <v>0</v>
      </c>
      <c r="BM21" s="5">
        <f t="shared" si="44"/>
        <v>0</v>
      </c>
      <c r="BN21" s="143">
        <f t="shared" si="45"/>
        <v>0</v>
      </c>
      <c r="BO21" s="145">
        <f>+BE21+MAR!BO21</f>
        <v>27.833333333333336</v>
      </c>
      <c r="BP21" s="64">
        <f>+BO21+(JAN!BN21+FEV!BN21+MAR!BN21+BN21)*(12/24)-$BO$12</f>
        <v>0.16666666666666785</v>
      </c>
      <c r="BQ21" s="65">
        <f t="shared" si="46"/>
        <v>0</v>
      </c>
      <c r="BR21" s="545">
        <f t="shared" si="76"/>
        <v>28.833333333333336</v>
      </c>
      <c r="BS21" s="545">
        <f t="shared" si="77"/>
        <v>0.16666666666666785</v>
      </c>
      <c r="BT21" s="66" t="e">
        <f>+(BR21/$BR$77)-1</f>
        <v>#REF!</v>
      </c>
      <c r="BU21" s="67">
        <f t="shared" si="78"/>
        <v>0</v>
      </c>
      <c r="BV21" s="67">
        <f t="shared" ref="BV21:BV28" si="82">+BH21+BI21</f>
        <v>0</v>
      </c>
      <c r="BW21" s="67">
        <f t="shared" si="79"/>
        <v>2</v>
      </c>
      <c r="BX21" s="67">
        <f t="shared" si="80"/>
        <v>0</v>
      </c>
      <c r="BY21" s="68">
        <f t="shared" si="52"/>
        <v>2</v>
      </c>
      <c r="BZ21" s="67">
        <f>+BN21+MAR!BZ21</f>
        <v>2</v>
      </c>
      <c r="CA21" s="67">
        <f>+MAR!CA21+BX21</f>
        <v>5</v>
      </c>
      <c r="CB21" s="68">
        <f t="shared" ref="CB21:CB28" si="83">+CA21-BZ21</f>
        <v>3</v>
      </c>
      <c r="CE21" s="161">
        <f t="shared" si="81"/>
        <v>7.166666666666667</v>
      </c>
      <c r="CF21" s="125">
        <f t="shared" si="70"/>
        <v>16.333333333333336</v>
      </c>
      <c r="CG21" s="163">
        <f t="shared" si="59"/>
        <v>132</v>
      </c>
      <c r="CH21" s="163">
        <f t="shared" si="60"/>
        <v>24</v>
      </c>
      <c r="CI21" s="163">
        <f t="shared" si="61"/>
        <v>156</v>
      </c>
      <c r="CJ21" s="157">
        <f t="shared" si="55"/>
        <v>40</v>
      </c>
      <c r="CK21" s="418">
        <f>BY21-BV21+MAR!CK21</f>
        <v>7</v>
      </c>
      <c r="CL21" s="424">
        <f t="shared" ref="CL21:CL28" si="84">CK21*12+BV21*8</f>
        <v>84</v>
      </c>
      <c r="CM21" s="424"/>
      <c r="CN21" s="124">
        <f t="shared" si="63"/>
        <v>7.166666666666667</v>
      </c>
      <c r="CO21" s="128">
        <f t="shared" si="64"/>
        <v>156</v>
      </c>
      <c r="CP21" s="125">
        <f t="shared" si="56"/>
        <v>14.333333333333334</v>
      </c>
      <c r="CQ21" s="125">
        <f t="shared" si="65"/>
        <v>16.333333333333336</v>
      </c>
    </row>
    <row r="22" spans="1:99" ht="21" customHeight="1" thickBot="1" x14ac:dyDescent="0.3">
      <c r="A22" s="127" t="s">
        <v>76</v>
      </c>
      <c r="B22" s="570" t="s">
        <v>81</v>
      </c>
      <c r="C22" s="19" t="s">
        <v>3</v>
      </c>
      <c r="D22" s="1048"/>
      <c r="E22" s="1048" t="s">
        <v>27</v>
      </c>
      <c r="F22" s="1048" t="s">
        <v>25</v>
      </c>
      <c r="G22" s="421"/>
      <c r="H22" s="421"/>
      <c r="I22" s="467"/>
      <c r="J22" s="1049" t="s">
        <v>24</v>
      </c>
      <c r="K22" s="1048" t="s">
        <v>24</v>
      </c>
      <c r="L22" s="1048"/>
      <c r="M22" s="1048" t="s">
        <v>24</v>
      </c>
      <c r="N22" s="1048" t="s">
        <v>24</v>
      </c>
      <c r="O22" s="1048"/>
      <c r="P22" s="1050"/>
      <c r="Q22" s="1049" t="s">
        <v>25</v>
      </c>
      <c r="R22" s="1048" t="s">
        <v>25</v>
      </c>
      <c r="S22" s="1048"/>
      <c r="T22" s="1048"/>
      <c r="U22" s="1048"/>
      <c r="V22" s="1048"/>
      <c r="W22" s="1050" t="s">
        <v>24</v>
      </c>
      <c r="X22" s="1049" t="s">
        <v>24</v>
      </c>
      <c r="Y22" s="1048" t="s">
        <v>24</v>
      </c>
      <c r="Z22" s="1048"/>
      <c r="AA22" s="1048" t="s">
        <v>24</v>
      </c>
      <c r="AB22" s="1048" t="s">
        <v>24</v>
      </c>
      <c r="AC22" s="1048"/>
      <c r="AD22" s="977"/>
      <c r="AE22" s="1261"/>
      <c r="AF22" s="1262"/>
      <c r="AG22" s="1262"/>
      <c r="AH22" s="434"/>
      <c r="AI22" s="123">
        <f t="shared" si="21"/>
        <v>9</v>
      </c>
      <c r="AJ22" s="61">
        <f t="shared" si="22"/>
        <v>3</v>
      </c>
      <c r="AK22" s="61">
        <f t="shared" si="23"/>
        <v>0</v>
      </c>
      <c r="AL22" s="61">
        <f t="shared" si="24"/>
        <v>0</v>
      </c>
      <c r="AM22" s="61">
        <f t="shared" si="25"/>
        <v>0</v>
      </c>
      <c r="AN22" s="61">
        <f t="shared" si="26"/>
        <v>0</v>
      </c>
      <c r="AO22" s="61">
        <f t="shared" si="27"/>
        <v>1</v>
      </c>
      <c r="AP22" s="61">
        <f t="shared" si="28"/>
        <v>0</v>
      </c>
      <c r="AQ22" s="61">
        <f t="shared" si="29"/>
        <v>0</v>
      </c>
      <c r="AR22" s="61">
        <f t="shared" si="57"/>
        <v>0</v>
      </c>
      <c r="AS22" s="61">
        <f t="shared" si="30"/>
        <v>0</v>
      </c>
      <c r="AT22" s="61">
        <f t="shared" si="31"/>
        <v>0</v>
      </c>
      <c r="AU22" s="61">
        <f t="shared" si="32"/>
        <v>0</v>
      </c>
      <c r="AV22" s="61">
        <f t="shared" si="33"/>
        <v>0</v>
      </c>
      <c r="AW22" s="61">
        <f t="shared" si="34"/>
        <v>0</v>
      </c>
      <c r="AX22" s="61">
        <f t="shared" si="35"/>
        <v>0</v>
      </c>
      <c r="AY22" s="61">
        <f t="shared" si="36"/>
        <v>0</v>
      </c>
      <c r="AZ22" s="61">
        <f t="shared" si="37"/>
        <v>0</v>
      </c>
      <c r="BA22" s="61">
        <f t="shared" si="38"/>
        <v>0</v>
      </c>
      <c r="BB22" s="61">
        <f t="shared" si="39"/>
        <v>0</v>
      </c>
      <c r="BC22" s="62">
        <f t="shared" si="40"/>
        <v>13</v>
      </c>
      <c r="BD22" s="63"/>
      <c r="BE22" s="545">
        <f t="shared" si="58"/>
        <v>6.5</v>
      </c>
      <c r="BF22" s="5">
        <f t="shared" si="66"/>
        <v>0</v>
      </c>
      <c r="BG22" s="5">
        <f t="shared" si="41"/>
        <v>0</v>
      </c>
      <c r="BH22" s="5">
        <f t="shared" si="67"/>
        <v>0</v>
      </c>
      <c r="BI22" s="5">
        <f t="shared" si="68"/>
        <v>0</v>
      </c>
      <c r="BJ22" s="5">
        <f t="shared" si="42"/>
        <v>0</v>
      </c>
      <c r="BK22" s="5">
        <f t="shared" si="69"/>
        <v>0</v>
      </c>
      <c r="BL22" s="5">
        <f t="shared" si="43"/>
        <v>0</v>
      </c>
      <c r="BM22" s="5">
        <f t="shared" si="44"/>
        <v>0</v>
      </c>
      <c r="BN22" s="143">
        <f t="shared" si="45"/>
        <v>0</v>
      </c>
      <c r="BO22" s="145">
        <f>+BE22+MAR!BO22</f>
        <v>29.166666666666668</v>
      </c>
      <c r="BP22" s="64">
        <f>+BO22+(JAN!BN22+FEV!BN22+MAR!BN22+BN22)*(12/24)-$BO$12</f>
        <v>0.5</v>
      </c>
      <c r="BQ22" s="65">
        <f t="shared" si="46"/>
        <v>0</v>
      </c>
      <c r="BR22" s="545">
        <f t="shared" si="76"/>
        <v>29.166666666666668</v>
      </c>
      <c r="BS22" s="545">
        <f t="shared" si="77"/>
        <v>0.5</v>
      </c>
      <c r="BT22" s="66" t="e">
        <f>+(BR22/$BR$77)-1</f>
        <v>#REF!</v>
      </c>
      <c r="BU22" s="67">
        <f t="shared" si="78"/>
        <v>0</v>
      </c>
      <c r="BV22" s="67">
        <f t="shared" si="82"/>
        <v>0</v>
      </c>
      <c r="BW22" s="67">
        <f t="shared" si="79"/>
        <v>0</v>
      </c>
      <c r="BX22" s="67">
        <f t="shared" si="80"/>
        <v>0</v>
      </c>
      <c r="BY22" s="68">
        <f t="shared" si="52"/>
        <v>0</v>
      </c>
      <c r="BZ22" s="67">
        <f>+BN22+MAR!BZ22</f>
        <v>0</v>
      </c>
      <c r="CA22" s="67">
        <f>+MAR!CA22+BX22</f>
        <v>0</v>
      </c>
      <c r="CB22" s="68">
        <f t="shared" si="83"/>
        <v>0</v>
      </c>
      <c r="CE22" s="161">
        <f t="shared" si="81"/>
        <v>6.5</v>
      </c>
      <c r="CF22" s="125">
        <f t="shared" si="70"/>
        <v>13</v>
      </c>
      <c r="CG22" s="163">
        <f t="shared" si="59"/>
        <v>156</v>
      </c>
      <c r="CH22" s="163">
        <f t="shared" si="60"/>
        <v>0</v>
      </c>
      <c r="CI22" s="163">
        <f t="shared" si="61"/>
        <v>156</v>
      </c>
      <c r="CJ22" s="157">
        <f t="shared" si="55"/>
        <v>0</v>
      </c>
      <c r="CK22" s="418">
        <f>BY22-BV22+MAR!CK22</f>
        <v>1</v>
      </c>
      <c r="CL22" s="424">
        <f t="shared" si="84"/>
        <v>12</v>
      </c>
      <c r="CM22" s="424"/>
      <c r="CN22" s="124">
        <f t="shared" si="63"/>
        <v>6.5</v>
      </c>
      <c r="CO22" s="128">
        <f t="shared" si="64"/>
        <v>156</v>
      </c>
      <c r="CP22" s="125">
        <f t="shared" si="56"/>
        <v>13</v>
      </c>
      <c r="CQ22" s="125">
        <f t="shared" si="65"/>
        <v>13</v>
      </c>
    </row>
    <row r="23" spans="1:99" ht="21" customHeight="1" thickBot="1" x14ac:dyDescent="0.3">
      <c r="A23" s="132" t="s">
        <v>78</v>
      </c>
      <c r="B23" s="570" t="s">
        <v>106</v>
      </c>
      <c r="C23" s="19" t="s">
        <v>3</v>
      </c>
      <c r="D23" s="412" t="s">
        <v>37</v>
      </c>
      <c r="E23" s="412" t="s">
        <v>37</v>
      </c>
      <c r="F23" s="412" t="s">
        <v>37</v>
      </c>
      <c r="G23" s="412" t="s">
        <v>37</v>
      </c>
      <c r="H23" s="412"/>
      <c r="I23" s="429"/>
      <c r="J23" s="434" t="s">
        <v>37</v>
      </c>
      <c r="K23" s="412" t="s">
        <v>37</v>
      </c>
      <c r="L23" s="412" t="s">
        <v>37</v>
      </c>
      <c r="M23" s="412" t="s">
        <v>37</v>
      </c>
      <c r="N23" s="412" t="s">
        <v>37</v>
      </c>
      <c r="O23" s="412"/>
      <c r="P23" s="429"/>
      <c r="Q23" s="434" t="s">
        <v>37</v>
      </c>
      <c r="R23" s="412" t="s">
        <v>37</v>
      </c>
      <c r="S23" s="412" t="s">
        <v>37</v>
      </c>
      <c r="T23" s="412" t="s">
        <v>37</v>
      </c>
      <c r="U23" s="412" t="s">
        <v>37</v>
      </c>
      <c r="V23" s="412"/>
      <c r="W23" s="429"/>
      <c r="X23" s="434" t="s">
        <v>37</v>
      </c>
      <c r="Y23" s="412" t="s">
        <v>37</v>
      </c>
      <c r="Z23" s="412" t="s">
        <v>37</v>
      </c>
      <c r="AA23" s="412" t="s">
        <v>37</v>
      </c>
      <c r="AB23" s="412" t="s">
        <v>37</v>
      </c>
      <c r="AC23" s="412"/>
      <c r="AD23" s="464"/>
      <c r="AE23" s="363" t="s">
        <v>37</v>
      </c>
      <c r="AF23" s="423" t="s">
        <v>37</v>
      </c>
      <c r="AG23" s="423" t="s">
        <v>37</v>
      </c>
      <c r="AH23" s="955"/>
      <c r="AI23" s="123">
        <f t="shared" si="21"/>
        <v>0</v>
      </c>
      <c r="AJ23" s="61">
        <f t="shared" si="22"/>
        <v>0</v>
      </c>
      <c r="AK23" s="61">
        <f t="shared" si="23"/>
        <v>0</v>
      </c>
      <c r="AL23" s="61">
        <f t="shared" si="24"/>
        <v>0</v>
      </c>
      <c r="AM23" s="61">
        <f t="shared" si="25"/>
        <v>0</v>
      </c>
      <c r="AN23" s="61">
        <f t="shared" si="26"/>
        <v>0</v>
      </c>
      <c r="AO23" s="61">
        <f t="shared" si="27"/>
        <v>0</v>
      </c>
      <c r="AP23" s="61">
        <f t="shared" si="28"/>
        <v>0</v>
      </c>
      <c r="AQ23" s="61">
        <f t="shared" si="29"/>
        <v>0</v>
      </c>
      <c r="AR23" s="61">
        <f t="shared" si="57"/>
        <v>0</v>
      </c>
      <c r="AS23" s="61">
        <f t="shared" si="30"/>
        <v>0</v>
      </c>
      <c r="AT23" s="61">
        <f t="shared" si="31"/>
        <v>0</v>
      </c>
      <c r="AU23" s="61">
        <f t="shared" si="32"/>
        <v>0</v>
      </c>
      <c r="AV23" s="61">
        <f t="shared" si="33"/>
        <v>22</v>
      </c>
      <c r="AW23" s="61">
        <f t="shared" si="34"/>
        <v>0</v>
      </c>
      <c r="AX23" s="61">
        <f t="shared" si="35"/>
        <v>0</v>
      </c>
      <c r="AY23" s="61">
        <f t="shared" si="36"/>
        <v>0</v>
      </c>
      <c r="AZ23" s="61">
        <f t="shared" si="37"/>
        <v>0</v>
      </c>
      <c r="BA23" s="61">
        <f t="shared" si="38"/>
        <v>0</v>
      </c>
      <c r="BB23" s="61">
        <f t="shared" si="39"/>
        <v>0</v>
      </c>
      <c r="BC23" s="62">
        <f t="shared" si="40"/>
        <v>14.666666666666666</v>
      </c>
      <c r="BD23" s="63"/>
      <c r="BE23" s="545">
        <f t="shared" si="58"/>
        <v>7.333333333333333</v>
      </c>
      <c r="BF23" s="5">
        <f t="shared" si="66"/>
        <v>0</v>
      </c>
      <c r="BG23" s="5">
        <f t="shared" si="41"/>
        <v>0</v>
      </c>
      <c r="BH23" s="5">
        <f t="shared" si="67"/>
        <v>0</v>
      </c>
      <c r="BI23" s="5">
        <f t="shared" si="68"/>
        <v>0</v>
      </c>
      <c r="BJ23" s="5">
        <f t="shared" si="42"/>
        <v>0</v>
      </c>
      <c r="BK23" s="5">
        <f t="shared" si="69"/>
        <v>0</v>
      </c>
      <c r="BL23" s="5">
        <f t="shared" si="43"/>
        <v>0</v>
      </c>
      <c r="BM23" s="5">
        <f t="shared" si="44"/>
        <v>0</v>
      </c>
      <c r="BN23" s="143">
        <f t="shared" si="45"/>
        <v>0</v>
      </c>
      <c r="BO23" s="145">
        <f>+BE23+MAR!BO23</f>
        <v>28.833333333333332</v>
      </c>
      <c r="BP23" s="64">
        <f>+BO23+(JAN!BN23+FEV!BN23+MAR!BN23+BN23)*(12/24)-$BO$12</f>
        <v>0.1666666666666643</v>
      </c>
      <c r="BQ23" s="65">
        <f t="shared" si="46"/>
        <v>0</v>
      </c>
      <c r="BR23" s="545">
        <f t="shared" si="76"/>
        <v>28.833333333333332</v>
      </c>
      <c r="BS23" s="545">
        <f t="shared" si="77"/>
        <v>0.1666666666666643</v>
      </c>
      <c r="BT23" s="66" t="e">
        <f>+(BR23/$BR$77)-1</f>
        <v>#REF!</v>
      </c>
      <c r="BU23" s="67">
        <f t="shared" si="78"/>
        <v>0</v>
      </c>
      <c r="BV23" s="67">
        <f t="shared" si="82"/>
        <v>0</v>
      </c>
      <c r="BW23" s="67">
        <f t="shared" si="79"/>
        <v>0</v>
      </c>
      <c r="BX23" s="67">
        <f t="shared" si="80"/>
        <v>0</v>
      </c>
      <c r="BY23" s="68">
        <f t="shared" si="52"/>
        <v>0</v>
      </c>
      <c r="BZ23" s="67">
        <f>+BN23+MAR!BZ23</f>
        <v>0</v>
      </c>
      <c r="CA23" s="67">
        <f>+MAR!CA23+BX23</f>
        <v>5</v>
      </c>
      <c r="CB23" s="68">
        <f t="shared" si="83"/>
        <v>5</v>
      </c>
      <c r="CC23" s="146"/>
      <c r="CE23" s="161">
        <f t="shared" si="81"/>
        <v>7.333333333333333</v>
      </c>
      <c r="CF23" s="125">
        <f t="shared" si="70"/>
        <v>14.666666666666666</v>
      </c>
      <c r="CG23" s="163">
        <f t="shared" si="59"/>
        <v>0</v>
      </c>
      <c r="CH23" s="163">
        <f t="shared" si="60"/>
        <v>0</v>
      </c>
      <c r="CI23" s="163">
        <f t="shared" si="61"/>
        <v>0</v>
      </c>
      <c r="CJ23" s="157">
        <f t="shared" si="55"/>
        <v>176</v>
      </c>
      <c r="CK23" s="418">
        <f>BY23-BV23+MAR!CK23</f>
        <v>3</v>
      </c>
      <c r="CL23" s="424">
        <f t="shared" si="84"/>
        <v>36</v>
      </c>
      <c r="CM23" s="424"/>
      <c r="CN23" s="124">
        <f t="shared" si="63"/>
        <v>7.333333333333333</v>
      </c>
      <c r="CO23" s="128">
        <f t="shared" si="64"/>
        <v>0</v>
      </c>
      <c r="CP23" s="125">
        <f t="shared" si="56"/>
        <v>14.666666666666666</v>
      </c>
      <c r="CQ23" s="125">
        <f t="shared" si="65"/>
        <v>14.666666666666666</v>
      </c>
    </row>
    <row r="24" spans="1:99" ht="21" customHeight="1" thickBot="1" x14ac:dyDescent="0.3">
      <c r="A24" s="127" t="s">
        <v>80</v>
      </c>
      <c r="B24" s="570" t="s">
        <v>112</v>
      </c>
      <c r="C24" s="19" t="s">
        <v>3</v>
      </c>
      <c r="D24" s="421" t="s">
        <v>32</v>
      </c>
      <c r="E24" s="421" t="s">
        <v>32</v>
      </c>
      <c r="F24" s="421" t="s">
        <v>32</v>
      </c>
      <c r="G24" s="475"/>
      <c r="H24" s="475"/>
      <c r="I24" s="429" t="s">
        <v>24</v>
      </c>
      <c r="J24" s="434" t="s">
        <v>25</v>
      </c>
      <c r="K24" s="432" t="s">
        <v>57</v>
      </c>
      <c r="L24" s="432"/>
      <c r="M24" s="412" t="s">
        <v>24</v>
      </c>
      <c r="N24" s="412" t="s">
        <v>24</v>
      </c>
      <c r="O24" s="427"/>
      <c r="P24" s="480"/>
      <c r="Q24" s="434" t="s">
        <v>24</v>
      </c>
      <c r="R24" s="412" t="s">
        <v>25</v>
      </c>
      <c r="S24" s="475"/>
      <c r="T24" s="475"/>
      <c r="U24" s="412" t="s">
        <v>25</v>
      </c>
      <c r="V24" s="412" t="s">
        <v>25</v>
      </c>
      <c r="W24" s="441"/>
      <c r="X24" s="476"/>
      <c r="Y24" s="412" t="s">
        <v>24</v>
      </c>
      <c r="Z24" s="421" t="s">
        <v>58</v>
      </c>
      <c r="AA24" s="426"/>
      <c r="AB24" s="475"/>
      <c r="AC24" s="412" t="s">
        <v>24</v>
      </c>
      <c r="AD24" s="429" t="s">
        <v>25</v>
      </c>
      <c r="AE24" s="476" t="s">
        <v>57</v>
      </c>
      <c r="AF24" s="432"/>
      <c r="AG24" s="412" t="s">
        <v>24</v>
      </c>
      <c r="AH24" s="433"/>
      <c r="AI24" s="123">
        <f t="shared" si="21"/>
        <v>7</v>
      </c>
      <c r="AJ24" s="61">
        <f t="shared" si="22"/>
        <v>5</v>
      </c>
      <c r="AK24" s="61">
        <f t="shared" si="23"/>
        <v>0</v>
      </c>
      <c r="AL24" s="61">
        <f t="shared" si="24"/>
        <v>0</v>
      </c>
      <c r="AM24" s="61">
        <f t="shared" si="25"/>
        <v>0</v>
      </c>
      <c r="AN24" s="61">
        <f t="shared" si="26"/>
        <v>0</v>
      </c>
      <c r="AO24" s="61">
        <f t="shared" si="27"/>
        <v>0</v>
      </c>
      <c r="AP24" s="61">
        <f t="shared" si="28"/>
        <v>0</v>
      </c>
      <c r="AQ24" s="61">
        <f t="shared" si="29"/>
        <v>3</v>
      </c>
      <c r="AR24" s="61">
        <f t="shared" si="57"/>
        <v>0</v>
      </c>
      <c r="AS24" s="61">
        <f t="shared" si="30"/>
        <v>0</v>
      </c>
      <c r="AT24" s="61">
        <f t="shared" si="31"/>
        <v>0</v>
      </c>
      <c r="AU24" s="61">
        <f t="shared" si="32"/>
        <v>0</v>
      </c>
      <c r="AV24" s="61">
        <f t="shared" si="33"/>
        <v>0</v>
      </c>
      <c r="AW24" s="61">
        <f t="shared" si="34"/>
        <v>0</v>
      </c>
      <c r="AX24" s="61">
        <f t="shared" si="35"/>
        <v>0</v>
      </c>
      <c r="AY24" s="61">
        <f t="shared" si="36"/>
        <v>0</v>
      </c>
      <c r="AZ24" s="61">
        <f t="shared" si="37"/>
        <v>0</v>
      </c>
      <c r="BA24" s="61">
        <f t="shared" si="38"/>
        <v>0</v>
      </c>
      <c r="BB24" s="61">
        <f t="shared" si="39"/>
        <v>0</v>
      </c>
      <c r="BC24" s="62">
        <f t="shared" si="40"/>
        <v>14</v>
      </c>
      <c r="BD24" s="63"/>
      <c r="BE24" s="545">
        <f t="shared" si="58"/>
        <v>7</v>
      </c>
      <c r="BF24" s="5">
        <f t="shared" si="66"/>
        <v>0</v>
      </c>
      <c r="BG24" s="5">
        <f t="shared" si="41"/>
        <v>2</v>
      </c>
      <c r="BH24" s="5">
        <f t="shared" si="67"/>
        <v>0</v>
      </c>
      <c r="BI24" s="5">
        <f t="shared" si="68"/>
        <v>0</v>
      </c>
      <c r="BJ24" s="5">
        <f t="shared" si="42"/>
        <v>0</v>
      </c>
      <c r="BK24" s="5">
        <f t="shared" si="69"/>
        <v>0</v>
      </c>
      <c r="BL24" s="5">
        <f t="shared" si="43"/>
        <v>0</v>
      </c>
      <c r="BM24" s="5">
        <f t="shared" si="44"/>
        <v>0</v>
      </c>
      <c r="BN24" s="143">
        <f t="shared" si="45"/>
        <v>1</v>
      </c>
      <c r="BO24" s="145">
        <f>+BE24+MAR!BO24</f>
        <v>28.833333333333336</v>
      </c>
      <c r="BP24" s="64">
        <f>+BO24+(JAN!BN25+FEV!BN24+MAR!BN24+BN24)*(12/24)-$BO$12</f>
        <v>0.66666666666666785</v>
      </c>
      <c r="BQ24" s="65">
        <f t="shared" si="46"/>
        <v>0</v>
      </c>
      <c r="BR24" s="545">
        <f t="shared" si="76"/>
        <v>29.833333333333336</v>
      </c>
      <c r="BS24" s="545">
        <f t="shared" si="77"/>
        <v>1.1666666666666679</v>
      </c>
      <c r="BT24" s="66" t="e">
        <f>+(BR24/$BR$77)-1</f>
        <v>#REF!</v>
      </c>
      <c r="BU24" s="67">
        <f t="shared" si="78"/>
        <v>2</v>
      </c>
      <c r="BV24" s="67">
        <f t="shared" si="82"/>
        <v>0</v>
      </c>
      <c r="BW24" s="67">
        <f t="shared" si="79"/>
        <v>0</v>
      </c>
      <c r="BX24" s="67">
        <f t="shared" si="80"/>
        <v>0</v>
      </c>
      <c r="BY24" s="68">
        <f t="shared" si="52"/>
        <v>2</v>
      </c>
      <c r="BZ24" s="67">
        <f>+BN24+MAR!BZ24</f>
        <v>1</v>
      </c>
      <c r="CA24" s="67">
        <f>+MAR!CA24+BX24</f>
        <v>16</v>
      </c>
      <c r="CB24" s="68">
        <f t="shared" si="83"/>
        <v>15</v>
      </c>
      <c r="CE24" s="161">
        <f t="shared" si="81"/>
        <v>7</v>
      </c>
      <c r="CF24" s="125">
        <f t="shared" si="70"/>
        <v>16</v>
      </c>
      <c r="CG24" s="163">
        <f t="shared" si="59"/>
        <v>144</v>
      </c>
      <c r="CH24" s="163">
        <f t="shared" si="60"/>
        <v>24</v>
      </c>
      <c r="CI24" s="163">
        <f t="shared" si="61"/>
        <v>168</v>
      </c>
      <c r="CJ24" s="157">
        <f t="shared" si="55"/>
        <v>36</v>
      </c>
      <c r="CK24" s="418">
        <f>BY24-BV24+MAR!CK24</f>
        <v>4</v>
      </c>
      <c r="CL24" s="424">
        <f t="shared" si="84"/>
        <v>48</v>
      </c>
      <c r="CM24" s="424"/>
      <c r="CN24" s="124">
        <f t="shared" si="63"/>
        <v>7</v>
      </c>
      <c r="CO24" s="128">
        <f t="shared" si="64"/>
        <v>168</v>
      </c>
      <c r="CP24" s="125">
        <f t="shared" si="56"/>
        <v>14</v>
      </c>
      <c r="CQ24" s="125">
        <f t="shared" si="65"/>
        <v>16</v>
      </c>
    </row>
    <row r="25" spans="1:99" ht="21" customHeight="1" thickBot="1" x14ac:dyDescent="0.3">
      <c r="A25" s="132" t="s">
        <v>82</v>
      </c>
      <c r="B25" s="570" t="s">
        <v>291</v>
      </c>
      <c r="C25" s="19" t="s">
        <v>3</v>
      </c>
      <c r="D25" s="432"/>
      <c r="E25" s="412" t="s">
        <v>31</v>
      </c>
      <c r="F25" s="412" t="s">
        <v>25</v>
      </c>
      <c r="G25" s="475"/>
      <c r="H25" s="475"/>
      <c r="I25" s="429" t="s">
        <v>27</v>
      </c>
      <c r="J25" s="434" t="s">
        <v>25</v>
      </c>
      <c r="K25" s="432" t="s">
        <v>57</v>
      </c>
      <c r="L25" s="432"/>
      <c r="M25" s="412" t="s">
        <v>24</v>
      </c>
      <c r="N25" s="412" t="s">
        <v>24</v>
      </c>
      <c r="O25" s="427"/>
      <c r="P25" s="480"/>
      <c r="Q25" s="434" t="s">
        <v>27</v>
      </c>
      <c r="R25" s="412" t="s">
        <v>25</v>
      </c>
      <c r="S25" s="426" t="s">
        <v>27</v>
      </c>
      <c r="T25" s="475"/>
      <c r="U25" s="412" t="s">
        <v>25</v>
      </c>
      <c r="V25" s="412" t="s">
        <v>25</v>
      </c>
      <c r="W25" s="441" t="s">
        <v>49</v>
      </c>
      <c r="X25" s="476"/>
      <c r="Y25" s="412" t="s">
        <v>24</v>
      </c>
      <c r="Z25" s="412" t="s">
        <v>25</v>
      </c>
      <c r="AA25" s="475"/>
      <c r="AB25" s="475"/>
      <c r="AC25" s="412" t="s">
        <v>24</v>
      </c>
      <c r="AD25" s="429" t="s">
        <v>25</v>
      </c>
      <c r="AE25" s="476"/>
      <c r="AF25" s="432"/>
      <c r="AG25" s="412" t="s">
        <v>32</v>
      </c>
      <c r="AH25" s="433"/>
      <c r="AI25" s="123">
        <f t="shared" si="21"/>
        <v>4</v>
      </c>
      <c r="AJ25" s="61">
        <f t="shared" si="22"/>
        <v>7</v>
      </c>
      <c r="AK25" s="61">
        <f t="shared" si="23"/>
        <v>0</v>
      </c>
      <c r="AL25" s="61">
        <f t="shared" si="24"/>
        <v>0</v>
      </c>
      <c r="AM25" s="61">
        <f t="shared" si="25"/>
        <v>0</v>
      </c>
      <c r="AN25" s="61">
        <f t="shared" si="26"/>
        <v>0</v>
      </c>
      <c r="AO25" s="61">
        <f t="shared" si="27"/>
        <v>3</v>
      </c>
      <c r="AP25" s="61">
        <f t="shared" si="28"/>
        <v>1</v>
      </c>
      <c r="AQ25" s="61">
        <f t="shared" si="29"/>
        <v>1</v>
      </c>
      <c r="AR25" s="61">
        <f t="shared" si="57"/>
        <v>0</v>
      </c>
      <c r="AS25" s="61">
        <f t="shared" si="30"/>
        <v>0</v>
      </c>
      <c r="AT25" s="61">
        <f t="shared" si="31"/>
        <v>0</v>
      </c>
      <c r="AU25" s="61">
        <f t="shared" si="32"/>
        <v>0</v>
      </c>
      <c r="AV25" s="61">
        <f t="shared" si="33"/>
        <v>0</v>
      </c>
      <c r="AW25" s="61">
        <f t="shared" si="34"/>
        <v>0</v>
      </c>
      <c r="AX25" s="61">
        <f t="shared" si="35"/>
        <v>0</v>
      </c>
      <c r="AY25" s="61">
        <f t="shared" si="36"/>
        <v>0</v>
      </c>
      <c r="AZ25" s="61">
        <f t="shared" si="37"/>
        <v>0</v>
      </c>
      <c r="BA25" s="61">
        <f t="shared" si="38"/>
        <v>0</v>
      </c>
      <c r="BB25" s="61">
        <f t="shared" si="39"/>
        <v>0</v>
      </c>
      <c r="BC25" s="62">
        <f t="shared" si="40"/>
        <v>14.666666666666666</v>
      </c>
      <c r="BD25" s="63"/>
      <c r="BE25" s="545">
        <f t="shared" si="58"/>
        <v>7.333333333333333</v>
      </c>
      <c r="BF25" s="5">
        <f t="shared" si="66"/>
        <v>0</v>
      </c>
      <c r="BG25" s="5">
        <f t="shared" si="41"/>
        <v>1</v>
      </c>
      <c r="BH25" s="5">
        <f t="shared" si="67"/>
        <v>0</v>
      </c>
      <c r="BI25" s="5">
        <f t="shared" si="68"/>
        <v>0</v>
      </c>
      <c r="BJ25" s="5">
        <f t="shared" si="42"/>
        <v>0</v>
      </c>
      <c r="BK25" s="5">
        <f t="shared" si="69"/>
        <v>1</v>
      </c>
      <c r="BL25" s="5">
        <f t="shared" si="43"/>
        <v>0</v>
      </c>
      <c r="BM25" s="5">
        <f t="shared" si="44"/>
        <v>0</v>
      </c>
      <c r="BN25" s="143">
        <f t="shared" si="45"/>
        <v>0</v>
      </c>
      <c r="BO25" s="145">
        <f>+BE25+MAR!BO25</f>
        <v>27.666666666666668</v>
      </c>
      <c r="BP25" s="64">
        <f>+BO25+(JAN!BN26+FEV!BN25+MAR!BN25+BN25)*(12/24)-$BO$12</f>
        <v>-0.5</v>
      </c>
      <c r="BQ25" s="65">
        <f t="shared" si="46"/>
        <v>1</v>
      </c>
      <c r="BR25" s="545">
        <f t="shared" si="76"/>
        <v>28.666666666666668</v>
      </c>
      <c r="BS25" s="545">
        <f t="shared" si="77"/>
        <v>0</v>
      </c>
      <c r="BT25" s="66" t="e">
        <f>+(BR25/$BR$77)-1</f>
        <v>#REF!</v>
      </c>
      <c r="BU25" s="67">
        <f t="shared" si="78"/>
        <v>1</v>
      </c>
      <c r="BV25" s="67">
        <f t="shared" si="82"/>
        <v>0</v>
      </c>
      <c r="BW25" s="67">
        <f t="shared" si="79"/>
        <v>1</v>
      </c>
      <c r="BX25" s="67">
        <f t="shared" si="80"/>
        <v>0</v>
      </c>
      <c r="BY25" s="68">
        <f t="shared" si="52"/>
        <v>2</v>
      </c>
      <c r="BZ25" s="67">
        <f>+BN25+MAR!BZ25</f>
        <v>1</v>
      </c>
      <c r="CA25" s="67">
        <f>+MAR!CA25+BX25</f>
        <v>9</v>
      </c>
      <c r="CB25" s="68">
        <f t="shared" si="83"/>
        <v>8</v>
      </c>
      <c r="CE25" s="161">
        <f t="shared" si="81"/>
        <v>7.333333333333333</v>
      </c>
      <c r="CF25" s="125">
        <f t="shared" si="70"/>
        <v>16.666666666666664</v>
      </c>
      <c r="CG25" s="163">
        <f t="shared" si="59"/>
        <v>168</v>
      </c>
      <c r="CH25" s="163">
        <f t="shared" si="60"/>
        <v>24</v>
      </c>
      <c r="CI25" s="163">
        <f t="shared" si="61"/>
        <v>192</v>
      </c>
      <c r="CJ25" s="157">
        <f t="shared" si="55"/>
        <v>8</v>
      </c>
      <c r="CK25" s="418">
        <f>BY25-BV25+MAR!CK25</f>
        <v>8</v>
      </c>
      <c r="CL25" s="424">
        <f t="shared" si="84"/>
        <v>96</v>
      </c>
      <c r="CM25" s="424"/>
      <c r="CN25" s="124">
        <f t="shared" si="63"/>
        <v>7.333333333333333</v>
      </c>
      <c r="CO25" s="128">
        <f t="shared" si="64"/>
        <v>192</v>
      </c>
      <c r="CP25" s="125">
        <f t="shared" si="56"/>
        <v>14.666666666666666</v>
      </c>
      <c r="CQ25" s="125">
        <f t="shared" si="65"/>
        <v>16.666666666666664</v>
      </c>
    </row>
    <row r="26" spans="1:99" ht="21" customHeight="1" thickBot="1" x14ac:dyDescent="0.3">
      <c r="A26" s="127" t="s">
        <v>84</v>
      </c>
      <c r="B26" s="570" t="s">
        <v>292</v>
      </c>
      <c r="C26" s="19" t="s">
        <v>3</v>
      </c>
      <c r="D26" s="479"/>
      <c r="E26" s="409" t="s">
        <v>24</v>
      </c>
      <c r="F26" s="409" t="s">
        <v>25</v>
      </c>
      <c r="G26" s="471"/>
      <c r="H26" s="471"/>
      <c r="I26" s="414" t="s">
        <v>24</v>
      </c>
      <c r="J26" s="433" t="s">
        <v>25</v>
      </c>
      <c r="K26" s="499" t="s">
        <v>57</v>
      </c>
      <c r="L26" s="479"/>
      <c r="M26" s="409" t="s">
        <v>24</v>
      </c>
      <c r="N26" s="409" t="s">
        <v>24</v>
      </c>
      <c r="O26" s="493" t="s">
        <v>48</v>
      </c>
      <c r="P26" s="477"/>
      <c r="Q26" s="433" t="s">
        <v>24</v>
      </c>
      <c r="R26" s="409" t="s">
        <v>25</v>
      </c>
      <c r="S26" s="471"/>
      <c r="T26" s="471"/>
      <c r="U26" s="409" t="s">
        <v>25</v>
      </c>
      <c r="V26" s="409" t="s">
        <v>25</v>
      </c>
      <c r="W26" s="478"/>
      <c r="X26" s="473"/>
      <c r="Y26" s="409" t="s">
        <v>32</v>
      </c>
      <c r="Z26" s="409" t="s">
        <v>32</v>
      </c>
      <c r="AA26" s="471"/>
      <c r="AB26" s="471"/>
      <c r="AC26" s="409" t="s">
        <v>24</v>
      </c>
      <c r="AD26" s="414" t="s">
        <v>24</v>
      </c>
      <c r="AE26" s="473"/>
      <c r="AF26" s="501" t="s">
        <v>48</v>
      </c>
      <c r="AG26" s="409" t="s">
        <v>24</v>
      </c>
      <c r="AH26" s="433"/>
      <c r="AI26" s="123">
        <f>COUNTIF($D26:$AH26,"D")</f>
        <v>8</v>
      </c>
      <c r="AJ26" s="61">
        <f>COUNTIF($D26:$AH26,"N")</f>
        <v>5</v>
      </c>
      <c r="AK26" s="61">
        <f>COUNTIF($D26:$AH26,"DTS4S")+COUNTIF($D26:$AH26,"DTS4S1")</f>
        <v>0</v>
      </c>
      <c r="AL26" s="61">
        <f>COUNTIF($D26:$AH26,"NTS4S")+COUNTIF($D26:$AH26,"NTS4S1")</f>
        <v>0</v>
      </c>
      <c r="AM26" s="61">
        <f>COUNTIF($D26:$AH26,"S")</f>
        <v>0</v>
      </c>
      <c r="AN26" s="61">
        <f>COUNTIF($D26:$AH26,"DT")</f>
        <v>0</v>
      </c>
      <c r="AO26" s="61">
        <f>COUNTIF($D26:$AH26,"NT")</f>
        <v>0</v>
      </c>
      <c r="AP26" s="61">
        <f>COUNTIF($D26:$AH26,"t")</f>
        <v>0</v>
      </c>
      <c r="AQ26" s="61">
        <f>COUNTIF($D26:$AH26,"FE")</f>
        <v>2</v>
      </c>
      <c r="AR26" s="61">
        <f>COUNTIF($D26:$AH26,"LN")</f>
        <v>0</v>
      </c>
      <c r="AS26" s="61">
        <f>COUNTIF($D26:$AH26,"DS")</f>
        <v>0</v>
      </c>
      <c r="AT26" s="61">
        <f>COUNTIF($D26:$AH26,"DISP")</f>
        <v>0</v>
      </c>
      <c r="AU26" s="61">
        <f>COUNTIF($D26:$AH26,"L")</f>
        <v>0</v>
      </c>
      <c r="AV26" s="61">
        <f>COUNTIF($D26:$AH26,"B")</f>
        <v>0</v>
      </c>
      <c r="AW26" s="61">
        <f>COUNTIF($D26:$AH26,"SA")</f>
        <v>0</v>
      </c>
      <c r="AX26" s="61">
        <f>COUNTIF($D26:$AH26,"SAT")</f>
        <v>0</v>
      </c>
      <c r="AY26" s="61">
        <f>COUNTIF($D26:$AH26,"SE")</f>
        <v>0</v>
      </c>
      <c r="AZ26" s="61">
        <f>COUNTIF($D26:$AH26,"OJTD")+COUNTIF($D26:$AH26,"OJTN")</f>
        <v>0</v>
      </c>
      <c r="BA26" s="61">
        <f>COUNTIF($D26:$AH26,"TR")</f>
        <v>0</v>
      </c>
      <c r="BB26" s="61">
        <f>COUNTIF($D26:$AH26,"F")</f>
        <v>0</v>
      </c>
      <c r="BC26" s="62">
        <f t="shared" si="40"/>
        <v>14.333333333333334</v>
      </c>
      <c r="BD26" s="331"/>
      <c r="BE26" s="545">
        <f t="shared" si="58"/>
        <v>7.166666666666667</v>
      </c>
      <c r="BF26" s="330">
        <f>COUNTIF($D26:$AH26,"DTS")+COUNTIF($D26:$AH26,"DTS1")</f>
        <v>0</v>
      </c>
      <c r="BG26" s="330">
        <f>COUNTIF($D26:$AH26,"NTS")+COUNTIF($D26:$AH26,"NTS1")</f>
        <v>1</v>
      </c>
      <c r="BH26" s="5">
        <f>COUNTIF($D26:$AH26,"DTS4S")+COUNTIF($D26:$AH26,"DTS4S1")</f>
        <v>0</v>
      </c>
      <c r="BI26" s="5">
        <f>COUNTIF($D26:$AH26,"NTS4S")+COUNTIF($D26:$AH26,"NTS4S1")</f>
        <v>0</v>
      </c>
      <c r="BJ26" s="330">
        <f>COUNTIF($D26:$AH26,"DTS5S")+COUNTIF($D26:$AH26,"DTS5S1")</f>
        <v>2</v>
      </c>
      <c r="BK26" s="330">
        <f>COUNTIF($D26:$AH26,"NTS5S")+COUNTIF($D26:$AH26,"NTS5S1")</f>
        <v>0</v>
      </c>
      <c r="BL26" s="330">
        <f>COUNTIF($D26:$AH26,"DTSDS")+COUNTIF($D26:$AH26,"DTSDS1")</f>
        <v>0</v>
      </c>
      <c r="BM26" s="330">
        <f>COUNTIF($D26:$AH26,"NTSDS")+COUNTIF($D26:$AH26,"NTSDS1")</f>
        <v>0</v>
      </c>
      <c r="BN26" s="329">
        <f>COUNTIF($D26:$AH26,"FOTS")</f>
        <v>0</v>
      </c>
      <c r="BO26" s="145">
        <f>+BE26+MAR!BO26</f>
        <v>29.5</v>
      </c>
      <c r="BP26" s="64">
        <f>+BO26+(JAN!BN27+FEV!BN26+MAR!BN26+BN26)*(12/24)-$BO$12</f>
        <v>0.83333333333333215</v>
      </c>
      <c r="BQ26" s="65">
        <f t="shared" si="46"/>
        <v>0</v>
      </c>
      <c r="BR26" s="545">
        <f t="shared" si="76"/>
        <v>31</v>
      </c>
      <c r="BS26" s="545">
        <f t="shared" si="77"/>
        <v>2.3333333333333321</v>
      </c>
      <c r="BT26" s="66" t="e">
        <f>+(BR26/$BR$77)-1</f>
        <v>#REF!</v>
      </c>
      <c r="BU26" s="67">
        <f t="shared" si="78"/>
        <v>1</v>
      </c>
      <c r="BV26" s="67">
        <f t="shared" si="82"/>
        <v>0</v>
      </c>
      <c r="BW26" s="67">
        <f t="shared" si="79"/>
        <v>2</v>
      </c>
      <c r="BX26" s="67">
        <f t="shared" si="80"/>
        <v>0</v>
      </c>
      <c r="BY26" s="68">
        <f t="shared" si="52"/>
        <v>3</v>
      </c>
      <c r="BZ26" s="67">
        <f>+BN26+MAR!BZ26</f>
        <v>0</v>
      </c>
      <c r="CA26" s="67">
        <f>+MAR!CA26+BX26</f>
        <v>13</v>
      </c>
      <c r="CB26" s="68">
        <f t="shared" si="83"/>
        <v>13</v>
      </c>
      <c r="CE26" s="161">
        <f t="shared" si="81"/>
        <v>7.166666666666667</v>
      </c>
      <c r="CF26" s="125">
        <f t="shared" si="70"/>
        <v>17.333333333333336</v>
      </c>
      <c r="CG26" s="163">
        <f t="shared" si="59"/>
        <v>156</v>
      </c>
      <c r="CH26" s="163">
        <f t="shared" si="60"/>
        <v>36</v>
      </c>
      <c r="CI26" s="163">
        <f t="shared" si="61"/>
        <v>192</v>
      </c>
      <c r="CJ26" s="157">
        <f t="shared" si="55"/>
        <v>16</v>
      </c>
      <c r="CK26" s="418">
        <f>BY26-BV26+MAR!CK26</f>
        <v>7</v>
      </c>
      <c r="CL26" s="851">
        <f>CK26*12+BV26*8+1</f>
        <v>85</v>
      </c>
      <c r="CM26" s="851"/>
      <c r="CN26" s="124">
        <f t="shared" si="63"/>
        <v>7.166666666666667</v>
      </c>
      <c r="CO26" s="128">
        <f t="shared" si="64"/>
        <v>192</v>
      </c>
      <c r="CP26" s="125">
        <f t="shared" si="56"/>
        <v>14.333333333333334</v>
      </c>
      <c r="CQ26" s="125">
        <f t="shared" si="65"/>
        <v>17.333333333333336</v>
      </c>
    </row>
    <row r="27" spans="1:99" ht="21" customHeight="1" thickBot="1" x14ac:dyDescent="0.3">
      <c r="A27" s="132" t="s">
        <v>85</v>
      </c>
      <c r="B27" s="570" t="s">
        <v>330</v>
      </c>
      <c r="C27" s="19" t="s">
        <v>3</v>
      </c>
      <c r="D27" s="479"/>
      <c r="E27" s="409" t="s">
        <v>24</v>
      </c>
      <c r="F27" s="409" t="s">
        <v>25</v>
      </c>
      <c r="G27" s="471"/>
      <c r="H27" s="471"/>
      <c r="I27" s="414" t="s">
        <v>24</v>
      </c>
      <c r="J27" s="433" t="s">
        <v>24</v>
      </c>
      <c r="K27" s="479" t="s">
        <v>61</v>
      </c>
      <c r="L27" s="479" t="s">
        <v>26</v>
      </c>
      <c r="M27" s="409" t="s">
        <v>31</v>
      </c>
      <c r="N27" s="409" t="s">
        <v>24</v>
      </c>
      <c r="O27" s="493"/>
      <c r="P27" s="477"/>
      <c r="Q27" s="433" t="s">
        <v>24</v>
      </c>
      <c r="R27" s="409" t="s">
        <v>25</v>
      </c>
      <c r="S27" s="471"/>
      <c r="T27" s="471" t="s">
        <v>50</v>
      </c>
      <c r="U27" s="409" t="s">
        <v>26</v>
      </c>
      <c r="V27" s="409" t="s">
        <v>25</v>
      </c>
      <c r="W27" s="478"/>
      <c r="X27" s="473" t="s">
        <v>48</v>
      </c>
      <c r="Y27" s="409" t="s">
        <v>24</v>
      </c>
      <c r="Z27" s="409" t="s">
        <v>25</v>
      </c>
      <c r="AA27" s="471" t="s">
        <v>49</v>
      </c>
      <c r="AB27" s="471"/>
      <c r="AC27" s="409" t="s">
        <v>27</v>
      </c>
      <c r="AD27" s="414" t="s">
        <v>25</v>
      </c>
      <c r="AE27" s="473"/>
      <c r="AF27" s="479" t="s">
        <v>48</v>
      </c>
      <c r="AG27" s="409" t="s">
        <v>24</v>
      </c>
      <c r="AI27" s="123">
        <f t="shared" si="21"/>
        <v>7</v>
      </c>
      <c r="AJ27" s="61">
        <f t="shared" si="22"/>
        <v>5</v>
      </c>
      <c r="AK27" s="61">
        <f t="shared" si="23"/>
        <v>0</v>
      </c>
      <c r="AL27" s="61">
        <f t="shared" si="24"/>
        <v>0</v>
      </c>
      <c r="AM27" s="61">
        <f t="shared" si="25"/>
        <v>0</v>
      </c>
      <c r="AN27" s="61">
        <f t="shared" si="26"/>
        <v>2</v>
      </c>
      <c r="AO27" s="61">
        <f t="shared" si="27"/>
        <v>1</v>
      </c>
      <c r="AP27" s="61">
        <f t="shared" si="28"/>
        <v>1</v>
      </c>
      <c r="AQ27" s="61">
        <f t="shared" si="29"/>
        <v>0</v>
      </c>
      <c r="AR27" s="61">
        <f t="shared" si="57"/>
        <v>0</v>
      </c>
      <c r="AS27" s="61">
        <f t="shared" si="30"/>
        <v>0</v>
      </c>
      <c r="AT27" s="61">
        <f t="shared" si="31"/>
        <v>0</v>
      </c>
      <c r="AU27" s="61">
        <f t="shared" si="32"/>
        <v>0</v>
      </c>
      <c r="AV27" s="61">
        <f t="shared" si="33"/>
        <v>0</v>
      </c>
      <c r="AW27" s="61">
        <f t="shared" si="34"/>
        <v>0</v>
      </c>
      <c r="AX27" s="61">
        <f t="shared" si="35"/>
        <v>0</v>
      </c>
      <c r="AY27" s="61">
        <f t="shared" si="36"/>
        <v>0</v>
      </c>
      <c r="AZ27" s="61">
        <f t="shared" si="37"/>
        <v>0</v>
      </c>
      <c r="BA27" s="61">
        <f t="shared" si="38"/>
        <v>0</v>
      </c>
      <c r="BB27" s="61">
        <f t="shared" si="39"/>
        <v>0</v>
      </c>
      <c r="BC27" s="62">
        <f t="shared" si="40"/>
        <v>15</v>
      </c>
      <c r="BD27" s="63"/>
      <c r="BE27" s="545">
        <f t="shared" si="58"/>
        <v>7.5</v>
      </c>
      <c r="BF27" s="5">
        <f>COUNTIF($D27:$AH27,"DTS")+COUNTIF($D27:$AH27,"DTS1")</f>
        <v>1</v>
      </c>
      <c r="BG27" s="5">
        <f>COUNTIF($D27:$AH27,"NTS")+COUNTIF($D27:$AH27,"NTS1")</f>
        <v>0</v>
      </c>
      <c r="BH27" s="5">
        <f t="shared" si="67"/>
        <v>0</v>
      </c>
      <c r="BI27" s="5">
        <f t="shared" si="68"/>
        <v>0</v>
      </c>
      <c r="BJ27" s="5">
        <f>COUNTIF($D27:$AH27,"DTS5S")+COUNTIF($D27:$AH27,"DTS5S1")</f>
        <v>2</v>
      </c>
      <c r="BK27" s="5">
        <f>COUNTIF($D27:$AH27,"NTS5S")+COUNTIF($D27:$AH27,"NTS5S1")</f>
        <v>1</v>
      </c>
      <c r="BL27" s="5">
        <f>COUNTIF($D27:$AH27,"DTSDS")+COUNTIF($D27:$AH27,"DTSDS1")</f>
        <v>1</v>
      </c>
      <c r="BM27" s="5">
        <f>COUNTIF($D27:$AH27,"NTSDS")+COUNTIF($D27:$AH27,"NTSDS1")</f>
        <v>0</v>
      </c>
      <c r="BN27" s="143">
        <f>COUNTIF($D27:$AH27,"FOTS")</f>
        <v>0</v>
      </c>
      <c r="BO27" s="145">
        <f>+BE27+MAR!BO27</f>
        <v>23.166666666666668</v>
      </c>
      <c r="BP27" s="837">
        <f>+BO27+(JAN!BN28+FEV!BN27+MAR!BN27+BN27)*(12/24)-$BO$12+"144:00"</f>
        <v>0.5</v>
      </c>
      <c r="BQ27" s="65">
        <f t="shared" si="46"/>
        <v>0</v>
      </c>
      <c r="BR27" s="838">
        <f>+BO27+BY27*$BD$2+"144:00"</f>
        <v>31.666666666666668</v>
      </c>
      <c r="BS27" s="545">
        <f>+BR27-$BO$12</f>
        <v>3</v>
      </c>
      <c r="BT27" s="66" t="e">
        <f>+(BR27/$BR$77)-1</f>
        <v>#REF!</v>
      </c>
      <c r="BU27" s="67">
        <f t="shared" si="78"/>
        <v>1</v>
      </c>
      <c r="BV27" s="67">
        <f t="shared" si="82"/>
        <v>0</v>
      </c>
      <c r="BW27" s="67">
        <f t="shared" si="79"/>
        <v>3</v>
      </c>
      <c r="BX27" s="67">
        <f t="shared" si="80"/>
        <v>1</v>
      </c>
      <c r="BY27" s="68">
        <f t="shared" si="52"/>
        <v>5</v>
      </c>
      <c r="BZ27" s="67">
        <f>+BN27+MAR!BZ27</f>
        <v>0</v>
      </c>
      <c r="CA27" s="67">
        <f>+MAR!CA27+BX27</f>
        <v>2</v>
      </c>
      <c r="CB27" s="68">
        <f t="shared" si="83"/>
        <v>2</v>
      </c>
      <c r="CE27" s="161">
        <f t="shared" si="81"/>
        <v>7.5</v>
      </c>
      <c r="CF27" s="125">
        <f t="shared" si="70"/>
        <v>20</v>
      </c>
      <c r="CG27" s="163">
        <f t="shared" si="59"/>
        <v>180</v>
      </c>
      <c r="CH27" s="163">
        <f t="shared" si="60"/>
        <v>60</v>
      </c>
      <c r="CI27" s="163">
        <f t="shared" si="61"/>
        <v>240</v>
      </c>
      <c r="CJ27" s="157">
        <f t="shared" si="55"/>
        <v>0</v>
      </c>
      <c r="CK27" s="418">
        <f>BY27-BV27+MAR!CK27</f>
        <v>8</v>
      </c>
      <c r="CL27" s="424">
        <f t="shared" si="84"/>
        <v>96</v>
      </c>
      <c r="CM27" s="424"/>
      <c r="CN27" s="124">
        <f t="shared" si="63"/>
        <v>7.5</v>
      </c>
      <c r="CO27" s="128">
        <f t="shared" si="64"/>
        <v>240</v>
      </c>
      <c r="CP27" s="125">
        <f t="shared" si="56"/>
        <v>15</v>
      </c>
      <c r="CQ27" s="125">
        <f t="shared" si="65"/>
        <v>20</v>
      </c>
    </row>
    <row r="28" spans="1:99" ht="21" customHeight="1" thickBot="1" x14ac:dyDescent="0.3">
      <c r="A28" s="127" t="s">
        <v>87</v>
      </c>
      <c r="B28" s="570" t="s">
        <v>331</v>
      </c>
      <c r="C28" s="19" t="s">
        <v>3</v>
      </c>
      <c r="D28" s="479" t="s">
        <v>27</v>
      </c>
      <c r="E28" s="409" t="s">
        <v>31</v>
      </c>
      <c r="F28" s="409" t="s">
        <v>25</v>
      </c>
      <c r="G28" s="471"/>
      <c r="H28" s="471"/>
      <c r="I28" s="414" t="s">
        <v>24</v>
      </c>
      <c r="J28" s="433" t="s">
        <v>25</v>
      </c>
      <c r="K28" s="479" t="s">
        <v>57</v>
      </c>
      <c r="L28" s="479"/>
      <c r="M28" s="409" t="s">
        <v>24</v>
      </c>
      <c r="N28" s="409" t="s">
        <v>24</v>
      </c>
      <c r="O28" s="493"/>
      <c r="P28" s="916" t="s">
        <v>50</v>
      </c>
      <c r="Q28" s="433" t="s">
        <v>24</v>
      </c>
      <c r="R28" s="409" t="s">
        <v>25</v>
      </c>
      <c r="S28" s="471"/>
      <c r="T28" s="471" t="s">
        <v>50</v>
      </c>
      <c r="U28" s="409" t="s">
        <v>25</v>
      </c>
      <c r="V28" s="409" t="s">
        <v>25</v>
      </c>
      <c r="W28" s="478"/>
      <c r="X28" s="473"/>
      <c r="Y28" s="409" t="s">
        <v>24</v>
      </c>
      <c r="Z28" s="409" t="s">
        <v>25</v>
      </c>
      <c r="AA28" s="471"/>
      <c r="AB28" s="471"/>
      <c r="AC28" s="409" t="s">
        <v>24</v>
      </c>
      <c r="AD28" s="414" t="s">
        <v>25</v>
      </c>
      <c r="AE28" s="473"/>
      <c r="AF28" s="479"/>
      <c r="AG28" s="409" t="s">
        <v>24</v>
      </c>
      <c r="AH28" s="433"/>
      <c r="AI28" s="123">
        <f t="shared" si="21"/>
        <v>7</v>
      </c>
      <c r="AJ28" s="61">
        <f t="shared" si="22"/>
        <v>7</v>
      </c>
      <c r="AK28" s="61">
        <f t="shared" si="23"/>
        <v>0</v>
      </c>
      <c r="AL28" s="61">
        <f t="shared" si="24"/>
        <v>0</v>
      </c>
      <c r="AM28" s="61">
        <f t="shared" si="25"/>
        <v>0</v>
      </c>
      <c r="AN28" s="61">
        <f t="shared" si="26"/>
        <v>0</v>
      </c>
      <c r="AO28" s="61">
        <f t="shared" si="27"/>
        <v>1</v>
      </c>
      <c r="AP28" s="61">
        <f t="shared" si="28"/>
        <v>1</v>
      </c>
      <c r="AQ28" s="61">
        <f t="shared" si="29"/>
        <v>0</v>
      </c>
      <c r="AR28" s="61">
        <f t="shared" si="57"/>
        <v>0</v>
      </c>
      <c r="AS28" s="61">
        <f t="shared" si="30"/>
        <v>0</v>
      </c>
      <c r="AT28" s="61">
        <f t="shared" si="31"/>
        <v>0</v>
      </c>
      <c r="AU28" s="61">
        <f t="shared" si="32"/>
        <v>0</v>
      </c>
      <c r="AV28" s="61">
        <f t="shared" si="33"/>
        <v>0</v>
      </c>
      <c r="AW28" s="61">
        <f t="shared" si="34"/>
        <v>0</v>
      </c>
      <c r="AX28" s="61">
        <f t="shared" si="35"/>
        <v>0</v>
      </c>
      <c r="AY28" s="61">
        <f t="shared" si="36"/>
        <v>0</v>
      </c>
      <c r="AZ28" s="61">
        <f t="shared" si="37"/>
        <v>0</v>
      </c>
      <c r="BA28" s="61">
        <f t="shared" si="38"/>
        <v>0</v>
      </c>
      <c r="BB28" s="61">
        <f t="shared" si="39"/>
        <v>0</v>
      </c>
      <c r="BC28" s="62">
        <f t="shared" si="40"/>
        <v>15</v>
      </c>
      <c r="BD28" s="63"/>
      <c r="BE28" s="545">
        <f>+AI28*$BD$2+AJ28*$BD$6+AN28*$BD$2+AO28*$BD$6+AQ28*8/24+AU28*8/24+AV28*8/24+AW28*8/24+AX28*12/24+AY28*8/24+AZ28*$BD$2+BA28*8/24+BN28*(0/24)+(AM28*$BE$2)+AK28*$BF$2+AL28*$BF$6+AR28*$BD$2</f>
        <v>7.5</v>
      </c>
      <c r="BF28" s="5">
        <f t="shared" si="66"/>
        <v>0</v>
      </c>
      <c r="BG28" s="5">
        <f t="shared" si="41"/>
        <v>1</v>
      </c>
      <c r="BH28" s="5">
        <f t="shared" si="67"/>
        <v>0</v>
      </c>
      <c r="BI28" s="5">
        <f t="shared" si="68"/>
        <v>0</v>
      </c>
      <c r="BJ28" s="5">
        <f t="shared" si="42"/>
        <v>0</v>
      </c>
      <c r="BK28" s="5">
        <f t="shared" si="69"/>
        <v>0</v>
      </c>
      <c r="BL28" s="5">
        <f t="shared" si="43"/>
        <v>2</v>
      </c>
      <c r="BM28" s="5">
        <f t="shared" si="44"/>
        <v>0</v>
      </c>
      <c r="BN28" s="143">
        <f t="shared" si="45"/>
        <v>0</v>
      </c>
      <c r="BO28" s="145">
        <f>+BE28+MAR!BO28</f>
        <v>23.666666666666668</v>
      </c>
      <c r="BP28" s="837">
        <f>+BO28+(JAN!BN29+FEV!BN28+MAR!BN28+BN28)*(12/24)-$BO$12+"144:00"</f>
        <v>1</v>
      </c>
      <c r="BQ28" s="65">
        <f t="shared" si="46"/>
        <v>0</v>
      </c>
      <c r="BR28" s="838">
        <f>+BO28+BY28*$BD$2+"144:00"</f>
        <v>31.166666666666668</v>
      </c>
      <c r="BS28" s="545">
        <f>+BR28-$BO$12</f>
        <v>2.5</v>
      </c>
      <c r="BT28" s="66" t="e">
        <f>+(BR28/$BR$77)-1</f>
        <v>#REF!</v>
      </c>
      <c r="BU28" s="67">
        <f t="shared" si="78"/>
        <v>1</v>
      </c>
      <c r="BV28" s="67">
        <f t="shared" si="82"/>
        <v>0</v>
      </c>
      <c r="BW28" s="67">
        <f t="shared" si="79"/>
        <v>0</v>
      </c>
      <c r="BX28" s="67">
        <f t="shared" si="80"/>
        <v>2</v>
      </c>
      <c r="BY28" s="68">
        <f t="shared" si="52"/>
        <v>3</v>
      </c>
      <c r="BZ28" s="67">
        <f>+BN28+MAR!BZ28</f>
        <v>0</v>
      </c>
      <c r="CA28" s="67">
        <f>+MAR!CA28+BX28</f>
        <v>2</v>
      </c>
      <c r="CB28" s="68">
        <f t="shared" si="83"/>
        <v>2</v>
      </c>
      <c r="CE28" s="161">
        <f t="shared" si="81"/>
        <v>7.5</v>
      </c>
      <c r="CF28" s="125">
        <f t="shared" si="70"/>
        <v>18</v>
      </c>
      <c r="CG28" s="163">
        <f t="shared" si="59"/>
        <v>180</v>
      </c>
      <c r="CH28" s="163">
        <f t="shared" si="60"/>
        <v>36</v>
      </c>
      <c r="CI28" s="163">
        <f t="shared" si="61"/>
        <v>216</v>
      </c>
      <c r="CJ28" s="157">
        <f t="shared" si="55"/>
        <v>0</v>
      </c>
      <c r="CK28" s="418">
        <f>BY28-BV28+MAR!CK28</f>
        <v>5</v>
      </c>
      <c r="CL28" s="424">
        <f t="shared" si="84"/>
        <v>60</v>
      </c>
      <c r="CM28" s="424"/>
      <c r="CN28" s="124">
        <f t="shared" si="63"/>
        <v>7.5</v>
      </c>
      <c r="CO28" s="128">
        <f t="shared" si="64"/>
        <v>216</v>
      </c>
      <c r="CP28" s="125">
        <f t="shared" si="56"/>
        <v>15</v>
      </c>
      <c r="CQ28" s="125">
        <f t="shared" si="65"/>
        <v>18</v>
      </c>
    </row>
    <row r="29" spans="1:99" s="23" customFormat="1" ht="24" customHeight="1" thickBot="1" x14ac:dyDescent="0.25">
      <c r="A29" s="59" t="s">
        <v>21</v>
      </c>
      <c r="B29" s="59" t="s">
        <v>22</v>
      </c>
      <c r="C29" s="222" t="s">
        <v>23</v>
      </c>
      <c r="D29" s="262">
        <v>1</v>
      </c>
      <c r="E29" s="262">
        <v>2</v>
      </c>
      <c r="F29" s="262">
        <v>3</v>
      </c>
      <c r="G29" s="262">
        <v>4</v>
      </c>
      <c r="H29" s="262">
        <v>5</v>
      </c>
      <c r="I29" s="597">
        <v>6</v>
      </c>
      <c r="J29" s="305">
        <v>7</v>
      </c>
      <c r="K29" s="262">
        <v>8</v>
      </c>
      <c r="L29" s="262">
        <v>9</v>
      </c>
      <c r="M29" s="261">
        <v>10</v>
      </c>
      <c r="N29" s="262">
        <v>11</v>
      </c>
      <c r="O29" s="262">
        <v>12</v>
      </c>
      <c r="P29" s="596">
        <v>13</v>
      </c>
      <c r="Q29" s="305">
        <v>14</v>
      </c>
      <c r="R29" s="262">
        <v>15</v>
      </c>
      <c r="S29" s="262">
        <v>16</v>
      </c>
      <c r="T29" s="262">
        <v>17</v>
      </c>
      <c r="U29" s="261">
        <v>18</v>
      </c>
      <c r="V29" s="262">
        <v>19</v>
      </c>
      <c r="W29" s="1051">
        <v>20</v>
      </c>
      <c r="X29" s="305">
        <v>21</v>
      </c>
      <c r="Y29" s="262">
        <v>22</v>
      </c>
      <c r="Z29" s="262">
        <v>23</v>
      </c>
      <c r="AA29" s="262">
        <v>24</v>
      </c>
      <c r="AB29" s="1052">
        <v>25</v>
      </c>
      <c r="AC29" s="261">
        <v>26</v>
      </c>
      <c r="AD29" s="596">
        <v>27</v>
      </c>
      <c r="AE29" s="305">
        <v>28</v>
      </c>
      <c r="AF29" s="262">
        <v>29</v>
      </c>
      <c r="AG29" s="262">
        <v>30</v>
      </c>
      <c r="AH29" s="305"/>
      <c r="AI29" s="131">
        <f t="shared" ref="AI29:BC29" si="85">SUM(AI13:AI28)</f>
        <v>84</v>
      </c>
      <c r="AJ29" s="131">
        <f t="shared" si="85"/>
        <v>68</v>
      </c>
      <c r="AK29" s="131">
        <f t="shared" si="85"/>
        <v>0</v>
      </c>
      <c r="AL29" s="131">
        <f t="shared" si="85"/>
        <v>0</v>
      </c>
      <c r="AM29" s="131">
        <f t="shared" si="85"/>
        <v>0</v>
      </c>
      <c r="AN29" s="131">
        <f t="shared" si="85"/>
        <v>9</v>
      </c>
      <c r="AO29" s="131">
        <f t="shared" si="85"/>
        <v>11</v>
      </c>
      <c r="AP29" s="131">
        <f t="shared" si="85"/>
        <v>14</v>
      </c>
      <c r="AQ29" s="131">
        <f t="shared" si="85"/>
        <v>53</v>
      </c>
      <c r="AR29" s="131">
        <f t="shared" si="85"/>
        <v>0</v>
      </c>
      <c r="AS29" s="131">
        <f t="shared" si="85"/>
        <v>0</v>
      </c>
      <c r="AT29" s="131">
        <f t="shared" si="85"/>
        <v>0</v>
      </c>
      <c r="AU29" s="131">
        <f t="shared" si="85"/>
        <v>0</v>
      </c>
      <c r="AV29" s="131">
        <f t="shared" si="85"/>
        <v>22</v>
      </c>
      <c r="AW29" s="131">
        <f t="shared" si="85"/>
        <v>0</v>
      </c>
      <c r="AX29" s="131">
        <f t="shared" si="85"/>
        <v>0</v>
      </c>
      <c r="AY29" s="131">
        <f t="shared" si="85"/>
        <v>0</v>
      </c>
      <c r="AZ29" s="131">
        <f t="shared" si="85"/>
        <v>0</v>
      </c>
      <c r="BA29" s="131">
        <f t="shared" si="85"/>
        <v>0</v>
      </c>
      <c r="BB29" s="131">
        <f t="shared" si="85"/>
        <v>0</v>
      </c>
      <c r="BC29" s="131">
        <f t="shared" si="85"/>
        <v>221.99999999999997</v>
      </c>
      <c r="BD29" s="71"/>
      <c r="BE29" s="545"/>
      <c r="BF29" s="265">
        <f t="shared" si="66"/>
        <v>0</v>
      </c>
      <c r="BG29" s="265">
        <f t="shared" si="41"/>
        <v>0</v>
      </c>
      <c r="BH29" s="265">
        <f t="shared" si="67"/>
        <v>0</v>
      </c>
      <c r="BI29" s="265">
        <f t="shared" si="68"/>
        <v>0</v>
      </c>
      <c r="BJ29" s="265">
        <f t="shared" si="42"/>
        <v>0</v>
      </c>
      <c r="BK29" s="265">
        <f t="shared" si="69"/>
        <v>0</v>
      </c>
      <c r="BL29" s="265">
        <f t="shared" si="43"/>
        <v>0</v>
      </c>
      <c r="BM29" s="265">
        <f t="shared" si="44"/>
        <v>0</v>
      </c>
      <c r="BN29" s="266">
        <f t="shared" si="45"/>
        <v>0</v>
      </c>
      <c r="BO29" s="147" t="s">
        <v>191</v>
      </c>
      <c r="BP29" s="74">
        <f>AVERAGE(BP14:BP28)</f>
        <v>-1.1904761904761989E-2</v>
      </c>
      <c r="BQ29" s="74"/>
      <c r="BR29" s="73" t="s">
        <v>191</v>
      </c>
      <c r="BS29" s="74">
        <f>AVERAGE(BS13:BS28)</f>
        <v>0.48888888888888882</v>
      </c>
      <c r="BT29" s="75" t="e">
        <f>AVERAGE(BT14:BT28)</f>
        <v>#REF!</v>
      </c>
      <c r="BU29" s="75"/>
      <c r="BV29" s="75"/>
      <c r="BW29" s="75"/>
      <c r="BX29" s="75"/>
      <c r="BY29" s="75"/>
      <c r="BZ29" s="75"/>
      <c r="CA29" s="75"/>
      <c r="CB29" s="836" t="e">
        <f>SUM(CB13:CB28)</f>
        <v>#REF!</v>
      </c>
      <c r="CE29" s="161"/>
      <c r="CF29" s="125"/>
      <c r="CG29" s="163"/>
      <c r="CH29" s="163"/>
      <c r="CI29" s="163"/>
      <c r="CJ29" s="157"/>
      <c r="CK29" s="418">
        <f>BY29-BV29+MAR!CK29</f>
        <v>0</v>
      </c>
      <c r="CL29" s="424"/>
      <c r="CM29" s="424"/>
      <c r="CN29" s="124"/>
      <c r="CO29" s="128">
        <f t="shared" si="64"/>
        <v>0</v>
      </c>
      <c r="CP29" s="125"/>
      <c r="CQ29" s="125"/>
    </row>
    <row r="30" spans="1:99" ht="21" customHeight="1" thickBot="1" x14ac:dyDescent="0.3">
      <c r="A30" s="573" t="s">
        <v>90</v>
      </c>
      <c r="B30" s="1110" t="s">
        <v>56</v>
      </c>
      <c r="C30" s="24" t="s">
        <v>1</v>
      </c>
      <c r="D30" s="628"/>
      <c r="E30" s="628"/>
      <c r="F30" s="452" t="s">
        <v>24</v>
      </c>
      <c r="G30" s="452" t="s">
        <v>24</v>
      </c>
      <c r="H30" s="673" t="s">
        <v>61</v>
      </c>
      <c r="I30" s="674"/>
      <c r="J30" s="1053" t="s">
        <v>40</v>
      </c>
      <c r="K30" s="657" t="s">
        <v>40</v>
      </c>
      <c r="L30" s="1211" t="s">
        <v>48</v>
      </c>
      <c r="M30" s="488"/>
      <c r="N30" s="452" t="s">
        <v>24</v>
      </c>
      <c r="O30" s="452" t="s">
        <v>25</v>
      </c>
      <c r="P30" s="491"/>
      <c r="Q30" s="627"/>
      <c r="R30" s="452" t="s">
        <v>24</v>
      </c>
      <c r="S30" s="452" t="s">
        <v>25</v>
      </c>
      <c r="T30" s="488" t="s">
        <v>49</v>
      </c>
      <c r="U30" s="488"/>
      <c r="V30" s="452" t="s">
        <v>24</v>
      </c>
      <c r="W30" s="453" t="s">
        <v>25</v>
      </c>
      <c r="X30" s="1267" t="s">
        <v>361</v>
      </c>
      <c r="Y30" s="628"/>
      <c r="Z30" s="452" t="s">
        <v>24</v>
      </c>
      <c r="AA30" s="452" t="s">
        <v>25</v>
      </c>
      <c r="AB30" s="488"/>
      <c r="AC30" s="488"/>
      <c r="AD30" s="453" t="s">
        <v>24</v>
      </c>
      <c r="AE30" s="451" t="s">
        <v>25</v>
      </c>
      <c r="AF30" s="628"/>
      <c r="AG30" s="628"/>
      <c r="AH30" s="433"/>
      <c r="AI30" s="123">
        <f t="shared" ref="AI30:AI43" si="86">COUNTIF($D30:$AH30,"D")</f>
        <v>7</v>
      </c>
      <c r="AJ30" s="61">
        <f t="shared" ref="AJ30:AJ43" si="87">COUNTIF($D30:$AH30,"N")</f>
        <v>5</v>
      </c>
      <c r="AK30" s="61">
        <f>COUNTIF($D30:$AH30,"DTS4S")+COUNTIF($D30:$AH30,"DTS4S1")</f>
        <v>0</v>
      </c>
      <c r="AL30" s="61">
        <f>COUNTIF($D30:$AH30,"NTS4S")+COUNTIF($D30:$AH30,"NTS4S1")</f>
        <v>0</v>
      </c>
      <c r="AM30" s="61">
        <f t="shared" ref="AM30:AM43" si="88">COUNTIF($D30:$AH30,"S")</f>
        <v>0</v>
      </c>
      <c r="AN30" s="61">
        <f t="shared" ref="AN30:AN43" si="89">COUNTIF($D30:$AH30,"DT")</f>
        <v>0</v>
      </c>
      <c r="AO30" s="61">
        <f t="shared" ref="AO30:AO43" si="90">COUNTIF($D30:$AH30,"NT")</f>
        <v>0</v>
      </c>
      <c r="AP30" s="61">
        <f t="shared" ref="AP30:AP43" si="91">COUNTIF($D30:$AH30,"t")</f>
        <v>0</v>
      </c>
      <c r="AQ30" s="61">
        <f t="shared" ref="AQ30:AQ43" si="92">COUNTIF($D30:$AH30,"FE")</f>
        <v>0</v>
      </c>
      <c r="AR30" s="61">
        <f>COUNTIF($D30:$AH30,"LN")</f>
        <v>0</v>
      </c>
      <c r="AS30" s="61">
        <f t="shared" ref="AS30:AS43" si="93">COUNTIF($D30:$AH30,"DS")</f>
        <v>0</v>
      </c>
      <c r="AT30" s="61">
        <f t="shared" ref="AT30:AT43" si="94">COUNTIF($D30:$AH30,"DISP")</f>
        <v>0</v>
      </c>
      <c r="AU30" s="61">
        <f t="shared" ref="AU30:AU43" si="95">COUNTIF($D30:$AH30,"L")</f>
        <v>0</v>
      </c>
      <c r="AV30" s="61">
        <f t="shared" ref="AV30:AV43" si="96">COUNTIF($D30:$AH30,"B")</f>
        <v>0</v>
      </c>
      <c r="AW30" s="61">
        <f t="shared" ref="AW30:AW43" si="97">COUNTIF($D30:$AH30,"SA")</f>
        <v>0</v>
      </c>
      <c r="AX30" s="61">
        <f t="shared" ref="AX30:AX43" si="98">COUNTIF($D30:$AH30,"SAT")</f>
        <v>0</v>
      </c>
      <c r="AY30" s="61">
        <f t="shared" ref="AY30:AY43" si="99">COUNTIF($D30:$AH30,"SE")</f>
        <v>0</v>
      </c>
      <c r="AZ30" s="61">
        <f t="shared" ref="AZ30:AZ42" si="100">COUNTIF($D30:$AH30,"OJTD")+COUNTIF($D30:$AH30,"OJTN")</f>
        <v>0</v>
      </c>
      <c r="BA30" s="61">
        <f t="shared" ref="BA30:BA43" si="101">COUNTIF($D30:$AH30,"TR")</f>
        <v>2</v>
      </c>
      <c r="BB30" s="61">
        <f t="shared" ref="BB30:BB43" si="102">COUNTIF($D30:$AH30,"F")</f>
        <v>0</v>
      </c>
      <c r="BC30" s="62">
        <f t="shared" ref="BC30:BC43" si="103">+AI30+AJ30+AN30+AO30+((AQ30+AU30+AV30+AY30)*8)/12+AW30+AX30+AZ30+BA30+AM30</f>
        <v>14</v>
      </c>
      <c r="BD30" s="63"/>
      <c r="BE30" s="545">
        <f t="shared" si="58"/>
        <v>6.666666666666667</v>
      </c>
      <c r="BF30" s="5">
        <f t="shared" si="66"/>
        <v>1</v>
      </c>
      <c r="BG30" s="5">
        <f t="shared" si="41"/>
        <v>1</v>
      </c>
      <c r="BH30" s="5">
        <f t="shared" si="67"/>
        <v>0</v>
      </c>
      <c r="BI30" s="5">
        <f t="shared" si="68"/>
        <v>0</v>
      </c>
      <c r="BJ30" s="5">
        <f t="shared" si="42"/>
        <v>1</v>
      </c>
      <c r="BK30" s="5">
        <f t="shared" si="69"/>
        <v>1</v>
      </c>
      <c r="BL30" s="5">
        <f t="shared" si="43"/>
        <v>0</v>
      </c>
      <c r="BM30" s="5">
        <f t="shared" si="44"/>
        <v>0</v>
      </c>
      <c r="BN30" s="143">
        <f t="shared" si="45"/>
        <v>0</v>
      </c>
      <c r="BO30" s="145">
        <f>+BE30+MAR!BO30</f>
        <v>28.166666666666668</v>
      </c>
      <c r="BP30" s="64">
        <f>+BO30+(JAN!BN31+FEV!BN30+MAR!BN30+BN30)*(12/24)-$BO$12</f>
        <v>-0.5</v>
      </c>
      <c r="BQ30" s="65">
        <f t="shared" ref="BQ30:BQ31" si="104">IF(BP30&gt;=(-11/24),0,(-BP30)/(12/24))</f>
        <v>1</v>
      </c>
      <c r="BR30" s="545">
        <f>+BO30+BY30*$BD$2</f>
        <v>30.166666666666668</v>
      </c>
      <c r="BS30" s="545">
        <f t="shared" ref="BS30" si="105">+BR30-$BO$12</f>
        <v>1.5</v>
      </c>
      <c r="BT30" s="66" t="e">
        <f>+(BR30/$BR$77)-1</f>
        <v>#REF!</v>
      </c>
      <c r="BU30" s="67">
        <f>+BF30+BG30</f>
        <v>2</v>
      </c>
      <c r="BV30" s="67">
        <f>+BH30+BI30</f>
        <v>0</v>
      </c>
      <c r="BW30" s="67">
        <f>+BJ30+BK30</f>
        <v>2</v>
      </c>
      <c r="BX30" s="67">
        <f>+BL30+BM30</f>
        <v>0</v>
      </c>
      <c r="BY30" s="68">
        <f>+BU30+BV30+BW30+BX30</f>
        <v>4</v>
      </c>
      <c r="BZ30" s="67">
        <f>+BN30+MAR!BZ30</f>
        <v>0</v>
      </c>
      <c r="CA30" s="67">
        <f>+MAR!CA30+BX30</f>
        <v>22</v>
      </c>
      <c r="CB30" s="68">
        <f>+CA30-BZ30</f>
        <v>22</v>
      </c>
      <c r="CE30" s="161">
        <f t="shared" ref="CE30:CE43" si="106">+BE30</f>
        <v>6.666666666666667</v>
      </c>
      <c r="CF30" s="125">
        <f t="shared" ref="CF30:CF43" si="107">+BC30+BF30+BG30+BJ30+BK30+BL30+BM30+BH30+BI30</f>
        <v>18</v>
      </c>
      <c r="CG30" s="163">
        <f t="shared" si="59"/>
        <v>160</v>
      </c>
      <c r="CH30" s="163">
        <f t="shared" si="60"/>
        <v>48</v>
      </c>
      <c r="CI30" s="163">
        <f t="shared" si="61"/>
        <v>208</v>
      </c>
      <c r="CJ30" s="157">
        <f t="shared" si="55"/>
        <v>0</v>
      </c>
      <c r="CK30" s="418">
        <f>BY30-BV30+MAR!CK30</f>
        <v>8</v>
      </c>
      <c r="CL30" s="851">
        <f>CK30*12+BV30*8+"2"+14</f>
        <v>112</v>
      </c>
      <c r="CM30" s="1109"/>
      <c r="CN30" s="124">
        <f t="shared" si="63"/>
        <v>6.666666666666667</v>
      </c>
      <c r="CO30" s="128">
        <f t="shared" si="64"/>
        <v>208</v>
      </c>
      <c r="CP30" s="125">
        <f t="shared" si="56"/>
        <v>14</v>
      </c>
      <c r="CQ30" s="125">
        <f t="shared" si="65"/>
        <v>18</v>
      </c>
    </row>
    <row r="31" spans="1:99" s="1678" customFormat="1" ht="21" customHeight="1" thickBot="1" x14ac:dyDescent="0.3">
      <c r="A31" s="1379" t="s">
        <v>298</v>
      </c>
      <c r="B31" s="572" t="s">
        <v>91</v>
      </c>
      <c r="C31" s="24" t="s">
        <v>92</v>
      </c>
      <c r="D31" s="486"/>
      <c r="E31" s="486"/>
      <c r="F31" s="447"/>
      <c r="G31" s="447" t="s">
        <v>25</v>
      </c>
      <c r="H31" s="665" t="s">
        <v>57</v>
      </c>
      <c r="I31" s="666"/>
      <c r="J31" s="1054" t="s">
        <v>40</v>
      </c>
      <c r="K31" s="663" t="s">
        <v>40</v>
      </c>
      <c r="L31" s="1212"/>
      <c r="M31" s="664"/>
      <c r="N31" s="447"/>
      <c r="O31" s="447"/>
      <c r="P31" s="633"/>
      <c r="Q31" s="632" t="s">
        <v>61</v>
      </c>
      <c r="R31" s="447" t="s">
        <v>25</v>
      </c>
      <c r="S31" s="447"/>
      <c r="T31" s="1055"/>
      <c r="U31" s="664"/>
      <c r="V31" s="447"/>
      <c r="W31" s="448"/>
      <c r="X31" s="632"/>
      <c r="Y31" s="486"/>
      <c r="Z31" s="447"/>
      <c r="AA31" s="447"/>
      <c r="AB31" s="664"/>
      <c r="AC31" s="664"/>
      <c r="AD31" s="448"/>
      <c r="AE31" s="446"/>
      <c r="AF31" s="486"/>
      <c r="AG31" s="633"/>
      <c r="AH31" s="433"/>
      <c r="AI31" s="123">
        <f t="shared" si="86"/>
        <v>0</v>
      </c>
      <c r="AJ31" s="61">
        <f t="shared" si="87"/>
        <v>2</v>
      </c>
      <c r="AK31" s="61">
        <f t="shared" ref="AK31:AK43" si="108">COUNTIF($D31:$AH31,"DTS4S")+COUNTIF($D31:$AH31,"DTS4S1")</f>
        <v>0</v>
      </c>
      <c r="AL31" s="61">
        <f t="shared" ref="AL31:AL43" si="109">COUNTIF($D31:$AH31,"NTS4S")+COUNTIF($D31:$AH31,"NTS4S1")</f>
        <v>0</v>
      </c>
      <c r="AM31" s="61">
        <f t="shared" si="88"/>
        <v>0</v>
      </c>
      <c r="AN31" s="61">
        <f t="shared" si="89"/>
        <v>0</v>
      </c>
      <c r="AO31" s="61">
        <f t="shared" si="90"/>
        <v>0</v>
      </c>
      <c r="AP31" s="61">
        <f t="shared" si="91"/>
        <v>0</v>
      </c>
      <c r="AQ31" s="61">
        <f t="shared" si="92"/>
        <v>0</v>
      </c>
      <c r="AR31" s="61">
        <f t="shared" ref="AR31:AR43" si="110">COUNTIF($D31:$AH31,"LN")</f>
        <v>0</v>
      </c>
      <c r="AS31" s="61">
        <f t="shared" si="93"/>
        <v>0</v>
      </c>
      <c r="AT31" s="61">
        <f t="shared" si="94"/>
        <v>0</v>
      </c>
      <c r="AU31" s="61">
        <f t="shared" si="95"/>
        <v>0</v>
      </c>
      <c r="AV31" s="61">
        <f t="shared" si="96"/>
        <v>0</v>
      </c>
      <c r="AW31" s="61">
        <f t="shared" si="97"/>
        <v>0</v>
      </c>
      <c r="AX31" s="61">
        <f t="shared" si="98"/>
        <v>0</v>
      </c>
      <c r="AY31" s="61">
        <f t="shared" si="99"/>
        <v>0</v>
      </c>
      <c r="AZ31" s="61">
        <f t="shared" si="100"/>
        <v>0</v>
      </c>
      <c r="BA31" s="61">
        <f t="shared" si="101"/>
        <v>2</v>
      </c>
      <c r="BB31" s="61">
        <f t="shared" si="102"/>
        <v>0</v>
      </c>
      <c r="BC31" s="62">
        <f t="shared" si="103"/>
        <v>4</v>
      </c>
      <c r="BD31" s="20" t="e">
        <f>+AI31*$BD$2+AJ31*$BD$6+AN31*$BD$2+AO31*$BD$6+AQ31*8/24+AU31*8/24+AV31*8/24+AW31*8/24+AX31*12/24+AY31*8/24+AZ31*$BD$2+BA31*8/24+BN31*(0/24)+(AM31*$BE$2)+AK31*$BF$2+AL31*$BF$6+AR31*$BD$2</f>
        <v>#REF!</v>
      </c>
      <c r="BE31" s="1365" t="e">
        <f>BD31+#REF!</f>
        <v>#REF!</v>
      </c>
      <c r="BF31" s="5">
        <f t="shared" si="66"/>
        <v>1</v>
      </c>
      <c r="BG31" s="5">
        <f t="shared" si="41"/>
        <v>1</v>
      </c>
      <c r="BH31" s="5">
        <f t="shared" si="67"/>
        <v>0</v>
      </c>
      <c r="BI31" s="5">
        <f t="shared" si="68"/>
        <v>0</v>
      </c>
      <c r="BJ31" s="5">
        <f t="shared" si="42"/>
        <v>0</v>
      </c>
      <c r="BK31" s="5">
        <f t="shared" si="69"/>
        <v>0</v>
      </c>
      <c r="BL31" s="5">
        <f t="shared" si="43"/>
        <v>0</v>
      </c>
      <c r="BM31" s="5">
        <f t="shared" si="44"/>
        <v>0</v>
      </c>
      <c r="BN31" s="1374" t="e">
        <f>COUNTIF($D31:$AH31,"FOTS")+COUNTIF(#REF!,"FOTS")</f>
        <v>#REF!</v>
      </c>
      <c r="BO31" s="145" t="e">
        <f>+BE31+MAR!BO31</f>
        <v>#REF!</v>
      </c>
      <c r="BP31" s="1368" t="e">
        <f>+BO31+(JAN!BN32+FEV!BN31+MAR!BN31+BN31)*(12/24)-$BO$12</f>
        <v>#REF!</v>
      </c>
      <c r="BQ31" s="1366" t="e">
        <f t="shared" si="104"/>
        <v>#REF!</v>
      </c>
      <c r="BR31" s="1365" t="e">
        <f>+BO31+BY31*$BD$2</f>
        <v>#REF!</v>
      </c>
      <c r="BS31" s="1365" t="e">
        <f>+BR31-$BO$12</f>
        <v>#REF!</v>
      </c>
      <c r="BT31" s="1371" t="e">
        <f>+(BR31/$BR$77)-1</f>
        <v>#REF!</v>
      </c>
      <c r="BU31" s="1369" t="e">
        <f>+BF31+BG31+#REF!+#REF!</f>
        <v>#REF!</v>
      </c>
      <c r="BV31" s="1369" t="e">
        <f>+BH31+BI31+#REF!+#REF!</f>
        <v>#REF!</v>
      </c>
      <c r="BW31" s="1369" t="e">
        <f>+BJ31+BK31+#REF!+#REF!</f>
        <v>#REF!</v>
      </c>
      <c r="BX31" s="1369" t="e">
        <f>+BL31+BM31+#REF!+#REF!</f>
        <v>#REF!</v>
      </c>
      <c r="BY31" s="1370" t="e">
        <f t="shared" ref="BY31:BY43" si="111">+BU31+BV31+BW31+BX31</f>
        <v>#REF!</v>
      </c>
      <c r="BZ31" s="67" t="e">
        <f>+BN31+MAR!BZ31</f>
        <v>#REF!</v>
      </c>
      <c r="CA31" s="1369" t="e">
        <f>+MAR!CA31+BX31</f>
        <v>#REF!</v>
      </c>
      <c r="CB31" s="1370" t="e">
        <f>+CA31-BZ31+#REF!-#REF!</f>
        <v>#REF!</v>
      </c>
      <c r="CE31" s="161" t="e">
        <f t="shared" si="106"/>
        <v>#REF!</v>
      </c>
      <c r="CF31" s="125">
        <f t="shared" si="107"/>
        <v>6</v>
      </c>
      <c r="CG31" s="163" t="e">
        <f t="shared" si="59"/>
        <v>#REF!</v>
      </c>
      <c r="CH31" s="163">
        <f t="shared" si="60"/>
        <v>24</v>
      </c>
      <c r="CI31" s="163" t="e">
        <f t="shared" si="61"/>
        <v>#REF!</v>
      </c>
      <c r="CJ31" s="157" t="e">
        <f t="shared" si="55"/>
        <v>#REF!</v>
      </c>
      <c r="CK31" s="418" t="e">
        <f>BY31-BV31+MAR!CK31</f>
        <v>#REF!</v>
      </c>
      <c r="CL31" s="576" t="e">
        <f>CK31*12+BV31*8</f>
        <v>#REF!</v>
      </c>
      <c r="CM31" s="576"/>
      <c r="CN31" s="124" t="e">
        <f t="shared" si="63"/>
        <v>#REF!</v>
      </c>
      <c r="CO31" s="128" t="e">
        <f t="shared" si="64"/>
        <v>#REF!</v>
      </c>
      <c r="CP31" s="125">
        <f t="shared" si="56"/>
        <v>4</v>
      </c>
      <c r="CQ31" s="125">
        <f t="shared" si="65"/>
        <v>6</v>
      </c>
    </row>
    <row r="32" spans="1:99" ht="21" customHeight="1" thickBot="1" x14ac:dyDescent="0.3">
      <c r="A32" s="573" t="s">
        <v>95</v>
      </c>
      <c r="B32" s="572" t="s">
        <v>96</v>
      </c>
      <c r="C32" s="24" t="s">
        <v>2</v>
      </c>
      <c r="D32" s="454" t="s">
        <v>24</v>
      </c>
      <c r="E32" s="454" t="s">
        <v>31</v>
      </c>
      <c r="F32" s="1056"/>
      <c r="G32" s="454" t="s">
        <v>24</v>
      </c>
      <c r="H32" s="678"/>
      <c r="I32" s="679" t="s">
        <v>50</v>
      </c>
      <c r="J32" s="1057" t="s">
        <v>40</v>
      </c>
      <c r="K32" s="676" t="s">
        <v>40</v>
      </c>
      <c r="L32" s="677" t="s">
        <v>48</v>
      </c>
      <c r="M32" s="490" t="s">
        <v>26</v>
      </c>
      <c r="N32" s="454" t="s">
        <v>26</v>
      </c>
      <c r="O32" s="454" t="s">
        <v>31</v>
      </c>
      <c r="P32" s="1120" t="s">
        <v>48</v>
      </c>
      <c r="Q32" s="494" t="s">
        <v>26</v>
      </c>
      <c r="R32" s="454" t="s">
        <v>24</v>
      </c>
      <c r="S32" s="454" t="s">
        <v>26</v>
      </c>
      <c r="T32" s="490"/>
      <c r="U32" s="490"/>
      <c r="V32" s="454" t="s">
        <v>24</v>
      </c>
      <c r="W32" s="455" t="s">
        <v>26</v>
      </c>
      <c r="X32" s="494"/>
      <c r="Y32" s="492"/>
      <c r="Z32" s="454" t="s">
        <v>31</v>
      </c>
      <c r="AA32" s="454" t="s">
        <v>25</v>
      </c>
      <c r="AB32" s="490"/>
      <c r="AC32" s="490" t="s">
        <v>26</v>
      </c>
      <c r="AD32" s="455" t="s">
        <v>24</v>
      </c>
      <c r="AE32" s="466" t="s">
        <v>31</v>
      </c>
      <c r="AF32" s="492" t="s">
        <v>61</v>
      </c>
      <c r="AG32" s="492"/>
      <c r="AH32" s="440"/>
      <c r="AI32" s="123">
        <f t="shared" si="86"/>
        <v>5</v>
      </c>
      <c r="AJ32" s="61">
        <f t="shared" si="87"/>
        <v>1</v>
      </c>
      <c r="AK32" s="61">
        <f t="shared" si="108"/>
        <v>0</v>
      </c>
      <c r="AL32" s="61">
        <f t="shared" si="109"/>
        <v>0</v>
      </c>
      <c r="AM32" s="61">
        <f t="shared" si="88"/>
        <v>0</v>
      </c>
      <c r="AN32" s="61">
        <f t="shared" si="89"/>
        <v>6</v>
      </c>
      <c r="AO32" s="61">
        <f t="shared" si="90"/>
        <v>0</v>
      </c>
      <c r="AP32" s="61">
        <f t="shared" si="91"/>
        <v>4</v>
      </c>
      <c r="AQ32" s="61">
        <f t="shared" si="92"/>
        <v>0</v>
      </c>
      <c r="AR32" s="61">
        <f t="shared" si="110"/>
        <v>0</v>
      </c>
      <c r="AS32" s="61">
        <f t="shared" si="93"/>
        <v>0</v>
      </c>
      <c r="AT32" s="61">
        <f t="shared" si="94"/>
        <v>0</v>
      </c>
      <c r="AU32" s="61">
        <f t="shared" si="95"/>
        <v>0</v>
      </c>
      <c r="AV32" s="61">
        <f t="shared" si="96"/>
        <v>0</v>
      </c>
      <c r="AW32" s="61">
        <f t="shared" si="97"/>
        <v>0</v>
      </c>
      <c r="AX32" s="61">
        <f t="shared" si="98"/>
        <v>0</v>
      </c>
      <c r="AY32" s="61">
        <f t="shared" si="99"/>
        <v>0</v>
      </c>
      <c r="AZ32" s="61">
        <f t="shared" si="100"/>
        <v>0</v>
      </c>
      <c r="BA32" s="61">
        <f t="shared" si="101"/>
        <v>2</v>
      </c>
      <c r="BB32" s="61">
        <f t="shared" si="102"/>
        <v>0</v>
      </c>
      <c r="BC32" s="62">
        <f t="shared" si="103"/>
        <v>14</v>
      </c>
      <c r="BD32" s="63"/>
      <c r="BE32" s="545">
        <f t="shared" si="58"/>
        <v>6.666666666666667</v>
      </c>
      <c r="BF32" s="5">
        <f t="shared" si="66"/>
        <v>1</v>
      </c>
      <c r="BG32" s="5">
        <f t="shared" si="41"/>
        <v>0</v>
      </c>
      <c r="BH32" s="5">
        <f t="shared" si="67"/>
        <v>0</v>
      </c>
      <c r="BI32" s="5">
        <f t="shared" si="68"/>
        <v>0</v>
      </c>
      <c r="BJ32" s="5">
        <f t="shared" si="42"/>
        <v>2</v>
      </c>
      <c r="BK32" s="5">
        <f t="shared" si="69"/>
        <v>0</v>
      </c>
      <c r="BL32" s="5">
        <f t="shared" si="43"/>
        <v>1</v>
      </c>
      <c r="BM32" s="5">
        <f t="shared" si="44"/>
        <v>0</v>
      </c>
      <c r="BN32" s="143">
        <f t="shared" si="45"/>
        <v>0</v>
      </c>
      <c r="BO32" s="145">
        <f>+BE32+MAR!BO32</f>
        <v>28.666666666666668</v>
      </c>
      <c r="BP32" s="64">
        <f>+BO32+(JAN!BN34+FEV!BN32+MAR!BN32+BN32)*(12/24)-$BO$12</f>
        <v>0</v>
      </c>
      <c r="BQ32" s="65">
        <f t="shared" ref="BQ32:BQ43" si="112">IF(BP32&gt;=(-11/24),0,(-BP32)/(12/24))</f>
        <v>0</v>
      </c>
      <c r="BR32" s="545">
        <f t="shared" ref="BR32" si="113">+BO32+BY32*$BD$2</f>
        <v>30.666666666666668</v>
      </c>
      <c r="BS32" s="545">
        <f>+BR32-$BO$12</f>
        <v>2</v>
      </c>
      <c r="BT32" s="66" t="e">
        <f>+(BR32/$BR$77)-1</f>
        <v>#REF!</v>
      </c>
      <c r="BU32" s="67">
        <f>+BF32+BG32</f>
        <v>1</v>
      </c>
      <c r="BV32" s="67">
        <f t="shared" ref="BV32:BV43" si="114">+BH32+BI32</f>
        <v>0</v>
      </c>
      <c r="BW32" s="67">
        <f>+BJ32+BK32</f>
        <v>2</v>
      </c>
      <c r="BX32" s="67">
        <f>+BL32+BM32</f>
        <v>1</v>
      </c>
      <c r="BY32" s="68">
        <f t="shared" si="111"/>
        <v>4</v>
      </c>
      <c r="BZ32" s="67">
        <f>+BN32+MAR!BZ32</f>
        <v>0</v>
      </c>
      <c r="CA32" s="67">
        <f>+MAR!CA32+BX32</f>
        <v>9</v>
      </c>
      <c r="CB32" s="68">
        <f>+CA32-BZ32</f>
        <v>9</v>
      </c>
      <c r="CE32" s="161">
        <f t="shared" si="106"/>
        <v>6.666666666666667</v>
      </c>
      <c r="CF32" s="125">
        <f t="shared" si="107"/>
        <v>18</v>
      </c>
      <c r="CG32" s="163">
        <f t="shared" si="59"/>
        <v>160</v>
      </c>
      <c r="CH32" s="163">
        <f t="shared" si="60"/>
        <v>48</v>
      </c>
      <c r="CI32" s="163">
        <f t="shared" si="61"/>
        <v>208</v>
      </c>
      <c r="CJ32" s="157">
        <f t="shared" si="55"/>
        <v>0</v>
      </c>
      <c r="CK32" s="418">
        <f>BY32-BV32+MAR!CK32</f>
        <v>8</v>
      </c>
      <c r="CL32" s="851">
        <f>CK32*12+BV32*8-"04"</f>
        <v>92</v>
      </c>
      <c r="CM32" s="851"/>
      <c r="CN32" s="124">
        <f t="shared" si="63"/>
        <v>6.666666666666667</v>
      </c>
      <c r="CO32" s="128">
        <f t="shared" si="64"/>
        <v>208</v>
      </c>
      <c r="CP32" s="125">
        <f t="shared" si="56"/>
        <v>14</v>
      </c>
      <c r="CQ32" s="125">
        <f t="shared" si="65"/>
        <v>18</v>
      </c>
    </row>
    <row r="33" spans="1:95" ht="21" customHeight="1" thickBot="1" x14ac:dyDescent="0.3">
      <c r="A33" s="573" t="s">
        <v>192</v>
      </c>
      <c r="B33" s="1110" t="s">
        <v>97</v>
      </c>
      <c r="C33" s="24" t="s">
        <v>287</v>
      </c>
      <c r="D33" s="479" t="s">
        <v>57</v>
      </c>
      <c r="E33" s="479"/>
      <c r="F33" s="409" t="s">
        <v>24</v>
      </c>
      <c r="G33" s="409" t="s">
        <v>24</v>
      </c>
      <c r="H33" s="493"/>
      <c r="I33" s="477"/>
      <c r="J33" s="428" t="s">
        <v>40</v>
      </c>
      <c r="K33" s="410" t="s">
        <v>40</v>
      </c>
      <c r="L33" s="407" t="s">
        <v>48</v>
      </c>
      <c r="M33" s="471"/>
      <c r="N33" s="409" t="s">
        <v>25</v>
      </c>
      <c r="O33" s="409" t="s">
        <v>25</v>
      </c>
      <c r="P33" s="489"/>
      <c r="Q33" s="473"/>
      <c r="R33" s="409" t="s">
        <v>24</v>
      </c>
      <c r="S33" s="409" t="s">
        <v>25</v>
      </c>
      <c r="T33" s="1256" t="s">
        <v>240</v>
      </c>
      <c r="U33" s="471"/>
      <c r="V33" s="409" t="s">
        <v>24</v>
      </c>
      <c r="W33" s="414" t="s">
        <v>24</v>
      </c>
      <c r="X33" s="473"/>
      <c r="Y33" s="479"/>
      <c r="Z33" s="409" t="s">
        <v>24</v>
      </c>
      <c r="AA33" s="409" t="s">
        <v>25</v>
      </c>
      <c r="AB33" s="471"/>
      <c r="AC33" s="471"/>
      <c r="AD33" s="414" t="s">
        <v>24</v>
      </c>
      <c r="AE33" s="433" t="s">
        <v>26</v>
      </c>
      <c r="AF33" s="479" t="s">
        <v>361</v>
      </c>
      <c r="AG33" s="479"/>
      <c r="AH33" s="433"/>
      <c r="AI33" s="123">
        <f t="shared" si="86"/>
        <v>7</v>
      </c>
      <c r="AJ33" s="61">
        <f t="shared" si="87"/>
        <v>4</v>
      </c>
      <c r="AK33" s="61">
        <f t="shared" si="108"/>
        <v>0</v>
      </c>
      <c r="AL33" s="61">
        <f t="shared" si="109"/>
        <v>0</v>
      </c>
      <c r="AM33" s="61">
        <f t="shared" si="88"/>
        <v>0</v>
      </c>
      <c r="AN33" s="61">
        <f t="shared" si="89"/>
        <v>1</v>
      </c>
      <c r="AO33" s="61">
        <f t="shared" si="90"/>
        <v>0</v>
      </c>
      <c r="AP33" s="61">
        <f t="shared" si="91"/>
        <v>0</v>
      </c>
      <c r="AQ33" s="61">
        <f t="shared" si="92"/>
        <v>0</v>
      </c>
      <c r="AR33" s="61">
        <f t="shared" si="110"/>
        <v>0</v>
      </c>
      <c r="AS33" s="61">
        <f t="shared" si="93"/>
        <v>0</v>
      </c>
      <c r="AT33" s="61">
        <f t="shared" si="94"/>
        <v>0</v>
      </c>
      <c r="AU33" s="61">
        <f t="shared" si="95"/>
        <v>0</v>
      </c>
      <c r="AV33" s="61">
        <f t="shared" si="96"/>
        <v>0</v>
      </c>
      <c r="AW33" s="61">
        <f t="shared" si="97"/>
        <v>0</v>
      </c>
      <c r="AX33" s="61">
        <f t="shared" si="98"/>
        <v>0</v>
      </c>
      <c r="AY33" s="61">
        <f t="shared" si="99"/>
        <v>0</v>
      </c>
      <c r="AZ33" s="61">
        <f t="shared" si="100"/>
        <v>0</v>
      </c>
      <c r="BA33" s="61">
        <f t="shared" si="101"/>
        <v>2</v>
      </c>
      <c r="BB33" s="61">
        <f t="shared" si="102"/>
        <v>0</v>
      </c>
      <c r="BC33" s="62">
        <f t="shared" si="103"/>
        <v>14</v>
      </c>
      <c r="BD33" s="63"/>
      <c r="BE33" s="545">
        <f t="shared" si="58"/>
        <v>6.666666666666667</v>
      </c>
      <c r="BF33" s="5">
        <f t="shared" si="66"/>
        <v>0</v>
      </c>
      <c r="BG33" s="5">
        <f t="shared" si="41"/>
        <v>2</v>
      </c>
      <c r="BH33" s="5">
        <f t="shared" si="67"/>
        <v>0</v>
      </c>
      <c r="BI33" s="5">
        <f t="shared" si="68"/>
        <v>0</v>
      </c>
      <c r="BJ33" s="5">
        <f t="shared" si="42"/>
        <v>1</v>
      </c>
      <c r="BK33" s="5">
        <f t="shared" si="69"/>
        <v>1</v>
      </c>
      <c r="BL33" s="5">
        <f t="shared" si="43"/>
        <v>0</v>
      </c>
      <c r="BM33" s="5">
        <f t="shared" si="44"/>
        <v>0</v>
      </c>
      <c r="BN33" s="143">
        <f t="shared" si="45"/>
        <v>0</v>
      </c>
      <c r="BO33" s="145">
        <f>+BE33+MAR!BO33</f>
        <v>28.5</v>
      </c>
      <c r="BP33" s="64">
        <f>+BO33+(JAN!BN35+FEV!BN33+MAR!BN33+BN33)*(12/24)-$BO$12</f>
        <v>-0.16666666666666785</v>
      </c>
      <c r="BQ33" s="65">
        <f t="shared" ref="BQ33:BQ42" si="115">IF(BP33&gt;=(-11/24),0,(-BP33)/(12/24))</f>
        <v>0</v>
      </c>
      <c r="BR33" s="545">
        <f t="shared" ref="BR33:BR42" si="116">+BO33+BY33*$BD$2</f>
        <v>30.5</v>
      </c>
      <c r="BS33" s="545">
        <f t="shared" ref="BS33:BS42" si="117">+BR33-$BO$12</f>
        <v>1.8333333333333321</v>
      </c>
      <c r="BT33" s="66" t="e">
        <f>+(BR33/$BR$77)-1</f>
        <v>#REF!</v>
      </c>
      <c r="BU33" s="67">
        <f t="shared" ref="BU33:BU42" si="118">+BF33+BG33</f>
        <v>2</v>
      </c>
      <c r="BV33" s="67">
        <f t="shared" ref="BV33:BV42" si="119">+BH33+BI33</f>
        <v>0</v>
      </c>
      <c r="BW33" s="67">
        <f t="shared" ref="BW33:BW42" si="120">+BJ33+BK33</f>
        <v>2</v>
      </c>
      <c r="BX33" s="67">
        <f t="shared" ref="BX33:BX42" si="121">+BL33+BM33</f>
        <v>0</v>
      </c>
      <c r="BY33" s="68">
        <f t="shared" ref="BY33:BY42" si="122">+BU33+BV33+BW33+BX33</f>
        <v>4</v>
      </c>
      <c r="BZ33" s="67">
        <f>+BN33+MAR!BZ33</f>
        <v>0</v>
      </c>
      <c r="CA33" s="67">
        <f>+MAR!CA33+BX33</f>
        <v>4</v>
      </c>
      <c r="CB33" s="68">
        <f t="shared" ref="CB33:CB42" si="123">+CA33-BZ33</f>
        <v>4</v>
      </c>
      <c r="CE33" s="161">
        <f t="shared" si="106"/>
        <v>6.666666666666667</v>
      </c>
      <c r="CF33" s="125">
        <f t="shared" si="107"/>
        <v>18</v>
      </c>
      <c r="CG33" s="163">
        <f t="shared" si="59"/>
        <v>160</v>
      </c>
      <c r="CH33" s="163">
        <f t="shared" si="60"/>
        <v>48</v>
      </c>
      <c r="CI33" s="163">
        <f t="shared" si="61"/>
        <v>208</v>
      </c>
      <c r="CJ33" s="157">
        <f t="shared" si="55"/>
        <v>0</v>
      </c>
      <c r="CK33" s="418">
        <f>BY33-BV33+MAR!CK33</f>
        <v>9</v>
      </c>
      <c r="CL33" s="851">
        <f>CK33*12+BV33*8+12</f>
        <v>120</v>
      </c>
      <c r="CM33" s="1109"/>
      <c r="CN33" s="124">
        <f t="shared" si="63"/>
        <v>6.666666666666667</v>
      </c>
      <c r="CO33" s="128">
        <f t="shared" si="64"/>
        <v>208</v>
      </c>
      <c r="CP33" s="125">
        <f t="shared" si="56"/>
        <v>14</v>
      </c>
      <c r="CQ33" s="125">
        <f t="shared" si="65"/>
        <v>18</v>
      </c>
    </row>
    <row r="34" spans="1:95" ht="21" customHeight="1" thickBot="1" x14ac:dyDescent="0.3">
      <c r="A34" s="573" t="s">
        <v>235</v>
      </c>
      <c r="B34" s="1110" t="s">
        <v>77</v>
      </c>
      <c r="C34" s="24" t="s">
        <v>287</v>
      </c>
      <c r="D34" s="479"/>
      <c r="E34" s="479"/>
      <c r="F34" s="409" t="s">
        <v>24</v>
      </c>
      <c r="G34" s="409" t="s">
        <v>24</v>
      </c>
      <c r="H34" s="493"/>
      <c r="I34" s="477" t="s">
        <v>50</v>
      </c>
      <c r="J34" s="915" t="s">
        <v>24</v>
      </c>
      <c r="K34" s="410"/>
      <c r="L34" s="87"/>
      <c r="M34" s="499" t="s">
        <v>26</v>
      </c>
      <c r="N34" s="409"/>
      <c r="O34" s="409" t="s">
        <v>32</v>
      </c>
      <c r="P34" s="913" t="s">
        <v>32</v>
      </c>
      <c r="Q34" s="433" t="s">
        <v>32</v>
      </c>
      <c r="R34" s="409" t="s">
        <v>32</v>
      </c>
      <c r="S34" s="1253" t="s">
        <v>239</v>
      </c>
      <c r="T34" s="471"/>
      <c r="U34" s="471"/>
      <c r="V34" s="87" t="s">
        <v>240</v>
      </c>
      <c r="W34" s="913" t="s">
        <v>240</v>
      </c>
      <c r="X34" s="433"/>
      <c r="Y34" s="409" t="s">
        <v>32</v>
      </c>
      <c r="Z34" s="409" t="s">
        <v>32</v>
      </c>
      <c r="AA34" s="409" t="s">
        <v>32</v>
      </c>
      <c r="AB34" s="499" t="s">
        <v>350</v>
      </c>
      <c r="AC34" s="499" t="s">
        <v>351</v>
      </c>
      <c r="AD34" s="913" t="s">
        <v>25</v>
      </c>
      <c r="AE34" s="433" t="s">
        <v>40</v>
      </c>
      <c r="AF34" s="409" t="s">
        <v>40</v>
      </c>
      <c r="AG34" s="407" t="s">
        <v>239</v>
      </c>
      <c r="AH34" s="433"/>
      <c r="AI34" s="123">
        <f t="shared" si="86"/>
        <v>3</v>
      </c>
      <c r="AJ34" s="61">
        <f t="shared" si="87"/>
        <v>1</v>
      </c>
      <c r="AK34" s="61">
        <f t="shared" si="108"/>
        <v>0</v>
      </c>
      <c r="AL34" s="61">
        <f t="shared" si="109"/>
        <v>0</v>
      </c>
      <c r="AM34" s="61">
        <f t="shared" si="88"/>
        <v>0</v>
      </c>
      <c r="AN34" s="61">
        <f t="shared" si="89"/>
        <v>1</v>
      </c>
      <c r="AO34" s="61">
        <f t="shared" si="90"/>
        <v>0</v>
      </c>
      <c r="AP34" s="61">
        <f t="shared" si="91"/>
        <v>0</v>
      </c>
      <c r="AQ34" s="61">
        <f t="shared" si="92"/>
        <v>7</v>
      </c>
      <c r="AR34" s="61">
        <f t="shared" si="110"/>
        <v>0</v>
      </c>
      <c r="AS34" s="61">
        <f t="shared" si="93"/>
        <v>0</v>
      </c>
      <c r="AT34" s="61">
        <f t="shared" si="94"/>
        <v>0</v>
      </c>
      <c r="AU34" s="61">
        <f t="shared" si="95"/>
        <v>0</v>
      </c>
      <c r="AV34" s="61">
        <f t="shared" si="96"/>
        <v>0</v>
      </c>
      <c r="AW34" s="61">
        <f t="shared" si="97"/>
        <v>0</v>
      </c>
      <c r="AX34" s="61">
        <f t="shared" si="98"/>
        <v>0</v>
      </c>
      <c r="AY34" s="61">
        <f t="shared" si="99"/>
        <v>0</v>
      </c>
      <c r="AZ34" s="61">
        <f t="shared" si="100"/>
        <v>0</v>
      </c>
      <c r="BA34" s="61">
        <f t="shared" si="101"/>
        <v>2</v>
      </c>
      <c r="BB34" s="61">
        <f t="shared" si="102"/>
        <v>0</v>
      </c>
      <c r="BC34" s="62">
        <f t="shared" si="103"/>
        <v>11.666666666666668</v>
      </c>
      <c r="BD34" s="63"/>
      <c r="BE34" s="545">
        <f t="shared" si="58"/>
        <v>5.5000000000000009</v>
      </c>
      <c r="BF34" s="5">
        <f t="shared" si="66"/>
        <v>0</v>
      </c>
      <c r="BG34" s="5">
        <f t="shared" si="41"/>
        <v>0</v>
      </c>
      <c r="BH34" s="5">
        <f t="shared" si="67"/>
        <v>0</v>
      </c>
      <c r="BI34" s="5">
        <f t="shared" si="68"/>
        <v>0</v>
      </c>
      <c r="BJ34" s="5">
        <f t="shared" si="42"/>
        <v>2</v>
      </c>
      <c r="BK34" s="5">
        <f t="shared" si="69"/>
        <v>2</v>
      </c>
      <c r="BL34" s="5">
        <f t="shared" si="43"/>
        <v>1</v>
      </c>
      <c r="BM34" s="5">
        <f t="shared" si="44"/>
        <v>0</v>
      </c>
      <c r="BN34" s="143">
        <f t="shared" si="45"/>
        <v>0</v>
      </c>
      <c r="BO34" s="145">
        <f>+BE34+MAR!BO34</f>
        <v>27.5</v>
      </c>
      <c r="BP34" s="64">
        <f>+BO34+(JAN!BN36+FEV!BN34+MAR!BN34+BN34)*(12/24)-$BO$12</f>
        <v>-1.1666666666666679</v>
      </c>
      <c r="BQ34" s="65">
        <f t="shared" si="115"/>
        <v>2.3333333333333357</v>
      </c>
      <c r="BR34" s="545">
        <f t="shared" si="116"/>
        <v>30</v>
      </c>
      <c r="BS34" s="545">
        <f t="shared" si="117"/>
        <v>1.3333333333333321</v>
      </c>
      <c r="BT34" s="66" t="e">
        <f>+(BR34/$BR$77)-1</f>
        <v>#REF!</v>
      </c>
      <c r="BU34" s="67">
        <f t="shared" si="118"/>
        <v>0</v>
      </c>
      <c r="BV34" s="67">
        <f t="shared" si="119"/>
        <v>0</v>
      </c>
      <c r="BW34" s="67">
        <f t="shared" si="120"/>
        <v>4</v>
      </c>
      <c r="BX34" s="67">
        <f t="shared" si="121"/>
        <v>1</v>
      </c>
      <c r="BY34" s="68">
        <f t="shared" si="122"/>
        <v>5</v>
      </c>
      <c r="BZ34" s="67">
        <f>+BN34+MAR!BZ34</f>
        <v>0</v>
      </c>
      <c r="CA34" s="67">
        <f>+MAR!CA34+BX34</f>
        <v>12</v>
      </c>
      <c r="CB34" s="68">
        <f t="shared" si="123"/>
        <v>12</v>
      </c>
      <c r="CE34" s="161">
        <f t="shared" si="106"/>
        <v>5.5000000000000009</v>
      </c>
      <c r="CF34" s="125">
        <f t="shared" si="107"/>
        <v>16.666666666666668</v>
      </c>
      <c r="CG34" s="163">
        <f t="shared" si="59"/>
        <v>76.000000000000028</v>
      </c>
      <c r="CH34" s="163">
        <f t="shared" si="60"/>
        <v>60</v>
      </c>
      <c r="CI34" s="163">
        <f t="shared" si="61"/>
        <v>136.00000000000003</v>
      </c>
      <c r="CJ34" s="157">
        <f t="shared" si="55"/>
        <v>56</v>
      </c>
      <c r="CK34" s="418">
        <f>BY34-BV34+MAR!CK34</f>
        <v>10</v>
      </c>
      <c r="CL34" s="851">
        <f>CK34*12+BV34*8+29</f>
        <v>149</v>
      </c>
      <c r="CM34" s="1109"/>
      <c r="CN34" s="124">
        <f t="shared" si="63"/>
        <v>5.5000000000000009</v>
      </c>
      <c r="CO34" s="128">
        <f t="shared" si="64"/>
        <v>136.00000000000003</v>
      </c>
      <c r="CP34" s="125">
        <f t="shared" si="56"/>
        <v>11.666666666666668</v>
      </c>
      <c r="CQ34" s="125">
        <f t="shared" si="65"/>
        <v>16.666666666666668</v>
      </c>
    </row>
    <row r="35" spans="1:95" ht="21" customHeight="1" thickBot="1" x14ac:dyDescent="0.3">
      <c r="A35" s="573" t="s">
        <v>297</v>
      </c>
      <c r="B35" s="1134" t="s">
        <v>104</v>
      </c>
      <c r="C35" s="24" t="s">
        <v>287</v>
      </c>
      <c r="D35" s="479"/>
      <c r="E35" s="479"/>
      <c r="F35" s="409" t="s">
        <v>24</v>
      </c>
      <c r="G35" s="409" t="s">
        <v>31</v>
      </c>
      <c r="H35" s="493"/>
      <c r="I35" s="477" t="s">
        <v>50</v>
      </c>
      <c r="J35" s="428" t="s">
        <v>40</v>
      </c>
      <c r="K35" s="410" t="s">
        <v>40</v>
      </c>
      <c r="L35" s="1252" t="s">
        <v>239</v>
      </c>
      <c r="M35" s="471"/>
      <c r="N35" s="409" t="s">
        <v>25</v>
      </c>
      <c r="O35" s="409" t="s">
        <v>25</v>
      </c>
      <c r="P35" s="916" t="s">
        <v>25</v>
      </c>
      <c r="Q35" s="473"/>
      <c r="R35" s="409" t="s">
        <v>24</v>
      </c>
      <c r="S35" s="409" t="s">
        <v>25</v>
      </c>
      <c r="T35" s="471"/>
      <c r="U35" s="471" t="s">
        <v>26</v>
      </c>
      <c r="V35" s="409" t="s">
        <v>24</v>
      </c>
      <c r="W35" s="414" t="s">
        <v>25</v>
      </c>
      <c r="X35" s="473"/>
      <c r="Y35" s="501"/>
      <c r="Z35" s="409" t="s">
        <v>24</v>
      </c>
      <c r="AA35" s="409" t="s">
        <v>31</v>
      </c>
      <c r="AB35" s="471"/>
      <c r="AC35" s="471"/>
      <c r="AD35" s="414" t="s">
        <v>25</v>
      </c>
      <c r="AE35" s="433" t="s">
        <v>25</v>
      </c>
      <c r="AF35" s="479" t="s">
        <v>361</v>
      </c>
      <c r="AG35" s="479"/>
      <c r="AH35" s="428"/>
      <c r="AI35" s="123">
        <f t="shared" si="86"/>
        <v>4</v>
      </c>
      <c r="AJ35" s="61">
        <f t="shared" si="87"/>
        <v>7</v>
      </c>
      <c r="AK35" s="61">
        <f t="shared" si="108"/>
        <v>0</v>
      </c>
      <c r="AL35" s="61">
        <f t="shared" si="109"/>
        <v>0</v>
      </c>
      <c r="AM35" s="61">
        <f t="shared" si="88"/>
        <v>0</v>
      </c>
      <c r="AN35" s="61">
        <f t="shared" si="89"/>
        <v>1</v>
      </c>
      <c r="AO35" s="61">
        <f t="shared" si="90"/>
        <v>0</v>
      </c>
      <c r="AP35" s="61">
        <f t="shared" si="91"/>
        <v>2</v>
      </c>
      <c r="AQ35" s="61">
        <f t="shared" si="92"/>
        <v>0</v>
      </c>
      <c r="AR35" s="61">
        <f t="shared" si="110"/>
        <v>0</v>
      </c>
      <c r="AS35" s="61">
        <f t="shared" si="93"/>
        <v>0</v>
      </c>
      <c r="AT35" s="61">
        <f t="shared" si="94"/>
        <v>0</v>
      </c>
      <c r="AU35" s="61">
        <f t="shared" si="95"/>
        <v>0</v>
      </c>
      <c r="AV35" s="61">
        <f t="shared" si="96"/>
        <v>0</v>
      </c>
      <c r="AW35" s="61">
        <f t="shared" si="97"/>
        <v>0</v>
      </c>
      <c r="AX35" s="61">
        <f t="shared" si="98"/>
        <v>0</v>
      </c>
      <c r="AY35" s="61">
        <f t="shared" si="99"/>
        <v>0</v>
      </c>
      <c r="AZ35" s="61">
        <f t="shared" si="100"/>
        <v>0</v>
      </c>
      <c r="BA35" s="61">
        <f t="shared" si="101"/>
        <v>2</v>
      </c>
      <c r="BB35" s="61">
        <f t="shared" si="102"/>
        <v>0</v>
      </c>
      <c r="BC35" s="62">
        <f t="shared" si="103"/>
        <v>14</v>
      </c>
      <c r="BD35" s="63"/>
      <c r="BE35" s="545">
        <f t="shared" si="58"/>
        <v>6.666666666666667</v>
      </c>
      <c r="BF35" s="5">
        <f t="shared" si="66"/>
        <v>0</v>
      </c>
      <c r="BG35" s="5">
        <f t="shared" si="41"/>
        <v>1</v>
      </c>
      <c r="BH35" s="5">
        <f t="shared" si="67"/>
        <v>0</v>
      </c>
      <c r="BI35" s="5">
        <f t="shared" si="68"/>
        <v>0</v>
      </c>
      <c r="BJ35" s="5">
        <f t="shared" si="42"/>
        <v>1</v>
      </c>
      <c r="BK35" s="5">
        <f t="shared" si="69"/>
        <v>0</v>
      </c>
      <c r="BL35" s="5">
        <f t="shared" si="43"/>
        <v>1</v>
      </c>
      <c r="BM35" s="5">
        <f t="shared" si="44"/>
        <v>0</v>
      </c>
      <c r="BN35" s="143">
        <f t="shared" si="45"/>
        <v>0</v>
      </c>
      <c r="BO35" s="145">
        <f>+BE35+MAR!BO35</f>
        <v>27.666666666666668</v>
      </c>
      <c r="BP35" s="64">
        <f>+BO35+(JAN!BN37+FEV!BN35+MAR!BN35+BN35)*(12/24)-$BO$12</f>
        <v>-0.5</v>
      </c>
      <c r="BQ35" s="65">
        <f t="shared" si="115"/>
        <v>1</v>
      </c>
      <c r="BR35" s="545">
        <f t="shared" si="116"/>
        <v>29.166666666666668</v>
      </c>
      <c r="BS35" s="545">
        <f t="shared" si="117"/>
        <v>0.5</v>
      </c>
      <c r="BT35" s="66" t="e">
        <f>+(BR35/$BR$77)-1</f>
        <v>#REF!</v>
      </c>
      <c r="BU35" s="67">
        <f t="shared" si="118"/>
        <v>1</v>
      </c>
      <c r="BV35" s="67">
        <f t="shared" si="119"/>
        <v>0</v>
      </c>
      <c r="BW35" s="67">
        <f t="shared" si="120"/>
        <v>1</v>
      </c>
      <c r="BX35" s="67">
        <f t="shared" si="121"/>
        <v>1</v>
      </c>
      <c r="BY35" s="68">
        <f t="shared" si="122"/>
        <v>3</v>
      </c>
      <c r="BZ35" s="67">
        <f>+BN35+MAR!BZ35</f>
        <v>5</v>
      </c>
      <c r="CA35" s="67">
        <f>+MAR!CA35+BX35</f>
        <v>7</v>
      </c>
      <c r="CB35" s="68">
        <f t="shared" si="123"/>
        <v>2</v>
      </c>
      <c r="CE35" s="161">
        <f t="shared" si="106"/>
        <v>6.666666666666667</v>
      </c>
      <c r="CF35" s="125">
        <f t="shared" si="107"/>
        <v>17</v>
      </c>
      <c r="CG35" s="163">
        <f t="shared" si="59"/>
        <v>160</v>
      </c>
      <c r="CH35" s="163">
        <f t="shared" si="60"/>
        <v>36</v>
      </c>
      <c r="CI35" s="163">
        <f t="shared" si="61"/>
        <v>196</v>
      </c>
      <c r="CJ35" s="157">
        <f t="shared" si="55"/>
        <v>0</v>
      </c>
      <c r="CK35" s="418">
        <f>BY35-BV35+MAR!CK35</f>
        <v>9</v>
      </c>
      <c r="CL35" s="851">
        <f>CK35*12+BV35*8+12</f>
        <v>120</v>
      </c>
      <c r="CM35" s="1109"/>
      <c r="CN35" s="124">
        <f t="shared" si="63"/>
        <v>6.666666666666667</v>
      </c>
      <c r="CO35" s="128">
        <f t="shared" si="64"/>
        <v>196</v>
      </c>
      <c r="CP35" s="125">
        <f t="shared" si="56"/>
        <v>14</v>
      </c>
      <c r="CQ35" s="125">
        <f t="shared" si="65"/>
        <v>17</v>
      </c>
    </row>
    <row r="36" spans="1:95" ht="21" customHeight="1" thickBot="1" x14ac:dyDescent="0.3">
      <c r="A36" s="573" t="s">
        <v>99</v>
      </c>
      <c r="B36" s="1110" t="s">
        <v>108</v>
      </c>
      <c r="C36" s="24" t="s">
        <v>3</v>
      </c>
      <c r="D36" s="432"/>
      <c r="E36" s="412" t="s">
        <v>24</v>
      </c>
      <c r="F36" s="412" t="s">
        <v>24</v>
      </c>
      <c r="G36" s="412"/>
      <c r="H36" s="427"/>
      <c r="I36" s="480"/>
      <c r="J36" s="363" t="s">
        <v>40</v>
      </c>
      <c r="K36" s="423" t="s">
        <v>40</v>
      </c>
      <c r="L36" s="421" t="s">
        <v>48</v>
      </c>
      <c r="M36" s="475"/>
      <c r="N36" s="412" t="s">
        <v>25</v>
      </c>
      <c r="O36" s="412" t="s">
        <v>25</v>
      </c>
      <c r="P36" s="441"/>
      <c r="Q36" s="476"/>
      <c r="R36" s="412" t="s">
        <v>24</v>
      </c>
      <c r="S36" s="412" t="s">
        <v>25</v>
      </c>
      <c r="T36" s="475"/>
      <c r="U36" s="475" t="s">
        <v>50</v>
      </c>
      <c r="V36" s="412" t="s">
        <v>24</v>
      </c>
      <c r="W36" s="429" t="s">
        <v>25</v>
      </c>
      <c r="X36" s="476"/>
      <c r="Y36" s="402" t="s">
        <v>48</v>
      </c>
      <c r="Z36" s="412" t="s">
        <v>24</v>
      </c>
      <c r="AA36" s="412" t="s">
        <v>25</v>
      </c>
      <c r="AB36" s="475"/>
      <c r="AC36" s="475"/>
      <c r="AD36" s="429" t="s">
        <v>24</v>
      </c>
      <c r="AE36" s="434" t="s">
        <v>24</v>
      </c>
      <c r="AF36" s="1266" t="s">
        <v>361</v>
      </c>
      <c r="AG36" s="432"/>
      <c r="AH36" s="434"/>
      <c r="AI36" s="123">
        <f t="shared" si="86"/>
        <v>7</v>
      </c>
      <c r="AJ36" s="61">
        <f t="shared" si="87"/>
        <v>5</v>
      </c>
      <c r="AK36" s="61">
        <f t="shared" si="108"/>
        <v>0</v>
      </c>
      <c r="AL36" s="61">
        <f t="shared" si="109"/>
        <v>0</v>
      </c>
      <c r="AM36" s="61">
        <f t="shared" si="88"/>
        <v>0</v>
      </c>
      <c r="AN36" s="61">
        <f t="shared" si="89"/>
        <v>0</v>
      </c>
      <c r="AO36" s="61">
        <f t="shared" si="90"/>
        <v>0</v>
      </c>
      <c r="AP36" s="61">
        <f t="shared" si="91"/>
        <v>0</v>
      </c>
      <c r="AQ36" s="61">
        <f t="shared" si="92"/>
        <v>0</v>
      </c>
      <c r="AR36" s="61">
        <f t="shared" si="110"/>
        <v>0</v>
      </c>
      <c r="AS36" s="61">
        <f t="shared" si="93"/>
        <v>0</v>
      </c>
      <c r="AT36" s="61">
        <f t="shared" si="94"/>
        <v>0</v>
      </c>
      <c r="AU36" s="61">
        <f t="shared" si="95"/>
        <v>0</v>
      </c>
      <c r="AV36" s="61">
        <f t="shared" si="96"/>
        <v>0</v>
      </c>
      <c r="AW36" s="61">
        <f t="shared" si="97"/>
        <v>0</v>
      </c>
      <c r="AX36" s="61">
        <f t="shared" si="98"/>
        <v>0</v>
      </c>
      <c r="AY36" s="61">
        <f t="shared" si="99"/>
        <v>0</v>
      </c>
      <c r="AZ36" s="61">
        <f t="shared" si="100"/>
        <v>0</v>
      </c>
      <c r="BA36" s="61">
        <f t="shared" si="101"/>
        <v>2</v>
      </c>
      <c r="BB36" s="61">
        <f t="shared" si="102"/>
        <v>0</v>
      </c>
      <c r="BC36" s="62">
        <f t="shared" si="103"/>
        <v>14</v>
      </c>
      <c r="BD36" s="63"/>
      <c r="BE36" s="545">
        <f t="shared" si="58"/>
        <v>6.666666666666667</v>
      </c>
      <c r="BF36" s="5">
        <f>COUNTIF($D36:$AH36,"DTS")+COUNTIF($D36:$AH36,"DTS1")</f>
        <v>0</v>
      </c>
      <c r="BG36" s="5">
        <f>COUNTIF($D36:$AH36,"NTS")+COUNTIF($D36:$AH36,"NTS1")</f>
        <v>1</v>
      </c>
      <c r="BH36" s="5">
        <f t="shared" si="67"/>
        <v>0</v>
      </c>
      <c r="BI36" s="5">
        <f t="shared" si="68"/>
        <v>0</v>
      </c>
      <c r="BJ36" s="5">
        <f>COUNTIF($D36:$AH36,"DTS5S")+COUNTIF($D36:$AH36,"DTS5S1")</f>
        <v>2</v>
      </c>
      <c r="BK36" s="5">
        <f>COUNTIF($D36:$AH36,"NTS5S")+COUNTIF($D36:$AH36,"NTS5S1")</f>
        <v>0</v>
      </c>
      <c r="BL36" s="5">
        <f>COUNTIF($D36:$AH36,"DTSDS")+COUNTIF($D36:$AH36,"DTSDS1")</f>
        <v>1</v>
      </c>
      <c r="BM36" s="5">
        <f>COUNTIF($D36:$AH36,"NTSDS")+COUNTIF($D36:$AH36,"NTSDS1")</f>
        <v>0</v>
      </c>
      <c r="BN36" s="143">
        <f>COUNTIF($D36:$AH36,"FOTS")</f>
        <v>0</v>
      </c>
      <c r="BO36" s="145">
        <f>+BE36+MAR!BO36</f>
        <v>24.833333333333336</v>
      </c>
      <c r="BP36" s="64">
        <f>+BO36+(JAN!BN38+FEV!BN36+MAR!BN36+BN36)*(12/24)-$BO$12</f>
        <v>-0.83333333333333215</v>
      </c>
      <c r="BQ36" s="65">
        <f t="shared" si="115"/>
        <v>1.6666666666666643</v>
      </c>
      <c r="BR36" s="545">
        <f t="shared" si="116"/>
        <v>26.833333333333336</v>
      </c>
      <c r="BS36" s="545">
        <f t="shared" si="117"/>
        <v>-1.8333333333333321</v>
      </c>
      <c r="BT36" s="66" t="e">
        <f>+(BR36/$BR$77)-1</f>
        <v>#REF!</v>
      </c>
      <c r="BU36" s="67">
        <f t="shared" si="118"/>
        <v>1</v>
      </c>
      <c r="BV36" s="67">
        <f t="shared" si="119"/>
        <v>0</v>
      </c>
      <c r="BW36" s="67">
        <f t="shared" si="120"/>
        <v>2</v>
      </c>
      <c r="BX36" s="67">
        <f t="shared" si="121"/>
        <v>1</v>
      </c>
      <c r="BY36" s="68">
        <f t="shared" si="122"/>
        <v>4</v>
      </c>
      <c r="BZ36" s="67">
        <f>+BN36+MAR!BZ36</f>
        <v>6</v>
      </c>
      <c r="CA36" s="67">
        <f>+MAR!CA36+BX36</f>
        <v>9</v>
      </c>
      <c r="CB36" s="68">
        <f t="shared" si="123"/>
        <v>3</v>
      </c>
      <c r="CE36" s="161">
        <f t="shared" si="106"/>
        <v>6.666666666666667</v>
      </c>
      <c r="CF36" s="125">
        <f t="shared" si="107"/>
        <v>18</v>
      </c>
      <c r="CG36" s="163">
        <f t="shared" si="59"/>
        <v>160</v>
      </c>
      <c r="CH36" s="163">
        <f t="shared" si="60"/>
        <v>48</v>
      </c>
      <c r="CI36" s="163">
        <f t="shared" si="61"/>
        <v>208</v>
      </c>
      <c r="CJ36" s="157">
        <f t="shared" si="55"/>
        <v>0</v>
      </c>
      <c r="CK36" s="418">
        <f>BY36-BV36+MAR!CK36</f>
        <v>9</v>
      </c>
      <c r="CL36" s="851">
        <f t="shared" ref="CL36:CL43" si="124">CK36*12+BV36*8</f>
        <v>108</v>
      </c>
      <c r="CM36" s="424"/>
      <c r="CN36" s="124">
        <f t="shared" si="63"/>
        <v>6.666666666666667</v>
      </c>
      <c r="CO36" s="128">
        <f t="shared" si="64"/>
        <v>208</v>
      </c>
      <c r="CP36" s="125">
        <f t="shared" si="56"/>
        <v>14</v>
      </c>
      <c r="CQ36" s="125">
        <f t="shared" si="65"/>
        <v>18</v>
      </c>
    </row>
    <row r="37" spans="1:95" ht="21" customHeight="1" thickBot="1" x14ac:dyDescent="0.3">
      <c r="A37" s="573" t="s">
        <v>101</v>
      </c>
      <c r="B37" s="572" t="s">
        <v>110</v>
      </c>
      <c r="C37" s="24" t="s">
        <v>3</v>
      </c>
      <c r="D37" s="432"/>
      <c r="E37" s="432"/>
      <c r="F37" s="412" t="s">
        <v>24</v>
      </c>
      <c r="G37" s="412" t="s">
        <v>24</v>
      </c>
      <c r="H37" s="427"/>
      <c r="I37" s="480"/>
      <c r="J37" s="363" t="s">
        <v>40</v>
      </c>
      <c r="K37" s="423" t="s">
        <v>40</v>
      </c>
      <c r="L37" s="421" t="s">
        <v>48</v>
      </c>
      <c r="M37" s="475"/>
      <c r="N37" s="412" t="s">
        <v>25</v>
      </c>
      <c r="O37" s="412" t="s">
        <v>25</v>
      </c>
      <c r="P37" s="441"/>
      <c r="Q37" s="476"/>
      <c r="R37" s="412" t="s">
        <v>24</v>
      </c>
      <c r="S37" s="412" t="s">
        <v>25</v>
      </c>
      <c r="T37" s="475" t="s">
        <v>49</v>
      </c>
      <c r="U37" s="475"/>
      <c r="V37" s="412" t="s">
        <v>24</v>
      </c>
      <c r="W37" s="429" t="s">
        <v>25</v>
      </c>
      <c r="X37" s="476"/>
      <c r="Y37" s="432"/>
      <c r="Z37" s="412" t="s">
        <v>24</v>
      </c>
      <c r="AA37" s="412" t="s">
        <v>25</v>
      </c>
      <c r="AB37" s="475"/>
      <c r="AC37" s="475"/>
      <c r="AD37" s="429" t="s">
        <v>24</v>
      </c>
      <c r="AE37" s="434" t="s">
        <v>25</v>
      </c>
      <c r="AF37" s="432" t="s">
        <v>57</v>
      </c>
      <c r="AG37" s="432"/>
      <c r="AH37" s="434"/>
      <c r="AI37" s="123">
        <f t="shared" si="86"/>
        <v>6</v>
      </c>
      <c r="AJ37" s="61">
        <f t="shared" si="87"/>
        <v>6</v>
      </c>
      <c r="AK37" s="61">
        <f t="shared" si="108"/>
        <v>0</v>
      </c>
      <c r="AL37" s="61">
        <f t="shared" si="109"/>
        <v>0</v>
      </c>
      <c r="AM37" s="61">
        <f t="shared" si="88"/>
        <v>0</v>
      </c>
      <c r="AN37" s="61">
        <f t="shared" si="89"/>
        <v>0</v>
      </c>
      <c r="AO37" s="61">
        <f t="shared" si="90"/>
        <v>0</v>
      </c>
      <c r="AP37" s="61">
        <f t="shared" si="91"/>
        <v>0</v>
      </c>
      <c r="AQ37" s="61">
        <f t="shared" si="92"/>
        <v>0</v>
      </c>
      <c r="AR37" s="61">
        <f t="shared" si="110"/>
        <v>0</v>
      </c>
      <c r="AS37" s="61">
        <f t="shared" si="93"/>
        <v>0</v>
      </c>
      <c r="AT37" s="61">
        <f t="shared" si="94"/>
        <v>0</v>
      </c>
      <c r="AU37" s="61">
        <f t="shared" si="95"/>
        <v>0</v>
      </c>
      <c r="AV37" s="61">
        <f t="shared" si="96"/>
        <v>0</v>
      </c>
      <c r="AW37" s="61">
        <f t="shared" si="97"/>
        <v>0</v>
      </c>
      <c r="AX37" s="61">
        <f t="shared" si="98"/>
        <v>0</v>
      </c>
      <c r="AY37" s="61">
        <f t="shared" si="99"/>
        <v>0</v>
      </c>
      <c r="AZ37" s="61">
        <f t="shared" si="100"/>
        <v>0</v>
      </c>
      <c r="BA37" s="61">
        <f t="shared" si="101"/>
        <v>2</v>
      </c>
      <c r="BB37" s="61">
        <f t="shared" si="102"/>
        <v>0</v>
      </c>
      <c r="BC37" s="62">
        <f t="shared" si="103"/>
        <v>14</v>
      </c>
      <c r="BD37" s="63"/>
      <c r="BE37" s="545">
        <f t="shared" si="58"/>
        <v>6.666666666666667</v>
      </c>
      <c r="BF37" s="5">
        <f t="shared" si="66"/>
        <v>0</v>
      </c>
      <c r="BG37" s="5">
        <f t="shared" si="41"/>
        <v>1</v>
      </c>
      <c r="BH37" s="5">
        <f t="shared" si="67"/>
        <v>0</v>
      </c>
      <c r="BI37" s="5">
        <f t="shared" si="68"/>
        <v>0</v>
      </c>
      <c r="BJ37" s="5">
        <f t="shared" si="42"/>
        <v>1</v>
      </c>
      <c r="BK37" s="5">
        <f t="shared" si="69"/>
        <v>1</v>
      </c>
      <c r="BL37" s="5">
        <f t="shared" si="43"/>
        <v>0</v>
      </c>
      <c r="BM37" s="5">
        <f t="shared" si="44"/>
        <v>0</v>
      </c>
      <c r="BN37" s="143">
        <f t="shared" si="45"/>
        <v>0</v>
      </c>
      <c r="BO37" s="145">
        <f>+BE37+MAR!BO37</f>
        <v>28.666666666666668</v>
      </c>
      <c r="BP37" s="64">
        <f>+BO37+(JAN!BN39+FEV!BN37+MAR!BN37+BN37)*(12/24)-$BO$12</f>
        <v>0</v>
      </c>
      <c r="BQ37" s="65">
        <f t="shared" si="115"/>
        <v>0</v>
      </c>
      <c r="BR37" s="545">
        <f t="shared" si="116"/>
        <v>30.166666666666668</v>
      </c>
      <c r="BS37" s="545">
        <f t="shared" si="117"/>
        <v>1.5</v>
      </c>
      <c r="BT37" s="66" t="e">
        <f>+(BR37/$BR$77)-1</f>
        <v>#REF!</v>
      </c>
      <c r="BU37" s="67">
        <f t="shared" si="118"/>
        <v>1</v>
      </c>
      <c r="BV37" s="67">
        <f t="shared" si="119"/>
        <v>0</v>
      </c>
      <c r="BW37" s="67">
        <f t="shared" si="120"/>
        <v>2</v>
      </c>
      <c r="BX37" s="67">
        <f t="shared" si="121"/>
        <v>0</v>
      </c>
      <c r="BY37" s="68">
        <f t="shared" si="122"/>
        <v>3</v>
      </c>
      <c r="BZ37" s="917">
        <f>+BN37+MAR!BZ37+4</f>
        <v>4</v>
      </c>
      <c r="CA37" s="67">
        <f>+MAR!CA37+BX37</f>
        <v>4</v>
      </c>
      <c r="CB37" s="68">
        <f t="shared" si="123"/>
        <v>0</v>
      </c>
      <c r="CE37" s="161">
        <f t="shared" si="106"/>
        <v>6.666666666666667</v>
      </c>
      <c r="CF37" s="125">
        <f t="shared" si="107"/>
        <v>17</v>
      </c>
      <c r="CG37" s="163">
        <f t="shared" si="59"/>
        <v>160</v>
      </c>
      <c r="CH37" s="163">
        <f t="shared" si="60"/>
        <v>36</v>
      </c>
      <c r="CI37" s="163">
        <f t="shared" si="61"/>
        <v>196</v>
      </c>
      <c r="CJ37" s="157">
        <f t="shared" si="55"/>
        <v>0</v>
      </c>
      <c r="CK37" s="418">
        <f>BY37-BV37+MAR!CK37</f>
        <v>6</v>
      </c>
      <c r="CL37" s="424">
        <f t="shared" si="124"/>
        <v>72</v>
      </c>
      <c r="CM37" s="424"/>
      <c r="CN37" s="124">
        <f t="shared" si="63"/>
        <v>6.666666666666667</v>
      </c>
      <c r="CO37" s="128">
        <f t="shared" si="64"/>
        <v>196</v>
      </c>
      <c r="CP37" s="125">
        <f t="shared" si="56"/>
        <v>14</v>
      </c>
      <c r="CQ37" s="125">
        <f t="shared" si="65"/>
        <v>17</v>
      </c>
    </row>
    <row r="38" spans="1:95" ht="21" customHeight="1" thickBot="1" x14ac:dyDescent="0.3">
      <c r="A38" s="573" t="s">
        <v>103</v>
      </c>
      <c r="B38" s="1110" t="s">
        <v>168</v>
      </c>
      <c r="C38" s="24" t="s">
        <v>3</v>
      </c>
      <c r="D38" s="432"/>
      <c r="E38" s="432"/>
      <c r="F38" s="412" t="s">
        <v>24</v>
      </c>
      <c r="G38" s="412" t="s">
        <v>24</v>
      </c>
      <c r="H38" s="427"/>
      <c r="I38" s="480" t="s">
        <v>50</v>
      </c>
      <c r="J38" s="363" t="s">
        <v>40</v>
      </c>
      <c r="K38" s="423" t="s">
        <v>40</v>
      </c>
      <c r="L38" s="421" t="s">
        <v>48</v>
      </c>
      <c r="M38" s="475"/>
      <c r="N38" s="412" t="s">
        <v>25</v>
      </c>
      <c r="O38" s="412" t="s">
        <v>25</v>
      </c>
      <c r="P38" s="441"/>
      <c r="Q38" s="476"/>
      <c r="R38" s="412" t="s">
        <v>24</v>
      </c>
      <c r="S38" s="412" t="s">
        <v>25</v>
      </c>
      <c r="T38" s="475"/>
      <c r="U38" s="475"/>
      <c r="V38" s="412" t="s">
        <v>58</v>
      </c>
      <c r="W38" s="429" t="s">
        <v>58</v>
      </c>
      <c r="X38" s="1260" t="s">
        <v>239</v>
      </c>
      <c r="Y38" s="432"/>
      <c r="Z38" s="412" t="s">
        <v>24</v>
      </c>
      <c r="AA38" s="412" t="s">
        <v>25</v>
      </c>
      <c r="AB38" s="475" t="s">
        <v>361</v>
      </c>
      <c r="AC38" s="475"/>
      <c r="AD38" s="429" t="s">
        <v>24</v>
      </c>
      <c r="AE38" s="434" t="s">
        <v>25</v>
      </c>
      <c r="AF38" s="432" t="s">
        <v>361</v>
      </c>
      <c r="AG38" s="432"/>
      <c r="AH38" s="434"/>
      <c r="AI38" s="123">
        <f t="shared" si="86"/>
        <v>5</v>
      </c>
      <c r="AJ38" s="61">
        <f t="shared" si="87"/>
        <v>5</v>
      </c>
      <c r="AK38" s="61">
        <f t="shared" si="108"/>
        <v>0</v>
      </c>
      <c r="AL38" s="61">
        <f t="shared" si="109"/>
        <v>0</v>
      </c>
      <c r="AM38" s="61">
        <f t="shared" si="88"/>
        <v>0</v>
      </c>
      <c r="AN38" s="61">
        <f t="shared" si="89"/>
        <v>0</v>
      </c>
      <c r="AO38" s="61">
        <f t="shared" si="90"/>
        <v>0</v>
      </c>
      <c r="AP38" s="61">
        <f t="shared" si="91"/>
        <v>0</v>
      </c>
      <c r="AQ38" s="61">
        <f t="shared" si="92"/>
        <v>0</v>
      </c>
      <c r="AR38" s="61">
        <f t="shared" si="110"/>
        <v>0</v>
      </c>
      <c r="AS38" s="61">
        <f t="shared" si="93"/>
        <v>0</v>
      </c>
      <c r="AT38" s="61">
        <f t="shared" si="94"/>
        <v>0</v>
      </c>
      <c r="AU38" s="61">
        <f t="shared" si="95"/>
        <v>0</v>
      </c>
      <c r="AV38" s="61">
        <f t="shared" si="96"/>
        <v>0</v>
      </c>
      <c r="AW38" s="61">
        <f t="shared" si="97"/>
        <v>0</v>
      </c>
      <c r="AX38" s="61">
        <f t="shared" si="98"/>
        <v>0</v>
      </c>
      <c r="AY38" s="61">
        <f t="shared" si="99"/>
        <v>0</v>
      </c>
      <c r="AZ38" s="61">
        <f t="shared" si="100"/>
        <v>0</v>
      </c>
      <c r="BA38" s="61">
        <f t="shared" si="101"/>
        <v>2</v>
      </c>
      <c r="BB38" s="61">
        <f t="shared" si="102"/>
        <v>0</v>
      </c>
      <c r="BC38" s="62">
        <f t="shared" si="103"/>
        <v>12</v>
      </c>
      <c r="BD38" s="63"/>
      <c r="BE38" s="545">
        <f t="shared" si="58"/>
        <v>5.666666666666667</v>
      </c>
      <c r="BF38" s="5">
        <f t="shared" si="66"/>
        <v>0</v>
      </c>
      <c r="BG38" s="5">
        <f t="shared" si="41"/>
        <v>2</v>
      </c>
      <c r="BH38" s="5">
        <f t="shared" si="67"/>
        <v>0</v>
      </c>
      <c r="BI38" s="5">
        <f t="shared" si="68"/>
        <v>0</v>
      </c>
      <c r="BJ38" s="5">
        <f t="shared" si="42"/>
        <v>2</v>
      </c>
      <c r="BK38" s="5">
        <f t="shared" si="69"/>
        <v>0</v>
      </c>
      <c r="BL38" s="5">
        <f t="shared" si="43"/>
        <v>1</v>
      </c>
      <c r="BM38" s="5">
        <f t="shared" si="44"/>
        <v>0</v>
      </c>
      <c r="BN38" s="143">
        <f t="shared" si="45"/>
        <v>2</v>
      </c>
      <c r="BO38" s="145">
        <f>+BE38+MAR!BO38</f>
        <v>27.666666666666668</v>
      </c>
      <c r="BP38" s="64">
        <f>+BO38+(JAN!BN40+FEV!BN38+MAR!BN38+BN38)*(12/24)-$BO$12</f>
        <v>0.5</v>
      </c>
      <c r="BQ38" s="65">
        <f t="shared" si="115"/>
        <v>0</v>
      </c>
      <c r="BR38" s="545">
        <f t="shared" si="116"/>
        <v>30.166666666666668</v>
      </c>
      <c r="BS38" s="545">
        <f t="shared" si="117"/>
        <v>1.5</v>
      </c>
      <c r="BT38" s="66" t="e">
        <f>+(BR38/$BR$77)-1</f>
        <v>#REF!</v>
      </c>
      <c r="BU38" s="67">
        <f t="shared" si="118"/>
        <v>2</v>
      </c>
      <c r="BV38" s="67">
        <f t="shared" si="119"/>
        <v>0</v>
      </c>
      <c r="BW38" s="67">
        <f t="shared" si="120"/>
        <v>2</v>
      </c>
      <c r="BX38" s="67">
        <f t="shared" si="121"/>
        <v>1</v>
      </c>
      <c r="BY38" s="68">
        <f t="shared" si="122"/>
        <v>5</v>
      </c>
      <c r="BZ38" s="67">
        <f>+BN38+MAR!BZ38</f>
        <v>3</v>
      </c>
      <c r="CA38" s="67">
        <f>+MAR!CA38+BX38</f>
        <v>6</v>
      </c>
      <c r="CB38" s="68">
        <f t="shared" si="123"/>
        <v>3</v>
      </c>
      <c r="CE38" s="161">
        <f t="shared" si="106"/>
        <v>5.666666666666667</v>
      </c>
      <c r="CF38" s="125">
        <f t="shared" si="107"/>
        <v>17</v>
      </c>
      <c r="CG38" s="163">
        <f t="shared" si="59"/>
        <v>136</v>
      </c>
      <c r="CH38" s="163">
        <f t="shared" si="60"/>
        <v>60</v>
      </c>
      <c r="CI38" s="163">
        <f t="shared" si="61"/>
        <v>196</v>
      </c>
      <c r="CJ38" s="157">
        <f t="shared" si="55"/>
        <v>24</v>
      </c>
      <c r="CK38" s="418">
        <f>BY38-BV38+MAR!CK38</f>
        <v>11</v>
      </c>
      <c r="CL38" s="851">
        <f t="shared" si="124"/>
        <v>132</v>
      </c>
      <c r="CM38" s="424"/>
      <c r="CN38" s="124">
        <f t="shared" si="63"/>
        <v>5.666666666666667</v>
      </c>
      <c r="CO38" s="128">
        <f t="shared" si="64"/>
        <v>196</v>
      </c>
      <c r="CP38" s="125">
        <f t="shared" si="56"/>
        <v>12</v>
      </c>
      <c r="CQ38" s="125">
        <f t="shared" si="65"/>
        <v>17</v>
      </c>
    </row>
    <row r="39" spans="1:95" ht="21" customHeight="1" thickBot="1" x14ac:dyDescent="0.3">
      <c r="A39" s="573" t="s">
        <v>105</v>
      </c>
      <c r="B39" s="572" t="s">
        <v>88</v>
      </c>
      <c r="C39" s="24" t="s">
        <v>3</v>
      </c>
      <c r="D39" s="432"/>
      <c r="E39" s="432" t="s">
        <v>26</v>
      </c>
      <c r="F39" s="412" t="s">
        <v>24</v>
      </c>
      <c r="G39" s="412" t="s">
        <v>24</v>
      </c>
      <c r="H39" s="426"/>
      <c r="I39" s="497"/>
      <c r="J39" s="363" t="s">
        <v>40</v>
      </c>
      <c r="K39" s="423" t="s">
        <v>40</v>
      </c>
      <c r="L39" s="421" t="s">
        <v>61</v>
      </c>
      <c r="M39" s="426"/>
      <c r="N39" s="412" t="s">
        <v>58</v>
      </c>
      <c r="O39" s="412" t="s">
        <v>58</v>
      </c>
      <c r="P39" s="497"/>
      <c r="Q39" s="500"/>
      <c r="R39" s="421" t="s">
        <v>31</v>
      </c>
      <c r="S39" s="421" t="s">
        <v>31</v>
      </c>
      <c r="T39" s="1255" t="s">
        <v>48</v>
      </c>
      <c r="U39" s="426"/>
      <c r="V39" s="412" t="s">
        <v>24</v>
      </c>
      <c r="W39" s="429" t="s">
        <v>25</v>
      </c>
      <c r="X39" s="476" t="s">
        <v>57</v>
      </c>
      <c r="Y39" s="432"/>
      <c r="Z39" s="412" t="s">
        <v>25</v>
      </c>
      <c r="AA39" s="412" t="s">
        <v>25</v>
      </c>
      <c r="AB39" s="475"/>
      <c r="AC39" s="402" t="s">
        <v>50</v>
      </c>
      <c r="AD39" s="429" t="s">
        <v>24</v>
      </c>
      <c r="AE39" s="434" t="s">
        <v>25</v>
      </c>
      <c r="AF39" s="432" t="s">
        <v>57</v>
      </c>
      <c r="AG39" s="432"/>
      <c r="AH39" s="434"/>
      <c r="AI39" s="123">
        <f t="shared" si="86"/>
        <v>4</v>
      </c>
      <c r="AJ39" s="61">
        <f t="shared" si="87"/>
        <v>4</v>
      </c>
      <c r="AK39" s="61">
        <f t="shared" si="108"/>
        <v>0</v>
      </c>
      <c r="AL39" s="61">
        <f t="shared" si="109"/>
        <v>0</v>
      </c>
      <c r="AM39" s="61">
        <f t="shared" si="88"/>
        <v>0</v>
      </c>
      <c r="AN39" s="61">
        <f t="shared" si="89"/>
        <v>1</v>
      </c>
      <c r="AO39" s="61">
        <f t="shared" si="90"/>
        <v>0</v>
      </c>
      <c r="AP39" s="61">
        <f t="shared" si="91"/>
        <v>2</v>
      </c>
      <c r="AQ39" s="61">
        <f t="shared" si="92"/>
        <v>0</v>
      </c>
      <c r="AR39" s="61">
        <f t="shared" si="110"/>
        <v>0</v>
      </c>
      <c r="AS39" s="61">
        <f t="shared" si="93"/>
        <v>0</v>
      </c>
      <c r="AT39" s="61">
        <f t="shared" si="94"/>
        <v>0</v>
      </c>
      <c r="AU39" s="61">
        <f t="shared" si="95"/>
        <v>0</v>
      </c>
      <c r="AV39" s="61">
        <f t="shared" si="96"/>
        <v>0</v>
      </c>
      <c r="AW39" s="61">
        <f t="shared" si="97"/>
        <v>0</v>
      </c>
      <c r="AX39" s="61">
        <f t="shared" si="98"/>
        <v>0</v>
      </c>
      <c r="AY39" s="61">
        <f t="shared" si="99"/>
        <v>0</v>
      </c>
      <c r="AZ39" s="61">
        <f t="shared" si="100"/>
        <v>0</v>
      </c>
      <c r="BA39" s="61">
        <f t="shared" si="101"/>
        <v>2</v>
      </c>
      <c r="BB39" s="61">
        <f t="shared" si="102"/>
        <v>0</v>
      </c>
      <c r="BC39" s="62">
        <f t="shared" si="103"/>
        <v>11</v>
      </c>
      <c r="BD39" s="63"/>
      <c r="BE39" s="545">
        <f t="shared" si="58"/>
        <v>5.166666666666667</v>
      </c>
      <c r="BF39" s="5">
        <f t="shared" si="66"/>
        <v>1</v>
      </c>
      <c r="BG39" s="5">
        <f t="shared" si="41"/>
        <v>2</v>
      </c>
      <c r="BH39" s="5">
        <f t="shared" si="67"/>
        <v>0</v>
      </c>
      <c r="BI39" s="5">
        <f t="shared" si="68"/>
        <v>0</v>
      </c>
      <c r="BJ39" s="5">
        <f t="shared" si="42"/>
        <v>1</v>
      </c>
      <c r="BK39" s="5">
        <f t="shared" si="69"/>
        <v>0</v>
      </c>
      <c r="BL39" s="5">
        <f t="shared" si="43"/>
        <v>1</v>
      </c>
      <c r="BM39" s="5">
        <f t="shared" si="44"/>
        <v>0</v>
      </c>
      <c r="BN39" s="143">
        <f t="shared" si="45"/>
        <v>2</v>
      </c>
      <c r="BO39" s="145">
        <f>+BE39+MAR!BO39</f>
        <v>27.666666666666668</v>
      </c>
      <c r="BP39" s="64">
        <f>+BO39+(JAN!BN24+FEV!BN39+MAR!BN39+BN39)*(12/24)-$BO$12</f>
        <v>1</v>
      </c>
      <c r="BQ39" s="65">
        <f t="shared" si="115"/>
        <v>0</v>
      </c>
      <c r="BR39" s="545">
        <f t="shared" si="116"/>
        <v>30.166666666666668</v>
      </c>
      <c r="BS39" s="545">
        <f t="shared" si="117"/>
        <v>1.5</v>
      </c>
      <c r="BT39" s="66" t="e">
        <f>+(BR39/$BR$77)-1</f>
        <v>#REF!</v>
      </c>
      <c r="BU39" s="67">
        <f t="shared" si="118"/>
        <v>3</v>
      </c>
      <c r="BV39" s="67">
        <f t="shared" si="119"/>
        <v>0</v>
      </c>
      <c r="BW39" s="67">
        <f t="shared" si="120"/>
        <v>1</v>
      </c>
      <c r="BX39" s="67">
        <f t="shared" si="121"/>
        <v>1</v>
      </c>
      <c r="BY39" s="68">
        <f t="shared" si="122"/>
        <v>5</v>
      </c>
      <c r="BZ39" s="67">
        <f>+BN39+MAR!BZ39</f>
        <v>4</v>
      </c>
      <c r="CA39" s="67">
        <f>+MAR!CA39+BX39</f>
        <v>10</v>
      </c>
      <c r="CB39" s="68">
        <f t="shared" si="123"/>
        <v>6</v>
      </c>
      <c r="CE39" s="161">
        <f t="shared" si="106"/>
        <v>5.166666666666667</v>
      </c>
      <c r="CF39" s="125">
        <f t="shared" si="107"/>
        <v>16</v>
      </c>
      <c r="CG39" s="163">
        <f t="shared" si="59"/>
        <v>124</v>
      </c>
      <c r="CH39" s="163">
        <f t="shared" si="60"/>
        <v>60</v>
      </c>
      <c r="CI39" s="163">
        <f t="shared" si="61"/>
        <v>184</v>
      </c>
      <c r="CJ39" s="157">
        <f t="shared" si="55"/>
        <v>24</v>
      </c>
      <c r="CK39" s="418">
        <f>BY39-BV39+MAR!CK39</f>
        <v>8</v>
      </c>
      <c r="CL39" s="424">
        <f t="shared" si="124"/>
        <v>96</v>
      </c>
      <c r="CM39" s="424"/>
      <c r="CN39" s="124">
        <f t="shared" si="63"/>
        <v>5.166666666666667</v>
      </c>
      <c r="CO39" s="128">
        <f t="shared" si="64"/>
        <v>184</v>
      </c>
      <c r="CP39" s="125">
        <f t="shared" si="56"/>
        <v>11</v>
      </c>
      <c r="CQ39" s="125">
        <f t="shared" si="65"/>
        <v>16</v>
      </c>
    </row>
    <row r="40" spans="1:95" ht="21" customHeight="1" thickBot="1" x14ac:dyDescent="0.3">
      <c r="A40" s="573" t="s">
        <v>107</v>
      </c>
      <c r="B40" s="1110" t="s">
        <v>89</v>
      </c>
      <c r="C40" s="24" t="s">
        <v>3</v>
      </c>
      <c r="D40" s="479"/>
      <c r="E40" s="501" t="s">
        <v>239</v>
      </c>
      <c r="F40" s="409" t="s">
        <v>24</v>
      </c>
      <c r="G40" s="409" t="s">
        <v>25</v>
      </c>
      <c r="H40" s="501" t="s">
        <v>240</v>
      </c>
      <c r="I40" s="477"/>
      <c r="J40" s="428" t="s">
        <v>40</v>
      </c>
      <c r="K40" s="410" t="s">
        <v>40</v>
      </c>
      <c r="L40" s="407" t="s">
        <v>239</v>
      </c>
      <c r="M40" s="471"/>
      <c r="N40" s="409" t="s">
        <v>25</v>
      </c>
      <c r="O40" s="409" t="s">
        <v>25</v>
      </c>
      <c r="P40" s="478"/>
      <c r="Q40" s="473"/>
      <c r="R40" s="409" t="s">
        <v>24</v>
      </c>
      <c r="S40" s="409" t="s">
        <v>25</v>
      </c>
      <c r="T40" s="471" t="s">
        <v>240</v>
      </c>
      <c r="U40" s="471"/>
      <c r="V40" s="409" t="s">
        <v>24</v>
      </c>
      <c r="W40" s="414" t="s">
        <v>25</v>
      </c>
      <c r="X40" s="473"/>
      <c r="Y40" s="479"/>
      <c r="Z40" s="409" t="s">
        <v>24</v>
      </c>
      <c r="AA40" s="409" t="s">
        <v>25</v>
      </c>
      <c r="AB40" s="471"/>
      <c r="AC40" s="471"/>
      <c r="AD40" s="414" t="s">
        <v>24</v>
      </c>
      <c r="AE40" s="433" t="s">
        <v>25</v>
      </c>
      <c r="AF40" s="479" t="s">
        <v>361</v>
      </c>
      <c r="AG40" s="479"/>
      <c r="AH40" s="434"/>
      <c r="AI40" s="123">
        <f t="shared" si="86"/>
        <v>5</v>
      </c>
      <c r="AJ40" s="61">
        <f t="shared" si="87"/>
        <v>7</v>
      </c>
      <c r="AK40" s="61">
        <f t="shared" si="108"/>
        <v>0</v>
      </c>
      <c r="AL40" s="61">
        <f t="shared" si="109"/>
        <v>0</v>
      </c>
      <c r="AM40" s="61">
        <f t="shared" si="88"/>
        <v>0</v>
      </c>
      <c r="AN40" s="61">
        <f t="shared" si="89"/>
        <v>0</v>
      </c>
      <c r="AO40" s="61">
        <f t="shared" si="90"/>
        <v>0</v>
      </c>
      <c r="AP40" s="61">
        <f t="shared" si="91"/>
        <v>0</v>
      </c>
      <c r="AQ40" s="61">
        <f t="shared" si="92"/>
        <v>0</v>
      </c>
      <c r="AR40" s="61">
        <f t="shared" si="110"/>
        <v>0</v>
      </c>
      <c r="AS40" s="61">
        <f t="shared" si="93"/>
        <v>0</v>
      </c>
      <c r="AT40" s="61">
        <f t="shared" si="94"/>
        <v>0</v>
      </c>
      <c r="AU40" s="61">
        <f t="shared" si="95"/>
        <v>0</v>
      </c>
      <c r="AV40" s="61">
        <f t="shared" si="96"/>
        <v>0</v>
      </c>
      <c r="AW40" s="61">
        <f t="shared" si="97"/>
        <v>0</v>
      </c>
      <c r="AX40" s="61">
        <f t="shared" si="98"/>
        <v>0</v>
      </c>
      <c r="AY40" s="61">
        <f t="shared" si="99"/>
        <v>0</v>
      </c>
      <c r="AZ40" s="61">
        <f t="shared" si="100"/>
        <v>0</v>
      </c>
      <c r="BA40" s="61">
        <f t="shared" si="101"/>
        <v>2</v>
      </c>
      <c r="BB40" s="61">
        <f t="shared" si="102"/>
        <v>0</v>
      </c>
      <c r="BC40" s="62">
        <f t="shared" si="103"/>
        <v>14</v>
      </c>
      <c r="BD40" s="63"/>
      <c r="BE40" s="545">
        <f t="shared" si="58"/>
        <v>6.666666666666667</v>
      </c>
      <c r="BF40" s="5">
        <f t="shared" si="66"/>
        <v>0</v>
      </c>
      <c r="BG40" s="5">
        <f t="shared" si="41"/>
        <v>1</v>
      </c>
      <c r="BH40" s="5">
        <f t="shared" si="67"/>
        <v>0</v>
      </c>
      <c r="BI40" s="5">
        <f t="shared" si="68"/>
        <v>0</v>
      </c>
      <c r="BJ40" s="5">
        <f t="shared" si="42"/>
        <v>2</v>
      </c>
      <c r="BK40" s="5">
        <f t="shared" si="69"/>
        <v>2</v>
      </c>
      <c r="BL40" s="5">
        <f t="shared" si="43"/>
        <v>0</v>
      </c>
      <c r="BM40" s="5">
        <f t="shared" si="44"/>
        <v>0</v>
      </c>
      <c r="BN40" s="143">
        <f t="shared" si="45"/>
        <v>0</v>
      </c>
      <c r="BO40" s="145">
        <f>+BE40+MAR!BO40</f>
        <v>29.166666666666668</v>
      </c>
      <c r="BP40" s="64">
        <f>+BO40+(JAN!BN41+FEV!BN40+MAR!BN40+BN40)*(12/24)-$BO$12</f>
        <v>0.5</v>
      </c>
      <c r="BQ40" s="65">
        <f t="shared" si="115"/>
        <v>0</v>
      </c>
      <c r="BR40" s="545">
        <f t="shared" si="116"/>
        <v>31.666666666666668</v>
      </c>
      <c r="BS40" s="545">
        <f t="shared" si="117"/>
        <v>3</v>
      </c>
      <c r="BT40" s="66" t="e">
        <f>+(BR40/$BR$77)-1</f>
        <v>#REF!</v>
      </c>
      <c r="BU40" s="67">
        <f t="shared" si="118"/>
        <v>1</v>
      </c>
      <c r="BV40" s="67">
        <f t="shared" si="119"/>
        <v>0</v>
      </c>
      <c r="BW40" s="67">
        <f t="shared" si="120"/>
        <v>4</v>
      </c>
      <c r="BX40" s="67">
        <f t="shared" si="121"/>
        <v>0</v>
      </c>
      <c r="BY40" s="68">
        <f t="shared" si="122"/>
        <v>5</v>
      </c>
      <c r="BZ40" s="67">
        <f>+BN40+MAR!BZ40</f>
        <v>0</v>
      </c>
      <c r="CA40" s="67">
        <f>+MAR!CA40+BX40</f>
        <v>7</v>
      </c>
      <c r="CB40" s="68">
        <f t="shared" si="123"/>
        <v>7</v>
      </c>
      <c r="CC40" s="146"/>
      <c r="CE40" s="161">
        <f t="shared" si="106"/>
        <v>6.666666666666667</v>
      </c>
      <c r="CF40" s="125">
        <f t="shared" si="107"/>
        <v>19</v>
      </c>
      <c r="CG40" s="163">
        <f t="shared" si="59"/>
        <v>160</v>
      </c>
      <c r="CH40" s="163">
        <f t="shared" si="60"/>
        <v>60</v>
      </c>
      <c r="CI40" s="163">
        <f t="shared" si="61"/>
        <v>220</v>
      </c>
      <c r="CJ40" s="157">
        <f t="shared" si="55"/>
        <v>0</v>
      </c>
      <c r="CK40" s="418">
        <f>BY40-BV40+MAR!CK40</f>
        <v>13</v>
      </c>
      <c r="CL40" s="851">
        <f>CK40*12+BV40*8+18</f>
        <v>174</v>
      </c>
      <c r="CM40" s="1109"/>
      <c r="CN40" s="124">
        <f t="shared" si="63"/>
        <v>6.666666666666667</v>
      </c>
      <c r="CO40" s="128">
        <f t="shared" si="64"/>
        <v>220</v>
      </c>
      <c r="CP40" s="125">
        <f t="shared" si="56"/>
        <v>14</v>
      </c>
      <c r="CQ40" s="125">
        <f t="shared" si="65"/>
        <v>19</v>
      </c>
    </row>
    <row r="41" spans="1:95" ht="21" customHeight="1" thickBot="1" x14ac:dyDescent="0.3">
      <c r="A41" s="573" t="s">
        <v>109</v>
      </c>
      <c r="B41" s="572" t="s">
        <v>293</v>
      </c>
      <c r="C41" s="24" t="s">
        <v>3</v>
      </c>
      <c r="D41" s="432"/>
      <c r="E41" s="432"/>
      <c r="F41" s="412" t="s">
        <v>24</v>
      </c>
      <c r="G41" s="412" t="s">
        <v>31</v>
      </c>
      <c r="H41" s="427" t="s">
        <v>61</v>
      </c>
      <c r="I41" s="480" t="s">
        <v>27</v>
      </c>
      <c r="J41" s="363" t="s">
        <v>40</v>
      </c>
      <c r="K41" s="423" t="s">
        <v>40</v>
      </c>
      <c r="L41" s="421" t="s">
        <v>48</v>
      </c>
      <c r="M41" s="475"/>
      <c r="N41" s="412" t="s">
        <v>25</v>
      </c>
      <c r="O41" s="412" t="s">
        <v>25</v>
      </c>
      <c r="P41" s="441" t="s">
        <v>49</v>
      </c>
      <c r="Q41" s="476"/>
      <c r="R41" s="412" t="s">
        <v>24</v>
      </c>
      <c r="S41" s="412" t="s">
        <v>25</v>
      </c>
      <c r="T41" s="475"/>
      <c r="U41" s="475"/>
      <c r="V41" s="412" t="s">
        <v>32</v>
      </c>
      <c r="W41" s="429" t="s">
        <v>358</v>
      </c>
      <c r="X41" s="434" t="s">
        <v>32</v>
      </c>
      <c r="Y41" s="412" t="s">
        <v>32</v>
      </c>
      <c r="Z41" s="412" t="s">
        <v>32</v>
      </c>
      <c r="AA41" s="412" t="s">
        <v>32</v>
      </c>
      <c r="AB41" s="475" t="s">
        <v>350</v>
      </c>
      <c r="AC41" s="475" t="s">
        <v>351</v>
      </c>
      <c r="AD41" s="429" t="s">
        <v>32</v>
      </c>
      <c r="AE41" s="434" t="s">
        <v>32</v>
      </c>
      <c r="AF41" s="412" t="s">
        <v>32</v>
      </c>
      <c r="AG41" s="412" t="s">
        <v>32</v>
      </c>
      <c r="AH41" s="434"/>
      <c r="AI41" s="123">
        <f t="shared" si="86"/>
        <v>2</v>
      </c>
      <c r="AJ41" s="61">
        <f t="shared" si="87"/>
        <v>3</v>
      </c>
      <c r="AK41" s="61">
        <f t="shared" si="108"/>
        <v>0</v>
      </c>
      <c r="AL41" s="61">
        <f t="shared" si="109"/>
        <v>0</v>
      </c>
      <c r="AM41" s="61">
        <f t="shared" si="88"/>
        <v>0</v>
      </c>
      <c r="AN41" s="61">
        <f t="shared" si="89"/>
        <v>0</v>
      </c>
      <c r="AO41" s="61">
        <f t="shared" si="90"/>
        <v>1</v>
      </c>
      <c r="AP41" s="61">
        <f t="shared" si="91"/>
        <v>1</v>
      </c>
      <c r="AQ41" s="61">
        <f t="shared" si="92"/>
        <v>9</v>
      </c>
      <c r="AR41" s="61">
        <f t="shared" si="110"/>
        <v>0</v>
      </c>
      <c r="AS41" s="61">
        <f t="shared" si="93"/>
        <v>0</v>
      </c>
      <c r="AT41" s="61">
        <f t="shared" si="94"/>
        <v>0</v>
      </c>
      <c r="AU41" s="61">
        <f t="shared" si="95"/>
        <v>0</v>
      </c>
      <c r="AV41" s="61">
        <f t="shared" si="96"/>
        <v>0</v>
      </c>
      <c r="AW41" s="61">
        <f t="shared" si="97"/>
        <v>0</v>
      </c>
      <c r="AX41" s="61">
        <f t="shared" si="98"/>
        <v>0</v>
      </c>
      <c r="AY41" s="61">
        <f t="shared" si="99"/>
        <v>0</v>
      </c>
      <c r="AZ41" s="61">
        <f t="shared" si="100"/>
        <v>0</v>
      </c>
      <c r="BA41" s="61">
        <f t="shared" si="101"/>
        <v>2</v>
      </c>
      <c r="BB41" s="61">
        <f t="shared" si="102"/>
        <v>0</v>
      </c>
      <c r="BC41" s="62">
        <f t="shared" si="103"/>
        <v>14</v>
      </c>
      <c r="BD41" s="63"/>
      <c r="BE41" s="545">
        <f t="shared" si="58"/>
        <v>6.666666666666667</v>
      </c>
      <c r="BF41" s="5">
        <f t="shared" si="66"/>
        <v>1</v>
      </c>
      <c r="BG41" s="5">
        <f t="shared" si="41"/>
        <v>0</v>
      </c>
      <c r="BH41" s="5">
        <f t="shared" si="67"/>
        <v>0</v>
      </c>
      <c r="BI41" s="5">
        <f t="shared" si="68"/>
        <v>0</v>
      </c>
      <c r="BJ41" s="5">
        <f t="shared" si="42"/>
        <v>1</v>
      </c>
      <c r="BK41" s="5">
        <f t="shared" si="69"/>
        <v>1</v>
      </c>
      <c r="BL41" s="5">
        <f t="shared" si="43"/>
        <v>0</v>
      </c>
      <c r="BM41" s="5">
        <f t="shared" si="44"/>
        <v>0</v>
      </c>
      <c r="BN41" s="143">
        <f t="shared" si="45"/>
        <v>0</v>
      </c>
      <c r="BO41" s="145">
        <f>+BE41+MAR!BO41</f>
        <v>28.333333333333336</v>
      </c>
      <c r="BP41" s="64">
        <f>+BO41+(JAN!BN43+FEV!BN41+MAR!BN41+BN41)*(12/24)-$BO$12</f>
        <v>-0.33333333333333215</v>
      </c>
      <c r="BQ41" s="65">
        <f t="shared" si="115"/>
        <v>0</v>
      </c>
      <c r="BR41" s="545">
        <f t="shared" si="116"/>
        <v>29.833333333333336</v>
      </c>
      <c r="BS41" s="545">
        <f t="shared" si="117"/>
        <v>1.1666666666666679</v>
      </c>
      <c r="BT41" s="66" t="e">
        <f>+(BR41/$BR$77)-1</f>
        <v>#REF!</v>
      </c>
      <c r="BU41" s="67">
        <f t="shared" si="118"/>
        <v>1</v>
      </c>
      <c r="BV41" s="67">
        <f t="shared" si="119"/>
        <v>0</v>
      </c>
      <c r="BW41" s="67">
        <f t="shared" si="120"/>
        <v>2</v>
      </c>
      <c r="BX41" s="67">
        <f t="shared" si="121"/>
        <v>0</v>
      </c>
      <c r="BY41" s="68">
        <f t="shared" si="122"/>
        <v>3</v>
      </c>
      <c r="BZ41" s="67">
        <f>+BN41+MAR!BZ41</f>
        <v>0</v>
      </c>
      <c r="CA41" s="67">
        <f>+MAR!CA41+BX41</f>
        <v>6</v>
      </c>
      <c r="CB41" s="68">
        <f t="shared" si="123"/>
        <v>6</v>
      </c>
      <c r="CC41" s="146"/>
      <c r="CE41" s="161">
        <f t="shared" si="106"/>
        <v>6.666666666666667</v>
      </c>
      <c r="CF41" s="125">
        <f t="shared" si="107"/>
        <v>17</v>
      </c>
      <c r="CG41" s="163">
        <f t="shared" si="59"/>
        <v>88</v>
      </c>
      <c r="CH41" s="163">
        <f t="shared" si="60"/>
        <v>36</v>
      </c>
      <c r="CI41" s="163">
        <f t="shared" si="61"/>
        <v>124</v>
      </c>
      <c r="CJ41" s="157">
        <f t="shared" si="55"/>
        <v>72</v>
      </c>
      <c r="CK41" s="418">
        <f>BY41-BV41+MAR!CK41</f>
        <v>5</v>
      </c>
      <c r="CL41" s="424">
        <f t="shared" si="124"/>
        <v>60</v>
      </c>
      <c r="CM41" s="424"/>
      <c r="CN41" s="124">
        <f t="shared" si="63"/>
        <v>6.666666666666667</v>
      </c>
      <c r="CO41" s="128">
        <f t="shared" si="64"/>
        <v>124</v>
      </c>
      <c r="CP41" s="125">
        <f t="shared" si="56"/>
        <v>14</v>
      </c>
      <c r="CQ41" s="125">
        <f t="shared" si="65"/>
        <v>17</v>
      </c>
    </row>
    <row r="42" spans="1:95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479"/>
      <c r="E42" s="479"/>
      <c r="F42" s="409" t="s">
        <v>24</v>
      </c>
      <c r="G42" s="409" t="s">
        <v>24</v>
      </c>
      <c r="H42" s="493"/>
      <c r="I42" s="477" t="s">
        <v>50</v>
      </c>
      <c r="J42" s="428" t="s">
        <v>40</v>
      </c>
      <c r="K42" s="410" t="s">
        <v>40</v>
      </c>
      <c r="L42" s="407" t="s">
        <v>48</v>
      </c>
      <c r="M42" s="471"/>
      <c r="N42" s="409" t="s">
        <v>25</v>
      </c>
      <c r="O42" s="409" t="s">
        <v>25</v>
      </c>
      <c r="P42" s="478"/>
      <c r="Q42" s="473" t="s">
        <v>48</v>
      </c>
      <c r="R42" s="409" t="s">
        <v>24</v>
      </c>
      <c r="S42" s="409" t="s">
        <v>26</v>
      </c>
      <c r="T42" s="471"/>
      <c r="U42" s="471"/>
      <c r="V42" s="409" t="s">
        <v>24</v>
      </c>
      <c r="W42" s="414" t="s">
        <v>26</v>
      </c>
      <c r="X42" s="473"/>
      <c r="Y42" s="479"/>
      <c r="Z42" s="409" t="s">
        <v>24</v>
      </c>
      <c r="AA42" s="409" t="s">
        <v>25</v>
      </c>
      <c r="AB42" s="471"/>
      <c r="AC42" s="471"/>
      <c r="AD42" s="414" t="s">
        <v>24</v>
      </c>
      <c r="AE42" s="433" t="s">
        <v>25</v>
      </c>
      <c r="AF42" s="499"/>
      <c r="AG42" s="479" t="s">
        <v>61</v>
      </c>
      <c r="AH42" s="433"/>
      <c r="AI42" s="123">
        <f t="shared" si="86"/>
        <v>6</v>
      </c>
      <c r="AJ42" s="61">
        <f t="shared" si="87"/>
        <v>4</v>
      </c>
      <c r="AK42" s="61">
        <f t="shared" si="108"/>
        <v>0</v>
      </c>
      <c r="AL42" s="61">
        <f t="shared" si="109"/>
        <v>0</v>
      </c>
      <c r="AM42" s="61">
        <f t="shared" si="88"/>
        <v>0</v>
      </c>
      <c r="AN42" s="61">
        <f t="shared" si="89"/>
        <v>2</v>
      </c>
      <c r="AO42" s="61">
        <f t="shared" si="90"/>
        <v>0</v>
      </c>
      <c r="AP42" s="61">
        <f t="shared" si="91"/>
        <v>0</v>
      </c>
      <c r="AQ42" s="61">
        <f t="shared" si="92"/>
        <v>0</v>
      </c>
      <c r="AR42" s="61">
        <f t="shared" si="110"/>
        <v>0</v>
      </c>
      <c r="AS42" s="61">
        <f t="shared" si="93"/>
        <v>0</v>
      </c>
      <c r="AT42" s="61">
        <f t="shared" si="94"/>
        <v>0</v>
      </c>
      <c r="AU42" s="61">
        <f t="shared" si="95"/>
        <v>0</v>
      </c>
      <c r="AV42" s="61">
        <f t="shared" si="96"/>
        <v>0</v>
      </c>
      <c r="AW42" s="61">
        <f t="shared" si="97"/>
        <v>0</v>
      </c>
      <c r="AX42" s="61">
        <f t="shared" si="98"/>
        <v>0</v>
      </c>
      <c r="AY42" s="61">
        <f t="shared" si="99"/>
        <v>0</v>
      </c>
      <c r="AZ42" s="61">
        <f t="shared" si="100"/>
        <v>0</v>
      </c>
      <c r="BA42" s="61">
        <f t="shared" si="101"/>
        <v>2</v>
      </c>
      <c r="BB42" s="61">
        <f t="shared" si="102"/>
        <v>0</v>
      </c>
      <c r="BC42" s="62">
        <f t="shared" si="103"/>
        <v>14</v>
      </c>
      <c r="BD42" s="63">
        <f t="shared" ref="BD42" si="125">IF((BE42-$BD$11)&lt;(-23/24),2,IF((BE42-$BD$11)&lt;0,1,0))</f>
        <v>1</v>
      </c>
      <c r="BE42" s="545">
        <f t="shared" si="58"/>
        <v>6.666666666666667</v>
      </c>
      <c r="BF42" s="5">
        <f t="shared" si="66"/>
        <v>1</v>
      </c>
      <c r="BG42" s="5">
        <f t="shared" si="41"/>
        <v>0</v>
      </c>
      <c r="BH42" s="5">
        <f t="shared" si="67"/>
        <v>0</v>
      </c>
      <c r="BI42" s="5">
        <f t="shared" si="68"/>
        <v>0</v>
      </c>
      <c r="BJ42" s="5">
        <f t="shared" si="42"/>
        <v>2</v>
      </c>
      <c r="BK42" s="5">
        <f t="shared" si="69"/>
        <v>0</v>
      </c>
      <c r="BL42" s="5">
        <f t="shared" si="43"/>
        <v>1</v>
      </c>
      <c r="BM42" s="5">
        <f t="shared" si="44"/>
        <v>0</v>
      </c>
      <c r="BN42" s="143">
        <f t="shared" si="45"/>
        <v>0</v>
      </c>
      <c r="BO42" s="145">
        <f>+BE42+MAR!BO42</f>
        <v>27.333333333333336</v>
      </c>
      <c r="BP42" s="64">
        <f>+BO42+(JAN!BN44+FEV!BN42+MAR!BN42+BN42)*(12/24)-$BO$12</f>
        <v>-0.33333333333333215</v>
      </c>
      <c r="BQ42" s="65">
        <f t="shared" si="115"/>
        <v>0</v>
      </c>
      <c r="BR42" s="545">
        <f t="shared" si="116"/>
        <v>29.333333333333336</v>
      </c>
      <c r="BS42" s="545">
        <f t="shared" si="117"/>
        <v>0.66666666666666785</v>
      </c>
      <c r="BT42" s="66" t="e">
        <f>+(BR42/$BR$77)-1</f>
        <v>#REF!</v>
      </c>
      <c r="BU42" s="67">
        <f t="shared" si="118"/>
        <v>1</v>
      </c>
      <c r="BV42" s="67">
        <f t="shared" si="119"/>
        <v>0</v>
      </c>
      <c r="BW42" s="67">
        <f t="shared" si="120"/>
        <v>2</v>
      </c>
      <c r="BX42" s="67">
        <f t="shared" si="121"/>
        <v>1</v>
      </c>
      <c r="BY42" s="68">
        <f t="shared" si="122"/>
        <v>4</v>
      </c>
      <c r="BZ42" s="67">
        <f>+BN42+MAR!BZ42</f>
        <v>2</v>
      </c>
      <c r="CA42" s="67">
        <f>+MAR!CA42+BX42</f>
        <v>12</v>
      </c>
      <c r="CB42" s="68">
        <f t="shared" si="123"/>
        <v>10</v>
      </c>
      <c r="CE42" s="161">
        <f t="shared" si="106"/>
        <v>6.666666666666667</v>
      </c>
      <c r="CF42" s="125">
        <f t="shared" si="107"/>
        <v>18</v>
      </c>
      <c r="CG42" s="163">
        <f t="shared" si="59"/>
        <v>160</v>
      </c>
      <c r="CH42" s="163">
        <f t="shared" si="60"/>
        <v>48</v>
      </c>
      <c r="CI42" s="163">
        <f t="shared" si="61"/>
        <v>208</v>
      </c>
      <c r="CJ42" s="157">
        <f t="shared" si="55"/>
        <v>0</v>
      </c>
      <c r="CK42" s="418">
        <f>BY42-BV42+MAR!CK42</f>
        <v>8</v>
      </c>
      <c r="CL42" s="424">
        <f t="shared" si="124"/>
        <v>96</v>
      </c>
      <c r="CM42" s="424"/>
      <c r="CN42" s="124">
        <f t="shared" si="63"/>
        <v>6.666666666666667</v>
      </c>
      <c r="CO42" s="128">
        <f t="shared" si="64"/>
        <v>208</v>
      </c>
      <c r="CP42" s="125">
        <f t="shared" si="56"/>
        <v>14</v>
      </c>
      <c r="CQ42" s="125">
        <f t="shared" si="65"/>
        <v>18</v>
      </c>
    </row>
    <row r="43" spans="1:95" ht="23.25" customHeight="1" thickBot="1" x14ac:dyDescent="0.3">
      <c r="A43" s="573" t="s">
        <v>113</v>
      </c>
      <c r="B43" s="572" t="s">
        <v>332</v>
      </c>
      <c r="C43" s="24" t="s">
        <v>3</v>
      </c>
      <c r="D43" s="479"/>
      <c r="E43" s="479"/>
      <c r="F43" s="409" t="s">
        <v>24</v>
      </c>
      <c r="G43" s="409" t="s">
        <v>24</v>
      </c>
      <c r="H43" s="493"/>
      <c r="I43" s="477"/>
      <c r="J43" s="428" t="s">
        <v>40</v>
      </c>
      <c r="K43" s="410" t="s">
        <v>40</v>
      </c>
      <c r="L43" s="407" t="s">
        <v>48</v>
      </c>
      <c r="M43" s="471"/>
      <c r="N43" s="409" t="s">
        <v>25</v>
      </c>
      <c r="O43" s="409" t="s">
        <v>25</v>
      </c>
      <c r="P43" s="478"/>
      <c r="Q43" s="473"/>
      <c r="R43" s="409" t="s">
        <v>24</v>
      </c>
      <c r="S43" s="409" t="s">
        <v>25</v>
      </c>
      <c r="T43" s="471"/>
      <c r="U43" s="471"/>
      <c r="V43" s="409" t="s">
        <v>24</v>
      </c>
      <c r="W43" s="414" t="s">
        <v>25</v>
      </c>
      <c r="X43" s="473"/>
      <c r="Y43" s="479"/>
      <c r="Z43" s="409" t="s">
        <v>24</v>
      </c>
      <c r="AA43" s="409" t="s">
        <v>25</v>
      </c>
      <c r="AB43" s="471" t="s">
        <v>57</v>
      </c>
      <c r="AC43" s="471"/>
      <c r="AD43" s="414" t="s">
        <v>31</v>
      </c>
      <c r="AE43" s="433" t="s">
        <v>25</v>
      </c>
      <c r="AF43" s="479" t="s">
        <v>57</v>
      </c>
      <c r="AG43" s="479"/>
      <c r="AH43" s="433"/>
      <c r="AI43" s="123">
        <f t="shared" si="86"/>
        <v>5</v>
      </c>
      <c r="AJ43" s="61">
        <f t="shared" si="87"/>
        <v>6</v>
      </c>
      <c r="AK43" s="61">
        <f t="shared" si="108"/>
        <v>0</v>
      </c>
      <c r="AL43" s="61">
        <f t="shared" si="109"/>
        <v>0</v>
      </c>
      <c r="AM43" s="61">
        <f t="shared" si="88"/>
        <v>0</v>
      </c>
      <c r="AN43" s="61">
        <f t="shared" si="89"/>
        <v>0</v>
      </c>
      <c r="AO43" s="61">
        <f t="shared" si="90"/>
        <v>0</v>
      </c>
      <c r="AP43" s="61">
        <f t="shared" si="91"/>
        <v>1</v>
      </c>
      <c r="AQ43" s="61">
        <f t="shared" si="92"/>
        <v>0</v>
      </c>
      <c r="AR43" s="61">
        <f t="shared" si="110"/>
        <v>0</v>
      </c>
      <c r="AS43" s="61">
        <f t="shared" si="93"/>
        <v>0</v>
      </c>
      <c r="AT43" s="61">
        <f t="shared" si="94"/>
        <v>0</v>
      </c>
      <c r="AU43" s="61">
        <f t="shared" si="95"/>
        <v>0</v>
      </c>
      <c r="AV43" s="61">
        <f t="shared" si="96"/>
        <v>0</v>
      </c>
      <c r="AW43" s="61">
        <f t="shared" si="97"/>
        <v>0</v>
      </c>
      <c r="AX43" s="61">
        <f t="shared" si="98"/>
        <v>0</v>
      </c>
      <c r="AY43" s="61">
        <f t="shared" si="99"/>
        <v>0</v>
      </c>
      <c r="AZ43" s="61">
        <f>COUNTIF($D43:$AH43,"OJTD")+COUNTIF($D43:$AH43,"OJTN")</f>
        <v>0</v>
      </c>
      <c r="BA43" s="61">
        <f t="shared" si="101"/>
        <v>2</v>
      </c>
      <c r="BB43" s="61">
        <f t="shared" si="102"/>
        <v>0</v>
      </c>
      <c r="BC43" s="62">
        <f t="shared" si="103"/>
        <v>13</v>
      </c>
      <c r="BD43" s="63"/>
      <c r="BE43" s="545">
        <f t="shared" si="58"/>
        <v>6.166666666666667</v>
      </c>
      <c r="BF43" s="5">
        <f t="shared" si="66"/>
        <v>0</v>
      </c>
      <c r="BG43" s="5">
        <f t="shared" si="41"/>
        <v>2</v>
      </c>
      <c r="BH43" s="5">
        <f t="shared" si="67"/>
        <v>0</v>
      </c>
      <c r="BI43" s="5">
        <f t="shared" si="68"/>
        <v>0</v>
      </c>
      <c r="BJ43" s="5">
        <f t="shared" si="42"/>
        <v>1</v>
      </c>
      <c r="BK43" s="5">
        <f t="shared" si="69"/>
        <v>0</v>
      </c>
      <c r="BL43" s="5">
        <f t="shared" si="43"/>
        <v>0</v>
      </c>
      <c r="BM43" s="5">
        <f t="shared" si="44"/>
        <v>0</v>
      </c>
      <c r="BN43" s="143">
        <f t="shared" si="45"/>
        <v>0</v>
      </c>
      <c r="BO43" s="145">
        <f>+BE43+MAR!BO43</f>
        <v>22.166666666666668</v>
      </c>
      <c r="BP43" s="837" t="e">
        <f>+BO43+(JAN!#REF!+FEV!BN43+MAR!BN43+BN43)*(12/24)-$BO$12+"144:00"</f>
        <v>#REF!</v>
      </c>
      <c r="BQ43" s="65" t="e">
        <f t="shared" si="112"/>
        <v>#REF!</v>
      </c>
      <c r="BR43" s="838">
        <f>+BO43+BY43*$BD$2+"144:00"</f>
        <v>29.666666666666668</v>
      </c>
      <c r="BS43" s="545">
        <f>+BR43-$BO$12</f>
        <v>1</v>
      </c>
      <c r="BT43" s="66" t="e">
        <f>+(BR43/$BR$77)-1</f>
        <v>#REF!</v>
      </c>
      <c r="BU43" s="67">
        <f t="shared" ref="BU43" si="126">+BF43+BG43</f>
        <v>2</v>
      </c>
      <c r="BV43" s="67">
        <f t="shared" si="114"/>
        <v>0</v>
      </c>
      <c r="BW43" s="67">
        <f t="shared" ref="BW43" si="127">+BJ43+BK43</f>
        <v>1</v>
      </c>
      <c r="BX43" s="67">
        <f t="shared" ref="BX43" si="128">+BL43+BM43</f>
        <v>0</v>
      </c>
      <c r="BY43" s="68">
        <f t="shared" si="111"/>
        <v>3</v>
      </c>
      <c r="BZ43" s="67" t="e">
        <f>+BN43+MAR!BZ43</f>
        <v>#REF!</v>
      </c>
      <c r="CA43" s="67">
        <f>+MAR!CA43+BX43</f>
        <v>0</v>
      </c>
      <c r="CB43" s="68" t="e">
        <f t="shared" ref="CB43" si="129">+CA43-BZ43</f>
        <v>#REF!</v>
      </c>
      <c r="CE43" s="161">
        <f t="shared" si="106"/>
        <v>6.166666666666667</v>
      </c>
      <c r="CF43" s="125">
        <f t="shared" si="107"/>
        <v>16</v>
      </c>
      <c r="CG43" s="163">
        <f t="shared" si="59"/>
        <v>148</v>
      </c>
      <c r="CH43" s="163">
        <f t="shared" si="60"/>
        <v>36</v>
      </c>
      <c r="CI43" s="163">
        <f t="shared" si="61"/>
        <v>184</v>
      </c>
      <c r="CJ43" s="157">
        <f t="shared" si="55"/>
        <v>0</v>
      </c>
      <c r="CK43" s="418">
        <f>BY43-BV43+MAR!CK43</f>
        <v>4</v>
      </c>
      <c r="CL43" s="424">
        <f t="shared" si="124"/>
        <v>48</v>
      </c>
      <c r="CM43" s="424"/>
      <c r="CN43" s="124">
        <f t="shared" si="63"/>
        <v>6.166666666666667</v>
      </c>
      <c r="CO43" s="128">
        <f t="shared" si="64"/>
        <v>184</v>
      </c>
      <c r="CP43" s="125">
        <f t="shared" si="56"/>
        <v>13</v>
      </c>
      <c r="CQ43" s="125">
        <f t="shared" si="65"/>
        <v>16</v>
      </c>
    </row>
    <row r="44" spans="1:95" ht="21" customHeight="1" thickBot="1" x14ac:dyDescent="0.3">
      <c r="A44" s="59" t="s">
        <v>21</v>
      </c>
      <c r="B44" s="59" t="s">
        <v>22</v>
      </c>
      <c r="C44" s="222" t="s">
        <v>23</v>
      </c>
      <c r="D44" s="262">
        <v>1</v>
      </c>
      <c r="E44" s="262">
        <v>2</v>
      </c>
      <c r="F44" s="261">
        <v>3</v>
      </c>
      <c r="G44" s="262">
        <v>4</v>
      </c>
      <c r="H44" s="262">
        <v>5</v>
      </c>
      <c r="I44" s="596">
        <v>6</v>
      </c>
      <c r="J44" s="305">
        <v>7</v>
      </c>
      <c r="K44" s="262">
        <v>8</v>
      </c>
      <c r="L44" s="262">
        <v>9</v>
      </c>
      <c r="M44" s="262">
        <v>10</v>
      </c>
      <c r="N44" s="261">
        <v>11</v>
      </c>
      <c r="O44" s="262">
        <v>12</v>
      </c>
      <c r="P44" s="596">
        <v>13</v>
      </c>
      <c r="Q44" s="305">
        <v>14</v>
      </c>
      <c r="R44" s="262">
        <v>15</v>
      </c>
      <c r="S44" s="262">
        <v>16</v>
      </c>
      <c r="T44" s="262">
        <v>17</v>
      </c>
      <c r="U44" s="1052">
        <v>18</v>
      </c>
      <c r="V44" s="261">
        <v>19</v>
      </c>
      <c r="W44" s="1051">
        <v>20</v>
      </c>
      <c r="X44" s="305">
        <v>21</v>
      </c>
      <c r="Y44" s="262">
        <v>22</v>
      </c>
      <c r="Z44" s="262">
        <v>23</v>
      </c>
      <c r="AA44" s="262">
        <v>24</v>
      </c>
      <c r="AB44" s="1052">
        <v>25</v>
      </c>
      <c r="AC44" s="262">
        <v>26</v>
      </c>
      <c r="AD44" s="597">
        <v>27</v>
      </c>
      <c r="AE44" s="305">
        <v>28</v>
      </c>
      <c r="AF44" s="262">
        <v>29</v>
      </c>
      <c r="AG44" s="262">
        <v>30</v>
      </c>
      <c r="AH44" s="305"/>
      <c r="AI44" s="131">
        <f>SUM(AI30:AI43)</f>
        <v>66</v>
      </c>
      <c r="AJ44" s="131">
        <f>SUM(AJ30:AJ43)</f>
        <v>60</v>
      </c>
      <c r="AK44" s="131">
        <f>SUM(AK30:AK43)</f>
        <v>0</v>
      </c>
      <c r="AL44" s="131">
        <f>SUM(AL30:AL43)</f>
        <v>0</v>
      </c>
      <c r="AM44" s="131">
        <f>SUM(AM30:AM43)</f>
        <v>0</v>
      </c>
      <c r="AN44" s="131">
        <f>SUM(AN30:AN43)</f>
        <v>12</v>
      </c>
      <c r="AO44" s="131">
        <f>SUM(AO30:AO43)</f>
        <v>1</v>
      </c>
      <c r="AP44" s="131">
        <f>SUM(AP30:AP43)</f>
        <v>10</v>
      </c>
      <c r="AQ44" s="131">
        <f>SUM(AQ30:AQ43)</f>
        <v>16</v>
      </c>
      <c r="AR44" s="131">
        <f>SUM(AR30:AR43)</f>
        <v>0</v>
      </c>
      <c r="AS44" s="131">
        <f>SUM(AS30:AS43)</f>
        <v>0</v>
      </c>
      <c r="AT44" s="131">
        <f>SUM(AT30:AT43)</f>
        <v>0</v>
      </c>
      <c r="AU44" s="131">
        <f>SUM(AU30:AU43)</f>
        <v>0</v>
      </c>
      <c r="AV44" s="131">
        <f>SUM(AV30:AV43)</f>
        <v>0</v>
      </c>
      <c r="AW44" s="131">
        <f>SUM(AW30:AW43)</f>
        <v>0</v>
      </c>
      <c r="AX44" s="131">
        <f>SUM(AX30:AX43)</f>
        <v>0</v>
      </c>
      <c r="AY44" s="131">
        <f>SUM(AY30:AY43)</f>
        <v>0</v>
      </c>
      <c r="AZ44" s="131">
        <f>SUM(AZ30:AZ43)</f>
        <v>0</v>
      </c>
      <c r="BA44" s="131">
        <f>SUM(BA30:BA43)</f>
        <v>28</v>
      </c>
      <c r="BB44" s="131">
        <f>SUM(BB30:BB43)</f>
        <v>0</v>
      </c>
      <c r="BC44" s="131">
        <f>SUM(BC30:BC43)</f>
        <v>177.66666666666669</v>
      </c>
      <c r="BD44" s="71"/>
      <c r="BE44" s="545"/>
      <c r="BF44" s="265">
        <f t="shared" si="66"/>
        <v>0</v>
      </c>
      <c r="BG44" s="265">
        <f t="shared" si="41"/>
        <v>0</v>
      </c>
      <c r="BH44" s="265">
        <f t="shared" si="67"/>
        <v>0</v>
      </c>
      <c r="BI44" s="265">
        <f t="shared" si="68"/>
        <v>0</v>
      </c>
      <c r="BJ44" s="265">
        <f t="shared" si="42"/>
        <v>0</v>
      </c>
      <c r="BK44" s="265">
        <f t="shared" si="69"/>
        <v>0</v>
      </c>
      <c r="BL44" s="265">
        <f t="shared" si="43"/>
        <v>0</v>
      </c>
      <c r="BM44" s="265">
        <f t="shared" si="44"/>
        <v>0</v>
      </c>
      <c r="BN44" s="266">
        <f t="shared" si="45"/>
        <v>0</v>
      </c>
      <c r="BO44" s="148" t="s">
        <v>191</v>
      </c>
      <c r="BP44" s="77" t="e">
        <f>AVERAGE(BP29:BP43)</f>
        <v>#REF!</v>
      </c>
      <c r="BQ44" s="77"/>
      <c r="BR44" s="76" t="s">
        <v>191</v>
      </c>
      <c r="BS44" s="77" t="e">
        <f>AVERAGE(BS29:BS43)</f>
        <v>#REF!</v>
      </c>
      <c r="BT44" s="78"/>
      <c r="BU44" s="79"/>
      <c r="BV44" s="79"/>
      <c r="BW44" s="79"/>
      <c r="BX44" s="79"/>
      <c r="BY44" s="79"/>
      <c r="BZ44" s="79"/>
      <c r="CA44" s="79"/>
      <c r="CB44" s="80" t="e">
        <f>SUM(CB30:CB43)</f>
        <v>#REF!</v>
      </c>
      <c r="CE44" s="161"/>
      <c r="CF44" s="125"/>
      <c r="CG44" s="163"/>
      <c r="CH44" s="163"/>
      <c r="CI44" s="163"/>
      <c r="CJ44" s="157"/>
      <c r="CK44" s="418">
        <f>BY44-BV44+MAR!CK44</f>
        <v>0</v>
      </c>
      <c r="CL44" s="424"/>
      <c r="CM44" s="424"/>
      <c r="CN44" s="124"/>
      <c r="CO44" s="128">
        <f t="shared" si="64"/>
        <v>0</v>
      </c>
      <c r="CP44" s="125"/>
      <c r="CQ44" s="125"/>
    </row>
    <row r="45" spans="1:95" ht="26.1" customHeight="1" thickBot="1" x14ac:dyDescent="0.3">
      <c r="A45" s="600" t="s">
        <v>116</v>
      </c>
      <c r="B45" s="605" t="s">
        <v>117</v>
      </c>
      <c r="C45" s="25" t="s">
        <v>1</v>
      </c>
      <c r="D45" s="409" t="s">
        <v>31</v>
      </c>
      <c r="E45" s="471" t="s">
        <v>26</v>
      </c>
      <c r="F45" s="471"/>
      <c r="G45" s="409" t="s">
        <v>24</v>
      </c>
      <c r="H45" s="409" t="s">
        <v>58</v>
      </c>
      <c r="I45" s="498"/>
      <c r="J45" s="473" t="s">
        <v>48</v>
      </c>
      <c r="K45" s="409" t="s">
        <v>24</v>
      </c>
      <c r="L45" s="407" t="s">
        <v>25</v>
      </c>
      <c r="M45" s="501" t="s">
        <v>49</v>
      </c>
      <c r="N45" s="471"/>
      <c r="O45" s="409" t="s">
        <v>24</v>
      </c>
      <c r="P45" s="414" t="s">
        <v>25</v>
      </c>
      <c r="Q45" s="473"/>
      <c r="R45" s="479" t="s">
        <v>61</v>
      </c>
      <c r="S45" s="409" t="s">
        <v>24</v>
      </c>
      <c r="T45" s="409" t="s">
        <v>32</v>
      </c>
      <c r="U45" s="471" t="s">
        <v>350</v>
      </c>
      <c r="V45" s="471" t="s">
        <v>351</v>
      </c>
      <c r="W45" s="414" t="s">
        <v>358</v>
      </c>
      <c r="X45" s="433" t="s">
        <v>32</v>
      </c>
      <c r="Y45" s="409" t="s">
        <v>32</v>
      </c>
      <c r="Z45" s="409" t="s">
        <v>32</v>
      </c>
      <c r="AA45" s="409" t="s">
        <v>32</v>
      </c>
      <c r="AB45" s="409" t="s">
        <v>358</v>
      </c>
      <c r="AC45" s="493" t="s">
        <v>350</v>
      </c>
      <c r="AD45" s="498" t="s">
        <v>50</v>
      </c>
      <c r="AE45" s="428" t="s">
        <v>40</v>
      </c>
      <c r="AF45" s="410" t="s">
        <v>40</v>
      </c>
      <c r="AG45" s="407" t="s">
        <v>48</v>
      </c>
      <c r="AH45" s="433"/>
      <c r="AI45" s="123">
        <f t="shared" ref="AI45:AI58" si="130">COUNTIF($D45:$AH45,"D")</f>
        <v>4</v>
      </c>
      <c r="AJ45" s="61">
        <f t="shared" ref="AJ45:AJ58" si="131">COUNTIF($D45:$AH45,"N")</f>
        <v>2</v>
      </c>
      <c r="AK45" s="61">
        <f t="shared" ref="AK45:AK58" si="132">COUNTIF($D45:$AH45,"DTS4S")+COUNTIF($D45:$AH45,"DTS4S1")</f>
        <v>0</v>
      </c>
      <c r="AL45" s="61">
        <f t="shared" ref="AL45:AL58" si="133">COUNTIF($D45:$AH45,"NTS4S")+COUNTIF($D45:$AH45,"NTS4S1")</f>
        <v>0</v>
      </c>
      <c r="AM45" s="61">
        <f t="shared" ref="AM45:AM58" si="134">COUNTIF($D45:$AH45,"S")</f>
        <v>0</v>
      </c>
      <c r="AN45" s="61">
        <f t="shared" ref="AN45:AN58" si="135">COUNTIF($D45:$AH45,"DT")</f>
        <v>1</v>
      </c>
      <c r="AO45" s="61">
        <f t="shared" ref="AO45:AO58" si="136">COUNTIF($D45:$AH45,"NT")</f>
        <v>0</v>
      </c>
      <c r="AP45" s="61">
        <f t="shared" ref="AP45:AP58" si="137">COUNTIF($D45:$AH45,"t")</f>
        <v>1</v>
      </c>
      <c r="AQ45" s="61">
        <f t="shared" ref="AQ45:AQ58" si="138">COUNTIF($D45:$AH45,"FE")</f>
        <v>5</v>
      </c>
      <c r="AR45" s="61">
        <f>COUNTIF($D45:$AH45,"LN")</f>
        <v>0</v>
      </c>
      <c r="AS45" s="61">
        <f t="shared" ref="AS45:AS58" si="139">COUNTIF($D45:$AH45,"DS")</f>
        <v>0</v>
      </c>
      <c r="AT45" s="61">
        <f t="shared" ref="AT45:AT58" si="140">COUNTIF($D45:$AH45,"DISP")</f>
        <v>0</v>
      </c>
      <c r="AU45" s="61">
        <f t="shared" ref="AU45:AU58" si="141">COUNTIF($D45:$AH45,"L")</f>
        <v>0</v>
      </c>
      <c r="AV45" s="61">
        <f t="shared" ref="AV45:AV58" si="142">COUNTIF($D45:$AH45,"B")</f>
        <v>0</v>
      </c>
      <c r="AW45" s="61">
        <f t="shared" ref="AW45:AW58" si="143">COUNTIF($D45:$AH45,"SA")</f>
        <v>0</v>
      </c>
      <c r="AX45" s="61">
        <f t="shared" ref="AX45:AX58" si="144">COUNTIF($D45:$AH45,"SAT")</f>
        <v>0</v>
      </c>
      <c r="AY45" s="61">
        <f t="shared" ref="AY45:AY58" si="145">COUNTIF($D45:$AH45,"SE")</f>
        <v>0</v>
      </c>
      <c r="AZ45" s="61">
        <f t="shared" ref="AZ45:AZ58" si="146">COUNTIF($D45:$AH45,"OJTD")+COUNTIF($D45:$AH45,"OJTN")</f>
        <v>0</v>
      </c>
      <c r="BA45" s="61">
        <f t="shared" ref="BA45:BA58" si="147">COUNTIF($D45:$AH45,"TR")</f>
        <v>2</v>
      </c>
      <c r="BB45" s="61">
        <f t="shared" ref="BB45:BB58" si="148">COUNTIF($D45:$AH45,"F")</f>
        <v>0</v>
      </c>
      <c r="BC45" s="62">
        <f t="shared" ref="BC45:BC58" si="149">+AI45+AJ45+AN45+AO45+((AQ45+AU45+AV45+AY45)*8)/12+AW45+AX45+AZ45+BA45+AM45</f>
        <v>12.333333333333334</v>
      </c>
      <c r="BD45" s="63"/>
      <c r="BE45" s="545">
        <f t="shared" si="58"/>
        <v>5.8333333333333339</v>
      </c>
      <c r="BF45" s="5">
        <f t="shared" si="66"/>
        <v>1</v>
      </c>
      <c r="BG45" s="5">
        <f t="shared" si="41"/>
        <v>0</v>
      </c>
      <c r="BH45" s="5">
        <f t="shared" si="67"/>
        <v>0</v>
      </c>
      <c r="BI45" s="5">
        <f t="shared" si="68"/>
        <v>0</v>
      </c>
      <c r="BJ45" s="5">
        <f t="shared" si="42"/>
        <v>2</v>
      </c>
      <c r="BK45" s="5">
        <f t="shared" si="69"/>
        <v>1</v>
      </c>
      <c r="BL45" s="5">
        <f t="shared" si="43"/>
        <v>1</v>
      </c>
      <c r="BM45" s="5">
        <f t="shared" si="44"/>
        <v>0</v>
      </c>
      <c r="BN45" s="143">
        <f t="shared" si="45"/>
        <v>1</v>
      </c>
      <c r="BO45" s="145">
        <f>+BE45+MAR!BO45</f>
        <v>28.333333333333336</v>
      </c>
      <c r="BP45" s="64">
        <f>+BO45+(JAN!BN47+FEV!BN45+MAR!BN45+BN45)*(12/24)-$BO$12</f>
        <v>0.16666666666666785</v>
      </c>
      <c r="BQ45" s="65">
        <f t="shared" ref="BQ45:BQ50" si="150">IF(BP45&gt;=(-11/24),0,(-BP45)/(12/24))</f>
        <v>0</v>
      </c>
      <c r="BR45" s="545">
        <f t="shared" ref="BR45:BR50" si="151">+BO45+BY45*$BD$2</f>
        <v>30.833333333333336</v>
      </c>
      <c r="BS45" s="545">
        <f t="shared" ref="BS45:BS50" si="152">+BR45-$BO$12</f>
        <v>2.1666666666666679</v>
      </c>
      <c r="BT45" s="66" t="e">
        <f>+(BR45/$BR$77)-1</f>
        <v>#REF!</v>
      </c>
      <c r="BU45" s="67">
        <f t="shared" ref="BU45:BU58" si="153">+BF45+BG45</f>
        <v>1</v>
      </c>
      <c r="BV45" s="67">
        <f t="shared" ref="BV45:BV58" si="154">+BH45+BI45</f>
        <v>0</v>
      </c>
      <c r="BW45" s="67">
        <f t="shared" ref="BW45:BW58" si="155">+BJ45+BK45</f>
        <v>3</v>
      </c>
      <c r="BX45" s="67">
        <f t="shared" ref="BX45:BX58" si="156">+BL45+BM45</f>
        <v>1</v>
      </c>
      <c r="BY45" s="68">
        <f t="shared" ref="BY45:BY58" si="157">+BU45+BV45+BW45+BX45</f>
        <v>5</v>
      </c>
      <c r="BZ45" s="67">
        <f>+BN45+MAR!BZ45</f>
        <v>1</v>
      </c>
      <c r="CA45" s="67">
        <f>+MAR!CA45+BX45</f>
        <v>10</v>
      </c>
      <c r="CB45" s="68">
        <f t="shared" ref="CB45:CB46" si="158">+CA45-BZ45</f>
        <v>9</v>
      </c>
      <c r="CE45" s="161">
        <f t="shared" ref="CE45:CE58" si="159">+BE45</f>
        <v>5.8333333333333339</v>
      </c>
      <c r="CF45" s="125">
        <f t="shared" ref="CF45:CF48" si="160">+BC45+BF45+BG45+BJ45+BK45+BL45+BM45+BH45+BI45</f>
        <v>17.333333333333336</v>
      </c>
      <c r="CG45" s="163">
        <f t="shared" si="59"/>
        <v>100</v>
      </c>
      <c r="CH45" s="163">
        <f t="shared" si="60"/>
        <v>60</v>
      </c>
      <c r="CI45" s="163">
        <f t="shared" si="61"/>
        <v>160</v>
      </c>
      <c r="CJ45" s="157">
        <f t="shared" si="55"/>
        <v>52</v>
      </c>
      <c r="CK45" s="418">
        <f>BY45-BV45+MAR!CK45</f>
        <v>6</v>
      </c>
      <c r="CL45" s="424">
        <f t="shared" ref="CL45:CL48" si="161">CK45*12+BV45*8</f>
        <v>72</v>
      </c>
      <c r="CM45" s="424"/>
      <c r="CN45" s="124">
        <f t="shared" si="63"/>
        <v>5.8333333333333339</v>
      </c>
      <c r="CO45" s="128">
        <f t="shared" si="64"/>
        <v>160</v>
      </c>
      <c r="CP45" s="125">
        <f t="shared" si="56"/>
        <v>12.333333333333334</v>
      </c>
      <c r="CQ45" s="125">
        <f t="shared" si="65"/>
        <v>17.333333333333336</v>
      </c>
    </row>
    <row r="46" spans="1:95" ht="21" customHeight="1" thickBot="1" x14ac:dyDescent="0.3">
      <c r="A46" s="600" t="s">
        <v>118</v>
      </c>
      <c r="B46" s="605" t="s">
        <v>63</v>
      </c>
      <c r="C46" s="25" t="s">
        <v>2</v>
      </c>
      <c r="D46" s="409" t="s">
        <v>25</v>
      </c>
      <c r="E46" s="471"/>
      <c r="F46" s="471"/>
      <c r="G46" s="409" t="s">
        <v>25</v>
      </c>
      <c r="H46" s="409" t="s">
        <v>25</v>
      </c>
      <c r="I46" s="478"/>
      <c r="J46" s="473" t="s">
        <v>49</v>
      </c>
      <c r="K46" s="409" t="s">
        <v>25</v>
      </c>
      <c r="L46" s="409" t="s">
        <v>25</v>
      </c>
      <c r="M46" s="471"/>
      <c r="N46" s="471"/>
      <c r="O46" s="409" t="s">
        <v>24</v>
      </c>
      <c r="P46" s="414" t="s">
        <v>25</v>
      </c>
      <c r="Q46" s="473"/>
      <c r="R46" s="479"/>
      <c r="S46" s="409" t="s">
        <v>27</v>
      </c>
      <c r="T46" s="409" t="s">
        <v>25</v>
      </c>
      <c r="U46" s="471" t="s">
        <v>57</v>
      </c>
      <c r="V46" s="471"/>
      <c r="W46" s="414" t="s">
        <v>24</v>
      </c>
      <c r="X46" s="433" t="s">
        <v>25</v>
      </c>
      <c r="Y46" s="479" t="s">
        <v>57</v>
      </c>
      <c r="Z46" s="479" t="s">
        <v>27</v>
      </c>
      <c r="AA46" s="409" t="s">
        <v>31</v>
      </c>
      <c r="AB46" s="409" t="s">
        <v>24</v>
      </c>
      <c r="AC46" s="493"/>
      <c r="AD46" s="477"/>
      <c r="AE46" s="428" t="s">
        <v>40</v>
      </c>
      <c r="AF46" s="410" t="s">
        <v>40</v>
      </c>
      <c r="AG46" s="407" t="s">
        <v>48</v>
      </c>
      <c r="AH46" s="433"/>
      <c r="AI46" s="123">
        <f t="shared" si="130"/>
        <v>3</v>
      </c>
      <c r="AJ46" s="61">
        <f t="shared" si="131"/>
        <v>8</v>
      </c>
      <c r="AK46" s="61">
        <f t="shared" si="132"/>
        <v>0</v>
      </c>
      <c r="AL46" s="61">
        <f t="shared" si="133"/>
        <v>0</v>
      </c>
      <c r="AM46" s="61">
        <f t="shared" si="134"/>
        <v>0</v>
      </c>
      <c r="AN46" s="61">
        <f t="shared" si="135"/>
        <v>0</v>
      </c>
      <c r="AO46" s="61">
        <f t="shared" si="136"/>
        <v>2</v>
      </c>
      <c r="AP46" s="61">
        <f t="shared" si="137"/>
        <v>1</v>
      </c>
      <c r="AQ46" s="61">
        <f t="shared" si="138"/>
        <v>0</v>
      </c>
      <c r="AR46" s="61">
        <f t="shared" ref="AR46:AR58" si="162">COUNTIF($D46:$AH46,"LN")</f>
        <v>0</v>
      </c>
      <c r="AS46" s="61">
        <f t="shared" si="139"/>
        <v>0</v>
      </c>
      <c r="AT46" s="61">
        <f t="shared" si="140"/>
        <v>0</v>
      </c>
      <c r="AU46" s="61">
        <f t="shared" si="141"/>
        <v>0</v>
      </c>
      <c r="AV46" s="61">
        <f t="shared" si="142"/>
        <v>0</v>
      </c>
      <c r="AW46" s="61">
        <f t="shared" si="143"/>
        <v>0</v>
      </c>
      <c r="AX46" s="61">
        <f t="shared" si="144"/>
        <v>0</v>
      </c>
      <c r="AY46" s="61">
        <f t="shared" si="145"/>
        <v>0</v>
      </c>
      <c r="AZ46" s="61">
        <f t="shared" si="146"/>
        <v>0</v>
      </c>
      <c r="BA46" s="61">
        <f t="shared" si="147"/>
        <v>2</v>
      </c>
      <c r="BB46" s="61">
        <f t="shared" si="148"/>
        <v>0</v>
      </c>
      <c r="BC46" s="62">
        <f t="shared" si="149"/>
        <v>15</v>
      </c>
      <c r="BD46" s="63"/>
      <c r="BE46" s="545">
        <f t="shared" si="58"/>
        <v>7.166666666666667</v>
      </c>
      <c r="BF46" s="5">
        <f t="shared" si="66"/>
        <v>0</v>
      </c>
      <c r="BG46" s="5">
        <f t="shared" si="41"/>
        <v>2</v>
      </c>
      <c r="BH46" s="5">
        <f t="shared" si="67"/>
        <v>0</v>
      </c>
      <c r="BI46" s="5">
        <f t="shared" si="68"/>
        <v>0</v>
      </c>
      <c r="BJ46" s="5">
        <f t="shared" si="42"/>
        <v>1</v>
      </c>
      <c r="BK46" s="5">
        <f t="shared" si="69"/>
        <v>1</v>
      </c>
      <c r="BL46" s="5">
        <f t="shared" si="43"/>
        <v>0</v>
      </c>
      <c r="BM46" s="5">
        <f t="shared" si="44"/>
        <v>0</v>
      </c>
      <c r="BN46" s="143">
        <f t="shared" si="45"/>
        <v>0</v>
      </c>
      <c r="BO46" s="145">
        <f>+BE46+MAR!BO46</f>
        <v>28.333333333333336</v>
      </c>
      <c r="BP46" s="64">
        <f>+BO46+(JAN!BN48+FEV!BN46+MAR!BN46+BN46)*(12/24)-$BO$12</f>
        <v>-0.33333333333333215</v>
      </c>
      <c r="BQ46" s="65">
        <f t="shared" si="150"/>
        <v>0</v>
      </c>
      <c r="BR46" s="545">
        <f t="shared" si="151"/>
        <v>30.333333333333336</v>
      </c>
      <c r="BS46" s="545">
        <f t="shared" si="152"/>
        <v>1.6666666666666679</v>
      </c>
      <c r="BT46" s="66" t="e">
        <f t="shared" ref="BT46:BT55" si="163">+(BR46/$BR$77)-1</f>
        <v>#REF!</v>
      </c>
      <c r="BU46" s="67">
        <f t="shared" si="153"/>
        <v>2</v>
      </c>
      <c r="BV46" s="67">
        <f t="shared" si="154"/>
        <v>0</v>
      </c>
      <c r="BW46" s="67">
        <f t="shared" si="155"/>
        <v>2</v>
      </c>
      <c r="BX46" s="67">
        <f t="shared" si="156"/>
        <v>0</v>
      </c>
      <c r="BY46" s="68">
        <f t="shared" si="157"/>
        <v>4</v>
      </c>
      <c r="BZ46" s="67">
        <f>+BN46+MAR!BZ46</f>
        <v>0</v>
      </c>
      <c r="CA46" s="67">
        <f>+MAR!CA46+BX46</f>
        <v>19</v>
      </c>
      <c r="CB46" s="68">
        <f t="shared" si="158"/>
        <v>19</v>
      </c>
      <c r="CE46" s="161">
        <f t="shared" si="159"/>
        <v>7.166666666666667</v>
      </c>
      <c r="CF46" s="125">
        <f t="shared" si="160"/>
        <v>19</v>
      </c>
      <c r="CG46" s="163">
        <f t="shared" si="59"/>
        <v>172</v>
      </c>
      <c r="CH46" s="163">
        <f t="shared" si="60"/>
        <v>48</v>
      </c>
      <c r="CI46" s="163">
        <f t="shared" si="61"/>
        <v>220</v>
      </c>
      <c r="CJ46" s="157">
        <f t="shared" si="55"/>
        <v>0</v>
      </c>
      <c r="CK46" s="418">
        <f>BY46-BV46+MAR!CK46</f>
        <v>8</v>
      </c>
      <c r="CL46" s="424">
        <f t="shared" si="161"/>
        <v>96</v>
      </c>
      <c r="CM46" s="424"/>
      <c r="CN46" s="124">
        <f t="shared" si="63"/>
        <v>7.166666666666667</v>
      </c>
      <c r="CO46" s="128">
        <f t="shared" si="64"/>
        <v>220</v>
      </c>
      <c r="CP46" s="125">
        <f t="shared" si="56"/>
        <v>15</v>
      </c>
      <c r="CQ46" s="125">
        <f t="shared" si="65"/>
        <v>19</v>
      </c>
    </row>
    <row r="47" spans="1:95" ht="21" customHeight="1" thickBot="1" x14ac:dyDescent="0.3">
      <c r="A47" s="600" t="s">
        <v>120</v>
      </c>
      <c r="B47" s="605" t="s">
        <v>94</v>
      </c>
      <c r="C47" s="25" t="s">
        <v>2</v>
      </c>
      <c r="D47" s="70" t="s">
        <v>37</v>
      </c>
      <c r="E47" s="70" t="s">
        <v>37</v>
      </c>
      <c r="F47" s="70" t="s">
        <v>37</v>
      </c>
      <c r="G47" s="70" t="s">
        <v>37</v>
      </c>
      <c r="H47" s="70"/>
      <c r="I47" s="1058"/>
      <c r="J47" s="955" t="s">
        <v>37</v>
      </c>
      <c r="K47" s="70" t="s">
        <v>37</v>
      </c>
      <c r="L47" s="70" t="s">
        <v>37</v>
      </c>
      <c r="M47" s="70" t="s">
        <v>37</v>
      </c>
      <c r="N47" s="70" t="s">
        <v>37</v>
      </c>
      <c r="O47" s="70"/>
      <c r="P47" s="1058"/>
      <c r="Q47" s="955" t="s">
        <v>37</v>
      </c>
      <c r="R47" s="70" t="s">
        <v>37</v>
      </c>
      <c r="S47" s="70" t="s">
        <v>37</v>
      </c>
      <c r="T47" s="70" t="s">
        <v>37</v>
      </c>
      <c r="U47" s="70" t="s">
        <v>37</v>
      </c>
      <c r="V47" s="70"/>
      <c r="W47" s="1058"/>
      <c r="X47" s="955" t="s">
        <v>37</v>
      </c>
      <c r="Y47" s="70" t="s">
        <v>37</v>
      </c>
      <c r="Z47" s="70" t="s">
        <v>37</v>
      </c>
      <c r="AA47" s="70" t="s">
        <v>37</v>
      </c>
      <c r="AB47" s="409" t="s">
        <v>37</v>
      </c>
      <c r="AC47" s="681"/>
      <c r="AD47" s="1113"/>
      <c r="AE47" s="428" t="s">
        <v>37</v>
      </c>
      <c r="AF47" s="410" t="s">
        <v>37</v>
      </c>
      <c r="AG47" s="410" t="s">
        <v>37</v>
      </c>
      <c r="AH47" s="433"/>
      <c r="AI47" s="123">
        <f t="shared" si="130"/>
        <v>0</v>
      </c>
      <c r="AJ47" s="61">
        <f t="shared" si="131"/>
        <v>0</v>
      </c>
      <c r="AK47" s="61">
        <f t="shared" si="132"/>
        <v>0</v>
      </c>
      <c r="AL47" s="61">
        <f t="shared" si="133"/>
        <v>0</v>
      </c>
      <c r="AM47" s="61">
        <f t="shared" si="134"/>
        <v>0</v>
      </c>
      <c r="AN47" s="61">
        <f t="shared" si="135"/>
        <v>0</v>
      </c>
      <c r="AO47" s="61">
        <f t="shared" si="136"/>
        <v>0</v>
      </c>
      <c r="AP47" s="61">
        <f t="shared" si="137"/>
        <v>0</v>
      </c>
      <c r="AQ47" s="61">
        <f t="shared" si="138"/>
        <v>0</v>
      </c>
      <c r="AR47" s="61">
        <f t="shared" si="162"/>
        <v>0</v>
      </c>
      <c r="AS47" s="61">
        <f t="shared" si="139"/>
        <v>0</v>
      </c>
      <c r="AT47" s="61">
        <f t="shared" si="140"/>
        <v>0</v>
      </c>
      <c r="AU47" s="61">
        <f t="shared" si="141"/>
        <v>0</v>
      </c>
      <c r="AV47" s="61">
        <f t="shared" si="142"/>
        <v>22</v>
      </c>
      <c r="AW47" s="61">
        <f t="shared" si="143"/>
        <v>0</v>
      </c>
      <c r="AX47" s="61">
        <f t="shared" si="144"/>
        <v>0</v>
      </c>
      <c r="AY47" s="61">
        <f t="shared" si="145"/>
        <v>0</v>
      </c>
      <c r="AZ47" s="61">
        <f t="shared" si="146"/>
        <v>0</v>
      </c>
      <c r="BA47" s="61">
        <f t="shared" si="147"/>
        <v>0</v>
      </c>
      <c r="BB47" s="61">
        <f t="shared" si="148"/>
        <v>0</v>
      </c>
      <c r="BC47" s="62">
        <f t="shared" si="149"/>
        <v>14.666666666666666</v>
      </c>
      <c r="BD47" s="63"/>
      <c r="BE47" s="545">
        <f t="shared" si="58"/>
        <v>7.333333333333333</v>
      </c>
      <c r="BF47" s="5">
        <f t="shared" si="66"/>
        <v>0</v>
      </c>
      <c r="BG47" s="5">
        <f t="shared" si="41"/>
        <v>0</v>
      </c>
      <c r="BH47" s="5">
        <f t="shared" si="67"/>
        <v>0</v>
      </c>
      <c r="BI47" s="5">
        <f t="shared" si="68"/>
        <v>0</v>
      </c>
      <c r="BJ47" s="5">
        <f t="shared" si="42"/>
        <v>0</v>
      </c>
      <c r="BK47" s="5">
        <f t="shared" si="69"/>
        <v>0</v>
      </c>
      <c r="BL47" s="5">
        <f t="shared" si="43"/>
        <v>0</v>
      </c>
      <c r="BM47" s="5">
        <f t="shared" si="44"/>
        <v>0</v>
      </c>
      <c r="BN47" s="143">
        <f t="shared" si="45"/>
        <v>0</v>
      </c>
      <c r="BO47" s="145">
        <f>+BE47+MAR!BO47</f>
        <v>28.833333333333332</v>
      </c>
      <c r="BP47" s="64">
        <f>+BO47+(JAN!BN49+FEV!BN47+MAR!BN47+BN47)*(12/24)-$BO$12</f>
        <v>0.1666666666666643</v>
      </c>
      <c r="BQ47" s="65">
        <f t="shared" si="150"/>
        <v>0</v>
      </c>
      <c r="BR47" s="545">
        <f t="shared" si="151"/>
        <v>28.833333333333332</v>
      </c>
      <c r="BS47" s="545">
        <f t="shared" si="152"/>
        <v>0.1666666666666643</v>
      </c>
      <c r="BT47" s="66" t="e">
        <f t="shared" si="163"/>
        <v>#REF!</v>
      </c>
      <c r="BU47" s="67">
        <f t="shared" si="153"/>
        <v>0</v>
      </c>
      <c r="BV47" s="67">
        <f t="shared" si="154"/>
        <v>0</v>
      </c>
      <c r="BW47" s="67">
        <f t="shared" si="155"/>
        <v>0</v>
      </c>
      <c r="BX47" s="67">
        <f t="shared" si="156"/>
        <v>0</v>
      </c>
      <c r="BY47" s="68">
        <f t="shared" si="157"/>
        <v>0</v>
      </c>
      <c r="BZ47" s="67">
        <f>+BN47+MAR!BZ47</f>
        <v>0</v>
      </c>
      <c r="CA47" s="67">
        <f>+MAR!CA47+BX47</f>
        <v>1</v>
      </c>
      <c r="CB47" s="68">
        <f>+CA47-BZ47</f>
        <v>1</v>
      </c>
      <c r="CE47" s="161">
        <f t="shared" si="159"/>
        <v>7.333333333333333</v>
      </c>
      <c r="CF47" s="125">
        <f t="shared" si="160"/>
        <v>14.666666666666666</v>
      </c>
      <c r="CG47" s="163">
        <f t="shared" si="59"/>
        <v>0</v>
      </c>
      <c r="CH47" s="163">
        <f t="shared" si="60"/>
        <v>0</v>
      </c>
      <c r="CI47" s="163">
        <f t="shared" si="61"/>
        <v>0</v>
      </c>
      <c r="CJ47" s="157">
        <f t="shared" si="55"/>
        <v>176</v>
      </c>
      <c r="CK47" s="418">
        <f>BY47-BV47+MAR!CK47</f>
        <v>0</v>
      </c>
      <c r="CL47" s="424">
        <f t="shared" si="161"/>
        <v>0</v>
      </c>
      <c r="CM47" s="424"/>
      <c r="CN47" s="124">
        <f t="shared" si="63"/>
        <v>7.333333333333333</v>
      </c>
      <c r="CO47" s="128">
        <f t="shared" si="64"/>
        <v>0</v>
      </c>
      <c r="CP47" s="125">
        <f t="shared" si="56"/>
        <v>14.666666666666666</v>
      </c>
      <c r="CQ47" s="125">
        <f t="shared" si="65"/>
        <v>14.666666666666666</v>
      </c>
    </row>
    <row r="48" spans="1:95" ht="21" customHeight="1" thickBot="1" x14ac:dyDescent="0.3">
      <c r="A48" s="600" t="s">
        <v>121</v>
      </c>
      <c r="B48" s="605" t="s">
        <v>119</v>
      </c>
      <c r="C48" s="25" t="s">
        <v>2</v>
      </c>
      <c r="D48" s="409" t="s">
        <v>25</v>
      </c>
      <c r="E48" s="471"/>
      <c r="F48" s="471"/>
      <c r="G48" s="409" t="s">
        <v>25</v>
      </c>
      <c r="H48" s="409" t="s">
        <v>25</v>
      </c>
      <c r="I48" s="478"/>
      <c r="J48" s="473" t="s">
        <v>48</v>
      </c>
      <c r="K48" s="409" t="s">
        <v>25</v>
      </c>
      <c r="L48" s="409" t="s">
        <v>25</v>
      </c>
      <c r="M48" s="471"/>
      <c r="N48" s="471"/>
      <c r="O48" s="409" t="s">
        <v>24</v>
      </c>
      <c r="P48" s="414" t="s">
        <v>25</v>
      </c>
      <c r="Q48" s="473"/>
      <c r="R48" s="409" t="s">
        <v>32</v>
      </c>
      <c r="S48" s="409" t="s">
        <v>32</v>
      </c>
      <c r="T48" s="409" t="s">
        <v>32</v>
      </c>
      <c r="U48" s="406" t="s">
        <v>350</v>
      </c>
      <c r="V48" s="406" t="s">
        <v>351</v>
      </c>
      <c r="W48" s="414" t="s">
        <v>358</v>
      </c>
      <c r="X48" s="433" t="s">
        <v>32</v>
      </c>
      <c r="Y48" s="479"/>
      <c r="Z48" s="479" t="s">
        <v>61</v>
      </c>
      <c r="AA48" s="409" t="s">
        <v>24</v>
      </c>
      <c r="AB48" s="409" t="s">
        <v>24</v>
      </c>
      <c r="AC48" s="493"/>
      <c r="AD48" s="477"/>
      <c r="AE48" s="428" t="s">
        <v>40</v>
      </c>
      <c r="AF48" s="410" t="s">
        <v>40</v>
      </c>
      <c r="AG48" s="407" t="s">
        <v>48</v>
      </c>
      <c r="AH48" s="433"/>
      <c r="AI48" s="123">
        <f t="shared" si="130"/>
        <v>3</v>
      </c>
      <c r="AJ48" s="61">
        <f t="shared" si="131"/>
        <v>6</v>
      </c>
      <c r="AK48" s="61">
        <f t="shared" si="132"/>
        <v>0</v>
      </c>
      <c r="AL48" s="61">
        <f t="shared" si="133"/>
        <v>0</v>
      </c>
      <c r="AM48" s="61">
        <f t="shared" si="134"/>
        <v>0</v>
      </c>
      <c r="AN48" s="61">
        <f t="shared" si="135"/>
        <v>0</v>
      </c>
      <c r="AO48" s="61">
        <f t="shared" si="136"/>
        <v>0</v>
      </c>
      <c r="AP48" s="61">
        <f t="shared" si="137"/>
        <v>0</v>
      </c>
      <c r="AQ48" s="61">
        <f t="shared" si="138"/>
        <v>4</v>
      </c>
      <c r="AR48" s="61">
        <f t="shared" si="162"/>
        <v>0</v>
      </c>
      <c r="AS48" s="61">
        <f t="shared" si="139"/>
        <v>0</v>
      </c>
      <c r="AT48" s="61">
        <f t="shared" si="140"/>
        <v>0</v>
      </c>
      <c r="AU48" s="61">
        <f t="shared" si="141"/>
        <v>0</v>
      </c>
      <c r="AV48" s="61">
        <f t="shared" si="142"/>
        <v>0</v>
      </c>
      <c r="AW48" s="61">
        <f t="shared" si="143"/>
        <v>0</v>
      </c>
      <c r="AX48" s="61">
        <f t="shared" si="144"/>
        <v>0</v>
      </c>
      <c r="AY48" s="61">
        <f t="shared" si="145"/>
        <v>0</v>
      </c>
      <c r="AZ48" s="61">
        <f t="shared" si="146"/>
        <v>0</v>
      </c>
      <c r="BA48" s="61">
        <f t="shared" si="147"/>
        <v>2</v>
      </c>
      <c r="BB48" s="61">
        <f t="shared" si="148"/>
        <v>0</v>
      </c>
      <c r="BC48" s="62">
        <f t="shared" si="149"/>
        <v>13.666666666666666</v>
      </c>
      <c r="BE48" s="545">
        <f t="shared" si="58"/>
        <v>6.5</v>
      </c>
      <c r="BF48" s="5">
        <f t="shared" si="66"/>
        <v>1</v>
      </c>
      <c r="BG48" s="5">
        <f t="shared" si="41"/>
        <v>0</v>
      </c>
      <c r="BH48" s="5">
        <f t="shared" si="67"/>
        <v>0</v>
      </c>
      <c r="BI48" s="5">
        <f t="shared" si="68"/>
        <v>0</v>
      </c>
      <c r="BJ48" s="5">
        <f t="shared" si="42"/>
        <v>2</v>
      </c>
      <c r="BK48" s="5">
        <f t="shared" si="69"/>
        <v>0</v>
      </c>
      <c r="BL48" s="5">
        <f t="shared" si="43"/>
        <v>0</v>
      </c>
      <c r="BM48" s="5">
        <f t="shared" si="44"/>
        <v>0</v>
      </c>
      <c r="BN48" s="143">
        <f t="shared" si="45"/>
        <v>0</v>
      </c>
      <c r="BO48" s="145">
        <f>+BE48+MAR!BO48</f>
        <v>29.5</v>
      </c>
      <c r="BP48" s="64">
        <f>+BO48+(JAN!BN50+FEV!BN48+MAR!BN48+BN48)*(12/24)-$BO$12</f>
        <v>1.3333333333333321</v>
      </c>
      <c r="BQ48" s="65">
        <f t="shared" si="150"/>
        <v>0</v>
      </c>
      <c r="BR48" s="545">
        <f t="shared" si="151"/>
        <v>31</v>
      </c>
      <c r="BS48" s="545">
        <f t="shared" si="152"/>
        <v>2.3333333333333321</v>
      </c>
      <c r="BT48" s="66" t="e">
        <f t="shared" si="163"/>
        <v>#REF!</v>
      </c>
      <c r="BU48" s="67">
        <f t="shared" si="153"/>
        <v>1</v>
      </c>
      <c r="BV48" s="67">
        <f t="shared" si="154"/>
        <v>0</v>
      </c>
      <c r="BW48" s="67">
        <f t="shared" si="155"/>
        <v>2</v>
      </c>
      <c r="BX48" s="67">
        <f t="shared" si="156"/>
        <v>0</v>
      </c>
      <c r="BY48" s="68">
        <f t="shared" si="157"/>
        <v>3</v>
      </c>
      <c r="BZ48" s="67">
        <f>+BN48+MAR!BZ48</f>
        <v>1</v>
      </c>
      <c r="CA48" s="67">
        <f>+MAR!CA48+BX48</f>
        <v>15</v>
      </c>
      <c r="CB48" s="68">
        <f t="shared" ref="CB48:CB50" si="164">+CA48-BZ48</f>
        <v>14</v>
      </c>
      <c r="CE48" s="161">
        <f t="shared" si="159"/>
        <v>6.5</v>
      </c>
      <c r="CF48" s="125">
        <f t="shared" si="160"/>
        <v>16.666666666666664</v>
      </c>
      <c r="CG48" s="163">
        <f t="shared" si="59"/>
        <v>124</v>
      </c>
      <c r="CH48" s="163">
        <f t="shared" si="60"/>
        <v>36</v>
      </c>
      <c r="CI48" s="163">
        <f t="shared" si="61"/>
        <v>160</v>
      </c>
      <c r="CJ48" s="157">
        <f t="shared" si="55"/>
        <v>32</v>
      </c>
      <c r="CK48" s="418">
        <f>BY48-BV48+MAR!CK48</f>
        <v>5</v>
      </c>
      <c r="CL48" s="576">
        <f t="shared" si="161"/>
        <v>60</v>
      </c>
      <c r="CM48" s="576"/>
      <c r="CN48" s="124">
        <f t="shared" si="63"/>
        <v>6.5</v>
      </c>
      <c r="CO48" s="128">
        <f t="shared" si="64"/>
        <v>160</v>
      </c>
      <c r="CP48" s="125">
        <f t="shared" si="56"/>
        <v>13.666666666666666</v>
      </c>
      <c r="CQ48" s="125">
        <f t="shared" si="65"/>
        <v>16.666666666666664</v>
      </c>
    </row>
    <row r="49" spans="1:95" ht="21" customHeight="1" thickBot="1" x14ac:dyDescent="0.3">
      <c r="A49" s="600" t="s">
        <v>123</v>
      </c>
      <c r="B49" s="605" t="s">
        <v>69</v>
      </c>
      <c r="C49" s="25" t="s">
        <v>2</v>
      </c>
      <c r="D49" s="409" t="s">
        <v>25</v>
      </c>
      <c r="E49" s="471"/>
      <c r="F49" s="471"/>
      <c r="G49" s="409" t="s">
        <v>25</v>
      </c>
      <c r="H49" s="409" t="s">
        <v>25</v>
      </c>
      <c r="I49" s="478"/>
      <c r="J49" s="473" t="s">
        <v>48</v>
      </c>
      <c r="K49" s="409" t="s">
        <v>32</v>
      </c>
      <c r="L49" s="409" t="s">
        <v>32</v>
      </c>
      <c r="M49" s="479" t="s">
        <v>350</v>
      </c>
      <c r="N49" s="479" t="s">
        <v>351</v>
      </c>
      <c r="O49" s="408" t="s">
        <v>32</v>
      </c>
      <c r="P49" s="465" t="s">
        <v>32</v>
      </c>
      <c r="Q49" s="440" t="s">
        <v>32</v>
      </c>
      <c r="R49" s="479"/>
      <c r="S49" s="409" t="s">
        <v>24</v>
      </c>
      <c r="T49" s="409" t="s">
        <v>26</v>
      </c>
      <c r="U49" s="471"/>
      <c r="V49" s="471"/>
      <c r="W49" s="414" t="s">
        <v>27</v>
      </c>
      <c r="X49" s="433" t="s">
        <v>25</v>
      </c>
      <c r="Y49" s="479" t="s">
        <v>57</v>
      </c>
      <c r="Z49" s="479"/>
      <c r="AA49" s="409" t="s">
        <v>24</v>
      </c>
      <c r="AB49" s="409" t="s">
        <v>24</v>
      </c>
      <c r="AC49" s="493"/>
      <c r="AD49" s="477"/>
      <c r="AE49" s="433" t="s">
        <v>40</v>
      </c>
      <c r="AF49" s="409" t="s">
        <v>40</v>
      </c>
      <c r="AG49" s="407" t="s">
        <v>48</v>
      </c>
      <c r="AH49" s="433"/>
      <c r="AI49" s="123">
        <f t="shared" si="130"/>
        <v>3</v>
      </c>
      <c r="AJ49" s="61">
        <f t="shared" si="131"/>
        <v>4</v>
      </c>
      <c r="AK49" s="61">
        <f t="shared" si="132"/>
        <v>0</v>
      </c>
      <c r="AL49" s="61">
        <f t="shared" si="133"/>
        <v>0</v>
      </c>
      <c r="AM49" s="61">
        <f t="shared" si="134"/>
        <v>0</v>
      </c>
      <c r="AN49" s="61">
        <f t="shared" si="135"/>
        <v>1</v>
      </c>
      <c r="AO49" s="61">
        <f t="shared" si="136"/>
        <v>1</v>
      </c>
      <c r="AP49" s="61">
        <f t="shared" si="137"/>
        <v>0</v>
      </c>
      <c r="AQ49" s="61">
        <f t="shared" si="138"/>
        <v>5</v>
      </c>
      <c r="AR49" s="61">
        <f t="shared" si="162"/>
        <v>0</v>
      </c>
      <c r="AS49" s="61">
        <f t="shared" si="139"/>
        <v>0</v>
      </c>
      <c r="AT49" s="61">
        <f t="shared" si="140"/>
        <v>0</v>
      </c>
      <c r="AU49" s="61">
        <f t="shared" si="141"/>
        <v>0</v>
      </c>
      <c r="AV49" s="61">
        <f t="shared" si="142"/>
        <v>0</v>
      </c>
      <c r="AW49" s="61">
        <f t="shared" si="143"/>
        <v>0</v>
      </c>
      <c r="AX49" s="61">
        <f t="shared" si="144"/>
        <v>0</v>
      </c>
      <c r="AY49" s="61">
        <f t="shared" si="145"/>
        <v>0</v>
      </c>
      <c r="AZ49" s="61">
        <f t="shared" si="146"/>
        <v>0</v>
      </c>
      <c r="BA49" s="61">
        <f t="shared" si="147"/>
        <v>2</v>
      </c>
      <c r="BB49" s="61">
        <f t="shared" si="148"/>
        <v>0</v>
      </c>
      <c r="BC49" s="62">
        <f t="shared" si="149"/>
        <v>14.333333333333334</v>
      </c>
      <c r="BD49" s="63"/>
      <c r="BE49" s="545">
        <f t="shared" si="58"/>
        <v>6.8333333333333339</v>
      </c>
      <c r="BF49" s="5">
        <f t="shared" si="66"/>
        <v>0</v>
      </c>
      <c r="BG49" s="5">
        <f t="shared" si="41"/>
        <v>1</v>
      </c>
      <c r="BH49" s="5">
        <f t="shared" si="67"/>
        <v>0</v>
      </c>
      <c r="BI49" s="5">
        <f t="shared" si="68"/>
        <v>0</v>
      </c>
      <c r="BJ49" s="5">
        <f t="shared" si="42"/>
        <v>2</v>
      </c>
      <c r="BK49" s="5">
        <f t="shared" si="69"/>
        <v>0</v>
      </c>
      <c r="BL49" s="5">
        <f t="shared" si="43"/>
        <v>0</v>
      </c>
      <c r="BM49" s="5">
        <f t="shared" si="44"/>
        <v>0</v>
      </c>
      <c r="BN49" s="143">
        <f t="shared" si="45"/>
        <v>0</v>
      </c>
      <c r="BO49" s="145">
        <f>+BE49+MAR!BO49</f>
        <v>28.5</v>
      </c>
      <c r="BP49" s="64">
        <f>+BO49+(JAN!BN16+FEV!BN49+MAR!BN49+BN49)*(12/24)-$BO$12</f>
        <v>0.83333333333333215</v>
      </c>
      <c r="BQ49" s="65">
        <f t="shared" si="150"/>
        <v>0</v>
      </c>
      <c r="BR49" s="545">
        <f t="shared" si="151"/>
        <v>30</v>
      </c>
      <c r="BS49" s="545">
        <f t="shared" si="152"/>
        <v>1.3333333333333321</v>
      </c>
      <c r="BT49" s="66" t="e">
        <f t="shared" si="163"/>
        <v>#REF!</v>
      </c>
      <c r="BU49" s="67">
        <f t="shared" si="153"/>
        <v>1</v>
      </c>
      <c r="BV49" s="67">
        <f t="shared" si="154"/>
        <v>0</v>
      </c>
      <c r="BW49" s="67">
        <f t="shared" si="155"/>
        <v>2</v>
      </c>
      <c r="BX49" s="67">
        <f t="shared" si="156"/>
        <v>0</v>
      </c>
      <c r="BY49" s="68">
        <f t="shared" si="157"/>
        <v>3</v>
      </c>
      <c r="BZ49" s="67">
        <f>+BN49+MAR!BZ49</f>
        <v>2</v>
      </c>
      <c r="CA49" s="67">
        <f>+MAR!CA49+BX49</f>
        <v>5</v>
      </c>
      <c r="CB49" s="68">
        <f t="shared" si="164"/>
        <v>3</v>
      </c>
      <c r="CE49" s="161">
        <f t="shared" si="159"/>
        <v>6.8333333333333339</v>
      </c>
      <c r="CF49" s="125">
        <f t="shared" si="70"/>
        <v>17.333333333333336</v>
      </c>
      <c r="CG49" s="163">
        <f t="shared" si="59"/>
        <v>124</v>
      </c>
      <c r="CH49" s="163">
        <f t="shared" si="60"/>
        <v>36</v>
      </c>
      <c r="CI49" s="163">
        <f t="shared" si="61"/>
        <v>160</v>
      </c>
      <c r="CJ49" s="157">
        <f t="shared" si="55"/>
        <v>40</v>
      </c>
      <c r="CK49" s="418">
        <f>BY49-BV49+MAR!CK49</f>
        <v>5</v>
      </c>
      <c r="CL49" s="1122">
        <f>CK49*12+BV49*8+1</f>
        <v>61</v>
      </c>
      <c r="CM49" s="1122"/>
      <c r="CN49" s="124">
        <f t="shared" si="63"/>
        <v>6.8333333333333339</v>
      </c>
      <c r="CO49" s="128">
        <f t="shared" si="64"/>
        <v>160</v>
      </c>
      <c r="CP49" s="125">
        <f t="shared" si="56"/>
        <v>14.333333333333334</v>
      </c>
      <c r="CQ49" s="125">
        <f t="shared" si="65"/>
        <v>17.333333333333336</v>
      </c>
    </row>
    <row r="50" spans="1:95" ht="21" customHeight="1" thickBot="1" x14ac:dyDescent="0.3">
      <c r="A50" s="600" t="s">
        <v>290</v>
      </c>
      <c r="B50" s="264" t="s">
        <v>124</v>
      </c>
      <c r="C50" s="25" t="s">
        <v>2</v>
      </c>
      <c r="D50" s="70" t="s">
        <v>37</v>
      </c>
      <c r="E50" s="70" t="s">
        <v>37</v>
      </c>
      <c r="F50" s="70" t="s">
        <v>37</v>
      </c>
      <c r="G50" s="70" t="s">
        <v>37</v>
      </c>
      <c r="H50" s="70"/>
      <c r="I50" s="1058"/>
      <c r="J50" s="955" t="s">
        <v>37</v>
      </c>
      <c r="K50" s="70" t="s">
        <v>37</v>
      </c>
      <c r="L50" s="70" t="s">
        <v>37</v>
      </c>
      <c r="M50" s="70" t="s">
        <v>37</v>
      </c>
      <c r="N50" s="70" t="s">
        <v>37</v>
      </c>
      <c r="O50" s="70"/>
      <c r="P50" s="1058"/>
      <c r="Q50" s="955" t="s">
        <v>37</v>
      </c>
      <c r="R50" s="70" t="s">
        <v>37</v>
      </c>
      <c r="S50" s="70" t="s">
        <v>37</v>
      </c>
      <c r="T50" s="70" t="s">
        <v>37</v>
      </c>
      <c r="U50" s="70" t="s">
        <v>37</v>
      </c>
      <c r="V50" s="70"/>
      <c r="W50" s="1058"/>
      <c r="X50" s="955" t="s">
        <v>37</v>
      </c>
      <c r="Y50" s="70" t="s">
        <v>37</v>
      </c>
      <c r="Z50" s="70" t="s">
        <v>37</v>
      </c>
      <c r="AA50" s="70" t="s">
        <v>37</v>
      </c>
      <c r="AB50" s="70" t="s">
        <v>37</v>
      </c>
      <c r="AC50" s="70"/>
      <c r="AD50" s="1058"/>
      <c r="AE50" s="955" t="s">
        <v>37</v>
      </c>
      <c r="AF50" s="70" t="s">
        <v>37</v>
      </c>
      <c r="AG50" s="70" t="s">
        <v>37</v>
      </c>
      <c r="AH50" s="428"/>
      <c r="AI50" s="123">
        <f t="shared" si="130"/>
        <v>0</v>
      </c>
      <c r="AJ50" s="61">
        <f t="shared" si="131"/>
        <v>0</v>
      </c>
      <c r="AK50" s="61">
        <f t="shared" si="132"/>
        <v>0</v>
      </c>
      <c r="AL50" s="61">
        <f t="shared" si="133"/>
        <v>0</v>
      </c>
      <c r="AM50" s="61">
        <f t="shared" si="134"/>
        <v>0</v>
      </c>
      <c r="AN50" s="61">
        <f t="shared" si="135"/>
        <v>0</v>
      </c>
      <c r="AO50" s="61">
        <f t="shared" si="136"/>
        <v>0</v>
      </c>
      <c r="AP50" s="61">
        <f t="shared" si="137"/>
        <v>0</v>
      </c>
      <c r="AQ50" s="61">
        <f t="shared" si="138"/>
        <v>0</v>
      </c>
      <c r="AR50" s="61">
        <f t="shared" si="162"/>
        <v>0</v>
      </c>
      <c r="AS50" s="61">
        <f t="shared" si="139"/>
        <v>0</v>
      </c>
      <c r="AT50" s="61">
        <f t="shared" si="140"/>
        <v>0</v>
      </c>
      <c r="AU50" s="61">
        <f t="shared" si="141"/>
        <v>0</v>
      </c>
      <c r="AV50" s="61">
        <f t="shared" si="142"/>
        <v>22</v>
      </c>
      <c r="AW50" s="61">
        <f t="shared" si="143"/>
        <v>0</v>
      </c>
      <c r="AX50" s="61">
        <f t="shared" si="144"/>
        <v>0</v>
      </c>
      <c r="AY50" s="61">
        <f t="shared" si="145"/>
        <v>0</v>
      </c>
      <c r="AZ50" s="61">
        <f t="shared" si="146"/>
        <v>0</v>
      </c>
      <c r="BA50" s="61">
        <f t="shared" si="147"/>
        <v>0</v>
      </c>
      <c r="BB50" s="61">
        <f t="shared" si="148"/>
        <v>0</v>
      </c>
      <c r="BC50" s="62">
        <f t="shared" si="149"/>
        <v>14.666666666666666</v>
      </c>
      <c r="BD50" s="63"/>
      <c r="BE50" s="545">
        <f t="shared" si="58"/>
        <v>7.333333333333333</v>
      </c>
      <c r="BF50" s="5">
        <f t="shared" si="66"/>
        <v>0</v>
      </c>
      <c r="BG50" s="5">
        <f t="shared" si="41"/>
        <v>0</v>
      </c>
      <c r="BH50" s="5">
        <f t="shared" si="67"/>
        <v>0</v>
      </c>
      <c r="BI50" s="5">
        <f t="shared" si="68"/>
        <v>0</v>
      </c>
      <c r="BJ50" s="5">
        <f t="shared" si="42"/>
        <v>0</v>
      </c>
      <c r="BK50" s="5">
        <f t="shared" si="69"/>
        <v>0</v>
      </c>
      <c r="BL50" s="5">
        <f t="shared" si="43"/>
        <v>0</v>
      </c>
      <c r="BM50" s="5">
        <f t="shared" si="44"/>
        <v>0</v>
      </c>
      <c r="BN50" s="143">
        <f t="shared" si="45"/>
        <v>0</v>
      </c>
      <c r="BO50" s="145">
        <f>+BE50+MAR!BO50</f>
        <v>28.5</v>
      </c>
      <c r="BP50" s="64">
        <f>+BO50+(JAN!BN52+FEV!BN50+MAR!BN50+BN50)*(12/24)-$BO$12</f>
        <v>0.83333333333333215</v>
      </c>
      <c r="BQ50" s="65">
        <f t="shared" si="150"/>
        <v>0</v>
      </c>
      <c r="BR50" s="545">
        <f t="shared" si="151"/>
        <v>28.5</v>
      </c>
      <c r="BS50" s="545">
        <f t="shared" si="152"/>
        <v>-0.16666666666666785</v>
      </c>
      <c r="BT50" s="66" t="e">
        <f t="shared" si="163"/>
        <v>#REF!</v>
      </c>
      <c r="BU50" s="67">
        <f t="shared" si="153"/>
        <v>0</v>
      </c>
      <c r="BV50" s="67">
        <f t="shared" si="154"/>
        <v>0</v>
      </c>
      <c r="BW50" s="67">
        <f t="shared" si="155"/>
        <v>0</v>
      </c>
      <c r="BX50" s="67">
        <f t="shared" si="156"/>
        <v>0</v>
      </c>
      <c r="BY50" s="68">
        <f t="shared" si="157"/>
        <v>0</v>
      </c>
      <c r="BZ50" s="67">
        <f>+BN50+MAR!BZ50</f>
        <v>2</v>
      </c>
      <c r="CA50" s="67">
        <f>+MAR!CA50+BX50</f>
        <v>2</v>
      </c>
      <c r="CB50" s="68">
        <f t="shared" si="164"/>
        <v>0</v>
      </c>
      <c r="CE50" s="161">
        <f t="shared" si="159"/>
        <v>7.333333333333333</v>
      </c>
      <c r="CF50" s="125">
        <f t="shared" si="70"/>
        <v>14.666666666666666</v>
      </c>
      <c r="CG50" s="163">
        <f t="shared" si="59"/>
        <v>0</v>
      </c>
      <c r="CH50" s="163">
        <f t="shared" si="60"/>
        <v>0</v>
      </c>
      <c r="CI50" s="163">
        <f t="shared" si="61"/>
        <v>0</v>
      </c>
      <c r="CJ50" s="157">
        <f t="shared" si="55"/>
        <v>176</v>
      </c>
      <c r="CK50" s="418">
        <f>BY50-BV50+MAR!CK50</f>
        <v>1</v>
      </c>
      <c r="CL50" s="928">
        <f>CK50*12+BV50*8</f>
        <v>12</v>
      </c>
      <c r="CM50" s="928"/>
      <c r="CN50" s="124">
        <f t="shared" si="63"/>
        <v>7.333333333333333</v>
      </c>
      <c r="CO50" s="128">
        <f t="shared" si="64"/>
        <v>0</v>
      </c>
      <c r="CP50" s="125">
        <f t="shared" si="56"/>
        <v>14.666666666666666</v>
      </c>
      <c r="CQ50" s="125">
        <f t="shared" si="65"/>
        <v>14.666666666666666</v>
      </c>
    </row>
    <row r="51" spans="1:95" ht="21" customHeight="1" thickBot="1" x14ac:dyDescent="0.3">
      <c r="A51" s="600" t="s">
        <v>125</v>
      </c>
      <c r="B51" s="605" t="s">
        <v>132</v>
      </c>
      <c r="C51" s="25" t="s">
        <v>3</v>
      </c>
      <c r="D51" s="423" t="s">
        <v>31</v>
      </c>
      <c r="E51" s="474" t="s">
        <v>26</v>
      </c>
      <c r="F51" s="474"/>
      <c r="G51" s="423" t="s">
        <v>25</v>
      </c>
      <c r="H51" s="423" t="s">
        <v>25</v>
      </c>
      <c r="I51" s="672"/>
      <c r="J51" s="481" t="s">
        <v>48</v>
      </c>
      <c r="K51" s="423" t="s">
        <v>27</v>
      </c>
      <c r="L51" s="423" t="s">
        <v>25</v>
      </c>
      <c r="M51" s="474"/>
      <c r="N51" s="474"/>
      <c r="O51" s="423" t="s">
        <v>24</v>
      </c>
      <c r="P51" s="464" t="s">
        <v>25</v>
      </c>
      <c r="Q51" s="481"/>
      <c r="R51" s="474"/>
      <c r="S51" s="423" t="s">
        <v>24</v>
      </c>
      <c r="T51" s="423" t="s">
        <v>25</v>
      </c>
      <c r="U51" s="474"/>
      <c r="V51" s="474" t="s">
        <v>50</v>
      </c>
      <c r="W51" s="464" t="s">
        <v>24</v>
      </c>
      <c r="X51" s="363" t="s">
        <v>25</v>
      </c>
      <c r="Y51" s="474"/>
      <c r="Z51" s="474"/>
      <c r="AA51" s="423" t="s">
        <v>24</v>
      </c>
      <c r="AB51" s="423" t="s">
        <v>24</v>
      </c>
      <c r="AC51" s="474" t="s">
        <v>61</v>
      </c>
      <c r="AD51" s="672"/>
      <c r="AE51" s="434" t="s">
        <v>40</v>
      </c>
      <c r="AF51" s="412" t="s">
        <v>40</v>
      </c>
      <c r="AG51" s="421" t="s">
        <v>48</v>
      </c>
      <c r="AH51" s="363"/>
      <c r="AI51" s="123">
        <f t="shared" si="130"/>
        <v>5</v>
      </c>
      <c r="AJ51" s="61">
        <f t="shared" si="131"/>
        <v>6</v>
      </c>
      <c r="AK51" s="61">
        <f t="shared" si="132"/>
        <v>0</v>
      </c>
      <c r="AL51" s="61">
        <f t="shared" si="133"/>
        <v>0</v>
      </c>
      <c r="AM51" s="61">
        <f t="shared" si="134"/>
        <v>0</v>
      </c>
      <c r="AN51" s="61">
        <f t="shared" si="135"/>
        <v>1</v>
      </c>
      <c r="AO51" s="61">
        <f t="shared" si="136"/>
        <v>1</v>
      </c>
      <c r="AP51" s="61">
        <f t="shared" si="137"/>
        <v>1</v>
      </c>
      <c r="AQ51" s="61">
        <f t="shared" si="138"/>
        <v>0</v>
      </c>
      <c r="AR51" s="61">
        <f t="shared" si="162"/>
        <v>0</v>
      </c>
      <c r="AS51" s="61">
        <f t="shared" si="139"/>
        <v>0</v>
      </c>
      <c r="AT51" s="61">
        <f t="shared" si="140"/>
        <v>0</v>
      </c>
      <c r="AU51" s="61">
        <f t="shared" si="141"/>
        <v>0</v>
      </c>
      <c r="AV51" s="61">
        <f t="shared" si="142"/>
        <v>0</v>
      </c>
      <c r="AW51" s="61">
        <f t="shared" si="143"/>
        <v>0</v>
      </c>
      <c r="AX51" s="61">
        <f t="shared" si="144"/>
        <v>0</v>
      </c>
      <c r="AY51" s="61">
        <f t="shared" si="145"/>
        <v>0</v>
      </c>
      <c r="AZ51" s="61">
        <f t="shared" si="146"/>
        <v>0</v>
      </c>
      <c r="BA51" s="61">
        <f t="shared" si="147"/>
        <v>2</v>
      </c>
      <c r="BB51" s="61">
        <f t="shared" si="148"/>
        <v>0</v>
      </c>
      <c r="BC51" s="62">
        <f t="shared" si="149"/>
        <v>15</v>
      </c>
      <c r="BD51" s="20"/>
      <c r="BE51" s="545">
        <f t="shared" si="58"/>
        <v>7.166666666666667</v>
      </c>
      <c r="BF51" s="5">
        <f t="shared" si="66"/>
        <v>1</v>
      </c>
      <c r="BG51" s="5">
        <f t="shared" si="41"/>
        <v>0</v>
      </c>
      <c r="BH51" s="5">
        <f t="shared" si="67"/>
        <v>0</v>
      </c>
      <c r="BI51" s="5">
        <f t="shared" si="68"/>
        <v>0</v>
      </c>
      <c r="BJ51" s="5">
        <f t="shared" si="42"/>
        <v>2</v>
      </c>
      <c r="BK51" s="5">
        <f t="shared" si="69"/>
        <v>0</v>
      </c>
      <c r="BL51" s="5">
        <f t="shared" si="43"/>
        <v>1</v>
      </c>
      <c r="BM51" s="5">
        <f t="shared" si="44"/>
        <v>0</v>
      </c>
      <c r="BN51" s="143">
        <f t="shared" si="45"/>
        <v>0</v>
      </c>
      <c r="BO51" s="145">
        <f>+BE51+MAR!BO51</f>
        <v>26.833333333333336</v>
      </c>
      <c r="BP51" s="64">
        <f>+BO51+(JAN!BN54+FEV!BN51+MAR!BN51+BN51)*(12/24)-$BO$12</f>
        <v>-0.83333333333333215</v>
      </c>
      <c r="BQ51" s="65">
        <f t="shared" ref="BQ51:BQ65" si="165">IF(BP51&gt;=(-11/24),0,(-BP51)/(12/24))</f>
        <v>1.6666666666666643</v>
      </c>
      <c r="BR51" s="545">
        <f t="shared" ref="BR51:BR55" si="166">+BO51+BY51*$BD$2</f>
        <v>28.833333333333336</v>
      </c>
      <c r="BS51" s="545">
        <f t="shared" ref="BS51:BS55" si="167">+BR51-$BO$12</f>
        <v>0.16666666666666785</v>
      </c>
      <c r="BT51" s="66" t="e">
        <f t="shared" si="163"/>
        <v>#REF!</v>
      </c>
      <c r="BU51" s="67">
        <f t="shared" si="153"/>
        <v>1</v>
      </c>
      <c r="BV51" s="67">
        <f t="shared" si="154"/>
        <v>0</v>
      </c>
      <c r="BW51" s="67">
        <f t="shared" si="155"/>
        <v>2</v>
      </c>
      <c r="BX51" s="67">
        <f t="shared" si="156"/>
        <v>1</v>
      </c>
      <c r="BY51" s="68">
        <f>+BU51+BV51+BW51+BX51</f>
        <v>4</v>
      </c>
      <c r="BZ51" s="67">
        <f>+BN51+MAR!BZ51</f>
        <v>2</v>
      </c>
      <c r="CA51" s="67">
        <f>+MAR!CA51+BX51</f>
        <v>5</v>
      </c>
      <c r="CB51" s="68">
        <f t="shared" ref="CB51:CB58" si="168">+CA51-BZ51</f>
        <v>3</v>
      </c>
      <c r="CE51" s="161">
        <f t="shared" si="159"/>
        <v>7.166666666666667</v>
      </c>
      <c r="CF51" s="125">
        <f t="shared" si="70"/>
        <v>19</v>
      </c>
      <c r="CG51" s="163">
        <f t="shared" si="59"/>
        <v>172</v>
      </c>
      <c r="CH51" s="163">
        <f t="shared" si="60"/>
        <v>48</v>
      </c>
      <c r="CI51" s="163">
        <f t="shared" si="61"/>
        <v>220</v>
      </c>
      <c r="CJ51" s="157">
        <f t="shared" si="55"/>
        <v>0</v>
      </c>
      <c r="CK51" s="418">
        <f>BY51-BV51+MAR!CK51</f>
        <v>5</v>
      </c>
      <c r="CL51" s="424">
        <f t="shared" ref="CL51:CL58" si="169">CK51*12+BV51*8</f>
        <v>60</v>
      </c>
      <c r="CM51" s="424"/>
      <c r="CN51" s="124">
        <f t="shared" si="63"/>
        <v>7.166666666666667</v>
      </c>
      <c r="CO51" s="128">
        <f t="shared" si="64"/>
        <v>220</v>
      </c>
      <c r="CP51" s="125">
        <f t="shared" si="56"/>
        <v>15</v>
      </c>
      <c r="CQ51" s="125">
        <f t="shared" si="65"/>
        <v>19</v>
      </c>
    </row>
    <row r="52" spans="1:95" ht="21" customHeight="1" thickBot="1" x14ac:dyDescent="0.3">
      <c r="A52" s="600" t="s">
        <v>127</v>
      </c>
      <c r="B52" s="1263" t="s">
        <v>134</v>
      </c>
      <c r="C52" s="25" t="s">
        <v>3</v>
      </c>
      <c r="D52" s="412" t="s">
        <v>25</v>
      </c>
      <c r="E52" s="475"/>
      <c r="F52" s="475"/>
      <c r="G52" s="909" t="s">
        <v>49</v>
      </c>
      <c r="H52" s="412" t="s">
        <v>25</v>
      </c>
      <c r="I52" s="441" t="s">
        <v>49</v>
      </c>
      <c r="J52" s="476"/>
      <c r="K52" s="412" t="s">
        <v>24</v>
      </c>
      <c r="L52" s="412" t="s">
        <v>25</v>
      </c>
      <c r="M52" s="475" t="s">
        <v>49</v>
      </c>
      <c r="N52" s="475"/>
      <c r="O52" s="412" t="s">
        <v>24</v>
      </c>
      <c r="P52" s="429" t="s">
        <v>26</v>
      </c>
      <c r="Q52" s="476"/>
      <c r="R52" s="432"/>
      <c r="S52" s="412" t="s">
        <v>24</v>
      </c>
      <c r="T52" s="412" t="s">
        <v>25</v>
      </c>
      <c r="U52" s="402" t="s">
        <v>49</v>
      </c>
      <c r="V52" s="475"/>
      <c r="W52" s="429" t="s">
        <v>27</v>
      </c>
      <c r="X52" s="434" t="s">
        <v>25</v>
      </c>
      <c r="Y52" s="1265" t="s">
        <v>361</v>
      </c>
      <c r="Z52" s="432"/>
      <c r="AA52" s="412" t="s">
        <v>24</v>
      </c>
      <c r="AB52" s="412" t="s">
        <v>27</v>
      </c>
      <c r="AC52" s="427"/>
      <c r="AD52" s="480"/>
      <c r="AE52" s="434" t="s">
        <v>40</v>
      </c>
      <c r="AF52" s="412" t="s">
        <v>40</v>
      </c>
      <c r="AG52" s="421" t="s">
        <v>239</v>
      </c>
      <c r="AH52" s="434"/>
      <c r="AI52" s="123">
        <f t="shared" si="130"/>
        <v>4</v>
      </c>
      <c r="AJ52" s="61">
        <f t="shared" si="131"/>
        <v>5</v>
      </c>
      <c r="AK52" s="61">
        <f t="shared" si="132"/>
        <v>0</v>
      </c>
      <c r="AL52" s="61">
        <f t="shared" si="133"/>
        <v>0</v>
      </c>
      <c r="AM52" s="61">
        <f t="shared" si="134"/>
        <v>0</v>
      </c>
      <c r="AN52" s="61">
        <f t="shared" si="135"/>
        <v>1</v>
      </c>
      <c r="AO52" s="61">
        <f t="shared" si="136"/>
        <v>2</v>
      </c>
      <c r="AP52" s="61">
        <f t="shared" si="137"/>
        <v>0</v>
      </c>
      <c r="AQ52" s="61">
        <f t="shared" si="138"/>
        <v>0</v>
      </c>
      <c r="AR52" s="61">
        <f t="shared" si="162"/>
        <v>0</v>
      </c>
      <c r="AS52" s="61">
        <f t="shared" si="139"/>
        <v>0</v>
      </c>
      <c r="AT52" s="61">
        <f t="shared" si="140"/>
        <v>0</v>
      </c>
      <c r="AU52" s="61">
        <f t="shared" si="141"/>
        <v>0</v>
      </c>
      <c r="AV52" s="61">
        <f t="shared" si="142"/>
        <v>0</v>
      </c>
      <c r="AW52" s="61">
        <f t="shared" si="143"/>
        <v>0</v>
      </c>
      <c r="AX52" s="61">
        <f t="shared" si="144"/>
        <v>0</v>
      </c>
      <c r="AY52" s="61">
        <f t="shared" si="145"/>
        <v>0</v>
      </c>
      <c r="AZ52" s="61">
        <f t="shared" si="146"/>
        <v>0</v>
      </c>
      <c r="BA52" s="61">
        <f t="shared" si="147"/>
        <v>2</v>
      </c>
      <c r="BB52" s="61">
        <f t="shared" si="148"/>
        <v>0</v>
      </c>
      <c r="BC52" s="62">
        <f t="shared" si="149"/>
        <v>14</v>
      </c>
      <c r="BD52" s="63"/>
      <c r="BE52" s="545">
        <f t="shared" si="58"/>
        <v>6.666666666666667</v>
      </c>
      <c r="BF52" s="5">
        <f t="shared" si="66"/>
        <v>0</v>
      </c>
      <c r="BG52" s="5">
        <f t="shared" si="41"/>
        <v>1</v>
      </c>
      <c r="BH52" s="5">
        <f t="shared" si="67"/>
        <v>0</v>
      </c>
      <c r="BI52" s="5">
        <f t="shared" si="68"/>
        <v>0</v>
      </c>
      <c r="BJ52" s="5">
        <f t="shared" si="42"/>
        <v>1</v>
      </c>
      <c r="BK52" s="5">
        <f t="shared" si="69"/>
        <v>4</v>
      </c>
      <c r="BL52" s="5">
        <f t="shared" si="43"/>
        <v>0</v>
      </c>
      <c r="BM52" s="5">
        <f t="shared" si="44"/>
        <v>0</v>
      </c>
      <c r="BN52" s="143">
        <f t="shared" si="45"/>
        <v>0</v>
      </c>
      <c r="BO52" s="145">
        <f>+BE52+MAR!BO52</f>
        <v>29.666666666666668</v>
      </c>
      <c r="BP52" s="64">
        <f>+BO52+(JAN!BN55+FEV!BN52+MAR!BN52+BN52)*(12/24)-$BO$12</f>
        <v>1</v>
      </c>
      <c r="BQ52" s="65">
        <f t="shared" si="165"/>
        <v>0</v>
      </c>
      <c r="BR52" s="545">
        <f t="shared" si="166"/>
        <v>32.666666666666671</v>
      </c>
      <c r="BS52" s="545">
        <f t="shared" si="167"/>
        <v>4.0000000000000036</v>
      </c>
      <c r="BT52" s="66" t="e">
        <f t="shared" si="163"/>
        <v>#REF!</v>
      </c>
      <c r="BU52" s="67">
        <f t="shared" si="153"/>
        <v>1</v>
      </c>
      <c r="BV52" s="67">
        <f t="shared" si="154"/>
        <v>0</v>
      </c>
      <c r="BW52" s="67">
        <f t="shared" si="155"/>
        <v>5</v>
      </c>
      <c r="BX52" s="67">
        <f t="shared" si="156"/>
        <v>0</v>
      </c>
      <c r="BY52" s="68">
        <f>+BU52+BV52+BW52+BX52</f>
        <v>6</v>
      </c>
      <c r="BZ52" s="67">
        <f>+BN52+MAR!BZ52</f>
        <v>0</v>
      </c>
      <c r="CA52" s="67">
        <f>+MAR!CA52+BX52</f>
        <v>9</v>
      </c>
      <c r="CB52" s="68">
        <f t="shared" si="168"/>
        <v>9</v>
      </c>
      <c r="CE52" s="161">
        <f t="shared" si="159"/>
        <v>6.666666666666667</v>
      </c>
      <c r="CF52" s="125">
        <f t="shared" si="70"/>
        <v>20</v>
      </c>
      <c r="CG52" s="163">
        <f t="shared" si="59"/>
        <v>160</v>
      </c>
      <c r="CH52" s="163">
        <f t="shared" si="60"/>
        <v>72</v>
      </c>
      <c r="CI52" s="163">
        <f t="shared" si="61"/>
        <v>232</v>
      </c>
      <c r="CJ52" s="157">
        <f t="shared" si="55"/>
        <v>0</v>
      </c>
      <c r="CK52" s="418">
        <f>BY52-BV52+MAR!CK52</f>
        <v>10</v>
      </c>
      <c r="CL52" s="851">
        <f t="shared" si="169"/>
        <v>120</v>
      </c>
      <c r="CM52" s="424"/>
      <c r="CN52" s="124">
        <f t="shared" si="63"/>
        <v>6.666666666666667</v>
      </c>
      <c r="CO52" s="128">
        <f t="shared" si="64"/>
        <v>232</v>
      </c>
      <c r="CP52" s="125">
        <f t="shared" si="56"/>
        <v>14</v>
      </c>
      <c r="CQ52" s="125">
        <f t="shared" si="65"/>
        <v>20</v>
      </c>
    </row>
    <row r="53" spans="1:95" ht="21" customHeight="1" thickBot="1" x14ac:dyDescent="0.3">
      <c r="A53" s="600" t="s">
        <v>129</v>
      </c>
      <c r="B53" s="1263" t="s">
        <v>137</v>
      </c>
      <c r="C53" s="25" t="s">
        <v>3</v>
      </c>
      <c r="D53" s="412" t="s">
        <v>25</v>
      </c>
      <c r="E53" s="475"/>
      <c r="F53" s="475"/>
      <c r="G53" s="412" t="s">
        <v>25</v>
      </c>
      <c r="H53" s="412" t="s">
        <v>25</v>
      </c>
      <c r="I53" s="441"/>
      <c r="J53" s="476" t="s">
        <v>48</v>
      </c>
      <c r="K53" s="412" t="s">
        <v>25</v>
      </c>
      <c r="L53" s="412" t="s">
        <v>25</v>
      </c>
      <c r="M53" s="402" t="s">
        <v>49</v>
      </c>
      <c r="N53" s="475"/>
      <c r="O53" s="412" t="s">
        <v>27</v>
      </c>
      <c r="P53" s="429" t="s">
        <v>25</v>
      </c>
      <c r="Q53" s="476"/>
      <c r="R53" s="432"/>
      <c r="S53" s="412" t="s">
        <v>24</v>
      </c>
      <c r="T53" s="412" t="s">
        <v>25</v>
      </c>
      <c r="U53" s="475"/>
      <c r="V53" s="475"/>
      <c r="W53" s="429" t="s">
        <v>24</v>
      </c>
      <c r="X53" s="434" t="s">
        <v>25</v>
      </c>
      <c r="Y53" s="432"/>
      <c r="Z53" s="432" t="s">
        <v>61</v>
      </c>
      <c r="AA53" s="412" t="s">
        <v>24</v>
      </c>
      <c r="AB53" s="412" t="s">
        <v>27</v>
      </c>
      <c r="AC53" s="427"/>
      <c r="AD53" s="480"/>
      <c r="AE53" s="434" t="s">
        <v>40</v>
      </c>
      <c r="AF53" s="412" t="s">
        <v>40</v>
      </c>
      <c r="AG53" s="1252" t="s">
        <v>239</v>
      </c>
      <c r="AH53" s="434"/>
      <c r="AI53" s="123">
        <f t="shared" si="130"/>
        <v>3</v>
      </c>
      <c r="AJ53" s="61">
        <f t="shared" si="131"/>
        <v>8</v>
      </c>
      <c r="AK53" s="61">
        <f t="shared" si="132"/>
        <v>0</v>
      </c>
      <c r="AL53" s="61">
        <f t="shared" si="133"/>
        <v>0</v>
      </c>
      <c r="AM53" s="61">
        <f t="shared" si="134"/>
        <v>0</v>
      </c>
      <c r="AN53" s="61">
        <f t="shared" si="135"/>
        <v>0</v>
      </c>
      <c r="AO53" s="61">
        <f t="shared" si="136"/>
        <v>2</v>
      </c>
      <c r="AP53" s="61">
        <f t="shared" si="137"/>
        <v>0</v>
      </c>
      <c r="AQ53" s="61">
        <f t="shared" si="138"/>
        <v>0</v>
      </c>
      <c r="AR53" s="61">
        <f t="shared" si="162"/>
        <v>0</v>
      </c>
      <c r="AS53" s="61">
        <f t="shared" si="139"/>
        <v>0</v>
      </c>
      <c r="AT53" s="61">
        <f t="shared" si="140"/>
        <v>0</v>
      </c>
      <c r="AU53" s="61">
        <f t="shared" si="141"/>
        <v>0</v>
      </c>
      <c r="AV53" s="61">
        <f t="shared" si="142"/>
        <v>0</v>
      </c>
      <c r="AW53" s="61">
        <f t="shared" si="143"/>
        <v>0</v>
      </c>
      <c r="AX53" s="61">
        <f t="shared" si="144"/>
        <v>0</v>
      </c>
      <c r="AY53" s="61">
        <f t="shared" si="145"/>
        <v>0</v>
      </c>
      <c r="AZ53" s="61">
        <f t="shared" si="146"/>
        <v>0</v>
      </c>
      <c r="BA53" s="61">
        <f t="shared" si="147"/>
        <v>2</v>
      </c>
      <c r="BB53" s="61">
        <f t="shared" si="148"/>
        <v>0</v>
      </c>
      <c r="BC53" s="62">
        <f t="shared" si="149"/>
        <v>15</v>
      </c>
      <c r="BD53" s="63"/>
      <c r="BE53" s="545">
        <f t="shared" si="58"/>
        <v>7.166666666666667</v>
      </c>
      <c r="BF53" s="5">
        <f t="shared" si="66"/>
        <v>1</v>
      </c>
      <c r="BG53" s="5">
        <f t="shared" si="41"/>
        <v>0</v>
      </c>
      <c r="BH53" s="5">
        <f t="shared" si="67"/>
        <v>0</v>
      </c>
      <c r="BI53" s="5">
        <f t="shared" si="68"/>
        <v>0</v>
      </c>
      <c r="BJ53" s="5">
        <f t="shared" si="42"/>
        <v>2</v>
      </c>
      <c r="BK53" s="5">
        <f t="shared" si="69"/>
        <v>1</v>
      </c>
      <c r="BL53" s="5">
        <f t="shared" si="43"/>
        <v>0</v>
      </c>
      <c r="BM53" s="5">
        <f t="shared" si="44"/>
        <v>0</v>
      </c>
      <c r="BN53" s="143">
        <f t="shared" si="45"/>
        <v>0</v>
      </c>
      <c r="BO53" s="145">
        <f>+BE53+MAR!BO53</f>
        <v>28.166666666666668</v>
      </c>
      <c r="BP53" s="64">
        <f>+BO53+(JAN!BN56+FEV!BN53+MAR!BN53+BN53)*(12/24)-$BO$12</f>
        <v>0</v>
      </c>
      <c r="BQ53" s="65">
        <f t="shared" si="165"/>
        <v>0</v>
      </c>
      <c r="BR53" s="545">
        <f t="shared" si="166"/>
        <v>30.166666666666668</v>
      </c>
      <c r="BS53" s="545">
        <f t="shared" si="167"/>
        <v>1.5</v>
      </c>
      <c r="BT53" s="66" t="e">
        <f t="shared" si="163"/>
        <v>#REF!</v>
      </c>
      <c r="BU53" s="67">
        <f t="shared" si="153"/>
        <v>1</v>
      </c>
      <c r="BV53" s="67">
        <f t="shared" si="154"/>
        <v>0</v>
      </c>
      <c r="BW53" s="67">
        <f t="shared" si="155"/>
        <v>3</v>
      </c>
      <c r="BX53" s="67">
        <f t="shared" si="156"/>
        <v>0</v>
      </c>
      <c r="BY53" s="68">
        <f t="shared" si="157"/>
        <v>4</v>
      </c>
      <c r="BZ53" s="67">
        <f>+BN53+MAR!BZ53</f>
        <v>1</v>
      </c>
      <c r="CA53" s="67">
        <f>+MAR!CA53+BX53</f>
        <v>24</v>
      </c>
      <c r="CB53" s="68">
        <f t="shared" si="168"/>
        <v>23</v>
      </c>
      <c r="CE53" s="161">
        <f t="shared" si="159"/>
        <v>7.166666666666667</v>
      </c>
      <c r="CF53" s="125">
        <f t="shared" si="70"/>
        <v>19</v>
      </c>
      <c r="CG53" s="163">
        <f t="shared" si="59"/>
        <v>172</v>
      </c>
      <c r="CH53" s="163">
        <f t="shared" si="60"/>
        <v>48</v>
      </c>
      <c r="CI53" s="163">
        <f t="shared" si="61"/>
        <v>220</v>
      </c>
      <c r="CJ53" s="157">
        <f t="shared" si="55"/>
        <v>0</v>
      </c>
      <c r="CK53" s="418">
        <f>BY53-BV53+MAR!CK53</f>
        <v>9</v>
      </c>
      <c r="CL53" s="424">
        <f t="shared" si="169"/>
        <v>108</v>
      </c>
      <c r="CM53" s="424"/>
      <c r="CN53" s="124">
        <f t="shared" si="63"/>
        <v>7.166666666666667</v>
      </c>
      <c r="CO53" s="128">
        <f t="shared" si="64"/>
        <v>220</v>
      </c>
      <c r="CP53" s="125">
        <f t="shared" si="56"/>
        <v>15</v>
      </c>
      <c r="CQ53" s="125">
        <f t="shared" si="65"/>
        <v>19</v>
      </c>
    </row>
    <row r="54" spans="1:95" ht="21" customHeight="1" thickBot="1" x14ac:dyDescent="0.3">
      <c r="A54" s="600" t="s">
        <v>131</v>
      </c>
      <c r="B54" s="1263" t="s">
        <v>140</v>
      </c>
      <c r="C54" s="25" t="s">
        <v>3</v>
      </c>
      <c r="D54" s="412" t="s">
        <v>25</v>
      </c>
      <c r="E54" s="475"/>
      <c r="F54" s="475"/>
      <c r="G54" s="421" t="s">
        <v>25</v>
      </c>
      <c r="H54" s="421" t="s">
        <v>25</v>
      </c>
      <c r="I54" s="497"/>
      <c r="J54" s="476" t="s">
        <v>48</v>
      </c>
      <c r="K54" s="412" t="s">
        <v>24</v>
      </c>
      <c r="L54" s="412" t="s">
        <v>25</v>
      </c>
      <c r="M54" s="475"/>
      <c r="N54" s="426"/>
      <c r="O54" s="421" t="s">
        <v>24</v>
      </c>
      <c r="P54" s="467" t="s">
        <v>25</v>
      </c>
      <c r="Q54" s="476" t="s">
        <v>57</v>
      </c>
      <c r="R54" s="432"/>
      <c r="S54" s="412" t="s">
        <v>32</v>
      </c>
      <c r="T54" s="412" t="s">
        <v>32</v>
      </c>
      <c r="U54" s="475" t="s">
        <v>350</v>
      </c>
      <c r="V54" s="475" t="s">
        <v>351</v>
      </c>
      <c r="W54" s="429" t="s">
        <v>358</v>
      </c>
      <c r="X54" s="434" t="s">
        <v>32</v>
      </c>
      <c r="Y54" s="432" t="s">
        <v>32</v>
      </c>
      <c r="Z54" s="432" t="s">
        <v>32</v>
      </c>
      <c r="AA54" s="412" t="s">
        <v>32</v>
      </c>
      <c r="AB54" s="412" t="s">
        <v>358</v>
      </c>
      <c r="AC54" s="427" t="s">
        <v>350</v>
      </c>
      <c r="AD54" s="480" t="s">
        <v>351</v>
      </c>
      <c r="AE54" s="434" t="s">
        <v>40</v>
      </c>
      <c r="AF54" s="412" t="s">
        <v>40</v>
      </c>
      <c r="AG54" s="1252" t="s">
        <v>239</v>
      </c>
      <c r="AH54" s="434"/>
      <c r="AI54" s="123">
        <f t="shared" si="130"/>
        <v>2</v>
      </c>
      <c r="AJ54" s="61">
        <f t="shared" si="131"/>
        <v>5</v>
      </c>
      <c r="AK54" s="61">
        <f t="shared" si="132"/>
        <v>0</v>
      </c>
      <c r="AL54" s="61">
        <f t="shared" si="133"/>
        <v>0</v>
      </c>
      <c r="AM54" s="61">
        <f t="shared" si="134"/>
        <v>0</v>
      </c>
      <c r="AN54" s="61">
        <f t="shared" si="135"/>
        <v>0</v>
      </c>
      <c r="AO54" s="61">
        <f t="shared" si="136"/>
        <v>0</v>
      </c>
      <c r="AP54" s="61">
        <f t="shared" si="137"/>
        <v>0</v>
      </c>
      <c r="AQ54" s="61">
        <f t="shared" si="138"/>
        <v>6</v>
      </c>
      <c r="AR54" s="61">
        <f t="shared" si="162"/>
        <v>0</v>
      </c>
      <c r="AS54" s="61">
        <f t="shared" si="139"/>
        <v>0</v>
      </c>
      <c r="AT54" s="61">
        <f t="shared" si="140"/>
        <v>0</v>
      </c>
      <c r="AU54" s="61">
        <f t="shared" si="141"/>
        <v>0</v>
      </c>
      <c r="AV54" s="61">
        <f t="shared" si="142"/>
        <v>0</v>
      </c>
      <c r="AW54" s="61">
        <f t="shared" si="143"/>
        <v>0</v>
      </c>
      <c r="AX54" s="61">
        <f t="shared" si="144"/>
        <v>0</v>
      </c>
      <c r="AY54" s="61">
        <f t="shared" si="145"/>
        <v>0</v>
      </c>
      <c r="AZ54" s="61">
        <f t="shared" si="146"/>
        <v>0</v>
      </c>
      <c r="BA54" s="61">
        <f t="shared" si="147"/>
        <v>2</v>
      </c>
      <c r="BB54" s="61">
        <f t="shared" si="148"/>
        <v>0</v>
      </c>
      <c r="BC54" s="62">
        <f t="shared" si="149"/>
        <v>13</v>
      </c>
      <c r="BD54" s="63"/>
      <c r="BE54" s="545">
        <f t="shared" si="58"/>
        <v>6.166666666666667</v>
      </c>
      <c r="BF54" s="5">
        <f t="shared" si="66"/>
        <v>0</v>
      </c>
      <c r="BG54" s="5">
        <f t="shared" si="41"/>
        <v>1</v>
      </c>
      <c r="BH54" s="5">
        <f t="shared" si="67"/>
        <v>0</v>
      </c>
      <c r="BI54" s="5">
        <f t="shared" si="68"/>
        <v>0</v>
      </c>
      <c r="BJ54" s="5">
        <f t="shared" si="42"/>
        <v>2</v>
      </c>
      <c r="BK54" s="5">
        <f t="shared" si="69"/>
        <v>0</v>
      </c>
      <c r="BL54" s="5">
        <f t="shared" si="43"/>
        <v>0</v>
      </c>
      <c r="BM54" s="5">
        <f t="shared" si="44"/>
        <v>0</v>
      </c>
      <c r="BN54" s="143">
        <f t="shared" si="45"/>
        <v>0</v>
      </c>
      <c r="BO54" s="145">
        <f>+BE54+MAR!BO54</f>
        <v>26.666666666666668</v>
      </c>
      <c r="BP54" s="64">
        <f>+BO54+(JAN!BN57+FEV!BN54+MAR!BN54+BN54)*(12/24)-$BO$12</f>
        <v>-0.5</v>
      </c>
      <c r="BQ54" s="65">
        <f t="shared" si="165"/>
        <v>1</v>
      </c>
      <c r="BR54" s="545">
        <f t="shared" si="166"/>
        <v>28.166666666666668</v>
      </c>
      <c r="BS54" s="545">
        <f t="shared" si="167"/>
        <v>-0.5</v>
      </c>
      <c r="BT54" s="66" t="e">
        <f t="shared" si="163"/>
        <v>#REF!</v>
      </c>
      <c r="BU54" s="67">
        <f t="shared" si="153"/>
        <v>1</v>
      </c>
      <c r="BV54" s="67">
        <f t="shared" si="154"/>
        <v>0</v>
      </c>
      <c r="BW54" s="67">
        <f t="shared" si="155"/>
        <v>2</v>
      </c>
      <c r="BX54" s="67">
        <f t="shared" si="156"/>
        <v>0</v>
      </c>
      <c r="BY54" s="68">
        <f t="shared" si="157"/>
        <v>3</v>
      </c>
      <c r="BZ54" s="67">
        <f>+BN54+MAR!BZ54</f>
        <v>3</v>
      </c>
      <c r="CA54" s="67">
        <f>+MAR!CA54+BX54</f>
        <v>12</v>
      </c>
      <c r="CB54" s="68">
        <f t="shared" si="168"/>
        <v>9</v>
      </c>
      <c r="CE54" s="161">
        <f t="shared" si="159"/>
        <v>6.166666666666667</v>
      </c>
      <c r="CF54" s="125">
        <f t="shared" si="70"/>
        <v>16</v>
      </c>
      <c r="CG54" s="163">
        <f t="shared" si="59"/>
        <v>100</v>
      </c>
      <c r="CH54" s="163">
        <f t="shared" si="60"/>
        <v>36</v>
      </c>
      <c r="CI54" s="163">
        <f t="shared" si="61"/>
        <v>136</v>
      </c>
      <c r="CJ54" s="157">
        <f t="shared" si="55"/>
        <v>48</v>
      </c>
      <c r="CK54" s="418">
        <f>BY54-BV54+MAR!CK54</f>
        <v>9</v>
      </c>
      <c r="CL54" s="424">
        <f t="shared" si="169"/>
        <v>108</v>
      </c>
      <c r="CM54" s="424"/>
      <c r="CN54" s="124">
        <f t="shared" si="63"/>
        <v>6.166666666666667</v>
      </c>
      <c r="CO54" s="128">
        <f t="shared" si="64"/>
        <v>136</v>
      </c>
      <c r="CP54" s="125">
        <f t="shared" si="56"/>
        <v>13</v>
      </c>
      <c r="CQ54" s="125">
        <f t="shared" si="65"/>
        <v>16</v>
      </c>
    </row>
    <row r="55" spans="1:95" ht="21" customHeight="1" thickBot="1" x14ac:dyDescent="0.3">
      <c r="A55" s="600" t="s">
        <v>133</v>
      </c>
      <c r="B55" s="605" t="s">
        <v>141</v>
      </c>
      <c r="C55" s="25" t="s">
        <v>3</v>
      </c>
      <c r="D55" s="412" t="s">
        <v>25</v>
      </c>
      <c r="E55" s="475"/>
      <c r="F55" s="475"/>
      <c r="G55" s="412" t="s">
        <v>25</v>
      </c>
      <c r="H55" s="412" t="s">
        <v>25</v>
      </c>
      <c r="I55" s="441"/>
      <c r="J55" s="476" t="s">
        <v>48</v>
      </c>
      <c r="K55" s="412" t="s">
        <v>25</v>
      </c>
      <c r="L55" s="412" t="s">
        <v>25</v>
      </c>
      <c r="M55" s="475"/>
      <c r="N55" s="475"/>
      <c r="O55" s="412" t="s">
        <v>24</v>
      </c>
      <c r="P55" s="429" t="s">
        <v>25</v>
      </c>
      <c r="Q55" s="476"/>
      <c r="R55" s="432"/>
      <c r="S55" s="412" t="s">
        <v>31</v>
      </c>
      <c r="T55" s="412" t="s">
        <v>26</v>
      </c>
      <c r="U55" s="475" t="s">
        <v>26</v>
      </c>
      <c r="V55" s="475"/>
      <c r="W55" s="429" t="s">
        <v>24</v>
      </c>
      <c r="X55" s="434" t="s">
        <v>25</v>
      </c>
      <c r="Y55" s="432"/>
      <c r="Z55" s="432"/>
      <c r="AA55" s="412" t="s">
        <v>24</v>
      </c>
      <c r="AB55" s="412" t="s">
        <v>24</v>
      </c>
      <c r="AC55" s="427" t="s">
        <v>57</v>
      </c>
      <c r="AD55" s="480" t="s">
        <v>51</v>
      </c>
      <c r="AE55" s="434"/>
      <c r="AF55" s="412"/>
      <c r="AG55" s="412" t="s">
        <v>48</v>
      </c>
      <c r="AH55" s="434"/>
      <c r="AI55" s="123">
        <f t="shared" si="130"/>
        <v>4</v>
      </c>
      <c r="AJ55" s="61">
        <f t="shared" si="131"/>
        <v>7</v>
      </c>
      <c r="AK55" s="61">
        <f t="shared" si="132"/>
        <v>0</v>
      </c>
      <c r="AL55" s="61">
        <f t="shared" si="133"/>
        <v>0</v>
      </c>
      <c r="AM55" s="61">
        <f t="shared" si="134"/>
        <v>0</v>
      </c>
      <c r="AN55" s="61">
        <f t="shared" si="135"/>
        <v>2</v>
      </c>
      <c r="AO55" s="61">
        <f t="shared" si="136"/>
        <v>0</v>
      </c>
      <c r="AP55" s="61">
        <f t="shared" si="137"/>
        <v>1</v>
      </c>
      <c r="AQ55" s="61">
        <f t="shared" si="138"/>
        <v>0</v>
      </c>
      <c r="AR55" s="61">
        <f t="shared" si="162"/>
        <v>0</v>
      </c>
      <c r="AS55" s="61">
        <f t="shared" si="139"/>
        <v>0</v>
      </c>
      <c r="AT55" s="61">
        <f t="shared" si="140"/>
        <v>0</v>
      </c>
      <c r="AU55" s="61">
        <f t="shared" si="141"/>
        <v>0</v>
      </c>
      <c r="AV55" s="61">
        <f t="shared" si="142"/>
        <v>0</v>
      </c>
      <c r="AW55" s="61">
        <f t="shared" si="143"/>
        <v>0</v>
      </c>
      <c r="AX55" s="61">
        <f t="shared" si="144"/>
        <v>0</v>
      </c>
      <c r="AY55" s="61">
        <f t="shared" si="145"/>
        <v>0</v>
      </c>
      <c r="AZ55" s="61">
        <f t="shared" si="146"/>
        <v>0</v>
      </c>
      <c r="BA55" s="61">
        <f t="shared" si="147"/>
        <v>0</v>
      </c>
      <c r="BB55" s="61">
        <f t="shared" si="148"/>
        <v>0</v>
      </c>
      <c r="BC55" s="62">
        <f t="shared" si="149"/>
        <v>13</v>
      </c>
      <c r="BD55" s="63"/>
      <c r="BE55" s="545">
        <f t="shared" si="58"/>
        <v>6.5</v>
      </c>
      <c r="BF55" s="5">
        <f t="shared" si="66"/>
        <v>0</v>
      </c>
      <c r="BG55" s="5">
        <f t="shared" si="41"/>
        <v>1</v>
      </c>
      <c r="BH55" s="5">
        <f t="shared" si="67"/>
        <v>0</v>
      </c>
      <c r="BI55" s="5">
        <f t="shared" si="68"/>
        <v>0</v>
      </c>
      <c r="BJ55" s="5">
        <f t="shared" si="42"/>
        <v>2</v>
      </c>
      <c r="BK55" s="5">
        <f t="shared" si="69"/>
        <v>0</v>
      </c>
      <c r="BL55" s="5">
        <f t="shared" si="43"/>
        <v>0</v>
      </c>
      <c r="BM55" s="5">
        <f t="shared" si="44"/>
        <v>1</v>
      </c>
      <c r="BN55" s="143">
        <f t="shared" si="45"/>
        <v>0</v>
      </c>
      <c r="BO55" s="145">
        <f>+BE55+MAR!BO55</f>
        <v>29.166666666666664</v>
      </c>
      <c r="BP55" s="64">
        <f>+BO55+(JAN!BN58+FEV!BN55+MAR!BN55+BN55)*(12/24)-$BO$12</f>
        <v>0.49999999999999645</v>
      </c>
      <c r="BQ55" s="65">
        <f t="shared" si="165"/>
        <v>0</v>
      </c>
      <c r="BR55" s="545">
        <f t="shared" si="166"/>
        <v>31.166666666666664</v>
      </c>
      <c r="BS55" s="545">
        <f t="shared" si="167"/>
        <v>2.4999999999999964</v>
      </c>
      <c r="BT55" s="66" t="e">
        <f t="shared" si="163"/>
        <v>#REF!</v>
      </c>
      <c r="BU55" s="67">
        <f t="shared" si="153"/>
        <v>1</v>
      </c>
      <c r="BV55" s="67">
        <f t="shared" si="154"/>
        <v>0</v>
      </c>
      <c r="BW55" s="67">
        <f t="shared" si="155"/>
        <v>2</v>
      </c>
      <c r="BX55" s="67">
        <f t="shared" si="156"/>
        <v>1</v>
      </c>
      <c r="BY55" s="68">
        <f t="shared" si="157"/>
        <v>4</v>
      </c>
      <c r="BZ55" s="67">
        <f>+BN55+MAR!BZ55</f>
        <v>0</v>
      </c>
      <c r="CA55" s="67">
        <f>+MAR!CA55+BX55</f>
        <v>1</v>
      </c>
      <c r="CB55" s="68">
        <f t="shared" si="168"/>
        <v>1</v>
      </c>
      <c r="CE55" s="161">
        <f t="shared" si="159"/>
        <v>6.5</v>
      </c>
      <c r="CF55" s="125">
        <f t="shared" si="70"/>
        <v>17</v>
      </c>
      <c r="CG55" s="163">
        <f t="shared" si="59"/>
        <v>156</v>
      </c>
      <c r="CH55" s="163">
        <f t="shared" si="60"/>
        <v>48</v>
      </c>
      <c r="CI55" s="163">
        <f t="shared" si="61"/>
        <v>204</v>
      </c>
      <c r="CJ55" s="157">
        <f t="shared" si="55"/>
        <v>0</v>
      </c>
      <c r="CK55" s="418">
        <f>BY55-BV55+MAR!CK55</f>
        <v>6</v>
      </c>
      <c r="CL55" s="851">
        <f>CK55*12+BV55*8+12</f>
        <v>84</v>
      </c>
      <c r="CM55" s="1109"/>
      <c r="CN55" s="124">
        <f t="shared" si="63"/>
        <v>6.5</v>
      </c>
      <c r="CO55" s="128">
        <f t="shared" si="64"/>
        <v>204</v>
      </c>
      <c r="CP55" s="125">
        <f t="shared" si="56"/>
        <v>13</v>
      </c>
      <c r="CQ55" s="125">
        <f t="shared" si="65"/>
        <v>17</v>
      </c>
    </row>
    <row r="56" spans="1:95" ht="21" customHeight="1" thickBot="1" x14ac:dyDescent="0.3">
      <c r="A56" s="600" t="s">
        <v>136</v>
      </c>
      <c r="B56" s="605" t="s">
        <v>296</v>
      </c>
      <c r="C56" s="25" t="s">
        <v>3</v>
      </c>
      <c r="D56" s="410" t="s">
        <v>32</v>
      </c>
      <c r="E56" s="470" t="s">
        <v>350</v>
      </c>
      <c r="F56" s="470" t="s">
        <v>351</v>
      </c>
      <c r="G56" s="410" t="s">
        <v>32</v>
      </c>
      <c r="H56" s="410" t="s">
        <v>32</v>
      </c>
      <c r="I56" s="495" t="s">
        <v>32</v>
      </c>
      <c r="J56" s="472" t="s">
        <v>32</v>
      </c>
      <c r="K56" s="410" t="s">
        <v>32</v>
      </c>
      <c r="L56" s="410" t="s">
        <v>32</v>
      </c>
      <c r="M56" s="470" t="s">
        <v>350</v>
      </c>
      <c r="N56" s="470" t="s">
        <v>351</v>
      </c>
      <c r="O56" s="410" t="s">
        <v>32</v>
      </c>
      <c r="P56" s="417" t="s">
        <v>32</v>
      </c>
      <c r="Q56" s="428" t="s">
        <v>32</v>
      </c>
      <c r="R56" s="410" t="s">
        <v>32</v>
      </c>
      <c r="S56" s="410"/>
      <c r="T56" s="410"/>
      <c r="U56" s="470"/>
      <c r="V56" s="470"/>
      <c r="W56" s="417"/>
      <c r="X56" s="428"/>
      <c r="Y56" s="470"/>
      <c r="Z56" s="470"/>
      <c r="AA56" s="410"/>
      <c r="AB56" s="410"/>
      <c r="AC56" s="470"/>
      <c r="AD56" s="495"/>
      <c r="AE56" s="428"/>
      <c r="AF56" s="410"/>
      <c r="AG56" s="410"/>
      <c r="AH56" s="433"/>
      <c r="AI56" s="123">
        <f t="shared" si="130"/>
        <v>0</v>
      </c>
      <c r="AJ56" s="61">
        <f t="shared" si="131"/>
        <v>0</v>
      </c>
      <c r="AK56" s="61">
        <f t="shared" si="132"/>
        <v>0</v>
      </c>
      <c r="AL56" s="61">
        <f t="shared" si="133"/>
        <v>0</v>
      </c>
      <c r="AM56" s="61">
        <f t="shared" si="134"/>
        <v>0</v>
      </c>
      <c r="AN56" s="61">
        <f t="shared" si="135"/>
        <v>0</v>
      </c>
      <c r="AO56" s="61">
        <f t="shared" si="136"/>
        <v>0</v>
      </c>
      <c r="AP56" s="61">
        <f t="shared" si="137"/>
        <v>0</v>
      </c>
      <c r="AQ56" s="61">
        <f t="shared" si="138"/>
        <v>11</v>
      </c>
      <c r="AR56" s="61">
        <f t="shared" si="162"/>
        <v>0</v>
      </c>
      <c r="AS56" s="61">
        <f t="shared" si="139"/>
        <v>0</v>
      </c>
      <c r="AT56" s="61">
        <f t="shared" si="140"/>
        <v>0</v>
      </c>
      <c r="AU56" s="61">
        <f t="shared" si="141"/>
        <v>0</v>
      </c>
      <c r="AV56" s="61">
        <f t="shared" si="142"/>
        <v>0</v>
      </c>
      <c r="AW56" s="61">
        <f t="shared" si="143"/>
        <v>0</v>
      </c>
      <c r="AX56" s="61">
        <f t="shared" si="144"/>
        <v>0</v>
      </c>
      <c r="AY56" s="61">
        <f t="shared" si="145"/>
        <v>0</v>
      </c>
      <c r="AZ56" s="61">
        <f t="shared" si="146"/>
        <v>0</v>
      </c>
      <c r="BA56" s="61">
        <f t="shared" si="147"/>
        <v>0</v>
      </c>
      <c r="BB56" s="61">
        <f t="shared" si="148"/>
        <v>0</v>
      </c>
      <c r="BC56" s="62">
        <f t="shared" si="149"/>
        <v>7.333333333333333</v>
      </c>
      <c r="BD56" s="63"/>
      <c r="BE56" s="545">
        <f t="shared" si="58"/>
        <v>3.6666666666666665</v>
      </c>
      <c r="BF56" s="5">
        <f t="shared" si="66"/>
        <v>0</v>
      </c>
      <c r="BG56" s="5">
        <f t="shared" si="41"/>
        <v>0</v>
      </c>
      <c r="BH56" s="5">
        <f t="shared" si="67"/>
        <v>0</v>
      </c>
      <c r="BI56" s="5">
        <f t="shared" si="68"/>
        <v>0</v>
      </c>
      <c r="BJ56" s="5">
        <f t="shared" si="42"/>
        <v>0</v>
      </c>
      <c r="BK56" s="5">
        <f t="shared" si="69"/>
        <v>0</v>
      </c>
      <c r="BL56" s="5">
        <f t="shared" si="43"/>
        <v>0</v>
      </c>
      <c r="BM56" s="5">
        <f t="shared" si="44"/>
        <v>0</v>
      </c>
      <c r="BN56" s="143">
        <f t="shared" si="45"/>
        <v>0</v>
      </c>
      <c r="BO56" s="145"/>
      <c r="BP56" s="64"/>
      <c r="BQ56" s="65"/>
      <c r="BR56" s="545"/>
      <c r="BS56" s="545"/>
      <c r="BT56" s="66"/>
      <c r="BU56" s="67"/>
      <c r="BV56" s="67"/>
      <c r="BW56" s="67"/>
      <c r="BX56" s="67"/>
      <c r="BY56" s="68"/>
      <c r="BZ56" s="67"/>
      <c r="CA56" s="67"/>
      <c r="CB56" s="68"/>
      <c r="CE56" s="161"/>
      <c r="CF56" s="125"/>
      <c r="CG56" s="163"/>
      <c r="CH56" s="163"/>
      <c r="CI56" s="163"/>
      <c r="CJ56" s="157"/>
      <c r="CK56" s="418"/>
      <c r="CL56" s="424"/>
      <c r="CM56" s="424"/>
      <c r="CN56" s="124"/>
      <c r="CO56" s="128"/>
      <c r="CP56" s="125"/>
      <c r="CQ56" s="125"/>
    </row>
    <row r="57" spans="1:95" ht="21" customHeight="1" thickBot="1" x14ac:dyDescent="0.3">
      <c r="A57" s="600" t="s">
        <v>138</v>
      </c>
      <c r="B57" s="605" t="s">
        <v>333</v>
      </c>
      <c r="C57" s="25" t="s">
        <v>3</v>
      </c>
      <c r="D57" s="409" t="s">
        <v>26</v>
      </c>
      <c r="E57" s="471"/>
      <c r="F57" s="471"/>
      <c r="G57" s="409" t="s">
        <v>25</v>
      </c>
      <c r="H57" s="409" t="s">
        <v>25</v>
      </c>
      <c r="I57" s="478"/>
      <c r="J57" s="473" t="s">
        <v>48</v>
      </c>
      <c r="K57" s="409" t="s">
        <v>24</v>
      </c>
      <c r="L57" s="409" t="s">
        <v>26</v>
      </c>
      <c r="M57" s="471"/>
      <c r="N57" s="471"/>
      <c r="O57" s="409" t="s">
        <v>24</v>
      </c>
      <c r="P57" s="414" t="s">
        <v>25</v>
      </c>
      <c r="Q57" s="473"/>
      <c r="R57" s="479" t="s">
        <v>26</v>
      </c>
      <c r="S57" s="409" t="s">
        <v>24</v>
      </c>
      <c r="T57" s="70"/>
      <c r="U57" s="681"/>
      <c r="V57" s="681"/>
      <c r="W57" s="1058"/>
      <c r="X57" s="955"/>
      <c r="Y57" s="479" t="s">
        <v>57</v>
      </c>
      <c r="Z57" s="479"/>
      <c r="AA57" s="409" t="s">
        <v>24</v>
      </c>
      <c r="AB57" s="409" t="s">
        <v>27</v>
      </c>
      <c r="AC57" s="493"/>
      <c r="AD57" s="465" t="s">
        <v>26</v>
      </c>
      <c r="AE57" s="433" t="s">
        <v>40</v>
      </c>
      <c r="AF57" s="409" t="s">
        <v>40</v>
      </c>
      <c r="AG57" s="407" t="s">
        <v>48</v>
      </c>
      <c r="AH57" s="433"/>
      <c r="AI57" s="123">
        <f t="shared" si="130"/>
        <v>4</v>
      </c>
      <c r="AJ57" s="61">
        <f t="shared" si="131"/>
        <v>3</v>
      </c>
      <c r="AK57" s="61">
        <f t="shared" si="132"/>
        <v>0</v>
      </c>
      <c r="AL57" s="61">
        <f t="shared" si="133"/>
        <v>0</v>
      </c>
      <c r="AM57" s="61">
        <f t="shared" si="134"/>
        <v>0</v>
      </c>
      <c r="AN57" s="61">
        <f t="shared" si="135"/>
        <v>4</v>
      </c>
      <c r="AO57" s="61">
        <f t="shared" si="136"/>
        <v>1</v>
      </c>
      <c r="AP57" s="61">
        <f t="shared" si="137"/>
        <v>0</v>
      </c>
      <c r="AQ57" s="61">
        <f t="shared" si="138"/>
        <v>0</v>
      </c>
      <c r="AR57" s="61">
        <f t="shared" si="162"/>
        <v>0</v>
      </c>
      <c r="AS57" s="61">
        <f t="shared" si="139"/>
        <v>0</v>
      </c>
      <c r="AT57" s="61">
        <f t="shared" si="140"/>
        <v>0</v>
      </c>
      <c r="AU57" s="61">
        <f t="shared" si="141"/>
        <v>0</v>
      </c>
      <c r="AV57" s="61">
        <f t="shared" si="142"/>
        <v>0</v>
      </c>
      <c r="AW57" s="61">
        <f t="shared" si="143"/>
        <v>0</v>
      </c>
      <c r="AX57" s="61">
        <f t="shared" si="144"/>
        <v>0</v>
      </c>
      <c r="AY57" s="61">
        <f t="shared" si="145"/>
        <v>0</v>
      </c>
      <c r="AZ57" s="61">
        <f t="shared" si="146"/>
        <v>0</v>
      </c>
      <c r="BA57" s="61">
        <f t="shared" si="147"/>
        <v>2</v>
      </c>
      <c r="BB57" s="61">
        <f t="shared" si="148"/>
        <v>0</v>
      </c>
      <c r="BC57" s="62">
        <f t="shared" si="149"/>
        <v>14</v>
      </c>
      <c r="BD57" s="63"/>
      <c r="BE57" s="545">
        <f t="shared" si="58"/>
        <v>6.666666666666667</v>
      </c>
      <c r="BF57" s="5">
        <f t="shared" si="66"/>
        <v>0</v>
      </c>
      <c r="BG57" s="5">
        <f t="shared" si="41"/>
        <v>1</v>
      </c>
      <c r="BH57" s="5">
        <f t="shared" si="67"/>
        <v>0</v>
      </c>
      <c r="BI57" s="5">
        <f t="shared" si="68"/>
        <v>0</v>
      </c>
      <c r="BJ57" s="5">
        <f t="shared" si="42"/>
        <v>2</v>
      </c>
      <c r="BK57" s="5">
        <f t="shared" si="69"/>
        <v>0</v>
      </c>
      <c r="BL57" s="5">
        <f t="shared" si="43"/>
        <v>0</v>
      </c>
      <c r="BM57" s="5">
        <f t="shared" si="44"/>
        <v>0</v>
      </c>
      <c r="BN57" s="143">
        <f t="shared" si="45"/>
        <v>0</v>
      </c>
      <c r="BO57" s="145">
        <f>+BE57+MAR!BO57</f>
        <v>23.666666666666668</v>
      </c>
      <c r="BP57" s="1059">
        <f>+BO57+(JAN!BN61+FEV!BN57+MAR!BN57+BN57)*(12/24)-$BO$12+"144:00"</f>
        <v>1</v>
      </c>
      <c r="BQ57" s="65">
        <f t="shared" si="165"/>
        <v>0</v>
      </c>
      <c r="BR57" s="838">
        <f>+BO57+BY57*$BD$2+"144:00"</f>
        <v>31.166666666666668</v>
      </c>
      <c r="BS57" s="545">
        <f>+BR57-$BO$12</f>
        <v>2.5</v>
      </c>
      <c r="BT57" s="66" t="e">
        <f>+(BR57/$BR$77)-1</f>
        <v>#REF!</v>
      </c>
      <c r="BU57" s="67">
        <f t="shared" si="153"/>
        <v>1</v>
      </c>
      <c r="BV57" s="67">
        <f t="shared" si="154"/>
        <v>0</v>
      </c>
      <c r="BW57" s="67">
        <f t="shared" si="155"/>
        <v>2</v>
      </c>
      <c r="BX57" s="67">
        <f t="shared" si="156"/>
        <v>0</v>
      </c>
      <c r="BY57" s="68">
        <f t="shared" si="157"/>
        <v>3</v>
      </c>
      <c r="BZ57" s="67">
        <f>+BN57+MAR!BZ57</f>
        <v>0</v>
      </c>
      <c r="CA57" s="67">
        <f>+MAR!CA57+BX57</f>
        <v>0</v>
      </c>
      <c r="CB57" s="68">
        <f t="shared" si="168"/>
        <v>0</v>
      </c>
      <c r="CE57" s="161">
        <f t="shared" si="159"/>
        <v>6.666666666666667</v>
      </c>
      <c r="CF57" s="125">
        <f t="shared" si="70"/>
        <v>17</v>
      </c>
      <c r="CG57" s="163">
        <f t="shared" si="59"/>
        <v>160</v>
      </c>
      <c r="CH57" s="163">
        <f t="shared" si="60"/>
        <v>36</v>
      </c>
      <c r="CI57" s="163">
        <f t="shared" si="61"/>
        <v>196</v>
      </c>
      <c r="CJ57" s="157">
        <f t="shared" si="55"/>
        <v>0</v>
      </c>
      <c r="CK57" s="418">
        <f>BY57-BV57+MAR!CK57</f>
        <v>4</v>
      </c>
      <c r="CL57" s="424">
        <f t="shared" si="169"/>
        <v>48</v>
      </c>
      <c r="CM57" s="424"/>
      <c r="CN57" s="124">
        <f t="shared" si="63"/>
        <v>6.666666666666667</v>
      </c>
      <c r="CO57" s="128">
        <f t="shared" si="64"/>
        <v>196</v>
      </c>
      <c r="CP57" s="125">
        <f t="shared" si="56"/>
        <v>14</v>
      </c>
      <c r="CQ57" s="125">
        <f t="shared" si="65"/>
        <v>17</v>
      </c>
    </row>
    <row r="58" spans="1:95" ht="21" customHeight="1" thickBot="1" x14ac:dyDescent="0.3">
      <c r="A58" s="600" t="s">
        <v>326</v>
      </c>
      <c r="B58" s="605" t="s">
        <v>334</v>
      </c>
      <c r="C58" s="25" t="s">
        <v>3</v>
      </c>
      <c r="D58" s="409" t="s">
        <v>25</v>
      </c>
      <c r="E58" s="471"/>
      <c r="F58" s="471"/>
      <c r="G58" s="409" t="s">
        <v>26</v>
      </c>
      <c r="H58" s="409" t="s">
        <v>25</v>
      </c>
      <c r="I58" s="478"/>
      <c r="J58" s="473" t="s">
        <v>48</v>
      </c>
      <c r="K58" s="409" t="s">
        <v>24</v>
      </c>
      <c r="L58" s="501" t="s">
        <v>48</v>
      </c>
      <c r="M58" s="406" t="s">
        <v>25</v>
      </c>
      <c r="N58" s="471"/>
      <c r="O58" s="409" t="s">
        <v>24</v>
      </c>
      <c r="P58" s="414" t="s">
        <v>25</v>
      </c>
      <c r="Q58" s="473"/>
      <c r="R58" s="479"/>
      <c r="S58" s="409" t="s">
        <v>24</v>
      </c>
      <c r="T58" s="409" t="s">
        <v>25</v>
      </c>
      <c r="U58" s="471"/>
      <c r="V58" s="471"/>
      <c r="W58" s="414" t="s">
        <v>24</v>
      </c>
      <c r="X58" s="433" t="s">
        <v>25</v>
      </c>
      <c r="Y58" s="479"/>
      <c r="Z58" s="479" t="s">
        <v>61</v>
      </c>
      <c r="AA58" s="409" t="s">
        <v>24</v>
      </c>
      <c r="AB58" s="409" t="s">
        <v>24</v>
      </c>
      <c r="AC58" s="493"/>
      <c r="AD58" s="477"/>
      <c r="AE58" s="433" t="s">
        <v>40</v>
      </c>
      <c r="AF58" s="409" t="s">
        <v>40</v>
      </c>
      <c r="AG58" s="407" t="s">
        <v>48</v>
      </c>
      <c r="AH58" s="433"/>
      <c r="AI58" s="123">
        <f t="shared" si="130"/>
        <v>6</v>
      </c>
      <c r="AJ58" s="61">
        <f t="shared" si="131"/>
        <v>6</v>
      </c>
      <c r="AK58" s="61">
        <f t="shared" si="132"/>
        <v>0</v>
      </c>
      <c r="AL58" s="61">
        <f t="shared" si="133"/>
        <v>0</v>
      </c>
      <c r="AM58" s="61">
        <f t="shared" si="134"/>
        <v>0</v>
      </c>
      <c r="AN58" s="61">
        <f t="shared" si="135"/>
        <v>1</v>
      </c>
      <c r="AO58" s="61">
        <f t="shared" si="136"/>
        <v>0</v>
      </c>
      <c r="AP58" s="61">
        <f t="shared" si="137"/>
        <v>0</v>
      </c>
      <c r="AQ58" s="61">
        <f t="shared" si="138"/>
        <v>0</v>
      </c>
      <c r="AR58" s="61">
        <f t="shared" si="162"/>
        <v>0</v>
      </c>
      <c r="AS58" s="61">
        <f t="shared" si="139"/>
        <v>0</v>
      </c>
      <c r="AT58" s="61">
        <f t="shared" si="140"/>
        <v>0</v>
      </c>
      <c r="AU58" s="61">
        <f t="shared" si="141"/>
        <v>0</v>
      </c>
      <c r="AV58" s="61">
        <f t="shared" si="142"/>
        <v>0</v>
      </c>
      <c r="AW58" s="61">
        <f t="shared" si="143"/>
        <v>0</v>
      </c>
      <c r="AX58" s="61">
        <f t="shared" si="144"/>
        <v>0</v>
      </c>
      <c r="AY58" s="61">
        <f t="shared" si="145"/>
        <v>0</v>
      </c>
      <c r="AZ58" s="61">
        <f t="shared" si="146"/>
        <v>0</v>
      </c>
      <c r="BA58" s="61">
        <f t="shared" si="147"/>
        <v>2</v>
      </c>
      <c r="BB58" s="61">
        <f t="shared" si="148"/>
        <v>0</v>
      </c>
      <c r="BC58" s="62">
        <f t="shared" si="149"/>
        <v>15</v>
      </c>
      <c r="BD58" s="63"/>
      <c r="BE58" s="545">
        <f t="shared" si="58"/>
        <v>7.166666666666667</v>
      </c>
      <c r="BF58" s="5">
        <f t="shared" si="66"/>
        <v>1</v>
      </c>
      <c r="BG58" s="5">
        <f t="shared" si="41"/>
        <v>0</v>
      </c>
      <c r="BH58" s="5">
        <f t="shared" si="67"/>
        <v>0</v>
      </c>
      <c r="BI58" s="5">
        <f t="shared" si="68"/>
        <v>0</v>
      </c>
      <c r="BJ58" s="5">
        <f t="shared" si="42"/>
        <v>3</v>
      </c>
      <c r="BK58" s="5">
        <f t="shared" si="69"/>
        <v>0</v>
      </c>
      <c r="BL58" s="5">
        <f t="shared" si="43"/>
        <v>0</v>
      </c>
      <c r="BM58" s="5">
        <f t="shared" si="44"/>
        <v>0</v>
      </c>
      <c r="BN58" s="143">
        <f t="shared" si="45"/>
        <v>0</v>
      </c>
      <c r="BO58" s="145">
        <f>+BE58+MAR!BO58</f>
        <v>23.666666666666668</v>
      </c>
      <c r="BP58" s="1059">
        <f>+BO58+(JAN!BN62+FEV!BN58+MAR!BN58+BN58)*(12/24)-$BO$12+"144:00"</f>
        <v>1</v>
      </c>
      <c r="BQ58" s="65">
        <f t="shared" si="165"/>
        <v>0</v>
      </c>
      <c r="BR58" s="838">
        <f>+BO58+BY58*$BD$2+"144:00"</f>
        <v>31.666666666666668</v>
      </c>
      <c r="BS58" s="545">
        <f>+BR58-$BO$12</f>
        <v>3</v>
      </c>
      <c r="BT58" s="66" t="e">
        <f>+(BR58/$BR$77)-1</f>
        <v>#REF!</v>
      </c>
      <c r="BU58" s="67">
        <f t="shared" si="153"/>
        <v>1</v>
      </c>
      <c r="BV58" s="67">
        <f t="shared" si="154"/>
        <v>0</v>
      </c>
      <c r="BW58" s="67">
        <f t="shared" si="155"/>
        <v>3</v>
      </c>
      <c r="BX58" s="67">
        <f t="shared" si="156"/>
        <v>0</v>
      </c>
      <c r="BY58" s="68">
        <f t="shared" si="157"/>
        <v>4</v>
      </c>
      <c r="BZ58" s="67" t="e">
        <f>+BN58+MAR!BZ58</f>
        <v>#REF!</v>
      </c>
      <c r="CA58" s="67">
        <f>+MAR!CA58+BX58</f>
        <v>0</v>
      </c>
      <c r="CB58" s="68" t="e">
        <f t="shared" si="168"/>
        <v>#REF!</v>
      </c>
      <c r="CE58" s="161">
        <f t="shared" si="159"/>
        <v>7.166666666666667</v>
      </c>
      <c r="CF58" s="125">
        <f t="shared" si="70"/>
        <v>19</v>
      </c>
      <c r="CG58" s="163">
        <f t="shared" si="59"/>
        <v>172</v>
      </c>
      <c r="CH58" s="163">
        <f t="shared" si="60"/>
        <v>48</v>
      </c>
      <c r="CI58" s="163">
        <f t="shared" si="61"/>
        <v>220</v>
      </c>
      <c r="CJ58" s="157">
        <f t="shared" si="55"/>
        <v>0</v>
      </c>
      <c r="CK58" s="418">
        <f>BY58-BV58+MAR!CK58</f>
        <v>6</v>
      </c>
      <c r="CL58" s="424">
        <f t="shared" si="169"/>
        <v>72</v>
      </c>
      <c r="CM58" s="424"/>
      <c r="CN58" s="124">
        <f t="shared" si="63"/>
        <v>7.166666666666667</v>
      </c>
      <c r="CO58" s="128">
        <f t="shared" si="64"/>
        <v>220</v>
      </c>
      <c r="CP58" s="125">
        <f t="shared" si="56"/>
        <v>15</v>
      </c>
      <c r="CQ58" s="125">
        <f t="shared" si="65"/>
        <v>19</v>
      </c>
    </row>
    <row r="59" spans="1:95" ht="21" customHeight="1" thickBot="1" x14ac:dyDescent="0.3">
      <c r="A59" s="814" t="s">
        <v>21</v>
      </c>
      <c r="B59" s="814" t="s">
        <v>22</v>
      </c>
      <c r="C59" s="815" t="s">
        <v>23</v>
      </c>
      <c r="D59" s="262">
        <v>1</v>
      </c>
      <c r="E59" s="262">
        <v>2</v>
      </c>
      <c r="F59" s="262">
        <v>3</v>
      </c>
      <c r="G59" s="261">
        <v>4</v>
      </c>
      <c r="H59" s="262">
        <v>5</v>
      </c>
      <c r="I59" s="596">
        <v>6</v>
      </c>
      <c r="J59" s="305">
        <v>7</v>
      </c>
      <c r="K59" s="262">
        <v>8</v>
      </c>
      <c r="L59" s="262">
        <v>9</v>
      </c>
      <c r="M59" s="262">
        <v>10</v>
      </c>
      <c r="N59" s="262">
        <v>11</v>
      </c>
      <c r="O59" s="261">
        <v>12</v>
      </c>
      <c r="P59" s="596">
        <v>13</v>
      </c>
      <c r="Q59" s="305">
        <v>14</v>
      </c>
      <c r="R59" s="262">
        <v>15</v>
      </c>
      <c r="S59" s="262">
        <v>16</v>
      </c>
      <c r="T59" s="262">
        <v>17</v>
      </c>
      <c r="U59" s="1052">
        <v>18</v>
      </c>
      <c r="V59" s="262">
        <v>19</v>
      </c>
      <c r="W59" s="597">
        <v>20</v>
      </c>
      <c r="X59" s="305">
        <v>21</v>
      </c>
      <c r="Y59" s="262">
        <v>22</v>
      </c>
      <c r="Z59" s="262">
        <v>23</v>
      </c>
      <c r="AA59" s="261">
        <v>24</v>
      </c>
      <c r="AB59" s="1052">
        <v>25</v>
      </c>
      <c r="AC59" s="262">
        <v>26</v>
      </c>
      <c r="AD59" s="596">
        <v>27</v>
      </c>
      <c r="AE59" s="305">
        <v>28</v>
      </c>
      <c r="AF59" s="262">
        <v>29</v>
      </c>
      <c r="AG59" s="262">
        <v>30</v>
      </c>
      <c r="AH59" s="305"/>
      <c r="AI59" s="131">
        <f>SUM(AI45:AI58)</f>
        <v>41</v>
      </c>
      <c r="AJ59" s="131">
        <f>SUM(AJ45:AJ58)</f>
        <v>60</v>
      </c>
      <c r="AK59" s="131">
        <f>SUM(AK45:AK58)</f>
        <v>0</v>
      </c>
      <c r="AL59" s="131">
        <f>SUM(AL45:AL58)</f>
        <v>0</v>
      </c>
      <c r="AM59" s="131">
        <f>SUM(AM45:AM58)</f>
        <v>0</v>
      </c>
      <c r="AN59" s="131">
        <f>SUM(AN45:AN58)</f>
        <v>11</v>
      </c>
      <c r="AO59" s="131">
        <f>SUM(AO45:AO58)</f>
        <v>9</v>
      </c>
      <c r="AP59" s="131">
        <f>SUM(AP45:AP58)</f>
        <v>4</v>
      </c>
      <c r="AQ59" s="131">
        <f>SUM(AQ45:AQ58)</f>
        <v>31</v>
      </c>
      <c r="AR59" s="131">
        <f>SUM(AR45:AR58)</f>
        <v>0</v>
      </c>
      <c r="AS59" s="131">
        <f>SUM(AS45:AS58)</f>
        <v>0</v>
      </c>
      <c r="AT59" s="131">
        <f>SUM(AT45:AT58)</f>
        <v>0</v>
      </c>
      <c r="AU59" s="131">
        <f>SUM(AU45:AU58)</f>
        <v>0</v>
      </c>
      <c r="AV59" s="131">
        <f>SUM(AV45:AV58)</f>
        <v>44</v>
      </c>
      <c r="AW59" s="131">
        <f>SUM(AW45:AW58)</f>
        <v>0</v>
      </c>
      <c r="AX59" s="131">
        <f>SUM(AX45:AX58)</f>
        <v>0</v>
      </c>
      <c r="AY59" s="131">
        <f>SUM(AY45:AY58)</f>
        <v>0</v>
      </c>
      <c r="AZ59" s="131">
        <f>SUM(AZ45:AZ58)</f>
        <v>0</v>
      </c>
      <c r="BA59" s="131">
        <f>SUM(BA45:BA58)</f>
        <v>20</v>
      </c>
      <c r="BB59" s="131">
        <f>SUM(BB45:BB58)</f>
        <v>0</v>
      </c>
      <c r="BC59" s="371">
        <f>SUM(BC45:BC58)</f>
        <v>191.00000000000003</v>
      </c>
      <c r="BD59" s="71"/>
      <c r="BE59" s="545"/>
      <c r="BF59" s="265">
        <f t="shared" si="66"/>
        <v>0</v>
      </c>
      <c r="BG59" s="265">
        <f t="shared" ref="BG59:BG75" si="170">COUNTIF($D59:$AH59,"NTS")+COUNTIF($D59:$AH59,"NTS1")</f>
        <v>0</v>
      </c>
      <c r="BH59" s="265">
        <f t="shared" si="67"/>
        <v>0</v>
      </c>
      <c r="BI59" s="265">
        <f t="shared" si="68"/>
        <v>0</v>
      </c>
      <c r="BJ59" s="265">
        <f t="shared" ref="BJ59:BJ75" si="171">COUNTIF($D59:$AH59,"DTS5S")+COUNTIF($D59:$AH59,"DTS5S1")</f>
        <v>0</v>
      </c>
      <c r="BK59" s="265">
        <f t="shared" si="69"/>
        <v>0</v>
      </c>
      <c r="BL59" s="265">
        <f t="shared" ref="BL59:BL75" si="172">COUNTIF($D59:$AH59,"DTSDS")+COUNTIF($D59:$AH59,"DTSDS1")</f>
        <v>0</v>
      </c>
      <c r="BM59" s="265">
        <f t="shared" ref="BM59:BM75" si="173">COUNTIF($D59:$AH59,"NTSDS")+COUNTIF($D59:$AH59,"NTSDS1")</f>
        <v>0</v>
      </c>
      <c r="BN59" s="266">
        <f t="shared" ref="BN59:BN75" si="174">COUNTIF($D59:$AH59,"FOTS")</f>
        <v>0</v>
      </c>
      <c r="BO59" s="149" t="s">
        <v>191</v>
      </c>
      <c r="BP59" s="83">
        <f>AVERAGE(BP45:BP58)</f>
        <v>0.39743589743589697</v>
      </c>
      <c r="BQ59" s="83"/>
      <c r="BR59" s="82" t="s">
        <v>191</v>
      </c>
      <c r="BS59" s="83">
        <f>AVERAGE(BS45:BS58)</f>
        <v>1.5897435897435896</v>
      </c>
      <c r="BT59" s="84"/>
      <c r="BU59" s="85"/>
      <c r="BV59" s="85"/>
      <c r="BW59" s="85"/>
      <c r="BX59" s="85"/>
      <c r="BY59" s="85"/>
      <c r="BZ59" s="85"/>
      <c r="CA59" s="85"/>
      <c r="CB59" s="86" t="e">
        <f>SUM(CB45:CB58)</f>
        <v>#REF!</v>
      </c>
      <c r="CE59" s="161"/>
      <c r="CF59" s="125"/>
      <c r="CG59" s="163"/>
      <c r="CH59" s="163"/>
      <c r="CI59" s="163"/>
      <c r="CJ59" s="157"/>
      <c r="CK59" s="418">
        <f>BY59-BV59+MAR!CK59</f>
        <v>0</v>
      </c>
      <c r="CL59" s="424"/>
      <c r="CM59" s="424"/>
      <c r="CN59" s="124">
        <f t="shared" si="63"/>
        <v>0</v>
      </c>
      <c r="CO59" s="128">
        <f t="shared" si="64"/>
        <v>0</v>
      </c>
      <c r="CP59" s="125"/>
      <c r="CQ59" s="125">
        <f t="shared" si="65"/>
        <v>0</v>
      </c>
    </row>
    <row r="60" spans="1:95" ht="21" customHeight="1" thickBot="1" x14ac:dyDescent="0.3">
      <c r="A60" s="652" t="s">
        <v>142</v>
      </c>
      <c r="B60" s="1257" t="s">
        <v>143</v>
      </c>
      <c r="C60" s="654" t="s">
        <v>1</v>
      </c>
      <c r="D60" s="409" t="s">
        <v>24</v>
      </c>
      <c r="E60" s="409" t="s">
        <v>25</v>
      </c>
      <c r="F60" s="471"/>
      <c r="G60" s="471"/>
      <c r="H60" s="409" t="s">
        <v>24</v>
      </c>
      <c r="I60" s="414" t="s">
        <v>25</v>
      </c>
      <c r="J60" s="473"/>
      <c r="K60" s="501" t="s">
        <v>48</v>
      </c>
      <c r="L60" s="409" t="s">
        <v>24</v>
      </c>
      <c r="M60" s="409" t="s">
        <v>25</v>
      </c>
      <c r="N60" s="471" t="s">
        <v>57</v>
      </c>
      <c r="O60" s="471"/>
      <c r="P60" s="414" t="s">
        <v>24</v>
      </c>
      <c r="Q60" s="433" t="s">
        <v>25</v>
      </c>
      <c r="R60" s="479"/>
      <c r="S60" s="479"/>
      <c r="T60" s="409" t="s">
        <v>24</v>
      </c>
      <c r="U60" s="409" t="s">
        <v>24</v>
      </c>
      <c r="V60" s="493"/>
      <c r="W60" s="1258" t="s">
        <v>241</v>
      </c>
      <c r="X60" s="433" t="s">
        <v>24</v>
      </c>
      <c r="Y60" s="409" t="s">
        <v>25</v>
      </c>
      <c r="Z60" s="471"/>
      <c r="AA60" s="471"/>
      <c r="AB60" s="409" t="s">
        <v>25</v>
      </c>
      <c r="AC60" s="409" t="s">
        <v>25</v>
      </c>
      <c r="AD60" s="478"/>
      <c r="AE60" s="473"/>
      <c r="AF60" s="409" t="s">
        <v>24</v>
      </c>
      <c r="AG60" s="409" t="s">
        <v>25</v>
      </c>
      <c r="AH60" s="473"/>
      <c r="AI60" s="123">
        <f t="shared" ref="AI60:AI75" si="175">COUNTIF($D60:$AH60,"D")</f>
        <v>8</v>
      </c>
      <c r="AJ60" s="61">
        <f t="shared" ref="AJ60:AJ75" si="176">COUNTIF($D60:$AH60,"N")</f>
        <v>8</v>
      </c>
      <c r="AK60" s="61">
        <f>COUNTIF($D60:$AH60,"DTS4S")+COUNTIF($D60:$AH60,"DTS4S1")</f>
        <v>0</v>
      </c>
      <c r="AL60" s="61">
        <f>COUNTIF($D60:$AH60,"NTS4S")+COUNTIF($D60:$AH60,"NTS4S1")</f>
        <v>0</v>
      </c>
      <c r="AM60" s="61">
        <f t="shared" ref="AM60:AM75" si="177">COUNTIF($D60:$AH60,"S")</f>
        <v>0</v>
      </c>
      <c r="AN60" s="61">
        <f t="shared" ref="AN60:AN75" si="178">COUNTIF($D60:$AH60,"DT")</f>
        <v>0</v>
      </c>
      <c r="AO60" s="61">
        <f t="shared" ref="AO60:AO75" si="179">COUNTIF($D60:$AH60,"NT")</f>
        <v>0</v>
      </c>
      <c r="AP60" s="61">
        <f t="shared" ref="AP60:AP75" si="180">COUNTIF($D60:$AH60,"t")</f>
        <v>0</v>
      </c>
      <c r="AQ60" s="61">
        <f t="shared" ref="AQ60:AQ75" si="181">COUNTIF($D60:$AH60,"FE")</f>
        <v>0</v>
      </c>
      <c r="AR60" s="61">
        <f>COUNTIF($D60:$AH60,"LN")</f>
        <v>0</v>
      </c>
      <c r="AS60" s="61">
        <f t="shared" ref="AS60:AS75" si="182">COUNTIF($D60:$AH60,"DS")</f>
        <v>0</v>
      </c>
      <c r="AT60" s="61">
        <f t="shared" ref="AT60:AT75" si="183">COUNTIF($D60:$AH60,"DISP")</f>
        <v>0</v>
      </c>
      <c r="AU60" s="61">
        <f t="shared" ref="AU60:AU75" si="184">COUNTIF($D60:$AH60,"L")</f>
        <v>0</v>
      </c>
      <c r="AV60" s="61">
        <f t="shared" ref="AV60:AV75" si="185">COUNTIF($D60:$AH60,"B")</f>
        <v>0</v>
      </c>
      <c r="AW60" s="61">
        <f t="shared" ref="AW60:AW75" si="186">COUNTIF($D60:$AH60,"SA")</f>
        <v>0</v>
      </c>
      <c r="AX60" s="61">
        <f t="shared" ref="AX60:AX75" si="187">COUNTIF($D60:$AH60,"SAT")</f>
        <v>0</v>
      </c>
      <c r="AY60" s="61">
        <f t="shared" ref="AY60:AY75" si="188">COUNTIF($D60:$AH60,"SE")</f>
        <v>0</v>
      </c>
      <c r="AZ60" s="61">
        <f t="shared" ref="AZ60:AZ75" si="189">COUNTIF($D60:$AH60,"OJTD")+COUNTIF($D60:$AH60,"OJTN")</f>
        <v>0</v>
      </c>
      <c r="BA60" s="61">
        <f t="shared" ref="BA60:BA75" si="190">COUNTIF($D60:$AH60,"TR")</f>
        <v>0</v>
      </c>
      <c r="BB60" s="61">
        <f t="shared" ref="BB60:BB75" si="191">COUNTIF($D60:$AH60,"F")</f>
        <v>0</v>
      </c>
      <c r="BC60" s="62">
        <f t="shared" ref="BC60:BC75" si="192">+AI60+AJ60+AN60+AO60+((AQ60+AU60+AV60+AY60)*8)/12+AW60+AX60+AZ60+BA60+AM60</f>
        <v>16</v>
      </c>
      <c r="BD60" s="63"/>
      <c r="BE60" s="545">
        <f t="shared" si="58"/>
        <v>8</v>
      </c>
      <c r="BF60" s="5">
        <f t="shared" si="66"/>
        <v>0</v>
      </c>
      <c r="BG60" s="5">
        <f t="shared" si="170"/>
        <v>1</v>
      </c>
      <c r="BH60" s="5">
        <f t="shared" si="67"/>
        <v>0</v>
      </c>
      <c r="BI60" s="5">
        <f t="shared" si="68"/>
        <v>0</v>
      </c>
      <c r="BJ60" s="5">
        <f t="shared" si="171"/>
        <v>1</v>
      </c>
      <c r="BK60" s="5">
        <f t="shared" si="69"/>
        <v>0</v>
      </c>
      <c r="BL60" s="5">
        <f t="shared" si="172"/>
        <v>1</v>
      </c>
      <c r="BM60" s="5">
        <f t="shared" si="173"/>
        <v>0</v>
      </c>
      <c r="BN60" s="143">
        <f t="shared" si="174"/>
        <v>0</v>
      </c>
      <c r="BO60" s="145">
        <f>+BE60+MAR!BO60</f>
        <v>28.166666666666668</v>
      </c>
      <c r="BP60" s="64">
        <f>+BO60+(JAN!BN64+FEV!BN60+MAR!BN60+BN60)*(12/24)-$BO$12</f>
        <v>2</v>
      </c>
      <c r="BQ60" s="65">
        <f t="shared" ref="BQ60" si="193">IF(BP60&gt;=(-11/24),0,(-BP60)/(12/24))</f>
        <v>0</v>
      </c>
      <c r="BR60" s="545">
        <f t="shared" ref="BR60:BR65" si="194">+BO60+BY60*$BD$2</f>
        <v>29.666666666666668</v>
      </c>
      <c r="BS60" s="545">
        <f t="shared" ref="BS60" si="195">+BR60-$BO$12</f>
        <v>1</v>
      </c>
      <c r="BT60" s="66" t="e">
        <f t="shared" ref="BT60:BT65" si="196">+(BR60/$BR$77)-1</f>
        <v>#REF!</v>
      </c>
      <c r="BU60" s="67">
        <f t="shared" ref="BU60:BU75" si="197">+BF60+BG60</f>
        <v>1</v>
      </c>
      <c r="BV60" s="67">
        <f>+BH60+BI60</f>
        <v>0</v>
      </c>
      <c r="BW60" s="67">
        <f t="shared" ref="BW60:BW75" si="198">+BJ60+BK60</f>
        <v>1</v>
      </c>
      <c r="BX60" s="67">
        <f t="shared" ref="BX60:BX75" si="199">+BL60+BM60</f>
        <v>1</v>
      </c>
      <c r="BY60" s="68">
        <f>+BU60+BV60+BW60+BX60</f>
        <v>3</v>
      </c>
      <c r="BZ60" s="67">
        <f>+BN60+MAR!BZ60</f>
        <v>5</v>
      </c>
      <c r="CA60" s="67">
        <f>+MAR!CA60+BX60</f>
        <v>6</v>
      </c>
      <c r="CB60" s="68">
        <f>+CA60-BZ60</f>
        <v>1</v>
      </c>
      <c r="CC60" s="23"/>
      <c r="CD60" s="23"/>
      <c r="CE60" s="161">
        <f t="shared" ref="CE60:CE75" si="200">+BE60</f>
        <v>8</v>
      </c>
      <c r="CF60" s="125">
        <f t="shared" ref="CF60:CF75" si="201">+BC60+BF60+BG60+BJ60+BK60+BL60+BM60+BH60+BI60</f>
        <v>19</v>
      </c>
      <c r="CG60" s="163">
        <f t="shared" si="59"/>
        <v>192</v>
      </c>
      <c r="CH60" s="163">
        <f t="shared" si="60"/>
        <v>36</v>
      </c>
      <c r="CI60" s="163">
        <f t="shared" si="61"/>
        <v>228</v>
      </c>
      <c r="CJ60" s="157">
        <f t="shared" ref="CJ60:CJ75" si="202">+(AQ60+AU60+AV60)*8+(BN60)*12</f>
        <v>0</v>
      </c>
      <c r="CK60" s="418">
        <f>BY60-BV60+MAR!CK60</f>
        <v>9</v>
      </c>
      <c r="CL60" s="851">
        <f t="shared" ref="CL60:CL63" si="203">CK60*12+BV60*8</f>
        <v>108</v>
      </c>
      <c r="CM60" s="424"/>
      <c r="CN60" s="124">
        <f t="shared" si="63"/>
        <v>8</v>
      </c>
      <c r="CO60" s="128">
        <f t="shared" si="64"/>
        <v>228</v>
      </c>
      <c r="CP60" s="125">
        <f t="shared" ref="CP60:CP75" si="204">+BC60</f>
        <v>16</v>
      </c>
      <c r="CQ60" s="125">
        <f t="shared" si="65"/>
        <v>19</v>
      </c>
    </row>
    <row r="61" spans="1:95" ht="20.100000000000001" customHeight="1" thickBot="1" x14ac:dyDescent="0.3">
      <c r="A61" s="816" t="s">
        <v>146</v>
      </c>
      <c r="B61" s="817" t="s">
        <v>147</v>
      </c>
      <c r="C61" s="88" t="s">
        <v>2</v>
      </c>
      <c r="D61" s="409" t="s">
        <v>24</v>
      </c>
      <c r="E61" s="409" t="s">
        <v>25</v>
      </c>
      <c r="F61" s="471"/>
      <c r="G61" s="471"/>
      <c r="H61" s="409" t="s">
        <v>24</v>
      </c>
      <c r="I61" s="414" t="s">
        <v>58</v>
      </c>
      <c r="J61" s="473"/>
      <c r="K61" s="479"/>
      <c r="L61" s="409" t="s">
        <v>25</v>
      </c>
      <c r="M61" s="409" t="s">
        <v>25</v>
      </c>
      <c r="N61" s="471"/>
      <c r="O61" s="471" t="s">
        <v>50</v>
      </c>
      <c r="P61" s="414" t="s">
        <v>24</v>
      </c>
      <c r="Q61" s="433" t="s">
        <v>25</v>
      </c>
      <c r="R61" s="479"/>
      <c r="S61" s="479"/>
      <c r="T61" s="409" t="s">
        <v>32</v>
      </c>
      <c r="U61" s="409" t="s">
        <v>358</v>
      </c>
      <c r="V61" s="493" t="s">
        <v>350</v>
      </c>
      <c r="W61" s="477" t="s">
        <v>358</v>
      </c>
      <c r="X61" s="433" t="s">
        <v>32</v>
      </c>
      <c r="Y61" s="409" t="s">
        <v>32</v>
      </c>
      <c r="Z61" s="471" t="s">
        <v>350</v>
      </c>
      <c r="AA61" s="471" t="s">
        <v>351</v>
      </c>
      <c r="AB61" s="409" t="s">
        <v>358</v>
      </c>
      <c r="AC61" s="409" t="s">
        <v>32</v>
      </c>
      <c r="AD61" s="414" t="s">
        <v>32</v>
      </c>
      <c r="AE61" s="473" t="s">
        <v>48</v>
      </c>
      <c r="AF61" s="87" t="s">
        <v>57</v>
      </c>
      <c r="AG61" s="409" t="s">
        <v>25</v>
      </c>
      <c r="AH61" s="473"/>
      <c r="AI61" s="123">
        <f t="shared" si="175"/>
        <v>3</v>
      </c>
      <c r="AJ61" s="61">
        <f t="shared" si="176"/>
        <v>5</v>
      </c>
      <c r="AK61" s="61">
        <f t="shared" ref="AK61:AK75" si="205">COUNTIF($D61:$AH61,"DTS4S")+COUNTIF($D61:$AH61,"DTS4S1")</f>
        <v>0</v>
      </c>
      <c r="AL61" s="61">
        <f t="shared" ref="AL61:AL75" si="206">COUNTIF($D61:$AH61,"NTS4S")+COUNTIF($D61:$AH61,"NTS4S1")</f>
        <v>0</v>
      </c>
      <c r="AM61" s="61">
        <f t="shared" si="177"/>
        <v>0</v>
      </c>
      <c r="AN61" s="61">
        <f t="shared" si="178"/>
        <v>0</v>
      </c>
      <c r="AO61" s="61">
        <f t="shared" si="179"/>
        <v>0</v>
      </c>
      <c r="AP61" s="61">
        <f t="shared" si="180"/>
        <v>0</v>
      </c>
      <c r="AQ61" s="61">
        <f t="shared" si="181"/>
        <v>5</v>
      </c>
      <c r="AR61" s="61">
        <f t="shared" ref="AR61:AR75" si="207">COUNTIF($D61:$AH61,"LN")</f>
        <v>0</v>
      </c>
      <c r="AS61" s="61">
        <f t="shared" si="182"/>
        <v>0</v>
      </c>
      <c r="AT61" s="61">
        <f t="shared" si="183"/>
        <v>0</v>
      </c>
      <c r="AU61" s="61">
        <f t="shared" si="184"/>
        <v>0</v>
      </c>
      <c r="AV61" s="61">
        <f t="shared" si="185"/>
        <v>0</v>
      </c>
      <c r="AW61" s="61">
        <f t="shared" si="186"/>
        <v>0</v>
      </c>
      <c r="AX61" s="61">
        <f t="shared" si="187"/>
        <v>0</v>
      </c>
      <c r="AY61" s="61">
        <f t="shared" si="188"/>
        <v>0</v>
      </c>
      <c r="AZ61" s="61">
        <f t="shared" si="189"/>
        <v>0</v>
      </c>
      <c r="BA61" s="61">
        <f t="shared" si="190"/>
        <v>0</v>
      </c>
      <c r="BB61" s="61">
        <f t="shared" si="191"/>
        <v>0</v>
      </c>
      <c r="BC61" s="62">
        <f t="shared" si="192"/>
        <v>11.333333333333334</v>
      </c>
      <c r="BD61" s="63"/>
      <c r="BE61" s="545">
        <f t="shared" ref="BE61:BE74" si="208">+AI61*$BD$2+AJ61*$BD$6+AN61*$BD$2+AO61*$BD$6+AQ61*8/24+AU61*8/24+AV61*8/24+AW61*8/24+AX61*12/24+AY61*8/24+AZ61*$BD$2+BA61*8/24+BN61*(0/24)+(AM61*$BE$2)+AK61*$BF$2+AL61*$BF$6+AR61*$BD$2</f>
        <v>5.666666666666667</v>
      </c>
      <c r="BF61" s="5">
        <f t="shared" si="66"/>
        <v>0</v>
      </c>
      <c r="BG61" s="5">
        <f t="shared" si="170"/>
        <v>1</v>
      </c>
      <c r="BH61" s="5">
        <f t="shared" si="67"/>
        <v>0</v>
      </c>
      <c r="BI61" s="5">
        <f t="shared" si="68"/>
        <v>0</v>
      </c>
      <c r="BJ61" s="5">
        <f t="shared" si="171"/>
        <v>1</v>
      </c>
      <c r="BK61" s="5">
        <f t="shared" si="69"/>
        <v>0</v>
      </c>
      <c r="BL61" s="5">
        <f t="shared" si="172"/>
        <v>1</v>
      </c>
      <c r="BM61" s="5">
        <f t="shared" si="173"/>
        <v>0</v>
      </c>
      <c r="BN61" s="143">
        <f t="shared" si="174"/>
        <v>1</v>
      </c>
      <c r="BO61" s="145">
        <f>+BE61+MAR!BO61</f>
        <v>27.000000000000004</v>
      </c>
      <c r="BP61" s="64">
        <f>+BO61+(JAN!BN66+FEV!BN61+MAR!BN61+BN61)*(12/24)-$BO$12</f>
        <v>-1.1666666666666643</v>
      </c>
      <c r="BQ61" s="65">
        <f t="shared" si="165"/>
        <v>2.3333333333333286</v>
      </c>
      <c r="BR61" s="545">
        <f t="shared" si="194"/>
        <v>28.500000000000004</v>
      </c>
      <c r="BS61" s="545">
        <f t="shared" ref="BS61:BS65" si="209">+BR61-$BO$12</f>
        <v>-0.1666666666666643</v>
      </c>
      <c r="BT61" s="66" t="e">
        <f t="shared" si="196"/>
        <v>#REF!</v>
      </c>
      <c r="BU61" s="67">
        <f t="shared" si="197"/>
        <v>1</v>
      </c>
      <c r="BV61" s="67">
        <f t="shared" ref="BV61:BV75" si="210">+BH61+BI61</f>
        <v>0</v>
      </c>
      <c r="BW61" s="67">
        <f t="shared" si="198"/>
        <v>1</v>
      </c>
      <c r="BX61" s="67">
        <f t="shared" si="199"/>
        <v>1</v>
      </c>
      <c r="BY61" s="68">
        <f>+BU61+BV61+BW61+BX61</f>
        <v>3</v>
      </c>
      <c r="BZ61" s="67">
        <f>+BN61+MAR!BZ61</f>
        <v>1</v>
      </c>
      <c r="CA61" s="67">
        <f>+MAR!CA61+BX61</f>
        <v>3</v>
      </c>
      <c r="CB61" s="68">
        <f>+CA61-BZ61</f>
        <v>2</v>
      </c>
      <c r="CE61" s="161">
        <f t="shared" si="200"/>
        <v>5.666666666666667</v>
      </c>
      <c r="CF61" s="125">
        <f t="shared" si="201"/>
        <v>14.333333333333334</v>
      </c>
      <c r="CG61" s="163">
        <f t="shared" ref="CG61:CG75" si="211">+BE61*24-(AQ61+AU61+AV61)*8</f>
        <v>96</v>
      </c>
      <c r="CH61" s="163">
        <f t="shared" ref="CH61:CH75" si="212">+(BF61+BG61+BJ61+BK61+BL61+BM61)*12+(BH61+BI61)*8</f>
        <v>36</v>
      </c>
      <c r="CI61" s="163">
        <f t="shared" ref="CI61:CI75" si="213">+CG61+CH61</f>
        <v>132</v>
      </c>
      <c r="CJ61" s="157">
        <f t="shared" si="202"/>
        <v>52</v>
      </c>
      <c r="CK61" s="418">
        <f>BY61-BV61+MAR!CK61</f>
        <v>6</v>
      </c>
      <c r="CL61" s="851">
        <f>CK61*12+BV61*8+12</f>
        <v>84</v>
      </c>
      <c r="CM61" s="1109"/>
      <c r="CN61" s="124">
        <f t="shared" ref="CN61:CN75" si="214">+CE61</f>
        <v>5.666666666666667</v>
      </c>
      <c r="CO61" s="128">
        <f t="shared" ref="CO61:CO75" si="215">CI61</f>
        <v>132</v>
      </c>
      <c r="CP61" s="125">
        <f t="shared" si="204"/>
        <v>11.333333333333334</v>
      </c>
      <c r="CQ61" s="125">
        <f t="shared" ref="CQ61:CQ75" si="216">+CF61</f>
        <v>14.333333333333334</v>
      </c>
    </row>
    <row r="62" spans="1:95" ht="21" customHeight="1" thickBot="1" x14ac:dyDescent="0.3">
      <c r="A62" s="571" t="s">
        <v>148</v>
      </c>
      <c r="B62" s="1214" t="s">
        <v>149</v>
      </c>
      <c r="C62" s="26" t="s">
        <v>2</v>
      </c>
      <c r="D62" s="409" t="s">
        <v>24</v>
      </c>
      <c r="E62" s="409" t="s">
        <v>25</v>
      </c>
      <c r="F62" s="471"/>
      <c r="G62" s="471" t="s">
        <v>26</v>
      </c>
      <c r="H62" s="409" t="s">
        <v>24</v>
      </c>
      <c r="I62" s="414" t="s">
        <v>25</v>
      </c>
      <c r="J62" s="473"/>
      <c r="K62" s="479" t="s">
        <v>61</v>
      </c>
      <c r="L62" s="409" t="s">
        <v>24</v>
      </c>
      <c r="M62" s="409" t="s">
        <v>25</v>
      </c>
      <c r="N62" s="471"/>
      <c r="O62" s="1259" t="s">
        <v>241</v>
      </c>
      <c r="P62" s="414" t="s">
        <v>24</v>
      </c>
      <c r="Q62" s="433" t="s">
        <v>24</v>
      </c>
      <c r="R62" s="479" t="s">
        <v>27</v>
      </c>
      <c r="S62" s="479"/>
      <c r="T62" s="409" t="s">
        <v>31</v>
      </c>
      <c r="U62" s="409" t="s">
        <v>31</v>
      </c>
      <c r="V62" s="493"/>
      <c r="W62" s="477"/>
      <c r="X62" s="433" t="s">
        <v>25</v>
      </c>
      <c r="Y62" s="409" t="s">
        <v>25</v>
      </c>
      <c r="Z62" s="471"/>
      <c r="AA62" s="471" t="s">
        <v>27</v>
      </c>
      <c r="AB62" s="409" t="s">
        <v>25</v>
      </c>
      <c r="AC62" s="409" t="s">
        <v>25</v>
      </c>
      <c r="AD62" s="478"/>
      <c r="AE62" s="473" t="s">
        <v>240</v>
      </c>
      <c r="AF62" s="409" t="s">
        <v>27</v>
      </c>
      <c r="AG62" s="409" t="s">
        <v>25</v>
      </c>
      <c r="AH62" s="473"/>
      <c r="AI62" s="123">
        <f t="shared" si="175"/>
        <v>5</v>
      </c>
      <c r="AJ62" s="61">
        <f t="shared" si="176"/>
        <v>8</v>
      </c>
      <c r="AK62" s="61">
        <f t="shared" si="205"/>
        <v>0</v>
      </c>
      <c r="AL62" s="61">
        <f t="shared" si="206"/>
        <v>0</v>
      </c>
      <c r="AM62" s="61">
        <f t="shared" si="177"/>
        <v>0</v>
      </c>
      <c r="AN62" s="61">
        <f t="shared" si="178"/>
        <v>1</v>
      </c>
      <c r="AO62" s="61">
        <f t="shared" si="179"/>
        <v>3</v>
      </c>
      <c r="AP62" s="61">
        <f t="shared" si="180"/>
        <v>2</v>
      </c>
      <c r="AQ62" s="61">
        <f t="shared" si="181"/>
        <v>0</v>
      </c>
      <c r="AR62" s="61">
        <f t="shared" si="207"/>
        <v>0</v>
      </c>
      <c r="AS62" s="61">
        <f t="shared" si="182"/>
        <v>0</v>
      </c>
      <c r="AT62" s="61">
        <f t="shared" si="183"/>
        <v>0</v>
      </c>
      <c r="AU62" s="61">
        <f t="shared" si="184"/>
        <v>0</v>
      </c>
      <c r="AV62" s="61">
        <f t="shared" si="185"/>
        <v>0</v>
      </c>
      <c r="AW62" s="61">
        <f t="shared" si="186"/>
        <v>0</v>
      </c>
      <c r="AX62" s="61">
        <f t="shared" si="187"/>
        <v>0</v>
      </c>
      <c r="AY62" s="61">
        <f t="shared" si="188"/>
        <v>0</v>
      </c>
      <c r="AZ62" s="61">
        <f t="shared" si="189"/>
        <v>0</v>
      </c>
      <c r="BA62" s="61">
        <f t="shared" si="190"/>
        <v>0</v>
      </c>
      <c r="BB62" s="61">
        <f t="shared" si="191"/>
        <v>0</v>
      </c>
      <c r="BC62" s="62">
        <f t="shared" si="192"/>
        <v>17</v>
      </c>
      <c r="BD62" s="63"/>
      <c r="BE62" s="545">
        <f t="shared" si="208"/>
        <v>8.5</v>
      </c>
      <c r="BF62" s="5">
        <f t="shared" si="66"/>
        <v>1</v>
      </c>
      <c r="BG62" s="5">
        <f t="shared" si="170"/>
        <v>0</v>
      </c>
      <c r="BH62" s="5">
        <f t="shared" si="67"/>
        <v>0</v>
      </c>
      <c r="BI62" s="5">
        <f t="shared" si="68"/>
        <v>0</v>
      </c>
      <c r="BJ62" s="5">
        <f t="shared" si="171"/>
        <v>0</v>
      </c>
      <c r="BK62" s="5">
        <f t="shared" si="69"/>
        <v>1</v>
      </c>
      <c r="BL62" s="5">
        <f t="shared" si="172"/>
        <v>1</v>
      </c>
      <c r="BM62" s="5">
        <f t="shared" si="173"/>
        <v>0</v>
      </c>
      <c r="BN62" s="143">
        <f t="shared" si="174"/>
        <v>0</v>
      </c>
      <c r="BO62" s="145">
        <f>+BE62+MAR!BO62</f>
        <v>30.333333333333336</v>
      </c>
      <c r="BP62" s="64">
        <f>+BO62+(JAN!BN67+FEV!BN62+MAR!BN62+BN62)*(12/24)-$BO$12</f>
        <v>2.6666666666666679</v>
      </c>
      <c r="BQ62" s="65">
        <f t="shared" si="165"/>
        <v>0</v>
      </c>
      <c r="BR62" s="545">
        <f t="shared" si="194"/>
        <v>31.833333333333336</v>
      </c>
      <c r="BS62" s="545">
        <f t="shared" si="209"/>
        <v>3.1666666666666679</v>
      </c>
      <c r="BT62" s="66" t="e">
        <f t="shared" si="196"/>
        <v>#REF!</v>
      </c>
      <c r="BU62" s="67">
        <f t="shared" si="197"/>
        <v>1</v>
      </c>
      <c r="BV62" s="67">
        <f t="shared" si="210"/>
        <v>0</v>
      </c>
      <c r="BW62" s="67">
        <f t="shared" si="198"/>
        <v>1</v>
      </c>
      <c r="BX62" s="67">
        <f t="shared" si="199"/>
        <v>1</v>
      </c>
      <c r="BY62" s="68">
        <f t="shared" ref="BY62:BY75" si="217">+BU62+BV62+BW62+BX62</f>
        <v>3</v>
      </c>
      <c r="BZ62" s="917">
        <f>+BN62+MAR!BZ62+4</f>
        <v>6</v>
      </c>
      <c r="CA62" s="67">
        <f>+MAR!CA62+BX62</f>
        <v>6</v>
      </c>
      <c r="CB62" s="68">
        <f>+CA62-BZ62</f>
        <v>0</v>
      </c>
      <c r="CE62" s="161">
        <f t="shared" si="200"/>
        <v>8.5</v>
      </c>
      <c r="CF62" s="125">
        <f t="shared" si="201"/>
        <v>20</v>
      </c>
      <c r="CG62" s="163">
        <f t="shared" si="211"/>
        <v>204</v>
      </c>
      <c r="CH62" s="163">
        <f t="shared" si="212"/>
        <v>36</v>
      </c>
      <c r="CI62" s="163">
        <f t="shared" si="213"/>
        <v>240</v>
      </c>
      <c r="CJ62" s="157">
        <f t="shared" si="202"/>
        <v>0</v>
      </c>
      <c r="CK62" s="418">
        <f>BY62-BV62+MAR!CK62</f>
        <v>9</v>
      </c>
      <c r="CL62" s="851">
        <f>CK62*12+BV62*8+12</f>
        <v>120</v>
      </c>
      <c r="CM62" s="1109"/>
      <c r="CN62" s="124">
        <f t="shared" si="214"/>
        <v>8.5</v>
      </c>
      <c r="CO62" s="128">
        <f t="shared" si="215"/>
        <v>240</v>
      </c>
      <c r="CP62" s="125">
        <f t="shared" si="204"/>
        <v>17</v>
      </c>
      <c r="CQ62" s="125">
        <f t="shared" si="216"/>
        <v>20</v>
      </c>
    </row>
    <row r="63" spans="1:95" ht="21" customHeight="1" thickBot="1" x14ac:dyDescent="0.3">
      <c r="A63" s="816" t="s">
        <v>150</v>
      </c>
      <c r="B63" s="569" t="s">
        <v>151</v>
      </c>
      <c r="C63" s="26" t="s">
        <v>2</v>
      </c>
      <c r="D63" s="409" t="s">
        <v>24</v>
      </c>
      <c r="E63" s="409" t="s">
        <v>25</v>
      </c>
      <c r="F63" s="471"/>
      <c r="G63" s="471"/>
      <c r="H63" s="409" t="s">
        <v>24</v>
      </c>
      <c r="I63" s="414" t="s">
        <v>25</v>
      </c>
      <c r="J63" s="473"/>
      <c r="K63" s="479" t="s">
        <v>61</v>
      </c>
      <c r="L63" s="409" t="s">
        <v>24</v>
      </c>
      <c r="M63" s="409" t="s">
        <v>25</v>
      </c>
      <c r="N63" s="471" t="s">
        <v>27</v>
      </c>
      <c r="O63" s="471"/>
      <c r="P63" s="414" t="s">
        <v>31</v>
      </c>
      <c r="Q63" s="433" t="s">
        <v>25</v>
      </c>
      <c r="R63" s="479"/>
      <c r="S63" s="479"/>
      <c r="T63" s="409" t="s">
        <v>24</v>
      </c>
      <c r="U63" s="409" t="s">
        <v>24</v>
      </c>
      <c r="V63" s="493"/>
      <c r="W63" s="477"/>
      <c r="X63" s="433" t="s">
        <v>24</v>
      </c>
      <c r="Y63" s="409" t="s">
        <v>24</v>
      </c>
      <c r="Z63" s="471" t="s">
        <v>49</v>
      </c>
      <c r="AA63" s="471"/>
      <c r="AB63" s="409" t="s">
        <v>25</v>
      </c>
      <c r="AC63" s="409" t="s">
        <v>25</v>
      </c>
      <c r="AD63" s="478"/>
      <c r="AE63" s="473"/>
      <c r="AF63" s="409" t="s">
        <v>24</v>
      </c>
      <c r="AG63" s="409" t="s">
        <v>25</v>
      </c>
      <c r="AH63" s="473"/>
      <c r="AI63" s="123">
        <f t="shared" si="175"/>
        <v>8</v>
      </c>
      <c r="AJ63" s="61">
        <f t="shared" si="176"/>
        <v>7</v>
      </c>
      <c r="AK63" s="61">
        <f t="shared" si="205"/>
        <v>0</v>
      </c>
      <c r="AL63" s="61">
        <f t="shared" si="206"/>
        <v>0</v>
      </c>
      <c r="AM63" s="61">
        <f t="shared" si="177"/>
        <v>0</v>
      </c>
      <c r="AN63" s="61">
        <f t="shared" si="178"/>
        <v>0</v>
      </c>
      <c r="AO63" s="61">
        <f t="shared" si="179"/>
        <v>1</v>
      </c>
      <c r="AP63" s="61">
        <f t="shared" si="180"/>
        <v>1</v>
      </c>
      <c r="AQ63" s="61">
        <f t="shared" si="181"/>
        <v>0</v>
      </c>
      <c r="AR63" s="61">
        <f t="shared" si="207"/>
        <v>0</v>
      </c>
      <c r="AS63" s="61">
        <f t="shared" si="182"/>
        <v>0</v>
      </c>
      <c r="AT63" s="61">
        <f t="shared" si="183"/>
        <v>0</v>
      </c>
      <c r="AU63" s="61">
        <f t="shared" si="184"/>
        <v>0</v>
      </c>
      <c r="AV63" s="61">
        <f t="shared" si="185"/>
        <v>0</v>
      </c>
      <c r="AW63" s="61">
        <f t="shared" si="186"/>
        <v>0</v>
      </c>
      <c r="AX63" s="61">
        <f t="shared" si="187"/>
        <v>0</v>
      </c>
      <c r="AY63" s="61">
        <f t="shared" si="188"/>
        <v>0</v>
      </c>
      <c r="AZ63" s="61">
        <f t="shared" si="189"/>
        <v>0</v>
      </c>
      <c r="BA63" s="61">
        <f t="shared" si="190"/>
        <v>0</v>
      </c>
      <c r="BB63" s="61">
        <f t="shared" si="191"/>
        <v>0</v>
      </c>
      <c r="BC63" s="62">
        <f t="shared" si="192"/>
        <v>16</v>
      </c>
      <c r="BD63" s="63"/>
      <c r="BE63" s="545">
        <f t="shared" si="208"/>
        <v>8</v>
      </c>
      <c r="BF63" s="5">
        <f t="shared" si="66"/>
        <v>1</v>
      </c>
      <c r="BG63" s="5">
        <f t="shared" si="170"/>
        <v>0</v>
      </c>
      <c r="BH63" s="5">
        <f t="shared" si="67"/>
        <v>0</v>
      </c>
      <c r="BI63" s="5">
        <f t="shared" si="68"/>
        <v>0</v>
      </c>
      <c r="BJ63" s="5">
        <f t="shared" si="171"/>
        <v>0</v>
      </c>
      <c r="BK63" s="5">
        <f t="shared" si="69"/>
        <v>1</v>
      </c>
      <c r="BL63" s="5">
        <f t="shared" si="172"/>
        <v>0</v>
      </c>
      <c r="BM63" s="5">
        <f t="shared" si="173"/>
        <v>0</v>
      </c>
      <c r="BN63" s="143">
        <f t="shared" si="174"/>
        <v>0</v>
      </c>
      <c r="BO63" s="145">
        <f>+BE63+MAR!BO63</f>
        <v>30.166666666666668</v>
      </c>
      <c r="BP63" s="64">
        <f>+BO63+(JAN!BN33+FEV!BN63+MAR!BN63+BN63)*(12/24)-$BO$12</f>
        <v>1.5</v>
      </c>
      <c r="BQ63" s="65">
        <f t="shared" si="165"/>
        <v>0</v>
      </c>
      <c r="BR63" s="545">
        <f t="shared" si="194"/>
        <v>31.166666666666668</v>
      </c>
      <c r="BS63" s="545">
        <f t="shared" si="209"/>
        <v>2.5</v>
      </c>
      <c r="BT63" s="66" t="e">
        <f t="shared" si="196"/>
        <v>#REF!</v>
      </c>
      <c r="BU63" s="67">
        <f t="shared" si="197"/>
        <v>1</v>
      </c>
      <c r="BV63" s="67">
        <f t="shared" si="210"/>
        <v>0</v>
      </c>
      <c r="BW63" s="67">
        <f t="shared" si="198"/>
        <v>1</v>
      </c>
      <c r="BX63" s="67">
        <f t="shared" si="199"/>
        <v>0</v>
      </c>
      <c r="BY63" s="68">
        <f t="shared" si="217"/>
        <v>2</v>
      </c>
      <c r="BZ63" s="67">
        <f>+BN63+MAR!BZ63</f>
        <v>0</v>
      </c>
      <c r="CA63" s="67">
        <f>+MAR!CA63+BX63</f>
        <v>12</v>
      </c>
      <c r="CB63" s="68">
        <f t="shared" ref="CB63" si="218">+CA63-BZ63</f>
        <v>12</v>
      </c>
      <c r="CE63" s="161">
        <f t="shared" si="200"/>
        <v>8</v>
      </c>
      <c r="CF63" s="125">
        <f t="shared" si="201"/>
        <v>18</v>
      </c>
      <c r="CG63" s="163">
        <f t="shared" si="211"/>
        <v>192</v>
      </c>
      <c r="CH63" s="163">
        <f t="shared" si="212"/>
        <v>24</v>
      </c>
      <c r="CI63" s="163">
        <f t="shared" si="213"/>
        <v>216</v>
      </c>
      <c r="CJ63" s="157">
        <f t="shared" si="202"/>
        <v>0</v>
      </c>
      <c r="CK63" s="418">
        <f>BY63-BV63+MAR!CK63</f>
        <v>7</v>
      </c>
      <c r="CL63" s="424">
        <f t="shared" si="203"/>
        <v>84</v>
      </c>
      <c r="CM63" s="424"/>
      <c r="CN63" s="124">
        <f t="shared" si="214"/>
        <v>8</v>
      </c>
      <c r="CO63" s="128">
        <f t="shared" si="215"/>
        <v>216</v>
      </c>
      <c r="CP63" s="125">
        <f t="shared" si="204"/>
        <v>16</v>
      </c>
      <c r="CQ63" s="125">
        <f t="shared" si="216"/>
        <v>18</v>
      </c>
    </row>
    <row r="64" spans="1:95" ht="21" customHeight="1" thickBot="1" x14ac:dyDescent="0.3">
      <c r="A64" s="571" t="s">
        <v>152</v>
      </c>
      <c r="B64" s="1214" t="s">
        <v>102</v>
      </c>
      <c r="C64" s="26" t="s">
        <v>2</v>
      </c>
      <c r="D64" s="409" t="s">
        <v>24</v>
      </c>
      <c r="E64" s="409" t="s">
        <v>25</v>
      </c>
      <c r="F64" s="471"/>
      <c r="G64" s="471" t="s">
        <v>57</v>
      </c>
      <c r="H64" s="407" t="s">
        <v>25</v>
      </c>
      <c r="I64" s="430" t="s">
        <v>25</v>
      </c>
      <c r="J64" s="473"/>
      <c r="K64" s="479" t="s">
        <v>61</v>
      </c>
      <c r="L64" s="409" t="s">
        <v>24</v>
      </c>
      <c r="M64" s="409" t="s">
        <v>24</v>
      </c>
      <c r="N64" s="1256" t="s">
        <v>240</v>
      </c>
      <c r="O64" s="471"/>
      <c r="P64" s="414" t="s">
        <v>24</v>
      </c>
      <c r="Q64" s="433" t="s">
        <v>25</v>
      </c>
      <c r="R64" s="479"/>
      <c r="S64" s="501" t="s">
        <v>239</v>
      </c>
      <c r="T64" s="409" t="s">
        <v>27</v>
      </c>
      <c r="U64" s="409" t="s">
        <v>27</v>
      </c>
      <c r="V64" s="499"/>
      <c r="W64" s="498"/>
      <c r="X64" s="433" t="s">
        <v>25</v>
      </c>
      <c r="Y64" s="409" t="s">
        <v>25</v>
      </c>
      <c r="Z64" s="471"/>
      <c r="AA64" s="501" t="s">
        <v>241</v>
      </c>
      <c r="AB64" s="409" t="s">
        <v>25</v>
      </c>
      <c r="AC64" s="407" t="s">
        <v>25</v>
      </c>
      <c r="AD64" s="498"/>
      <c r="AE64" s="473" t="s">
        <v>239</v>
      </c>
      <c r="AF64" s="409" t="s">
        <v>24</v>
      </c>
      <c r="AG64" s="409" t="s">
        <v>25</v>
      </c>
      <c r="AH64" s="473"/>
      <c r="AI64" s="123">
        <f t="shared" si="175"/>
        <v>5</v>
      </c>
      <c r="AJ64" s="61">
        <f t="shared" si="176"/>
        <v>9</v>
      </c>
      <c r="AK64" s="61">
        <f t="shared" si="205"/>
        <v>0</v>
      </c>
      <c r="AL64" s="61">
        <f t="shared" si="206"/>
        <v>0</v>
      </c>
      <c r="AM64" s="61">
        <f t="shared" si="177"/>
        <v>0</v>
      </c>
      <c r="AN64" s="61">
        <f t="shared" si="178"/>
        <v>0</v>
      </c>
      <c r="AO64" s="61">
        <f t="shared" si="179"/>
        <v>2</v>
      </c>
      <c r="AP64" s="61">
        <f t="shared" si="180"/>
        <v>0</v>
      </c>
      <c r="AQ64" s="61">
        <f t="shared" si="181"/>
        <v>0</v>
      </c>
      <c r="AR64" s="61">
        <f t="shared" si="207"/>
        <v>0</v>
      </c>
      <c r="AS64" s="61">
        <f t="shared" si="182"/>
        <v>0</v>
      </c>
      <c r="AT64" s="61">
        <f t="shared" si="183"/>
        <v>0</v>
      </c>
      <c r="AU64" s="61">
        <f t="shared" si="184"/>
        <v>0</v>
      </c>
      <c r="AV64" s="61">
        <f t="shared" si="185"/>
        <v>0</v>
      </c>
      <c r="AW64" s="61">
        <f t="shared" si="186"/>
        <v>0</v>
      </c>
      <c r="AX64" s="61">
        <f t="shared" si="187"/>
        <v>0</v>
      </c>
      <c r="AY64" s="61">
        <f t="shared" si="188"/>
        <v>0</v>
      </c>
      <c r="AZ64" s="61">
        <f t="shared" si="189"/>
        <v>0</v>
      </c>
      <c r="BA64" s="61">
        <f t="shared" si="190"/>
        <v>0</v>
      </c>
      <c r="BB64" s="61">
        <f t="shared" si="191"/>
        <v>0</v>
      </c>
      <c r="BC64" s="62">
        <f t="shared" si="192"/>
        <v>16</v>
      </c>
      <c r="BD64" s="63"/>
      <c r="BE64" s="545">
        <f t="shared" si="208"/>
        <v>8</v>
      </c>
      <c r="BF64" s="5">
        <f t="shared" ref="BF64:BF75" si="219">COUNTIF($D64:$AH64,"DTS")+COUNTIF($D64:$AH64,"DTS1")</f>
        <v>1</v>
      </c>
      <c r="BG64" s="5">
        <f t="shared" si="170"/>
        <v>1</v>
      </c>
      <c r="BH64" s="5">
        <f t="shared" ref="BH64:BH75" si="220">COUNTIF($D64:$AH64,"DTS4S")+COUNTIF($D64:$AH64,"DTS4S1")</f>
        <v>0</v>
      </c>
      <c r="BI64" s="5">
        <f t="shared" ref="BI64:BI75" si="221">COUNTIF($D64:$AH64,"NTS4S")+COUNTIF($D64:$AH64,"NTS4S1")</f>
        <v>0</v>
      </c>
      <c r="BJ64" s="5">
        <f t="shared" si="171"/>
        <v>2</v>
      </c>
      <c r="BK64" s="5">
        <f t="shared" ref="BK64:BK75" si="222">COUNTIF($D64:$AH64,"NTS5S")+COUNTIF($D64:$AH64,"NTS5S1")</f>
        <v>1</v>
      </c>
      <c r="BL64" s="5">
        <f t="shared" si="172"/>
        <v>1</v>
      </c>
      <c r="BM64" s="5">
        <f t="shared" si="173"/>
        <v>0</v>
      </c>
      <c r="BN64" s="143">
        <f t="shared" si="174"/>
        <v>0</v>
      </c>
      <c r="BO64" s="145">
        <f>+BE64+MAR!BO64</f>
        <v>29.166666666666668</v>
      </c>
      <c r="BP64" s="64">
        <f>+BO64+(JAN!BN68+FEV!BN64+MAR!BN64+BN64)*(12/24)-$BO$12</f>
        <v>0.5</v>
      </c>
      <c r="BQ64" s="65">
        <f t="shared" si="165"/>
        <v>0</v>
      </c>
      <c r="BR64" s="545">
        <f t="shared" si="194"/>
        <v>32.166666666666671</v>
      </c>
      <c r="BS64" s="545">
        <f t="shared" si="209"/>
        <v>3.5000000000000036</v>
      </c>
      <c r="BT64" s="66" t="e">
        <f t="shared" si="196"/>
        <v>#REF!</v>
      </c>
      <c r="BU64" s="67">
        <f t="shared" si="197"/>
        <v>2</v>
      </c>
      <c r="BV64" s="67">
        <f t="shared" si="210"/>
        <v>0</v>
      </c>
      <c r="BW64" s="67">
        <f t="shared" si="198"/>
        <v>3</v>
      </c>
      <c r="BX64" s="67">
        <f t="shared" si="199"/>
        <v>1</v>
      </c>
      <c r="BY64" s="68">
        <f t="shared" si="217"/>
        <v>6</v>
      </c>
      <c r="BZ64" s="67">
        <f>+BN64+MAR!BZ64</f>
        <v>4</v>
      </c>
      <c r="CA64" s="67">
        <f>+MAR!CA64+BX64</f>
        <v>9</v>
      </c>
      <c r="CB64" s="68">
        <f>+CA64-BZ64</f>
        <v>5</v>
      </c>
      <c r="CE64" s="161">
        <f t="shared" si="200"/>
        <v>8</v>
      </c>
      <c r="CF64" s="125">
        <f t="shared" si="201"/>
        <v>22</v>
      </c>
      <c r="CG64" s="163">
        <f t="shared" si="211"/>
        <v>192</v>
      </c>
      <c r="CH64" s="163">
        <f t="shared" si="212"/>
        <v>72</v>
      </c>
      <c r="CI64" s="163">
        <f t="shared" si="213"/>
        <v>264</v>
      </c>
      <c r="CJ64" s="157">
        <f t="shared" si="202"/>
        <v>0</v>
      </c>
      <c r="CK64" s="418">
        <f>BY64-BV64+MAR!CK64</f>
        <v>11</v>
      </c>
      <c r="CL64" s="929">
        <f>CK64*12+BV64*8+"05"</f>
        <v>137</v>
      </c>
      <c r="CM64" s="929"/>
      <c r="CN64" s="124">
        <f t="shared" si="214"/>
        <v>8</v>
      </c>
      <c r="CO64" s="128">
        <f t="shared" si="215"/>
        <v>264</v>
      </c>
      <c r="CP64" s="125">
        <f t="shared" si="204"/>
        <v>16</v>
      </c>
      <c r="CQ64" s="125">
        <f t="shared" si="216"/>
        <v>22</v>
      </c>
    </row>
    <row r="65" spans="1:95" ht="21" customHeight="1" thickBot="1" x14ac:dyDescent="0.3">
      <c r="A65" s="816" t="s">
        <v>153</v>
      </c>
      <c r="B65" s="818" t="s">
        <v>161</v>
      </c>
      <c r="C65" s="654" t="s">
        <v>2</v>
      </c>
      <c r="D65" s="409" t="s">
        <v>24</v>
      </c>
      <c r="E65" s="409" t="s">
        <v>25</v>
      </c>
      <c r="F65" s="471"/>
      <c r="G65" s="471"/>
      <c r="H65" s="409" t="s">
        <v>32</v>
      </c>
      <c r="I65" s="414" t="s">
        <v>32</v>
      </c>
      <c r="J65" s="473"/>
      <c r="K65" s="479" t="s">
        <v>31</v>
      </c>
      <c r="L65" s="409" t="s">
        <v>24</v>
      </c>
      <c r="M65" s="409" t="s">
        <v>25</v>
      </c>
      <c r="N65" s="471"/>
      <c r="O65" s="471"/>
      <c r="P65" s="414" t="s">
        <v>24</v>
      </c>
      <c r="Q65" s="433" t="s">
        <v>25</v>
      </c>
      <c r="R65" s="479"/>
      <c r="S65" s="479"/>
      <c r="T65" s="409" t="s">
        <v>24</v>
      </c>
      <c r="U65" s="409" t="s">
        <v>24</v>
      </c>
      <c r="V65" s="493"/>
      <c r="W65" s="477" t="s">
        <v>50</v>
      </c>
      <c r="X65" s="433" t="s">
        <v>24</v>
      </c>
      <c r="Y65" s="409" t="s">
        <v>24</v>
      </c>
      <c r="Z65" s="471"/>
      <c r="AA65" s="471"/>
      <c r="AB65" s="409" t="s">
        <v>25</v>
      </c>
      <c r="AC65" s="409" t="s">
        <v>25</v>
      </c>
      <c r="AD65" s="478"/>
      <c r="AE65" s="473" t="s">
        <v>48</v>
      </c>
      <c r="AF65" s="409" t="s">
        <v>24</v>
      </c>
      <c r="AG65" s="409" t="s">
        <v>25</v>
      </c>
      <c r="AH65" s="473"/>
      <c r="AI65" s="123">
        <f t="shared" si="175"/>
        <v>8</v>
      </c>
      <c r="AJ65" s="61">
        <f t="shared" si="176"/>
        <v>6</v>
      </c>
      <c r="AK65" s="61">
        <f t="shared" si="205"/>
        <v>0</v>
      </c>
      <c r="AL65" s="61">
        <f t="shared" si="206"/>
        <v>0</v>
      </c>
      <c r="AM65" s="61">
        <f t="shared" si="177"/>
        <v>0</v>
      </c>
      <c r="AN65" s="61">
        <f t="shared" si="178"/>
        <v>0</v>
      </c>
      <c r="AO65" s="61">
        <f t="shared" si="179"/>
        <v>0</v>
      </c>
      <c r="AP65" s="61">
        <f t="shared" si="180"/>
        <v>1</v>
      </c>
      <c r="AQ65" s="61">
        <f t="shared" si="181"/>
        <v>2</v>
      </c>
      <c r="AR65" s="61">
        <f t="shared" si="207"/>
        <v>0</v>
      </c>
      <c r="AS65" s="61">
        <f t="shared" si="182"/>
        <v>0</v>
      </c>
      <c r="AT65" s="61">
        <f t="shared" si="183"/>
        <v>0</v>
      </c>
      <c r="AU65" s="61">
        <f t="shared" si="184"/>
        <v>0</v>
      </c>
      <c r="AV65" s="61">
        <f t="shared" si="185"/>
        <v>0</v>
      </c>
      <c r="AW65" s="61">
        <f t="shared" si="186"/>
        <v>0</v>
      </c>
      <c r="AX65" s="61">
        <f t="shared" si="187"/>
        <v>0</v>
      </c>
      <c r="AY65" s="61">
        <f t="shared" si="188"/>
        <v>0</v>
      </c>
      <c r="AZ65" s="61">
        <f t="shared" si="189"/>
        <v>0</v>
      </c>
      <c r="BA65" s="61">
        <f t="shared" si="190"/>
        <v>0</v>
      </c>
      <c r="BB65" s="61">
        <f t="shared" si="191"/>
        <v>0</v>
      </c>
      <c r="BC65" s="62">
        <f t="shared" si="192"/>
        <v>15.333333333333334</v>
      </c>
      <c r="BD65" s="63"/>
      <c r="BE65" s="545">
        <f t="shared" si="208"/>
        <v>7.666666666666667</v>
      </c>
      <c r="BF65" s="5">
        <f t="shared" si="219"/>
        <v>0</v>
      </c>
      <c r="BG65" s="5">
        <f t="shared" si="170"/>
        <v>0</v>
      </c>
      <c r="BH65" s="5">
        <f t="shared" si="220"/>
        <v>0</v>
      </c>
      <c r="BI65" s="5">
        <f t="shared" si="221"/>
        <v>0</v>
      </c>
      <c r="BJ65" s="5">
        <f t="shared" si="171"/>
        <v>1</v>
      </c>
      <c r="BK65" s="5">
        <f t="shared" si="222"/>
        <v>0</v>
      </c>
      <c r="BL65" s="5">
        <f t="shared" si="172"/>
        <v>1</v>
      </c>
      <c r="BM65" s="5">
        <f t="shared" si="173"/>
        <v>0</v>
      </c>
      <c r="BN65" s="143">
        <f t="shared" si="174"/>
        <v>0</v>
      </c>
      <c r="BO65" s="145" t="e">
        <f>+BE65+MAR!BO65</f>
        <v>#REF!</v>
      </c>
      <c r="BP65" s="64" t="e">
        <f>+BO65+(JAN!BN69+FEV!BN65+MAR!BN65+BN65)*(12/24)-$BO$12</f>
        <v>#REF!</v>
      </c>
      <c r="BQ65" s="65" t="e">
        <f t="shared" si="165"/>
        <v>#REF!</v>
      </c>
      <c r="BR65" s="545" t="e">
        <f t="shared" si="194"/>
        <v>#REF!</v>
      </c>
      <c r="BS65" s="545" t="e">
        <f t="shared" si="209"/>
        <v>#REF!</v>
      </c>
      <c r="BT65" s="66" t="e">
        <f t="shared" si="196"/>
        <v>#REF!</v>
      </c>
      <c r="BU65" s="67">
        <f t="shared" si="197"/>
        <v>0</v>
      </c>
      <c r="BV65" s="67">
        <f t="shared" si="210"/>
        <v>0</v>
      </c>
      <c r="BW65" s="67">
        <f t="shared" si="198"/>
        <v>1</v>
      </c>
      <c r="BX65" s="67">
        <f t="shared" si="199"/>
        <v>1</v>
      </c>
      <c r="BY65" s="68">
        <f t="shared" si="217"/>
        <v>2</v>
      </c>
      <c r="BZ65" s="67" t="e">
        <f>+BN65+MAR!BZ65</f>
        <v>#REF!</v>
      </c>
      <c r="CA65" s="67" t="e">
        <f>+MAR!CA65+BX65</f>
        <v>#REF!</v>
      </c>
      <c r="CB65" s="68" t="e">
        <f>+CA65-BZ65</f>
        <v>#REF!</v>
      </c>
      <c r="CE65" s="161">
        <f t="shared" si="200"/>
        <v>7.666666666666667</v>
      </c>
      <c r="CF65" s="125">
        <f t="shared" si="201"/>
        <v>17.333333333333336</v>
      </c>
      <c r="CG65" s="163">
        <f t="shared" si="211"/>
        <v>168</v>
      </c>
      <c r="CH65" s="163">
        <f t="shared" si="212"/>
        <v>24</v>
      </c>
      <c r="CI65" s="163">
        <f t="shared" si="213"/>
        <v>192</v>
      </c>
      <c r="CJ65" s="157">
        <f t="shared" si="202"/>
        <v>16</v>
      </c>
      <c r="CK65" s="418" t="e">
        <f>BY65-BV65+MAR!CK65</f>
        <v>#REF!</v>
      </c>
      <c r="CL65" s="929" t="e">
        <f>CK65*12+BV65*8</f>
        <v>#REF!</v>
      </c>
      <c r="CM65" s="1020"/>
      <c r="CN65" s="124">
        <f t="shared" si="214"/>
        <v>7.666666666666667</v>
      </c>
      <c r="CO65" s="128">
        <f t="shared" si="215"/>
        <v>192</v>
      </c>
      <c r="CP65" s="125">
        <f t="shared" si="204"/>
        <v>15.333333333333334</v>
      </c>
      <c r="CQ65" s="125">
        <f t="shared" si="216"/>
        <v>17.333333333333336</v>
      </c>
    </row>
    <row r="66" spans="1:95" ht="21" customHeight="1" thickBot="1" x14ac:dyDescent="0.3">
      <c r="A66" s="571" t="s">
        <v>155</v>
      </c>
      <c r="B66" s="569" t="s">
        <v>126</v>
      </c>
      <c r="C66" s="26" t="s">
        <v>3</v>
      </c>
      <c r="D66" s="409"/>
      <c r="E66" s="409"/>
      <c r="F66" s="471"/>
      <c r="G66" s="471" t="s">
        <v>27</v>
      </c>
      <c r="H66" s="409"/>
      <c r="I66" s="414"/>
      <c r="J66" s="473"/>
      <c r="K66" s="479"/>
      <c r="L66" s="409" t="s">
        <v>25</v>
      </c>
      <c r="M66" s="409"/>
      <c r="N66" s="471"/>
      <c r="O66" s="471"/>
      <c r="P66" s="414"/>
      <c r="Q66" s="433"/>
      <c r="R66" s="479"/>
      <c r="S66" s="479" t="s">
        <v>24</v>
      </c>
      <c r="T66" s="409"/>
      <c r="U66" s="409"/>
      <c r="V66" s="493"/>
      <c r="W66" s="477"/>
      <c r="X66" s="433" t="s">
        <v>24</v>
      </c>
      <c r="Y66" s="409"/>
      <c r="Z66" s="471"/>
      <c r="AA66" s="471"/>
      <c r="AB66" s="409"/>
      <c r="AC66" s="409"/>
      <c r="AD66" s="478" t="s">
        <v>25</v>
      </c>
      <c r="AE66" s="473"/>
      <c r="AF66" s="409" t="s">
        <v>24</v>
      </c>
      <c r="AG66" s="409"/>
      <c r="AH66" s="473"/>
      <c r="AI66" s="123">
        <f t="shared" si="175"/>
        <v>3</v>
      </c>
      <c r="AJ66" s="61">
        <f t="shared" si="176"/>
        <v>2</v>
      </c>
      <c r="AK66" s="61">
        <f t="shared" si="205"/>
        <v>0</v>
      </c>
      <c r="AL66" s="61">
        <f t="shared" si="206"/>
        <v>0</v>
      </c>
      <c r="AM66" s="61">
        <f t="shared" si="177"/>
        <v>0</v>
      </c>
      <c r="AN66" s="61">
        <f t="shared" si="178"/>
        <v>0</v>
      </c>
      <c r="AO66" s="61">
        <f t="shared" si="179"/>
        <v>1</v>
      </c>
      <c r="AP66" s="61">
        <f t="shared" si="180"/>
        <v>0</v>
      </c>
      <c r="AQ66" s="61">
        <f t="shared" si="181"/>
        <v>0</v>
      </c>
      <c r="AR66" s="61">
        <f t="shared" si="207"/>
        <v>0</v>
      </c>
      <c r="AS66" s="61">
        <f t="shared" si="182"/>
        <v>0</v>
      </c>
      <c r="AT66" s="61">
        <f t="shared" si="183"/>
        <v>0</v>
      </c>
      <c r="AU66" s="61">
        <f t="shared" si="184"/>
        <v>0</v>
      </c>
      <c r="AV66" s="61">
        <f t="shared" si="185"/>
        <v>0</v>
      </c>
      <c r="AW66" s="61">
        <f t="shared" si="186"/>
        <v>0</v>
      </c>
      <c r="AX66" s="61">
        <f t="shared" si="187"/>
        <v>0</v>
      </c>
      <c r="AY66" s="61">
        <f t="shared" si="188"/>
        <v>0</v>
      </c>
      <c r="AZ66" s="61">
        <f t="shared" si="189"/>
        <v>0</v>
      </c>
      <c r="BA66" s="61">
        <f t="shared" si="190"/>
        <v>0</v>
      </c>
      <c r="BB66" s="61">
        <f t="shared" si="191"/>
        <v>0</v>
      </c>
      <c r="BC66" s="62">
        <f t="shared" si="192"/>
        <v>6</v>
      </c>
      <c r="BD66" s="20">
        <f>+AI66*$BD$2+AJ66*$BD$6+AN66*$BD$2+AO66*$BD$6+AQ66*8/24+AU66*8/24+AV66*8/24+AW66*8/24+AX66*12/24+AY66*8/24+AZ66*$BD$2+BA66*8/24+BN66*(0/24)+(AM66*$BE$2)+AK66*$BF$2+AL66*$BF$6</f>
        <v>3</v>
      </c>
      <c r="BE66" s="545">
        <f t="shared" si="208"/>
        <v>3</v>
      </c>
      <c r="BF66" s="5">
        <f t="shared" si="219"/>
        <v>0</v>
      </c>
      <c r="BG66" s="5">
        <f t="shared" si="170"/>
        <v>0</v>
      </c>
      <c r="BH66" s="5">
        <f t="shared" si="220"/>
        <v>0</v>
      </c>
      <c r="BI66" s="5">
        <f t="shared" si="221"/>
        <v>0</v>
      </c>
      <c r="BJ66" s="5">
        <f t="shared" si="171"/>
        <v>0</v>
      </c>
      <c r="BK66" s="5">
        <f t="shared" si="222"/>
        <v>0</v>
      </c>
      <c r="BL66" s="5">
        <f t="shared" si="172"/>
        <v>0</v>
      </c>
      <c r="BM66" s="5">
        <f t="shared" si="173"/>
        <v>0</v>
      </c>
      <c r="BN66" s="143">
        <f t="shared" si="174"/>
        <v>0</v>
      </c>
      <c r="BO66" s="145">
        <f>+BE66+MAR!BO66</f>
        <v>8.5</v>
      </c>
      <c r="BP66" s="64"/>
      <c r="BQ66" s="65">
        <f t="shared" ref="BQ66:BQ75" si="223">IF(BP66&gt;=(-11/24),0,(-BP66)/(12/24))</f>
        <v>0</v>
      </c>
      <c r="BR66" s="545"/>
      <c r="BS66" s="545"/>
      <c r="BT66" s="66"/>
      <c r="BU66" s="67">
        <f t="shared" si="197"/>
        <v>0</v>
      </c>
      <c r="BV66" s="67">
        <f t="shared" si="210"/>
        <v>0</v>
      </c>
      <c r="BW66" s="67">
        <f t="shared" si="198"/>
        <v>0</v>
      </c>
      <c r="BX66" s="67">
        <f t="shared" si="199"/>
        <v>0</v>
      </c>
      <c r="BY66" s="68">
        <f t="shared" ref="BY66:BY68" si="224">+BU66+BV66+BW66+BX66</f>
        <v>0</v>
      </c>
      <c r="BZ66" s="67">
        <f>+BN66+MAR!BZ66</f>
        <v>0</v>
      </c>
      <c r="CA66" s="67">
        <f>+MAR!CA66+BX66</f>
        <v>0</v>
      </c>
      <c r="CB66" s="68">
        <f t="shared" ref="CB66:CB75" si="225">+CA66-BZ66</f>
        <v>0</v>
      </c>
      <c r="CE66" s="161">
        <f t="shared" si="200"/>
        <v>3</v>
      </c>
      <c r="CF66" s="125">
        <f t="shared" si="201"/>
        <v>6</v>
      </c>
      <c r="CG66" s="163">
        <f t="shared" si="211"/>
        <v>72</v>
      </c>
      <c r="CH66" s="163">
        <f t="shared" si="212"/>
        <v>0</v>
      </c>
      <c r="CI66" s="163">
        <f t="shared" si="213"/>
        <v>72</v>
      </c>
      <c r="CJ66" s="157">
        <f t="shared" si="202"/>
        <v>0</v>
      </c>
      <c r="CK66" s="418">
        <f>BY66-BV66+MAR!CK66</f>
        <v>0</v>
      </c>
      <c r="CL66" s="424">
        <f t="shared" ref="CL66:CL71" si="226">CK66*12+BV66*8</f>
        <v>0</v>
      </c>
      <c r="CM66" s="424"/>
      <c r="CN66" s="124">
        <f t="shared" si="214"/>
        <v>3</v>
      </c>
      <c r="CO66" s="128">
        <f t="shared" si="215"/>
        <v>72</v>
      </c>
      <c r="CP66" s="125">
        <f t="shared" si="204"/>
        <v>6</v>
      </c>
      <c r="CQ66" s="125">
        <f t="shared" si="216"/>
        <v>6</v>
      </c>
    </row>
    <row r="67" spans="1:95" ht="21" customHeight="1" thickBot="1" x14ac:dyDescent="0.3">
      <c r="A67" s="571" t="s">
        <v>156</v>
      </c>
      <c r="B67" s="569" t="s">
        <v>139</v>
      </c>
      <c r="C67" s="26" t="s">
        <v>3</v>
      </c>
      <c r="D67" s="421" t="s">
        <v>25</v>
      </c>
      <c r="E67" s="412" t="s">
        <v>25</v>
      </c>
      <c r="F67" s="475"/>
      <c r="G67" s="475"/>
      <c r="H67" s="412" t="s">
        <v>24</v>
      </c>
      <c r="I67" s="429" t="s">
        <v>26</v>
      </c>
      <c r="J67" s="476"/>
      <c r="K67" s="402" t="s">
        <v>48</v>
      </c>
      <c r="L67" s="412" t="s">
        <v>24</v>
      </c>
      <c r="M67" s="421"/>
      <c r="N67" s="413" t="s">
        <v>25</v>
      </c>
      <c r="O67" s="475"/>
      <c r="P67" s="429" t="s">
        <v>24</v>
      </c>
      <c r="Q67" s="434" t="s">
        <v>26</v>
      </c>
      <c r="R67" s="432"/>
      <c r="S67" s="412" t="s">
        <v>24</v>
      </c>
      <c r="T67" s="421"/>
      <c r="U67" s="412" t="s">
        <v>24</v>
      </c>
      <c r="V67" s="427"/>
      <c r="W67" s="480"/>
      <c r="X67" s="434" t="s">
        <v>27</v>
      </c>
      <c r="Y67" s="412" t="s">
        <v>25</v>
      </c>
      <c r="Z67" s="475" t="s">
        <v>49</v>
      </c>
      <c r="AA67" s="475"/>
      <c r="AB67" s="412" t="s">
        <v>25</v>
      </c>
      <c r="AC67" s="412" t="s">
        <v>25</v>
      </c>
      <c r="AD67" s="441"/>
      <c r="AE67" s="476" t="s">
        <v>48</v>
      </c>
      <c r="AF67" s="412" t="s">
        <v>25</v>
      </c>
      <c r="AG67" s="412" t="s">
        <v>25</v>
      </c>
      <c r="AH67" s="473"/>
      <c r="AI67" s="123">
        <f t="shared" si="175"/>
        <v>5</v>
      </c>
      <c r="AJ67" s="61">
        <f t="shared" si="176"/>
        <v>8</v>
      </c>
      <c r="AK67" s="61">
        <f t="shared" si="205"/>
        <v>0</v>
      </c>
      <c r="AL67" s="61">
        <f t="shared" si="206"/>
        <v>0</v>
      </c>
      <c r="AM67" s="61">
        <f t="shared" si="177"/>
        <v>0</v>
      </c>
      <c r="AN67" s="61">
        <f t="shared" si="178"/>
        <v>2</v>
      </c>
      <c r="AO67" s="61">
        <f t="shared" si="179"/>
        <v>1</v>
      </c>
      <c r="AP67" s="61">
        <f t="shared" si="180"/>
        <v>0</v>
      </c>
      <c r="AQ67" s="61">
        <f t="shared" si="181"/>
        <v>0</v>
      </c>
      <c r="AR67" s="61">
        <f t="shared" si="207"/>
        <v>0</v>
      </c>
      <c r="AS67" s="61">
        <f t="shared" si="182"/>
        <v>0</v>
      </c>
      <c r="AT67" s="61">
        <f t="shared" si="183"/>
        <v>0</v>
      </c>
      <c r="AU67" s="61">
        <f t="shared" si="184"/>
        <v>0</v>
      </c>
      <c r="AV67" s="61">
        <f t="shared" si="185"/>
        <v>0</v>
      </c>
      <c r="AW67" s="61">
        <f t="shared" si="186"/>
        <v>0</v>
      </c>
      <c r="AX67" s="61">
        <f t="shared" si="187"/>
        <v>0</v>
      </c>
      <c r="AY67" s="61">
        <f t="shared" si="188"/>
        <v>0</v>
      </c>
      <c r="AZ67" s="61">
        <f t="shared" si="189"/>
        <v>0</v>
      </c>
      <c r="BA67" s="61">
        <f t="shared" si="190"/>
        <v>0</v>
      </c>
      <c r="BB67" s="61">
        <f t="shared" si="191"/>
        <v>0</v>
      </c>
      <c r="BC67" s="62">
        <f t="shared" si="192"/>
        <v>16</v>
      </c>
      <c r="BD67" s="63"/>
      <c r="BE67" s="545">
        <f>+AI67*$BD$2+AJ67*$BD$6+AN67*$BD$2+AO67*$BD$6+AQ67*8/24+AU67*8/24+AV67*8/24+AW67*8/24+AX67*12/24+AY67*8/24+AZ67*$BD$2+BA67*8/24+BN67*(0/24)+(AM67*$BE$2)+AK67*$BF$2+AL67*$BF$6+AR67*$BD$2-"01:00"</f>
        <v>7.958333333333333</v>
      </c>
      <c r="BF67" s="5">
        <f t="shared" si="219"/>
        <v>0</v>
      </c>
      <c r="BG67" s="5">
        <f t="shared" si="170"/>
        <v>0</v>
      </c>
      <c r="BH67" s="5">
        <f t="shared" si="220"/>
        <v>0</v>
      </c>
      <c r="BI67" s="5">
        <f t="shared" si="221"/>
        <v>0</v>
      </c>
      <c r="BJ67" s="5">
        <f t="shared" si="171"/>
        <v>2</v>
      </c>
      <c r="BK67" s="5">
        <f t="shared" si="222"/>
        <v>1</v>
      </c>
      <c r="BL67" s="5">
        <f t="shared" si="172"/>
        <v>0</v>
      </c>
      <c r="BM67" s="5">
        <f t="shared" si="173"/>
        <v>0</v>
      </c>
      <c r="BN67" s="143">
        <f t="shared" si="174"/>
        <v>0</v>
      </c>
      <c r="BO67" s="145">
        <f>+BE67+MAR!BO67</f>
        <v>30.083333333333332</v>
      </c>
      <c r="BP67" s="64">
        <f>+BO67+(JAN!BN72+FEV!BN67+MAR!BN67+BN67)*(12/24)-$BO$12</f>
        <v>1.4166666666666643</v>
      </c>
      <c r="BQ67" s="65">
        <f t="shared" si="223"/>
        <v>0</v>
      </c>
      <c r="BR67" s="545">
        <f t="shared" ref="BR67:BR72" si="227">+BO67+BY67*$BD$2</f>
        <v>31.583333333333332</v>
      </c>
      <c r="BS67" s="545">
        <f t="shared" ref="BS67:BS72" si="228">+BR67-$BO$12</f>
        <v>2.9166666666666643</v>
      </c>
      <c r="BT67" s="66" t="e">
        <f t="shared" ref="BT67:BT75" si="229">+(BR67/$BR$77)-1</f>
        <v>#REF!</v>
      </c>
      <c r="BU67" s="67">
        <f t="shared" si="197"/>
        <v>0</v>
      </c>
      <c r="BV67" s="67">
        <f t="shared" si="210"/>
        <v>0</v>
      </c>
      <c r="BW67" s="67">
        <f t="shared" si="198"/>
        <v>3</v>
      </c>
      <c r="BX67" s="67">
        <f t="shared" si="199"/>
        <v>0</v>
      </c>
      <c r="BY67" s="68">
        <f t="shared" si="224"/>
        <v>3</v>
      </c>
      <c r="BZ67" s="67">
        <f>+BN67+MAR!BZ67</f>
        <v>0</v>
      </c>
      <c r="CA67" s="67">
        <f>+MAR!CA67+BX67</f>
        <v>9</v>
      </c>
      <c r="CB67" s="68">
        <f t="shared" si="225"/>
        <v>9</v>
      </c>
      <c r="CE67" s="161">
        <f t="shared" si="200"/>
        <v>7.958333333333333</v>
      </c>
      <c r="CF67" s="125">
        <f t="shared" si="201"/>
        <v>19</v>
      </c>
      <c r="CG67" s="163">
        <f t="shared" si="211"/>
        <v>191</v>
      </c>
      <c r="CH67" s="163">
        <f t="shared" si="212"/>
        <v>36</v>
      </c>
      <c r="CI67" s="163">
        <f t="shared" si="213"/>
        <v>227</v>
      </c>
      <c r="CJ67" s="157">
        <f t="shared" si="202"/>
        <v>0</v>
      </c>
      <c r="CK67" s="418">
        <f>BY67-BV67+MAR!CK67</f>
        <v>6</v>
      </c>
      <c r="CL67" s="424">
        <f t="shared" si="226"/>
        <v>72</v>
      </c>
      <c r="CM67" s="851"/>
      <c r="CN67" s="124">
        <f t="shared" si="214"/>
        <v>7.958333333333333</v>
      </c>
      <c r="CO67" s="128">
        <f t="shared" si="215"/>
        <v>227</v>
      </c>
      <c r="CP67" s="125">
        <f t="shared" si="204"/>
        <v>16</v>
      </c>
      <c r="CQ67" s="125">
        <f t="shared" si="216"/>
        <v>19</v>
      </c>
    </row>
    <row r="68" spans="1:95" ht="21" customHeight="1" thickBot="1" x14ac:dyDescent="0.3">
      <c r="A68" s="571" t="s">
        <v>158</v>
      </c>
      <c r="B68" s="569" t="s">
        <v>86</v>
      </c>
      <c r="C68" s="26" t="s">
        <v>3</v>
      </c>
      <c r="D68" s="412" t="s">
        <v>24</v>
      </c>
      <c r="E68" s="412" t="s">
        <v>25</v>
      </c>
      <c r="F68" s="475"/>
      <c r="G68" s="475"/>
      <c r="H68" s="412" t="s">
        <v>24</v>
      </c>
      <c r="I68" s="429" t="s">
        <v>25</v>
      </c>
      <c r="J68" s="476" t="s">
        <v>57</v>
      </c>
      <c r="K68" s="432"/>
      <c r="L68" s="412" t="s">
        <v>25</v>
      </c>
      <c r="M68" s="412" t="s">
        <v>25</v>
      </c>
      <c r="N68" s="475"/>
      <c r="O68" s="475"/>
      <c r="P68" s="429" t="s">
        <v>24</v>
      </c>
      <c r="Q68" s="434" t="s">
        <v>25</v>
      </c>
      <c r="R68" s="432"/>
      <c r="S68" s="432"/>
      <c r="T68" s="412" t="s">
        <v>24</v>
      </c>
      <c r="U68" s="412" t="s">
        <v>24</v>
      </c>
      <c r="V68" s="427"/>
      <c r="W68" s="480"/>
      <c r="X68" s="434" t="s">
        <v>24</v>
      </c>
      <c r="Y68" s="412" t="s">
        <v>25</v>
      </c>
      <c r="Z68" s="475"/>
      <c r="AA68" s="475"/>
      <c r="AB68" s="412" t="s">
        <v>25</v>
      </c>
      <c r="AC68" s="412" t="s">
        <v>25</v>
      </c>
      <c r="AD68" s="441"/>
      <c r="AE68" s="476" t="s">
        <v>48</v>
      </c>
      <c r="AF68" s="412" t="s">
        <v>24</v>
      </c>
      <c r="AG68" s="412" t="s">
        <v>25</v>
      </c>
      <c r="AH68" s="473"/>
      <c r="AI68" s="123">
        <f t="shared" si="175"/>
        <v>7</v>
      </c>
      <c r="AJ68" s="61">
        <f t="shared" si="176"/>
        <v>9</v>
      </c>
      <c r="AK68" s="61">
        <f t="shared" si="205"/>
        <v>0</v>
      </c>
      <c r="AL68" s="61">
        <f t="shared" si="206"/>
        <v>0</v>
      </c>
      <c r="AM68" s="61">
        <f t="shared" si="177"/>
        <v>0</v>
      </c>
      <c r="AN68" s="61">
        <f t="shared" si="178"/>
        <v>0</v>
      </c>
      <c r="AO68" s="61">
        <f t="shared" si="179"/>
        <v>0</v>
      </c>
      <c r="AP68" s="61">
        <f t="shared" si="180"/>
        <v>0</v>
      </c>
      <c r="AQ68" s="61">
        <f t="shared" si="181"/>
        <v>0</v>
      </c>
      <c r="AR68" s="61">
        <f t="shared" si="207"/>
        <v>0</v>
      </c>
      <c r="AS68" s="61">
        <f t="shared" si="182"/>
        <v>0</v>
      </c>
      <c r="AT68" s="61">
        <f t="shared" si="183"/>
        <v>0</v>
      </c>
      <c r="AU68" s="61">
        <f t="shared" si="184"/>
        <v>0</v>
      </c>
      <c r="AV68" s="61">
        <f t="shared" si="185"/>
        <v>0</v>
      </c>
      <c r="AW68" s="61">
        <f t="shared" si="186"/>
        <v>0</v>
      </c>
      <c r="AX68" s="61">
        <f t="shared" si="187"/>
        <v>0</v>
      </c>
      <c r="AY68" s="61">
        <f t="shared" si="188"/>
        <v>0</v>
      </c>
      <c r="AZ68" s="61">
        <f t="shared" si="189"/>
        <v>0</v>
      </c>
      <c r="BA68" s="61">
        <f t="shared" si="190"/>
        <v>0</v>
      </c>
      <c r="BB68" s="61">
        <f t="shared" si="191"/>
        <v>0</v>
      </c>
      <c r="BC68" s="62">
        <f t="shared" si="192"/>
        <v>16</v>
      </c>
      <c r="BD68" s="63"/>
      <c r="BE68" s="545">
        <f t="shared" si="208"/>
        <v>8</v>
      </c>
      <c r="BF68" s="5">
        <f t="shared" si="219"/>
        <v>0</v>
      </c>
      <c r="BG68" s="5">
        <f t="shared" si="170"/>
        <v>1</v>
      </c>
      <c r="BH68" s="5">
        <f t="shared" si="220"/>
        <v>0</v>
      </c>
      <c r="BI68" s="5">
        <f t="shared" si="221"/>
        <v>0</v>
      </c>
      <c r="BJ68" s="5">
        <f t="shared" si="171"/>
        <v>1</v>
      </c>
      <c r="BK68" s="5">
        <f t="shared" si="222"/>
        <v>0</v>
      </c>
      <c r="BL68" s="5">
        <f t="shared" si="172"/>
        <v>0</v>
      </c>
      <c r="BM68" s="5">
        <f t="shared" si="173"/>
        <v>0</v>
      </c>
      <c r="BN68" s="143">
        <f t="shared" si="174"/>
        <v>0</v>
      </c>
      <c r="BO68" s="145">
        <f>+BE68+MAR!BO68</f>
        <v>28.333333333333336</v>
      </c>
      <c r="BP68" s="64">
        <f>+BO68+(JAN!BN73+FEV!BN68+MAR!BN68+BN68)*(12/24)-$BO$12</f>
        <v>1.1666666666666679</v>
      </c>
      <c r="BQ68" s="65">
        <f t="shared" si="223"/>
        <v>0</v>
      </c>
      <c r="BR68" s="545">
        <f t="shared" si="227"/>
        <v>29.333333333333336</v>
      </c>
      <c r="BS68" s="545">
        <f t="shared" si="228"/>
        <v>0.66666666666666785</v>
      </c>
      <c r="BT68" s="66" t="e">
        <f t="shared" si="229"/>
        <v>#REF!</v>
      </c>
      <c r="BU68" s="67">
        <f t="shared" si="197"/>
        <v>1</v>
      </c>
      <c r="BV68" s="67">
        <f t="shared" si="210"/>
        <v>0</v>
      </c>
      <c r="BW68" s="67">
        <f t="shared" si="198"/>
        <v>1</v>
      </c>
      <c r="BX68" s="67">
        <f t="shared" si="199"/>
        <v>0</v>
      </c>
      <c r="BY68" s="68">
        <f t="shared" si="224"/>
        <v>2</v>
      </c>
      <c r="BZ68" s="67">
        <f>+BN68+MAR!BZ68</f>
        <v>3</v>
      </c>
      <c r="CA68" s="67">
        <f>+MAR!CA68+BX68</f>
        <v>4</v>
      </c>
      <c r="CB68" s="68">
        <f t="shared" si="225"/>
        <v>1</v>
      </c>
      <c r="CE68" s="161">
        <f t="shared" si="200"/>
        <v>8</v>
      </c>
      <c r="CF68" s="125">
        <f t="shared" si="201"/>
        <v>18</v>
      </c>
      <c r="CG68" s="163">
        <f t="shared" si="211"/>
        <v>192</v>
      </c>
      <c r="CH68" s="163">
        <f t="shared" si="212"/>
        <v>24</v>
      </c>
      <c r="CI68" s="163">
        <f t="shared" si="213"/>
        <v>216</v>
      </c>
      <c r="CJ68" s="157">
        <f t="shared" si="202"/>
        <v>0</v>
      </c>
      <c r="CK68" s="418">
        <f>BY68-BV68+MAR!CK68</f>
        <v>4</v>
      </c>
      <c r="CL68" s="424">
        <f>CK68*12+BV68*8</f>
        <v>48</v>
      </c>
      <c r="CM68" s="424"/>
      <c r="CN68" s="124">
        <f t="shared" si="214"/>
        <v>8</v>
      </c>
      <c r="CO68" s="128">
        <f t="shared" si="215"/>
        <v>216</v>
      </c>
      <c r="CP68" s="125">
        <f t="shared" si="204"/>
        <v>16</v>
      </c>
      <c r="CQ68" s="125">
        <f t="shared" si="216"/>
        <v>18</v>
      </c>
    </row>
    <row r="69" spans="1:95" ht="21" customHeight="1" thickBot="1" x14ac:dyDescent="0.3">
      <c r="A69" s="571" t="s">
        <v>160</v>
      </c>
      <c r="B69" s="569" t="s">
        <v>170</v>
      </c>
      <c r="C69" s="26" t="s">
        <v>3</v>
      </c>
      <c r="D69" s="979" t="s">
        <v>37</v>
      </c>
      <c r="E69" s="979" t="s">
        <v>37</v>
      </c>
      <c r="F69" s="979" t="s">
        <v>37</v>
      </c>
      <c r="G69" s="979" t="s">
        <v>37</v>
      </c>
      <c r="H69" s="979"/>
      <c r="I69" s="977"/>
      <c r="J69" s="980" t="s">
        <v>37</v>
      </c>
      <c r="K69" s="979" t="s">
        <v>37</v>
      </c>
      <c r="L69" s="979" t="s">
        <v>37</v>
      </c>
      <c r="M69" s="979" t="s">
        <v>37</v>
      </c>
      <c r="N69" s="979" t="s">
        <v>37</v>
      </c>
      <c r="O69" s="979"/>
      <c r="P69" s="977"/>
      <c r="Q69" s="980" t="s">
        <v>37</v>
      </c>
      <c r="R69" s="979" t="s">
        <v>37</v>
      </c>
      <c r="S69" s="979" t="s">
        <v>37</v>
      </c>
      <c r="T69" s="979" t="s">
        <v>37</v>
      </c>
      <c r="U69" s="979" t="s">
        <v>37</v>
      </c>
      <c r="V69" s="979"/>
      <c r="W69" s="977"/>
      <c r="X69" s="980" t="s">
        <v>37</v>
      </c>
      <c r="Y69" s="979" t="s">
        <v>37</v>
      </c>
      <c r="Z69" s="979" t="s">
        <v>37</v>
      </c>
      <c r="AA69" s="979" t="s">
        <v>37</v>
      </c>
      <c r="AB69" s="979" t="s">
        <v>37</v>
      </c>
      <c r="AC69" s="979"/>
      <c r="AD69" s="977"/>
      <c r="AE69" s="980" t="s">
        <v>37</v>
      </c>
      <c r="AF69" s="979" t="s">
        <v>37</v>
      </c>
      <c r="AG69" s="979" t="s">
        <v>37</v>
      </c>
      <c r="AH69" s="409"/>
      <c r="AI69" s="123">
        <f t="shared" si="175"/>
        <v>0</v>
      </c>
      <c r="AJ69" s="61">
        <f t="shared" si="176"/>
        <v>0</v>
      </c>
      <c r="AK69" s="61">
        <f t="shared" si="205"/>
        <v>0</v>
      </c>
      <c r="AL69" s="61">
        <f t="shared" si="206"/>
        <v>0</v>
      </c>
      <c r="AM69" s="61">
        <f t="shared" si="177"/>
        <v>0</v>
      </c>
      <c r="AN69" s="61">
        <f t="shared" si="178"/>
        <v>0</v>
      </c>
      <c r="AO69" s="61">
        <f t="shared" si="179"/>
        <v>0</v>
      </c>
      <c r="AP69" s="61">
        <f t="shared" si="180"/>
        <v>0</v>
      </c>
      <c r="AQ69" s="61">
        <f t="shared" si="181"/>
        <v>0</v>
      </c>
      <c r="AR69" s="61">
        <f t="shared" si="207"/>
        <v>0</v>
      </c>
      <c r="AS69" s="61">
        <f t="shared" si="182"/>
        <v>0</v>
      </c>
      <c r="AT69" s="61">
        <f t="shared" si="183"/>
        <v>0</v>
      </c>
      <c r="AU69" s="61">
        <f t="shared" si="184"/>
        <v>0</v>
      </c>
      <c r="AV69" s="61">
        <f t="shared" si="185"/>
        <v>22</v>
      </c>
      <c r="AW69" s="61">
        <f t="shared" si="186"/>
        <v>0</v>
      </c>
      <c r="AX69" s="61">
        <f t="shared" si="187"/>
        <v>0</v>
      </c>
      <c r="AY69" s="61">
        <f t="shared" si="188"/>
        <v>0</v>
      </c>
      <c r="AZ69" s="61">
        <f t="shared" si="189"/>
        <v>0</v>
      </c>
      <c r="BA69" s="61">
        <f t="shared" si="190"/>
        <v>0</v>
      </c>
      <c r="BB69" s="61">
        <f t="shared" si="191"/>
        <v>0</v>
      </c>
      <c r="BC69" s="62">
        <f t="shared" si="192"/>
        <v>14.666666666666666</v>
      </c>
      <c r="BD69" s="63"/>
      <c r="BE69" s="545">
        <f t="shared" si="208"/>
        <v>7.333333333333333</v>
      </c>
      <c r="BF69" s="5">
        <f t="shared" si="219"/>
        <v>0</v>
      </c>
      <c r="BG69" s="5">
        <f t="shared" si="170"/>
        <v>0</v>
      </c>
      <c r="BH69" s="5">
        <f t="shared" si="220"/>
        <v>0</v>
      </c>
      <c r="BI69" s="5">
        <f t="shared" si="221"/>
        <v>0</v>
      </c>
      <c r="BJ69" s="5">
        <f t="shared" si="171"/>
        <v>0</v>
      </c>
      <c r="BK69" s="5">
        <f t="shared" si="222"/>
        <v>0</v>
      </c>
      <c r="BL69" s="5">
        <f t="shared" si="172"/>
        <v>0</v>
      </c>
      <c r="BM69" s="5">
        <f t="shared" si="173"/>
        <v>0</v>
      </c>
      <c r="BN69" s="143">
        <f t="shared" si="174"/>
        <v>0</v>
      </c>
      <c r="BO69" s="145">
        <f>+BE69+MAR!BO69</f>
        <v>28.666666666666668</v>
      </c>
      <c r="BP69" s="64">
        <f>+BO69+(JAN!BN74+FEV!BN69+MAR!BN69+BN69)*(12/24)-$BO$12</f>
        <v>0</v>
      </c>
      <c r="BQ69" s="65">
        <f t="shared" si="223"/>
        <v>0</v>
      </c>
      <c r="BR69" s="545">
        <f t="shared" si="227"/>
        <v>28.666666666666668</v>
      </c>
      <c r="BS69" s="545">
        <f t="shared" si="228"/>
        <v>0</v>
      </c>
      <c r="BT69" s="66" t="e">
        <f t="shared" si="229"/>
        <v>#REF!</v>
      </c>
      <c r="BU69" s="67">
        <f t="shared" si="197"/>
        <v>0</v>
      </c>
      <c r="BV69" s="67">
        <f t="shared" si="210"/>
        <v>0</v>
      </c>
      <c r="BW69" s="67">
        <f t="shared" si="198"/>
        <v>0</v>
      </c>
      <c r="BX69" s="67">
        <f t="shared" si="199"/>
        <v>0</v>
      </c>
      <c r="BY69" s="68">
        <f t="shared" si="217"/>
        <v>0</v>
      </c>
      <c r="BZ69" s="67">
        <f>+BN69+MAR!BZ69</f>
        <v>0</v>
      </c>
      <c r="CA69" s="67">
        <f>+MAR!CA69+BX69</f>
        <v>5</v>
      </c>
      <c r="CB69" s="68">
        <f t="shared" si="225"/>
        <v>5</v>
      </c>
      <c r="CE69" s="161">
        <f t="shared" si="200"/>
        <v>7.333333333333333</v>
      </c>
      <c r="CF69" s="125">
        <f t="shared" si="201"/>
        <v>14.666666666666666</v>
      </c>
      <c r="CG69" s="163">
        <f t="shared" si="211"/>
        <v>0</v>
      </c>
      <c r="CH69" s="163">
        <f t="shared" si="212"/>
        <v>0</v>
      </c>
      <c r="CI69" s="163">
        <f t="shared" si="213"/>
        <v>0</v>
      </c>
      <c r="CJ69" s="157">
        <f t="shared" si="202"/>
        <v>176</v>
      </c>
      <c r="CK69" s="418">
        <f>BY69-BV69+MAR!CK69</f>
        <v>0</v>
      </c>
      <c r="CL69" s="424">
        <f t="shared" si="226"/>
        <v>0</v>
      </c>
      <c r="CM69" s="424"/>
      <c r="CN69" s="124">
        <f t="shared" si="214"/>
        <v>7.333333333333333</v>
      </c>
      <c r="CO69" s="128">
        <f t="shared" si="215"/>
        <v>0</v>
      </c>
      <c r="CP69" s="125">
        <f t="shared" si="204"/>
        <v>14.666666666666666</v>
      </c>
      <c r="CQ69" s="125">
        <f t="shared" si="216"/>
        <v>14.666666666666666</v>
      </c>
    </row>
    <row r="70" spans="1:95" ht="21" customHeight="1" thickBot="1" x14ac:dyDescent="0.3">
      <c r="A70" s="571" t="s">
        <v>162</v>
      </c>
      <c r="B70" s="1214" t="s">
        <v>166</v>
      </c>
      <c r="C70" s="26" t="s">
        <v>3</v>
      </c>
      <c r="D70" s="412" t="s">
        <v>24</v>
      </c>
      <c r="E70" s="412" t="s">
        <v>25</v>
      </c>
      <c r="F70" s="475" t="s">
        <v>49</v>
      </c>
      <c r="G70" s="475"/>
      <c r="H70" s="412" t="s">
        <v>24</v>
      </c>
      <c r="I70" s="429" t="s">
        <v>25</v>
      </c>
      <c r="J70" s="534" t="s">
        <v>49</v>
      </c>
      <c r="K70" s="432"/>
      <c r="L70" s="412" t="s">
        <v>24</v>
      </c>
      <c r="M70" s="412" t="s">
        <v>32</v>
      </c>
      <c r="N70" s="475" t="s">
        <v>350</v>
      </c>
      <c r="O70" s="475" t="s">
        <v>351</v>
      </c>
      <c r="P70" s="429" t="s">
        <v>32</v>
      </c>
      <c r="Q70" s="434" t="s">
        <v>25</v>
      </c>
      <c r="R70" s="432"/>
      <c r="S70" s="432"/>
      <c r="T70" s="412" t="s">
        <v>24</v>
      </c>
      <c r="U70" s="412" t="s">
        <v>24</v>
      </c>
      <c r="V70" s="427"/>
      <c r="W70" s="480" t="s">
        <v>50</v>
      </c>
      <c r="X70" s="434" t="s">
        <v>24</v>
      </c>
      <c r="Y70" s="412" t="s">
        <v>25</v>
      </c>
      <c r="Z70" s="402" t="s">
        <v>49</v>
      </c>
      <c r="AA70" s="475"/>
      <c r="AB70" s="412" t="s">
        <v>26</v>
      </c>
      <c r="AC70" s="412" t="s">
        <v>25</v>
      </c>
      <c r="AD70" s="441"/>
      <c r="AE70" s="1264" t="s">
        <v>239</v>
      </c>
      <c r="AF70" s="412" t="s">
        <v>24</v>
      </c>
      <c r="AG70" s="412" t="s">
        <v>25</v>
      </c>
      <c r="AH70" s="476"/>
      <c r="AI70" s="123">
        <f t="shared" si="175"/>
        <v>7</v>
      </c>
      <c r="AJ70" s="61">
        <f t="shared" si="176"/>
        <v>6</v>
      </c>
      <c r="AK70" s="61">
        <f t="shared" si="205"/>
        <v>0</v>
      </c>
      <c r="AL70" s="61">
        <f t="shared" si="206"/>
        <v>0</v>
      </c>
      <c r="AM70" s="61">
        <f t="shared" si="177"/>
        <v>0</v>
      </c>
      <c r="AN70" s="61">
        <f t="shared" si="178"/>
        <v>1</v>
      </c>
      <c r="AO70" s="61">
        <f t="shared" si="179"/>
        <v>0</v>
      </c>
      <c r="AP70" s="61">
        <f t="shared" si="180"/>
        <v>0</v>
      </c>
      <c r="AQ70" s="61">
        <f t="shared" si="181"/>
        <v>2</v>
      </c>
      <c r="AR70" s="61">
        <f t="shared" si="207"/>
        <v>0</v>
      </c>
      <c r="AS70" s="61">
        <f t="shared" si="182"/>
        <v>0</v>
      </c>
      <c r="AT70" s="61">
        <f t="shared" si="183"/>
        <v>0</v>
      </c>
      <c r="AU70" s="61">
        <f t="shared" si="184"/>
        <v>0</v>
      </c>
      <c r="AV70" s="61">
        <f t="shared" si="185"/>
        <v>0</v>
      </c>
      <c r="AW70" s="61">
        <f t="shared" si="186"/>
        <v>0</v>
      </c>
      <c r="AX70" s="61">
        <f t="shared" si="187"/>
        <v>0</v>
      </c>
      <c r="AY70" s="61">
        <f t="shared" si="188"/>
        <v>0</v>
      </c>
      <c r="AZ70" s="61">
        <f t="shared" si="189"/>
        <v>0</v>
      </c>
      <c r="BA70" s="61">
        <f t="shared" si="190"/>
        <v>0</v>
      </c>
      <c r="BB70" s="61">
        <f t="shared" si="191"/>
        <v>0</v>
      </c>
      <c r="BC70" s="62">
        <f t="shared" si="192"/>
        <v>15.333333333333334</v>
      </c>
      <c r="BD70" s="63"/>
      <c r="BE70" s="545">
        <f t="shared" si="208"/>
        <v>7.666666666666667</v>
      </c>
      <c r="BF70" s="5">
        <f t="shared" si="219"/>
        <v>0</v>
      </c>
      <c r="BG70" s="5">
        <f t="shared" si="170"/>
        <v>0</v>
      </c>
      <c r="BH70" s="5">
        <f t="shared" si="220"/>
        <v>0</v>
      </c>
      <c r="BI70" s="5">
        <f t="shared" si="221"/>
        <v>0</v>
      </c>
      <c r="BJ70" s="5">
        <f t="shared" si="171"/>
        <v>1</v>
      </c>
      <c r="BK70" s="5">
        <f t="shared" si="222"/>
        <v>3</v>
      </c>
      <c r="BL70" s="5">
        <f t="shared" si="172"/>
        <v>1</v>
      </c>
      <c r="BM70" s="5">
        <f t="shared" si="173"/>
        <v>0</v>
      </c>
      <c r="BN70" s="143">
        <f t="shared" si="174"/>
        <v>0</v>
      </c>
      <c r="BO70" s="145">
        <f>+BE70+MAR!BO70</f>
        <v>27.833333333333336</v>
      </c>
      <c r="BP70" s="64">
        <f>+BO70+(JAN!BN75+FEV!BN70+MAR!BN70+BN70)*(12/24)-$BO$12</f>
        <v>0.66666666666666785</v>
      </c>
      <c r="BQ70" s="65">
        <f t="shared" si="223"/>
        <v>0</v>
      </c>
      <c r="BR70" s="545">
        <f t="shared" si="227"/>
        <v>30.333333333333336</v>
      </c>
      <c r="BS70" s="545">
        <f t="shared" si="228"/>
        <v>1.6666666666666679</v>
      </c>
      <c r="BT70" s="66" t="e">
        <f t="shared" si="229"/>
        <v>#REF!</v>
      </c>
      <c r="BU70" s="67">
        <f t="shared" si="197"/>
        <v>0</v>
      </c>
      <c r="BV70" s="67">
        <f t="shared" si="210"/>
        <v>0</v>
      </c>
      <c r="BW70" s="67">
        <f t="shared" si="198"/>
        <v>4</v>
      </c>
      <c r="BX70" s="67">
        <f t="shared" si="199"/>
        <v>1</v>
      </c>
      <c r="BY70" s="68">
        <f t="shared" si="217"/>
        <v>5</v>
      </c>
      <c r="BZ70" s="67">
        <f>+BN70+MAR!BZ70</f>
        <v>3</v>
      </c>
      <c r="CA70" s="67">
        <f>+MAR!CA70+BX70</f>
        <v>5</v>
      </c>
      <c r="CB70" s="68">
        <f t="shared" si="225"/>
        <v>2</v>
      </c>
      <c r="CE70" s="161">
        <f t="shared" si="200"/>
        <v>7.666666666666667</v>
      </c>
      <c r="CF70" s="125">
        <f t="shared" si="201"/>
        <v>20.333333333333336</v>
      </c>
      <c r="CG70" s="163">
        <f t="shared" si="211"/>
        <v>168</v>
      </c>
      <c r="CH70" s="163">
        <f t="shared" si="212"/>
        <v>60</v>
      </c>
      <c r="CI70" s="163">
        <f t="shared" si="213"/>
        <v>228</v>
      </c>
      <c r="CJ70" s="157">
        <f t="shared" si="202"/>
        <v>16</v>
      </c>
      <c r="CK70" s="418">
        <f>BY70-BV70+MAR!CK70</f>
        <v>9</v>
      </c>
      <c r="CL70" s="424">
        <f t="shared" si="226"/>
        <v>108</v>
      </c>
      <c r="CM70" s="424"/>
      <c r="CN70" s="124">
        <f t="shared" si="214"/>
        <v>7.666666666666667</v>
      </c>
      <c r="CO70" s="128">
        <f t="shared" si="215"/>
        <v>228</v>
      </c>
      <c r="CP70" s="125">
        <f t="shared" si="204"/>
        <v>15.333333333333334</v>
      </c>
      <c r="CQ70" s="125">
        <f t="shared" si="216"/>
        <v>20.333333333333336</v>
      </c>
    </row>
    <row r="71" spans="1:95" ht="21" customHeight="1" thickBot="1" x14ac:dyDescent="0.3">
      <c r="A71" s="571" t="s">
        <v>164</v>
      </c>
      <c r="B71" s="569" t="s">
        <v>115</v>
      </c>
      <c r="C71" s="26" t="s">
        <v>3</v>
      </c>
      <c r="D71" s="409" t="s">
        <v>24</v>
      </c>
      <c r="E71" s="409" t="s">
        <v>26</v>
      </c>
      <c r="F71" s="471"/>
      <c r="G71" s="471" t="s">
        <v>26</v>
      </c>
      <c r="H71" s="409" t="s">
        <v>24</v>
      </c>
      <c r="I71" s="414" t="s">
        <v>31</v>
      </c>
      <c r="J71" s="473"/>
      <c r="K71" s="479"/>
      <c r="L71" s="407" t="s">
        <v>32</v>
      </c>
      <c r="M71" s="407" t="s">
        <v>32</v>
      </c>
      <c r="N71" s="499" t="s">
        <v>350</v>
      </c>
      <c r="O71" s="499" t="s">
        <v>351</v>
      </c>
      <c r="P71" s="430" t="s">
        <v>58</v>
      </c>
      <c r="Q71" s="440" t="s">
        <v>58</v>
      </c>
      <c r="R71" s="479"/>
      <c r="S71" s="479" t="s">
        <v>27</v>
      </c>
      <c r="T71" s="409" t="s">
        <v>27</v>
      </c>
      <c r="U71" s="409" t="s">
        <v>31</v>
      </c>
      <c r="V71" s="493" t="s">
        <v>61</v>
      </c>
      <c r="W71" s="477"/>
      <c r="X71" s="433" t="s">
        <v>24</v>
      </c>
      <c r="Y71" s="409" t="s">
        <v>25</v>
      </c>
      <c r="Z71" s="471"/>
      <c r="AA71" s="501" t="s">
        <v>50</v>
      </c>
      <c r="AB71" s="409" t="s">
        <v>26</v>
      </c>
      <c r="AC71" s="409" t="s">
        <v>25</v>
      </c>
      <c r="AD71" s="478"/>
      <c r="AE71" s="473" t="s">
        <v>48</v>
      </c>
      <c r="AF71" s="409" t="s">
        <v>24</v>
      </c>
      <c r="AG71" s="409" t="s">
        <v>25</v>
      </c>
      <c r="AH71" s="476"/>
      <c r="AI71" s="123">
        <f t="shared" si="175"/>
        <v>4</v>
      </c>
      <c r="AJ71" s="61">
        <f t="shared" si="176"/>
        <v>3</v>
      </c>
      <c r="AK71" s="61">
        <f t="shared" si="205"/>
        <v>0</v>
      </c>
      <c r="AL71" s="61">
        <f t="shared" si="206"/>
        <v>0</v>
      </c>
      <c r="AM71" s="61">
        <f t="shared" si="177"/>
        <v>0</v>
      </c>
      <c r="AN71" s="61">
        <f t="shared" si="178"/>
        <v>3</v>
      </c>
      <c r="AO71" s="61">
        <f t="shared" si="179"/>
        <v>2</v>
      </c>
      <c r="AP71" s="61">
        <f t="shared" si="180"/>
        <v>2</v>
      </c>
      <c r="AQ71" s="61">
        <f t="shared" si="181"/>
        <v>2</v>
      </c>
      <c r="AR71" s="61">
        <f t="shared" si="207"/>
        <v>0</v>
      </c>
      <c r="AS71" s="61">
        <f t="shared" si="182"/>
        <v>0</v>
      </c>
      <c r="AT71" s="61">
        <f t="shared" si="183"/>
        <v>0</v>
      </c>
      <c r="AU71" s="61">
        <f t="shared" si="184"/>
        <v>0</v>
      </c>
      <c r="AV71" s="61">
        <f t="shared" si="185"/>
        <v>0</v>
      </c>
      <c r="AW71" s="61">
        <f t="shared" si="186"/>
        <v>0</v>
      </c>
      <c r="AX71" s="61">
        <f t="shared" si="187"/>
        <v>0</v>
      </c>
      <c r="AY71" s="61">
        <f t="shared" si="188"/>
        <v>0</v>
      </c>
      <c r="AZ71" s="61">
        <f t="shared" si="189"/>
        <v>0</v>
      </c>
      <c r="BA71" s="61">
        <f t="shared" si="190"/>
        <v>0</v>
      </c>
      <c r="BB71" s="61">
        <f t="shared" si="191"/>
        <v>0</v>
      </c>
      <c r="BC71" s="62">
        <f t="shared" si="192"/>
        <v>13.333333333333334</v>
      </c>
      <c r="BD71" s="63"/>
      <c r="BE71" s="545">
        <f t="shared" si="208"/>
        <v>6.666666666666667</v>
      </c>
      <c r="BF71" s="5">
        <f t="shared" si="219"/>
        <v>1</v>
      </c>
      <c r="BG71" s="5">
        <f t="shared" si="170"/>
        <v>0</v>
      </c>
      <c r="BH71" s="5">
        <f t="shared" si="220"/>
        <v>0</v>
      </c>
      <c r="BI71" s="5">
        <f t="shared" si="221"/>
        <v>0</v>
      </c>
      <c r="BJ71" s="5">
        <f t="shared" si="171"/>
        <v>1</v>
      </c>
      <c r="BK71" s="5">
        <f t="shared" si="222"/>
        <v>0</v>
      </c>
      <c r="BL71" s="5">
        <f t="shared" si="172"/>
        <v>1</v>
      </c>
      <c r="BM71" s="5">
        <f t="shared" si="173"/>
        <v>0</v>
      </c>
      <c r="BN71" s="143">
        <f t="shared" si="174"/>
        <v>2</v>
      </c>
      <c r="BO71" s="145">
        <f>+BE71+MAR!BO71</f>
        <v>27.666666666666668</v>
      </c>
      <c r="BP71" s="64">
        <f>+BO71+(JAN!BN42+FEV!BN71+MAR!BN71+BN71)*(12/24)-$BO$12</f>
        <v>0</v>
      </c>
      <c r="BQ71" s="65">
        <f t="shared" si="223"/>
        <v>0</v>
      </c>
      <c r="BR71" s="545">
        <f t="shared" si="227"/>
        <v>29.166666666666668</v>
      </c>
      <c r="BS71" s="545">
        <f t="shared" si="228"/>
        <v>0.5</v>
      </c>
      <c r="BT71" s="66" t="e">
        <f t="shared" si="229"/>
        <v>#REF!</v>
      </c>
      <c r="BU71" s="67">
        <f t="shared" si="197"/>
        <v>1</v>
      </c>
      <c r="BV71" s="67">
        <f t="shared" si="210"/>
        <v>0</v>
      </c>
      <c r="BW71" s="67">
        <f t="shared" si="198"/>
        <v>1</v>
      </c>
      <c r="BX71" s="67">
        <f t="shared" si="199"/>
        <v>1</v>
      </c>
      <c r="BY71" s="68">
        <f t="shared" si="217"/>
        <v>3</v>
      </c>
      <c r="BZ71" s="67">
        <f>+BN71+MAR!BZ71</f>
        <v>2</v>
      </c>
      <c r="CA71" s="67">
        <f>+MAR!CA71+BX71</f>
        <v>5</v>
      </c>
      <c r="CB71" s="68">
        <f t="shared" si="225"/>
        <v>3</v>
      </c>
      <c r="CE71" s="161">
        <f t="shared" si="200"/>
        <v>6.666666666666667</v>
      </c>
      <c r="CF71" s="125">
        <f t="shared" si="201"/>
        <v>16.333333333333336</v>
      </c>
      <c r="CG71" s="163">
        <f t="shared" si="211"/>
        <v>144</v>
      </c>
      <c r="CH71" s="163">
        <f t="shared" si="212"/>
        <v>36</v>
      </c>
      <c r="CI71" s="163">
        <f t="shared" si="213"/>
        <v>180</v>
      </c>
      <c r="CJ71" s="157">
        <f t="shared" si="202"/>
        <v>40</v>
      </c>
      <c r="CK71" s="418">
        <f>BY71-BV71+MAR!CK71</f>
        <v>6</v>
      </c>
      <c r="CL71" s="424">
        <f t="shared" si="226"/>
        <v>72</v>
      </c>
      <c r="CM71" s="424"/>
      <c r="CN71" s="124">
        <f t="shared" si="214"/>
        <v>6.666666666666667</v>
      </c>
      <c r="CO71" s="128">
        <f t="shared" si="215"/>
        <v>180</v>
      </c>
      <c r="CP71" s="125">
        <f t="shared" si="204"/>
        <v>13.333333333333334</v>
      </c>
      <c r="CQ71" s="125">
        <f t="shared" si="216"/>
        <v>16.333333333333336</v>
      </c>
    </row>
    <row r="72" spans="1:95" ht="21" customHeight="1" thickBot="1" x14ac:dyDescent="0.3">
      <c r="A72" s="571" t="s">
        <v>165</v>
      </c>
      <c r="B72" s="1214" t="s">
        <v>100</v>
      </c>
      <c r="C72" s="26" t="s">
        <v>3</v>
      </c>
      <c r="D72" s="412" t="s">
        <v>24</v>
      </c>
      <c r="E72" s="412" t="s">
        <v>25</v>
      </c>
      <c r="F72" s="475" t="s">
        <v>240</v>
      </c>
      <c r="G72" s="475"/>
      <c r="H72" s="412" t="s">
        <v>24</v>
      </c>
      <c r="I72" s="429" t="s">
        <v>25</v>
      </c>
      <c r="J72" s="476"/>
      <c r="K72" s="432"/>
      <c r="L72" s="412" t="s">
        <v>24</v>
      </c>
      <c r="M72" s="412" t="s">
        <v>25</v>
      </c>
      <c r="N72" s="475"/>
      <c r="O72" s="475"/>
      <c r="P72" s="429" t="s">
        <v>27</v>
      </c>
      <c r="Q72" s="434" t="s">
        <v>25</v>
      </c>
      <c r="R72" s="432"/>
      <c r="S72" s="432"/>
      <c r="T72" s="412" t="s">
        <v>24</v>
      </c>
      <c r="U72" s="412" t="s">
        <v>24</v>
      </c>
      <c r="V72" s="427"/>
      <c r="W72" s="480"/>
      <c r="X72" s="434" t="s">
        <v>32</v>
      </c>
      <c r="Y72" s="412" t="s">
        <v>32</v>
      </c>
      <c r="Z72" s="413" t="s">
        <v>350</v>
      </c>
      <c r="AA72" s="413" t="s">
        <v>351</v>
      </c>
      <c r="AB72" s="412" t="s">
        <v>358</v>
      </c>
      <c r="AC72" s="412" t="s">
        <v>32</v>
      </c>
      <c r="AD72" s="441"/>
      <c r="AE72" s="476" t="s">
        <v>239</v>
      </c>
      <c r="AF72" s="412" t="s">
        <v>24</v>
      </c>
      <c r="AG72" s="412" t="s">
        <v>25</v>
      </c>
      <c r="AH72" s="476"/>
      <c r="AI72" s="123">
        <f t="shared" si="175"/>
        <v>6</v>
      </c>
      <c r="AJ72" s="61">
        <f t="shared" si="176"/>
        <v>5</v>
      </c>
      <c r="AK72" s="61">
        <f t="shared" si="205"/>
        <v>0</v>
      </c>
      <c r="AL72" s="61">
        <f t="shared" si="206"/>
        <v>0</v>
      </c>
      <c r="AM72" s="61">
        <f t="shared" si="177"/>
        <v>0</v>
      </c>
      <c r="AN72" s="61">
        <f t="shared" si="178"/>
        <v>0</v>
      </c>
      <c r="AO72" s="61">
        <f t="shared" si="179"/>
        <v>1</v>
      </c>
      <c r="AP72" s="61">
        <f t="shared" si="180"/>
        <v>0</v>
      </c>
      <c r="AQ72" s="61">
        <f t="shared" si="181"/>
        <v>3</v>
      </c>
      <c r="AR72" s="61">
        <f t="shared" si="207"/>
        <v>0</v>
      </c>
      <c r="AS72" s="61">
        <f t="shared" si="182"/>
        <v>0</v>
      </c>
      <c r="AT72" s="61">
        <f t="shared" si="183"/>
        <v>0</v>
      </c>
      <c r="AU72" s="61">
        <f t="shared" si="184"/>
        <v>0</v>
      </c>
      <c r="AV72" s="61">
        <f t="shared" si="185"/>
        <v>0</v>
      </c>
      <c r="AW72" s="61">
        <f t="shared" si="186"/>
        <v>0</v>
      </c>
      <c r="AX72" s="61">
        <f t="shared" si="187"/>
        <v>0</v>
      </c>
      <c r="AY72" s="61">
        <f t="shared" si="188"/>
        <v>0</v>
      </c>
      <c r="AZ72" s="61">
        <f t="shared" si="189"/>
        <v>0</v>
      </c>
      <c r="BA72" s="61">
        <f t="shared" si="190"/>
        <v>0</v>
      </c>
      <c r="BB72" s="61">
        <f t="shared" si="191"/>
        <v>0</v>
      </c>
      <c r="BC72" s="62">
        <f t="shared" si="192"/>
        <v>14</v>
      </c>
      <c r="BD72" s="63"/>
      <c r="BE72" s="545">
        <f t="shared" si="208"/>
        <v>7</v>
      </c>
      <c r="BF72" s="5">
        <f t="shared" si="219"/>
        <v>0</v>
      </c>
      <c r="BG72" s="5">
        <f t="shared" si="170"/>
        <v>0</v>
      </c>
      <c r="BH72" s="5">
        <f t="shared" si="220"/>
        <v>0</v>
      </c>
      <c r="BI72" s="5">
        <f t="shared" si="221"/>
        <v>0</v>
      </c>
      <c r="BJ72" s="5">
        <f t="shared" si="171"/>
        <v>1</v>
      </c>
      <c r="BK72" s="5">
        <f t="shared" si="222"/>
        <v>1</v>
      </c>
      <c r="BL72" s="5">
        <f t="shared" si="172"/>
        <v>0</v>
      </c>
      <c r="BM72" s="5">
        <f t="shared" si="173"/>
        <v>0</v>
      </c>
      <c r="BN72" s="143">
        <f t="shared" si="174"/>
        <v>0</v>
      </c>
      <c r="BO72" s="145">
        <f>+BE72+MAR!BO72</f>
        <v>28.166666666666668</v>
      </c>
      <c r="BP72" s="64">
        <f>+BO72+(JAN!BN76+FEV!BN72+MAR!BN72+BN72)*(12/24)-$BO$12</f>
        <v>-0.5</v>
      </c>
      <c r="BQ72" s="65">
        <f t="shared" si="223"/>
        <v>1</v>
      </c>
      <c r="BR72" s="545">
        <f t="shared" si="227"/>
        <v>29.166666666666668</v>
      </c>
      <c r="BS72" s="545">
        <f t="shared" si="228"/>
        <v>0.5</v>
      </c>
      <c r="BT72" s="66" t="e">
        <f t="shared" si="229"/>
        <v>#REF!</v>
      </c>
      <c r="BU72" s="67">
        <f t="shared" si="197"/>
        <v>0</v>
      </c>
      <c r="BV72" s="67">
        <f t="shared" si="210"/>
        <v>0</v>
      </c>
      <c r="BW72" s="67">
        <f t="shared" si="198"/>
        <v>2</v>
      </c>
      <c r="BX72" s="67">
        <f t="shared" si="199"/>
        <v>0</v>
      </c>
      <c r="BY72" s="68">
        <f t="shared" si="217"/>
        <v>2</v>
      </c>
      <c r="BZ72" s="67">
        <f>+BN72+MAR!BZ72</f>
        <v>0</v>
      </c>
      <c r="CA72" s="67">
        <f>+MAR!CA72+BX72</f>
        <v>5</v>
      </c>
      <c r="CB72" s="68">
        <f t="shared" si="225"/>
        <v>5</v>
      </c>
      <c r="CE72" s="161">
        <f t="shared" si="200"/>
        <v>7</v>
      </c>
      <c r="CF72" s="125">
        <f t="shared" si="201"/>
        <v>16</v>
      </c>
      <c r="CG72" s="163">
        <f t="shared" si="211"/>
        <v>144</v>
      </c>
      <c r="CH72" s="163">
        <f t="shared" si="212"/>
        <v>24</v>
      </c>
      <c r="CI72" s="163">
        <f t="shared" si="213"/>
        <v>168</v>
      </c>
      <c r="CJ72" s="157">
        <f t="shared" si="202"/>
        <v>24</v>
      </c>
      <c r="CK72" s="418">
        <f>BY72-BV72+MAR!CK72</f>
        <v>9</v>
      </c>
      <c r="CL72" s="851">
        <f>CK72*12+BV72*8+12</f>
        <v>120</v>
      </c>
      <c r="CM72" s="1109"/>
      <c r="CN72" s="124">
        <f t="shared" si="214"/>
        <v>7</v>
      </c>
      <c r="CO72" s="128">
        <f t="shared" si="215"/>
        <v>168</v>
      </c>
      <c r="CP72" s="125">
        <f t="shared" si="204"/>
        <v>14</v>
      </c>
      <c r="CQ72" s="125">
        <f t="shared" si="216"/>
        <v>16</v>
      </c>
    </row>
    <row r="73" spans="1:95" ht="21" customHeight="1" thickBot="1" x14ac:dyDescent="0.3">
      <c r="A73" s="571" t="s">
        <v>167</v>
      </c>
      <c r="B73" s="569" t="s">
        <v>335</v>
      </c>
      <c r="C73" s="26" t="s">
        <v>3</v>
      </c>
      <c r="D73" s="70" t="s">
        <v>37</v>
      </c>
      <c r="E73" s="70" t="s">
        <v>37</v>
      </c>
      <c r="F73" s="70" t="s">
        <v>37</v>
      </c>
      <c r="G73" s="70" t="s">
        <v>37</v>
      </c>
      <c r="H73" s="70"/>
      <c r="I73" s="1058"/>
      <c r="J73" s="955" t="s">
        <v>37</v>
      </c>
      <c r="K73" s="70" t="s">
        <v>37</v>
      </c>
      <c r="L73" s="70" t="s">
        <v>37</v>
      </c>
      <c r="M73" s="70" t="s">
        <v>37</v>
      </c>
      <c r="N73" s="70" t="s">
        <v>37</v>
      </c>
      <c r="O73" s="70"/>
      <c r="P73" s="1058"/>
      <c r="Q73" s="955" t="s">
        <v>37</v>
      </c>
      <c r="R73" s="70" t="s">
        <v>37</v>
      </c>
      <c r="S73" s="70" t="s">
        <v>37</v>
      </c>
      <c r="T73" s="70" t="s">
        <v>37</v>
      </c>
      <c r="U73" s="70" t="s">
        <v>37</v>
      </c>
      <c r="V73" s="70"/>
      <c r="W73" s="1058"/>
      <c r="X73" s="955" t="s">
        <v>37</v>
      </c>
      <c r="Y73" s="70" t="s">
        <v>37</v>
      </c>
      <c r="Z73" s="70" t="s">
        <v>37</v>
      </c>
      <c r="AA73" s="70" t="s">
        <v>37</v>
      </c>
      <c r="AB73" s="70" t="s">
        <v>37</v>
      </c>
      <c r="AC73" s="70"/>
      <c r="AD73" s="1058"/>
      <c r="AE73" s="955" t="s">
        <v>37</v>
      </c>
      <c r="AF73" s="70" t="s">
        <v>37</v>
      </c>
      <c r="AG73" s="70" t="s">
        <v>37</v>
      </c>
      <c r="AH73" s="433"/>
      <c r="AI73" s="123">
        <f t="shared" si="175"/>
        <v>0</v>
      </c>
      <c r="AJ73" s="61">
        <f t="shared" si="176"/>
        <v>0</v>
      </c>
      <c r="AK73" s="61">
        <f t="shared" si="205"/>
        <v>0</v>
      </c>
      <c r="AL73" s="61">
        <f t="shared" si="206"/>
        <v>0</v>
      </c>
      <c r="AM73" s="61">
        <f t="shared" si="177"/>
        <v>0</v>
      </c>
      <c r="AN73" s="61">
        <f t="shared" si="178"/>
        <v>0</v>
      </c>
      <c r="AO73" s="61">
        <f t="shared" si="179"/>
        <v>0</v>
      </c>
      <c r="AP73" s="61">
        <f t="shared" si="180"/>
        <v>0</v>
      </c>
      <c r="AQ73" s="61">
        <f t="shared" si="181"/>
        <v>0</v>
      </c>
      <c r="AR73" s="61">
        <f t="shared" si="207"/>
        <v>0</v>
      </c>
      <c r="AS73" s="61">
        <f t="shared" si="182"/>
        <v>0</v>
      </c>
      <c r="AT73" s="61">
        <f t="shared" si="183"/>
        <v>0</v>
      </c>
      <c r="AU73" s="61">
        <f t="shared" si="184"/>
        <v>0</v>
      </c>
      <c r="AV73" s="61">
        <f t="shared" si="185"/>
        <v>22</v>
      </c>
      <c r="AW73" s="61">
        <f t="shared" si="186"/>
        <v>0</v>
      </c>
      <c r="AX73" s="61">
        <f t="shared" si="187"/>
        <v>0</v>
      </c>
      <c r="AY73" s="61">
        <f t="shared" si="188"/>
        <v>0</v>
      </c>
      <c r="AZ73" s="61">
        <f t="shared" si="189"/>
        <v>0</v>
      </c>
      <c r="BA73" s="61">
        <f t="shared" si="190"/>
        <v>0</v>
      </c>
      <c r="BB73" s="61">
        <f t="shared" si="191"/>
        <v>0</v>
      </c>
      <c r="BC73" s="62">
        <f t="shared" si="192"/>
        <v>14.666666666666666</v>
      </c>
      <c r="BD73" s="63"/>
      <c r="BE73" s="545">
        <f t="shared" si="208"/>
        <v>7.333333333333333</v>
      </c>
      <c r="BF73" s="5">
        <f t="shared" si="219"/>
        <v>0</v>
      </c>
      <c r="BG73" s="5">
        <f t="shared" si="170"/>
        <v>0</v>
      </c>
      <c r="BH73" s="5">
        <f t="shared" si="220"/>
        <v>0</v>
      </c>
      <c r="BI73" s="5">
        <f t="shared" si="221"/>
        <v>0</v>
      </c>
      <c r="BJ73" s="5">
        <f t="shared" si="171"/>
        <v>0</v>
      </c>
      <c r="BK73" s="5">
        <f t="shared" si="222"/>
        <v>0</v>
      </c>
      <c r="BL73" s="5">
        <f t="shared" si="172"/>
        <v>0</v>
      </c>
      <c r="BM73" s="5">
        <f t="shared" si="173"/>
        <v>0</v>
      </c>
      <c r="BN73" s="143">
        <f t="shared" si="174"/>
        <v>0</v>
      </c>
      <c r="BO73" s="145">
        <f>+BE73+MAR!BO73</f>
        <v>22.666666666666668</v>
      </c>
      <c r="BP73" s="837">
        <f>+BO73+(JAN!BN79+FEV!BN73+MAR!BN73+BN73)*(12/24)-$BO$12+"144:00"</f>
        <v>0</v>
      </c>
      <c r="BQ73" s="65">
        <f t="shared" si="223"/>
        <v>0</v>
      </c>
      <c r="BR73" s="838">
        <f>+BO73+BY73*$BD$2+"144:00"</f>
        <v>28.666666666666668</v>
      </c>
      <c r="BS73" s="545">
        <f>+BR73-$BO$12</f>
        <v>0</v>
      </c>
      <c r="BT73" s="66" t="e">
        <f t="shared" si="229"/>
        <v>#REF!</v>
      </c>
      <c r="BU73" s="67">
        <f t="shared" si="197"/>
        <v>0</v>
      </c>
      <c r="BV73" s="67">
        <f t="shared" si="210"/>
        <v>0</v>
      </c>
      <c r="BW73" s="67">
        <f t="shared" si="198"/>
        <v>0</v>
      </c>
      <c r="BX73" s="67">
        <f t="shared" si="199"/>
        <v>0</v>
      </c>
      <c r="BY73" s="68">
        <f t="shared" si="217"/>
        <v>0</v>
      </c>
      <c r="BZ73" s="67">
        <f>+BN73+MAR!BZ73</f>
        <v>0</v>
      </c>
      <c r="CA73" s="67">
        <f>+MAR!CA73+BX73</f>
        <v>0</v>
      </c>
      <c r="CB73" s="68">
        <f t="shared" si="225"/>
        <v>0</v>
      </c>
      <c r="CE73" s="161">
        <f t="shared" si="200"/>
        <v>7.333333333333333</v>
      </c>
      <c r="CF73" s="125">
        <f t="shared" si="201"/>
        <v>14.666666666666666</v>
      </c>
      <c r="CG73" s="163">
        <f t="shared" si="211"/>
        <v>0</v>
      </c>
      <c r="CH73" s="163">
        <f t="shared" si="212"/>
        <v>0</v>
      </c>
      <c r="CI73" s="163">
        <f t="shared" si="213"/>
        <v>0</v>
      </c>
      <c r="CJ73" s="157">
        <f t="shared" si="202"/>
        <v>176</v>
      </c>
      <c r="CK73" s="418">
        <f>BY73-BV73+MAR!CK73</f>
        <v>0</v>
      </c>
      <c r="CL73" s="424">
        <f>CK73*12+BV73*8</f>
        <v>0</v>
      </c>
      <c r="CM73" s="424"/>
      <c r="CN73" s="124">
        <f t="shared" si="214"/>
        <v>7.333333333333333</v>
      </c>
      <c r="CO73" s="128">
        <f t="shared" si="215"/>
        <v>0</v>
      </c>
      <c r="CP73" s="125">
        <f t="shared" si="204"/>
        <v>14.666666666666666</v>
      </c>
      <c r="CQ73" s="125">
        <f t="shared" si="216"/>
        <v>14.666666666666666</v>
      </c>
    </row>
    <row r="74" spans="1:95" ht="21" customHeight="1" thickBot="1" x14ac:dyDescent="0.3">
      <c r="A74" s="571" t="s">
        <v>169</v>
      </c>
      <c r="B74" s="569" t="s">
        <v>336</v>
      </c>
      <c r="C74" s="26" t="s">
        <v>3</v>
      </c>
      <c r="D74" s="409" t="s">
        <v>24</v>
      </c>
      <c r="E74" s="409" t="s">
        <v>25</v>
      </c>
      <c r="F74" s="471"/>
      <c r="G74" s="471"/>
      <c r="H74" s="409" t="s">
        <v>24</v>
      </c>
      <c r="I74" s="414" t="s">
        <v>25</v>
      </c>
      <c r="J74" s="473"/>
      <c r="K74" s="479" t="s">
        <v>61</v>
      </c>
      <c r="L74" s="409" t="s">
        <v>24</v>
      </c>
      <c r="M74" s="409" t="s">
        <v>25</v>
      </c>
      <c r="N74" s="471"/>
      <c r="O74" s="501" t="s">
        <v>50</v>
      </c>
      <c r="P74" s="414" t="s">
        <v>24</v>
      </c>
      <c r="Q74" s="433" t="s">
        <v>25</v>
      </c>
      <c r="R74" s="479"/>
      <c r="S74" s="479"/>
      <c r="T74" s="409" t="s">
        <v>24</v>
      </c>
      <c r="U74" s="409" t="s">
        <v>24</v>
      </c>
      <c r="V74" s="501" t="s">
        <v>49</v>
      </c>
      <c r="W74" s="477"/>
      <c r="X74" s="433" t="s">
        <v>24</v>
      </c>
      <c r="Y74" s="409" t="s">
        <v>25</v>
      </c>
      <c r="Z74" s="471" t="s">
        <v>49</v>
      </c>
      <c r="AA74" s="471"/>
      <c r="AB74" s="409" t="s">
        <v>25</v>
      </c>
      <c r="AC74" s="409" t="s">
        <v>25</v>
      </c>
      <c r="AD74" s="478"/>
      <c r="AE74" s="473" t="s">
        <v>48</v>
      </c>
      <c r="AF74" s="409" t="s">
        <v>24</v>
      </c>
      <c r="AG74" s="409" t="s">
        <v>25</v>
      </c>
      <c r="AH74" s="473"/>
      <c r="AI74" s="123">
        <f t="shared" si="175"/>
        <v>8</v>
      </c>
      <c r="AJ74" s="61">
        <f t="shared" si="176"/>
        <v>8</v>
      </c>
      <c r="AK74" s="61">
        <f t="shared" si="205"/>
        <v>0</v>
      </c>
      <c r="AL74" s="61">
        <f t="shared" si="206"/>
        <v>0</v>
      </c>
      <c r="AM74" s="61">
        <f t="shared" si="177"/>
        <v>0</v>
      </c>
      <c r="AN74" s="61">
        <f t="shared" si="178"/>
        <v>0</v>
      </c>
      <c r="AO74" s="61">
        <f t="shared" si="179"/>
        <v>0</v>
      </c>
      <c r="AP74" s="61">
        <f t="shared" si="180"/>
        <v>0</v>
      </c>
      <c r="AQ74" s="61">
        <f t="shared" si="181"/>
        <v>0</v>
      </c>
      <c r="AR74" s="61">
        <f t="shared" si="207"/>
        <v>0</v>
      </c>
      <c r="AS74" s="61">
        <f t="shared" si="182"/>
        <v>0</v>
      </c>
      <c r="AT74" s="61">
        <f t="shared" si="183"/>
        <v>0</v>
      </c>
      <c r="AU74" s="61">
        <f t="shared" si="184"/>
        <v>0</v>
      </c>
      <c r="AV74" s="61">
        <f t="shared" si="185"/>
        <v>0</v>
      </c>
      <c r="AW74" s="61">
        <f t="shared" si="186"/>
        <v>0</v>
      </c>
      <c r="AX74" s="61">
        <f t="shared" si="187"/>
        <v>0</v>
      </c>
      <c r="AY74" s="61">
        <f t="shared" si="188"/>
        <v>0</v>
      </c>
      <c r="AZ74" s="61">
        <f t="shared" si="189"/>
        <v>0</v>
      </c>
      <c r="BA74" s="61">
        <f t="shared" si="190"/>
        <v>0</v>
      </c>
      <c r="BB74" s="61">
        <f t="shared" si="191"/>
        <v>0</v>
      </c>
      <c r="BC74" s="62">
        <f t="shared" si="192"/>
        <v>16</v>
      </c>
      <c r="BD74" s="63"/>
      <c r="BE74" s="545">
        <f t="shared" si="208"/>
        <v>8</v>
      </c>
      <c r="BF74" s="5">
        <f t="shared" si="219"/>
        <v>1</v>
      </c>
      <c r="BG74" s="5">
        <f t="shared" si="170"/>
        <v>0</v>
      </c>
      <c r="BH74" s="5">
        <f t="shared" si="220"/>
        <v>0</v>
      </c>
      <c r="BI74" s="5">
        <f t="shared" si="221"/>
        <v>0</v>
      </c>
      <c r="BJ74" s="5">
        <f t="shared" si="171"/>
        <v>1</v>
      </c>
      <c r="BK74" s="5">
        <f t="shared" si="222"/>
        <v>2</v>
      </c>
      <c r="BL74" s="5">
        <f t="shared" si="172"/>
        <v>1</v>
      </c>
      <c r="BM74" s="5">
        <f t="shared" si="173"/>
        <v>0</v>
      </c>
      <c r="BN74" s="143">
        <f t="shared" si="174"/>
        <v>0</v>
      </c>
      <c r="BO74" s="145">
        <f>+BE74+MAR!BO74</f>
        <v>23.666666666666668</v>
      </c>
      <c r="BP74" s="837">
        <f>+BO74+(JAN!BN79+FEV!BN74+MAR!BN74+BN74)*(12/24)-$BO$12+"144:00"</f>
        <v>1</v>
      </c>
      <c r="BQ74" s="65">
        <f t="shared" si="223"/>
        <v>0</v>
      </c>
      <c r="BR74" s="838">
        <f>+BO74+BY74*$BD$2+"144:00"</f>
        <v>32.166666666666671</v>
      </c>
      <c r="BS74" s="545">
        <f>+BR74-$BO$12</f>
        <v>3.5000000000000036</v>
      </c>
      <c r="BT74" s="66" t="e">
        <f t="shared" si="229"/>
        <v>#REF!</v>
      </c>
      <c r="BU74" s="67">
        <f t="shared" si="197"/>
        <v>1</v>
      </c>
      <c r="BV74" s="67">
        <f t="shared" si="210"/>
        <v>0</v>
      </c>
      <c r="BW74" s="67">
        <f t="shared" si="198"/>
        <v>3</v>
      </c>
      <c r="BX74" s="67">
        <f t="shared" si="199"/>
        <v>1</v>
      </c>
      <c r="BY74" s="68">
        <f t="shared" si="217"/>
        <v>5</v>
      </c>
      <c r="BZ74" s="67">
        <f>+BN74+MAR!BZ74</f>
        <v>0</v>
      </c>
      <c r="CA74" s="67">
        <f>+MAR!CA74+BX74</f>
        <v>2</v>
      </c>
      <c r="CB74" s="68">
        <f t="shared" si="225"/>
        <v>2</v>
      </c>
      <c r="CE74" s="161">
        <f t="shared" si="200"/>
        <v>8</v>
      </c>
      <c r="CF74" s="125">
        <f t="shared" si="201"/>
        <v>21</v>
      </c>
      <c r="CG74" s="163">
        <f t="shared" si="211"/>
        <v>192</v>
      </c>
      <c r="CH74" s="163">
        <f t="shared" si="212"/>
        <v>60</v>
      </c>
      <c r="CI74" s="163">
        <f t="shared" si="213"/>
        <v>252</v>
      </c>
      <c r="CJ74" s="157">
        <f t="shared" si="202"/>
        <v>0</v>
      </c>
      <c r="CK74" s="418">
        <f>BY74-BV74+MAR!CK74</f>
        <v>8</v>
      </c>
      <c r="CL74" s="851">
        <f>CK74*12+BV74*8+2</f>
        <v>98</v>
      </c>
      <c r="CM74" s="851"/>
      <c r="CN74" s="124">
        <f t="shared" si="214"/>
        <v>8</v>
      </c>
      <c r="CO74" s="128">
        <f t="shared" si="215"/>
        <v>252</v>
      </c>
      <c r="CP74" s="125">
        <f t="shared" si="204"/>
        <v>16</v>
      </c>
      <c r="CQ74" s="125">
        <f t="shared" si="216"/>
        <v>21</v>
      </c>
    </row>
    <row r="75" spans="1:95" ht="21" customHeight="1" x14ac:dyDescent="0.25">
      <c r="A75" s="571" t="s">
        <v>325</v>
      </c>
      <c r="B75" s="569" t="s">
        <v>337</v>
      </c>
      <c r="C75" s="26" t="s">
        <v>3</v>
      </c>
      <c r="D75" s="409" t="s">
        <v>27</v>
      </c>
      <c r="E75" s="409" t="s">
        <v>25</v>
      </c>
      <c r="F75" s="471"/>
      <c r="G75" s="471"/>
      <c r="H75" s="409" t="s">
        <v>24</v>
      </c>
      <c r="I75" s="414" t="s">
        <v>25</v>
      </c>
      <c r="J75" s="473" t="s">
        <v>57</v>
      </c>
      <c r="K75" s="479"/>
      <c r="L75" s="409" t="s">
        <v>27</v>
      </c>
      <c r="M75" s="409" t="s">
        <v>25</v>
      </c>
      <c r="N75" s="471"/>
      <c r="O75" s="471"/>
      <c r="P75" s="414" t="s">
        <v>24</v>
      </c>
      <c r="Q75" s="433" t="s">
        <v>25</v>
      </c>
      <c r="R75" s="479"/>
      <c r="S75" s="479"/>
      <c r="T75" s="409" t="s">
        <v>27</v>
      </c>
      <c r="U75" s="409" t="s">
        <v>27</v>
      </c>
      <c r="V75" s="493"/>
      <c r="W75" s="916" t="s">
        <v>50</v>
      </c>
      <c r="X75" s="433" t="s">
        <v>25</v>
      </c>
      <c r="Y75" s="409" t="s">
        <v>25</v>
      </c>
      <c r="Z75" s="471"/>
      <c r="AA75" s="471"/>
      <c r="AB75" s="409" t="s">
        <v>26</v>
      </c>
      <c r="AC75" s="409" t="s">
        <v>25</v>
      </c>
      <c r="AD75" s="478"/>
      <c r="AE75" s="473" t="s">
        <v>48</v>
      </c>
      <c r="AF75" s="409" t="s">
        <v>25</v>
      </c>
      <c r="AG75" s="409" t="s">
        <v>25</v>
      </c>
      <c r="AH75" s="473"/>
      <c r="AI75" s="123">
        <f t="shared" si="175"/>
        <v>2</v>
      </c>
      <c r="AJ75" s="61">
        <f t="shared" si="176"/>
        <v>9</v>
      </c>
      <c r="AK75" s="61">
        <f t="shared" si="205"/>
        <v>0</v>
      </c>
      <c r="AL75" s="61">
        <f t="shared" si="206"/>
        <v>0</v>
      </c>
      <c r="AM75" s="61">
        <f t="shared" si="177"/>
        <v>0</v>
      </c>
      <c r="AN75" s="61">
        <f t="shared" si="178"/>
        <v>1</v>
      </c>
      <c r="AO75" s="61">
        <f t="shared" si="179"/>
        <v>4</v>
      </c>
      <c r="AP75" s="61">
        <f t="shared" si="180"/>
        <v>0</v>
      </c>
      <c r="AQ75" s="61">
        <f t="shared" si="181"/>
        <v>0</v>
      </c>
      <c r="AR75" s="61">
        <f t="shared" si="207"/>
        <v>0</v>
      </c>
      <c r="AS75" s="61">
        <f t="shared" si="182"/>
        <v>0</v>
      </c>
      <c r="AT75" s="61">
        <f t="shared" si="183"/>
        <v>0</v>
      </c>
      <c r="AU75" s="61">
        <f t="shared" si="184"/>
        <v>0</v>
      </c>
      <c r="AV75" s="61">
        <f t="shared" si="185"/>
        <v>0</v>
      </c>
      <c r="AW75" s="61">
        <f t="shared" si="186"/>
        <v>0</v>
      </c>
      <c r="AX75" s="61">
        <f t="shared" si="187"/>
        <v>0</v>
      </c>
      <c r="AY75" s="61">
        <f t="shared" si="188"/>
        <v>0</v>
      </c>
      <c r="AZ75" s="61">
        <f t="shared" si="189"/>
        <v>0</v>
      </c>
      <c r="BA75" s="61">
        <f t="shared" si="190"/>
        <v>0</v>
      </c>
      <c r="BB75" s="61">
        <f t="shared" si="191"/>
        <v>0</v>
      </c>
      <c r="BC75" s="62">
        <f t="shared" si="192"/>
        <v>16</v>
      </c>
      <c r="BD75" s="63"/>
      <c r="BE75" s="545">
        <f>+AI75*$BD$2+AJ75*$BD$6+AN75*$BD$2+AO75*$BD$6+AQ75*8/24+AU75*8/24+AV75*8/24+AW75*8/24+AX75*12/24+AY75*8/24+AZ75*$BD$2+BA75*8/24+BN75*(0/24)+(AM75*$BE$2)+AK75*$BF$2+AL75*$BF$6+AR75*$BD$2-"02:00"</f>
        <v>7.916666666666667</v>
      </c>
      <c r="BF75" s="5">
        <f t="shared" si="219"/>
        <v>0</v>
      </c>
      <c r="BG75" s="5">
        <f t="shared" si="170"/>
        <v>1</v>
      </c>
      <c r="BH75" s="5">
        <f t="shared" si="220"/>
        <v>0</v>
      </c>
      <c r="BI75" s="5">
        <f t="shared" si="221"/>
        <v>0</v>
      </c>
      <c r="BJ75" s="5">
        <f t="shared" si="171"/>
        <v>1</v>
      </c>
      <c r="BK75" s="5">
        <f t="shared" si="222"/>
        <v>0</v>
      </c>
      <c r="BL75" s="5">
        <f t="shared" si="172"/>
        <v>1</v>
      </c>
      <c r="BM75" s="5">
        <f t="shared" si="173"/>
        <v>0</v>
      </c>
      <c r="BN75" s="143">
        <f t="shared" si="174"/>
        <v>0</v>
      </c>
      <c r="BO75" s="145">
        <f>+BE75+MAR!BO75</f>
        <v>24.083333333333336</v>
      </c>
      <c r="BP75" s="837">
        <f>+BO75+(JAN!BN79+FEV!BN75+MAR!BN75+BN75)*(12/24)-$BO$12+"144:00"</f>
        <v>1.4166666666666679</v>
      </c>
      <c r="BQ75" s="65">
        <f t="shared" si="223"/>
        <v>0</v>
      </c>
      <c r="BR75" s="838">
        <f>+BO75+BY75*$BD$2+"144:00"</f>
        <v>31.583333333333336</v>
      </c>
      <c r="BS75" s="545">
        <f>+BR75-$BO$12</f>
        <v>2.9166666666666679</v>
      </c>
      <c r="BT75" s="66" t="e">
        <f t="shared" si="229"/>
        <v>#REF!</v>
      </c>
      <c r="BU75" s="67">
        <f t="shared" si="197"/>
        <v>1</v>
      </c>
      <c r="BV75" s="67">
        <f t="shared" si="210"/>
        <v>0</v>
      </c>
      <c r="BW75" s="67">
        <f t="shared" si="198"/>
        <v>1</v>
      </c>
      <c r="BX75" s="67">
        <f t="shared" si="199"/>
        <v>1</v>
      </c>
      <c r="BY75" s="68">
        <f t="shared" si="217"/>
        <v>3</v>
      </c>
      <c r="BZ75" s="67">
        <f>+BN75+MAR!BZ75</f>
        <v>0</v>
      </c>
      <c r="CA75" s="67">
        <f>+MAR!CA75+BX75</f>
        <v>2</v>
      </c>
      <c r="CB75" s="68">
        <f t="shared" si="225"/>
        <v>2</v>
      </c>
      <c r="CE75" s="161">
        <f t="shared" si="200"/>
        <v>7.916666666666667</v>
      </c>
      <c r="CF75" s="125">
        <f t="shared" si="201"/>
        <v>19</v>
      </c>
      <c r="CG75" s="163">
        <f t="shared" si="211"/>
        <v>190</v>
      </c>
      <c r="CH75" s="163">
        <f t="shared" si="212"/>
        <v>36</v>
      </c>
      <c r="CI75" s="163">
        <f t="shared" si="213"/>
        <v>226</v>
      </c>
      <c r="CJ75" s="157">
        <f t="shared" si="202"/>
        <v>0</v>
      </c>
      <c r="CK75" s="418">
        <f>BY75-BV75+MAR!CK75</f>
        <v>6</v>
      </c>
      <c r="CL75" s="424">
        <f t="shared" ref="CL75" si="230">CK75*12+BV75*8</f>
        <v>72</v>
      </c>
      <c r="CM75" s="424"/>
      <c r="CN75" s="124">
        <f t="shared" si="214"/>
        <v>7.916666666666667</v>
      </c>
      <c r="CO75" s="128">
        <f t="shared" si="215"/>
        <v>226</v>
      </c>
      <c r="CP75" s="125">
        <f t="shared" si="204"/>
        <v>16</v>
      </c>
      <c r="CQ75" s="125">
        <f t="shared" si="216"/>
        <v>19</v>
      </c>
    </row>
    <row r="76" spans="1:95" ht="21" customHeight="1" thickBot="1" x14ac:dyDescent="0.3">
      <c r="A76" s="89"/>
      <c r="B76" s="89"/>
      <c r="C76" s="89"/>
      <c r="D76" s="133"/>
      <c r="E76" s="133"/>
      <c r="F76" s="228"/>
      <c r="G76" s="229"/>
      <c r="H76" s="230"/>
      <c r="I76" s="230"/>
      <c r="J76" s="230"/>
      <c r="K76" s="230"/>
      <c r="L76" s="230"/>
      <c r="M76" s="231"/>
      <c r="N76" s="232"/>
      <c r="O76" s="133"/>
      <c r="P76" s="133"/>
      <c r="Q76" s="133"/>
      <c r="R76" s="133"/>
      <c r="S76" s="133"/>
      <c r="T76" s="228"/>
      <c r="U76" s="229"/>
      <c r="V76" s="230"/>
      <c r="W76" s="230"/>
      <c r="X76" s="230"/>
      <c r="Y76" s="230"/>
      <c r="Z76" s="230"/>
      <c r="AA76" s="231"/>
      <c r="AB76" s="232"/>
      <c r="AC76" s="133"/>
      <c r="AD76" s="133"/>
      <c r="AE76" s="133"/>
      <c r="AF76" s="133"/>
      <c r="AG76" s="133"/>
      <c r="AH76" s="133"/>
      <c r="AI76" s="69">
        <f t="shared" ref="AI76:BC76" si="231">SUM(AI60:AI75)</f>
        <v>79</v>
      </c>
      <c r="AJ76" s="69">
        <f t="shared" si="231"/>
        <v>93</v>
      </c>
      <c r="AK76" s="69">
        <f t="shared" si="231"/>
        <v>0</v>
      </c>
      <c r="AL76" s="69">
        <f t="shared" si="231"/>
        <v>0</v>
      </c>
      <c r="AM76" s="69">
        <f t="shared" si="231"/>
        <v>0</v>
      </c>
      <c r="AN76" s="69">
        <f t="shared" si="231"/>
        <v>8</v>
      </c>
      <c r="AO76" s="69">
        <f t="shared" si="231"/>
        <v>15</v>
      </c>
      <c r="AP76" s="69">
        <f t="shared" si="231"/>
        <v>6</v>
      </c>
      <c r="AQ76" s="69">
        <f t="shared" si="231"/>
        <v>14</v>
      </c>
      <c r="AR76" s="69">
        <f t="shared" si="231"/>
        <v>0</v>
      </c>
      <c r="AS76" s="69">
        <f t="shared" si="231"/>
        <v>0</v>
      </c>
      <c r="AT76" s="69">
        <f t="shared" si="231"/>
        <v>0</v>
      </c>
      <c r="AU76" s="69">
        <f t="shared" si="231"/>
        <v>0</v>
      </c>
      <c r="AV76" s="69">
        <f t="shared" si="231"/>
        <v>44</v>
      </c>
      <c r="AW76" s="69">
        <f t="shared" si="231"/>
        <v>0</v>
      </c>
      <c r="AX76" s="69">
        <f t="shared" si="231"/>
        <v>0</v>
      </c>
      <c r="AY76" s="69">
        <f t="shared" si="231"/>
        <v>0</v>
      </c>
      <c r="AZ76" s="69">
        <f t="shared" si="231"/>
        <v>0</v>
      </c>
      <c r="BA76" s="69">
        <f t="shared" si="231"/>
        <v>0</v>
      </c>
      <c r="BB76" s="69">
        <f t="shared" si="231"/>
        <v>0</v>
      </c>
      <c r="BC76" s="372">
        <f t="shared" si="231"/>
        <v>233.66666666666669</v>
      </c>
      <c r="BD76" s="90" t="e">
        <f>SUM(BD14:BD75)</f>
        <v>#REF!</v>
      </c>
      <c r="BE76" s="72"/>
      <c r="BF76" s="144">
        <f>SUM(BF13:BF75)</f>
        <v>17</v>
      </c>
      <c r="BG76" s="144">
        <f>SUM(BG13:BG75)</f>
        <v>37</v>
      </c>
      <c r="BH76" s="144">
        <f>SUM(BH13:BH75)</f>
        <v>0</v>
      </c>
      <c r="BI76" s="144">
        <f>SUM(BI13:BI75)</f>
        <v>0</v>
      </c>
      <c r="BJ76" s="144">
        <f>SUM(BJ13:BJ75)</f>
        <v>59</v>
      </c>
      <c r="BK76" s="144">
        <f>SUM(BK13:BK75)</f>
        <v>32</v>
      </c>
      <c r="BL76" s="144">
        <f>SUM(BL13:BL75)</f>
        <v>24</v>
      </c>
      <c r="BM76" s="144">
        <f>SUM(BM13:BM75)</f>
        <v>2</v>
      </c>
      <c r="BN76" s="144" t="e">
        <f>SUM(BN13:BN75)</f>
        <v>#REF!</v>
      </c>
      <c r="BO76" s="150" t="s">
        <v>191</v>
      </c>
      <c r="BP76" s="92" t="e">
        <f>AVERAGE(BP61:BP75)</f>
        <v>#REF!</v>
      </c>
      <c r="BQ76" s="92"/>
      <c r="BR76" s="91" t="s">
        <v>191</v>
      </c>
      <c r="BS76" s="92" t="e">
        <f>AVERAGE(BS61:BS75)</f>
        <v>#REF!</v>
      </c>
      <c r="BT76" s="92"/>
      <c r="BU76" s="93"/>
      <c r="BV76" s="93"/>
      <c r="BW76" s="93"/>
      <c r="BX76" s="93"/>
      <c r="BY76" s="93"/>
      <c r="BZ76" s="94"/>
      <c r="CA76" s="94"/>
      <c r="CB76" s="95" t="e">
        <f>SUM(CB60:CB75)</f>
        <v>#REF!</v>
      </c>
      <c r="CC76" s="23"/>
      <c r="CD76" s="23"/>
      <c r="CE76" s="170"/>
      <c r="CF76" s="171"/>
      <c r="CG76" s="172"/>
      <c r="CH76" s="172"/>
      <c r="CI76" s="172"/>
      <c r="CJ76" s="173"/>
      <c r="CK76" s="18"/>
      <c r="CL76" s="18">
        <f t="shared" ref="CL76" si="232">CK76*12</f>
        <v>0</v>
      </c>
    </row>
    <row r="77" spans="1:95" s="18" customFormat="1" ht="21" customHeight="1" x14ac:dyDescent="0.25">
      <c r="A77" s="1"/>
      <c r="B77" s="235"/>
      <c r="C77" s="1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23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3"/>
      <c r="AG77" s="2"/>
      <c r="AH77" s="2"/>
      <c r="AI77" s="403">
        <f>+AI76+AI59+AI44+AI29</f>
        <v>270</v>
      </c>
      <c r="AJ77" s="403">
        <f>+AJ76+AJ59+AJ44+AJ29</f>
        <v>281</v>
      </c>
      <c r="AK77" s="403">
        <f>+AK76+AK59+AK44+AK29</f>
        <v>0</v>
      </c>
      <c r="AL77" s="403">
        <f>+AL76+AL59+AL44+AL29</f>
        <v>0</v>
      </c>
      <c r="AM77" s="403">
        <f>+AM76+AM59+AM44+AM29</f>
        <v>0</v>
      </c>
      <c r="AN77" s="403">
        <f>+AN76+AN59+AN44+AN29</f>
        <v>40</v>
      </c>
      <c r="AO77" s="403">
        <f>+AO76+AO59+AO44+AO29</f>
        <v>36</v>
      </c>
      <c r="AP77" s="403">
        <f>+AP76+AP59+AP44+AP29</f>
        <v>34</v>
      </c>
      <c r="AQ77" s="403">
        <f>+AQ76+AQ59+AQ44+AQ29</f>
        <v>114</v>
      </c>
      <c r="AR77" s="403">
        <f>+AR76+AR59+AR44+AR29</f>
        <v>0</v>
      </c>
      <c r="AS77" s="403">
        <f>+AS76+AS59+AS44+AS29</f>
        <v>0</v>
      </c>
      <c r="AT77" s="403">
        <f>+AT76+AT59+AT44+AT29</f>
        <v>0</v>
      </c>
      <c r="AU77" s="403">
        <f>+AU76+AU59+AU44+AU29</f>
        <v>0</v>
      </c>
      <c r="AV77" s="403">
        <f>+AV76+AV59+AV44+AV29</f>
        <v>110</v>
      </c>
      <c r="AW77" s="403">
        <f>+AW76+AW59+AW44+AW29</f>
        <v>0</v>
      </c>
      <c r="AX77" s="403">
        <f>+AX76+AX59+AX44+AX29</f>
        <v>0</v>
      </c>
      <c r="AY77" s="403">
        <f>+AY76+AY59+AY44+AY29</f>
        <v>0</v>
      </c>
      <c r="AZ77" s="403">
        <f>+AZ76+AZ59+AZ44+AZ29</f>
        <v>0</v>
      </c>
      <c r="BA77" s="403">
        <f>+BA76+BA59+BA44+BA29</f>
        <v>48</v>
      </c>
      <c r="BB77" s="403">
        <f>+BB76+BB59+BB44+BB29</f>
        <v>0</v>
      </c>
      <c r="BC77" s="404">
        <f>+BC76+BC59+BC44+BC29</f>
        <v>824.33333333333348</v>
      </c>
      <c r="BD77" s="96" t="s">
        <v>194</v>
      </c>
      <c r="BE77" s="97" t="e">
        <f>AVERAGE(BE13:BE75)</f>
        <v>#REF!</v>
      </c>
      <c r="BF77" s="48"/>
      <c r="BG77" s="48"/>
      <c r="BH77" s="48"/>
      <c r="BI77" s="48"/>
      <c r="BJ77" s="48"/>
      <c r="BK77" s="48"/>
      <c r="BL77" s="48"/>
      <c r="BM77" s="48"/>
      <c r="BN77" s="98" t="s">
        <v>195</v>
      </c>
      <c r="BO77" s="835" t="e">
        <f>AVERAGE(BO13:BO75)</f>
        <v>#REF!</v>
      </c>
      <c r="BP77" s="835" t="e">
        <f>AVERAGE(BP13:BP75)</f>
        <v>#REF!</v>
      </c>
      <c r="BQ77" s="835" t="e">
        <f>AVERAGE(BQ13:BQ75)</f>
        <v>#REF!</v>
      </c>
      <c r="BR77" s="835" t="e">
        <f>AVERAGE(BR13:BR75)</f>
        <v>#REF!</v>
      </c>
      <c r="BS77" s="835" t="e">
        <f>AVERAGE(BS13:BS75)</f>
        <v>#REF!</v>
      </c>
      <c r="BT77" s="835"/>
      <c r="BU77" s="67" t="e">
        <f>SUM(BU13:BU75)</f>
        <v>#REF!</v>
      </c>
      <c r="BV77" s="67" t="e">
        <f>SUM(BV13:BV75)</f>
        <v>#REF!</v>
      </c>
      <c r="BW77" s="67" t="e">
        <f>SUM(BW13:BW75)</f>
        <v>#REF!</v>
      </c>
      <c r="BX77" s="67" t="e">
        <f>SUM(BX13:BX75)</f>
        <v>#REF!</v>
      </c>
      <c r="BY77" s="67" t="e">
        <f>SUM(BY13:BY75)</f>
        <v>#REF!</v>
      </c>
      <c r="BZ77" s="67" t="e">
        <f>SUM(BZ13:BZ75)</f>
        <v>#REF!</v>
      </c>
      <c r="CA77" s="67" t="e">
        <f>SUM(CA13:CA75)</f>
        <v>#REF!</v>
      </c>
      <c r="CB77" s="67" t="e">
        <f>+CB29+CB44+CB59+CB76</f>
        <v>#REF!</v>
      </c>
      <c r="CC77"/>
      <c r="CD77"/>
      <c r="CE77" s="158" t="e">
        <f t="shared" ref="CE77:CL77" si="233">SUM(CE13:CE76)</f>
        <v>#REF!</v>
      </c>
      <c r="CF77" s="158">
        <f t="shared" si="233"/>
        <v>988</v>
      </c>
      <c r="CG77" s="158" t="e">
        <f t="shared" si="233"/>
        <v>#REF!</v>
      </c>
      <c r="CH77" s="158">
        <f t="shared" si="233"/>
        <v>2052</v>
      </c>
      <c r="CI77" s="158" t="e">
        <f t="shared" si="233"/>
        <v>#REF!</v>
      </c>
      <c r="CJ77" s="158" t="e">
        <f t="shared" si="233"/>
        <v>#REF!</v>
      </c>
      <c r="CK77" s="309" t="e">
        <f t="shared" si="233"/>
        <v>#REF!</v>
      </c>
      <c r="CL77" s="158" t="e">
        <f t="shared" si="233"/>
        <v>#REF!</v>
      </c>
    </row>
    <row r="78" spans="1:95" s="18" customFormat="1" ht="21" customHeight="1" thickBot="1" x14ac:dyDescent="0.25">
      <c r="A78" s="1"/>
      <c r="B78" s="235"/>
      <c r="C78" s="1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23"/>
      <c r="Q78" s="224"/>
      <c r="R78" s="224"/>
      <c r="S78" s="224"/>
      <c r="T78" s="224"/>
      <c r="U78" s="224"/>
      <c r="V78" s="224"/>
      <c r="W78" s="224"/>
      <c r="X78" s="224"/>
      <c r="Y78" s="224"/>
      <c r="Z78" s="224"/>
      <c r="AA78" s="224"/>
      <c r="AB78" s="224"/>
      <c r="AC78" s="224"/>
      <c r="AD78" s="224"/>
      <c r="AE78" s="224"/>
      <c r="AF78" s="22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1">
        <f>SUM(AI77:AO77)</f>
        <v>627</v>
      </c>
      <c r="BD78" s="47"/>
      <c r="BE78" s="3">
        <f>SUMIF(BE13:BE28,"&gt;0")+SUMIF(BE30:BE43,"&gt;0")+SUMIF(BE45:BE58,"&gt;0")+SUMIF(BE60:BE75,"&gt;0")</f>
        <v>402.375</v>
      </c>
      <c r="BF78" s="48"/>
      <c r="BG78" s="48"/>
      <c r="BH78" s="48"/>
      <c r="BI78" s="48"/>
      <c r="BJ78" s="48"/>
      <c r="BK78" s="48"/>
      <c r="BL78" s="48"/>
      <c r="BM78" s="48"/>
      <c r="BN78" s="48"/>
      <c r="BO78" s="151"/>
      <c r="BP78" s="834">
        <f>SUMIF(BP13:BP28,"&gt;0")+SUMIF(BP30:BP43,"&gt;0")+SUMIF(BP45:BP58,"&gt;0")+SUMIF(BP60:BP75,"&gt;0")</f>
        <v>26.499999999999993</v>
      </c>
      <c r="BQ78" s="834"/>
      <c r="BR78" s="834"/>
      <c r="BS78" s="834">
        <f>SUMIF(BS13:BS28,"&gt;0")+SUMIF(BS30:BS43,"&gt;0")+SUMIF(BS45:BS58,"&gt;0")+SUMIF(BS60:BS75,"&gt;0")</f>
        <v>75.333333333333343</v>
      </c>
      <c r="BT78" s="152"/>
      <c r="BU78" s="154"/>
      <c r="BV78" s="154"/>
      <c r="BW78" s="154"/>
      <c r="BX78" s="154"/>
      <c r="BY78" s="154"/>
      <c r="BZ78" s="154"/>
      <c r="CA78" s="154"/>
      <c r="CB78" s="155"/>
      <c r="CC78" s="156"/>
      <c r="CD78" s="156"/>
      <c r="CE78" s="164"/>
      <c r="CF78" s="165"/>
      <c r="CG78" s="165"/>
      <c r="CH78" s="165"/>
      <c r="CI78" s="165"/>
      <c r="CJ78" s="160"/>
    </row>
    <row r="79" spans="1:95" s="18" customFormat="1" ht="21" customHeight="1" x14ac:dyDescent="0.2">
      <c r="A79" s="1"/>
      <c r="B79" s="235"/>
      <c r="C79" s="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23"/>
      <c r="Q79" s="224"/>
      <c r="R79" s="224"/>
      <c r="S79" s="224"/>
      <c r="T79" s="224"/>
      <c r="U79" s="224"/>
      <c r="V79" s="224"/>
      <c r="W79" s="225"/>
      <c r="X79" s="224"/>
      <c r="Y79" s="224"/>
      <c r="Z79" s="224"/>
      <c r="AA79" s="224"/>
      <c r="AB79" s="224"/>
      <c r="AC79" s="224"/>
      <c r="AD79" s="224"/>
      <c r="AE79" s="224"/>
      <c r="AF79" s="223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1"/>
      <c r="BD79" s="47"/>
      <c r="BE79" s="3"/>
      <c r="BF79" s="48"/>
      <c r="BG79" s="48"/>
      <c r="BH79" s="48"/>
      <c r="BI79" s="48"/>
      <c r="BJ79" s="48"/>
      <c r="BK79" s="48"/>
      <c r="BL79" s="48"/>
      <c r="BM79" s="48"/>
      <c r="BN79" s="48"/>
      <c r="BO79" s="3">
        <f>SUMIF(BO13:BO28,"&gt;0")+SUMIF(BO30:BO43,"&gt;0")+SUMIF(BO45:BO58,"&gt;0")+SUMIF(BO60:BO75,"&gt;0")</f>
        <v>1520.0000000000002</v>
      </c>
      <c r="BP79" s="3"/>
      <c r="BQ79" s="3"/>
      <c r="BR79" s="3"/>
      <c r="BS79" s="3"/>
      <c r="BT79" s="97"/>
      <c r="BU79" s="51"/>
      <c r="BV79" s="51"/>
      <c r="BW79" s="51"/>
      <c r="BX79" s="51"/>
      <c r="BY79" s="51"/>
      <c r="BZ79" s="51"/>
      <c r="CA79" s="51"/>
      <c r="CB79" s="51"/>
    </row>
    <row r="80" spans="1:95" s="18" customFormat="1" ht="21" customHeight="1" x14ac:dyDescent="0.2">
      <c r="A80" s="99"/>
      <c r="B80" s="1465" t="s">
        <v>23</v>
      </c>
      <c r="C80" s="1466"/>
      <c r="D80" s="603">
        <v>1</v>
      </c>
      <c r="E80" s="603">
        <f>D80+1</f>
        <v>2</v>
      </c>
      <c r="F80" s="603">
        <f t="shared" ref="F80:AH80" si="234">E80+1</f>
        <v>3</v>
      </c>
      <c r="G80" s="603">
        <f t="shared" si="234"/>
        <v>4</v>
      </c>
      <c r="H80" s="603">
        <f t="shared" si="234"/>
        <v>5</v>
      </c>
      <c r="I80" s="603">
        <f t="shared" si="234"/>
        <v>6</v>
      </c>
      <c r="J80" s="603">
        <f t="shared" si="234"/>
        <v>7</v>
      </c>
      <c r="K80" s="603">
        <f t="shared" si="234"/>
        <v>8</v>
      </c>
      <c r="L80" s="603">
        <f t="shared" si="234"/>
        <v>9</v>
      </c>
      <c r="M80" s="603">
        <f t="shared" si="234"/>
        <v>10</v>
      </c>
      <c r="N80" s="603">
        <f t="shared" si="234"/>
        <v>11</v>
      </c>
      <c r="O80" s="604">
        <f t="shared" si="234"/>
        <v>12</v>
      </c>
      <c r="P80" s="604">
        <f t="shared" si="234"/>
        <v>13</v>
      </c>
      <c r="Q80" s="604">
        <f t="shared" si="234"/>
        <v>14</v>
      </c>
      <c r="R80" s="604">
        <f t="shared" si="234"/>
        <v>15</v>
      </c>
      <c r="S80" s="604">
        <f t="shared" si="234"/>
        <v>16</v>
      </c>
      <c r="T80" s="604">
        <f t="shared" si="234"/>
        <v>17</v>
      </c>
      <c r="U80" s="604">
        <f t="shared" si="234"/>
        <v>18</v>
      </c>
      <c r="V80" s="604">
        <f t="shared" si="234"/>
        <v>19</v>
      </c>
      <c r="W80" s="604">
        <f t="shared" si="234"/>
        <v>20</v>
      </c>
      <c r="X80" s="604">
        <f t="shared" si="234"/>
        <v>21</v>
      </c>
      <c r="Y80" s="604">
        <f t="shared" si="234"/>
        <v>22</v>
      </c>
      <c r="Z80" s="604">
        <f t="shared" si="234"/>
        <v>23</v>
      </c>
      <c r="AA80" s="604">
        <f t="shared" si="234"/>
        <v>24</v>
      </c>
      <c r="AB80" s="604">
        <f t="shared" si="234"/>
        <v>25</v>
      </c>
      <c r="AC80" s="604">
        <f t="shared" si="234"/>
        <v>26</v>
      </c>
      <c r="AD80" s="604">
        <f t="shared" si="234"/>
        <v>27</v>
      </c>
      <c r="AE80" s="604">
        <f t="shared" si="234"/>
        <v>28</v>
      </c>
      <c r="AF80" s="604">
        <f t="shared" si="234"/>
        <v>29</v>
      </c>
      <c r="AG80" s="604">
        <f t="shared" si="234"/>
        <v>30</v>
      </c>
      <c r="AH80" s="603">
        <f t="shared" si="234"/>
        <v>31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1"/>
      <c r="BD80" s="47"/>
      <c r="BE80" s="3"/>
      <c r="BF80" s="48"/>
      <c r="BG80" s="48"/>
      <c r="BH80" s="48"/>
      <c r="BI80" s="48"/>
      <c r="BJ80" s="48"/>
      <c r="BK80" s="48"/>
      <c r="BL80" s="48"/>
      <c r="BM80" s="48"/>
      <c r="BN80" s="48"/>
      <c r="BO80" s="3"/>
      <c r="BP80" s="3"/>
      <c r="BQ80" s="3"/>
      <c r="BR80" s="3"/>
      <c r="BS80" s="3"/>
      <c r="BT80" s="97"/>
      <c r="BU80" s="51"/>
      <c r="BV80" s="51"/>
      <c r="BW80" s="51"/>
      <c r="BX80" s="51"/>
      <c r="BY80" s="51"/>
      <c r="BZ80" s="51"/>
      <c r="CA80" s="51"/>
      <c r="CB80" s="51"/>
    </row>
    <row r="81" spans="1:88" s="18" customFormat="1" ht="21" customHeight="1" x14ac:dyDescent="0.2">
      <c r="A81" s="1"/>
      <c r="B81" s="1470" t="s">
        <v>196</v>
      </c>
      <c r="C81" s="100" t="s">
        <v>197</v>
      </c>
      <c r="D81" s="5">
        <f>COUNTIF(D13:D14,"fE")+COUNTIF(D13:D14,"fES")+COUNTIF(D13:D14,"fED")+COUNTIF(D13:D14,"fEF")</f>
        <v>0</v>
      </c>
      <c r="E81" s="5">
        <f>COUNTIF(E13:E14,"fE")+COUNTIF(E13:E14,"fES")+COUNTIF(E13:E14,"fED")+COUNTIF(E13:E14,"fEF")</f>
        <v>0</v>
      </c>
      <c r="F81" s="5">
        <f>COUNTIF(F13:F14,"fE")+COUNTIF(F13:F14,"fES")+COUNTIF(F13:F14,"fED")+COUNTIF(F13:F14,"fEF")</f>
        <v>1</v>
      </c>
      <c r="G81" s="5">
        <f>COUNTIF(G13:G14,"fE")+COUNTIF(G13:G14,"fES")+COUNTIF(G13:G14,"fED")+COUNTIF(G13:G14,"fEF")</f>
        <v>1</v>
      </c>
      <c r="H81" s="5">
        <f>COUNTIF(H13:H14,"fE")+COUNTIF(H13:H14,"fES")+COUNTIF(H13:H14,"fED")+COUNTIF(H13:H14,"fEF")</f>
        <v>1</v>
      </c>
      <c r="I81" s="5">
        <f>COUNTIF(I13:I14,"fE")+COUNTIF(I13:I14,"fES")+COUNTIF(I13:I14,"fED")+COUNTIF(I13:I14,"fEF")</f>
        <v>1</v>
      </c>
      <c r="J81" s="5">
        <f>COUNTIF(J13:J14,"fE")+COUNTIF(J13:J14,"fES")+COUNTIF(J13:J14,"fED")+COUNTIF(J13:J14,"fEF")</f>
        <v>1</v>
      </c>
      <c r="K81" s="5">
        <f>COUNTIF(K13:K14,"fE")+COUNTIF(K13:K14,"fES")+COUNTIF(K13:K14,"fED")+COUNTIF(K13:K14,"fEF")</f>
        <v>1</v>
      </c>
      <c r="L81" s="5">
        <f>COUNTIF(L13:L14,"fE")+COUNTIF(L13:L14,"fES")+COUNTIF(L13:L14,"fED")+COUNTIF(L13:L14,"fEF")</f>
        <v>1</v>
      </c>
      <c r="M81" s="5">
        <f>COUNTIF(M13:M14,"fE")+COUNTIF(M13:M14,"fES")+COUNTIF(M13:M14,"fED")+COUNTIF(M13:M14,"fEF")</f>
        <v>1</v>
      </c>
      <c r="N81" s="5">
        <f>COUNTIF(N13:N14,"fE")+COUNTIF(N13:N14,"fES")+COUNTIF(N13:N14,"fED")+COUNTIF(N13:N14,"fEF")</f>
        <v>1</v>
      </c>
      <c r="O81" s="5">
        <f>COUNTIF(O13:O14,"fE")+COUNTIF(O13:O14,"fES")+COUNTIF(O13:O14,"fED")+COUNTIF(O13:O14,"fEF")</f>
        <v>1</v>
      </c>
      <c r="P81" s="5">
        <f>COUNTIF(P13:P14,"fE")+COUNTIF(P13:P14,"fES")+COUNTIF(P13:P14,"fED")+COUNTIF(P13:P14,"fEF")</f>
        <v>1</v>
      </c>
      <c r="Q81" s="5">
        <f>COUNTIF(Q13:Q14,"fE")+COUNTIF(Q13:Q14,"fES")+COUNTIF(Q13:Q14,"fED")+COUNTIF(Q13:Q14,"fEF")</f>
        <v>1</v>
      </c>
      <c r="R81" s="5">
        <f>COUNTIF(R13:R14,"fE")+COUNTIF(R13:R14,"fES")+COUNTIF(R13:R14,"fED")+COUNTIF(R13:R14,"fEF")</f>
        <v>1</v>
      </c>
      <c r="S81" s="5">
        <f>COUNTIF(S13:S14,"fE")+COUNTIF(S13:S14,"fES")+COUNTIF(S13:S14,"fED")+COUNTIF(S13:S14,"fEF")</f>
        <v>1</v>
      </c>
      <c r="T81" s="5">
        <f>COUNTIF(T13:T14,"fE")+COUNTIF(T13:T14,"fES")+COUNTIF(T13:T14,"fED")+COUNTIF(T13:T14,"fEF")</f>
        <v>1</v>
      </c>
      <c r="U81" s="5">
        <f>COUNTIF(U13:U14,"fE")+COUNTIF(U13:U14,"fES")+COUNTIF(U13:U14,"fED")+COUNTIF(U13:U14,"fEF")</f>
        <v>1</v>
      </c>
      <c r="V81" s="5">
        <f>COUNTIF(V13:V14,"fE")+COUNTIF(V13:V14,"fES")+COUNTIF(V13:V14,"fED")+COUNTIF(V13:V14,"fEF")</f>
        <v>1</v>
      </c>
      <c r="W81" s="5">
        <f>COUNTIF(W13:W14,"fE")+COUNTIF(W13:W14,"fES")+COUNTIF(W13:W14,"fED")+COUNTIF(W13:W14,"fEF")</f>
        <v>1</v>
      </c>
      <c r="X81" s="5">
        <f>COUNTIF(X13:X14,"fE")+COUNTIF(X13:X14,"fES")+COUNTIF(X13:X14,"fED")+COUNTIF(X13:X14,"fEF")</f>
        <v>1</v>
      </c>
      <c r="Y81" s="5">
        <f>COUNTIF(Y13:Y14,"fE")+COUNTIF(Y13:Y14,"fES")+COUNTIF(Y13:Y14,"fED")+COUNTIF(Y13:Y14,"fEF")</f>
        <v>1</v>
      </c>
      <c r="Z81" s="5">
        <f>COUNTIF(Z13:Z14,"fE")+COUNTIF(Z13:Z14,"fES")+COUNTIF(Z13:Z14,"fED")+COUNTIF(Z13:Z14,"fEF")</f>
        <v>0</v>
      </c>
      <c r="AA81" s="5">
        <f>COUNTIF(AA13:AA14,"fE")+COUNTIF(AA13:AA14,"fES")+COUNTIF(AA13:AA14,"fED")+COUNTIF(AA13:AA14,"fEF")</f>
        <v>0</v>
      </c>
      <c r="AB81" s="5">
        <f>COUNTIF(AB13:AB14,"fE")+COUNTIF(AB13:AB14,"fES")+COUNTIF(AB13:AB14,"fED")+COUNTIF(AB13:AB14,"fEF")</f>
        <v>0</v>
      </c>
      <c r="AC81" s="5">
        <f>COUNTIF(AC13:AC14,"fE")+COUNTIF(AC13:AC14,"fES")+COUNTIF(AC13:AC14,"fED")+COUNTIF(AC13:AC14,"fEF")</f>
        <v>0</v>
      </c>
      <c r="AD81" s="5">
        <f>COUNTIF(AD13:AD14,"fE")+COUNTIF(AD13:AD14,"fES")+COUNTIF(AD13:AD14,"fED")+COUNTIF(AD13:AD14,"fEF")</f>
        <v>0</v>
      </c>
      <c r="AE81" s="5">
        <f>COUNTIF(AE13:AE14,"fE")+COUNTIF(AE13:AE14,"fES")+COUNTIF(AE13:AE14,"fED")+COUNTIF(AE13:AE14,"fEF")</f>
        <v>0</v>
      </c>
      <c r="AF81" s="5">
        <f>COUNTIF(AF13:AF14,"fE")+COUNTIF(AF13:AF14,"fES")+COUNTIF(AF13:AF14,"fED")+COUNTIF(AF13:AF14,"fEF")</f>
        <v>0</v>
      </c>
      <c r="AG81" s="5">
        <f>COUNTIF(AG13:AG14,"fE")+COUNTIF(AG13:AG14,"fES")+COUNTIF(AG13:AG14,"fED")+COUNTIF(AG13:AG14,"fEF")</f>
        <v>0</v>
      </c>
      <c r="AH81" s="5">
        <f>COUNTIF(AH13:AH14,"fE")+COUNTIF(AH13:AH14,"fES")+COUNTIF(AH13:AH14,"fED")+COUNTIF(AH13:AH14,"fEF")</f>
        <v>0</v>
      </c>
      <c r="AI81" s="2"/>
      <c r="AJ81" s="2"/>
      <c r="AK81" s="2"/>
      <c r="AL81" s="2"/>
      <c r="AM81" s="2"/>
      <c r="AN81" s="2"/>
      <c r="AO81" s="2"/>
      <c r="AP81" s="2"/>
      <c r="AQ81" s="2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47"/>
      <c r="BE81" s="3"/>
      <c r="BF81" s="48"/>
      <c r="BG81" s="48"/>
      <c r="BH81" s="48"/>
      <c r="BI81" s="48"/>
      <c r="BJ81" s="48"/>
      <c r="BK81" s="48"/>
      <c r="BL81" s="48"/>
      <c r="BM81" s="48"/>
      <c r="BN81" s="48"/>
      <c r="BO81" s="49"/>
      <c r="BP81" s="49"/>
      <c r="BQ81" s="49"/>
      <c r="BR81" s="49"/>
      <c r="BS81" s="49"/>
      <c r="BT81" s="50"/>
      <c r="BU81" s="51"/>
      <c r="BV81" s="51"/>
      <c r="BW81" s="51"/>
      <c r="BX81" s="51"/>
      <c r="BY81" s="51"/>
      <c r="BZ81" s="51"/>
      <c r="CA81" s="51"/>
      <c r="CB81" s="51"/>
    </row>
    <row r="82" spans="1:88" s="18" customFormat="1" ht="21" customHeight="1" x14ac:dyDescent="0.2">
      <c r="A82" s="1"/>
      <c r="B82" s="1471"/>
      <c r="C82" s="100" t="s">
        <v>198</v>
      </c>
      <c r="D82" s="5">
        <f>COUNTIF(D15:D19,"fE")+COUNTIF(D15:D19,"fES")+COUNTIF(D15:D19,"fED")+COUNTIF(D15:D19,"fEF")</f>
        <v>1</v>
      </c>
      <c r="E82" s="5">
        <f>COUNTIF(E15:E19,"fE")+COUNTIF(E15:E19,"fES")+COUNTIF(E15:E19,"fED")+COUNTIF(E15:E19,"fEF")</f>
        <v>1</v>
      </c>
      <c r="F82" s="5">
        <f>COUNTIF(F15:F19,"fE")+COUNTIF(F15:F19,"fES")+COUNTIF(F15:F19,"fED")+COUNTIF(F15:F19,"fEF")</f>
        <v>1</v>
      </c>
      <c r="G82" s="5">
        <f>COUNTIF(G15:G19,"fE")+COUNTIF(G15:G19,"fES")+COUNTIF(G15:G19,"fED")+COUNTIF(G15:G19,"fEF")</f>
        <v>0</v>
      </c>
      <c r="H82" s="5">
        <f>COUNTIF(H15:H19,"fE")+COUNTIF(H15:H19,"fES")+COUNTIF(H15:H19,"fED")+COUNTIF(H15:H19,"fEF")</f>
        <v>0</v>
      </c>
      <c r="I82" s="5">
        <f>COUNTIF(I15:I19,"fE")+COUNTIF(I15:I19,"fES")+COUNTIF(I15:I19,"fED")+COUNTIF(I15:I19,"fEF")</f>
        <v>1</v>
      </c>
      <c r="J82" s="5">
        <f>COUNTIF(J15:J19,"fE")+COUNTIF(J15:J19,"fES")+COUNTIF(J15:J19,"fED")+COUNTIF(J15:J19,"fEF")</f>
        <v>1</v>
      </c>
      <c r="K82" s="5">
        <f>COUNTIF(K15:K19,"fE")+COUNTIF(K15:K19,"fES")+COUNTIF(K15:K19,"fED")+COUNTIF(K15:K19,"fEF")</f>
        <v>1</v>
      </c>
      <c r="L82" s="5">
        <f>COUNTIF(L15:L19,"fE")+COUNTIF(L15:L19,"fES")+COUNTIF(L15:L19,"fED")+COUNTIF(L15:L19,"fEF")</f>
        <v>1</v>
      </c>
      <c r="M82" s="5">
        <f>COUNTIF(M15:M19,"fE")+COUNTIF(M15:M19,"fES")+COUNTIF(M15:M19,"fED")+COUNTIF(M15:M19,"fEF")</f>
        <v>2</v>
      </c>
      <c r="N82" s="5">
        <f>COUNTIF(N15:N19,"fE")+COUNTIF(N15:N19,"fES")+COUNTIF(N15:N19,"fED")+COUNTIF(N15:N19,"fEF")</f>
        <v>2</v>
      </c>
      <c r="O82" s="5">
        <f>COUNTIF(O15:O19,"fE")+COUNTIF(O15:O19,"fES")+COUNTIF(O15:O19,"fED")+COUNTIF(O15:O19,"fEF")</f>
        <v>1</v>
      </c>
      <c r="P82" s="5">
        <f>COUNTIF(P15:P19,"fE")+COUNTIF(P15:P19,"fES")+COUNTIF(P15:P19,"fED")+COUNTIF(P15:P19,"fEF")</f>
        <v>1</v>
      </c>
      <c r="Q82" s="5">
        <f>COUNTIF(Q15:Q19,"fE")+COUNTIF(Q15:Q19,"fES")+COUNTIF(Q15:Q19,"fED")+COUNTIF(Q15:Q19,"fEF")</f>
        <v>2</v>
      </c>
      <c r="R82" s="5">
        <f>COUNTIF(R15:R19,"fE")+COUNTIF(R15:R19,"fES")+COUNTIF(R15:R19,"fED")+COUNTIF(R15:R19,"fEF")</f>
        <v>2</v>
      </c>
      <c r="S82" s="5">
        <f>COUNTIF(S15:S19,"fE")+COUNTIF(S15:S19,"fES")+COUNTIF(S15:S19,"fED")+COUNTIF(S15:S19,"fEF")</f>
        <v>1</v>
      </c>
      <c r="T82" s="5">
        <f>COUNTIF(T15:T19,"fE")+COUNTIF(T15:T19,"fES")+COUNTIF(T15:T19,"fED")+COUNTIF(T15:T19,"fEF")</f>
        <v>1</v>
      </c>
      <c r="U82" s="5">
        <f>COUNTIF(U15:U19,"fE")+COUNTIF(U15:U19,"fES")+COUNTIF(U15:U19,"fED")+COUNTIF(U15:U19,"fEF")</f>
        <v>2</v>
      </c>
      <c r="V82" s="5">
        <f>COUNTIF(V15:V19,"fE")+COUNTIF(V15:V19,"fES")+COUNTIF(V15:V19,"fED")+COUNTIF(V15:V19,"fEF")</f>
        <v>2</v>
      </c>
      <c r="W82" s="5">
        <f>COUNTIF(W15:W19,"fE")+COUNTIF(W15:W19,"fES")+COUNTIF(W15:W19,"fED")+COUNTIF(W15:W19,"fEF")</f>
        <v>2</v>
      </c>
      <c r="X82" s="5">
        <f>COUNTIF(X15:X19,"fE")+COUNTIF(X15:X19,"fES")+COUNTIF(X15:X19,"fED")+COUNTIF(X15:X19,"fEF")</f>
        <v>1</v>
      </c>
      <c r="Y82" s="5">
        <f>COUNTIF(Y15:Y19,"fE")+COUNTIF(Y15:Y19,"fES")+COUNTIF(Y15:Y19,"fED")+COUNTIF(Y15:Y19,"fEF")</f>
        <v>2</v>
      </c>
      <c r="Z82" s="5">
        <f>COUNTIF(Z15:Z19,"fE")+COUNTIF(Z15:Z19,"fES")+COUNTIF(Z15:Z19,"fED")+COUNTIF(Z15:Z19,"fEF")</f>
        <v>2</v>
      </c>
      <c r="AA82" s="5">
        <f>COUNTIF(AA15:AA19,"fE")+COUNTIF(AA15:AA19,"fES")+COUNTIF(AA15:AA19,"fED")+COUNTIF(AA15:AA19,"fEF")</f>
        <v>1</v>
      </c>
      <c r="AB82" s="5">
        <f>COUNTIF(AB15:AB19,"fE")+COUNTIF(AB15:AB19,"fES")+COUNTIF(AB15:AB19,"fED")+COUNTIF(AB15:AB19,"fEF")</f>
        <v>1</v>
      </c>
      <c r="AC82" s="5">
        <f>COUNTIF(AC15:AC19,"fE")+COUNTIF(AC15:AC19,"fES")+COUNTIF(AC15:AC19,"fED")+COUNTIF(AC15:AC19,"fEF")</f>
        <v>2</v>
      </c>
      <c r="AD82" s="5">
        <f>COUNTIF(AD15:AD19,"fE")+COUNTIF(AD15:AD19,"fES")+COUNTIF(AD15:AD19,"fED")+COUNTIF(AD15:AD19,"fEF")</f>
        <v>2</v>
      </c>
      <c r="AE82" s="5">
        <f>COUNTIF(AE15:AE19,"fE")+COUNTIF(AE15:AE19,"fES")+COUNTIF(AE15:AE19,"fED")+COUNTIF(AE15:AE19,"fEF")</f>
        <v>2</v>
      </c>
      <c r="AF82" s="5">
        <f>COUNTIF(AF15:AF19,"fE")+COUNTIF(AF15:AF19,"fES")+COUNTIF(AF15:AF19,"fED")+COUNTIF(AF15:AF19,"fEF")</f>
        <v>1</v>
      </c>
      <c r="AG82" s="5">
        <f>COUNTIF(AG15:AG19,"fE")+COUNTIF(AG15:AG19,"fES")+COUNTIF(AG15:AG19,"fED")+COUNTIF(AG15:AG19,"fEF")</f>
        <v>1</v>
      </c>
      <c r="AH82" s="5">
        <f>COUNTIF(AH15:AH19,"fE")+COUNTIF(AH15:AH19,"fES")+COUNTIF(AH15:AH19,"fED")+COUNTIF(AH15:AH19,"fEF")</f>
        <v>0</v>
      </c>
      <c r="AI82" s="2"/>
      <c r="AJ82" s="2"/>
      <c r="AK82" s="2"/>
      <c r="AL82" s="2"/>
      <c r="AM82" s="2"/>
      <c r="AN82" s="2"/>
      <c r="AO82" s="2"/>
      <c r="AP82" s="2"/>
      <c r="AQ82" s="2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47"/>
      <c r="BE82" s="3"/>
      <c r="BF82" s="48"/>
      <c r="BG82" s="48"/>
      <c r="BH82" s="48"/>
      <c r="BI82" s="48"/>
      <c r="BJ82" s="48"/>
      <c r="BK82" s="48"/>
      <c r="BL82" s="48"/>
      <c r="BM82" s="48"/>
      <c r="BN82" s="48"/>
      <c r="BO82" s="49"/>
      <c r="BP82" s="49"/>
      <c r="BQ82" s="49"/>
      <c r="BR82" s="49"/>
      <c r="BS82" s="49"/>
      <c r="BT82" s="50"/>
      <c r="BU82" s="51"/>
      <c r="BV82" s="51"/>
      <c r="BW82" s="51"/>
      <c r="BX82" s="51"/>
      <c r="BY82" s="51"/>
      <c r="BZ82" s="51"/>
      <c r="CA82" s="51"/>
      <c r="CB82" s="51"/>
    </row>
    <row r="83" spans="1:88" s="18" customFormat="1" ht="21" customHeight="1" x14ac:dyDescent="0.2">
      <c r="A83" s="1"/>
      <c r="B83" s="1471"/>
      <c r="C83" s="100" t="s">
        <v>199</v>
      </c>
      <c r="D83" s="5">
        <f>COUNTIF(D20:D28,"fE")+COUNTIF(D20:D28,"fES")+COUNTIF(D20:D28,"fED")+COUNTIF(D20:D28,"fEF")</f>
        <v>1</v>
      </c>
      <c r="E83" s="5">
        <f>COUNTIF(E20:E28,"fE")+COUNTIF(E20:E28,"fES")+COUNTIF(E20:E28,"fED")+COUNTIF(E20:E28,"fEF")</f>
        <v>2</v>
      </c>
      <c r="F83" s="5">
        <f>COUNTIF(F20:F28,"fE")+COUNTIF(F20:F28,"fES")+COUNTIF(F20:F28,"fED")+COUNTIF(F20:F28,"fEF")</f>
        <v>2</v>
      </c>
      <c r="G83" s="5">
        <f>COUNTIF(G20:G28,"fE")+COUNTIF(G20:G28,"fES")+COUNTIF(G20:G28,"fED")+COUNTIF(G20:G28,"fEF")</f>
        <v>1</v>
      </c>
      <c r="H83" s="5">
        <f>COUNTIF(H20:H28,"fE")+COUNTIF(H20:H28,"fES")+COUNTIF(H20:H28,"fED")+COUNTIF(H20:H28,"fEF")</f>
        <v>1</v>
      </c>
      <c r="I83" s="5">
        <f>COUNTIF(I20:I28,"fE")+COUNTIF(I20:I28,"fES")+COUNTIF(I20:I28,"fED")+COUNTIF(I20:I28,"fEF")</f>
        <v>1</v>
      </c>
      <c r="J83" s="5">
        <f>COUNTIF(J20:J28,"fE")+COUNTIF(J20:J28,"fES")+COUNTIF(J20:J28,"fED")+COUNTIF(J20:J28,"fEF")</f>
        <v>1</v>
      </c>
      <c r="K83" s="5">
        <f>COUNTIF(K20:K28,"fE")+COUNTIF(K20:K28,"fES")+COUNTIF(K20:K28,"fED")+COUNTIF(K20:K28,"fEF")</f>
        <v>1</v>
      </c>
      <c r="L83" s="5">
        <f>COUNTIF(L20:L28,"fE")+COUNTIF(L20:L28,"fES")+COUNTIF(L20:L28,"fED")+COUNTIF(L20:L28,"fEF")</f>
        <v>0</v>
      </c>
      <c r="M83" s="5">
        <f>COUNTIF(M20:M28,"fE")+COUNTIF(M20:M28,"fES")+COUNTIF(M20:M28,"fED")+COUNTIF(M20:M28,"fEF")</f>
        <v>0</v>
      </c>
      <c r="N83" s="5">
        <f>COUNTIF(N20:N28,"fE")+COUNTIF(N20:N28,"fES")+COUNTIF(N20:N28,"fED")+COUNTIF(N20:N28,"fEF")</f>
        <v>0</v>
      </c>
      <c r="O83" s="5">
        <f>COUNTIF(O20:O28,"fE")+COUNTIF(O20:O28,"fES")+COUNTIF(O20:O28,"fED")+COUNTIF(O20:O28,"fEF")</f>
        <v>0</v>
      </c>
      <c r="P83" s="5">
        <f>COUNTIF(P20:P28,"fE")+COUNTIF(P20:P28,"fES")+COUNTIF(P20:P28,"fED")+COUNTIF(P20:P28,"fEF")</f>
        <v>0</v>
      </c>
      <c r="Q83" s="5">
        <f>COUNTIF(Q20:Q28,"fE")+COUNTIF(Q20:Q28,"fES")+COUNTIF(Q20:Q28,"fED")+COUNTIF(Q20:Q28,"fEF")</f>
        <v>0</v>
      </c>
      <c r="R83" s="5">
        <f>COUNTIF(R20:R28,"fE")+COUNTIF(R20:R28,"fES")+COUNTIF(R20:R28,"fED")+COUNTIF(R20:R28,"fEF")</f>
        <v>0</v>
      </c>
      <c r="S83" s="5">
        <f>COUNTIF(S20:S28,"fE")+COUNTIF(S20:S28,"fES")+COUNTIF(S20:S28,"fED")+COUNTIF(S20:S28,"fEF")</f>
        <v>0</v>
      </c>
      <c r="T83" s="5">
        <f>COUNTIF(T20:T28,"fE")+COUNTIF(T20:T28,"fES")+COUNTIF(T20:T28,"fED")+COUNTIF(T20:T28,"fEF")</f>
        <v>0</v>
      </c>
      <c r="U83" s="5">
        <f>COUNTIF(U20:U28,"fE")+COUNTIF(U20:U28,"fES")+COUNTIF(U20:U28,"fED")+COUNTIF(U20:U28,"fEF")</f>
        <v>0</v>
      </c>
      <c r="V83" s="5">
        <f>COUNTIF(V20:V28,"fE")+COUNTIF(V20:V28,"fES")+COUNTIF(V20:V28,"fED")+COUNTIF(V20:V28,"fEF")</f>
        <v>0</v>
      </c>
      <c r="W83" s="5">
        <f>COUNTIF(W20:W28,"fE")+COUNTIF(W20:W28,"fES")+COUNTIF(W20:W28,"fED")+COUNTIF(W20:W28,"fEF")</f>
        <v>0</v>
      </c>
      <c r="X83" s="5">
        <f>COUNTIF(X20:X28,"fE")+COUNTIF(X20:X28,"fES")+COUNTIF(X20:X28,"fED")+COUNTIF(X20:X28,"fEF")</f>
        <v>0</v>
      </c>
      <c r="Y83" s="5">
        <f>COUNTIF(Y20:Y28,"fE")+COUNTIF(Y20:Y28,"fES")+COUNTIF(Y20:Y28,"fED")+COUNTIF(Y20:Y28,"fEF")</f>
        <v>1</v>
      </c>
      <c r="Z83" s="5">
        <f>COUNTIF(Z20:Z28,"fE")+COUNTIF(Z20:Z28,"fES")+COUNTIF(Z20:Z28,"fED")+COUNTIF(Z20:Z28,"fEF")</f>
        <v>1</v>
      </c>
      <c r="AA83" s="5">
        <f>COUNTIF(AA20:AA28,"fE")+COUNTIF(AA20:AA28,"fES")+COUNTIF(AA20:AA28,"fED")+COUNTIF(AA20:AA28,"fEF")</f>
        <v>0</v>
      </c>
      <c r="AB83" s="5">
        <f>COUNTIF(AB20:AB28,"fE")+COUNTIF(AB20:AB28,"fES")+COUNTIF(AB20:AB28,"fED")+COUNTIF(AB20:AB28,"fEF")</f>
        <v>0</v>
      </c>
      <c r="AC83" s="5">
        <f>COUNTIF(AC20:AC28,"fE")+COUNTIF(AC20:AC28,"fES")+COUNTIF(AC20:AC28,"fED")+COUNTIF(AC20:AC28,"fEF")</f>
        <v>0</v>
      </c>
      <c r="AD83" s="5">
        <f>COUNTIF(AD20:AD28,"fE")+COUNTIF(AD20:AD28,"fES")+COUNTIF(AD20:AD28,"fED")+COUNTIF(AD20:AD28,"fEF")</f>
        <v>0</v>
      </c>
      <c r="AE83" s="5">
        <f>COUNTIF(AE20:AE28,"fE")+COUNTIF(AE20:AE28,"fES")+COUNTIF(AE20:AE28,"fED")+COUNTIF(AE20:AE28,"fEF")</f>
        <v>0</v>
      </c>
      <c r="AF83" s="5">
        <f>COUNTIF(AF20:AF28,"fE")+COUNTIF(AF20:AF28,"fES")+COUNTIF(AF20:AF28,"fED")+COUNTIF(AF20:AF28,"fEF")</f>
        <v>0</v>
      </c>
      <c r="AG83" s="5">
        <f>COUNTIF(AG20:AG28,"fE")+COUNTIF(AG20:AG28,"fES")+COUNTIF(AG20:AG28,"fED")+COUNTIF(AG20:AG28,"fEF")</f>
        <v>1</v>
      </c>
      <c r="AH83" s="5">
        <f>COUNTIF(AH20:AH28,"fE")+COUNTIF(AH20:AH28,"fES")+COUNTIF(AH20:AH28,"fED")+COUNTIF(AH20:AH28,"fEF")</f>
        <v>0</v>
      </c>
      <c r="AI83" s="2"/>
      <c r="AJ83" s="2"/>
      <c r="AK83" s="2"/>
      <c r="AL83" s="2"/>
      <c r="AM83" s="2"/>
      <c r="AN83" s="2"/>
      <c r="AO83" s="2"/>
      <c r="AP83" s="2"/>
      <c r="AQ83" s="2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47"/>
      <c r="BE83" s="3"/>
      <c r="BF83" s="48"/>
      <c r="BG83" s="48"/>
      <c r="BH83" s="48"/>
      <c r="BI83" s="48"/>
      <c r="BJ83" s="48"/>
      <c r="BK83" s="48"/>
      <c r="BL83" s="48"/>
      <c r="BM83" s="48"/>
      <c r="BN83" s="48"/>
      <c r="BO83" s="49"/>
      <c r="BP83" s="49"/>
      <c r="BQ83" s="49"/>
      <c r="BR83" s="49"/>
      <c r="BS83" s="49"/>
      <c r="BT83" s="50"/>
      <c r="BU83" s="51"/>
      <c r="BV83" s="51"/>
      <c r="BW83" s="51"/>
      <c r="BX83" s="51"/>
      <c r="BY83" s="51"/>
      <c r="BZ83" s="51"/>
      <c r="CA83" s="51"/>
      <c r="CB83" s="51"/>
    </row>
    <row r="84" spans="1:88" s="18" customFormat="1" ht="21" customHeight="1" x14ac:dyDescent="0.2">
      <c r="A84" s="1"/>
      <c r="B84" s="1471"/>
      <c r="C84" s="101" t="s">
        <v>200</v>
      </c>
      <c r="D84" s="14">
        <f>SUM(D81:D83)</f>
        <v>2</v>
      </c>
      <c r="E84" s="14">
        <f t="shared" ref="E84:AH84" si="235">SUM(E81:E83)</f>
        <v>3</v>
      </c>
      <c r="F84" s="14">
        <f t="shared" si="235"/>
        <v>4</v>
      </c>
      <c r="G84" s="14">
        <f t="shared" si="235"/>
        <v>2</v>
      </c>
      <c r="H84" s="14">
        <f t="shared" si="235"/>
        <v>2</v>
      </c>
      <c r="I84" s="14">
        <f t="shared" si="235"/>
        <v>3</v>
      </c>
      <c r="J84" s="14">
        <f t="shared" si="235"/>
        <v>3</v>
      </c>
      <c r="K84" s="14">
        <f t="shared" si="235"/>
        <v>3</v>
      </c>
      <c r="L84" s="14">
        <f t="shared" si="235"/>
        <v>2</v>
      </c>
      <c r="M84" s="14">
        <f t="shared" si="235"/>
        <v>3</v>
      </c>
      <c r="N84" s="14">
        <f t="shared" si="235"/>
        <v>3</v>
      </c>
      <c r="O84" s="14">
        <f t="shared" si="235"/>
        <v>2</v>
      </c>
      <c r="P84" s="14">
        <f t="shared" si="235"/>
        <v>2</v>
      </c>
      <c r="Q84" s="14">
        <f t="shared" si="235"/>
        <v>3</v>
      </c>
      <c r="R84" s="14">
        <f t="shared" si="235"/>
        <v>3</v>
      </c>
      <c r="S84" s="14">
        <f t="shared" si="235"/>
        <v>2</v>
      </c>
      <c r="T84" s="14">
        <f t="shared" si="235"/>
        <v>2</v>
      </c>
      <c r="U84" s="14">
        <f t="shared" si="235"/>
        <v>3</v>
      </c>
      <c r="V84" s="14">
        <f t="shared" si="235"/>
        <v>3</v>
      </c>
      <c r="W84" s="14">
        <f t="shared" si="235"/>
        <v>3</v>
      </c>
      <c r="X84" s="14">
        <f t="shared" si="235"/>
        <v>2</v>
      </c>
      <c r="Y84" s="14">
        <f t="shared" si="235"/>
        <v>4</v>
      </c>
      <c r="Z84" s="14">
        <f t="shared" si="235"/>
        <v>3</v>
      </c>
      <c r="AA84" s="14">
        <f t="shared" si="235"/>
        <v>1</v>
      </c>
      <c r="AB84" s="14">
        <f t="shared" si="235"/>
        <v>1</v>
      </c>
      <c r="AC84" s="14">
        <f t="shared" si="235"/>
        <v>2</v>
      </c>
      <c r="AD84" s="14">
        <f t="shared" si="235"/>
        <v>2</v>
      </c>
      <c r="AE84" s="14">
        <f t="shared" si="235"/>
        <v>2</v>
      </c>
      <c r="AF84" s="14">
        <f t="shared" si="235"/>
        <v>1</v>
      </c>
      <c r="AG84" s="14">
        <f t="shared" si="235"/>
        <v>2</v>
      </c>
      <c r="AH84" s="14">
        <f t="shared" si="235"/>
        <v>0</v>
      </c>
      <c r="AI84" s="2"/>
      <c r="AJ84" s="2"/>
      <c r="AK84" s="2"/>
      <c r="AL84" s="2"/>
      <c r="AM84" s="2"/>
      <c r="AN84" s="2"/>
      <c r="AO84" s="2"/>
      <c r="AP84" s="2"/>
      <c r="AQ84" s="2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47"/>
      <c r="BE84" s="3"/>
      <c r="BF84" s="48"/>
      <c r="BG84" s="48"/>
      <c r="BH84" s="48"/>
      <c r="BI84" s="48"/>
      <c r="BJ84" s="48"/>
      <c r="BK84" s="48"/>
      <c r="BL84" s="48"/>
      <c r="BM84" s="48"/>
      <c r="BN84" s="48"/>
      <c r="BO84" s="49"/>
      <c r="BP84" s="49"/>
      <c r="BQ84" s="49"/>
      <c r="BR84" s="49"/>
      <c r="BS84" s="49"/>
      <c r="BT84" s="50"/>
      <c r="BU84" s="51"/>
      <c r="BV84" s="51"/>
      <c r="BW84" s="51"/>
      <c r="BX84" s="51"/>
      <c r="BY84" s="51"/>
      <c r="BZ84" s="51"/>
      <c r="CA84" s="51"/>
      <c r="CB84" s="51"/>
    </row>
    <row r="85" spans="1:88" s="18" customFormat="1" ht="21" customHeight="1" x14ac:dyDescent="0.2">
      <c r="A85" s="1"/>
      <c r="B85" s="1471"/>
      <c r="C85" s="100" t="s">
        <v>36</v>
      </c>
      <c r="D85" s="5">
        <f>COUNTIF(D$13:D$28,"L")</f>
        <v>0</v>
      </c>
      <c r="E85" s="5">
        <f t="shared" ref="E85:AH85" si="236">COUNTIF(E$14:E$28,"L")</f>
        <v>0</v>
      </c>
      <c r="F85" s="5">
        <f t="shared" si="236"/>
        <v>0</v>
      </c>
      <c r="G85" s="5">
        <f t="shared" si="236"/>
        <v>0</v>
      </c>
      <c r="H85" s="5">
        <f t="shared" si="236"/>
        <v>0</v>
      </c>
      <c r="I85" s="5">
        <f t="shared" si="236"/>
        <v>0</v>
      </c>
      <c r="J85" s="5">
        <f t="shared" si="236"/>
        <v>0</v>
      </c>
      <c r="K85" s="5">
        <f t="shared" si="236"/>
        <v>0</v>
      </c>
      <c r="L85" s="5">
        <f t="shared" si="236"/>
        <v>0</v>
      </c>
      <c r="M85" s="5">
        <f t="shared" si="236"/>
        <v>0</v>
      </c>
      <c r="N85" s="5">
        <f t="shared" si="236"/>
        <v>0</v>
      </c>
      <c r="O85" s="5">
        <f t="shared" si="236"/>
        <v>0</v>
      </c>
      <c r="P85" s="5">
        <f t="shared" si="236"/>
        <v>0</v>
      </c>
      <c r="Q85" s="5">
        <f t="shared" si="236"/>
        <v>0</v>
      </c>
      <c r="R85" s="5">
        <f t="shared" si="236"/>
        <v>0</v>
      </c>
      <c r="S85" s="5">
        <f t="shared" si="236"/>
        <v>0</v>
      </c>
      <c r="T85" s="5">
        <f t="shared" si="236"/>
        <v>0</v>
      </c>
      <c r="U85" s="5">
        <f t="shared" si="236"/>
        <v>0</v>
      </c>
      <c r="V85" s="5">
        <f t="shared" si="236"/>
        <v>0</v>
      </c>
      <c r="W85" s="5">
        <f t="shared" si="236"/>
        <v>0</v>
      </c>
      <c r="X85" s="5">
        <f t="shared" si="236"/>
        <v>0</v>
      </c>
      <c r="Y85" s="5">
        <f t="shared" si="236"/>
        <v>0</v>
      </c>
      <c r="Z85" s="5">
        <f t="shared" si="236"/>
        <v>0</v>
      </c>
      <c r="AA85" s="5">
        <f t="shared" si="236"/>
        <v>0</v>
      </c>
      <c r="AB85" s="5">
        <f t="shared" si="236"/>
        <v>0</v>
      </c>
      <c r="AC85" s="5">
        <f t="shared" si="236"/>
        <v>0</v>
      </c>
      <c r="AD85" s="5">
        <f t="shared" si="236"/>
        <v>0</v>
      </c>
      <c r="AE85" s="5">
        <f t="shared" si="236"/>
        <v>0</v>
      </c>
      <c r="AF85" s="5">
        <f t="shared" si="236"/>
        <v>0</v>
      </c>
      <c r="AG85" s="5">
        <f t="shared" si="236"/>
        <v>0</v>
      </c>
      <c r="AH85" s="5">
        <f t="shared" si="236"/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47"/>
      <c r="BE85" s="3"/>
      <c r="BF85" s="48"/>
      <c r="BG85" s="48"/>
      <c r="BH85" s="48"/>
      <c r="BI85" s="48"/>
      <c r="BJ85" s="48"/>
      <c r="BK85" s="48"/>
      <c r="BL85" s="48"/>
      <c r="BM85" s="48"/>
      <c r="BN85" s="48"/>
      <c r="BO85" s="49"/>
      <c r="BP85" s="49"/>
      <c r="BQ85" s="49"/>
      <c r="BR85" s="49"/>
      <c r="BS85" s="49"/>
      <c r="BT85" s="50"/>
      <c r="BU85" s="51"/>
      <c r="BV85" s="51"/>
      <c r="BW85" s="51"/>
      <c r="BX85" s="51"/>
      <c r="BY85" s="51"/>
      <c r="BZ85" s="51"/>
      <c r="CA85" s="51"/>
      <c r="CB85" s="51"/>
    </row>
    <row r="86" spans="1:88" s="18" customFormat="1" ht="21" customHeight="1" x14ac:dyDescent="0.2">
      <c r="A86" s="1"/>
      <c r="B86" s="1471"/>
      <c r="C86" s="100" t="s">
        <v>37</v>
      </c>
      <c r="D86" s="5">
        <f>COUNTIF(D$13:D$28,"B")</f>
        <v>1</v>
      </c>
      <c r="E86" s="5">
        <f t="shared" ref="E86:AH86" si="237">COUNTIF(E$14:E$28,"B")</f>
        <v>1</v>
      </c>
      <c r="F86" s="5">
        <f t="shared" si="237"/>
        <v>1</v>
      </c>
      <c r="G86" s="5">
        <f t="shared" si="237"/>
        <v>1</v>
      </c>
      <c r="H86" s="5">
        <f t="shared" si="237"/>
        <v>0</v>
      </c>
      <c r="I86" s="5">
        <f t="shared" si="237"/>
        <v>0</v>
      </c>
      <c r="J86" s="5">
        <f t="shared" si="237"/>
        <v>1</v>
      </c>
      <c r="K86" s="5">
        <f t="shared" si="237"/>
        <v>1</v>
      </c>
      <c r="L86" s="5">
        <f t="shared" si="237"/>
        <v>1</v>
      </c>
      <c r="M86" s="5">
        <f t="shared" si="237"/>
        <v>1</v>
      </c>
      <c r="N86" s="5">
        <f t="shared" si="237"/>
        <v>1</v>
      </c>
      <c r="O86" s="5">
        <f t="shared" si="237"/>
        <v>0</v>
      </c>
      <c r="P86" s="5">
        <f t="shared" si="237"/>
        <v>0</v>
      </c>
      <c r="Q86" s="5">
        <f t="shared" si="237"/>
        <v>1</v>
      </c>
      <c r="R86" s="5">
        <f t="shared" si="237"/>
        <v>1</v>
      </c>
      <c r="S86" s="5">
        <f t="shared" si="237"/>
        <v>1</v>
      </c>
      <c r="T86" s="5">
        <f t="shared" si="237"/>
        <v>1</v>
      </c>
      <c r="U86" s="5">
        <f t="shared" si="237"/>
        <v>1</v>
      </c>
      <c r="V86" s="5">
        <f t="shared" si="237"/>
        <v>0</v>
      </c>
      <c r="W86" s="5">
        <f t="shared" si="237"/>
        <v>0</v>
      </c>
      <c r="X86" s="5">
        <f t="shared" si="237"/>
        <v>1</v>
      </c>
      <c r="Y86" s="5">
        <f t="shared" si="237"/>
        <v>1</v>
      </c>
      <c r="Z86" s="5">
        <f t="shared" si="237"/>
        <v>1</v>
      </c>
      <c r="AA86" s="5">
        <f t="shared" si="237"/>
        <v>1</v>
      </c>
      <c r="AB86" s="5">
        <f t="shared" si="237"/>
        <v>1</v>
      </c>
      <c r="AC86" s="5">
        <f t="shared" si="237"/>
        <v>0</v>
      </c>
      <c r="AD86" s="5">
        <f t="shared" si="237"/>
        <v>0</v>
      </c>
      <c r="AE86" s="5">
        <f t="shared" si="237"/>
        <v>1</v>
      </c>
      <c r="AF86" s="5">
        <f t="shared" si="237"/>
        <v>1</v>
      </c>
      <c r="AG86" s="5">
        <f t="shared" si="237"/>
        <v>1</v>
      </c>
      <c r="AH86" s="5">
        <f t="shared" si="237"/>
        <v>0</v>
      </c>
      <c r="AI86" s="2"/>
      <c r="AJ86" s="2"/>
      <c r="AK86" s="2"/>
      <c r="AL86" s="2"/>
      <c r="AM86" s="2"/>
      <c r="AN86" s="2"/>
      <c r="AO86" s="2"/>
      <c r="AP86" s="2"/>
      <c r="AQ86" s="2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47"/>
      <c r="BE86" s="3"/>
      <c r="BF86" s="48"/>
      <c r="BG86" s="48"/>
      <c r="BH86" s="48"/>
      <c r="BI86" s="48"/>
      <c r="BJ86" s="48"/>
      <c r="BK86" s="48"/>
      <c r="BL86" s="48"/>
      <c r="BM86" s="48"/>
      <c r="BN86" s="48"/>
      <c r="BO86" s="49"/>
      <c r="BP86" s="49"/>
      <c r="BQ86" s="49"/>
      <c r="BR86" s="49"/>
      <c r="BS86" s="49"/>
      <c r="BT86" s="50"/>
      <c r="BU86" s="51"/>
      <c r="BV86" s="51"/>
      <c r="BW86" s="51"/>
      <c r="BX86" s="51"/>
      <c r="BY86" s="51"/>
      <c r="BZ86" s="51"/>
      <c r="CA86" s="51"/>
      <c r="CB86" s="51"/>
    </row>
    <row r="87" spans="1:88" s="18" customFormat="1" ht="21" customHeight="1" x14ac:dyDescent="0.2">
      <c r="A87" s="1"/>
      <c r="B87" s="1471"/>
      <c r="C87" s="100" t="s">
        <v>38</v>
      </c>
      <c r="D87" s="5">
        <f>COUNTIF(D$13:D$28,"SA")</f>
        <v>0</v>
      </c>
      <c r="E87" s="5">
        <f t="shared" ref="E87:AH87" si="238">COUNTIF(E$14:E$28,"SA")</f>
        <v>0</v>
      </c>
      <c r="F87" s="5">
        <f t="shared" si="238"/>
        <v>0</v>
      </c>
      <c r="G87" s="5">
        <f t="shared" si="238"/>
        <v>0</v>
      </c>
      <c r="H87" s="5">
        <f t="shared" si="238"/>
        <v>0</v>
      </c>
      <c r="I87" s="5">
        <f t="shared" si="238"/>
        <v>0</v>
      </c>
      <c r="J87" s="5">
        <f t="shared" si="238"/>
        <v>0</v>
      </c>
      <c r="K87" s="5">
        <f t="shared" si="238"/>
        <v>0</v>
      </c>
      <c r="L87" s="5">
        <f t="shared" si="238"/>
        <v>0</v>
      </c>
      <c r="M87" s="5">
        <f t="shared" si="238"/>
        <v>0</v>
      </c>
      <c r="N87" s="5">
        <f t="shared" si="238"/>
        <v>0</v>
      </c>
      <c r="O87" s="5">
        <f t="shared" si="238"/>
        <v>0</v>
      </c>
      <c r="P87" s="5">
        <f t="shared" si="238"/>
        <v>0</v>
      </c>
      <c r="Q87" s="5">
        <f t="shared" si="238"/>
        <v>0</v>
      </c>
      <c r="R87" s="5">
        <f t="shared" si="238"/>
        <v>0</v>
      </c>
      <c r="S87" s="5">
        <f t="shared" si="238"/>
        <v>0</v>
      </c>
      <c r="T87" s="5">
        <f t="shared" si="238"/>
        <v>0</v>
      </c>
      <c r="U87" s="5">
        <f t="shared" si="238"/>
        <v>0</v>
      </c>
      <c r="V87" s="5">
        <f t="shared" si="238"/>
        <v>0</v>
      </c>
      <c r="W87" s="5">
        <f t="shared" si="238"/>
        <v>0</v>
      </c>
      <c r="X87" s="5">
        <f t="shared" si="238"/>
        <v>0</v>
      </c>
      <c r="Y87" s="5">
        <f t="shared" si="238"/>
        <v>0</v>
      </c>
      <c r="Z87" s="5">
        <f t="shared" si="238"/>
        <v>0</v>
      </c>
      <c r="AA87" s="5">
        <f t="shared" si="238"/>
        <v>0</v>
      </c>
      <c r="AB87" s="5">
        <f t="shared" si="238"/>
        <v>0</v>
      </c>
      <c r="AC87" s="5">
        <f t="shared" si="238"/>
        <v>0</v>
      </c>
      <c r="AD87" s="5">
        <f t="shared" si="238"/>
        <v>0</v>
      </c>
      <c r="AE87" s="5">
        <f t="shared" si="238"/>
        <v>0</v>
      </c>
      <c r="AF87" s="5">
        <f t="shared" si="238"/>
        <v>0</v>
      </c>
      <c r="AG87" s="5">
        <f t="shared" si="238"/>
        <v>0</v>
      </c>
      <c r="AH87" s="5">
        <f t="shared" si="238"/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47"/>
      <c r="BE87" s="3"/>
      <c r="BF87" s="48"/>
      <c r="BG87" s="48"/>
      <c r="BH87" s="48"/>
      <c r="BI87" s="48"/>
      <c r="BJ87" s="48"/>
      <c r="BK87" s="48"/>
      <c r="BL87" s="48"/>
      <c r="BM87" s="48"/>
      <c r="BN87" s="48"/>
      <c r="BO87" s="49"/>
      <c r="BP87" s="49"/>
      <c r="BQ87" s="49"/>
      <c r="BR87" s="49"/>
      <c r="BS87" s="49"/>
      <c r="BT87" s="50"/>
      <c r="BU87" s="51"/>
      <c r="BV87" s="51"/>
      <c r="BW87" s="51"/>
      <c r="BX87" s="51"/>
      <c r="BY87" s="51"/>
      <c r="BZ87" s="51"/>
      <c r="CA87" s="51"/>
      <c r="CB87" s="51"/>
    </row>
    <row r="88" spans="1:88" s="18" customFormat="1" ht="21" customHeight="1" x14ac:dyDescent="0.2">
      <c r="A88" s="1"/>
      <c r="B88" s="1471"/>
      <c r="C88" s="100" t="s">
        <v>183</v>
      </c>
      <c r="D88" s="5">
        <f>COUNTIF(D$13:D$28,"SAT")</f>
        <v>0</v>
      </c>
      <c r="E88" s="5">
        <f t="shared" ref="E88:AH88" si="239">COUNTIF(E$14:E$28,"SAT")</f>
        <v>0</v>
      </c>
      <c r="F88" s="5">
        <f t="shared" si="239"/>
        <v>0</v>
      </c>
      <c r="G88" s="5">
        <f t="shared" si="239"/>
        <v>0</v>
      </c>
      <c r="H88" s="5">
        <f t="shared" si="239"/>
        <v>0</v>
      </c>
      <c r="I88" s="5">
        <f t="shared" si="239"/>
        <v>0</v>
      </c>
      <c r="J88" s="5">
        <f t="shared" si="239"/>
        <v>0</v>
      </c>
      <c r="K88" s="5">
        <f t="shared" si="239"/>
        <v>0</v>
      </c>
      <c r="L88" s="5">
        <f t="shared" si="239"/>
        <v>0</v>
      </c>
      <c r="M88" s="5">
        <f t="shared" si="239"/>
        <v>0</v>
      </c>
      <c r="N88" s="5">
        <f t="shared" si="239"/>
        <v>0</v>
      </c>
      <c r="O88" s="5">
        <f t="shared" si="239"/>
        <v>0</v>
      </c>
      <c r="P88" s="5">
        <f t="shared" si="239"/>
        <v>0</v>
      </c>
      <c r="Q88" s="5">
        <f t="shared" si="239"/>
        <v>0</v>
      </c>
      <c r="R88" s="5">
        <f t="shared" si="239"/>
        <v>0</v>
      </c>
      <c r="S88" s="5">
        <f t="shared" si="239"/>
        <v>0</v>
      </c>
      <c r="T88" s="5">
        <f t="shared" si="239"/>
        <v>0</v>
      </c>
      <c r="U88" s="5">
        <f t="shared" si="239"/>
        <v>0</v>
      </c>
      <c r="V88" s="5">
        <f t="shared" si="239"/>
        <v>0</v>
      </c>
      <c r="W88" s="5">
        <f t="shared" si="239"/>
        <v>0</v>
      </c>
      <c r="X88" s="5">
        <f t="shared" si="239"/>
        <v>0</v>
      </c>
      <c r="Y88" s="5">
        <f t="shared" si="239"/>
        <v>0</v>
      </c>
      <c r="Z88" s="5">
        <f t="shared" si="239"/>
        <v>0</v>
      </c>
      <c r="AA88" s="5">
        <f t="shared" si="239"/>
        <v>0</v>
      </c>
      <c r="AB88" s="5">
        <f t="shared" si="239"/>
        <v>0</v>
      </c>
      <c r="AC88" s="5">
        <f t="shared" si="239"/>
        <v>0</v>
      </c>
      <c r="AD88" s="5">
        <f t="shared" si="239"/>
        <v>0</v>
      </c>
      <c r="AE88" s="5">
        <f t="shared" si="239"/>
        <v>0</v>
      </c>
      <c r="AF88" s="5">
        <f t="shared" si="239"/>
        <v>0</v>
      </c>
      <c r="AG88" s="5">
        <f t="shared" si="239"/>
        <v>0</v>
      </c>
      <c r="AH88" s="5">
        <f t="shared" si="239"/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47"/>
      <c r="BE88" s="3"/>
      <c r="BF88" s="48"/>
      <c r="BG88" s="48"/>
      <c r="BH88" s="48"/>
      <c r="BI88" s="48"/>
      <c r="BJ88" s="48"/>
      <c r="BK88" s="48"/>
      <c r="BL88" s="48"/>
      <c r="BM88" s="48"/>
      <c r="BN88" s="48"/>
      <c r="BO88" s="49"/>
      <c r="BP88" s="49"/>
      <c r="BQ88" s="49"/>
      <c r="BR88" s="49"/>
      <c r="BS88" s="49"/>
      <c r="BT88" s="50"/>
      <c r="BU88" s="51"/>
      <c r="BV88" s="51"/>
      <c r="BW88" s="51"/>
      <c r="BX88" s="51"/>
      <c r="BY88" s="51"/>
      <c r="BZ88" s="51"/>
      <c r="CA88" s="51"/>
      <c r="CB88" s="51"/>
    </row>
    <row r="89" spans="1:88" s="18" customFormat="1" ht="21" customHeight="1" x14ac:dyDescent="0.2">
      <c r="A89" s="1"/>
      <c r="B89" s="1471"/>
      <c r="C89" s="100" t="s">
        <v>39</v>
      </c>
      <c r="D89" s="5">
        <f>COUNTIF(D$13:D$28,"SE")</f>
        <v>0</v>
      </c>
      <c r="E89" s="5">
        <f t="shared" ref="E89:AH89" si="240">COUNTIF(E$14:E$28,"SE")</f>
        <v>0</v>
      </c>
      <c r="F89" s="5">
        <f t="shared" si="240"/>
        <v>0</v>
      </c>
      <c r="G89" s="5">
        <f t="shared" si="240"/>
        <v>0</v>
      </c>
      <c r="H89" s="5">
        <f t="shared" si="240"/>
        <v>0</v>
      </c>
      <c r="I89" s="5">
        <f t="shared" si="240"/>
        <v>0</v>
      </c>
      <c r="J89" s="5">
        <f t="shared" si="240"/>
        <v>0</v>
      </c>
      <c r="K89" s="5">
        <f t="shared" si="240"/>
        <v>0</v>
      </c>
      <c r="L89" s="5">
        <f t="shared" si="240"/>
        <v>0</v>
      </c>
      <c r="M89" s="5">
        <f t="shared" si="240"/>
        <v>0</v>
      </c>
      <c r="N89" s="5">
        <f t="shared" si="240"/>
        <v>0</v>
      </c>
      <c r="O89" s="5">
        <f t="shared" si="240"/>
        <v>0</v>
      </c>
      <c r="P89" s="5">
        <f t="shared" si="240"/>
        <v>0</v>
      </c>
      <c r="Q89" s="5">
        <f t="shared" si="240"/>
        <v>0</v>
      </c>
      <c r="R89" s="5">
        <f t="shared" si="240"/>
        <v>0</v>
      </c>
      <c r="S89" s="5">
        <f t="shared" si="240"/>
        <v>0</v>
      </c>
      <c r="T89" s="5">
        <f t="shared" si="240"/>
        <v>0</v>
      </c>
      <c r="U89" s="5">
        <f t="shared" si="240"/>
        <v>0</v>
      </c>
      <c r="V89" s="5">
        <f t="shared" si="240"/>
        <v>0</v>
      </c>
      <c r="W89" s="5">
        <f t="shared" si="240"/>
        <v>0</v>
      </c>
      <c r="X89" s="5">
        <f t="shared" si="240"/>
        <v>0</v>
      </c>
      <c r="Y89" s="5">
        <f t="shared" si="240"/>
        <v>0</v>
      </c>
      <c r="Z89" s="5">
        <f t="shared" si="240"/>
        <v>0</v>
      </c>
      <c r="AA89" s="5">
        <f t="shared" si="240"/>
        <v>0</v>
      </c>
      <c r="AB89" s="5">
        <f t="shared" si="240"/>
        <v>0</v>
      </c>
      <c r="AC89" s="5">
        <f t="shared" si="240"/>
        <v>0</v>
      </c>
      <c r="AD89" s="5">
        <f t="shared" si="240"/>
        <v>0</v>
      </c>
      <c r="AE89" s="5">
        <f t="shared" si="240"/>
        <v>0</v>
      </c>
      <c r="AF89" s="5">
        <f t="shared" si="240"/>
        <v>0</v>
      </c>
      <c r="AG89" s="5">
        <f t="shared" si="240"/>
        <v>0</v>
      </c>
      <c r="AH89" s="5">
        <f t="shared" si="240"/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47"/>
      <c r="BE89" s="3"/>
      <c r="BF89" s="48"/>
      <c r="BG89" s="48"/>
      <c r="BH89" s="48"/>
      <c r="BI89" s="48"/>
      <c r="BJ89" s="48"/>
      <c r="BK89" s="48"/>
      <c r="BL89" s="48"/>
      <c r="BM89" s="48"/>
      <c r="BN89" s="48"/>
      <c r="BO89" s="49"/>
      <c r="BP89" s="49"/>
      <c r="BQ89" s="49"/>
      <c r="BR89" s="49"/>
      <c r="BS89" s="49"/>
      <c r="BT89" s="50"/>
      <c r="BU89" s="51"/>
      <c r="BV89" s="51"/>
      <c r="BW89" s="51"/>
      <c r="BX89" s="51"/>
      <c r="BY89" s="51"/>
      <c r="BZ89" s="51"/>
      <c r="CA89" s="51"/>
      <c r="CB89" s="51"/>
    </row>
    <row r="90" spans="1:88" s="57" customFormat="1" ht="21" customHeight="1" x14ac:dyDescent="0.2">
      <c r="A90" s="1"/>
      <c r="B90" s="1471"/>
      <c r="C90" s="100" t="s">
        <v>40</v>
      </c>
      <c r="D90" s="5">
        <f>COUNTIF(D$13:D$28,"TR")</f>
        <v>0</v>
      </c>
      <c r="E90" s="5">
        <f t="shared" ref="E90:AH90" si="241">COUNTIF(E$14:E$28,"TR")</f>
        <v>0</v>
      </c>
      <c r="F90" s="5">
        <f t="shared" si="241"/>
        <v>0</v>
      </c>
      <c r="G90" s="5">
        <f t="shared" si="241"/>
        <v>0</v>
      </c>
      <c r="H90" s="5">
        <f t="shared" si="241"/>
        <v>0</v>
      </c>
      <c r="I90" s="5">
        <f t="shared" si="241"/>
        <v>0</v>
      </c>
      <c r="J90" s="5">
        <f t="shared" si="241"/>
        <v>0</v>
      </c>
      <c r="K90" s="5">
        <f t="shared" si="241"/>
        <v>0</v>
      </c>
      <c r="L90" s="5">
        <f t="shared" si="241"/>
        <v>0</v>
      </c>
      <c r="M90" s="5">
        <f t="shared" si="241"/>
        <v>0</v>
      </c>
      <c r="N90" s="5">
        <f t="shared" si="241"/>
        <v>0</v>
      </c>
      <c r="O90" s="5">
        <f t="shared" si="241"/>
        <v>0</v>
      </c>
      <c r="P90" s="5">
        <f t="shared" si="241"/>
        <v>0</v>
      </c>
      <c r="Q90" s="5">
        <f t="shared" si="241"/>
        <v>0</v>
      </c>
      <c r="R90" s="5">
        <f t="shared" si="241"/>
        <v>0</v>
      </c>
      <c r="S90" s="5">
        <f t="shared" si="241"/>
        <v>0</v>
      </c>
      <c r="T90" s="5">
        <f t="shared" si="241"/>
        <v>0</v>
      </c>
      <c r="U90" s="5">
        <f t="shared" si="241"/>
        <v>0</v>
      </c>
      <c r="V90" s="5">
        <f t="shared" si="241"/>
        <v>0</v>
      </c>
      <c r="W90" s="5">
        <f t="shared" si="241"/>
        <v>0</v>
      </c>
      <c r="X90" s="5">
        <f t="shared" si="241"/>
        <v>0</v>
      </c>
      <c r="Y90" s="5">
        <f t="shared" si="241"/>
        <v>0</v>
      </c>
      <c r="Z90" s="5">
        <f t="shared" si="241"/>
        <v>0</v>
      </c>
      <c r="AA90" s="5">
        <f t="shared" si="241"/>
        <v>0</v>
      </c>
      <c r="AB90" s="5">
        <f t="shared" si="241"/>
        <v>0</v>
      </c>
      <c r="AC90" s="5">
        <f t="shared" si="241"/>
        <v>0</v>
      </c>
      <c r="AD90" s="5">
        <f t="shared" si="241"/>
        <v>0</v>
      </c>
      <c r="AE90" s="5">
        <f t="shared" si="241"/>
        <v>0</v>
      </c>
      <c r="AF90" s="5">
        <f t="shared" si="241"/>
        <v>0</v>
      </c>
      <c r="AG90" s="5">
        <f t="shared" si="241"/>
        <v>0</v>
      </c>
      <c r="AH90" s="5">
        <f t="shared" si="241"/>
        <v>0</v>
      </c>
      <c r="AI90" s="2"/>
      <c r="AJ90" s="2"/>
      <c r="AK90" s="2"/>
      <c r="AL90" s="2"/>
      <c r="AM90" s="2"/>
      <c r="AN90" s="2"/>
      <c r="AO90" s="2"/>
      <c r="AP90" s="2"/>
      <c r="AQ90" s="2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47"/>
      <c r="BE90" s="3"/>
      <c r="BF90" s="48"/>
      <c r="BG90" s="48"/>
      <c r="BH90" s="48"/>
      <c r="BI90" s="48"/>
      <c r="BJ90" s="48"/>
      <c r="BK90" s="48"/>
      <c r="BL90" s="48"/>
      <c r="BM90" s="48"/>
      <c r="BN90" s="48"/>
      <c r="BO90" s="49"/>
      <c r="BP90" s="49"/>
      <c r="BQ90" s="49"/>
      <c r="BR90" s="49"/>
      <c r="BS90" s="49"/>
      <c r="BT90" s="50"/>
      <c r="BU90" s="51"/>
      <c r="BV90" s="51"/>
      <c r="BW90" s="51"/>
      <c r="BX90" s="51"/>
      <c r="BY90" s="51"/>
      <c r="BZ90" s="51"/>
      <c r="CA90" s="51"/>
      <c r="CB90" s="51"/>
      <c r="CC90" s="18"/>
      <c r="CD90" s="18"/>
      <c r="CE90" s="18"/>
      <c r="CF90" s="18"/>
      <c r="CG90" s="18"/>
      <c r="CH90" s="18"/>
      <c r="CI90" s="18"/>
      <c r="CJ90" s="18"/>
    </row>
    <row r="91" spans="1:88" s="57" customFormat="1" ht="21" customHeight="1" x14ac:dyDescent="0.2">
      <c r="A91" s="48"/>
      <c r="B91" s="1471"/>
      <c r="C91" s="101" t="s">
        <v>58</v>
      </c>
      <c r="D91" s="14">
        <f t="shared" ref="D91:AH91" si="242">COUNTIF(D$14:D$28,"FOTS")</f>
        <v>0</v>
      </c>
      <c r="E91" s="14">
        <f t="shared" si="242"/>
        <v>0</v>
      </c>
      <c r="F91" s="14">
        <f t="shared" si="242"/>
        <v>0</v>
      </c>
      <c r="G91" s="14">
        <f t="shared" si="242"/>
        <v>0</v>
      </c>
      <c r="H91" s="14">
        <f t="shared" si="242"/>
        <v>0</v>
      </c>
      <c r="I91" s="14">
        <f t="shared" si="242"/>
        <v>2</v>
      </c>
      <c r="J91" s="14">
        <f t="shared" si="242"/>
        <v>0</v>
      </c>
      <c r="K91" s="14">
        <f t="shared" si="242"/>
        <v>0</v>
      </c>
      <c r="L91" s="14">
        <f t="shared" si="242"/>
        <v>0</v>
      </c>
      <c r="M91" s="14">
        <f t="shared" si="242"/>
        <v>0</v>
      </c>
      <c r="N91" s="14">
        <f t="shared" si="242"/>
        <v>0</v>
      </c>
      <c r="O91" s="14">
        <f t="shared" si="242"/>
        <v>0</v>
      </c>
      <c r="P91" s="14">
        <f t="shared" si="242"/>
        <v>0</v>
      </c>
      <c r="Q91" s="14">
        <f t="shared" si="242"/>
        <v>0</v>
      </c>
      <c r="R91" s="14">
        <f t="shared" si="242"/>
        <v>0</v>
      </c>
      <c r="S91" s="14">
        <f t="shared" si="242"/>
        <v>0</v>
      </c>
      <c r="T91" s="14">
        <f t="shared" si="242"/>
        <v>0</v>
      </c>
      <c r="U91" s="14">
        <f t="shared" si="242"/>
        <v>0</v>
      </c>
      <c r="V91" s="14">
        <f t="shared" si="242"/>
        <v>0</v>
      </c>
      <c r="W91" s="14">
        <f t="shared" si="242"/>
        <v>0</v>
      </c>
      <c r="X91" s="14">
        <f t="shared" si="242"/>
        <v>0</v>
      </c>
      <c r="Y91" s="14">
        <f t="shared" si="242"/>
        <v>0</v>
      </c>
      <c r="Z91" s="14">
        <f t="shared" si="242"/>
        <v>2</v>
      </c>
      <c r="AA91" s="14">
        <f t="shared" si="242"/>
        <v>0</v>
      </c>
      <c r="AB91" s="14">
        <f t="shared" si="242"/>
        <v>0</v>
      </c>
      <c r="AC91" s="14">
        <f t="shared" si="242"/>
        <v>0</v>
      </c>
      <c r="AD91" s="14">
        <f t="shared" si="242"/>
        <v>0</v>
      </c>
      <c r="AE91" s="14">
        <f t="shared" si="242"/>
        <v>0</v>
      </c>
      <c r="AF91" s="14">
        <f t="shared" si="242"/>
        <v>0</v>
      </c>
      <c r="AG91" s="14">
        <f t="shared" si="242"/>
        <v>0</v>
      </c>
      <c r="AH91" s="14">
        <f t="shared" si="242"/>
        <v>0</v>
      </c>
      <c r="AI91" s="102"/>
      <c r="AJ91" s="102"/>
      <c r="AK91" s="102"/>
      <c r="AL91" s="102"/>
      <c r="AM91" s="102"/>
      <c r="AN91" s="102"/>
      <c r="AO91" s="102"/>
      <c r="AP91" s="102"/>
      <c r="AQ91" s="102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96"/>
      <c r="BE91" s="97"/>
      <c r="BF91" s="48"/>
      <c r="BG91" s="48"/>
      <c r="BH91" s="48"/>
      <c r="BI91" s="48"/>
      <c r="BJ91" s="48"/>
      <c r="BK91" s="48"/>
      <c r="BL91" s="48"/>
      <c r="BM91" s="48"/>
      <c r="BN91" s="48"/>
      <c r="BO91" s="50"/>
      <c r="BP91" s="50"/>
      <c r="BQ91" s="50"/>
      <c r="BR91" s="50"/>
      <c r="BS91" s="50"/>
      <c r="BT91" s="50"/>
      <c r="BU91" s="54"/>
      <c r="BV91" s="54"/>
      <c r="BW91" s="54"/>
      <c r="BX91" s="54"/>
      <c r="BY91" s="54"/>
      <c r="BZ91" s="54"/>
      <c r="CA91" s="54"/>
      <c r="CB91" s="54"/>
    </row>
    <row r="92" spans="1:88" s="18" customFormat="1" ht="21" customHeight="1" x14ac:dyDescent="0.2">
      <c r="A92" s="48"/>
      <c r="B92" s="1472"/>
      <c r="C92" s="101" t="s">
        <v>35</v>
      </c>
      <c r="D92" s="14">
        <f t="shared" ref="D92:AH92" si="243">COUNTIF(D$14:D$28,"DISP")</f>
        <v>0</v>
      </c>
      <c r="E92" s="14">
        <f t="shared" si="243"/>
        <v>0</v>
      </c>
      <c r="F92" s="14">
        <f t="shared" si="243"/>
        <v>0</v>
      </c>
      <c r="G92" s="14">
        <f t="shared" si="243"/>
        <v>0</v>
      </c>
      <c r="H92" s="14">
        <f t="shared" si="243"/>
        <v>0</v>
      </c>
      <c r="I92" s="14">
        <f t="shared" si="243"/>
        <v>0</v>
      </c>
      <c r="J92" s="14">
        <f t="shared" si="243"/>
        <v>0</v>
      </c>
      <c r="K92" s="14">
        <f t="shared" si="243"/>
        <v>0</v>
      </c>
      <c r="L92" s="14">
        <f t="shared" si="243"/>
        <v>0</v>
      </c>
      <c r="M92" s="14">
        <f t="shared" si="243"/>
        <v>0</v>
      </c>
      <c r="N92" s="14">
        <f t="shared" si="243"/>
        <v>0</v>
      </c>
      <c r="O92" s="14">
        <f t="shared" si="243"/>
        <v>0</v>
      </c>
      <c r="P92" s="14">
        <f t="shared" si="243"/>
        <v>0</v>
      </c>
      <c r="Q92" s="14">
        <f t="shared" si="243"/>
        <v>0</v>
      </c>
      <c r="R92" s="14">
        <f t="shared" si="243"/>
        <v>0</v>
      </c>
      <c r="S92" s="14">
        <f t="shared" si="243"/>
        <v>0</v>
      </c>
      <c r="T92" s="14">
        <f t="shared" si="243"/>
        <v>0</v>
      </c>
      <c r="U92" s="14">
        <f t="shared" si="243"/>
        <v>0</v>
      </c>
      <c r="V92" s="14">
        <f t="shared" si="243"/>
        <v>0</v>
      </c>
      <c r="W92" s="14">
        <f t="shared" si="243"/>
        <v>0</v>
      </c>
      <c r="X92" s="14">
        <f t="shared" si="243"/>
        <v>0</v>
      </c>
      <c r="Y92" s="14">
        <f t="shared" si="243"/>
        <v>0</v>
      </c>
      <c r="Z92" s="14">
        <f t="shared" si="243"/>
        <v>0</v>
      </c>
      <c r="AA92" s="14">
        <f t="shared" si="243"/>
        <v>0</v>
      </c>
      <c r="AB92" s="14">
        <f t="shared" si="243"/>
        <v>0</v>
      </c>
      <c r="AC92" s="14">
        <f t="shared" si="243"/>
        <v>0</v>
      </c>
      <c r="AD92" s="14">
        <f t="shared" si="243"/>
        <v>0</v>
      </c>
      <c r="AE92" s="14">
        <f t="shared" si="243"/>
        <v>0</v>
      </c>
      <c r="AF92" s="14">
        <f t="shared" si="243"/>
        <v>0</v>
      </c>
      <c r="AG92" s="14">
        <f t="shared" si="243"/>
        <v>0</v>
      </c>
      <c r="AH92" s="14">
        <f t="shared" si="243"/>
        <v>0</v>
      </c>
      <c r="AI92" s="102"/>
      <c r="AJ92" s="102"/>
      <c r="AK92" s="102"/>
      <c r="AL92" s="102"/>
      <c r="AM92" s="102"/>
      <c r="AN92" s="102"/>
      <c r="AO92" s="102"/>
      <c r="AP92" s="102"/>
      <c r="AQ92" s="102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96"/>
      <c r="BE92" s="97"/>
      <c r="BF92" s="48"/>
      <c r="BG92" s="48"/>
      <c r="BH92" s="48"/>
      <c r="BI92" s="48"/>
      <c r="BJ92" s="48"/>
      <c r="BK92" s="48"/>
      <c r="BL92" s="48"/>
      <c r="BM92" s="48"/>
      <c r="BN92" s="48"/>
      <c r="BO92" s="50"/>
      <c r="BP92" s="50"/>
      <c r="BQ92" s="50"/>
      <c r="BR92" s="50"/>
      <c r="BS92" s="50"/>
      <c r="BT92" s="50"/>
      <c r="BU92" s="54"/>
      <c r="BV92" s="54"/>
      <c r="BW92" s="54"/>
      <c r="BX92" s="54"/>
      <c r="BY92" s="54"/>
      <c r="BZ92" s="54"/>
      <c r="CA92" s="54"/>
      <c r="CB92" s="54"/>
      <c r="CC92" s="57"/>
      <c r="CD92" s="57"/>
      <c r="CE92" s="57"/>
      <c r="CF92" s="57"/>
      <c r="CG92" s="57"/>
      <c r="CH92" s="57"/>
      <c r="CI92" s="57"/>
      <c r="CJ92" s="57"/>
    </row>
    <row r="93" spans="1:88" s="18" customFormat="1" ht="21" customHeight="1" x14ac:dyDescent="0.2">
      <c r="A93" s="99"/>
      <c r="B93" s="1465" t="s">
        <v>23</v>
      </c>
      <c r="C93" s="1466"/>
      <c r="D93" s="129">
        <v>1</v>
      </c>
      <c r="E93" s="129">
        <f t="shared" ref="E93:AH93" si="244">D93+1</f>
        <v>2</v>
      </c>
      <c r="F93" s="129">
        <f t="shared" si="244"/>
        <v>3</v>
      </c>
      <c r="G93" s="129">
        <f t="shared" si="244"/>
        <v>4</v>
      </c>
      <c r="H93" s="129">
        <f t="shared" si="244"/>
        <v>5</v>
      </c>
      <c r="I93" s="130">
        <f t="shared" si="244"/>
        <v>6</v>
      </c>
      <c r="J93" s="129">
        <f t="shared" si="244"/>
        <v>7</v>
      </c>
      <c r="K93" s="129">
        <f t="shared" si="244"/>
        <v>8</v>
      </c>
      <c r="L93" s="129">
        <f t="shared" si="244"/>
        <v>9</v>
      </c>
      <c r="M93" s="129">
        <f t="shared" si="244"/>
        <v>10</v>
      </c>
      <c r="N93" s="129">
        <f t="shared" si="244"/>
        <v>11</v>
      </c>
      <c r="O93" s="129">
        <f t="shared" si="244"/>
        <v>12</v>
      </c>
      <c r="P93" s="129">
        <f t="shared" si="244"/>
        <v>13</v>
      </c>
      <c r="Q93" s="129">
        <f t="shared" si="244"/>
        <v>14</v>
      </c>
      <c r="R93" s="129">
        <f t="shared" si="244"/>
        <v>15</v>
      </c>
      <c r="S93" s="129">
        <f t="shared" si="244"/>
        <v>16</v>
      </c>
      <c r="T93" s="129">
        <f t="shared" si="244"/>
        <v>17</v>
      </c>
      <c r="U93" s="129">
        <f t="shared" si="244"/>
        <v>18</v>
      </c>
      <c r="V93" s="129">
        <f t="shared" si="244"/>
        <v>19</v>
      </c>
      <c r="W93" s="129">
        <f t="shared" si="244"/>
        <v>20</v>
      </c>
      <c r="X93" s="129">
        <f t="shared" si="244"/>
        <v>21</v>
      </c>
      <c r="Y93" s="129">
        <f t="shared" si="244"/>
        <v>22</v>
      </c>
      <c r="Z93" s="129">
        <f t="shared" si="244"/>
        <v>23</v>
      </c>
      <c r="AA93" s="129">
        <f t="shared" si="244"/>
        <v>24</v>
      </c>
      <c r="AB93" s="129">
        <f t="shared" si="244"/>
        <v>25</v>
      </c>
      <c r="AC93" s="129">
        <f t="shared" si="244"/>
        <v>26</v>
      </c>
      <c r="AD93" s="129">
        <f t="shared" si="244"/>
        <v>27</v>
      </c>
      <c r="AE93" s="129">
        <f t="shared" si="244"/>
        <v>28</v>
      </c>
      <c r="AF93" s="129">
        <f t="shared" si="244"/>
        <v>29</v>
      </c>
      <c r="AG93" s="129">
        <f t="shared" si="244"/>
        <v>30</v>
      </c>
      <c r="AH93" s="129">
        <f t="shared" si="244"/>
        <v>31</v>
      </c>
      <c r="AI93" s="2"/>
      <c r="AJ93" s="2"/>
      <c r="AK93" s="2"/>
      <c r="AL93" s="2"/>
      <c r="AM93" s="2"/>
      <c r="AN93" s="2"/>
      <c r="AO93" s="2"/>
      <c r="AP93" s="2"/>
      <c r="AQ93" s="2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47"/>
      <c r="BE93" s="3"/>
      <c r="BF93" s="1"/>
      <c r="BG93" s="1"/>
      <c r="BH93" s="1"/>
      <c r="BI93" s="1"/>
      <c r="BJ93" s="1"/>
      <c r="BK93" s="1"/>
      <c r="BL93" s="1"/>
      <c r="BM93" s="1"/>
      <c r="BN93" s="1"/>
      <c r="BO93" s="49"/>
      <c r="BP93" s="49"/>
      <c r="BQ93" s="49"/>
      <c r="BR93" s="49"/>
      <c r="BS93" s="49"/>
      <c r="BT93" s="50"/>
      <c r="BU93" s="51"/>
      <c r="BV93" s="51"/>
      <c r="BW93" s="51"/>
      <c r="BX93" s="52"/>
      <c r="BY93" s="52"/>
      <c r="BZ93" s="52"/>
      <c r="CA93" s="52"/>
      <c r="CB93" s="52"/>
    </row>
    <row r="94" spans="1:88" s="18" customFormat="1" ht="21" customHeight="1" x14ac:dyDescent="0.2">
      <c r="A94" s="1"/>
      <c r="B94" s="1467" t="s">
        <v>201</v>
      </c>
      <c r="C94" s="546" t="s">
        <v>197</v>
      </c>
      <c r="D94" s="5">
        <f>COUNTIF(D30:D31,"fE")+COUNTIF(D30:D31,"fES")+COUNTIF(D30:D31,"fED")+COUNTIF(D30:D31,"fEF")</f>
        <v>0</v>
      </c>
      <c r="E94" s="5">
        <f>COUNTIF(E30:E31,"fE")+COUNTIF(E30:E31,"fES")+COUNTIF(E30:E31,"fED")+COUNTIF(E30:E31,"fEF")</f>
        <v>0</v>
      </c>
      <c r="F94" s="5">
        <f>COUNTIF(F30:F31,"fE")+COUNTIF(F30:F31,"fES")+COUNTIF(F30:F31,"fED")+COUNTIF(F30:F31,"fEF")</f>
        <v>0</v>
      </c>
      <c r="G94" s="5">
        <f>COUNTIF(G30:G31,"fE")+COUNTIF(G30:G31,"fES")+COUNTIF(G30:G31,"fED")+COUNTIF(G30:G31,"fEF")</f>
        <v>0</v>
      </c>
      <c r="H94" s="5">
        <f>COUNTIF(H30:H31,"fE")+COUNTIF(H30:H31,"fES")+COUNTIF(H30:H31,"fED")+COUNTIF(H30:H31,"fEF")</f>
        <v>0</v>
      </c>
      <c r="I94" s="5">
        <f>COUNTIF(I30:I31,"fE")+COUNTIF(I30:I31,"fES")+COUNTIF(I30:I31,"fED")+COUNTIF(I30:I31,"fEF")</f>
        <v>0</v>
      </c>
      <c r="J94" s="5">
        <f>COUNTIF(J30:J31,"fE")+COUNTIF(J30:J31,"fES")+COUNTIF(J30:J31,"fED")+COUNTIF(J30:J31,"fEF")</f>
        <v>0</v>
      </c>
      <c r="K94" s="5">
        <f>COUNTIF(K30:K31,"fE")+COUNTIF(K30:K31,"fES")+COUNTIF(K30:K31,"fED")+COUNTIF(K30:K31,"fEF")</f>
        <v>0</v>
      </c>
      <c r="L94" s="5">
        <f>COUNTIF(L30:L31,"fE")+COUNTIF(L30:L31,"fES")+COUNTIF(L30:L31,"fED")+COUNTIF(L30:L31,"fEF")</f>
        <v>0</v>
      </c>
      <c r="M94" s="5">
        <f>COUNTIF(M30:M31,"fE")+COUNTIF(M30:M31,"fES")+COUNTIF(M30:M31,"fED")+COUNTIF(M30:M31,"fEF")</f>
        <v>0</v>
      </c>
      <c r="N94" s="5">
        <f>COUNTIF(N30:N31,"fE")+COUNTIF(N30:N31,"fES")+COUNTIF(N30:N31,"fED")+COUNTIF(N30:N31,"fEF")</f>
        <v>0</v>
      </c>
      <c r="O94" s="5">
        <f>COUNTIF(O30:O31,"fE")+COUNTIF(O30:O31,"fES")+COUNTIF(O30:O31,"fED")+COUNTIF(O30:O31,"fEF")</f>
        <v>0</v>
      </c>
      <c r="P94" s="5">
        <f>COUNTIF(P30:P31,"fE")+COUNTIF(P30:P31,"fES")+COUNTIF(P30:P31,"fED")+COUNTIF(P30:P31,"fEF")</f>
        <v>0</v>
      </c>
      <c r="Q94" s="5">
        <f>COUNTIF(Q30:Q31,"fE")+COUNTIF(Q30:Q31,"fES")+COUNTIF(Q30:Q31,"fED")+COUNTIF(Q30:Q31,"fEF")</f>
        <v>0</v>
      </c>
      <c r="R94" s="5">
        <f>COUNTIF(R30:R31,"fE")+COUNTIF(R30:R31,"fES")+COUNTIF(R30:R31,"fED")+COUNTIF(R30:R31,"fEF")</f>
        <v>0</v>
      </c>
      <c r="S94" s="5">
        <f>COUNTIF(S30:S31,"fE")+COUNTIF(S30:S31,"fES")+COUNTIF(S30:S31,"fED")+COUNTIF(S30:S31,"fEF")</f>
        <v>0</v>
      </c>
      <c r="T94" s="5">
        <f>COUNTIF(T30:T31,"fE")+COUNTIF(T30:T31,"fES")+COUNTIF(T30:T31,"fED")+COUNTIF(T30:T31,"fEF")</f>
        <v>0</v>
      </c>
      <c r="U94" s="5">
        <f>COUNTIF(U30:U31,"fE")+COUNTIF(U30:U31,"fES")+COUNTIF(U30:U31,"fED")+COUNTIF(U30:U31,"fEF")</f>
        <v>0</v>
      </c>
      <c r="V94" s="5">
        <f>COUNTIF(V30:V31,"fE")+COUNTIF(V30:V31,"fES")+COUNTIF(V30:V31,"fED")+COUNTIF(V30:V31,"fEF")</f>
        <v>0</v>
      </c>
      <c r="W94" s="5">
        <f>COUNTIF(W30:W31,"fE")+COUNTIF(W30:W31,"fES")+COUNTIF(W30:W31,"fED")+COUNTIF(W30:W31,"fEF")</f>
        <v>0</v>
      </c>
      <c r="X94" s="5">
        <f>COUNTIF(X30:X31,"fE")+COUNTIF(X30:X31,"fES")+COUNTIF(X30:X31,"fED")+COUNTIF(X30:X31,"fEF")</f>
        <v>0</v>
      </c>
      <c r="Y94" s="5">
        <f>COUNTIF(Y30:Y31,"fE")+COUNTIF(Y30:Y31,"fES")+COUNTIF(Y30:Y31,"fED")+COUNTIF(Y30:Y31,"fEF")</f>
        <v>0</v>
      </c>
      <c r="Z94" s="5">
        <f>COUNTIF(Z30:Z31,"fE")+COUNTIF(Z30:Z31,"fES")+COUNTIF(Z30:Z31,"fED")+COUNTIF(Z30:Z31,"fEF")</f>
        <v>0</v>
      </c>
      <c r="AA94" s="5">
        <f>COUNTIF(AA30:AA31,"fE")+COUNTIF(AA30:AA31,"fES")+COUNTIF(AA30:AA31,"fED")+COUNTIF(AA30:AA31,"fEF")</f>
        <v>0</v>
      </c>
      <c r="AB94" s="5">
        <f>COUNTIF(AB30:AB31,"fE")+COUNTIF(AB30:AB31,"fES")+COUNTIF(AB30:AB31,"fED")+COUNTIF(AB30:AB31,"fEF")</f>
        <v>0</v>
      </c>
      <c r="AC94" s="5">
        <f>COUNTIF(AC30:AC31,"fE")+COUNTIF(AC30:AC31,"fES")+COUNTIF(AC30:AC31,"fED")+COUNTIF(AC30:AC31,"fEF")</f>
        <v>0</v>
      </c>
      <c r="AD94" s="5">
        <f>COUNTIF(AD30:AD31,"fE")+COUNTIF(AD30:AD31,"fES")+COUNTIF(AD30:AD31,"fED")+COUNTIF(AD30:AD31,"fEF")</f>
        <v>0</v>
      </c>
      <c r="AE94" s="5">
        <f>COUNTIF(AE30:AE31,"fE")+COUNTIF(AE30:AE31,"fES")+COUNTIF(AE30:AE31,"fED")+COUNTIF(AE30:AE31,"fEF")</f>
        <v>0</v>
      </c>
      <c r="AF94" s="5">
        <f>COUNTIF(AF30:AF31,"fE")+COUNTIF(AF30:AF31,"fES")+COUNTIF(AF30:AF31,"fED")+COUNTIF(AF30:AF31,"fEF")</f>
        <v>0</v>
      </c>
      <c r="AG94" s="5">
        <f>COUNTIF(AG30:AG31,"fE")+COUNTIF(AG30:AG31,"fES")+COUNTIF(AG30:AG31,"fED")+COUNTIF(AG30:AG31,"fEF")</f>
        <v>0</v>
      </c>
      <c r="AH94" s="5">
        <f>COUNTIF(AH30:AH31,"fE")+COUNTIF(AH30:AH31,"fES")+COUNTIF(AH30:AH31,"fED")+COUNTIF(AH30:AH31,"fEF")</f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47"/>
      <c r="BE94" s="3"/>
      <c r="BF94" s="48"/>
      <c r="BG94" s="48"/>
      <c r="BH94" s="48"/>
      <c r="BI94" s="48"/>
      <c r="BJ94" s="48"/>
      <c r="BK94" s="48"/>
      <c r="BL94" s="48"/>
      <c r="BM94" s="48"/>
      <c r="BN94" s="48"/>
      <c r="BO94" s="49"/>
      <c r="BP94" s="49"/>
      <c r="BQ94" s="49"/>
      <c r="BR94" s="49"/>
      <c r="BS94" s="49"/>
      <c r="BT94" s="50"/>
      <c r="BU94" s="51"/>
      <c r="BV94" s="51"/>
      <c r="BW94" s="51"/>
      <c r="BX94" s="51"/>
      <c r="BY94" s="51"/>
      <c r="BZ94" s="51"/>
      <c r="CA94" s="51"/>
      <c r="CB94" s="51"/>
    </row>
    <row r="95" spans="1:88" s="18" customFormat="1" ht="21" customHeight="1" x14ac:dyDescent="0.2">
      <c r="A95" s="1"/>
      <c r="B95" s="1467"/>
      <c r="C95" s="546" t="s">
        <v>198</v>
      </c>
      <c r="D95" s="5">
        <f>COUNTIF(D32:D35,"fE")+COUNTIF(D32:D35,"fES")+COUNTIF(D32:D35,"fED")+COUNTIF(D32:D35,"fEF")</f>
        <v>0</v>
      </c>
      <c r="E95" s="5">
        <f>COUNTIF(E32:E35,"fE")+COUNTIF(E32:E35,"fES")+COUNTIF(E32:E35,"fED")+COUNTIF(E32:E35,"fEF")</f>
        <v>0</v>
      </c>
      <c r="F95" s="5">
        <f>COUNTIF(F32:F35,"fE")+COUNTIF(F32:F35,"fES")+COUNTIF(F32:F35,"fED")+COUNTIF(F32:F35,"fEF")</f>
        <v>0</v>
      </c>
      <c r="G95" s="5">
        <f>COUNTIF(G32:G35,"fE")+COUNTIF(G32:G35,"fES")+COUNTIF(G32:G35,"fED")+COUNTIF(G32:G35,"fEF")</f>
        <v>0</v>
      </c>
      <c r="H95" s="5">
        <f>COUNTIF(H32:H35,"fE")+COUNTIF(H32:H35,"fES")+COUNTIF(H32:H35,"fED")+COUNTIF(H32:H35,"fEF")</f>
        <v>0</v>
      </c>
      <c r="I95" s="5">
        <f>COUNTIF(I32:I35,"fE")+COUNTIF(I32:I35,"fES")+COUNTIF(I32:I35,"fED")+COUNTIF(I32:I35,"fEF")</f>
        <v>0</v>
      </c>
      <c r="J95" s="5">
        <f>COUNTIF(J32:J35,"fE")+COUNTIF(J32:J35,"fES")+COUNTIF(J32:J35,"fED")+COUNTIF(J32:J35,"fEF")</f>
        <v>0</v>
      </c>
      <c r="K95" s="5">
        <f>COUNTIF(K32:K35,"fE")+COUNTIF(K32:K35,"fES")+COUNTIF(K32:K35,"fED")+COUNTIF(K32:K35,"fEF")</f>
        <v>0</v>
      </c>
      <c r="L95" s="5">
        <f>COUNTIF(L32:L35,"fE")+COUNTIF(L32:L35,"fES")+COUNTIF(L32:L35,"fED")+COUNTIF(L32:L35,"fEF")</f>
        <v>0</v>
      </c>
      <c r="M95" s="5">
        <f>COUNTIF(M32:M35,"fE")+COUNTIF(M32:M35,"fES")+COUNTIF(M32:M35,"fED")+COUNTIF(M32:M35,"fEF")</f>
        <v>0</v>
      </c>
      <c r="N95" s="5">
        <f>COUNTIF(N32:N35,"fE")+COUNTIF(N32:N35,"fES")+COUNTIF(N32:N35,"fED")+COUNTIF(N32:N35,"fEF")</f>
        <v>0</v>
      </c>
      <c r="O95" s="5">
        <f>COUNTIF(O32:O35,"fE")+COUNTIF(O32:O35,"fES")+COUNTIF(O32:O35,"fED")+COUNTIF(O32:O35,"fEF")</f>
        <v>1</v>
      </c>
      <c r="P95" s="5">
        <f>COUNTIF(P32:P35,"fE")+COUNTIF(P32:P35,"fES")+COUNTIF(P32:P35,"fED")+COUNTIF(P32:P35,"fEF")</f>
        <v>1</v>
      </c>
      <c r="Q95" s="5">
        <f>COUNTIF(Q32:Q35,"fE")+COUNTIF(Q32:Q35,"fES")+COUNTIF(Q32:Q35,"fED")+COUNTIF(Q32:Q35,"fEF")</f>
        <v>1</v>
      </c>
      <c r="R95" s="5">
        <f>COUNTIF(R32:R35,"fE")+COUNTIF(R32:R35,"fES")+COUNTIF(R32:R35,"fED")+COUNTIF(R32:R35,"fEF")</f>
        <v>1</v>
      </c>
      <c r="S95" s="5">
        <f>COUNTIF(S32:S35,"fE")+COUNTIF(S32:S35,"fES")+COUNTIF(S32:S35,"fED")+COUNTIF(S32:S35,"fEF")</f>
        <v>0</v>
      </c>
      <c r="T95" s="5">
        <f>COUNTIF(T32:T35,"fE")+COUNTIF(T32:T35,"fES")+COUNTIF(T32:T35,"fED")+COUNTIF(T32:T35,"fEF")</f>
        <v>0</v>
      </c>
      <c r="U95" s="5">
        <f>COUNTIF(U32:U35,"fE")+COUNTIF(U32:U35,"fES")+COUNTIF(U32:U35,"fED")+COUNTIF(U32:U35,"fEF")</f>
        <v>0</v>
      </c>
      <c r="V95" s="5">
        <f>COUNTIF(V32:V35,"fE")+COUNTIF(V32:V35,"fES")+COUNTIF(V32:V35,"fED")+COUNTIF(V32:V35,"fEF")</f>
        <v>0</v>
      </c>
      <c r="W95" s="5">
        <f>COUNTIF(W32:W35,"fE")+COUNTIF(W32:W35,"fES")+COUNTIF(W32:W35,"fED")+COUNTIF(W32:W35,"fEF")</f>
        <v>0</v>
      </c>
      <c r="X95" s="5">
        <f>COUNTIF(X32:X35,"fE")+COUNTIF(X32:X35,"fES")+COUNTIF(X32:X35,"fED")+COUNTIF(X32:X35,"fEF")</f>
        <v>0</v>
      </c>
      <c r="Y95" s="5">
        <f>COUNTIF(Y32:Y35,"fE")+COUNTIF(Y32:Y35,"fES")+COUNTIF(Y32:Y35,"fED")+COUNTIF(Y32:Y35,"fEF")</f>
        <v>1</v>
      </c>
      <c r="Z95" s="5">
        <f>COUNTIF(Z32:Z35,"fE")+COUNTIF(Z32:Z35,"fES")+COUNTIF(Z32:Z35,"fED")+COUNTIF(Z32:Z35,"fEF")</f>
        <v>1</v>
      </c>
      <c r="AA95" s="5">
        <f>COUNTIF(AA32:AA35,"fE")+COUNTIF(AA32:AA35,"fES")+COUNTIF(AA32:AA35,"fED")+COUNTIF(AA32:AA35,"fEF")</f>
        <v>1</v>
      </c>
      <c r="AB95" s="5">
        <f>COUNTIF(AB32:AB35,"fE")+COUNTIF(AB32:AB35,"fES")+COUNTIF(AB32:AB35,"fED")+COUNTIF(AB32:AB35,"fEF")</f>
        <v>1</v>
      </c>
      <c r="AC95" s="5">
        <f>COUNTIF(AC32:AC35,"fE")+COUNTIF(AC32:AC35,"fES")+COUNTIF(AC32:AC35,"fED")+COUNTIF(AC32:AC35,"fEF")</f>
        <v>1</v>
      </c>
      <c r="AD95" s="5">
        <f>COUNTIF(AD32:AD35,"fE")+COUNTIF(AD32:AD35,"fES")+COUNTIF(AD32:AD35,"fED")+COUNTIF(AD32:AD35,"fEF")</f>
        <v>0</v>
      </c>
      <c r="AE95" s="5">
        <f>COUNTIF(AE32:AE35,"fE")+COUNTIF(AE32:AE35,"fES")+COUNTIF(AE32:AE35,"fED")+COUNTIF(AE32:AE35,"fEF")</f>
        <v>0</v>
      </c>
      <c r="AF95" s="5">
        <f>COUNTIF(AF32:AF35,"fE")+COUNTIF(AF32:AF35,"fES")+COUNTIF(AF32:AF35,"fED")+COUNTIF(AF32:AF35,"fEF")</f>
        <v>0</v>
      </c>
      <c r="AG95" s="5">
        <f>COUNTIF(AG32:AG35,"fE")+COUNTIF(AG32:AG35,"fES")+COUNTIF(AG32:AG35,"fED")+COUNTIF(AG32:AG35,"fEF")</f>
        <v>0</v>
      </c>
      <c r="AH95" s="5">
        <f>COUNTIF(AH32:AH35,"fE")+COUNTIF(AH32:AH35,"fES")+COUNTIF(AH32:AH35,"fED")+COUNTIF(AH32:AH35,"fEF")</f>
        <v>0</v>
      </c>
      <c r="AI95" s="2"/>
      <c r="AJ95" s="2"/>
      <c r="AK95" s="2"/>
      <c r="AL95" s="2"/>
      <c r="AM95" s="2"/>
      <c r="AN95" s="2"/>
      <c r="AO95" s="2"/>
      <c r="AP95" s="2"/>
      <c r="AQ95" s="2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47"/>
      <c r="BE95" s="3"/>
      <c r="BF95" s="48"/>
      <c r="BG95" s="48"/>
      <c r="BH95" s="48"/>
      <c r="BI95" s="48"/>
      <c r="BJ95" s="48"/>
      <c r="BK95" s="48"/>
      <c r="BL95" s="48"/>
      <c r="BM95" s="48"/>
      <c r="BN95" s="48"/>
      <c r="BO95" s="49"/>
      <c r="BP95" s="49"/>
      <c r="BQ95" s="49"/>
      <c r="BR95" s="49"/>
      <c r="BS95" s="49"/>
      <c r="BT95" s="50"/>
      <c r="BU95" s="51"/>
      <c r="BV95" s="51"/>
      <c r="BW95" s="51"/>
      <c r="BX95" s="51"/>
      <c r="BY95" s="51"/>
      <c r="BZ95" s="51"/>
      <c r="CA95" s="51"/>
      <c r="CB95" s="51"/>
    </row>
    <row r="96" spans="1:88" s="18" customFormat="1" ht="21" customHeight="1" x14ac:dyDescent="0.2">
      <c r="A96" s="1"/>
      <c r="B96" s="1467"/>
      <c r="C96" s="546" t="s">
        <v>199</v>
      </c>
      <c r="D96" s="5">
        <f>+COUNTIF(D36:D43,"fE")+COUNTIF(D36:D43,"fES")+COUNTIF(D36:D43,"fED")+COUNTIF(D36:D43,"fEF")</f>
        <v>0</v>
      </c>
      <c r="E96" s="5">
        <f>+COUNTIF(E36:E43,"fE")+COUNTIF(E36:E43,"fES")+COUNTIF(E36:E43,"fED")+COUNTIF(E36:E43,"fEF")</f>
        <v>0</v>
      </c>
      <c r="F96" s="5">
        <f>+COUNTIF(F36:F43,"fE")+COUNTIF(F36:F43,"fES")+COUNTIF(F36:F43,"fED")+COUNTIF(F36:F43,"fEF")</f>
        <v>0</v>
      </c>
      <c r="G96" s="5">
        <f>+COUNTIF(G36:G43,"fE")+COUNTIF(G36:G43,"fES")+COUNTIF(G36:G43,"fED")+COUNTIF(G36:G43,"fEF")</f>
        <v>0</v>
      </c>
      <c r="H96" s="5">
        <f>+COUNTIF(H36:H43,"fE")+COUNTIF(H36:H43,"fES")+COUNTIF(H36:H43,"fED")+COUNTIF(H36:H43,"fEF")</f>
        <v>0</v>
      </c>
      <c r="I96" s="5">
        <f>+COUNTIF(I36:I43,"fE")+COUNTIF(I36:I43,"fES")+COUNTIF(I36:I43,"fED")+COUNTIF(I36:I43,"fEF")</f>
        <v>0</v>
      </c>
      <c r="J96" s="5">
        <f>+COUNTIF(J36:J43,"fE")+COUNTIF(J36:J43,"fES")+COUNTIF(J36:J43,"fED")+COUNTIF(J36:J43,"fEF")</f>
        <v>0</v>
      </c>
      <c r="K96" s="5">
        <f>+COUNTIF(K36:K43,"fE")+COUNTIF(K36:K43,"fES")+COUNTIF(K36:K43,"fED")+COUNTIF(K36:K43,"fEF")</f>
        <v>0</v>
      </c>
      <c r="L96" s="5">
        <f>+COUNTIF(L36:L43,"fE")+COUNTIF(L36:L43,"fES")+COUNTIF(L36:L43,"fED")+COUNTIF(L36:L43,"fEF")</f>
        <v>0</v>
      </c>
      <c r="M96" s="5">
        <f>+COUNTIF(M36:M43,"fE")+COUNTIF(M36:M43,"fES")+COUNTIF(M36:M43,"fED")+COUNTIF(M36:M43,"fEF")</f>
        <v>0</v>
      </c>
      <c r="N96" s="5">
        <f>+COUNTIF(N36:N43,"fE")+COUNTIF(N36:N43,"fES")+COUNTIF(N36:N43,"fED")+COUNTIF(N36:N43,"fEF")</f>
        <v>0</v>
      </c>
      <c r="O96" s="5">
        <f>+COUNTIF(O36:O43,"fE")+COUNTIF(O36:O43,"fES")+COUNTIF(O36:O43,"fED")+COUNTIF(O36:O43,"fEF")</f>
        <v>0</v>
      </c>
      <c r="P96" s="5">
        <f>+COUNTIF(P36:P43,"fE")+COUNTIF(P36:P43,"fES")+COUNTIF(P36:P43,"fED")+COUNTIF(P36:P43,"fEF")</f>
        <v>0</v>
      </c>
      <c r="Q96" s="5">
        <f>+COUNTIF(Q36:Q43,"fE")+COUNTIF(Q36:Q43,"fES")+COUNTIF(Q36:Q43,"fED")+COUNTIF(Q36:Q43,"fEF")</f>
        <v>0</v>
      </c>
      <c r="R96" s="5">
        <f>+COUNTIF(R36:R43,"fE")+COUNTIF(R36:R43,"fES")+COUNTIF(R36:R43,"fED")+COUNTIF(R36:R43,"fEF")</f>
        <v>0</v>
      </c>
      <c r="S96" s="5">
        <f>+COUNTIF(S36:S43,"fE")+COUNTIF(S36:S43,"fES")+COUNTIF(S36:S43,"fED")+COUNTIF(S36:S43,"fEF")</f>
        <v>0</v>
      </c>
      <c r="T96" s="5">
        <f>+COUNTIF(T36:T43,"fE")+COUNTIF(T36:T43,"fES")+COUNTIF(T36:T43,"fED")+COUNTIF(T36:T43,"fEF")</f>
        <v>0</v>
      </c>
      <c r="U96" s="5">
        <f>+COUNTIF(U36:U43,"fE")+COUNTIF(U36:U43,"fES")+COUNTIF(U36:U43,"fED")+COUNTIF(U36:U43,"fEF")</f>
        <v>0</v>
      </c>
      <c r="V96" s="5">
        <f>+COUNTIF(V36:V43,"fE")+COUNTIF(V36:V43,"fES")+COUNTIF(V36:V43,"fED")+COUNTIF(V36:V43,"fEF")</f>
        <v>1</v>
      </c>
      <c r="W96" s="5">
        <f>+COUNTIF(W36:W43,"fE")+COUNTIF(W36:W43,"fES")+COUNTIF(W36:W43,"fED")+COUNTIF(W36:W43,"fEF")</f>
        <v>1</v>
      </c>
      <c r="X96" s="5">
        <f>+COUNTIF(X36:X43,"fE")+COUNTIF(X36:X43,"fES")+COUNTIF(X36:X43,"fED")+COUNTIF(X36:X43,"fEF")</f>
        <v>1</v>
      </c>
      <c r="Y96" s="5">
        <f>+COUNTIF(Y36:Y43,"fE")+COUNTIF(Y36:Y43,"fES")+COUNTIF(Y36:Y43,"fED")+COUNTIF(Y36:Y43,"fEF")</f>
        <v>1</v>
      </c>
      <c r="Z96" s="5">
        <f>+COUNTIF(Z36:Z43,"fE")+COUNTIF(Z36:Z43,"fES")+COUNTIF(Z36:Z43,"fED")+COUNTIF(Z36:Z43,"fEF")</f>
        <v>1</v>
      </c>
      <c r="AA96" s="5">
        <f>+COUNTIF(AA36:AA43,"fE")+COUNTIF(AA36:AA43,"fES")+COUNTIF(AA36:AA43,"fED")+COUNTIF(AA36:AA43,"fEF")</f>
        <v>1</v>
      </c>
      <c r="AB96" s="5">
        <f>+COUNTIF(AB36:AB43,"fE")+COUNTIF(AB36:AB43,"fES")+COUNTIF(AB36:AB43,"fED")+COUNTIF(AB36:AB43,"fEF")</f>
        <v>1</v>
      </c>
      <c r="AC96" s="5">
        <f>+COUNTIF(AC36:AC43,"fE")+COUNTIF(AC36:AC43,"fES")+COUNTIF(AC36:AC43,"fED")+COUNTIF(AC36:AC43,"fEF")</f>
        <v>1</v>
      </c>
      <c r="AD96" s="5">
        <f>+COUNTIF(AD36:AD43,"fE")+COUNTIF(AD36:AD43,"fES")+COUNTIF(AD36:AD43,"fED")+COUNTIF(AD36:AD43,"fEF")</f>
        <v>1</v>
      </c>
      <c r="AE96" s="5">
        <f>+COUNTIF(AE36:AE43,"fE")+COUNTIF(AE36:AE43,"fES")+COUNTIF(AE36:AE43,"fED")+COUNTIF(AE36:AE43,"fEF")</f>
        <v>1</v>
      </c>
      <c r="AF96" s="5">
        <f>+COUNTIF(AF36:AF43,"fE")+COUNTIF(AF36:AF43,"fES")+COUNTIF(AF36:AF43,"fED")+COUNTIF(AF36:AF43,"fEF")</f>
        <v>1</v>
      </c>
      <c r="AG96" s="5">
        <f>+COUNTIF(AG36:AG43,"fE")+COUNTIF(AG36:AG43,"fES")+COUNTIF(AG36:AG43,"fED")+COUNTIF(AG36:AG43,"fEF")</f>
        <v>1</v>
      </c>
      <c r="AH96" s="5">
        <f>+COUNTIF(AH36:AH43,"fE")+COUNTIF(AH36:AH43,"fES")+COUNTIF(AH36:AH43,"fED")+COUNTIF(AH36:AH43,"fEF")</f>
        <v>0</v>
      </c>
      <c r="AI96" s="2"/>
      <c r="AJ96" s="2"/>
      <c r="AK96" s="2"/>
      <c r="AL96" s="2"/>
      <c r="AM96" s="2"/>
      <c r="AN96" s="2"/>
      <c r="AO96" s="2"/>
      <c r="AP96" s="2"/>
      <c r="AQ96" s="2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47"/>
      <c r="BE96" s="3"/>
      <c r="BF96" s="48"/>
      <c r="BG96" s="48"/>
      <c r="BH96" s="48"/>
      <c r="BI96" s="48"/>
      <c r="BJ96" s="48"/>
      <c r="BK96" s="48"/>
      <c r="BL96" s="48"/>
      <c r="BM96" s="48"/>
      <c r="BN96" s="48"/>
      <c r="BO96" s="49"/>
      <c r="BP96" s="49"/>
      <c r="BQ96" s="49"/>
      <c r="BR96" s="49"/>
      <c r="BS96" s="49"/>
      <c r="BT96" s="50"/>
      <c r="BU96" s="51"/>
      <c r="BV96" s="51"/>
      <c r="BW96" s="51"/>
      <c r="BX96" s="51"/>
      <c r="BY96" s="51"/>
      <c r="BZ96" s="51"/>
      <c r="CA96" s="51"/>
      <c r="CB96" s="51"/>
    </row>
    <row r="97" spans="1:88" s="18" customFormat="1" ht="21" customHeight="1" x14ac:dyDescent="0.2">
      <c r="A97" s="1"/>
      <c r="B97" s="1467"/>
      <c r="C97" s="101" t="s">
        <v>200</v>
      </c>
      <c r="D97" s="14">
        <f>SUM(D94:D96)</f>
        <v>0</v>
      </c>
      <c r="E97" s="14">
        <f t="shared" ref="E97:AI97" si="245">SUM(E94:E96)</f>
        <v>0</v>
      </c>
      <c r="F97" s="14">
        <f t="shared" si="245"/>
        <v>0</v>
      </c>
      <c r="G97" s="14">
        <f t="shared" si="245"/>
        <v>0</v>
      </c>
      <c r="H97" s="14">
        <f t="shared" si="245"/>
        <v>0</v>
      </c>
      <c r="I97" s="14">
        <f t="shared" si="245"/>
        <v>0</v>
      </c>
      <c r="J97" s="14">
        <f t="shared" si="245"/>
        <v>0</v>
      </c>
      <c r="K97" s="14">
        <f t="shared" si="245"/>
        <v>0</v>
      </c>
      <c r="L97" s="14">
        <f t="shared" si="245"/>
        <v>0</v>
      </c>
      <c r="M97" s="14">
        <f t="shared" si="245"/>
        <v>0</v>
      </c>
      <c r="N97" s="14">
        <f t="shared" si="245"/>
        <v>0</v>
      </c>
      <c r="O97" s="14">
        <f t="shared" si="245"/>
        <v>1</v>
      </c>
      <c r="P97" s="14">
        <f t="shared" si="245"/>
        <v>1</v>
      </c>
      <c r="Q97" s="14">
        <f t="shared" si="245"/>
        <v>1</v>
      </c>
      <c r="R97" s="14">
        <f t="shared" si="245"/>
        <v>1</v>
      </c>
      <c r="S97" s="14">
        <f t="shared" si="245"/>
        <v>0</v>
      </c>
      <c r="T97" s="14">
        <f t="shared" si="245"/>
        <v>0</v>
      </c>
      <c r="U97" s="14">
        <f t="shared" si="245"/>
        <v>0</v>
      </c>
      <c r="V97" s="14">
        <f t="shared" si="245"/>
        <v>1</v>
      </c>
      <c r="W97" s="14">
        <f t="shared" si="245"/>
        <v>1</v>
      </c>
      <c r="X97" s="14">
        <f t="shared" si="245"/>
        <v>1</v>
      </c>
      <c r="Y97" s="14">
        <f t="shared" si="245"/>
        <v>2</v>
      </c>
      <c r="Z97" s="14">
        <f t="shared" si="245"/>
        <v>2</v>
      </c>
      <c r="AA97" s="14">
        <f t="shared" si="245"/>
        <v>2</v>
      </c>
      <c r="AB97" s="14">
        <f t="shared" si="245"/>
        <v>2</v>
      </c>
      <c r="AC97" s="14">
        <f t="shared" si="245"/>
        <v>2</v>
      </c>
      <c r="AD97" s="14">
        <f t="shared" si="245"/>
        <v>1</v>
      </c>
      <c r="AE97" s="14">
        <f t="shared" si="245"/>
        <v>1</v>
      </c>
      <c r="AF97" s="14">
        <f t="shared" si="245"/>
        <v>1</v>
      </c>
      <c r="AG97" s="14">
        <f t="shared" si="245"/>
        <v>1</v>
      </c>
      <c r="AH97" s="14">
        <f t="shared" si="245"/>
        <v>0</v>
      </c>
      <c r="AI97" s="14">
        <f t="shared" si="245"/>
        <v>0</v>
      </c>
      <c r="AJ97" s="2"/>
      <c r="AK97" s="2"/>
      <c r="AL97" s="2"/>
      <c r="AM97" s="2"/>
      <c r="AN97" s="2"/>
      <c r="AO97" s="2"/>
      <c r="AP97" s="2"/>
      <c r="AQ97" s="2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47"/>
      <c r="BE97" s="3"/>
      <c r="BF97" s="48"/>
      <c r="BG97" s="48"/>
      <c r="BH97" s="48"/>
      <c r="BI97" s="48"/>
      <c r="BJ97" s="48"/>
      <c r="BK97" s="48"/>
      <c r="BL97" s="48"/>
      <c r="BM97" s="48"/>
      <c r="BN97" s="48"/>
      <c r="BO97" s="49"/>
      <c r="BP97" s="49"/>
      <c r="BQ97" s="49"/>
      <c r="BR97" s="49"/>
      <c r="BS97" s="49"/>
      <c r="BT97" s="50"/>
      <c r="BU97" s="51"/>
      <c r="BV97" s="51"/>
      <c r="BW97" s="51"/>
      <c r="BX97" s="51"/>
      <c r="BY97" s="51"/>
      <c r="BZ97" s="51"/>
      <c r="CA97" s="51"/>
      <c r="CB97" s="51"/>
    </row>
    <row r="98" spans="1:88" s="18" customFormat="1" ht="21" customHeight="1" x14ac:dyDescent="0.2">
      <c r="A98" s="1"/>
      <c r="B98" s="1467"/>
      <c r="C98" s="546" t="s">
        <v>36</v>
      </c>
      <c r="D98" s="5">
        <f>COUNTIF(D$30:D$43,"L")</f>
        <v>0</v>
      </c>
      <c r="E98" s="5">
        <f>COUNTIF(E$30:E$43,"L")</f>
        <v>0</v>
      </c>
      <c r="F98" s="5">
        <f>COUNTIF(F$30:F$43,"L")</f>
        <v>0</v>
      </c>
      <c r="G98" s="5">
        <f>COUNTIF(G$30:G$43,"L")</f>
        <v>0</v>
      </c>
      <c r="H98" s="5">
        <f>COUNTIF(H$30:H$43,"L")</f>
        <v>0</v>
      </c>
      <c r="I98" s="5">
        <f>COUNTIF(I$30:I$43,"L")</f>
        <v>0</v>
      </c>
      <c r="J98" s="5">
        <f>COUNTIF(J$30:J$43,"L")</f>
        <v>0</v>
      </c>
      <c r="K98" s="5">
        <f>COUNTIF(K$30:K$43,"L")</f>
        <v>0</v>
      </c>
      <c r="L98" s="5">
        <f>COUNTIF(L$30:L$43,"L")</f>
        <v>0</v>
      </c>
      <c r="M98" s="5">
        <f>COUNTIF(M$30:M$43,"L")</f>
        <v>0</v>
      </c>
      <c r="N98" s="5">
        <f>COUNTIF(N$30:N$43,"L")</f>
        <v>0</v>
      </c>
      <c r="O98" s="5">
        <f>COUNTIF(O$30:O$43,"L")</f>
        <v>0</v>
      </c>
      <c r="P98" s="5">
        <f>COUNTIF(P$30:P$43,"L")</f>
        <v>0</v>
      </c>
      <c r="Q98" s="5">
        <f>COUNTIF(Q$30:Q$43,"L")</f>
        <v>0</v>
      </c>
      <c r="R98" s="5">
        <f>COUNTIF(R$30:R$43,"L")</f>
        <v>0</v>
      </c>
      <c r="S98" s="5">
        <f>COUNTIF(S$30:S$43,"L")</f>
        <v>0</v>
      </c>
      <c r="T98" s="5">
        <f>COUNTIF(T$30:T$43,"L")</f>
        <v>0</v>
      </c>
      <c r="U98" s="5">
        <f>COUNTIF(U$30:U$43,"L")</f>
        <v>0</v>
      </c>
      <c r="V98" s="5">
        <f>COUNTIF(V$30:V$43,"L")</f>
        <v>0</v>
      </c>
      <c r="W98" s="5">
        <f>COUNTIF(W$30:W$43,"L")</f>
        <v>0</v>
      </c>
      <c r="X98" s="5">
        <f>COUNTIF(X$30:X$43,"L")</f>
        <v>0</v>
      </c>
      <c r="Y98" s="5">
        <f>COUNTIF(Y$30:Y$43,"L")</f>
        <v>0</v>
      </c>
      <c r="Z98" s="5">
        <f>COUNTIF(Z$30:Z$43,"L")</f>
        <v>0</v>
      </c>
      <c r="AA98" s="5">
        <f>COUNTIF(AA$30:AA$43,"L")</f>
        <v>0</v>
      </c>
      <c r="AB98" s="5">
        <f>COUNTIF(AB$30:AB$43,"L")</f>
        <v>0</v>
      </c>
      <c r="AC98" s="5">
        <f>COUNTIF(AC$30:AC$43,"L")</f>
        <v>0</v>
      </c>
      <c r="AD98" s="5">
        <f>COUNTIF(AD$30:AD$43,"L")</f>
        <v>0</v>
      </c>
      <c r="AE98" s="5">
        <f>COUNTIF(AE$30:AE$43,"L")</f>
        <v>0</v>
      </c>
      <c r="AF98" s="5">
        <f>COUNTIF(AF$30:AF$43,"L")</f>
        <v>0</v>
      </c>
      <c r="AG98" s="5">
        <f>COUNTIF(AG$30:AG$43,"L")</f>
        <v>0</v>
      </c>
      <c r="AH98" s="5">
        <f>COUNTIF(AH$30:AH$43,"L")</f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47"/>
      <c r="BE98" s="3"/>
      <c r="BF98" s="48"/>
      <c r="BG98" s="48"/>
      <c r="BH98" s="48"/>
      <c r="BI98" s="48"/>
      <c r="BJ98" s="48"/>
      <c r="BK98" s="48"/>
      <c r="BL98" s="48"/>
      <c r="BM98" s="48"/>
      <c r="BN98" s="48"/>
      <c r="BO98" s="49"/>
      <c r="BP98" s="49"/>
      <c r="BQ98" s="49"/>
      <c r="BR98" s="49"/>
      <c r="BS98" s="49"/>
      <c r="BT98" s="50"/>
      <c r="BU98" s="51"/>
      <c r="BV98" s="51"/>
      <c r="BW98" s="51"/>
      <c r="BX98" s="51"/>
      <c r="BY98" s="51"/>
      <c r="BZ98" s="51"/>
      <c r="CA98" s="51"/>
      <c r="CB98" s="51"/>
    </row>
    <row r="99" spans="1:88" s="18" customFormat="1" ht="21" customHeight="1" x14ac:dyDescent="0.2">
      <c r="A99" s="1"/>
      <c r="B99" s="1467"/>
      <c r="C99" s="546" t="s">
        <v>37</v>
      </c>
      <c r="D99" s="5">
        <f>COUNTIF(D$30:D$43,"B")</f>
        <v>0</v>
      </c>
      <c r="E99" s="5">
        <f>COUNTIF(E$30:E$43,"B")</f>
        <v>0</v>
      </c>
      <c r="F99" s="5">
        <f>COUNTIF(F$30:F$43,"B")</f>
        <v>0</v>
      </c>
      <c r="G99" s="5">
        <f>COUNTIF(G$30:G$43,"B")</f>
        <v>0</v>
      </c>
      <c r="H99" s="5">
        <f>COUNTIF(H$30:H$43,"B")</f>
        <v>0</v>
      </c>
      <c r="I99" s="5">
        <f>COUNTIF(I$30:I$43,"B")</f>
        <v>0</v>
      </c>
      <c r="J99" s="5">
        <f>COUNTIF(J$30:J$43,"B")</f>
        <v>0</v>
      </c>
      <c r="K99" s="5">
        <f>COUNTIF(K$30:K$43,"B")</f>
        <v>0</v>
      </c>
      <c r="L99" s="5">
        <f>COUNTIF(L$30:L$43,"B")</f>
        <v>0</v>
      </c>
      <c r="M99" s="5">
        <f>COUNTIF(M$30:M$43,"B")</f>
        <v>0</v>
      </c>
      <c r="N99" s="5">
        <f>COUNTIF(N$30:N$43,"B")</f>
        <v>0</v>
      </c>
      <c r="O99" s="5">
        <f>COUNTIF(O$30:O$43,"B")</f>
        <v>0</v>
      </c>
      <c r="P99" s="5">
        <f>COUNTIF(P$30:P$43,"B")</f>
        <v>0</v>
      </c>
      <c r="Q99" s="5">
        <f>COUNTIF(Q$30:Q$43,"B")</f>
        <v>0</v>
      </c>
      <c r="R99" s="5">
        <f>COUNTIF(R$30:R$43,"B")</f>
        <v>0</v>
      </c>
      <c r="S99" s="5">
        <f>COUNTIF(S$30:S$43,"B")</f>
        <v>0</v>
      </c>
      <c r="T99" s="5">
        <f>COUNTIF(T$30:T$43,"B")</f>
        <v>0</v>
      </c>
      <c r="U99" s="5">
        <f>COUNTIF(U$30:U$43,"B")</f>
        <v>0</v>
      </c>
      <c r="V99" s="5">
        <f>COUNTIF(V$30:V$43,"B")</f>
        <v>0</v>
      </c>
      <c r="W99" s="5">
        <f>COUNTIF(W$30:W$43,"B")</f>
        <v>0</v>
      </c>
      <c r="X99" s="5">
        <f>COUNTIF(X$30:X$43,"B")</f>
        <v>0</v>
      </c>
      <c r="Y99" s="5">
        <f>COUNTIF(Y$30:Y$43,"B")</f>
        <v>0</v>
      </c>
      <c r="Z99" s="5">
        <f>COUNTIF(Z$30:Z$43,"B")</f>
        <v>0</v>
      </c>
      <c r="AA99" s="5">
        <f>COUNTIF(AA$30:AA$43,"B")</f>
        <v>0</v>
      </c>
      <c r="AB99" s="5">
        <f>COUNTIF(AB$30:AB$43,"B")</f>
        <v>0</v>
      </c>
      <c r="AC99" s="5">
        <f>COUNTIF(AC$30:AC$43,"B")</f>
        <v>0</v>
      </c>
      <c r="AD99" s="5">
        <f>COUNTIF(AD$30:AD$43,"B")</f>
        <v>0</v>
      </c>
      <c r="AE99" s="5">
        <f>COUNTIF(AE$30:AE$43,"B")</f>
        <v>0</v>
      </c>
      <c r="AF99" s="5">
        <f>COUNTIF(AF$30:AF$43,"B")</f>
        <v>0</v>
      </c>
      <c r="AG99" s="5">
        <f>COUNTIF(AG$30:AG$43,"B")</f>
        <v>0</v>
      </c>
      <c r="AH99" s="5">
        <f>COUNTIF(AH$30:AH$43,"B")</f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47"/>
      <c r="BE99" s="3"/>
      <c r="BF99" s="48"/>
      <c r="BG99" s="48"/>
      <c r="BH99" s="48"/>
      <c r="BI99" s="48"/>
      <c r="BJ99" s="48"/>
      <c r="BK99" s="48"/>
      <c r="BL99" s="48"/>
      <c r="BM99" s="48"/>
      <c r="BN99" s="48"/>
      <c r="BO99" s="49"/>
      <c r="BP99" s="49"/>
      <c r="BQ99" s="49"/>
      <c r="BR99" s="49"/>
      <c r="BS99" s="49"/>
      <c r="BT99" s="50"/>
      <c r="BU99" s="51"/>
      <c r="BV99" s="51"/>
      <c r="BW99" s="51"/>
      <c r="BX99" s="51"/>
      <c r="BY99" s="51"/>
      <c r="BZ99" s="51"/>
      <c r="CA99" s="51"/>
      <c r="CB99" s="51"/>
    </row>
    <row r="100" spans="1:88" s="18" customFormat="1" ht="21" customHeight="1" x14ac:dyDescent="0.2">
      <c r="A100" s="1"/>
      <c r="B100" s="1467"/>
      <c r="C100" s="546" t="s">
        <v>38</v>
      </c>
      <c r="D100" s="5">
        <f>COUNTIF(D$30:D$43,"SA")</f>
        <v>0</v>
      </c>
      <c r="E100" s="5">
        <f>COUNTIF(E$30:E$43,"SA")</f>
        <v>0</v>
      </c>
      <c r="F100" s="5">
        <f>COUNTIF(F$30:F$43,"SA")</f>
        <v>0</v>
      </c>
      <c r="G100" s="5">
        <f>COUNTIF(G$30:G$43,"SA")</f>
        <v>0</v>
      </c>
      <c r="H100" s="5">
        <f>COUNTIF(H$30:H$43,"SA")</f>
        <v>0</v>
      </c>
      <c r="I100" s="5">
        <f>COUNTIF(I$30:I$43,"SA")</f>
        <v>0</v>
      </c>
      <c r="J100" s="5">
        <f>COUNTIF(J$30:J$43,"SA")</f>
        <v>0</v>
      </c>
      <c r="K100" s="5">
        <f>COUNTIF(K$30:K$43,"SA")</f>
        <v>0</v>
      </c>
      <c r="L100" s="5">
        <f>COUNTIF(L$30:L$43,"SA")</f>
        <v>0</v>
      </c>
      <c r="M100" s="5">
        <f>COUNTIF(M$30:M$43,"SA")</f>
        <v>0</v>
      </c>
      <c r="N100" s="5">
        <f>COUNTIF(N$30:N$43,"SA")</f>
        <v>0</v>
      </c>
      <c r="O100" s="5">
        <f>COUNTIF(O$30:O$43,"SA")</f>
        <v>0</v>
      </c>
      <c r="P100" s="5">
        <f>COUNTIF(P$30:P$43,"SA")</f>
        <v>0</v>
      </c>
      <c r="Q100" s="5">
        <f>COUNTIF(Q$30:Q$43,"SA")</f>
        <v>0</v>
      </c>
      <c r="R100" s="5">
        <f>COUNTIF(R$30:R$43,"SA")</f>
        <v>0</v>
      </c>
      <c r="S100" s="5">
        <f>COUNTIF(S$30:S$43,"SA")</f>
        <v>0</v>
      </c>
      <c r="T100" s="5">
        <f>COUNTIF(T$30:T$43,"SA")</f>
        <v>0</v>
      </c>
      <c r="U100" s="5">
        <f>COUNTIF(U$30:U$43,"SA")</f>
        <v>0</v>
      </c>
      <c r="V100" s="5">
        <f>COUNTIF(V$30:V$43,"SA")</f>
        <v>0</v>
      </c>
      <c r="W100" s="5">
        <f>COUNTIF(W$30:W$43,"SA")</f>
        <v>0</v>
      </c>
      <c r="X100" s="5">
        <f>COUNTIF(X$30:X$43,"SA")</f>
        <v>0</v>
      </c>
      <c r="Y100" s="5">
        <f>COUNTIF(Y$30:Y$43,"SA")</f>
        <v>0</v>
      </c>
      <c r="Z100" s="5">
        <f>COUNTIF(Z$30:Z$43,"SA")</f>
        <v>0</v>
      </c>
      <c r="AA100" s="5">
        <f>COUNTIF(AA$30:AA$43,"SA")</f>
        <v>0</v>
      </c>
      <c r="AB100" s="5">
        <f>COUNTIF(AB$30:AB$43,"SA")</f>
        <v>0</v>
      </c>
      <c r="AC100" s="5">
        <f>COUNTIF(AC$30:AC$43,"SA")</f>
        <v>0</v>
      </c>
      <c r="AD100" s="5">
        <f>COUNTIF(AD$30:AD$43,"SA")</f>
        <v>0</v>
      </c>
      <c r="AE100" s="5">
        <f>COUNTIF(AE$30:AE$43,"SA")</f>
        <v>0</v>
      </c>
      <c r="AF100" s="5">
        <f>COUNTIF(AF$30:AF$43,"SA")</f>
        <v>0</v>
      </c>
      <c r="AG100" s="5">
        <f>COUNTIF(AG$30:AG$43,"SA")</f>
        <v>0</v>
      </c>
      <c r="AH100" s="5">
        <f>COUNTIF(AH$30:AH$43,"SA")</f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47"/>
      <c r="BE100" s="3"/>
      <c r="BF100" s="48"/>
      <c r="BG100" s="48"/>
      <c r="BH100" s="48"/>
      <c r="BI100" s="48"/>
      <c r="BJ100" s="48"/>
      <c r="BK100" s="48"/>
      <c r="BL100" s="48"/>
      <c r="BM100" s="48"/>
      <c r="BN100" s="48"/>
      <c r="BO100" s="49"/>
      <c r="BP100" s="49"/>
      <c r="BQ100" s="49"/>
      <c r="BR100" s="49"/>
      <c r="BS100" s="49"/>
      <c r="BT100" s="50"/>
      <c r="BU100" s="51"/>
      <c r="BV100" s="51"/>
      <c r="BW100" s="51"/>
      <c r="BX100" s="51"/>
      <c r="BY100" s="51"/>
      <c r="BZ100" s="51"/>
      <c r="CA100" s="51"/>
      <c r="CB100" s="51"/>
    </row>
    <row r="101" spans="1:88" s="18" customFormat="1" ht="21" customHeight="1" x14ac:dyDescent="0.2">
      <c r="A101" s="1"/>
      <c r="B101" s="1467"/>
      <c r="C101" s="546" t="s">
        <v>183</v>
      </c>
      <c r="D101" s="5">
        <f>COUNTIF(D$30:D$43,"SAT")</f>
        <v>0</v>
      </c>
      <c r="E101" s="5">
        <f>COUNTIF(E$30:E$43,"SAT")</f>
        <v>0</v>
      </c>
      <c r="F101" s="5">
        <f>COUNTIF(F$30:F$43,"SAT")</f>
        <v>0</v>
      </c>
      <c r="G101" s="5">
        <f>COUNTIF(G$30:G$43,"SAT")</f>
        <v>0</v>
      </c>
      <c r="H101" s="5">
        <f>COUNTIF(H$30:H$43,"SAT")</f>
        <v>0</v>
      </c>
      <c r="I101" s="5">
        <f>COUNTIF(I$30:I$43,"SAT")</f>
        <v>0</v>
      </c>
      <c r="J101" s="5">
        <f>COUNTIF(J$30:J$43,"SAT")</f>
        <v>0</v>
      </c>
      <c r="K101" s="5">
        <f>COUNTIF(K$30:K$43,"SAT")</f>
        <v>0</v>
      </c>
      <c r="L101" s="5">
        <f>COUNTIF(L$30:L$43,"SAT")</f>
        <v>0</v>
      </c>
      <c r="M101" s="5">
        <f>COUNTIF(M$30:M$43,"SAT")</f>
        <v>0</v>
      </c>
      <c r="N101" s="5">
        <f>COUNTIF(N$30:N$43,"SAT")</f>
        <v>0</v>
      </c>
      <c r="O101" s="5">
        <f>COUNTIF(O$30:O$43,"SAT")</f>
        <v>0</v>
      </c>
      <c r="P101" s="5">
        <f>COUNTIF(P$30:P$43,"SAT")</f>
        <v>0</v>
      </c>
      <c r="Q101" s="5">
        <f>COUNTIF(Q$30:Q$43,"SAT")</f>
        <v>0</v>
      </c>
      <c r="R101" s="5">
        <f>COUNTIF(R$30:R$43,"SAT")</f>
        <v>0</v>
      </c>
      <c r="S101" s="5">
        <f>COUNTIF(S$30:S$43,"SAT")</f>
        <v>0</v>
      </c>
      <c r="T101" s="5">
        <f>COUNTIF(T$30:T$43,"SAT")</f>
        <v>0</v>
      </c>
      <c r="U101" s="5">
        <f>COUNTIF(U$30:U$43,"SAT")</f>
        <v>0</v>
      </c>
      <c r="V101" s="5">
        <f>COUNTIF(V$30:V$43,"SAT")</f>
        <v>0</v>
      </c>
      <c r="W101" s="5">
        <f>COUNTIF(W$30:W$43,"SAT")</f>
        <v>0</v>
      </c>
      <c r="X101" s="5">
        <f>COUNTIF(X$30:X$43,"SAT")</f>
        <v>0</v>
      </c>
      <c r="Y101" s="5">
        <f>COUNTIF(Y$30:Y$43,"SAT")</f>
        <v>0</v>
      </c>
      <c r="Z101" s="5">
        <f>COUNTIF(Z$30:Z$43,"SAT")</f>
        <v>0</v>
      </c>
      <c r="AA101" s="5">
        <f>COUNTIF(AA$30:AA$43,"SAT")</f>
        <v>0</v>
      </c>
      <c r="AB101" s="5">
        <f>COUNTIF(AB$30:AB$43,"SAT")</f>
        <v>0</v>
      </c>
      <c r="AC101" s="5">
        <f>COUNTIF(AC$30:AC$43,"SAT")</f>
        <v>0</v>
      </c>
      <c r="AD101" s="5">
        <f>COUNTIF(AD$30:AD$43,"SAT")</f>
        <v>0</v>
      </c>
      <c r="AE101" s="5">
        <f>COUNTIF(AE$30:AE$43,"SAT")</f>
        <v>0</v>
      </c>
      <c r="AF101" s="5">
        <f>COUNTIF(AF$30:AF$43,"SAT")</f>
        <v>0</v>
      </c>
      <c r="AG101" s="5">
        <f>COUNTIF(AG$30:AG$43,"SAT")</f>
        <v>0</v>
      </c>
      <c r="AH101" s="5">
        <f>COUNTIF(AH$30:AH$43,"SAT")</f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47"/>
      <c r="BE101" s="3"/>
      <c r="BF101" s="48"/>
      <c r="BG101" s="48"/>
      <c r="BH101" s="48"/>
      <c r="BI101" s="48"/>
      <c r="BJ101" s="48"/>
      <c r="BK101" s="48"/>
      <c r="BL101" s="48"/>
      <c r="BM101" s="48"/>
      <c r="BN101" s="48"/>
      <c r="BO101" s="49"/>
      <c r="BP101" s="49"/>
      <c r="BQ101" s="49"/>
      <c r="BR101" s="49"/>
      <c r="BS101" s="49"/>
      <c r="BT101" s="50"/>
      <c r="BU101" s="51"/>
      <c r="BV101" s="51"/>
      <c r="BW101" s="51"/>
      <c r="BX101" s="51"/>
      <c r="BY101" s="51"/>
      <c r="BZ101" s="51"/>
      <c r="CA101" s="51"/>
      <c r="CB101" s="51"/>
    </row>
    <row r="102" spans="1:88" s="18" customFormat="1" ht="21" customHeight="1" x14ac:dyDescent="0.2">
      <c r="A102" s="1"/>
      <c r="B102" s="1467"/>
      <c r="C102" s="546" t="s">
        <v>39</v>
      </c>
      <c r="D102" s="5">
        <f>COUNTIF(D$30:D$43,"SE")</f>
        <v>0</v>
      </c>
      <c r="E102" s="5">
        <f>COUNTIF(E$30:E$43,"SE")</f>
        <v>0</v>
      </c>
      <c r="F102" s="5">
        <f>COUNTIF(F$30:F$43,"SE")</f>
        <v>0</v>
      </c>
      <c r="G102" s="5">
        <f>COUNTIF(G$30:G$43,"SE")</f>
        <v>0</v>
      </c>
      <c r="H102" s="5">
        <f>COUNTIF(H$30:H$43,"SE")</f>
        <v>0</v>
      </c>
      <c r="I102" s="5">
        <f>COUNTIF(I$30:I$43,"SE")</f>
        <v>0</v>
      </c>
      <c r="J102" s="5">
        <f>COUNTIF(J$30:J$43,"SE")</f>
        <v>0</v>
      </c>
      <c r="K102" s="5">
        <f>COUNTIF(K$30:K$43,"SE")</f>
        <v>0</v>
      </c>
      <c r="L102" s="5">
        <f>COUNTIF(L$30:L$43,"SE")</f>
        <v>0</v>
      </c>
      <c r="M102" s="5">
        <f>COUNTIF(M$30:M$43,"SE")</f>
        <v>0</v>
      </c>
      <c r="N102" s="5">
        <f>COUNTIF(N$30:N$43,"SE")</f>
        <v>0</v>
      </c>
      <c r="O102" s="5">
        <f>COUNTIF(O$30:O$43,"SE")</f>
        <v>0</v>
      </c>
      <c r="P102" s="5">
        <f>COUNTIF(P$30:P$43,"SE")</f>
        <v>0</v>
      </c>
      <c r="Q102" s="5">
        <f>COUNTIF(Q$30:Q$43,"SE")</f>
        <v>0</v>
      </c>
      <c r="R102" s="5">
        <f>COUNTIF(R$30:R$43,"SE")</f>
        <v>0</v>
      </c>
      <c r="S102" s="5">
        <f>COUNTIF(S$30:S$43,"SE")</f>
        <v>0</v>
      </c>
      <c r="T102" s="5">
        <f>COUNTIF(T$30:T$43,"SE")</f>
        <v>0</v>
      </c>
      <c r="U102" s="5">
        <f>COUNTIF(U$30:U$43,"SE")</f>
        <v>0</v>
      </c>
      <c r="V102" s="5">
        <f>COUNTIF(V$30:V$43,"SE")</f>
        <v>0</v>
      </c>
      <c r="W102" s="5">
        <f>COUNTIF(W$30:W$43,"SE")</f>
        <v>0</v>
      </c>
      <c r="X102" s="5">
        <f>COUNTIF(X$30:X$43,"SE")</f>
        <v>0</v>
      </c>
      <c r="Y102" s="5">
        <f>COUNTIF(Y$30:Y$43,"SE")</f>
        <v>0</v>
      </c>
      <c r="Z102" s="5">
        <f>COUNTIF(Z$30:Z$43,"SE")</f>
        <v>0</v>
      </c>
      <c r="AA102" s="5">
        <f>COUNTIF(AA$30:AA$43,"SE")</f>
        <v>0</v>
      </c>
      <c r="AB102" s="5">
        <f>COUNTIF(AB$30:AB$43,"SE")</f>
        <v>0</v>
      </c>
      <c r="AC102" s="5">
        <f>COUNTIF(AC$30:AC$43,"SE")</f>
        <v>0</v>
      </c>
      <c r="AD102" s="5">
        <f>COUNTIF(AD$30:AD$43,"SE")</f>
        <v>0</v>
      </c>
      <c r="AE102" s="5">
        <f>COUNTIF(AE$30:AE$43,"SE")</f>
        <v>0</v>
      </c>
      <c r="AF102" s="5">
        <f>COUNTIF(AF$30:AF$43,"SE")</f>
        <v>0</v>
      </c>
      <c r="AG102" s="5">
        <f>COUNTIF(AG$30:AG$43,"SE")</f>
        <v>0</v>
      </c>
      <c r="AH102" s="5">
        <f>COUNTIF(AH$30:AH$43,"SE")</f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47"/>
      <c r="BE102" s="3"/>
      <c r="BF102" s="48"/>
      <c r="BG102" s="48"/>
      <c r="BH102" s="48"/>
      <c r="BI102" s="48"/>
      <c r="BJ102" s="48"/>
      <c r="BK102" s="48"/>
      <c r="BL102" s="48"/>
      <c r="BM102" s="48"/>
      <c r="BN102" s="48"/>
      <c r="BO102" s="49"/>
      <c r="BP102" s="49"/>
      <c r="BQ102" s="49"/>
      <c r="BR102" s="49"/>
      <c r="BS102" s="49"/>
      <c r="BT102" s="50"/>
      <c r="BU102" s="51"/>
      <c r="BV102" s="51"/>
      <c r="BW102" s="51"/>
      <c r="BX102" s="51"/>
      <c r="BY102" s="51"/>
      <c r="BZ102" s="51"/>
      <c r="CA102" s="51"/>
      <c r="CB102" s="51"/>
    </row>
    <row r="103" spans="1:88" s="57" customFormat="1" ht="21" customHeight="1" x14ac:dyDescent="0.2">
      <c r="A103" s="1"/>
      <c r="B103" s="1467"/>
      <c r="C103" s="546" t="s">
        <v>40</v>
      </c>
      <c r="D103" s="5">
        <f>COUNTIF(D$30:D$43,"TR")</f>
        <v>0</v>
      </c>
      <c r="E103" s="5">
        <f>COUNTIF(E$30:E$43,"TR")</f>
        <v>0</v>
      </c>
      <c r="F103" s="5">
        <f>COUNTIF(F$30:F$43,"TR")</f>
        <v>0</v>
      </c>
      <c r="G103" s="5">
        <f>COUNTIF(G$30:G$43,"TR")</f>
        <v>0</v>
      </c>
      <c r="H103" s="5">
        <f>COUNTIF(H$30:H$43,"TR")</f>
        <v>0</v>
      </c>
      <c r="I103" s="5">
        <f>COUNTIF(I$30:I$43,"TR")</f>
        <v>0</v>
      </c>
      <c r="J103" s="5">
        <f>COUNTIF(J$30:J$43,"TR")</f>
        <v>13</v>
      </c>
      <c r="K103" s="5">
        <f>COUNTIF(K$30:K$43,"TR")</f>
        <v>13</v>
      </c>
      <c r="L103" s="5">
        <f>COUNTIF(L$30:L$43,"TR")</f>
        <v>0</v>
      </c>
      <c r="M103" s="5">
        <f>COUNTIF(M$30:M$43,"TR")</f>
        <v>0</v>
      </c>
      <c r="N103" s="5">
        <f>COUNTIF(N$30:N$43,"TR")</f>
        <v>0</v>
      </c>
      <c r="O103" s="5">
        <f>COUNTIF(O$30:O$43,"TR")</f>
        <v>0</v>
      </c>
      <c r="P103" s="5">
        <f>COUNTIF(P$30:P$43,"TR")</f>
        <v>0</v>
      </c>
      <c r="Q103" s="5">
        <f>COUNTIF(Q$30:Q$43,"TR")</f>
        <v>0</v>
      </c>
      <c r="R103" s="5">
        <f>COUNTIF(R$30:R$43,"TR")</f>
        <v>0</v>
      </c>
      <c r="S103" s="5">
        <f>COUNTIF(S$30:S$43,"TR")</f>
        <v>0</v>
      </c>
      <c r="T103" s="5">
        <f>COUNTIF(T$30:T$43,"TR")</f>
        <v>0</v>
      </c>
      <c r="U103" s="5">
        <f>COUNTIF(U$30:U$43,"TR")</f>
        <v>0</v>
      </c>
      <c r="V103" s="5">
        <f>COUNTIF(V$30:V$43,"TR")</f>
        <v>0</v>
      </c>
      <c r="W103" s="5">
        <f>COUNTIF(W$30:W$43,"TR")</f>
        <v>0</v>
      </c>
      <c r="X103" s="5">
        <f>COUNTIF(X$30:X$43,"TR")</f>
        <v>0</v>
      </c>
      <c r="Y103" s="5">
        <f>COUNTIF(Y$30:Y$43,"TR")</f>
        <v>0</v>
      </c>
      <c r="Z103" s="5">
        <f>COUNTIF(Z$30:Z$43,"TR")</f>
        <v>0</v>
      </c>
      <c r="AA103" s="5">
        <f>COUNTIF(AA$30:AA$43,"TR")</f>
        <v>0</v>
      </c>
      <c r="AB103" s="5">
        <f>COUNTIF(AB$30:AB$43,"TR")</f>
        <v>0</v>
      </c>
      <c r="AC103" s="5">
        <f>COUNTIF(AC$30:AC$43,"TR")</f>
        <v>0</v>
      </c>
      <c r="AD103" s="5">
        <f>COUNTIF(AD$30:AD$43,"TR")</f>
        <v>0</v>
      </c>
      <c r="AE103" s="5">
        <f>COUNTIF(AE$30:AE$43,"TR")</f>
        <v>1</v>
      </c>
      <c r="AF103" s="5">
        <f>COUNTIF(AF$30:AF$43,"TR")</f>
        <v>1</v>
      </c>
      <c r="AG103" s="5">
        <f>COUNTIF(AG$30:AG$43,"TR")</f>
        <v>0</v>
      </c>
      <c r="AH103" s="5">
        <f>COUNTIF(AH$30:AH$43,"TR")</f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7"/>
      <c r="BE103" s="3"/>
      <c r="BF103" s="48"/>
      <c r="BG103" s="48"/>
      <c r="BH103" s="48"/>
      <c r="BI103" s="48"/>
      <c r="BJ103" s="48"/>
      <c r="BK103" s="48"/>
      <c r="BL103" s="48"/>
      <c r="BM103" s="48"/>
      <c r="BN103" s="48"/>
      <c r="BO103" s="49"/>
      <c r="BP103" s="49"/>
      <c r="BQ103" s="49"/>
      <c r="BR103" s="49"/>
      <c r="BS103" s="49"/>
      <c r="BT103" s="50"/>
      <c r="BU103" s="51"/>
      <c r="BV103" s="51"/>
      <c r="BW103" s="51"/>
      <c r="BX103" s="51"/>
      <c r="BY103" s="51"/>
      <c r="BZ103" s="51"/>
      <c r="CA103" s="51"/>
      <c r="CB103" s="51"/>
      <c r="CC103" s="18"/>
      <c r="CD103" s="18"/>
      <c r="CE103" s="18"/>
      <c r="CF103" s="18"/>
      <c r="CG103" s="18"/>
      <c r="CH103" s="18"/>
      <c r="CI103" s="18"/>
      <c r="CJ103" s="18"/>
    </row>
    <row r="104" spans="1:88" s="57" customFormat="1" ht="21" customHeight="1" x14ac:dyDescent="0.2">
      <c r="A104" s="48"/>
      <c r="B104" s="1467"/>
      <c r="C104" s="101" t="s">
        <v>58</v>
      </c>
      <c r="D104" s="14">
        <f>COUNTIF(D$30:D$43,"FOTS")</f>
        <v>0</v>
      </c>
      <c r="E104" s="14">
        <f>COUNTIF(E$30:E$43,"FOTS")</f>
        <v>0</v>
      </c>
      <c r="F104" s="14">
        <f>COUNTIF(F$30:F$43,"FOTS")</f>
        <v>0</v>
      </c>
      <c r="G104" s="14">
        <f>COUNTIF(G$30:G$43,"FOTS")</f>
        <v>0</v>
      </c>
      <c r="H104" s="14">
        <f>COUNTIF(H$30:H$43,"FOTS")</f>
        <v>0</v>
      </c>
      <c r="I104" s="14">
        <f>COUNTIF(I$30:I$43,"FOTS")</f>
        <v>0</v>
      </c>
      <c r="J104" s="14">
        <f>COUNTIF(J$30:J$43,"FOTS")</f>
        <v>0</v>
      </c>
      <c r="K104" s="14">
        <f>COUNTIF(K$30:K$43,"FOTS")</f>
        <v>0</v>
      </c>
      <c r="L104" s="14">
        <f>COUNTIF(L$30:L$43,"FOTS")</f>
        <v>0</v>
      </c>
      <c r="M104" s="14">
        <f>COUNTIF(M$30:M$43,"FOTS")</f>
        <v>0</v>
      </c>
      <c r="N104" s="14">
        <f>COUNTIF(N$30:N$43,"FOTS")</f>
        <v>1</v>
      </c>
      <c r="O104" s="14">
        <f>COUNTIF(O$30:O$43,"FOTS")</f>
        <v>1</v>
      </c>
      <c r="P104" s="14">
        <f>COUNTIF(P$30:P$43,"FOTS")</f>
        <v>0</v>
      </c>
      <c r="Q104" s="14">
        <f>COUNTIF(Q$30:Q$43,"FOTS")</f>
        <v>0</v>
      </c>
      <c r="R104" s="14">
        <f>COUNTIF(R$30:R$43,"FOTS")</f>
        <v>0</v>
      </c>
      <c r="S104" s="14">
        <f>COUNTIF(S$30:S$43,"FOTS")</f>
        <v>0</v>
      </c>
      <c r="T104" s="14">
        <f>COUNTIF(T$30:T$43,"FOTS")</f>
        <v>0</v>
      </c>
      <c r="U104" s="14">
        <f>COUNTIF(U$30:U$43,"FOTS")</f>
        <v>0</v>
      </c>
      <c r="V104" s="14">
        <f>COUNTIF(V$30:V$43,"FOTS")</f>
        <v>1</v>
      </c>
      <c r="W104" s="14">
        <f>COUNTIF(W$30:W$43,"FOTS")</f>
        <v>1</v>
      </c>
      <c r="X104" s="14">
        <f>COUNTIF(X$30:X$43,"FOTS")</f>
        <v>0</v>
      </c>
      <c r="Y104" s="14">
        <f>COUNTIF(Y$30:Y$43,"FOTS")</f>
        <v>0</v>
      </c>
      <c r="Z104" s="14">
        <f>COUNTIF(Z$30:Z$43,"FOTS")</f>
        <v>0</v>
      </c>
      <c r="AA104" s="14">
        <f>COUNTIF(AA$30:AA$43,"FOTS")</f>
        <v>0</v>
      </c>
      <c r="AB104" s="14">
        <f>COUNTIF(AB$30:AB$43,"FOTS")</f>
        <v>0</v>
      </c>
      <c r="AC104" s="14">
        <f>COUNTIF(AC$30:AC$43,"FOTS")</f>
        <v>0</v>
      </c>
      <c r="AD104" s="14">
        <f>COUNTIF(AD$30:AD$43,"FOTS")</f>
        <v>0</v>
      </c>
      <c r="AE104" s="14">
        <f>COUNTIF(AE$30:AE$43,"FOTS")</f>
        <v>0</v>
      </c>
      <c r="AF104" s="14">
        <f>COUNTIF(AF$30:AF$43,"FOTS")</f>
        <v>0</v>
      </c>
      <c r="AG104" s="14">
        <f>COUNTIF(AG$30:AG$43,"FOTS")</f>
        <v>0</v>
      </c>
      <c r="AH104" s="14">
        <f>COUNTIF(AH$30:AH$43,"FOTS")</f>
        <v>0</v>
      </c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96"/>
      <c r="BE104" s="97"/>
      <c r="BF104" s="48"/>
      <c r="BG104" s="48"/>
      <c r="BH104" s="48"/>
      <c r="BI104" s="48"/>
      <c r="BJ104" s="48"/>
      <c r="BK104" s="48"/>
      <c r="BL104" s="48"/>
      <c r="BM104" s="48"/>
      <c r="BN104" s="48"/>
      <c r="BO104" s="50"/>
      <c r="BP104" s="50"/>
      <c r="BQ104" s="50"/>
      <c r="BR104" s="50"/>
      <c r="BS104" s="50"/>
      <c r="BT104" s="50"/>
      <c r="BU104" s="54"/>
      <c r="BV104" s="54"/>
      <c r="BW104" s="54"/>
      <c r="BX104" s="54"/>
      <c r="BY104" s="54"/>
      <c r="BZ104" s="54"/>
      <c r="CA104" s="54"/>
      <c r="CB104" s="54"/>
    </row>
    <row r="105" spans="1:88" s="18" customFormat="1" ht="21" customHeight="1" x14ac:dyDescent="0.2">
      <c r="A105" s="48"/>
      <c r="B105" s="1467"/>
      <c r="C105" s="101" t="s">
        <v>35</v>
      </c>
      <c r="D105" s="14">
        <f>COUNTIF(D$30:D$43,"DISP")</f>
        <v>0</v>
      </c>
      <c r="E105" s="14">
        <f>COUNTIF(E$30:E$43,"DISP")</f>
        <v>0</v>
      </c>
      <c r="F105" s="14">
        <f>COUNTIF(F$30:F$43,"DISP")</f>
        <v>0</v>
      </c>
      <c r="G105" s="14">
        <f>COUNTIF(G$30:G$43,"DISP")</f>
        <v>0</v>
      </c>
      <c r="H105" s="14">
        <f>COUNTIF(H$30:H$43,"DISP")</f>
        <v>0</v>
      </c>
      <c r="I105" s="14">
        <f>COUNTIF(I$30:I$43,"DISP")</f>
        <v>0</v>
      </c>
      <c r="J105" s="14">
        <f>COUNTIF(J$30:J$43,"DISP")</f>
        <v>0</v>
      </c>
      <c r="K105" s="14">
        <f>COUNTIF(K$30:K$43,"DISP")</f>
        <v>0</v>
      </c>
      <c r="L105" s="14">
        <f>COUNTIF(L$30:L$43,"DISP")</f>
        <v>0</v>
      </c>
      <c r="M105" s="14">
        <f>COUNTIF(M$30:M$43,"DISP")</f>
        <v>0</v>
      </c>
      <c r="N105" s="14">
        <f>COUNTIF(N$30:N$43,"DISP")</f>
        <v>0</v>
      </c>
      <c r="O105" s="14">
        <f>COUNTIF(O$30:O$43,"DISP")</f>
        <v>0</v>
      </c>
      <c r="P105" s="14">
        <f>COUNTIF(P$30:P$43,"DISP")</f>
        <v>0</v>
      </c>
      <c r="Q105" s="14">
        <f>COUNTIF(Q$30:Q$43,"DISP")</f>
        <v>0</v>
      </c>
      <c r="R105" s="14">
        <f>COUNTIF(R$30:R$43,"DISP")</f>
        <v>0</v>
      </c>
      <c r="S105" s="14">
        <f>COUNTIF(S$30:S$43,"DISP")</f>
        <v>0</v>
      </c>
      <c r="T105" s="14">
        <f>COUNTIF(T$30:T$43,"DISP")</f>
        <v>0</v>
      </c>
      <c r="U105" s="14">
        <f>COUNTIF(U$30:U$43,"DISP")</f>
        <v>0</v>
      </c>
      <c r="V105" s="14">
        <f>COUNTIF(V$30:V$43,"DISP")</f>
        <v>0</v>
      </c>
      <c r="W105" s="14">
        <f>COUNTIF(W$30:W$43,"DISP")</f>
        <v>0</v>
      </c>
      <c r="X105" s="14">
        <f>COUNTIF(X$30:X$43,"DISP")</f>
        <v>0</v>
      </c>
      <c r="Y105" s="14">
        <f>COUNTIF(Y$30:Y$43,"DISP")</f>
        <v>0</v>
      </c>
      <c r="Z105" s="14">
        <f>COUNTIF(Z$30:Z$43,"DISP")</f>
        <v>0</v>
      </c>
      <c r="AA105" s="14">
        <f>COUNTIF(AA$30:AA$43,"DISP")</f>
        <v>0</v>
      </c>
      <c r="AB105" s="14">
        <f>COUNTIF(AB$30:AB$43,"DISP")</f>
        <v>0</v>
      </c>
      <c r="AC105" s="14">
        <f>COUNTIF(AC$30:AC$43,"DISP")</f>
        <v>0</v>
      </c>
      <c r="AD105" s="14">
        <f>COUNTIF(AD$30:AD$43,"DISP")</f>
        <v>0</v>
      </c>
      <c r="AE105" s="14">
        <f>COUNTIF(AE$30:AE$43,"DISP")</f>
        <v>0</v>
      </c>
      <c r="AF105" s="14">
        <f>COUNTIF(AF$30:AF$43,"DISP")</f>
        <v>0</v>
      </c>
      <c r="AG105" s="14">
        <f>COUNTIF(AG$30:AG$43,"DISP")</f>
        <v>0</v>
      </c>
      <c r="AH105" s="14">
        <f>COUNTIF(AH$30:AH$43,"DISP")</f>
        <v>0</v>
      </c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96"/>
      <c r="BE105" s="97"/>
      <c r="BF105" s="48"/>
      <c r="BG105" s="48"/>
      <c r="BH105" s="48"/>
      <c r="BI105" s="48"/>
      <c r="BJ105" s="48"/>
      <c r="BK105" s="48"/>
      <c r="BL105" s="48"/>
      <c r="BM105" s="48"/>
      <c r="BN105" s="48"/>
      <c r="BO105" s="50"/>
      <c r="BP105" s="50"/>
      <c r="BQ105" s="50"/>
      <c r="BR105" s="50"/>
      <c r="BS105" s="50"/>
      <c r="BT105" s="50"/>
      <c r="BU105" s="54"/>
      <c r="BV105" s="54"/>
      <c r="BW105" s="54"/>
      <c r="BX105" s="54"/>
      <c r="BY105" s="54"/>
      <c r="BZ105" s="54"/>
      <c r="CA105" s="54"/>
      <c r="CB105" s="54"/>
      <c r="CC105" s="57"/>
      <c r="CD105" s="57"/>
      <c r="CE105" s="57"/>
      <c r="CF105" s="57"/>
      <c r="CG105" s="57"/>
      <c r="CH105" s="57"/>
      <c r="CI105" s="57"/>
      <c r="CJ105" s="57"/>
    </row>
    <row r="106" spans="1:88" s="18" customFormat="1" ht="21" customHeight="1" x14ac:dyDescent="0.2">
      <c r="A106" s="99"/>
      <c r="B106" s="1465" t="s">
        <v>23</v>
      </c>
      <c r="C106" s="1466"/>
      <c r="D106" s="129">
        <v>1</v>
      </c>
      <c r="E106" s="129">
        <f t="shared" ref="E106:AH106" si="246">D106+1</f>
        <v>2</v>
      </c>
      <c r="F106" s="129">
        <f t="shared" si="246"/>
        <v>3</v>
      </c>
      <c r="G106" s="129">
        <f t="shared" si="246"/>
        <v>4</v>
      </c>
      <c r="H106" s="129">
        <f t="shared" si="246"/>
        <v>5</v>
      </c>
      <c r="I106" s="129">
        <f t="shared" si="246"/>
        <v>6</v>
      </c>
      <c r="J106" s="602">
        <f t="shared" si="246"/>
        <v>7</v>
      </c>
      <c r="K106" s="129">
        <f t="shared" si="246"/>
        <v>8</v>
      </c>
      <c r="L106" s="129">
        <f t="shared" si="246"/>
        <v>9</v>
      </c>
      <c r="M106" s="129">
        <f t="shared" si="246"/>
        <v>10</v>
      </c>
      <c r="N106" s="129">
        <f t="shared" si="246"/>
        <v>11</v>
      </c>
      <c r="O106" s="129">
        <f t="shared" si="246"/>
        <v>12</v>
      </c>
      <c r="P106" s="129">
        <f t="shared" si="246"/>
        <v>13</v>
      </c>
      <c r="Q106" s="129">
        <f t="shared" si="246"/>
        <v>14</v>
      </c>
      <c r="R106" s="129">
        <f t="shared" si="246"/>
        <v>15</v>
      </c>
      <c r="S106" s="129">
        <f t="shared" si="246"/>
        <v>16</v>
      </c>
      <c r="T106" s="129">
        <f t="shared" si="246"/>
        <v>17</v>
      </c>
      <c r="U106" s="129">
        <f t="shared" si="246"/>
        <v>18</v>
      </c>
      <c r="V106" s="129">
        <f t="shared" si="246"/>
        <v>19</v>
      </c>
      <c r="W106" s="129">
        <f t="shared" si="246"/>
        <v>20</v>
      </c>
      <c r="X106" s="129">
        <f t="shared" si="246"/>
        <v>21</v>
      </c>
      <c r="Y106" s="129">
        <f t="shared" si="246"/>
        <v>22</v>
      </c>
      <c r="Z106" s="129">
        <f t="shared" si="246"/>
        <v>23</v>
      </c>
      <c r="AA106" s="129">
        <f t="shared" si="246"/>
        <v>24</v>
      </c>
      <c r="AB106" s="129">
        <f t="shared" si="246"/>
        <v>25</v>
      </c>
      <c r="AC106" s="129">
        <f t="shared" si="246"/>
        <v>26</v>
      </c>
      <c r="AD106" s="129">
        <f t="shared" si="246"/>
        <v>27</v>
      </c>
      <c r="AE106" s="129">
        <f t="shared" si="246"/>
        <v>28</v>
      </c>
      <c r="AF106" s="129">
        <f t="shared" si="246"/>
        <v>29</v>
      </c>
      <c r="AG106" s="129">
        <f t="shared" si="246"/>
        <v>30</v>
      </c>
      <c r="AH106" s="129">
        <f t="shared" si="246"/>
        <v>31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7"/>
      <c r="BE106" s="3"/>
      <c r="BF106" s="1"/>
      <c r="BG106" s="1"/>
      <c r="BH106" s="1"/>
      <c r="BI106" s="1"/>
      <c r="BJ106" s="1"/>
      <c r="BK106" s="1"/>
      <c r="BL106" s="1"/>
      <c r="BM106" s="1"/>
      <c r="BN106" s="1"/>
      <c r="BO106" s="49"/>
      <c r="BP106" s="49"/>
      <c r="BQ106" s="49"/>
      <c r="BR106" s="49"/>
      <c r="BS106" s="49"/>
      <c r="BT106" s="50"/>
      <c r="BU106" s="51"/>
      <c r="BV106" s="51"/>
      <c r="BW106" s="51"/>
      <c r="BX106" s="52"/>
      <c r="BY106" s="52"/>
      <c r="BZ106" s="52"/>
      <c r="CA106" s="52"/>
      <c r="CB106" s="52"/>
    </row>
    <row r="107" spans="1:88" s="18" customFormat="1" ht="21" customHeight="1" x14ac:dyDescent="0.2">
      <c r="A107" s="1"/>
      <c r="B107" s="1468" t="s">
        <v>202</v>
      </c>
      <c r="C107" s="103" t="s">
        <v>197</v>
      </c>
      <c r="D107" s="5">
        <f>COUNTIF(D45:D45,"fE")+COUNTIF(D45:D45,"fES")+COUNTIF(D45:D45,"fED")+COUNTIF(D45:D45,"fEF")</f>
        <v>0</v>
      </c>
      <c r="E107" s="5">
        <f>COUNTIF(E45:E45,"fE")+COUNTIF(E45:E45,"fES")+COUNTIF(E45:E45,"fED")+COUNTIF(E45:E45,"fEF")</f>
        <v>0</v>
      </c>
      <c r="F107" s="5">
        <f>COUNTIF(F45:F45,"fE")+COUNTIF(F45:F45,"fES")+COUNTIF(F45:F45,"fED")+COUNTIF(F45:F45,"fEF")</f>
        <v>0</v>
      </c>
      <c r="G107" s="5">
        <f>COUNTIF(G45:G45,"fE")+COUNTIF(G45:G45,"fES")+COUNTIF(G45:G45,"fED")+COUNTIF(G45:G45,"fEF")</f>
        <v>0</v>
      </c>
      <c r="H107" s="5">
        <f>COUNTIF(H45:H45,"fE")+COUNTIF(H45:H45,"fES")+COUNTIF(H45:H45,"fED")+COUNTIF(H45:H45,"fEF")</f>
        <v>0</v>
      </c>
      <c r="I107" s="5">
        <f>COUNTIF(I45:I45,"fE")+COUNTIF(I45:I45,"fES")+COUNTIF(I45:I45,"fED")+COUNTIF(I45:I45,"fEF")</f>
        <v>0</v>
      </c>
      <c r="J107" s="5">
        <f>COUNTIF(J45:J45,"fE")+COUNTIF(J45:J45,"fES")+COUNTIF(J45:J45,"fED")+COUNTIF(J45:J45,"fEF")</f>
        <v>0</v>
      </c>
      <c r="K107" s="5">
        <f>COUNTIF(K45:K45,"fE")+COUNTIF(K45:K45,"fES")+COUNTIF(K45:K45,"fED")+COUNTIF(K45:K45,"fEF")</f>
        <v>0</v>
      </c>
      <c r="L107" s="5">
        <f>COUNTIF(L45:L45,"fE")+COUNTIF(L45:L45,"fES")+COUNTIF(L45:L45,"fED")+COUNTIF(L45:L45,"fEF")</f>
        <v>0</v>
      </c>
      <c r="M107" s="5">
        <f>COUNTIF(M45:M45,"fE")+COUNTIF(M45:M45,"fES")+COUNTIF(M45:M45,"fED")+COUNTIF(M45:M45,"fEF")</f>
        <v>0</v>
      </c>
      <c r="N107" s="5">
        <f>COUNTIF(N45:N45,"fE")+COUNTIF(N45:N45,"fES")+COUNTIF(N45:N45,"fED")+COUNTIF(N45:N45,"fEF")</f>
        <v>0</v>
      </c>
      <c r="O107" s="5">
        <f>COUNTIF(O45:O45,"fE")+COUNTIF(O45:O45,"fES")+COUNTIF(O45:O45,"fED")+COUNTIF(O45:O45,"fEF")</f>
        <v>0</v>
      </c>
      <c r="P107" s="5">
        <f>COUNTIF(P45:P45,"fE")+COUNTIF(P45:P45,"fES")+COUNTIF(P45:P45,"fED")+COUNTIF(P45:P45,"fEF")</f>
        <v>0</v>
      </c>
      <c r="Q107" s="5">
        <f>COUNTIF(Q45:Q45,"fE")+COUNTIF(Q45:Q45,"fES")+COUNTIF(Q45:Q45,"fED")+COUNTIF(Q45:Q45,"fEF")</f>
        <v>0</v>
      </c>
      <c r="R107" s="5">
        <f>COUNTIF(R45:R45,"fE")+COUNTIF(R45:R45,"fES")+COUNTIF(R45:R45,"fED")+COUNTIF(R45:R45,"fEF")</f>
        <v>0</v>
      </c>
      <c r="S107" s="5">
        <f>COUNTIF(S45:S45,"fE")+COUNTIF(S45:S45,"fES")+COUNTIF(S45:S45,"fED")+COUNTIF(S45:S45,"fEF")</f>
        <v>0</v>
      </c>
      <c r="T107" s="5">
        <f>COUNTIF(T45:T45,"fE")+COUNTIF(T45:T45,"fES")+COUNTIF(T45:T45,"fED")+COUNTIF(T45:T45,"fEF")</f>
        <v>1</v>
      </c>
      <c r="U107" s="5">
        <f>COUNTIF(U45:U45,"fE")+COUNTIF(U45:U45,"fES")+COUNTIF(U45:U45,"fED")+COUNTIF(U45:U45,"fEF")</f>
        <v>1</v>
      </c>
      <c r="V107" s="5">
        <f>COUNTIF(V45:V45,"fE")+COUNTIF(V45:V45,"fES")+COUNTIF(V45:V45,"fED")+COUNTIF(V45:V45,"fEF")</f>
        <v>1</v>
      </c>
      <c r="W107" s="5">
        <f>COUNTIF(W45:W45,"fE")+COUNTIF(W45:W45,"fES")+COUNTIF(W45:W45,"fED")+COUNTIF(W45:W45,"fEF")</f>
        <v>1</v>
      </c>
      <c r="X107" s="5">
        <f>COUNTIF(X45:X45,"fE")+COUNTIF(X45:X45,"fES")+COUNTIF(X45:X45,"fED")+COUNTIF(X45:X45,"fEF")</f>
        <v>1</v>
      </c>
      <c r="Y107" s="5">
        <f>COUNTIF(Y45:Y45,"fE")+COUNTIF(Y45:Y45,"fES")+COUNTIF(Y45:Y45,"fED")+COUNTIF(Y45:Y45,"fEF")</f>
        <v>1</v>
      </c>
      <c r="Z107" s="5">
        <f>COUNTIF(Z45:Z45,"fE")+COUNTIF(Z45:Z45,"fES")+COUNTIF(Z45:Z45,"fED")+COUNTIF(Z45:Z45,"fEF")</f>
        <v>1</v>
      </c>
      <c r="AA107" s="5">
        <f>COUNTIF(AA45:AA45,"fE")+COUNTIF(AA45:AA45,"fES")+COUNTIF(AA45:AA45,"fED")+COUNTIF(AA45:AA45,"fEF")</f>
        <v>1</v>
      </c>
      <c r="AB107" s="5">
        <f>COUNTIF(AB45:AB45,"fE")+COUNTIF(AB45:AB45,"fES")+COUNTIF(AB45:AB45,"fED")+COUNTIF(AB45:AB45,"fEF")</f>
        <v>1</v>
      </c>
      <c r="AC107" s="5">
        <f>COUNTIF(AC45:AC45,"fE")+COUNTIF(AC45:AC45,"fES")+COUNTIF(AC45:AC45,"fED")+COUNTIF(AC45:AC45,"fEF")</f>
        <v>1</v>
      </c>
      <c r="AD107" s="5">
        <f>COUNTIF(AD45:AD45,"fE")+COUNTIF(AD45:AD45,"fES")+COUNTIF(AD45:AD45,"fED")+COUNTIF(AD45:AD45,"fEF")</f>
        <v>0</v>
      </c>
      <c r="AE107" s="5">
        <f>COUNTIF(AE45:AE45,"fE")+COUNTIF(AE45:AE45,"fES")+COUNTIF(AE45:AE45,"fED")+COUNTIF(AE45:AE45,"fEF")</f>
        <v>0</v>
      </c>
      <c r="AF107" s="5">
        <f>COUNTIF(AF45:AF45,"fE")+COUNTIF(AF45:AF45,"fES")+COUNTIF(AF45:AF45,"fED")+COUNTIF(AF45:AF45,"fEF")</f>
        <v>0</v>
      </c>
      <c r="AG107" s="5">
        <f>COUNTIF(AG45:AG45,"fE")+COUNTIF(AG45:AG45,"fES")+COUNTIF(AG45:AG45,"fED")+COUNTIF(AG45:AG45,"fEF")</f>
        <v>0</v>
      </c>
      <c r="AH107" s="5">
        <f>COUNTIF(AH45:AH45,"fE")+COUNTIF(AH45:AH45,"fES")+COUNTIF(AH45:AH45,"fED")+COUNTIF(AH45:AH45,"fEF")</f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7"/>
      <c r="BE107" s="3"/>
      <c r="BF107" s="48"/>
      <c r="BG107" s="48"/>
      <c r="BH107" s="48"/>
      <c r="BI107" s="48"/>
      <c r="BJ107" s="48"/>
      <c r="BK107" s="48"/>
      <c r="BL107" s="48"/>
      <c r="BM107" s="48"/>
      <c r="BN107" s="48"/>
      <c r="BO107" s="49"/>
      <c r="BP107" s="49"/>
      <c r="BQ107" s="49"/>
      <c r="BR107" s="49"/>
      <c r="BS107" s="49"/>
      <c r="BT107" s="50"/>
      <c r="BU107" s="51"/>
      <c r="BV107" s="51"/>
      <c r="BW107" s="51"/>
      <c r="BX107" s="51"/>
      <c r="BY107" s="51"/>
      <c r="BZ107" s="51"/>
      <c r="CA107" s="51"/>
      <c r="CB107" s="51"/>
    </row>
    <row r="108" spans="1:88" s="18" customFormat="1" ht="21" customHeight="1" x14ac:dyDescent="0.2">
      <c r="A108" s="1"/>
      <c r="B108" s="1468"/>
      <c r="C108" s="103" t="s">
        <v>198</v>
      </c>
      <c r="D108" s="5">
        <f t="shared" ref="D108:AH108" si="247">COUNTIF(D46:D50,"fE")+COUNTIF(D46:D50,"fES")+COUNTIF(D46:D50,"fED")+COUNTIF(D46:D50,"fEF")</f>
        <v>0</v>
      </c>
      <c r="E108" s="5">
        <f t="shared" si="247"/>
        <v>0</v>
      </c>
      <c r="F108" s="5">
        <f t="shared" si="247"/>
        <v>0</v>
      </c>
      <c r="G108" s="5">
        <f t="shared" si="247"/>
        <v>0</v>
      </c>
      <c r="H108" s="5">
        <f t="shared" si="247"/>
        <v>0</v>
      </c>
      <c r="I108" s="5">
        <f t="shared" si="247"/>
        <v>0</v>
      </c>
      <c r="J108" s="5">
        <f t="shared" si="247"/>
        <v>0</v>
      </c>
      <c r="K108" s="5">
        <f t="shared" si="247"/>
        <v>1</v>
      </c>
      <c r="L108" s="5">
        <f t="shared" si="247"/>
        <v>1</v>
      </c>
      <c r="M108" s="5">
        <f t="shared" si="247"/>
        <v>1</v>
      </c>
      <c r="N108" s="5">
        <f t="shared" si="247"/>
        <v>1</v>
      </c>
      <c r="O108" s="5">
        <f t="shared" si="247"/>
        <v>1</v>
      </c>
      <c r="P108" s="5">
        <f t="shared" si="247"/>
        <v>1</v>
      </c>
      <c r="Q108" s="5">
        <f t="shared" si="247"/>
        <v>1</v>
      </c>
      <c r="R108" s="5">
        <f t="shared" si="247"/>
        <v>1</v>
      </c>
      <c r="S108" s="5">
        <f t="shared" si="247"/>
        <v>1</v>
      </c>
      <c r="T108" s="5">
        <f t="shared" si="247"/>
        <v>1</v>
      </c>
      <c r="U108" s="5">
        <f t="shared" si="247"/>
        <v>1</v>
      </c>
      <c r="V108" s="5">
        <f t="shared" si="247"/>
        <v>1</v>
      </c>
      <c r="W108" s="5">
        <f t="shared" si="247"/>
        <v>1</v>
      </c>
      <c r="X108" s="5">
        <f t="shared" si="247"/>
        <v>1</v>
      </c>
      <c r="Y108" s="5">
        <f t="shared" si="247"/>
        <v>0</v>
      </c>
      <c r="Z108" s="5">
        <f t="shared" si="247"/>
        <v>0</v>
      </c>
      <c r="AA108" s="5">
        <f t="shared" si="247"/>
        <v>0</v>
      </c>
      <c r="AB108" s="5">
        <f t="shared" si="247"/>
        <v>0</v>
      </c>
      <c r="AC108" s="5">
        <f t="shared" si="247"/>
        <v>0</v>
      </c>
      <c r="AD108" s="5">
        <f t="shared" si="247"/>
        <v>0</v>
      </c>
      <c r="AE108" s="5">
        <f t="shared" si="247"/>
        <v>0</v>
      </c>
      <c r="AF108" s="5">
        <f t="shared" si="247"/>
        <v>0</v>
      </c>
      <c r="AG108" s="5">
        <f t="shared" si="247"/>
        <v>0</v>
      </c>
      <c r="AH108" s="5">
        <f t="shared" si="247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7"/>
      <c r="BE108" s="3"/>
      <c r="BF108" s="48"/>
      <c r="BG108" s="48"/>
      <c r="BH108" s="48"/>
      <c r="BI108" s="48"/>
      <c r="BJ108" s="48"/>
      <c r="BK108" s="48"/>
      <c r="BL108" s="48"/>
      <c r="BM108" s="48"/>
      <c r="BN108" s="48"/>
      <c r="BO108" s="49"/>
      <c r="BP108" s="49"/>
      <c r="BQ108" s="49"/>
      <c r="BR108" s="49"/>
      <c r="BS108" s="49"/>
      <c r="BT108" s="50"/>
      <c r="BU108" s="51"/>
      <c r="BV108" s="51"/>
      <c r="BW108" s="51"/>
      <c r="BX108" s="51"/>
      <c r="BY108" s="51"/>
      <c r="BZ108" s="51"/>
      <c r="CA108" s="51"/>
      <c r="CB108" s="51"/>
    </row>
    <row r="109" spans="1:88" s="18" customFormat="1" ht="21" customHeight="1" x14ac:dyDescent="0.2">
      <c r="A109" s="1"/>
      <c r="B109" s="1468"/>
      <c r="C109" s="103" t="s">
        <v>199</v>
      </c>
      <c r="D109" s="5">
        <f t="shared" ref="D109:AH109" si="248">+COUNTIF(D51:D58,"fE")+COUNTIF(D51:D58,"fES")+COUNTIF(D51:D58,"fED")+COUNTIF(D51:D58,"fEF")</f>
        <v>1</v>
      </c>
      <c r="E109" s="5">
        <f t="shared" si="248"/>
        <v>1</v>
      </c>
      <c r="F109" s="5">
        <f t="shared" si="248"/>
        <v>1</v>
      </c>
      <c r="G109" s="5">
        <f t="shared" si="248"/>
        <v>1</v>
      </c>
      <c r="H109" s="5">
        <f t="shared" si="248"/>
        <v>1</v>
      </c>
      <c r="I109" s="5">
        <f t="shared" si="248"/>
        <v>1</v>
      </c>
      <c r="J109" s="5">
        <f t="shared" si="248"/>
        <v>1</v>
      </c>
      <c r="K109" s="5">
        <f t="shared" si="248"/>
        <v>1</v>
      </c>
      <c r="L109" s="5">
        <f t="shared" si="248"/>
        <v>1</v>
      </c>
      <c r="M109" s="5">
        <f t="shared" si="248"/>
        <v>1</v>
      </c>
      <c r="N109" s="5">
        <f t="shared" si="248"/>
        <v>1</v>
      </c>
      <c r="O109" s="5">
        <f t="shared" si="248"/>
        <v>1</v>
      </c>
      <c r="P109" s="5">
        <f t="shared" si="248"/>
        <v>1</v>
      </c>
      <c r="Q109" s="5">
        <f t="shared" si="248"/>
        <v>1</v>
      </c>
      <c r="R109" s="5">
        <f t="shared" si="248"/>
        <v>1</v>
      </c>
      <c r="S109" s="5">
        <f t="shared" si="248"/>
        <v>1</v>
      </c>
      <c r="T109" s="5">
        <f t="shared" si="248"/>
        <v>1</v>
      </c>
      <c r="U109" s="5">
        <f t="shared" si="248"/>
        <v>1</v>
      </c>
      <c r="V109" s="5">
        <f t="shared" si="248"/>
        <v>1</v>
      </c>
      <c r="W109" s="5">
        <f t="shared" si="248"/>
        <v>1</v>
      </c>
      <c r="X109" s="5">
        <f t="shared" si="248"/>
        <v>1</v>
      </c>
      <c r="Y109" s="5">
        <f t="shared" si="248"/>
        <v>1</v>
      </c>
      <c r="Z109" s="5">
        <f t="shared" si="248"/>
        <v>1</v>
      </c>
      <c r="AA109" s="5">
        <f t="shared" si="248"/>
        <v>1</v>
      </c>
      <c r="AB109" s="5">
        <f t="shared" si="248"/>
        <v>1</v>
      </c>
      <c r="AC109" s="5">
        <f t="shared" si="248"/>
        <v>1</v>
      </c>
      <c r="AD109" s="5">
        <f t="shared" si="248"/>
        <v>1</v>
      </c>
      <c r="AE109" s="5">
        <f t="shared" si="248"/>
        <v>0</v>
      </c>
      <c r="AF109" s="5">
        <f t="shared" si="248"/>
        <v>0</v>
      </c>
      <c r="AG109" s="5">
        <f t="shared" si="248"/>
        <v>0</v>
      </c>
      <c r="AH109" s="5">
        <f t="shared" si="248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7"/>
      <c r="BE109" s="3"/>
      <c r="BF109" s="48"/>
      <c r="BG109" s="48"/>
      <c r="BH109" s="48"/>
      <c r="BI109" s="48"/>
      <c r="BJ109" s="48"/>
      <c r="BK109" s="48"/>
      <c r="BL109" s="48"/>
      <c r="BM109" s="48"/>
      <c r="BN109" s="48"/>
      <c r="BO109" s="49"/>
      <c r="BP109" s="49"/>
      <c r="BQ109" s="49"/>
      <c r="BR109" s="49"/>
      <c r="BS109" s="49"/>
      <c r="BT109" s="50"/>
      <c r="BU109" s="51"/>
      <c r="BV109" s="51"/>
      <c r="BW109" s="51"/>
      <c r="BX109" s="51"/>
      <c r="BY109" s="51"/>
      <c r="BZ109" s="51"/>
      <c r="CA109" s="51"/>
      <c r="CB109" s="51"/>
    </row>
    <row r="110" spans="1:88" s="18" customFormat="1" ht="21" customHeight="1" x14ac:dyDescent="0.2">
      <c r="A110" s="1"/>
      <c r="B110" s="1468"/>
      <c r="C110" s="101" t="s">
        <v>200</v>
      </c>
      <c r="D110" s="14">
        <f>SUM(D107:D109)</f>
        <v>1</v>
      </c>
      <c r="E110" s="14">
        <f t="shared" ref="E110:AH110" si="249">SUM(E107:E109)</f>
        <v>1</v>
      </c>
      <c r="F110" s="14">
        <f t="shared" si="249"/>
        <v>1</v>
      </c>
      <c r="G110" s="14">
        <f t="shared" si="249"/>
        <v>1</v>
      </c>
      <c r="H110" s="14">
        <f t="shared" si="249"/>
        <v>1</v>
      </c>
      <c r="I110" s="14">
        <f t="shared" si="249"/>
        <v>1</v>
      </c>
      <c r="J110" s="14">
        <f t="shared" si="249"/>
        <v>1</v>
      </c>
      <c r="K110" s="14">
        <f t="shared" si="249"/>
        <v>2</v>
      </c>
      <c r="L110" s="14">
        <f t="shared" si="249"/>
        <v>2</v>
      </c>
      <c r="M110" s="14">
        <f t="shared" si="249"/>
        <v>2</v>
      </c>
      <c r="N110" s="14">
        <f t="shared" si="249"/>
        <v>2</v>
      </c>
      <c r="O110" s="14">
        <f t="shared" si="249"/>
        <v>2</v>
      </c>
      <c r="P110" s="14">
        <f t="shared" si="249"/>
        <v>2</v>
      </c>
      <c r="Q110" s="14">
        <f t="shared" si="249"/>
        <v>2</v>
      </c>
      <c r="R110" s="14">
        <f t="shared" si="249"/>
        <v>2</v>
      </c>
      <c r="S110" s="14">
        <f t="shared" si="249"/>
        <v>2</v>
      </c>
      <c r="T110" s="14">
        <f t="shared" si="249"/>
        <v>3</v>
      </c>
      <c r="U110" s="14">
        <f t="shared" si="249"/>
        <v>3</v>
      </c>
      <c r="V110" s="14">
        <f t="shared" si="249"/>
        <v>3</v>
      </c>
      <c r="W110" s="14">
        <f t="shared" si="249"/>
        <v>3</v>
      </c>
      <c r="X110" s="14">
        <f t="shared" si="249"/>
        <v>3</v>
      </c>
      <c r="Y110" s="14">
        <f t="shared" si="249"/>
        <v>2</v>
      </c>
      <c r="Z110" s="14">
        <f t="shared" si="249"/>
        <v>2</v>
      </c>
      <c r="AA110" s="14">
        <f t="shared" si="249"/>
        <v>2</v>
      </c>
      <c r="AB110" s="14">
        <f t="shared" si="249"/>
        <v>2</v>
      </c>
      <c r="AC110" s="14">
        <f t="shared" si="249"/>
        <v>2</v>
      </c>
      <c r="AD110" s="14">
        <f t="shared" si="249"/>
        <v>1</v>
      </c>
      <c r="AE110" s="14">
        <f t="shared" si="249"/>
        <v>0</v>
      </c>
      <c r="AF110" s="14">
        <f t="shared" si="249"/>
        <v>0</v>
      </c>
      <c r="AG110" s="14">
        <f t="shared" si="249"/>
        <v>0</v>
      </c>
      <c r="AH110" s="14">
        <f t="shared" si="249"/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7"/>
      <c r="BE110" s="3"/>
      <c r="BF110" s="48"/>
      <c r="BG110" s="48"/>
      <c r="BH110" s="48"/>
      <c r="BI110" s="48"/>
      <c r="BJ110" s="48"/>
      <c r="BK110" s="48"/>
      <c r="BL110" s="48"/>
      <c r="BM110" s="48"/>
      <c r="BN110" s="48"/>
      <c r="BO110" s="49"/>
      <c r="BP110" s="49"/>
      <c r="BQ110" s="49"/>
      <c r="BR110" s="49"/>
      <c r="BS110" s="49"/>
      <c r="BT110" s="50"/>
      <c r="BU110" s="51"/>
      <c r="BV110" s="51"/>
      <c r="BW110" s="51"/>
      <c r="BX110" s="51"/>
      <c r="BY110" s="51"/>
      <c r="BZ110" s="51"/>
      <c r="CA110" s="51"/>
      <c r="CB110" s="51"/>
    </row>
    <row r="111" spans="1:88" s="18" customFormat="1" ht="21" customHeight="1" x14ac:dyDescent="0.2">
      <c r="A111" s="1"/>
      <c r="B111" s="1468"/>
      <c r="C111" s="103" t="s">
        <v>36</v>
      </c>
      <c r="D111" s="5">
        <f>COUNTIF(D$45:D$58,"L")</f>
        <v>0</v>
      </c>
      <c r="E111" s="5">
        <f>COUNTIF(E$45:E$58,"L")</f>
        <v>0</v>
      </c>
      <c r="F111" s="5">
        <f>COUNTIF(F$45:F$58,"L")</f>
        <v>0</v>
      </c>
      <c r="G111" s="5">
        <f>COUNTIF(G$45:G$58,"L")</f>
        <v>0</v>
      </c>
      <c r="H111" s="5">
        <f>COUNTIF(H$45:H$58,"L")</f>
        <v>0</v>
      </c>
      <c r="I111" s="5">
        <f>COUNTIF(I$45:I$58,"L")</f>
        <v>0</v>
      </c>
      <c r="J111" s="5">
        <f>COUNTIF(J$45:J$58,"L")</f>
        <v>0</v>
      </c>
      <c r="K111" s="5">
        <f>COUNTIF(K$45:K$58,"L")</f>
        <v>0</v>
      </c>
      <c r="L111" s="5">
        <f>COUNTIF(L$45:L$58,"L")</f>
        <v>0</v>
      </c>
      <c r="M111" s="5">
        <f>COUNTIF(M$45:M$58,"L")</f>
        <v>0</v>
      </c>
      <c r="N111" s="5">
        <f>COUNTIF(N$45:N$58,"L")</f>
        <v>0</v>
      </c>
      <c r="O111" s="5">
        <f>COUNTIF(O$45:O$58,"L")</f>
        <v>0</v>
      </c>
      <c r="P111" s="5">
        <f>COUNTIF(P$45:P$58,"L")</f>
        <v>0</v>
      </c>
      <c r="Q111" s="5">
        <f>COUNTIF(Q$45:Q$58,"L")</f>
        <v>0</v>
      </c>
      <c r="R111" s="5">
        <f>COUNTIF(R$45:R$58,"L")</f>
        <v>0</v>
      </c>
      <c r="S111" s="5">
        <f>COUNTIF(S$45:S$58,"L")</f>
        <v>0</v>
      </c>
      <c r="T111" s="5">
        <f>COUNTIF(T$45:T$58,"L")</f>
        <v>0</v>
      </c>
      <c r="U111" s="5">
        <f>COUNTIF(U$45:U$58,"L")</f>
        <v>0</v>
      </c>
      <c r="V111" s="5">
        <f>COUNTIF(V$45:V$58,"L")</f>
        <v>0</v>
      </c>
      <c r="W111" s="5">
        <f>COUNTIF(W$45:W$58,"L")</f>
        <v>0</v>
      </c>
      <c r="X111" s="5">
        <f>COUNTIF(X$45:X$58,"L")</f>
        <v>0</v>
      </c>
      <c r="Y111" s="5">
        <f>COUNTIF(Y$45:Y$58,"L")</f>
        <v>0</v>
      </c>
      <c r="Z111" s="5">
        <f>COUNTIF(Z$45:Z$58,"L")</f>
        <v>0</v>
      </c>
      <c r="AA111" s="5">
        <f>COUNTIF(AA$45:AA$58,"L")</f>
        <v>0</v>
      </c>
      <c r="AB111" s="5">
        <f>COUNTIF(AB$45:AB$58,"L")</f>
        <v>0</v>
      </c>
      <c r="AC111" s="5">
        <f>COUNTIF(AC$45:AC$58,"L")</f>
        <v>0</v>
      </c>
      <c r="AD111" s="5">
        <f>COUNTIF(AD$45:AD$58,"L")</f>
        <v>0</v>
      </c>
      <c r="AE111" s="5">
        <f>COUNTIF(AE$45:AE$58,"L")</f>
        <v>0</v>
      </c>
      <c r="AF111" s="5">
        <f>COUNTIF(AF$45:AF$58,"L")</f>
        <v>0</v>
      </c>
      <c r="AG111" s="5">
        <f>COUNTIF(AG$45:AG$58,"L")</f>
        <v>0</v>
      </c>
      <c r="AH111" s="5">
        <f>COUNTIF(AH$45:AH$58,"L")</f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7"/>
      <c r="BE111" s="3"/>
      <c r="BF111" s="48"/>
      <c r="BG111" s="48"/>
      <c r="BH111" s="48"/>
      <c r="BI111" s="48"/>
      <c r="BJ111" s="48"/>
      <c r="BK111" s="48"/>
      <c r="BL111" s="48"/>
      <c r="BM111" s="48"/>
      <c r="BN111" s="48"/>
      <c r="BO111" s="49"/>
      <c r="BP111" s="49"/>
      <c r="BQ111" s="49"/>
      <c r="BR111" s="49"/>
      <c r="BS111" s="49"/>
      <c r="BT111" s="50"/>
      <c r="BU111" s="51"/>
      <c r="BV111" s="51"/>
      <c r="BW111" s="51"/>
      <c r="BX111" s="51"/>
      <c r="BY111" s="51"/>
      <c r="BZ111" s="51"/>
      <c r="CA111" s="51"/>
      <c r="CB111" s="51"/>
    </row>
    <row r="112" spans="1:88" s="18" customFormat="1" ht="21" customHeight="1" x14ac:dyDescent="0.2">
      <c r="A112" s="1"/>
      <c r="B112" s="1468"/>
      <c r="C112" s="103" t="s">
        <v>37</v>
      </c>
      <c r="D112" s="5">
        <f>COUNTIF(D$45:D$58,"B")</f>
        <v>2</v>
      </c>
      <c r="E112" s="5">
        <f>COUNTIF(E$45:E$58,"B")</f>
        <v>2</v>
      </c>
      <c r="F112" s="5">
        <f>COUNTIF(F$45:F$58,"B")</f>
        <v>2</v>
      </c>
      <c r="G112" s="5">
        <f>COUNTIF(G$45:G$58,"B")</f>
        <v>2</v>
      </c>
      <c r="H112" s="5">
        <f>COUNTIF(H$45:H$58,"B")</f>
        <v>0</v>
      </c>
      <c r="I112" s="5">
        <f>COUNTIF(I$45:I$58,"B")</f>
        <v>0</v>
      </c>
      <c r="J112" s="5">
        <f>COUNTIF(J$45:J$58,"B")</f>
        <v>2</v>
      </c>
      <c r="K112" s="5">
        <f>COUNTIF(K$45:K$58,"B")</f>
        <v>2</v>
      </c>
      <c r="L112" s="5">
        <f>COUNTIF(L$45:L$58,"B")</f>
        <v>2</v>
      </c>
      <c r="M112" s="5">
        <f>COUNTIF(M$45:M$58,"B")</f>
        <v>2</v>
      </c>
      <c r="N112" s="5">
        <f>COUNTIF(N$45:N$58,"B")</f>
        <v>2</v>
      </c>
      <c r="O112" s="5">
        <f>COUNTIF(O$45:O$58,"B")</f>
        <v>0</v>
      </c>
      <c r="P112" s="5">
        <f>COUNTIF(P$45:P$58,"B")</f>
        <v>0</v>
      </c>
      <c r="Q112" s="5">
        <f>COUNTIF(Q$45:Q$58,"B")</f>
        <v>2</v>
      </c>
      <c r="R112" s="5">
        <f>COUNTIF(R$45:R$58,"B")</f>
        <v>2</v>
      </c>
      <c r="S112" s="5">
        <f>COUNTIF(S$45:S$58,"B")</f>
        <v>2</v>
      </c>
      <c r="T112" s="5">
        <f>COUNTIF(T$45:T$58,"B")</f>
        <v>2</v>
      </c>
      <c r="U112" s="5">
        <f>COUNTIF(U$45:U$58,"B")</f>
        <v>2</v>
      </c>
      <c r="V112" s="5">
        <f>COUNTIF(V$45:V$58,"B")</f>
        <v>0</v>
      </c>
      <c r="W112" s="5">
        <f>COUNTIF(W$45:W$58,"B")</f>
        <v>0</v>
      </c>
      <c r="X112" s="5">
        <f>COUNTIF(X$45:X$58,"B")</f>
        <v>2</v>
      </c>
      <c r="Y112" s="5">
        <f>COUNTIF(Y$45:Y$58,"B")</f>
        <v>2</v>
      </c>
      <c r="Z112" s="5">
        <f>COUNTIF(Z$45:Z$58,"B")</f>
        <v>2</v>
      </c>
      <c r="AA112" s="5">
        <f>COUNTIF(AA$45:AA$58,"B")</f>
        <v>2</v>
      </c>
      <c r="AB112" s="5">
        <f>COUNTIF(AB$45:AB$58,"B")</f>
        <v>2</v>
      </c>
      <c r="AC112" s="5">
        <f>COUNTIF(AC$45:AC$58,"B")</f>
        <v>0</v>
      </c>
      <c r="AD112" s="5">
        <f>COUNTIF(AD$45:AD$58,"B")</f>
        <v>0</v>
      </c>
      <c r="AE112" s="5">
        <f>COUNTIF(AE$45:AE$58,"B")</f>
        <v>2</v>
      </c>
      <c r="AF112" s="5">
        <f>COUNTIF(AF$45:AF$58,"B")</f>
        <v>2</v>
      </c>
      <c r="AG112" s="5">
        <f>COUNTIF(AG$45:AG$58,"B")</f>
        <v>2</v>
      </c>
      <c r="AH112" s="5">
        <f>COUNTIF(AH$45:AH$58,"B")</f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7"/>
      <c r="BE112" s="3"/>
      <c r="BF112" s="48"/>
      <c r="BG112" s="48"/>
      <c r="BH112" s="48"/>
      <c r="BI112" s="48"/>
      <c r="BJ112" s="48"/>
      <c r="BK112" s="48"/>
      <c r="BL112" s="48"/>
      <c r="BM112" s="48"/>
      <c r="BN112" s="48"/>
      <c r="BO112" s="49"/>
      <c r="BP112" s="49"/>
      <c r="BQ112" s="49"/>
      <c r="BR112" s="49"/>
      <c r="BS112" s="49"/>
      <c r="BT112" s="50"/>
      <c r="BU112" s="51"/>
      <c r="BV112" s="51"/>
      <c r="BW112" s="51"/>
      <c r="BX112" s="51"/>
      <c r="BY112" s="51"/>
      <c r="BZ112" s="51"/>
      <c r="CA112" s="51"/>
      <c r="CB112" s="51"/>
    </row>
    <row r="113" spans="1:88" s="18" customFormat="1" ht="21" customHeight="1" x14ac:dyDescent="0.2">
      <c r="A113" s="1"/>
      <c r="B113" s="1468"/>
      <c r="C113" s="103" t="s">
        <v>38</v>
      </c>
      <c r="D113" s="5">
        <f>COUNTIF(D$45:D$58,"SA")</f>
        <v>0</v>
      </c>
      <c r="E113" s="5">
        <f>COUNTIF(E$45:E$58,"SA")</f>
        <v>0</v>
      </c>
      <c r="F113" s="5">
        <f>COUNTIF(F$45:F$58,"SA")</f>
        <v>0</v>
      </c>
      <c r="G113" s="5">
        <f>COUNTIF(G$45:G$58,"SA")</f>
        <v>0</v>
      </c>
      <c r="H113" s="5">
        <f>COUNTIF(H$45:H$58,"SA")</f>
        <v>0</v>
      </c>
      <c r="I113" s="5">
        <f>COUNTIF(I$45:I$58,"SA")</f>
        <v>0</v>
      </c>
      <c r="J113" s="5">
        <f>COUNTIF(J$45:J$58,"SA")</f>
        <v>0</v>
      </c>
      <c r="K113" s="5">
        <f>COUNTIF(K$45:K$58,"SA")</f>
        <v>0</v>
      </c>
      <c r="L113" s="5">
        <f>COUNTIF(L$45:L$58,"SA")</f>
        <v>0</v>
      </c>
      <c r="M113" s="5">
        <f>COUNTIF(M$45:M$58,"SA")</f>
        <v>0</v>
      </c>
      <c r="N113" s="5">
        <f>COUNTIF(N$45:N$58,"SA")</f>
        <v>0</v>
      </c>
      <c r="O113" s="5">
        <f>COUNTIF(O$45:O$58,"SA")</f>
        <v>0</v>
      </c>
      <c r="P113" s="5">
        <f>COUNTIF(P$45:P$58,"SA")</f>
        <v>0</v>
      </c>
      <c r="Q113" s="5">
        <f>COUNTIF(Q$45:Q$58,"SA")</f>
        <v>0</v>
      </c>
      <c r="R113" s="5">
        <f>COUNTIF(R$45:R$58,"SA")</f>
        <v>0</v>
      </c>
      <c r="S113" s="5">
        <f>COUNTIF(S$45:S$58,"SA")</f>
        <v>0</v>
      </c>
      <c r="T113" s="5">
        <f>COUNTIF(T$45:T$58,"SA")</f>
        <v>0</v>
      </c>
      <c r="U113" s="5">
        <f>COUNTIF(U$45:U$58,"SA")</f>
        <v>0</v>
      </c>
      <c r="V113" s="5">
        <f>COUNTIF(V$45:V$58,"SA")</f>
        <v>0</v>
      </c>
      <c r="W113" s="5">
        <f>COUNTIF(W$45:W$58,"SA")</f>
        <v>0</v>
      </c>
      <c r="X113" s="5">
        <f>COUNTIF(X$45:X$58,"SA")</f>
        <v>0</v>
      </c>
      <c r="Y113" s="5">
        <f>COUNTIF(Y$45:Y$58,"SA")</f>
        <v>0</v>
      </c>
      <c r="Z113" s="5">
        <f>COUNTIF(Z$45:Z$58,"SA")</f>
        <v>0</v>
      </c>
      <c r="AA113" s="5">
        <f>COUNTIF(AA$45:AA$58,"SA")</f>
        <v>0</v>
      </c>
      <c r="AB113" s="5">
        <f>COUNTIF(AB$45:AB$58,"SA")</f>
        <v>0</v>
      </c>
      <c r="AC113" s="5">
        <f>COUNTIF(AC$45:AC$58,"SA")</f>
        <v>0</v>
      </c>
      <c r="AD113" s="5">
        <f>COUNTIF(AD$45:AD$58,"SA")</f>
        <v>0</v>
      </c>
      <c r="AE113" s="5">
        <f>COUNTIF(AE$45:AE$58,"SA")</f>
        <v>0</v>
      </c>
      <c r="AF113" s="5">
        <f>COUNTIF(AF$45:AF$58,"SA")</f>
        <v>0</v>
      </c>
      <c r="AG113" s="5">
        <f>COUNTIF(AG$45:AG$58,"SA")</f>
        <v>0</v>
      </c>
      <c r="AH113" s="5">
        <f>COUNTIF(AH$45:AH$58,"SA")</f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47"/>
      <c r="BE113" s="3"/>
      <c r="BF113" s="48"/>
      <c r="BG113" s="48"/>
      <c r="BH113" s="48"/>
      <c r="BI113" s="48"/>
      <c r="BJ113" s="48"/>
      <c r="BK113" s="48"/>
      <c r="BL113" s="48"/>
      <c r="BM113" s="48"/>
      <c r="BN113" s="48"/>
      <c r="BO113" s="49"/>
      <c r="BP113" s="49"/>
      <c r="BQ113" s="49"/>
      <c r="BR113" s="49"/>
      <c r="BS113" s="49"/>
      <c r="BT113" s="50"/>
      <c r="BU113" s="51"/>
      <c r="BV113" s="51"/>
      <c r="BW113" s="51"/>
      <c r="BX113" s="51"/>
      <c r="BY113" s="51"/>
      <c r="BZ113" s="51"/>
      <c r="CA113" s="51"/>
      <c r="CB113" s="51"/>
    </row>
    <row r="114" spans="1:88" s="18" customFormat="1" ht="21" customHeight="1" x14ac:dyDescent="0.2">
      <c r="A114" s="1"/>
      <c r="B114" s="1468"/>
      <c r="C114" s="103" t="s">
        <v>183</v>
      </c>
      <c r="D114" s="5">
        <f>COUNTIF(D$45:D$58,"SAT")</f>
        <v>0</v>
      </c>
      <c r="E114" s="5">
        <f>COUNTIF(E$45:E$58,"SAT")</f>
        <v>0</v>
      </c>
      <c r="F114" s="5">
        <f>COUNTIF(F$45:F$58,"SAT")</f>
        <v>0</v>
      </c>
      <c r="G114" s="5">
        <f>COUNTIF(G$45:G$58,"SAT")</f>
        <v>0</v>
      </c>
      <c r="H114" s="5">
        <f>COUNTIF(H$45:H$58,"SAT")</f>
        <v>0</v>
      </c>
      <c r="I114" s="5">
        <f>COUNTIF(I$45:I$58,"SAT")</f>
        <v>0</v>
      </c>
      <c r="J114" s="5">
        <f>COUNTIF(J$45:J$58,"SAT")</f>
        <v>0</v>
      </c>
      <c r="K114" s="5">
        <f>COUNTIF(K$45:K$58,"SAT")</f>
        <v>0</v>
      </c>
      <c r="L114" s="5">
        <f>COUNTIF(L$45:L$58,"SAT")</f>
        <v>0</v>
      </c>
      <c r="M114" s="5">
        <f>COUNTIF(M$45:M$58,"SAT")</f>
        <v>0</v>
      </c>
      <c r="N114" s="5">
        <f>COUNTIF(N$45:N$58,"SAT")</f>
        <v>0</v>
      </c>
      <c r="O114" s="5">
        <f>COUNTIF(O$45:O$58,"SAT")</f>
        <v>0</v>
      </c>
      <c r="P114" s="5">
        <f>COUNTIF(P$45:P$58,"SAT")</f>
        <v>0</v>
      </c>
      <c r="Q114" s="5">
        <f>COUNTIF(Q$45:Q$58,"SAT")</f>
        <v>0</v>
      </c>
      <c r="R114" s="5">
        <f>COUNTIF(R$45:R$58,"SAT")</f>
        <v>0</v>
      </c>
      <c r="S114" s="5">
        <f>COUNTIF(S$45:S$58,"SAT")</f>
        <v>0</v>
      </c>
      <c r="T114" s="5">
        <f>COUNTIF(T$45:T$58,"SAT")</f>
        <v>0</v>
      </c>
      <c r="U114" s="5">
        <f>COUNTIF(U$45:U$58,"SAT")</f>
        <v>0</v>
      </c>
      <c r="V114" s="5">
        <f>COUNTIF(V$45:V$58,"SAT")</f>
        <v>0</v>
      </c>
      <c r="W114" s="5">
        <f>COUNTIF(W$45:W$58,"SAT")</f>
        <v>0</v>
      </c>
      <c r="X114" s="5">
        <f>COUNTIF(X$45:X$58,"SAT")</f>
        <v>0</v>
      </c>
      <c r="Y114" s="5">
        <f>COUNTIF(Y$45:Y$58,"SAT")</f>
        <v>0</v>
      </c>
      <c r="Z114" s="5">
        <f>COUNTIF(Z$45:Z$58,"SAT")</f>
        <v>0</v>
      </c>
      <c r="AA114" s="5">
        <f>COUNTIF(AA$45:AA$58,"SAT")</f>
        <v>0</v>
      </c>
      <c r="AB114" s="5">
        <f>COUNTIF(AB$45:AB$58,"SAT")</f>
        <v>0</v>
      </c>
      <c r="AC114" s="5">
        <f>COUNTIF(AC$45:AC$58,"SAT")</f>
        <v>0</v>
      </c>
      <c r="AD114" s="5">
        <f>COUNTIF(AD$45:AD$58,"SAT")</f>
        <v>0</v>
      </c>
      <c r="AE114" s="5">
        <f>COUNTIF(AE$45:AE$58,"SAT")</f>
        <v>0</v>
      </c>
      <c r="AF114" s="5">
        <f>COUNTIF(AF$45:AF$58,"SAT")</f>
        <v>0</v>
      </c>
      <c r="AG114" s="5">
        <f>COUNTIF(AG$45:AG$58,"SAT")</f>
        <v>0</v>
      </c>
      <c r="AH114" s="5">
        <f>COUNTIF(AH$45:AH$58,"SAT")</f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47"/>
      <c r="BE114" s="3"/>
      <c r="BF114" s="48"/>
      <c r="BG114" s="48"/>
      <c r="BH114" s="48"/>
      <c r="BI114" s="48"/>
      <c r="BJ114" s="48"/>
      <c r="BK114" s="48"/>
      <c r="BL114" s="48"/>
      <c r="BM114" s="48"/>
      <c r="BN114" s="48"/>
      <c r="BO114" s="49"/>
      <c r="BP114" s="49"/>
      <c r="BQ114" s="49"/>
      <c r="BR114" s="49"/>
      <c r="BS114" s="49"/>
      <c r="BT114" s="50"/>
      <c r="BU114" s="51"/>
      <c r="BV114" s="51"/>
      <c r="BW114" s="51"/>
      <c r="BX114" s="51"/>
      <c r="BY114" s="51"/>
      <c r="BZ114" s="51"/>
      <c r="CA114" s="51"/>
      <c r="CB114" s="51"/>
    </row>
    <row r="115" spans="1:88" s="18" customFormat="1" ht="21" customHeight="1" x14ac:dyDescent="0.2">
      <c r="A115" s="1"/>
      <c r="B115" s="1468"/>
      <c r="C115" s="103" t="s">
        <v>39</v>
      </c>
      <c r="D115" s="5">
        <f>COUNTIF(D$45:D$58,"SE")</f>
        <v>0</v>
      </c>
      <c r="E115" s="5">
        <f>COUNTIF(E$45:E$58,"SE")</f>
        <v>0</v>
      </c>
      <c r="F115" s="5">
        <f>COUNTIF(F$45:F$58,"SE")</f>
        <v>0</v>
      </c>
      <c r="G115" s="5">
        <f>COUNTIF(G$45:G$58,"SE")</f>
        <v>0</v>
      </c>
      <c r="H115" s="5">
        <f>COUNTIF(H$45:H$58,"SE")</f>
        <v>0</v>
      </c>
      <c r="I115" s="5">
        <f>COUNTIF(I$45:I$58,"SE")</f>
        <v>0</v>
      </c>
      <c r="J115" s="5">
        <f>COUNTIF(J$45:J$58,"SE")</f>
        <v>0</v>
      </c>
      <c r="K115" s="5">
        <f>COUNTIF(K$45:K$58,"SE")</f>
        <v>0</v>
      </c>
      <c r="L115" s="5">
        <f>COUNTIF(L$45:L$58,"SE")</f>
        <v>0</v>
      </c>
      <c r="M115" s="5">
        <f>COUNTIF(M$45:M$58,"SE")</f>
        <v>0</v>
      </c>
      <c r="N115" s="5">
        <f>COUNTIF(N$45:N$58,"SE")</f>
        <v>0</v>
      </c>
      <c r="O115" s="5">
        <f>COUNTIF(O$45:O$58,"SE")</f>
        <v>0</v>
      </c>
      <c r="P115" s="5">
        <f>COUNTIF(P$45:P$58,"SE")</f>
        <v>0</v>
      </c>
      <c r="Q115" s="5">
        <f>COUNTIF(Q$45:Q$58,"SE")</f>
        <v>0</v>
      </c>
      <c r="R115" s="5">
        <f>COUNTIF(R$45:R$58,"SE")</f>
        <v>0</v>
      </c>
      <c r="S115" s="5">
        <f>COUNTIF(S$45:S$58,"SE")</f>
        <v>0</v>
      </c>
      <c r="T115" s="5">
        <f>COUNTIF(T$45:T$58,"SE")</f>
        <v>0</v>
      </c>
      <c r="U115" s="5">
        <f>COUNTIF(U$45:U$58,"SE")</f>
        <v>0</v>
      </c>
      <c r="V115" s="5">
        <f>COUNTIF(V$45:V$58,"SE")</f>
        <v>0</v>
      </c>
      <c r="W115" s="5">
        <f>COUNTIF(W$45:W$58,"SE")</f>
        <v>0</v>
      </c>
      <c r="X115" s="5">
        <f>COUNTIF(X$45:X$58,"SE")</f>
        <v>0</v>
      </c>
      <c r="Y115" s="5">
        <f>COUNTIF(Y$45:Y$58,"SE")</f>
        <v>0</v>
      </c>
      <c r="Z115" s="5">
        <f>COUNTIF(Z$45:Z$58,"SE")</f>
        <v>0</v>
      </c>
      <c r="AA115" s="5">
        <f>COUNTIF(AA$45:AA$58,"SE")</f>
        <v>0</v>
      </c>
      <c r="AB115" s="5">
        <f>COUNTIF(AB$45:AB$58,"SE")</f>
        <v>0</v>
      </c>
      <c r="AC115" s="5">
        <f>COUNTIF(AC$45:AC$58,"SE")</f>
        <v>0</v>
      </c>
      <c r="AD115" s="5">
        <f>COUNTIF(AD$45:AD$58,"SE")</f>
        <v>0</v>
      </c>
      <c r="AE115" s="5">
        <f>COUNTIF(AE$45:AE$58,"SE")</f>
        <v>0</v>
      </c>
      <c r="AF115" s="5">
        <f>COUNTIF(AF$45:AF$58,"SE")</f>
        <v>0</v>
      </c>
      <c r="AG115" s="5">
        <f>COUNTIF(AG$45:AG$58,"SE")</f>
        <v>0</v>
      </c>
      <c r="AH115" s="5">
        <f>COUNTIF(AH$45:AH$58,"SE")</f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7"/>
      <c r="BE115" s="3"/>
      <c r="BF115" s="48"/>
      <c r="BG115" s="48"/>
      <c r="BH115" s="48"/>
      <c r="BI115" s="48"/>
      <c r="BJ115" s="48"/>
      <c r="BK115" s="48"/>
      <c r="BL115" s="48"/>
      <c r="BM115" s="48"/>
      <c r="BN115" s="48"/>
      <c r="BO115" s="49"/>
      <c r="BP115" s="49"/>
      <c r="BQ115" s="49"/>
      <c r="BR115" s="49"/>
      <c r="BS115" s="49"/>
      <c r="BT115" s="50"/>
      <c r="BU115" s="51"/>
      <c r="BV115" s="51"/>
      <c r="BW115" s="51"/>
      <c r="BX115" s="51"/>
      <c r="BY115" s="51"/>
      <c r="BZ115" s="51"/>
      <c r="CA115" s="51"/>
      <c r="CB115" s="51"/>
    </row>
    <row r="116" spans="1:88" s="57" customFormat="1" ht="21" customHeight="1" x14ac:dyDescent="0.2">
      <c r="A116" s="1"/>
      <c r="B116" s="1468"/>
      <c r="C116" s="103" t="s">
        <v>40</v>
      </c>
      <c r="D116" s="5">
        <f>COUNTIF(D$45:D$58,"TR")</f>
        <v>0</v>
      </c>
      <c r="E116" s="5">
        <f>COUNTIF(E$45:E$58,"TR")</f>
        <v>0</v>
      </c>
      <c r="F116" s="5">
        <f>COUNTIF(F$45:F$58,"TR")</f>
        <v>0</v>
      </c>
      <c r="G116" s="5">
        <f>COUNTIF(G$45:G$58,"TR")</f>
        <v>0</v>
      </c>
      <c r="H116" s="5">
        <f>COUNTIF(H$45:H$58,"TR")</f>
        <v>0</v>
      </c>
      <c r="I116" s="5">
        <f>COUNTIF(I$45:I$58,"TR")</f>
        <v>0</v>
      </c>
      <c r="J116" s="5">
        <f>COUNTIF(J$45:J$58,"TR")</f>
        <v>0</v>
      </c>
      <c r="K116" s="5">
        <f>COUNTIF(K$45:K$58,"TR")</f>
        <v>0</v>
      </c>
      <c r="L116" s="5">
        <f>COUNTIF(L$45:L$58,"TR")</f>
        <v>0</v>
      </c>
      <c r="M116" s="5">
        <f>COUNTIF(M$45:M$58,"TR")</f>
        <v>0</v>
      </c>
      <c r="N116" s="5">
        <f>COUNTIF(N$45:N$58,"TR")</f>
        <v>0</v>
      </c>
      <c r="O116" s="5">
        <f>COUNTIF(O$45:O$58,"TR")</f>
        <v>0</v>
      </c>
      <c r="P116" s="5">
        <f>COUNTIF(P$45:P$58,"TR")</f>
        <v>0</v>
      </c>
      <c r="Q116" s="5">
        <f>COUNTIF(Q$45:Q$58,"TR")</f>
        <v>0</v>
      </c>
      <c r="R116" s="5">
        <f>COUNTIF(R$45:R$58,"TR")</f>
        <v>0</v>
      </c>
      <c r="S116" s="5">
        <f>COUNTIF(S$45:S$58,"TR")</f>
        <v>0</v>
      </c>
      <c r="T116" s="5">
        <f>COUNTIF(T$45:T$58,"TR")</f>
        <v>0</v>
      </c>
      <c r="U116" s="5">
        <f>COUNTIF(U$45:U$58,"TR")</f>
        <v>0</v>
      </c>
      <c r="V116" s="5">
        <f>COUNTIF(V$45:V$58,"TR")</f>
        <v>0</v>
      </c>
      <c r="W116" s="5">
        <f>COUNTIF(W$45:W$58,"TR")</f>
        <v>0</v>
      </c>
      <c r="X116" s="5">
        <f>COUNTIF(X$45:X$58,"TR")</f>
        <v>0</v>
      </c>
      <c r="Y116" s="5">
        <f>COUNTIF(Y$45:Y$58,"TR")</f>
        <v>0</v>
      </c>
      <c r="Z116" s="5">
        <f>COUNTIF(Z$45:Z$58,"TR")</f>
        <v>0</v>
      </c>
      <c r="AA116" s="5">
        <f>COUNTIF(AA$45:AA$58,"TR")</f>
        <v>0</v>
      </c>
      <c r="AB116" s="5">
        <f>COUNTIF(AB$45:AB$58,"TR")</f>
        <v>0</v>
      </c>
      <c r="AC116" s="5">
        <f>COUNTIF(AC$45:AC$58,"TR")</f>
        <v>0</v>
      </c>
      <c r="AD116" s="5">
        <f>COUNTIF(AD$45:AD$58,"TR")</f>
        <v>0</v>
      </c>
      <c r="AE116" s="5">
        <f>COUNTIF(AE$45:AE$58,"TR")</f>
        <v>10</v>
      </c>
      <c r="AF116" s="5">
        <f>COUNTIF(AF$45:AF$58,"TR")</f>
        <v>10</v>
      </c>
      <c r="AG116" s="5">
        <f>COUNTIF(AG$45:AG$58,"TR")</f>
        <v>0</v>
      </c>
      <c r="AH116" s="5">
        <f>COUNTIF(AH$45:AH$58,"TR")</f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7"/>
      <c r="BE116" s="3"/>
      <c r="BF116" s="48"/>
      <c r="BG116" s="48"/>
      <c r="BH116" s="48"/>
      <c r="BI116" s="48"/>
      <c r="BJ116" s="48"/>
      <c r="BK116" s="48"/>
      <c r="BL116" s="48"/>
      <c r="BM116" s="48"/>
      <c r="BN116" s="48"/>
      <c r="BO116" s="49"/>
      <c r="BP116" s="49"/>
      <c r="BQ116" s="49"/>
      <c r="BR116" s="49"/>
      <c r="BS116" s="49"/>
      <c r="BT116" s="50"/>
      <c r="BU116" s="51"/>
      <c r="BV116" s="51"/>
      <c r="BW116" s="51"/>
      <c r="BX116" s="51"/>
      <c r="BY116" s="51"/>
      <c r="BZ116" s="51"/>
      <c r="CA116" s="51"/>
      <c r="CB116" s="51"/>
      <c r="CC116" s="18"/>
      <c r="CD116" s="18"/>
      <c r="CE116" s="18"/>
      <c r="CF116" s="18"/>
      <c r="CG116" s="18"/>
      <c r="CH116" s="18"/>
      <c r="CI116" s="18"/>
      <c r="CJ116" s="18"/>
    </row>
    <row r="117" spans="1:88" s="57" customFormat="1" ht="21" customHeight="1" x14ac:dyDescent="0.2">
      <c r="A117" s="48"/>
      <c r="B117" s="1468"/>
      <c r="C117" s="101" t="s">
        <v>58</v>
      </c>
      <c r="D117" s="14">
        <f>COUNTIF(D$45:D$58,"FOTS")</f>
        <v>0</v>
      </c>
      <c r="E117" s="14">
        <f>COUNTIF(E$45:E$58,"FOTS")</f>
        <v>0</v>
      </c>
      <c r="F117" s="14">
        <f>COUNTIF(F$45:F$58,"FOTS")</f>
        <v>0</v>
      </c>
      <c r="G117" s="14">
        <f>COUNTIF(G$45:G$58,"FOTS")</f>
        <v>0</v>
      </c>
      <c r="H117" s="14">
        <f>COUNTIF(H$45:H$58,"FOTS")</f>
        <v>1</v>
      </c>
      <c r="I117" s="14">
        <f>COUNTIF(I$45:I$58,"FOTS")</f>
        <v>0</v>
      </c>
      <c r="J117" s="14">
        <f>COUNTIF(J$45:J$58,"FOTS")</f>
        <v>0</v>
      </c>
      <c r="K117" s="14">
        <f>COUNTIF(K$45:K$58,"FOTS")</f>
        <v>0</v>
      </c>
      <c r="L117" s="14">
        <f>COUNTIF(L$45:L$58,"FOTS")</f>
        <v>0</v>
      </c>
      <c r="M117" s="14">
        <f>COUNTIF(M$45:M$58,"FOTS")</f>
        <v>0</v>
      </c>
      <c r="N117" s="14">
        <f>COUNTIF(N$45:N$58,"FOTS")</f>
        <v>0</v>
      </c>
      <c r="O117" s="14">
        <f>COUNTIF(O$45:O$58,"FOTS")</f>
        <v>0</v>
      </c>
      <c r="P117" s="14">
        <f>COUNTIF(P$45:P$58,"FOTS")</f>
        <v>0</v>
      </c>
      <c r="Q117" s="14">
        <f>COUNTIF(Q$45:Q$58,"FOTS")</f>
        <v>0</v>
      </c>
      <c r="R117" s="14">
        <f>COUNTIF(R$45:R$58,"FOTS")</f>
        <v>0</v>
      </c>
      <c r="S117" s="14">
        <f>COUNTIF(S$45:S$58,"FOTS")</f>
        <v>0</v>
      </c>
      <c r="T117" s="14">
        <f>COUNTIF(T$45:T$58,"FOTS")</f>
        <v>0</v>
      </c>
      <c r="U117" s="14">
        <f>COUNTIF(U$45:U$58,"FOTS")</f>
        <v>0</v>
      </c>
      <c r="V117" s="14">
        <f>COUNTIF(V$45:V$58,"FOTS")</f>
        <v>0</v>
      </c>
      <c r="W117" s="14">
        <f>COUNTIF(W$45:W$58,"FOTS")</f>
        <v>0</v>
      </c>
      <c r="X117" s="14">
        <f>COUNTIF(X$45:X$58,"FOTS")</f>
        <v>0</v>
      </c>
      <c r="Y117" s="14">
        <f>COUNTIF(Y$45:Y$58,"FOTS")</f>
        <v>0</v>
      </c>
      <c r="Z117" s="14">
        <f>COUNTIF(Z$45:Z$58,"FOTS")</f>
        <v>0</v>
      </c>
      <c r="AA117" s="14">
        <f>COUNTIF(AA$45:AA$58,"FOTS")</f>
        <v>0</v>
      </c>
      <c r="AB117" s="14">
        <f>COUNTIF(AB$45:AB$58,"FOTS")</f>
        <v>0</v>
      </c>
      <c r="AC117" s="14">
        <f>COUNTIF(AC$45:AC$58,"FOTS")</f>
        <v>0</v>
      </c>
      <c r="AD117" s="14">
        <f>COUNTIF(AD$45:AD$58,"FOTS")</f>
        <v>0</v>
      </c>
      <c r="AE117" s="14">
        <f>COUNTIF(AE$45:AE$58,"FOTS")</f>
        <v>0</v>
      </c>
      <c r="AF117" s="14">
        <f>COUNTIF(AF$45:AF$58,"FOTS")</f>
        <v>0</v>
      </c>
      <c r="AG117" s="14">
        <f>COUNTIF(AG$45:AG$58,"FOTS")</f>
        <v>0</v>
      </c>
      <c r="AH117" s="14">
        <f>COUNTIF(AH$45:AH$58,"FOTS")</f>
        <v>0</v>
      </c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96"/>
      <c r="BE117" s="97"/>
      <c r="BF117" s="48"/>
      <c r="BG117" s="48"/>
      <c r="BH117" s="48"/>
      <c r="BI117" s="48"/>
      <c r="BJ117" s="48"/>
      <c r="BK117" s="48"/>
      <c r="BL117" s="48"/>
      <c r="BM117" s="48"/>
      <c r="BN117" s="48"/>
      <c r="BO117" s="50"/>
      <c r="BP117" s="50"/>
      <c r="BQ117" s="50"/>
      <c r="BR117" s="50"/>
      <c r="BS117" s="50"/>
      <c r="BT117" s="50"/>
      <c r="BU117" s="54"/>
      <c r="BV117" s="54"/>
      <c r="BW117" s="54"/>
      <c r="BX117" s="54"/>
      <c r="BY117" s="54"/>
      <c r="BZ117" s="54"/>
      <c r="CA117" s="54"/>
      <c r="CB117" s="54"/>
    </row>
    <row r="118" spans="1:88" s="18" customFormat="1" ht="21" customHeight="1" x14ac:dyDescent="0.2">
      <c r="A118" s="48"/>
      <c r="B118" s="1468"/>
      <c r="C118" s="101" t="s">
        <v>35</v>
      </c>
      <c r="D118" s="14">
        <f>COUNTIF(D$45:D$58,"DISP")</f>
        <v>0</v>
      </c>
      <c r="E118" s="14">
        <f>COUNTIF(E$45:E$58,"DISP")</f>
        <v>0</v>
      </c>
      <c r="F118" s="14">
        <f>COUNTIF(F$45:F$58,"DISP")</f>
        <v>0</v>
      </c>
      <c r="G118" s="14">
        <f>COUNTIF(G$45:G$58,"DISP")</f>
        <v>0</v>
      </c>
      <c r="H118" s="14">
        <f>COUNTIF(H$45:H$58,"DISP")</f>
        <v>0</v>
      </c>
      <c r="I118" s="14">
        <f>COUNTIF(I$45:I$58,"DISP")</f>
        <v>0</v>
      </c>
      <c r="J118" s="14">
        <f>COUNTIF(J$45:J$58,"DISP")</f>
        <v>0</v>
      </c>
      <c r="K118" s="14">
        <f>COUNTIF(K$45:K$58,"DISP")</f>
        <v>0</v>
      </c>
      <c r="L118" s="14">
        <f>COUNTIF(L$45:L$58,"DISP")</f>
        <v>0</v>
      </c>
      <c r="M118" s="14">
        <f>COUNTIF(M$45:M$58,"DISP")</f>
        <v>0</v>
      </c>
      <c r="N118" s="14">
        <f>COUNTIF(N$45:N$58,"DISP")</f>
        <v>0</v>
      </c>
      <c r="O118" s="14">
        <f>COUNTIF(O$45:O$58,"DISP")</f>
        <v>0</v>
      </c>
      <c r="P118" s="14">
        <f>COUNTIF(P$45:P$58,"DISP")</f>
        <v>0</v>
      </c>
      <c r="Q118" s="14">
        <f>COUNTIF(Q$45:Q$58,"DISP")</f>
        <v>0</v>
      </c>
      <c r="R118" s="14">
        <f>COUNTIF(R$45:R$58,"DISP")</f>
        <v>0</v>
      </c>
      <c r="S118" s="14">
        <f>COUNTIF(S$45:S$58,"DISP")</f>
        <v>0</v>
      </c>
      <c r="T118" s="14">
        <f>COUNTIF(T$45:T$58,"DISP")</f>
        <v>0</v>
      </c>
      <c r="U118" s="14">
        <f>COUNTIF(U$45:U$58,"DISP")</f>
        <v>0</v>
      </c>
      <c r="V118" s="14">
        <f>COUNTIF(V$45:V$58,"DISP")</f>
        <v>0</v>
      </c>
      <c r="W118" s="14">
        <f>COUNTIF(W$45:W$58,"DISP")</f>
        <v>0</v>
      </c>
      <c r="X118" s="14">
        <f>COUNTIF(X$45:X$58,"DISP")</f>
        <v>0</v>
      </c>
      <c r="Y118" s="14">
        <f>COUNTIF(Y$45:Y$58,"DISP")</f>
        <v>0</v>
      </c>
      <c r="Z118" s="14">
        <f>COUNTIF(Z$45:Z$58,"DISP")</f>
        <v>0</v>
      </c>
      <c r="AA118" s="14">
        <f>COUNTIF(AA$45:AA$58,"DISP")</f>
        <v>0</v>
      </c>
      <c r="AB118" s="14">
        <f>COUNTIF(AB$45:AB$58,"DISP")</f>
        <v>0</v>
      </c>
      <c r="AC118" s="14">
        <f>COUNTIF(AC$45:AC$58,"DISP")</f>
        <v>0</v>
      </c>
      <c r="AD118" s="14">
        <f>COUNTIF(AD$45:AD$58,"DISP")</f>
        <v>0</v>
      </c>
      <c r="AE118" s="14">
        <f>COUNTIF(AE$45:AE$58,"DISP")</f>
        <v>0</v>
      </c>
      <c r="AF118" s="14">
        <f>COUNTIF(AF$45:AF$58,"DISP")</f>
        <v>0</v>
      </c>
      <c r="AG118" s="14">
        <f>COUNTIF(AG$45:AG$58,"DISP")</f>
        <v>0</v>
      </c>
      <c r="AH118" s="14">
        <f>COUNTIF(AH$45:AH$58,"DISP")</f>
        <v>0</v>
      </c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96"/>
      <c r="BE118" s="97"/>
      <c r="BF118" s="48"/>
      <c r="BG118" s="48"/>
      <c r="BH118" s="48"/>
      <c r="BI118" s="48"/>
      <c r="BJ118" s="48"/>
      <c r="BK118" s="48"/>
      <c r="BL118" s="48"/>
      <c r="BM118" s="48"/>
      <c r="BN118" s="48"/>
      <c r="BO118" s="50"/>
      <c r="BP118" s="50"/>
      <c r="BQ118" s="50"/>
      <c r="BR118" s="50"/>
      <c r="BS118" s="50"/>
      <c r="BT118" s="50"/>
      <c r="BU118" s="54"/>
      <c r="BV118" s="54"/>
      <c r="BW118" s="54"/>
      <c r="BX118" s="54"/>
      <c r="BY118" s="54"/>
      <c r="BZ118" s="54"/>
      <c r="CA118" s="54"/>
      <c r="CB118" s="54"/>
      <c r="CC118" s="57"/>
      <c r="CD118" s="57"/>
      <c r="CE118" s="57"/>
      <c r="CF118" s="57"/>
      <c r="CG118" s="57"/>
      <c r="CH118" s="57"/>
      <c r="CI118" s="57"/>
      <c r="CJ118" s="57"/>
    </row>
    <row r="119" spans="1:88" s="18" customFormat="1" ht="21" customHeight="1" x14ac:dyDescent="0.2">
      <c r="A119" s="99"/>
      <c r="B119" s="1465" t="s">
        <v>23</v>
      </c>
      <c r="C119" s="1466"/>
      <c r="D119" s="129">
        <v>1</v>
      </c>
      <c r="E119" s="129">
        <f t="shared" ref="E119:AH119" si="250">D119+1</f>
        <v>2</v>
      </c>
      <c r="F119" s="129">
        <f t="shared" si="250"/>
        <v>3</v>
      </c>
      <c r="G119" s="129">
        <f t="shared" si="250"/>
        <v>4</v>
      </c>
      <c r="H119" s="129">
        <f t="shared" si="250"/>
        <v>5</v>
      </c>
      <c r="I119" s="129">
        <f t="shared" si="250"/>
        <v>6</v>
      </c>
      <c r="J119" s="129">
        <f t="shared" si="250"/>
        <v>7</v>
      </c>
      <c r="K119" s="602">
        <f t="shared" si="250"/>
        <v>8</v>
      </c>
      <c r="L119" s="129">
        <f t="shared" si="250"/>
        <v>9</v>
      </c>
      <c r="M119" s="129">
        <f t="shared" si="250"/>
        <v>10</v>
      </c>
      <c r="N119" s="129">
        <f t="shared" si="250"/>
        <v>11</v>
      </c>
      <c r="O119" s="129">
        <f t="shared" si="250"/>
        <v>12</v>
      </c>
      <c r="P119" s="129">
        <f t="shared" si="250"/>
        <v>13</v>
      </c>
      <c r="Q119" s="129">
        <f t="shared" si="250"/>
        <v>14</v>
      </c>
      <c r="R119" s="129">
        <f t="shared" si="250"/>
        <v>15</v>
      </c>
      <c r="S119" s="129">
        <f t="shared" si="250"/>
        <v>16</v>
      </c>
      <c r="T119" s="129">
        <f t="shared" si="250"/>
        <v>17</v>
      </c>
      <c r="U119" s="129">
        <f t="shared" si="250"/>
        <v>18</v>
      </c>
      <c r="V119" s="129">
        <f t="shared" si="250"/>
        <v>19</v>
      </c>
      <c r="W119" s="129">
        <f t="shared" si="250"/>
        <v>20</v>
      </c>
      <c r="X119" s="129">
        <f t="shared" si="250"/>
        <v>21</v>
      </c>
      <c r="Y119" s="129">
        <f t="shared" si="250"/>
        <v>22</v>
      </c>
      <c r="Z119" s="129">
        <f t="shared" si="250"/>
        <v>23</v>
      </c>
      <c r="AA119" s="129">
        <f t="shared" si="250"/>
        <v>24</v>
      </c>
      <c r="AB119" s="129">
        <f t="shared" si="250"/>
        <v>25</v>
      </c>
      <c r="AC119" s="129">
        <f t="shared" si="250"/>
        <v>26</v>
      </c>
      <c r="AD119" s="129">
        <f t="shared" si="250"/>
        <v>27</v>
      </c>
      <c r="AE119" s="129">
        <f t="shared" si="250"/>
        <v>28</v>
      </c>
      <c r="AF119" s="129">
        <f t="shared" si="250"/>
        <v>29</v>
      </c>
      <c r="AG119" s="129">
        <f t="shared" si="250"/>
        <v>30</v>
      </c>
      <c r="AH119" s="129">
        <f t="shared" si="250"/>
        <v>31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7"/>
      <c r="BE119" s="3"/>
      <c r="BF119" s="1"/>
      <c r="BG119" s="1"/>
      <c r="BH119" s="1"/>
      <c r="BI119" s="1"/>
      <c r="BJ119" s="1"/>
      <c r="BK119" s="1"/>
      <c r="BL119" s="1"/>
      <c r="BM119" s="1"/>
      <c r="BN119" s="1"/>
      <c r="BO119" s="49"/>
      <c r="BP119" s="49"/>
      <c r="BQ119" s="49"/>
      <c r="BR119" s="49"/>
      <c r="BS119" s="49"/>
      <c r="BT119" s="50"/>
      <c r="BU119" s="51"/>
      <c r="BV119" s="51"/>
      <c r="BW119" s="51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469" t="s">
        <v>203</v>
      </c>
      <c r="C120" s="104" t="s">
        <v>197</v>
      </c>
      <c r="D120" s="5">
        <f t="shared" ref="D120:AH120" si="251">COUNTIF(D60:D60,"fE")+COUNTIF(D60:D60,"fES")+COUNTIF(D60:D60,"fED")+COUNTIF(D60:D60,"fEF")</f>
        <v>0</v>
      </c>
      <c r="E120" s="5">
        <f t="shared" si="251"/>
        <v>0</v>
      </c>
      <c r="F120" s="5">
        <f t="shared" si="251"/>
        <v>0</v>
      </c>
      <c r="G120" s="5">
        <f t="shared" si="251"/>
        <v>0</v>
      </c>
      <c r="H120" s="5">
        <f t="shared" si="251"/>
        <v>0</v>
      </c>
      <c r="I120" s="5">
        <f t="shared" si="251"/>
        <v>0</v>
      </c>
      <c r="J120" s="5">
        <f t="shared" si="251"/>
        <v>0</v>
      </c>
      <c r="K120" s="5">
        <f t="shared" si="251"/>
        <v>0</v>
      </c>
      <c r="L120" s="5">
        <f t="shared" si="251"/>
        <v>0</v>
      </c>
      <c r="M120" s="5">
        <f t="shared" si="251"/>
        <v>0</v>
      </c>
      <c r="N120" s="5">
        <f t="shared" si="251"/>
        <v>0</v>
      </c>
      <c r="O120" s="5">
        <f t="shared" si="251"/>
        <v>0</v>
      </c>
      <c r="P120" s="5">
        <f t="shared" si="251"/>
        <v>0</v>
      </c>
      <c r="Q120" s="5">
        <f t="shared" si="251"/>
        <v>0</v>
      </c>
      <c r="R120" s="5">
        <f t="shared" si="251"/>
        <v>0</v>
      </c>
      <c r="S120" s="5">
        <f t="shared" si="251"/>
        <v>0</v>
      </c>
      <c r="T120" s="5">
        <f t="shared" si="251"/>
        <v>0</v>
      </c>
      <c r="U120" s="5">
        <f t="shared" si="251"/>
        <v>0</v>
      </c>
      <c r="V120" s="5">
        <f t="shared" si="251"/>
        <v>0</v>
      </c>
      <c r="W120" s="5">
        <f t="shared" si="251"/>
        <v>0</v>
      </c>
      <c r="X120" s="5">
        <f t="shared" si="251"/>
        <v>0</v>
      </c>
      <c r="Y120" s="5">
        <f t="shared" si="251"/>
        <v>0</v>
      </c>
      <c r="Z120" s="5">
        <f t="shared" si="251"/>
        <v>0</v>
      </c>
      <c r="AA120" s="5">
        <f t="shared" si="251"/>
        <v>0</v>
      </c>
      <c r="AB120" s="5">
        <f t="shared" si="251"/>
        <v>0</v>
      </c>
      <c r="AC120" s="5">
        <f t="shared" si="251"/>
        <v>0</v>
      </c>
      <c r="AD120" s="5">
        <f t="shared" si="251"/>
        <v>0</v>
      </c>
      <c r="AE120" s="5">
        <f t="shared" si="251"/>
        <v>0</v>
      </c>
      <c r="AF120" s="5">
        <f t="shared" si="251"/>
        <v>0</v>
      </c>
      <c r="AG120" s="5">
        <f t="shared" si="251"/>
        <v>0</v>
      </c>
      <c r="AH120" s="5">
        <f t="shared" si="251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7"/>
      <c r="BE120" s="3"/>
      <c r="BF120" s="48"/>
      <c r="BG120" s="48"/>
      <c r="BH120" s="48"/>
      <c r="BI120" s="48"/>
      <c r="BJ120" s="48"/>
      <c r="BK120" s="48"/>
      <c r="BL120" s="48"/>
      <c r="BM120" s="48"/>
      <c r="BN120" s="48"/>
      <c r="BO120" s="49"/>
      <c r="BP120" s="49"/>
      <c r="BQ120" s="49"/>
      <c r="BR120" s="49"/>
      <c r="BS120" s="49"/>
      <c r="BT120" s="50"/>
      <c r="BU120" s="51"/>
      <c r="BV120" s="51"/>
      <c r="BW120" s="51"/>
      <c r="BX120" s="51"/>
      <c r="BY120" s="51"/>
      <c r="BZ120" s="51"/>
      <c r="CA120" s="51"/>
      <c r="CB120" s="51"/>
    </row>
    <row r="121" spans="1:88" s="18" customFormat="1" ht="21" customHeight="1" x14ac:dyDescent="0.2">
      <c r="A121" s="1"/>
      <c r="B121" s="1469"/>
      <c r="C121" s="104" t="s">
        <v>198</v>
      </c>
      <c r="D121" s="5">
        <f t="shared" ref="D121:AH121" si="252">COUNTIF(D61:D65,"fE")+COUNTIF(D61:D65,"fES")+COUNTIF(D61:D65,"fED")+COUNTIF(D61:D65,"fEF")</f>
        <v>0</v>
      </c>
      <c r="E121" s="5">
        <f t="shared" si="252"/>
        <v>0</v>
      </c>
      <c r="F121" s="5">
        <f t="shared" si="252"/>
        <v>0</v>
      </c>
      <c r="G121" s="5">
        <f t="shared" si="252"/>
        <v>0</v>
      </c>
      <c r="H121" s="5">
        <f t="shared" si="252"/>
        <v>1</v>
      </c>
      <c r="I121" s="5">
        <f t="shared" si="252"/>
        <v>1</v>
      </c>
      <c r="J121" s="5">
        <f t="shared" si="252"/>
        <v>0</v>
      </c>
      <c r="K121" s="5">
        <f t="shared" si="252"/>
        <v>0</v>
      </c>
      <c r="L121" s="5">
        <f t="shared" si="252"/>
        <v>0</v>
      </c>
      <c r="M121" s="5">
        <f t="shared" si="252"/>
        <v>0</v>
      </c>
      <c r="N121" s="5">
        <f t="shared" si="252"/>
        <v>0</v>
      </c>
      <c r="O121" s="5">
        <f t="shared" si="252"/>
        <v>0</v>
      </c>
      <c r="P121" s="5">
        <f t="shared" si="252"/>
        <v>0</v>
      </c>
      <c r="Q121" s="5">
        <f t="shared" si="252"/>
        <v>0</v>
      </c>
      <c r="R121" s="5">
        <f t="shared" si="252"/>
        <v>0</v>
      </c>
      <c r="S121" s="5">
        <f t="shared" si="252"/>
        <v>0</v>
      </c>
      <c r="T121" s="5">
        <f t="shared" si="252"/>
        <v>1</v>
      </c>
      <c r="U121" s="5">
        <f t="shared" si="252"/>
        <v>1</v>
      </c>
      <c r="V121" s="5">
        <f t="shared" si="252"/>
        <v>1</v>
      </c>
      <c r="W121" s="5">
        <f t="shared" si="252"/>
        <v>1</v>
      </c>
      <c r="X121" s="5">
        <f t="shared" si="252"/>
        <v>1</v>
      </c>
      <c r="Y121" s="5">
        <f t="shared" si="252"/>
        <v>1</v>
      </c>
      <c r="Z121" s="5">
        <f t="shared" si="252"/>
        <v>1</v>
      </c>
      <c r="AA121" s="5">
        <f t="shared" si="252"/>
        <v>1</v>
      </c>
      <c r="AB121" s="5">
        <f t="shared" si="252"/>
        <v>1</v>
      </c>
      <c r="AC121" s="5">
        <f t="shared" si="252"/>
        <v>1</v>
      </c>
      <c r="AD121" s="5">
        <f t="shared" si="252"/>
        <v>1</v>
      </c>
      <c r="AE121" s="5">
        <f t="shared" si="252"/>
        <v>0</v>
      </c>
      <c r="AF121" s="5">
        <f t="shared" si="252"/>
        <v>0</v>
      </c>
      <c r="AG121" s="5">
        <f t="shared" si="252"/>
        <v>0</v>
      </c>
      <c r="AH121" s="5">
        <f t="shared" si="252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7"/>
      <c r="BE121" s="3"/>
      <c r="BF121" s="48"/>
      <c r="BG121" s="48"/>
      <c r="BH121" s="48"/>
      <c r="BI121" s="48"/>
      <c r="BJ121" s="48"/>
      <c r="BK121" s="48"/>
      <c r="BL121" s="48"/>
      <c r="BM121" s="48"/>
      <c r="BN121" s="48"/>
      <c r="BO121" s="49"/>
      <c r="BP121" s="49"/>
      <c r="BQ121" s="49"/>
      <c r="BR121" s="49"/>
      <c r="BS121" s="49"/>
      <c r="BT121" s="50"/>
      <c r="BU121" s="51"/>
      <c r="BV121" s="51"/>
      <c r="BW121" s="51"/>
      <c r="BX121" s="51"/>
      <c r="BY121" s="51"/>
      <c r="BZ121" s="51"/>
      <c r="CA121" s="51"/>
      <c r="CB121" s="51"/>
    </row>
    <row r="122" spans="1:88" s="18" customFormat="1" ht="21" customHeight="1" x14ac:dyDescent="0.2">
      <c r="A122" s="1"/>
      <c r="B122" s="1469"/>
      <c r="C122" s="104" t="s">
        <v>199</v>
      </c>
      <c r="D122" s="5">
        <f t="shared" ref="D122:AH122" si="253">+COUNTIF(D66:D75,"fE")+COUNTIF(D66:D75,"fES")+COUNTIF(D66:D75,"fED")+COUNTIF(D66:D75,"fEF")</f>
        <v>0</v>
      </c>
      <c r="E122" s="5">
        <f t="shared" si="253"/>
        <v>0</v>
      </c>
      <c r="F122" s="5">
        <f t="shared" si="253"/>
        <v>0</v>
      </c>
      <c r="G122" s="5">
        <f t="shared" si="253"/>
        <v>0</v>
      </c>
      <c r="H122" s="5">
        <f t="shared" si="253"/>
        <v>0</v>
      </c>
      <c r="I122" s="5">
        <f t="shared" si="253"/>
        <v>0</v>
      </c>
      <c r="J122" s="5">
        <f t="shared" si="253"/>
        <v>0</v>
      </c>
      <c r="K122" s="5">
        <f t="shared" si="253"/>
        <v>0</v>
      </c>
      <c r="L122" s="5">
        <f t="shared" si="253"/>
        <v>1</v>
      </c>
      <c r="M122" s="5">
        <f t="shared" si="253"/>
        <v>2</v>
      </c>
      <c r="N122" s="5">
        <f t="shared" si="253"/>
        <v>2</v>
      </c>
      <c r="O122" s="5">
        <f t="shared" si="253"/>
        <v>2</v>
      </c>
      <c r="P122" s="5">
        <f t="shared" si="253"/>
        <v>1</v>
      </c>
      <c r="Q122" s="5">
        <f t="shared" si="253"/>
        <v>0</v>
      </c>
      <c r="R122" s="5">
        <f t="shared" si="253"/>
        <v>0</v>
      </c>
      <c r="S122" s="5">
        <f t="shared" si="253"/>
        <v>0</v>
      </c>
      <c r="T122" s="5">
        <f t="shared" si="253"/>
        <v>0</v>
      </c>
      <c r="U122" s="5">
        <f t="shared" si="253"/>
        <v>0</v>
      </c>
      <c r="V122" s="5">
        <f t="shared" si="253"/>
        <v>0</v>
      </c>
      <c r="W122" s="5">
        <f t="shared" si="253"/>
        <v>0</v>
      </c>
      <c r="X122" s="5">
        <f t="shared" si="253"/>
        <v>1</v>
      </c>
      <c r="Y122" s="5">
        <f t="shared" si="253"/>
        <v>1</v>
      </c>
      <c r="Z122" s="5">
        <f t="shared" si="253"/>
        <v>1</v>
      </c>
      <c r="AA122" s="5">
        <f t="shared" si="253"/>
        <v>1</v>
      </c>
      <c r="AB122" s="5">
        <f t="shared" si="253"/>
        <v>1</v>
      </c>
      <c r="AC122" s="5">
        <f t="shared" si="253"/>
        <v>1</v>
      </c>
      <c r="AD122" s="5">
        <f t="shared" si="253"/>
        <v>0</v>
      </c>
      <c r="AE122" s="5">
        <f t="shared" si="253"/>
        <v>0</v>
      </c>
      <c r="AF122" s="5">
        <f t="shared" si="253"/>
        <v>0</v>
      </c>
      <c r="AG122" s="5">
        <f t="shared" si="253"/>
        <v>0</v>
      </c>
      <c r="AH122" s="5">
        <f t="shared" si="253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7"/>
      <c r="BE122" s="3"/>
      <c r="BF122" s="48"/>
      <c r="BG122" s="48"/>
      <c r="BH122" s="48"/>
      <c r="BI122" s="48"/>
      <c r="BJ122" s="48"/>
      <c r="BK122" s="48"/>
      <c r="BL122" s="48"/>
      <c r="BM122" s="48"/>
      <c r="BN122" s="48"/>
      <c r="BO122" s="49"/>
      <c r="BP122" s="49"/>
      <c r="BQ122" s="49"/>
      <c r="BR122" s="49"/>
      <c r="BS122" s="49"/>
      <c r="BT122" s="50"/>
      <c r="BU122" s="51"/>
      <c r="BV122" s="51"/>
      <c r="BW122" s="51"/>
      <c r="BX122" s="51"/>
      <c r="BY122" s="51"/>
      <c r="BZ122" s="51"/>
      <c r="CA122" s="51"/>
      <c r="CB122" s="51"/>
    </row>
    <row r="123" spans="1:88" s="18" customFormat="1" ht="21" customHeight="1" x14ac:dyDescent="0.2">
      <c r="A123" s="1"/>
      <c r="B123" s="1469"/>
      <c r="C123" s="101" t="s">
        <v>200</v>
      </c>
      <c r="D123" s="14">
        <f>SUM(D120:D122)</f>
        <v>0</v>
      </c>
      <c r="E123" s="14">
        <f t="shared" ref="E123:AE123" si="254">SUM(E120:E122)</f>
        <v>0</v>
      </c>
      <c r="F123" s="14">
        <f t="shared" si="254"/>
        <v>0</v>
      </c>
      <c r="G123" s="14">
        <f t="shared" si="254"/>
        <v>0</v>
      </c>
      <c r="H123" s="14">
        <f t="shared" si="254"/>
        <v>1</v>
      </c>
      <c r="I123" s="14">
        <f t="shared" si="254"/>
        <v>1</v>
      </c>
      <c r="J123" s="14">
        <f t="shared" si="254"/>
        <v>0</v>
      </c>
      <c r="K123" s="14">
        <f t="shared" si="254"/>
        <v>0</v>
      </c>
      <c r="L123" s="14">
        <f t="shared" si="254"/>
        <v>1</v>
      </c>
      <c r="M123" s="14">
        <f t="shared" si="254"/>
        <v>2</v>
      </c>
      <c r="N123" s="14">
        <f t="shared" si="254"/>
        <v>2</v>
      </c>
      <c r="O123" s="14">
        <f t="shared" si="254"/>
        <v>2</v>
      </c>
      <c r="P123" s="14">
        <f t="shared" si="254"/>
        <v>1</v>
      </c>
      <c r="Q123" s="14">
        <f t="shared" si="254"/>
        <v>0</v>
      </c>
      <c r="R123" s="14">
        <f t="shared" si="254"/>
        <v>0</v>
      </c>
      <c r="S123" s="14">
        <f t="shared" si="254"/>
        <v>0</v>
      </c>
      <c r="T123" s="14">
        <f t="shared" si="254"/>
        <v>1</v>
      </c>
      <c r="U123" s="14">
        <f t="shared" si="254"/>
        <v>1</v>
      </c>
      <c r="V123" s="14">
        <f t="shared" si="254"/>
        <v>1</v>
      </c>
      <c r="W123" s="14">
        <f t="shared" si="254"/>
        <v>1</v>
      </c>
      <c r="X123" s="14">
        <f t="shared" si="254"/>
        <v>2</v>
      </c>
      <c r="Y123" s="14">
        <f t="shared" si="254"/>
        <v>2</v>
      </c>
      <c r="Z123" s="14">
        <f t="shared" si="254"/>
        <v>2</v>
      </c>
      <c r="AA123" s="14">
        <f t="shared" si="254"/>
        <v>2</v>
      </c>
      <c r="AB123" s="14">
        <f t="shared" si="254"/>
        <v>2</v>
      </c>
      <c r="AC123" s="14">
        <f t="shared" si="254"/>
        <v>2</v>
      </c>
      <c r="AD123" s="14">
        <f t="shared" si="254"/>
        <v>1</v>
      </c>
      <c r="AE123" s="14">
        <f t="shared" si="254"/>
        <v>0</v>
      </c>
      <c r="AF123" s="14">
        <f>SUM(AF120:AF122)</f>
        <v>0</v>
      </c>
      <c r="AG123" s="14">
        <f>SUM(AG120:AG122)</f>
        <v>0</v>
      </c>
      <c r="AH123" s="14">
        <f>SUM(AH120:AH122)</f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7"/>
      <c r="BE123" s="3"/>
      <c r="BF123" s="48"/>
      <c r="BG123" s="48"/>
      <c r="BH123" s="48"/>
      <c r="BI123" s="48"/>
      <c r="BJ123" s="48"/>
      <c r="BK123" s="48"/>
      <c r="BL123" s="48"/>
      <c r="BM123" s="48"/>
      <c r="BN123" s="48"/>
      <c r="BO123" s="49"/>
      <c r="BP123" s="49"/>
      <c r="BQ123" s="49"/>
      <c r="BR123" s="49"/>
      <c r="BS123" s="49"/>
      <c r="BT123" s="50"/>
      <c r="BU123" s="51"/>
      <c r="BV123" s="51"/>
      <c r="BW123" s="51"/>
      <c r="BX123" s="51"/>
      <c r="BY123" s="51"/>
      <c r="BZ123" s="51"/>
      <c r="CA123" s="51"/>
      <c r="CB123" s="51"/>
    </row>
    <row r="124" spans="1:88" s="18" customFormat="1" ht="21" customHeight="1" x14ac:dyDescent="0.2">
      <c r="A124" s="1"/>
      <c r="B124" s="1469"/>
      <c r="C124" s="104" t="s">
        <v>36</v>
      </c>
      <c r="D124" s="5">
        <f t="shared" ref="D124:AH124" si="255">COUNTIF(D$60:D$75,"L")</f>
        <v>0</v>
      </c>
      <c r="E124" s="5">
        <f t="shared" si="255"/>
        <v>0</v>
      </c>
      <c r="F124" s="5">
        <f t="shared" si="255"/>
        <v>0</v>
      </c>
      <c r="G124" s="5">
        <f t="shared" si="255"/>
        <v>0</v>
      </c>
      <c r="H124" s="5">
        <f t="shared" si="255"/>
        <v>0</v>
      </c>
      <c r="I124" s="5">
        <f t="shared" si="255"/>
        <v>0</v>
      </c>
      <c r="J124" s="5">
        <f t="shared" si="255"/>
        <v>0</v>
      </c>
      <c r="K124" s="5">
        <f t="shared" si="255"/>
        <v>0</v>
      </c>
      <c r="L124" s="5">
        <f t="shared" si="255"/>
        <v>0</v>
      </c>
      <c r="M124" s="5">
        <f t="shared" si="255"/>
        <v>0</v>
      </c>
      <c r="N124" s="5">
        <f t="shared" si="255"/>
        <v>0</v>
      </c>
      <c r="O124" s="5">
        <f t="shared" si="255"/>
        <v>0</v>
      </c>
      <c r="P124" s="5">
        <f t="shared" si="255"/>
        <v>0</v>
      </c>
      <c r="Q124" s="5">
        <f t="shared" si="255"/>
        <v>0</v>
      </c>
      <c r="R124" s="5">
        <f t="shared" si="255"/>
        <v>0</v>
      </c>
      <c r="S124" s="5">
        <f t="shared" si="255"/>
        <v>0</v>
      </c>
      <c r="T124" s="5">
        <f t="shared" si="255"/>
        <v>0</v>
      </c>
      <c r="U124" s="5">
        <f t="shared" si="255"/>
        <v>0</v>
      </c>
      <c r="V124" s="5">
        <f t="shared" si="255"/>
        <v>0</v>
      </c>
      <c r="W124" s="5">
        <f t="shared" si="255"/>
        <v>0</v>
      </c>
      <c r="X124" s="5">
        <f t="shared" si="255"/>
        <v>0</v>
      </c>
      <c r="Y124" s="5">
        <f t="shared" si="255"/>
        <v>0</v>
      </c>
      <c r="Z124" s="5">
        <f t="shared" si="255"/>
        <v>0</v>
      </c>
      <c r="AA124" s="5">
        <f t="shared" si="255"/>
        <v>0</v>
      </c>
      <c r="AB124" s="5">
        <f t="shared" si="255"/>
        <v>0</v>
      </c>
      <c r="AC124" s="5">
        <f t="shared" si="255"/>
        <v>0</v>
      </c>
      <c r="AD124" s="5">
        <f t="shared" si="255"/>
        <v>0</v>
      </c>
      <c r="AE124" s="5">
        <f t="shared" si="255"/>
        <v>0</v>
      </c>
      <c r="AF124" s="5">
        <f t="shared" si="255"/>
        <v>0</v>
      </c>
      <c r="AG124" s="5">
        <f t="shared" si="255"/>
        <v>0</v>
      </c>
      <c r="AH124" s="5">
        <f t="shared" si="255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7"/>
      <c r="BE124" s="3"/>
      <c r="BF124" s="48"/>
      <c r="BG124" s="48"/>
      <c r="BH124" s="48"/>
      <c r="BI124" s="48"/>
      <c r="BJ124" s="48"/>
      <c r="BK124" s="48"/>
      <c r="BL124" s="48"/>
      <c r="BM124" s="48"/>
      <c r="BN124" s="48"/>
      <c r="BO124" s="49"/>
      <c r="BP124" s="49"/>
      <c r="BQ124" s="49"/>
      <c r="BR124" s="49"/>
      <c r="BS124" s="49"/>
      <c r="BT124" s="50"/>
      <c r="BU124" s="51"/>
      <c r="BV124" s="51"/>
      <c r="BW124" s="51"/>
      <c r="BX124" s="51"/>
      <c r="BY124" s="51"/>
      <c r="BZ124" s="51"/>
      <c r="CA124" s="51"/>
      <c r="CB124" s="51"/>
    </row>
    <row r="125" spans="1:88" s="18" customFormat="1" ht="21" customHeight="1" x14ac:dyDescent="0.2">
      <c r="A125" s="1"/>
      <c r="B125" s="1469"/>
      <c r="C125" s="104" t="s">
        <v>37</v>
      </c>
      <c r="D125" s="5">
        <f t="shared" ref="D125:AH125" si="256">COUNTIF(D$60:D$75,"B")</f>
        <v>2</v>
      </c>
      <c r="E125" s="5">
        <f t="shared" si="256"/>
        <v>2</v>
      </c>
      <c r="F125" s="5">
        <f t="shared" si="256"/>
        <v>2</v>
      </c>
      <c r="G125" s="5">
        <f t="shared" si="256"/>
        <v>2</v>
      </c>
      <c r="H125" s="5">
        <f t="shared" si="256"/>
        <v>0</v>
      </c>
      <c r="I125" s="5">
        <f t="shared" si="256"/>
        <v>0</v>
      </c>
      <c r="J125" s="5">
        <f t="shared" si="256"/>
        <v>2</v>
      </c>
      <c r="K125" s="5">
        <f t="shared" si="256"/>
        <v>2</v>
      </c>
      <c r="L125" s="5">
        <f t="shared" si="256"/>
        <v>2</v>
      </c>
      <c r="M125" s="5">
        <f t="shared" si="256"/>
        <v>2</v>
      </c>
      <c r="N125" s="5">
        <f t="shared" si="256"/>
        <v>2</v>
      </c>
      <c r="O125" s="5">
        <f t="shared" si="256"/>
        <v>0</v>
      </c>
      <c r="P125" s="5">
        <f t="shared" si="256"/>
        <v>0</v>
      </c>
      <c r="Q125" s="5">
        <f t="shared" si="256"/>
        <v>2</v>
      </c>
      <c r="R125" s="5">
        <f t="shared" si="256"/>
        <v>2</v>
      </c>
      <c r="S125" s="5">
        <f t="shared" si="256"/>
        <v>2</v>
      </c>
      <c r="T125" s="5">
        <f t="shared" si="256"/>
        <v>2</v>
      </c>
      <c r="U125" s="5">
        <f t="shared" si="256"/>
        <v>2</v>
      </c>
      <c r="V125" s="5">
        <f t="shared" si="256"/>
        <v>0</v>
      </c>
      <c r="W125" s="5">
        <f t="shared" si="256"/>
        <v>0</v>
      </c>
      <c r="X125" s="5">
        <f t="shared" si="256"/>
        <v>2</v>
      </c>
      <c r="Y125" s="5">
        <f t="shared" si="256"/>
        <v>2</v>
      </c>
      <c r="Z125" s="5">
        <f t="shared" si="256"/>
        <v>2</v>
      </c>
      <c r="AA125" s="5">
        <f t="shared" si="256"/>
        <v>2</v>
      </c>
      <c r="AB125" s="5">
        <f t="shared" si="256"/>
        <v>2</v>
      </c>
      <c r="AC125" s="5">
        <f t="shared" si="256"/>
        <v>0</v>
      </c>
      <c r="AD125" s="5">
        <f t="shared" si="256"/>
        <v>0</v>
      </c>
      <c r="AE125" s="5">
        <f t="shared" si="256"/>
        <v>2</v>
      </c>
      <c r="AF125" s="5">
        <f t="shared" si="256"/>
        <v>2</v>
      </c>
      <c r="AG125" s="5">
        <f t="shared" si="256"/>
        <v>2</v>
      </c>
      <c r="AH125" s="5">
        <f t="shared" si="256"/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7"/>
      <c r="BE125" s="3"/>
      <c r="BF125" s="48"/>
      <c r="BG125" s="48"/>
      <c r="BH125" s="48"/>
      <c r="BI125" s="48"/>
      <c r="BJ125" s="48"/>
      <c r="BK125" s="48"/>
      <c r="BL125" s="48"/>
      <c r="BM125" s="48"/>
      <c r="BN125" s="48"/>
      <c r="BO125" s="49"/>
      <c r="BP125" s="49"/>
      <c r="BQ125" s="49"/>
      <c r="BR125" s="49"/>
      <c r="BS125" s="49"/>
      <c r="BT125" s="50"/>
      <c r="BU125" s="51"/>
      <c r="BV125" s="51"/>
      <c r="BW125" s="51"/>
      <c r="BX125" s="51"/>
      <c r="BY125" s="51"/>
      <c r="BZ125" s="51"/>
      <c r="CA125" s="51"/>
      <c r="CB125" s="51"/>
    </row>
    <row r="126" spans="1:88" s="18" customFormat="1" ht="21" customHeight="1" x14ac:dyDescent="0.2">
      <c r="A126" s="1"/>
      <c r="B126" s="1469"/>
      <c r="C126" s="104" t="s">
        <v>38</v>
      </c>
      <c r="D126" s="5">
        <f t="shared" ref="D126:AH126" si="257">COUNTIF(D$60:D$75,"SA")</f>
        <v>0</v>
      </c>
      <c r="E126" s="5">
        <f t="shared" si="257"/>
        <v>0</v>
      </c>
      <c r="F126" s="5">
        <f t="shared" si="257"/>
        <v>0</v>
      </c>
      <c r="G126" s="5">
        <f t="shared" si="257"/>
        <v>0</v>
      </c>
      <c r="H126" s="5">
        <f t="shared" si="257"/>
        <v>0</v>
      </c>
      <c r="I126" s="5">
        <f t="shared" si="257"/>
        <v>0</v>
      </c>
      <c r="J126" s="5">
        <f t="shared" si="257"/>
        <v>0</v>
      </c>
      <c r="K126" s="5">
        <f t="shared" si="257"/>
        <v>0</v>
      </c>
      <c r="L126" s="5">
        <f t="shared" si="257"/>
        <v>0</v>
      </c>
      <c r="M126" s="5">
        <f t="shared" si="257"/>
        <v>0</v>
      </c>
      <c r="N126" s="5">
        <f t="shared" si="257"/>
        <v>0</v>
      </c>
      <c r="O126" s="5">
        <f t="shared" si="257"/>
        <v>0</v>
      </c>
      <c r="P126" s="5">
        <f t="shared" si="257"/>
        <v>0</v>
      </c>
      <c r="Q126" s="5">
        <f t="shared" si="257"/>
        <v>0</v>
      </c>
      <c r="R126" s="5">
        <f t="shared" si="257"/>
        <v>0</v>
      </c>
      <c r="S126" s="5">
        <f t="shared" si="257"/>
        <v>0</v>
      </c>
      <c r="T126" s="5">
        <f t="shared" si="257"/>
        <v>0</v>
      </c>
      <c r="U126" s="5">
        <f t="shared" si="257"/>
        <v>0</v>
      </c>
      <c r="V126" s="5">
        <f t="shared" si="257"/>
        <v>0</v>
      </c>
      <c r="W126" s="5">
        <f t="shared" si="257"/>
        <v>0</v>
      </c>
      <c r="X126" s="5">
        <f t="shared" si="257"/>
        <v>0</v>
      </c>
      <c r="Y126" s="5">
        <f t="shared" si="257"/>
        <v>0</v>
      </c>
      <c r="Z126" s="5">
        <f t="shared" si="257"/>
        <v>0</v>
      </c>
      <c r="AA126" s="5">
        <f t="shared" si="257"/>
        <v>0</v>
      </c>
      <c r="AB126" s="5">
        <f t="shared" si="257"/>
        <v>0</v>
      </c>
      <c r="AC126" s="5">
        <f t="shared" si="257"/>
        <v>0</v>
      </c>
      <c r="AD126" s="5">
        <f t="shared" si="257"/>
        <v>0</v>
      </c>
      <c r="AE126" s="5">
        <f t="shared" si="257"/>
        <v>0</v>
      </c>
      <c r="AF126" s="5">
        <f t="shared" si="257"/>
        <v>0</v>
      </c>
      <c r="AG126" s="5">
        <f t="shared" si="257"/>
        <v>0</v>
      </c>
      <c r="AH126" s="5">
        <f t="shared" si="257"/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47"/>
      <c r="BE126" s="3"/>
      <c r="BF126" s="48"/>
      <c r="BG126" s="48"/>
      <c r="BH126" s="48"/>
      <c r="BI126" s="48"/>
      <c r="BJ126" s="48"/>
      <c r="BK126" s="48"/>
      <c r="BL126" s="48"/>
      <c r="BM126" s="48"/>
      <c r="BN126" s="48"/>
      <c r="BO126" s="49"/>
      <c r="BP126" s="49"/>
      <c r="BQ126" s="49"/>
      <c r="BR126" s="49"/>
      <c r="BS126" s="49"/>
      <c r="BT126" s="50"/>
      <c r="BU126" s="51"/>
      <c r="BV126" s="51"/>
      <c r="BW126" s="51"/>
      <c r="BX126" s="51"/>
      <c r="BY126" s="51"/>
      <c r="BZ126" s="51"/>
      <c r="CA126" s="51"/>
      <c r="CB126" s="51"/>
    </row>
    <row r="127" spans="1:88" s="18" customFormat="1" ht="21" customHeight="1" x14ac:dyDescent="0.2">
      <c r="A127" s="1"/>
      <c r="B127" s="1469"/>
      <c r="C127" s="104" t="s">
        <v>183</v>
      </c>
      <c r="D127" s="5">
        <f t="shared" ref="D127:AH127" si="258">COUNTIF(D$60:D$75,"SAT")</f>
        <v>0</v>
      </c>
      <c r="E127" s="5">
        <f t="shared" si="258"/>
        <v>0</v>
      </c>
      <c r="F127" s="5">
        <f t="shared" si="258"/>
        <v>0</v>
      </c>
      <c r="G127" s="5">
        <f t="shared" si="258"/>
        <v>0</v>
      </c>
      <c r="H127" s="5">
        <f t="shared" si="258"/>
        <v>0</v>
      </c>
      <c r="I127" s="5">
        <f t="shared" si="258"/>
        <v>0</v>
      </c>
      <c r="J127" s="5">
        <f t="shared" si="258"/>
        <v>0</v>
      </c>
      <c r="K127" s="5">
        <f t="shared" si="258"/>
        <v>0</v>
      </c>
      <c r="L127" s="5">
        <f t="shared" si="258"/>
        <v>0</v>
      </c>
      <c r="M127" s="5">
        <f t="shared" si="258"/>
        <v>0</v>
      </c>
      <c r="N127" s="5">
        <f t="shared" si="258"/>
        <v>0</v>
      </c>
      <c r="O127" s="5">
        <f t="shared" si="258"/>
        <v>0</v>
      </c>
      <c r="P127" s="5">
        <f t="shared" si="258"/>
        <v>0</v>
      </c>
      <c r="Q127" s="5">
        <f t="shared" si="258"/>
        <v>0</v>
      </c>
      <c r="R127" s="5">
        <f t="shared" si="258"/>
        <v>0</v>
      </c>
      <c r="S127" s="5">
        <f t="shared" si="258"/>
        <v>0</v>
      </c>
      <c r="T127" s="5">
        <f t="shared" si="258"/>
        <v>0</v>
      </c>
      <c r="U127" s="5">
        <f t="shared" si="258"/>
        <v>0</v>
      </c>
      <c r="V127" s="5">
        <f t="shared" si="258"/>
        <v>0</v>
      </c>
      <c r="W127" s="5">
        <f t="shared" si="258"/>
        <v>0</v>
      </c>
      <c r="X127" s="5">
        <f t="shared" si="258"/>
        <v>0</v>
      </c>
      <c r="Y127" s="5">
        <f t="shared" si="258"/>
        <v>0</v>
      </c>
      <c r="Z127" s="5">
        <f t="shared" si="258"/>
        <v>0</v>
      </c>
      <c r="AA127" s="5">
        <f t="shared" si="258"/>
        <v>0</v>
      </c>
      <c r="AB127" s="5">
        <f t="shared" si="258"/>
        <v>0</v>
      </c>
      <c r="AC127" s="5">
        <f t="shared" si="258"/>
        <v>0</v>
      </c>
      <c r="AD127" s="5">
        <f t="shared" si="258"/>
        <v>0</v>
      </c>
      <c r="AE127" s="5">
        <f t="shared" si="258"/>
        <v>0</v>
      </c>
      <c r="AF127" s="5">
        <f t="shared" si="258"/>
        <v>0</v>
      </c>
      <c r="AG127" s="5">
        <f t="shared" si="258"/>
        <v>0</v>
      </c>
      <c r="AH127" s="5">
        <f t="shared" si="258"/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47"/>
      <c r="BE127" s="3"/>
      <c r="BF127" s="48"/>
      <c r="BG127" s="48"/>
      <c r="BH127" s="48"/>
      <c r="BI127" s="48"/>
      <c r="BJ127" s="48"/>
      <c r="BK127" s="48"/>
      <c r="BL127" s="48"/>
      <c r="BM127" s="48"/>
      <c r="BN127" s="48"/>
      <c r="BO127" s="49"/>
      <c r="BP127" s="49"/>
      <c r="BQ127" s="49"/>
      <c r="BR127" s="49"/>
      <c r="BS127" s="49"/>
      <c r="BT127" s="50"/>
      <c r="BU127" s="51"/>
      <c r="BV127" s="51"/>
      <c r="BW127" s="51"/>
      <c r="BX127" s="51"/>
      <c r="BY127" s="51"/>
      <c r="BZ127" s="51"/>
      <c r="CA127" s="51"/>
      <c r="CB127" s="51"/>
    </row>
    <row r="128" spans="1:88" s="18" customFormat="1" ht="21" customHeight="1" x14ac:dyDescent="0.2">
      <c r="A128" s="1"/>
      <c r="B128" s="1469"/>
      <c r="C128" s="104" t="s">
        <v>39</v>
      </c>
      <c r="D128" s="5">
        <f t="shared" ref="D128:AH128" si="259">COUNTIF(D$60:D$75,"SE")</f>
        <v>0</v>
      </c>
      <c r="E128" s="5">
        <f t="shared" si="259"/>
        <v>0</v>
      </c>
      <c r="F128" s="5">
        <f t="shared" si="259"/>
        <v>0</v>
      </c>
      <c r="G128" s="5">
        <f t="shared" si="259"/>
        <v>0</v>
      </c>
      <c r="H128" s="5">
        <f t="shared" si="259"/>
        <v>0</v>
      </c>
      <c r="I128" s="5">
        <f t="shared" si="259"/>
        <v>0</v>
      </c>
      <c r="J128" s="5">
        <f t="shared" si="259"/>
        <v>0</v>
      </c>
      <c r="K128" s="5">
        <f t="shared" si="259"/>
        <v>0</v>
      </c>
      <c r="L128" s="5">
        <f t="shared" si="259"/>
        <v>0</v>
      </c>
      <c r="M128" s="5">
        <f t="shared" si="259"/>
        <v>0</v>
      </c>
      <c r="N128" s="5">
        <f t="shared" si="259"/>
        <v>0</v>
      </c>
      <c r="O128" s="5">
        <f t="shared" si="259"/>
        <v>0</v>
      </c>
      <c r="P128" s="5">
        <f t="shared" si="259"/>
        <v>0</v>
      </c>
      <c r="Q128" s="5">
        <f t="shared" si="259"/>
        <v>0</v>
      </c>
      <c r="R128" s="5">
        <f t="shared" si="259"/>
        <v>0</v>
      </c>
      <c r="S128" s="5">
        <f t="shared" si="259"/>
        <v>0</v>
      </c>
      <c r="T128" s="5">
        <f t="shared" si="259"/>
        <v>0</v>
      </c>
      <c r="U128" s="5">
        <f t="shared" si="259"/>
        <v>0</v>
      </c>
      <c r="V128" s="5">
        <f t="shared" si="259"/>
        <v>0</v>
      </c>
      <c r="W128" s="5">
        <f t="shared" si="259"/>
        <v>0</v>
      </c>
      <c r="X128" s="5">
        <f t="shared" si="259"/>
        <v>0</v>
      </c>
      <c r="Y128" s="5">
        <f t="shared" si="259"/>
        <v>0</v>
      </c>
      <c r="Z128" s="5">
        <f t="shared" si="259"/>
        <v>0</v>
      </c>
      <c r="AA128" s="5">
        <f t="shared" si="259"/>
        <v>0</v>
      </c>
      <c r="AB128" s="5">
        <f t="shared" si="259"/>
        <v>0</v>
      </c>
      <c r="AC128" s="5">
        <f t="shared" si="259"/>
        <v>0</v>
      </c>
      <c r="AD128" s="5">
        <f t="shared" si="259"/>
        <v>0</v>
      </c>
      <c r="AE128" s="5">
        <f t="shared" si="259"/>
        <v>0</v>
      </c>
      <c r="AF128" s="5">
        <f t="shared" si="259"/>
        <v>0</v>
      </c>
      <c r="AG128" s="5">
        <f t="shared" si="259"/>
        <v>0</v>
      </c>
      <c r="AH128" s="5">
        <f t="shared" si="259"/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7"/>
      <c r="BE128" s="3"/>
      <c r="BF128" s="48"/>
      <c r="BG128" s="48"/>
      <c r="BH128" s="48"/>
      <c r="BI128" s="48"/>
      <c r="BJ128" s="48"/>
      <c r="BK128" s="48"/>
      <c r="BL128" s="48"/>
      <c r="BM128" s="48"/>
      <c r="BN128" s="48"/>
      <c r="BO128" s="49"/>
      <c r="BP128" s="49"/>
      <c r="BQ128" s="49"/>
      <c r="BR128" s="49"/>
      <c r="BS128" s="49"/>
      <c r="BT128" s="50"/>
      <c r="BU128" s="51"/>
      <c r="BV128" s="51"/>
      <c r="BW128" s="51"/>
      <c r="BX128" s="51"/>
      <c r="BY128" s="51"/>
      <c r="BZ128" s="51"/>
      <c r="CA128" s="51"/>
      <c r="CB128" s="51"/>
    </row>
    <row r="129" spans="1:88" s="57" customFormat="1" ht="21" customHeight="1" x14ac:dyDescent="0.2">
      <c r="A129" s="1"/>
      <c r="B129" s="1469"/>
      <c r="C129" s="104" t="s">
        <v>40</v>
      </c>
      <c r="D129" s="5">
        <f t="shared" ref="D129:AH129" si="260">COUNTIF(D$60:D$75,"TR")</f>
        <v>0</v>
      </c>
      <c r="E129" s="5">
        <f t="shared" si="260"/>
        <v>0</v>
      </c>
      <c r="F129" s="5">
        <f t="shared" si="260"/>
        <v>0</v>
      </c>
      <c r="G129" s="5">
        <f t="shared" si="260"/>
        <v>0</v>
      </c>
      <c r="H129" s="5">
        <f t="shared" si="260"/>
        <v>0</v>
      </c>
      <c r="I129" s="5">
        <f t="shared" si="260"/>
        <v>0</v>
      </c>
      <c r="J129" s="5">
        <f t="shared" si="260"/>
        <v>0</v>
      </c>
      <c r="K129" s="5">
        <f t="shared" si="260"/>
        <v>0</v>
      </c>
      <c r="L129" s="5">
        <f t="shared" si="260"/>
        <v>0</v>
      </c>
      <c r="M129" s="5">
        <f t="shared" si="260"/>
        <v>0</v>
      </c>
      <c r="N129" s="5">
        <f t="shared" si="260"/>
        <v>0</v>
      </c>
      <c r="O129" s="5">
        <f t="shared" si="260"/>
        <v>0</v>
      </c>
      <c r="P129" s="5">
        <f t="shared" si="260"/>
        <v>0</v>
      </c>
      <c r="Q129" s="5">
        <f t="shared" si="260"/>
        <v>0</v>
      </c>
      <c r="R129" s="5">
        <f t="shared" si="260"/>
        <v>0</v>
      </c>
      <c r="S129" s="5">
        <f t="shared" si="260"/>
        <v>0</v>
      </c>
      <c r="T129" s="5">
        <f t="shared" si="260"/>
        <v>0</v>
      </c>
      <c r="U129" s="5">
        <f t="shared" si="260"/>
        <v>0</v>
      </c>
      <c r="V129" s="5">
        <f t="shared" si="260"/>
        <v>0</v>
      </c>
      <c r="W129" s="5">
        <f t="shared" si="260"/>
        <v>0</v>
      </c>
      <c r="X129" s="5">
        <f t="shared" si="260"/>
        <v>0</v>
      </c>
      <c r="Y129" s="5">
        <f t="shared" si="260"/>
        <v>0</v>
      </c>
      <c r="Z129" s="5">
        <f t="shared" si="260"/>
        <v>0</v>
      </c>
      <c r="AA129" s="5">
        <f t="shared" si="260"/>
        <v>0</v>
      </c>
      <c r="AB129" s="5">
        <f t="shared" si="260"/>
        <v>0</v>
      </c>
      <c r="AC129" s="5">
        <f t="shared" si="260"/>
        <v>0</v>
      </c>
      <c r="AD129" s="5">
        <f t="shared" si="260"/>
        <v>0</v>
      </c>
      <c r="AE129" s="5">
        <f t="shared" si="260"/>
        <v>0</v>
      </c>
      <c r="AF129" s="5">
        <f t="shared" si="260"/>
        <v>0</v>
      </c>
      <c r="AG129" s="5">
        <f t="shared" si="260"/>
        <v>0</v>
      </c>
      <c r="AH129" s="5">
        <f t="shared" si="260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7"/>
      <c r="BE129" s="3"/>
      <c r="BF129" s="48"/>
      <c r="BG129" s="48"/>
      <c r="BH129" s="48"/>
      <c r="BI129" s="48"/>
      <c r="BJ129" s="48"/>
      <c r="BK129" s="48"/>
      <c r="BL129" s="48"/>
      <c r="BM129" s="48"/>
      <c r="BN129" s="48"/>
      <c r="BO129" s="49"/>
      <c r="BP129" s="49"/>
      <c r="BQ129" s="49"/>
      <c r="BR129" s="49"/>
      <c r="BS129" s="49"/>
      <c r="BT129" s="50"/>
      <c r="BU129" s="51"/>
      <c r="BV129" s="51"/>
      <c r="BW129" s="51"/>
      <c r="BX129" s="51"/>
      <c r="BY129" s="51"/>
      <c r="BZ129" s="51"/>
      <c r="CA129" s="51"/>
      <c r="CB129" s="51"/>
      <c r="CC129" s="18"/>
      <c r="CD129" s="18"/>
      <c r="CE129" s="18"/>
      <c r="CF129" s="18"/>
      <c r="CG129" s="18"/>
      <c r="CH129" s="18"/>
      <c r="CI129" s="18"/>
      <c r="CJ129" s="18"/>
    </row>
    <row r="130" spans="1:88" s="57" customFormat="1" ht="21" customHeight="1" x14ac:dyDescent="0.2">
      <c r="A130" s="48"/>
      <c r="B130" s="1469"/>
      <c r="C130" s="101" t="s">
        <v>58</v>
      </c>
      <c r="D130" s="14">
        <f t="shared" ref="D130:AH130" si="261">COUNTIF(D$60:D$75,"FOTS")</f>
        <v>0</v>
      </c>
      <c r="E130" s="14">
        <f t="shared" si="261"/>
        <v>0</v>
      </c>
      <c r="F130" s="14">
        <f t="shared" si="261"/>
        <v>0</v>
      </c>
      <c r="G130" s="14">
        <f t="shared" si="261"/>
        <v>0</v>
      </c>
      <c r="H130" s="14">
        <f t="shared" si="261"/>
        <v>0</v>
      </c>
      <c r="I130" s="14">
        <f t="shared" si="261"/>
        <v>1</v>
      </c>
      <c r="J130" s="14">
        <f t="shared" si="261"/>
        <v>0</v>
      </c>
      <c r="K130" s="14">
        <f t="shared" si="261"/>
        <v>0</v>
      </c>
      <c r="L130" s="14">
        <f t="shared" si="261"/>
        <v>0</v>
      </c>
      <c r="M130" s="14">
        <f t="shared" si="261"/>
        <v>0</v>
      </c>
      <c r="N130" s="14">
        <f t="shared" si="261"/>
        <v>0</v>
      </c>
      <c r="O130" s="14">
        <f t="shared" si="261"/>
        <v>0</v>
      </c>
      <c r="P130" s="14">
        <f t="shared" si="261"/>
        <v>1</v>
      </c>
      <c r="Q130" s="14">
        <f t="shared" si="261"/>
        <v>1</v>
      </c>
      <c r="R130" s="14">
        <f t="shared" si="261"/>
        <v>0</v>
      </c>
      <c r="S130" s="14">
        <f t="shared" si="261"/>
        <v>0</v>
      </c>
      <c r="T130" s="14">
        <f t="shared" si="261"/>
        <v>0</v>
      </c>
      <c r="U130" s="14">
        <f t="shared" si="261"/>
        <v>0</v>
      </c>
      <c r="V130" s="14">
        <f t="shared" si="261"/>
        <v>0</v>
      </c>
      <c r="W130" s="14">
        <f t="shared" si="261"/>
        <v>0</v>
      </c>
      <c r="X130" s="14">
        <f t="shared" si="261"/>
        <v>0</v>
      </c>
      <c r="Y130" s="14">
        <f t="shared" si="261"/>
        <v>0</v>
      </c>
      <c r="Z130" s="14">
        <f t="shared" si="261"/>
        <v>0</v>
      </c>
      <c r="AA130" s="14">
        <f t="shared" si="261"/>
        <v>0</v>
      </c>
      <c r="AB130" s="14">
        <f t="shared" si="261"/>
        <v>0</v>
      </c>
      <c r="AC130" s="14">
        <f t="shared" si="261"/>
        <v>0</v>
      </c>
      <c r="AD130" s="14">
        <f t="shared" si="261"/>
        <v>0</v>
      </c>
      <c r="AE130" s="14">
        <f t="shared" si="261"/>
        <v>0</v>
      </c>
      <c r="AF130" s="14">
        <f t="shared" si="261"/>
        <v>0</v>
      </c>
      <c r="AG130" s="14">
        <f t="shared" si="261"/>
        <v>0</v>
      </c>
      <c r="AH130" s="14">
        <f t="shared" si="261"/>
        <v>0</v>
      </c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96"/>
      <c r="BE130" s="97"/>
      <c r="BF130" s="48"/>
      <c r="BG130" s="48"/>
      <c r="BH130" s="48"/>
      <c r="BI130" s="48"/>
      <c r="BJ130" s="48"/>
      <c r="BK130" s="48"/>
      <c r="BL130" s="48"/>
      <c r="BM130" s="48"/>
      <c r="BN130" s="48"/>
      <c r="BO130" s="50"/>
      <c r="BP130" s="50"/>
      <c r="BQ130" s="50"/>
      <c r="BR130" s="50"/>
      <c r="BS130" s="50"/>
      <c r="BT130" s="50"/>
      <c r="BU130" s="54"/>
      <c r="BV130" s="54"/>
      <c r="BW130" s="54"/>
      <c r="BX130" s="54"/>
      <c r="BY130" s="54"/>
      <c r="BZ130" s="54"/>
      <c r="CA130" s="54"/>
      <c r="CB130" s="54"/>
    </row>
    <row r="131" spans="1:88" s="57" customFormat="1" ht="21" customHeight="1" x14ac:dyDescent="0.2">
      <c r="A131" s="48"/>
      <c r="B131" s="1469"/>
      <c r="C131" s="101" t="s">
        <v>35</v>
      </c>
      <c r="D131" s="14">
        <f t="shared" ref="D131:AH131" si="262">COUNTIF(D$60:D$75,"DISP")</f>
        <v>0</v>
      </c>
      <c r="E131" s="14">
        <f t="shared" si="262"/>
        <v>0</v>
      </c>
      <c r="F131" s="14">
        <f t="shared" si="262"/>
        <v>0</v>
      </c>
      <c r="G131" s="14">
        <f t="shared" si="262"/>
        <v>0</v>
      </c>
      <c r="H131" s="14">
        <f t="shared" si="262"/>
        <v>0</v>
      </c>
      <c r="I131" s="14">
        <f t="shared" si="262"/>
        <v>0</v>
      </c>
      <c r="J131" s="14">
        <f t="shared" si="262"/>
        <v>0</v>
      </c>
      <c r="K131" s="14">
        <f t="shared" si="262"/>
        <v>0</v>
      </c>
      <c r="L131" s="14">
        <f t="shared" si="262"/>
        <v>0</v>
      </c>
      <c r="M131" s="14">
        <f t="shared" si="262"/>
        <v>0</v>
      </c>
      <c r="N131" s="14">
        <f t="shared" si="262"/>
        <v>0</v>
      </c>
      <c r="O131" s="14">
        <f t="shared" si="262"/>
        <v>0</v>
      </c>
      <c r="P131" s="14">
        <f t="shared" si="262"/>
        <v>0</v>
      </c>
      <c r="Q131" s="14">
        <f t="shared" si="262"/>
        <v>0</v>
      </c>
      <c r="R131" s="14">
        <f t="shared" si="262"/>
        <v>0</v>
      </c>
      <c r="S131" s="14">
        <f t="shared" si="262"/>
        <v>0</v>
      </c>
      <c r="T131" s="14">
        <f t="shared" si="262"/>
        <v>0</v>
      </c>
      <c r="U131" s="14">
        <f t="shared" si="262"/>
        <v>0</v>
      </c>
      <c r="V131" s="14">
        <f t="shared" si="262"/>
        <v>0</v>
      </c>
      <c r="W131" s="14">
        <f t="shared" si="262"/>
        <v>0</v>
      </c>
      <c r="X131" s="14">
        <f t="shared" si="262"/>
        <v>0</v>
      </c>
      <c r="Y131" s="14">
        <f t="shared" si="262"/>
        <v>0</v>
      </c>
      <c r="Z131" s="14">
        <f t="shared" si="262"/>
        <v>0</v>
      </c>
      <c r="AA131" s="14">
        <f t="shared" si="262"/>
        <v>0</v>
      </c>
      <c r="AB131" s="14">
        <f t="shared" si="262"/>
        <v>0</v>
      </c>
      <c r="AC131" s="14">
        <f t="shared" si="262"/>
        <v>0</v>
      </c>
      <c r="AD131" s="14">
        <f t="shared" si="262"/>
        <v>0</v>
      </c>
      <c r="AE131" s="14">
        <f t="shared" si="262"/>
        <v>0</v>
      </c>
      <c r="AF131" s="14">
        <f t="shared" si="262"/>
        <v>0</v>
      </c>
      <c r="AG131" s="14">
        <f t="shared" si="262"/>
        <v>0</v>
      </c>
      <c r="AH131" s="14">
        <f t="shared" si="262"/>
        <v>0</v>
      </c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96"/>
      <c r="BE131" s="97"/>
      <c r="BF131" s="48"/>
      <c r="BG131" s="48"/>
      <c r="BH131" s="48"/>
      <c r="BI131" s="48"/>
      <c r="BJ131" s="48"/>
      <c r="BK131" s="48"/>
      <c r="BL131" s="48"/>
      <c r="BM131" s="48"/>
      <c r="BN131" s="48"/>
      <c r="BO131" s="50"/>
      <c r="BP131" s="50"/>
      <c r="BQ131" s="50"/>
      <c r="BR131" s="50"/>
      <c r="BS131" s="50"/>
      <c r="BT131" s="50"/>
      <c r="BU131" s="54"/>
      <c r="BV131" s="54"/>
      <c r="BW131" s="54"/>
      <c r="BX131" s="54"/>
      <c r="BY131" s="54"/>
      <c r="BZ131" s="54"/>
      <c r="CA131" s="54"/>
      <c r="CB131" s="54"/>
    </row>
    <row r="132" spans="1:88" s="18" customFormat="1" ht="21" customHeight="1" x14ac:dyDescent="0.2">
      <c r="A132" s="99"/>
      <c r="B132" s="1465" t="s">
        <v>23</v>
      </c>
      <c r="C132" s="1466"/>
      <c r="D132" s="16">
        <v>1</v>
      </c>
      <c r="E132" s="16">
        <v>2</v>
      </c>
      <c r="F132" s="16">
        <v>3</v>
      </c>
      <c r="G132" s="16">
        <v>4</v>
      </c>
      <c r="H132" s="16">
        <v>5</v>
      </c>
      <c r="I132" s="16">
        <v>6</v>
      </c>
      <c r="J132" s="16">
        <v>7</v>
      </c>
      <c r="K132" s="16">
        <v>8</v>
      </c>
      <c r="L132" s="16">
        <v>9</v>
      </c>
      <c r="M132" s="16">
        <v>10</v>
      </c>
      <c r="N132" s="16">
        <v>11</v>
      </c>
      <c r="O132" s="16">
        <v>12</v>
      </c>
      <c r="P132" s="16">
        <v>13</v>
      </c>
      <c r="Q132" s="16">
        <v>14</v>
      </c>
      <c r="R132" s="16">
        <v>15</v>
      </c>
      <c r="S132" s="16">
        <v>16</v>
      </c>
      <c r="T132" s="16">
        <v>17</v>
      </c>
      <c r="U132" s="16">
        <v>18</v>
      </c>
      <c r="V132" s="16">
        <v>19</v>
      </c>
      <c r="W132" s="16">
        <v>20</v>
      </c>
      <c r="X132" s="16">
        <v>21</v>
      </c>
      <c r="Y132" s="16">
        <v>22</v>
      </c>
      <c r="Z132" s="16">
        <v>23</v>
      </c>
      <c r="AA132" s="16">
        <v>24</v>
      </c>
      <c r="AB132" s="16">
        <v>25</v>
      </c>
      <c r="AC132" s="16">
        <v>26</v>
      </c>
      <c r="AD132" s="16">
        <v>27</v>
      </c>
      <c r="AE132" s="16">
        <v>28</v>
      </c>
      <c r="AF132" s="16">
        <v>26</v>
      </c>
      <c r="AG132" s="16">
        <v>27</v>
      </c>
      <c r="AH132" s="16">
        <v>28</v>
      </c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96"/>
      <c r="BE132" s="97"/>
      <c r="BF132" s="48"/>
      <c r="BG132" s="48"/>
      <c r="BH132" s="48"/>
      <c r="BI132" s="48"/>
      <c r="BJ132" s="48"/>
      <c r="BK132" s="48"/>
      <c r="BL132" s="48"/>
      <c r="BM132" s="48"/>
      <c r="BN132" s="48"/>
      <c r="BO132" s="50"/>
      <c r="BP132" s="50"/>
      <c r="BQ132" s="50"/>
      <c r="BR132" s="50"/>
      <c r="BS132" s="50"/>
      <c r="BT132" s="50"/>
      <c r="BU132" s="54"/>
      <c r="BV132" s="54"/>
      <c r="BW132" s="54"/>
      <c r="BX132" s="105"/>
      <c r="BY132" s="105"/>
      <c r="BZ132" s="105"/>
      <c r="CA132" s="105"/>
      <c r="CB132" s="105"/>
      <c r="CC132" s="57"/>
      <c r="CD132" s="57"/>
      <c r="CE132" s="57"/>
      <c r="CF132" s="57"/>
      <c r="CG132" s="57"/>
      <c r="CH132" s="57"/>
      <c r="CI132" s="57"/>
      <c r="CJ132" s="57"/>
    </row>
    <row r="133" spans="1:88" s="18" customFormat="1" ht="21" customHeight="1" x14ac:dyDescent="0.2">
      <c r="A133" s="1"/>
      <c r="B133" s="1473" t="s">
        <v>42</v>
      </c>
      <c r="C133" s="101" t="s">
        <v>197</v>
      </c>
      <c r="D133" s="5">
        <f>+D81+D94+D107+D120</f>
        <v>0</v>
      </c>
      <c r="E133" s="5">
        <f t="shared" ref="E133:AH135" si="263">+E81+E94+E107+E120</f>
        <v>0</v>
      </c>
      <c r="F133" s="5">
        <f t="shared" si="263"/>
        <v>1</v>
      </c>
      <c r="G133" s="5">
        <f t="shared" si="263"/>
        <v>1</v>
      </c>
      <c r="H133" s="5">
        <f t="shared" si="263"/>
        <v>1</v>
      </c>
      <c r="I133" s="5">
        <f t="shared" si="263"/>
        <v>1</v>
      </c>
      <c r="J133" s="5">
        <f t="shared" si="263"/>
        <v>1</v>
      </c>
      <c r="K133" s="5">
        <f t="shared" si="263"/>
        <v>1</v>
      </c>
      <c r="L133" s="5">
        <f t="shared" si="263"/>
        <v>1</v>
      </c>
      <c r="M133" s="5">
        <f t="shared" si="263"/>
        <v>1</v>
      </c>
      <c r="N133" s="5">
        <f t="shared" si="263"/>
        <v>1</v>
      </c>
      <c r="O133" s="5">
        <f t="shared" si="263"/>
        <v>1</v>
      </c>
      <c r="P133" s="5">
        <f t="shared" si="263"/>
        <v>1</v>
      </c>
      <c r="Q133" s="5">
        <f t="shared" si="263"/>
        <v>1</v>
      </c>
      <c r="R133" s="5">
        <f t="shared" si="263"/>
        <v>1</v>
      </c>
      <c r="S133" s="5">
        <f t="shared" si="263"/>
        <v>1</v>
      </c>
      <c r="T133" s="5">
        <f t="shared" si="263"/>
        <v>2</v>
      </c>
      <c r="U133" s="5">
        <f t="shared" si="263"/>
        <v>2</v>
      </c>
      <c r="V133" s="5">
        <f t="shared" si="263"/>
        <v>2</v>
      </c>
      <c r="W133" s="5">
        <f t="shared" si="263"/>
        <v>2</v>
      </c>
      <c r="X133" s="5">
        <f t="shared" si="263"/>
        <v>2</v>
      </c>
      <c r="Y133" s="5">
        <f t="shared" si="263"/>
        <v>2</v>
      </c>
      <c r="Z133" s="5">
        <f t="shared" si="263"/>
        <v>1</v>
      </c>
      <c r="AA133" s="5">
        <f t="shared" si="263"/>
        <v>1</v>
      </c>
      <c r="AB133" s="5">
        <f t="shared" si="263"/>
        <v>1</v>
      </c>
      <c r="AC133" s="5">
        <f t="shared" si="263"/>
        <v>1</v>
      </c>
      <c r="AD133" s="5">
        <f t="shared" si="263"/>
        <v>0</v>
      </c>
      <c r="AE133" s="5">
        <f t="shared" si="263"/>
        <v>0</v>
      </c>
      <c r="AF133" s="5">
        <f t="shared" si="263"/>
        <v>0</v>
      </c>
      <c r="AG133" s="5">
        <f t="shared" si="263"/>
        <v>0</v>
      </c>
      <c r="AH133" s="5">
        <f t="shared" si="263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7"/>
      <c r="BE133" s="3"/>
      <c r="BF133" s="48"/>
      <c r="BG133" s="48"/>
      <c r="BH133" s="48"/>
      <c r="BI133" s="48"/>
      <c r="BJ133" s="48"/>
      <c r="BK133" s="48"/>
      <c r="BL133" s="48"/>
      <c r="BM133" s="48"/>
      <c r="BN133" s="48"/>
      <c r="BO133" s="49"/>
      <c r="BP133" s="49"/>
      <c r="BQ133" s="49"/>
      <c r="BR133" s="49"/>
      <c r="BS133" s="49"/>
      <c r="BT133" s="50"/>
      <c r="BU133" s="51"/>
      <c r="BV133" s="51"/>
      <c r="BW133" s="51"/>
      <c r="BX133" s="51"/>
      <c r="BY133" s="51"/>
      <c r="BZ133" s="51"/>
      <c r="CA133" s="51"/>
      <c r="CB133" s="51"/>
    </row>
    <row r="134" spans="1:88" s="18" customFormat="1" ht="21" customHeight="1" x14ac:dyDescent="0.2">
      <c r="A134" s="1"/>
      <c r="B134" s="1473"/>
      <c r="C134" s="101" t="s">
        <v>204</v>
      </c>
      <c r="D134" s="5">
        <f>+D82+D95+D108+D121</f>
        <v>1</v>
      </c>
      <c r="E134" s="5">
        <f t="shared" si="263"/>
        <v>1</v>
      </c>
      <c r="F134" s="5">
        <f t="shared" si="263"/>
        <v>1</v>
      </c>
      <c r="G134" s="5">
        <f t="shared" si="263"/>
        <v>0</v>
      </c>
      <c r="H134" s="5">
        <f t="shared" si="263"/>
        <v>1</v>
      </c>
      <c r="I134" s="5">
        <f t="shared" si="263"/>
        <v>2</v>
      </c>
      <c r="J134" s="5">
        <f t="shared" si="263"/>
        <v>1</v>
      </c>
      <c r="K134" s="5">
        <f t="shared" si="263"/>
        <v>2</v>
      </c>
      <c r="L134" s="5">
        <f t="shared" si="263"/>
        <v>2</v>
      </c>
      <c r="M134" s="5">
        <f t="shared" si="263"/>
        <v>3</v>
      </c>
      <c r="N134" s="5">
        <f t="shared" si="263"/>
        <v>3</v>
      </c>
      <c r="O134" s="5">
        <f t="shared" si="263"/>
        <v>3</v>
      </c>
      <c r="P134" s="5">
        <f t="shared" si="263"/>
        <v>3</v>
      </c>
      <c r="Q134" s="5">
        <f t="shared" si="263"/>
        <v>4</v>
      </c>
      <c r="R134" s="5">
        <f t="shared" si="263"/>
        <v>4</v>
      </c>
      <c r="S134" s="5">
        <f t="shared" si="263"/>
        <v>2</v>
      </c>
      <c r="T134" s="5">
        <f t="shared" si="263"/>
        <v>3</v>
      </c>
      <c r="U134" s="5">
        <f t="shared" si="263"/>
        <v>4</v>
      </c>
      <c r="V134" s="5">
        <f t="shared" si="263"/>
        <v>4</v>
      </c>
      <c r="W134" s="5">
        <f t="shared" si="263"/>
        <v>4</v>
      </c>
      <c r="X134" s="5">
        <f t="shared" si="263"/>
        <v>3</v>
      </c>
      <c r="Y134" s="5">
        <f t="shared" si="263"/>
        <v>4</v>
      </c>
      <c r="Z134" s="5">
        <f t="shared" si="263"/>
        <v>4</v>
      </c>
      <c r="AA134" s="5">
        <f t="shared" si="263"/>
        <v>3</v>
      </c>
      <c r="AB134" s="5">
        <f t="shared" si="263"/>
        <v>3</v>
      </c>
      <c r="AC134" s="5">
        <f t="shared" si="263"/>
        <v>4</v>
      </c>
      <c r="AD134" s="5">
        <f t="shared" si="263"/>
        <v>3</v>
      </c>
      <c r="AE134" s="5">
        <f t="shared" si="263"/>
        <v>2</v>
      </c>
      <c r="AF134" s="5">
        <f t="shared" si="263"/>
        <v>1</v>
      </c>
      <c r="AG134" s="5">
        <f t="shared" si="263"/>
        <v>1</v>
      </c>
      <c r="AH134" s="5">
        <f t="shared" si="263"/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7"/>
      <c r="BE134" s="3"/>
      <c r="BF134" s="48"/>
      <c r="BG134" s="48"/>
      <c r="BH134" s="48"/>
      <c r="BI134" s="48"/>
      <c r="BJ134" s="48"/>
      <c r="BK134" s="48"/>
      <c r="BL134" s="48"/>
      <c r="BM134" s="48"/>
      <c r="BN134" s="48"/>
      <c r="BO134" s="49"/>
      <c r="BP134" s="49"/>
      <c r="BQ134" s="49"/>
      <c r="BR134" s="49"/>
      <c r="BS134" s="49"/>
      <c r="BT134" s="50"/>
      <c r="BU134" s="51"/>
      <c r="BV134" s="51"/>
      <c r="BW134" s="51"/>
      <c r="BX134" s="51"/>
      <c r="BY134" s="51"/>
      <c r="BZ134" s="51"/>
      <c r="CA134" s="51"/>
      <c r="CB134" s="51"/>
    </row>
    <row r="135" spans="1:88" s="18" customFormat="1" ht="21" customHeight="1" x14ac:dyDescent="0.2">
      <c r="A135" s="1"/>
      <c r="B135" s="1473"/>
      <c r="C135" s="101" t="s">
        <v>205</v>
      </c>
      <c r="D135" s="5">
        <f>+D83+D96+D109+D122</f>
        <v>2</v>
      </c>
      <c r="E135" s="5">
        <f t="shared" si="263"/>
        <v>3</v>
      </c>
      <c r="F135" s="5">
        <f t="shared" si="263"/>
        <v>3</v>
      </c>
      <c r="G135" s="5">
        <f t="shared" si="263"/>
        <v>2</v>
      </c>
      <c r="H135" s="5">
        <f t="shared" si="263"/>
        <v>2</v>
      </c>
      <c r="I135" s="5">
        <f t="shared" si="263"/>
        <v>2</v>
      </c>
      <c r="J135" s="5">
        <f t="shared" si="263"/>
        <v>2</v>
      </c>
      <c r="K135" s="5">
        <f t="shared" si="263"/>
        <v>2</v>
      </c>
      <c r="L135" s="5">
        <f t="shared" si="263"/>
        <v>2</v>
      </c>
      <c r="M135" s="5">
        <f t="shared" si="263"/>
        <v>3</v>
      </c>
      <c r="N135" s="5">
        <f t="shared" si="263"/>
        <v>3</v>
      </c>
      <c r="O135" s="5">
        <f t="shared" si="263"/>
        <v>3</v>
      </c>
      <c r="P135" s="5">
        <f t="shared" si="263"/>
        <v>2</v>
      </c>
      <c r="Q135" s="5">
        <f t="shared" si="263"/>
        <v>1</v>
      </c>
      <c r="R135" s="5">
        <f t="shared" si="263"/>
        <v>1</v>
      </c>
      <c r="S135" s="5">
        <f t="shared" si="263"/>
        <v>1</v>
      </c>
      <c r="T135" s="5">
        <f t="shared" si="263"/>
        <v>1</v>
      </c>
      <c r="U135" s="5">
        <f t="shared" si="263"/>
        <v>1</v>
      </c>
      <c r="V135" s="5">
        <f t="shared" si="263"/>
        <v>2</v>
      </c>
      <c r="W135" s="5">
        <f t="shared" si="263"/>
        <v>2</v>
      </c>
      <c r="X135" s="5">
        <f t="shared" si="263"/>
        <v>3</v>
      </c>
      <c r="Y135" s="5">
        <f t="shared" si="263"/>
        <v>4</v>
      </c>
      <c r="Z135" s="5">
        <f t="shared" si="263"/>
        <v>4</v>
      </c>
      <c r="AA135" s="5">
        <f t="shared" si="263"/>
        <v>3</v>
      </c>
      <c r="AB135" s="5">
        <f t="shared" si="263"/>
        <v>3</v>
      </c>
      <c r="AC135" s="5">
        <f t="shared" si="263"/>
        <v>3</v>
      </c>
      <c r="AD135" s="5">
        <f t="shared" si="263"/>
        <v>2</v>
      </c>
      <c r="AE135" s="5">
        <f t="shared" si="263"/>
        <v>1</v>
      </c>
      <c r="AF135" s="5">
        <f t="shared" si="263"/>
        <v>1</v>
      </c>
      <c r="AG135" s="5">
        <f t="shared" si="263"/>
        <v>2</v>
      </c>
      <c r="AH135" s="5">
        <f t="shared" si="263"/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7"/>
      <c r="BE135" s="3"/>
      <c r="BF135" s="48"/>
      <c r="BG135" s="48"/>
      <c r="BH135" s="48"/>
      <c r="BI135" s="48"/>
      <c r="BJ135" s="48"/>
      <c r="BK135" s="48"/>
      <c r="BL135" s="48"/>
      <c r="BM135" s="48"/>
      <c r="BN135" s="48"/>
      <c r="BO135" s="49"/>
      <c r="BP135" s="49"/>
      <c r="BQ135" s="49"/>
      <c r="BR135" s="49"/>
      <c r="BS135" s="49"/>
      <c r="BT135" s="50"/>
      <c r="BU135" s="51"/>
      <c r="BV135" s="51"/>
      <c r="BW135" s="51"/>
      <c r="BX135" s="51"/>
      <c r="BY135" s="51"/>
      <c r="BZ135" s="51"/>
      <c r="CA135" s="51"/>
      <c r="CB135" s="51"/>
    </row>
    <row r="136" spans="1:88" s="18" customFormat="1" ht="21" customHeight="1" x14ac:dyDescent="0.2">
      <c r="A136" s="1"/>
      <c r="B136" s="1473"/>
      <c r="C136" s="101" t="s">
        <v>206</v>
      </c>
      <c r="D136" s="14">
        <f>SUM(D133:D135)</f>
        <v>3</v>
      </c>
      <c r="E136" s="14">
        <f t="shared" ref="E136:AE136" si="264">SUM(E133:E135)</f>
        <v>4</v>
      </c>
      <c r="F136" s="14">
        <f t="shared" si="264"/>
        <v>5</v>
      </c>
      <c r="G136" s="14">
        <f t="shared" si="264"/>
        <v>3</v>
      </c>
      <c r="H136" s="14">
        <f t="shared" si="264"/>
        <v>4</v>
      </c>
      <c r="I136" s="14">
        <f t="shared" si="264"/>
        <v>5</v>
      </c>
      <c r="J136" s="14">
        <f t="shared" si="264"/>
        <v>4</v>
      </c>
      <c r="K136" s="14">
        <f t="shared" si="264"/>
        <v>5</v>
      </c>
      <c r="L136" s="14">
        <f t="shared" si="264"/>
        <v>5</v>
      </c>
      <c r="M136" s="14">
        <f t="shared" si="264"/>
        <v>7</v>
      </c>
      <c r="N136" s="14">
        <f t="shared" si="264"/>
        <v>7</v>
      </c>
      <c r="O136" s="14">
        <f t="shared" si="264"/>
        <v>7</v>
      </c>
      <c r="P136" s="14">
        <f t="shared" si="264"/>
        <v>6</v>
      </c>
      <c r="Q136" s="14">
        <f t="shared" si="264"/>
        <v>6</v>
      </c>
      <c r="R136" s="14">
        <f t="shared" si="264"/>
        <v>6</v>
      </c>
      <c r="S136" s="14">
        <f t="shared" si="264"/>
        <v>4</v>
      </c>
      <c r="T136" s="14">
        <f t="shared" si="264"/>
        <v>6</v>
      </c>
      <c r="U136" s="14">
        <f t="shared" si="264"/>
        <v>7</v>
      </c>
      <c r="V136" s="14">
        <f t="shared" si="264"/>
        <v>8</v>
      </c>
      <c r="W136" s="14">
        <f t="shared" si="264"/>
        <v>8</v>
      </c>
      <c r="X136" s="14">
        <f t="shared" si="264"/>
        <v>8</v>
      </c>
      <c r="Y136" s="14">
        <f t="shared" si="264"/>
        <v>10</v>
      </c>
      <c r="Z136" s="14">
        <f t="shared" si="264"/>
        <v>9</v>
      </c>
      <c r="AA136" s="14">
        <f t="shared" si="264"/>
        <v>7</v>
      </c>
      <c r="AB136" s="14">
        <f t="shared" si="264"/>
        <v>7</v>
      </c>
      <c r="AC136" s="14">
        <f t="shared" si="264"/>
        <v>8</v>
      </c>
      <c r="AD136" s="14">
        <f t="shared" si="264"/>
        <v>5</v>
      </c>
      <c r="AE136" s="14">
        <f t="shared" si="264"/>
        <v>3</v>
      </c>
      <c r="AF136" s="14">
        <f>SUM(AF133:AF135)</f>
        <v>2</v>
      </c>
      <c r="AG136" s="14">
        <f>SUM(AG133:AG135)</f>
        <v>3</v>
      </c>
      <c r="AH136" s="14">
        <f>SUM(AH133:AH135)</f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7"/>
      <c r="BE136" s="3"/>
      <c r="BF136" s="48"/>
      <c r="BG136" s="48"/>
      <c r="BH136" s="48"/>
      <c r="BI136" s="48"/>
      <c r="BJ136" s="48"/>
      <c r="BK136" s="48"/>
      <c r="BL136" s="48"/>
      <c r="BM136" s="48"/>
      <c r="BN136" s="48"/>
      <c r="BO136" s="49"/>
      <c r="BP136" s="49"/>
      <c r="BQ136" s="49"/>
      <c r="BR136" s="49"/>
      <c r="BS136" s="49"/>
      <c r="BT136" s="50"/>
      <c r="BU136" s="51"/>
      <c r="BV136" s="51"/>
      <c r="BW136" s="51"/>
      <c r="BX136" s="51"/>
      <c r="BY136" s="51"/>
      <c r="BZ136" s="51"/>
      <c r="CA136" s="51"/>
      <c r="CB136" s="51"/>
    </row>
    <row r="137" spans="1:88" s="18" customFormat="1" ht="21" customHeight="1" x14ac:dyDescent="0.2">
      <c r="A137" s="1"/>
      <c r="B137" s="1473"/>
      <c r="C137" s="14" t="s">
        <v>36</v>
      </c>
      <c r="D137" s="5">
        <f t="shared" ref="D137:AH144" si="265">+D85+D98+D111+D124</f>
        <v>0</v>
      </c>
      <c r="E137" s="5">
        <f t="shared" si="265"/>
        <v>0</v>
      </c>
      <c r="F137" s="5">
        <f t="shared" si="265"/>
        <v>0</v>
      </c>
      <c r="G137" s="5">
        <f t="shared" si="265"/>
        <v>0</v>
      </c>
      <c r="H137" s="5">
        <f t="shared" si="265"/>
        <v>0</v>
      </c>
      <c r="I137" s="5">
        <f t="shared" si="265"/>
        <v>0</v>
      </c>
      <c r="J137" s="5">
        <f t="shared" si="265"/>
        <v>0</v>
      </c>
      <c r="K137" s="5">
        <f t="shared" si="265"/>
        <v>0</v>
      </c>
      <c r="L137" s="5">
        <f t="shared" si="265"/>
        <v>0</v>
      </c>
      <c r="M137" s="5">
        <f t="shared" si="265"/>
        <v>0</v>
      </c>
      <c r="N137" s="5">
        <f t="shared" si="265"/>
        <v>0</v>
      </c>
      <c r="O137" s="5">
        <f t="shared" si="265"/>
        <v>0</v>
      </c>
      <c r="P137" s="5">
        <f t="shared" si="265"/>
        <v>0</v>
      </c>
      <c r="Q137" s="5">
        <f t="shared" si="265"/>
        <v>0</v>
      </c>
      <c r="R137" s="5">
        <f t="shared" si="265"/>
        <v>0</v>
      </c>
      <c r="S137" s="5">
        <f t="shared" si="265"/>
        <v>0</v>
      </c>
      <c r="T137" s="5">
        <f t="shared" si="265"/>
        <v>0</v>
      </c>
      <c r="U137" s="5">
        <f t="shared" si="265"/>
        <v>0</v>
      </c>
      <c r="V137" s="5">
        <f t="shared" si="265"/>
        <v>0</v>
      </c>
      <c r="W137" s="5">
        <f t="shared" si="265"/>
        <v>0</v>
      </c>
      <c r="X137" s="5">
        <f t="shared" si="265"/>
        <v>0</v>
      </c>
      <c r="Y137" s="5">
        <f t="shared" si="265"/>
        <v>0</v>
      </c>
      <c r="Z137" s="5">
        <f t="shared" si="265"/>
        <v>0</v>
      </c>
      <c r="AA137" s="5">
        <f t="shared" si="265"/>
        <v>0</v>
      </c>
      <c r="AB137" s="5">
        <f t="shared" si="265"/>
        <v>0</v>
      </c>
      <c r="AC137" s="5">
        <f t="shared" si="265"/>
        <v>0</v>
      </c>
      <c r="AD137" s="5">
        <f t="shared" si="265"/>
        <v>0</v>
      </c>
      <c r="AE137" s="5">
        <f t="shared" si="265"/>
        <v>0</v>
      </c>
      <c r="AF137" s="5">
        <f t="shared" si="265"/>
        <v>0</v>
      </c>
      <c r="AG137" s="5">
        <f t="shared" si="265"/>
        <v>0</v>
      </c>
      <c r="AH137" s="5">
        <f t="shared" si="265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7"/>
      <c r="BE137" s="3"/>
      <c r="BF137" s="48"/>
      <c r="BG137" s="48"/>
      <c r="BH137" s="48"/>
      <c r="BI137" s="48"/>
      <c r="BJ137" s="48"/>
      <c r="BK137" s="48"/>
      <c r="BL137" s="48"/>
      <c r="BM137" s="48"/>
      <c r="BN137" s="48"/>
      <c r="BO137" s="49"/>
      <c r="BP137" s="49"/>
      <c r="BQ137" s="49"/>
      <c r="BR137" s="49"/>
      <c r="BS137" s="49"/>
      <c r="BT137" s="50"/>
      <c r="BU137" s="51"/>
      <c r="BV137" s="51"/>
      <c r="BW137" s="51"/>
      <c r="BX137" s="51"/>
      <c r="BY137" s="51"/>
      <c r="BZ137" s="51"/>
      <c r="CA137" s="51"/>
      <c r="CB137" s="51"/>
    </row>
    <row r="138" spans="1:88" s="18" customFormat="1" ht="21" customHeight="1" x14ac:dyDescent="0.2">
      <c r="A138" s="1"/>
      <c r="B138" s="1473"/>
      <c r="C138" s="14" t="s">
        <v>37</v>
      </c>
      <c r="D138" s="5">
        <f t="shared" si="265"/>
        <v>5</v>
      </c>
      <c r="E138" s="5">
        <f t="shared" si="265"/>
        <v>5</v>
      </c>
      <c r="F138" s="5">
        <f t="shared" si="265"/>
        <v>5</v>
      </c>
      <c r="G138" s="5">
        <f t="shared" si="265"/>
        <v>5</v>
      </c>
      <c r="H138" s="5">
        <f t="shared" si="265"/>
        <v>0</v>
      </c>
      <c r="I138" s="5">
        <f t="shared" si="265"/>
        <v>0</v>
      </c>
      <c r="J138" s="5">
        <f t="shared" si="265"/>
        <v>5</v>
      </c>
      <c r="K138" s="5">
        <f t="shared" si="265"/>
        <v>5</v>
      </c>
      <c r="L138" s="5">
        <f t="shared" si="265"/>
        <v>5</v>
      </c>
      <c r="M138" s="5">
        <f t="shared" si="265"/>
        <v>5</v>
      </c>
      <c r="N138" s="5">
        <f t="shared" si="265"/>
        <v>5</v>
      </c>
      <c r="O138" s="5">
        <f t="shared" si="265"/>
        <v>0</v>
      </c>
      <c r="P138" s="5">
        <f t="shared" si="265"/>
        <v>0</v>
      </c>
      <c r="Q138" s="5">
        <f t="shared" si="265"/>
        <v>5</v>
      </c>
      <c r="R138" s="5">
        <f t="shared" si="265"/>
        <v>5</v>
      </c>
      <c r="S138" s="5">
        <f t="shared" si="265"/>
        <v>5</v>
      </c>
      <c r="T138" s="5">
        <f t="shared" si="265"/>
        <v>5</v>
      </c>
      <c r="U138" s="5">
        <f t="shared" si="265"/>
        <v>5</v>
      </c>
      <c r="V138" s="5">
        <f t="shared" si="265"/>
        <v>0</v>
      </c>
      <c r="W138" s="5">
        <f t="shared" si="265"/>
        <v>0</v>
      </c>
      <c r="X138" s="5">
        <f t="shared" si="265"/>
        <v>5</v>
      </c>
      <c r="Y138" s="5">
        <f t="shared" si="265"/>
        <v>5</v>
      </c>
      <c r="Z138" s="5">
        <f t="shared" si="265"/>
        <v>5</v>
      </c>
      <c r="AA138" s="5">
        <f t="shared" si="265"/>
        <v>5</v>
      </c>
      <c r="AB138" s="5">
        <f t="shared" si="265"/>
        <v>5</v>
      </c>
      <c r="AC138" s="5">
        <f t="shared" si="265"/>
        <v>0</v>
      </c>
      <c r="AD138" s="5">
        <f t="shared" si="265"/>
        <v>0</v>
      </c>
      <c r="AE138" s="5">
        <f t="shared" si="265"/>
        <v>5</v>
      </c>
      <c r="AF138" s="5">
        <f t="shared" si="265"/>
        <v>5</v>
      </c>
      <c r="AG138" s="5">
        <f t="shared" si="265"/>
        <v>5</v>
      </c>
      <c r="AH138" s="5">
        <f t="shared" si="265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7"/>
      <c r="BE138" s="3"/>
      <c r="BF138" s="48"/>
      <c r="BG138" s="48"/>
      <c r="BH138" s="48"/>
      <c r="BI138" s="48"/>
      <c r="BJ138" s="48"/>
      <c r="BK138" s="48"/>
      <c r="BL138" s="48"/>
      <c r="BM138" s="48"/>
      <c r="BN138" s="48"/>
      <c r="BO138" s="49"/>
      <c r="BP138" s="49"/>
      <c r="BQ138" s="49"/>
      <c r="BR138" s="49"/>
      <c r="BS138" s="49"/>
      <c r="BT138" s="50"/>
      <c r="BU138" s="51"/>
      <c r="BV138" s="51"/>
      <c r="BW138" s="51"/>
      <c r="BX138" s="51"/>
      <c r="BY138" s="51"/>
      <c r="BZ138" s="51"/>
      <c r="CA138" s="51"/>
      <c r="CB138" s="51"/>
    </row>
    <row r="139" spans="1:88" s="18" customFormat="1" ht="21" customHeight="1" x14ac:dyDescent="0.2">
      <c r="A139" s="1"/>
      <c r="B139" s="1473"/>
      <c r="C139" s="14" t="s">
        <v>38</v>
      </c>
      <c r="D139" s="5">
        <f t="shared" si="265"/>
        <v>0</v>
      </c>
      <c r="E139" s="5">
        <f t="shared" si="265"/>
        <v>0</v>
      </c>
      <c r="F139" s="5">
        <f t="shared" si="265"/>
        <v>0</v>
      </c>
      <c r="G139" s="5">
        <f t="shared" si="265"/>
        <v>0</v>
      </c>
      <c r="H139" s="5">
        <f t="shared" si="265"/>
        <v>0</v>
      </c>
      <c r="I139" s="5">
        <f t="shared" si="265"/>
        <v>0</v>
      </c>
      <c r="J139" s="5">
        <f t="shared" si="265"/>
        <v>0</v>
      </c>
      <c r="K139" s="5">
        <f t="shared" si="265"/>
        <v>0</v>
      </c>
      <c r="L139" s="5">
        <f t="shared" si="265"/>
        <v>0</v>
      </c>
      <c r="M139" s="5">
        <f t="shared" si="265"/>
        <v>0</v>
      </c>
      <c r="N139" s="5">
        <f t="shared" si="265"/>
        <v>0</v>
      </c>
      <c r="O139" s="5">
        <f t="shared" si="265"/>
        <v>0</v>
      </c>
      <c r="P139" s="5">
        <f t="shared" si="265"/>
        <v>0</v>
      </c>
      <c r="Q139" s="5">
        <f t="shared" si="265"/>
        <v>0</v>
      </c>
      <c r="R139" s="5">
        <f t="shared" si="265"/>
        <v>0</v>
      </c>
      <c r="S139" s="5">
        <f t="shared" si="265"/>
        <v>0</v>
      </c>
      <c r="T139" s="5">
        <f t="shared" si="265"/>
        <v>0</v>
      </c>
      <c r="U139" s="5">
        <f t="shared" si="265"/>
        <v>0</v>
      </c>
      <c r="V139" s="5">
        <f t="shared" si="265"/>
        <v>0</v>
      </c>
      <c r="W139" s="5">
        <f t="shared" si="265"/>
        <v>0</v>
      </c>
      <c r="X139" s="5">
        <f t="shared" si="265"/>
        <v>0</v>
      </c>
      <c r="Y139" s="5">
        <f t="shared" si="265"/>
        <v>0</v>
      </c>
      <c r="Z139" s="5">
        <f t="shared" si="265"/>
        <v>0</v>
      </c>
      <c r="AA139" s="5">
        <f t="shared" si="265"/>
        <v>0</v>
      </c>
      <c r="AB139" s="5">
        <f t="shared" si="265"/>
        <v>0</v>
      </c>
      <c r="AC139" s="5">
        <f t="shared" si="265"/>
        <v>0</v>
      </c>
      <c r="AD139" s="5">
        <f t="shared" si="265"/>
        <v>0</v>
      </c>
      <c r="AE139" s="5">
        <f t="shared" si="265"/>
        <v>0</v>
      </c>
      <c r="AF139" s="5">
        <f t="shared" si="265"/>
        <v>0</v>
      </c>
      <c r="AG139" s="5">
        <f t="shared" si="265"/>
        <v>0</v>
      </c>
      <c r="AH139" s="5">
        <f t="shared" si="265"/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47"/>
      <c r="BE139" s="3"/>
      <c r="BF139" s="48"/>
      <c r="BG139" s="48"/>
      <c r="BH139" s="48"/>
      <c r="BI139" s="48"/>
      <c r="BJ139" s="48"/>
      <c r="BK139" s="48"/>
      <c r="BL139" s="48"/>
      <c r="BM139" s="48"/>
      <c r="BN139" s="48"/>
      <c r="BO139" s="49"/>
      <c r="BP139" s="49"/>
      <c r="BQ139" s="49"/>
      <c r="BR139" s="49"/>
      <c r="BS139" s="49"/>
      <c r="BT139" s="50"/>
      <c r="BU139" s="51"/>
      <c r="BV139" s="51"/>
      <c r="BW139" s="51"/>
      <c r="BX139" s="51"/>
      <c r="BY139" s="51"/>
      <c r="BZ139" s="51"/>
      <c r="CA139" s="51"/>
      <c r="CB139" s="51"/>
    </row>
    <row r="140" spans="1:88" s="18" customFormat="1" ht="21" customHeight="1" x14ac:dyDescent="0.2">
      <c r="A140" s="1"/>
      <c r="B140" s="1473"/>
      <c r="C140" s="14" t="s">
        <v>183</v>
      </c>
      <c r="D140" s="5">
        <f t="shared" si="265"/>
        <v>0</v>
      </c>
      <c r="E140" s="5">
        <f t="shared" si="265"/>
        <v>0</v>
      </c>
      <c r="F140" s="5">
        <f t="shared" si="265"/>
        <v>0</v>
      </c>
      <c r="G140" s="5">
        <f t="shared" si="265"/>
        <v>0</v>
      </c>
      <c r="H140" s="5">
        <f t="shared" si="265"/>
        <v>0</v>
      </c>
      <c r="I140" s="5">
        <f t="shared" si="265"/>
        <v>0</v>
      </c>
      <c r="J140" s="5">
        <f t="shared" si="265"/>
        <v>0</v>
      </c>
      <c r="K140" s="5">
        <f t="shared" si="265"/>
        <v>0</v>
      </c>
      <c r="L140" s="5">
        <f t="shared" si="265"/>
        <v>0</v>
      </c>
      <c r="M140" s="5">
        <f t="shared" si="265"/>
        <v>0</v>
      </c>
      <c r="N140" s="5">
        <f t="shared" si="265"/>
        <v>0</v>
      </c>
      <c r="O140" s="5">
        <f t="shared" si="265"/>
        <v>0</v>
      </c>
      <c r="P140" s="5">
        <f t="shared" si="265"/>
        <v>0</v>
      </c>
      <c r="Q140" s="5">
        <f t="shared" si="265"/>
        <v>0</v>
      </c>
      <c r="R140" s="5">
        <f t="shared" si="265"/>
        <v>0</v>
      </c>
      <c r="S140" s="5">
        <f t="shared" si="265"/>
        <v>0</v>
      </c>
      <c r="T140" s="5">
        <f t="shared" si="265"/>
        <v>0</v>
      </c>
      <c r="U140" s="5">
        <f t="shared" si="265"/>
        <v>0</v>
      </c>
      <c r="V140" s="5">
        <f t="shared" si="265"/>
        <v>0</v>
      </c>
      <c r="W140" s="5">
        <f t="shared" si="265"/>
        <v>0</v>
      </c>
      <c r="X140" s="5">
        <f t="shared" si="265"/>
        <v>0</v>
      </c>
      <c r="Y140" s="5">
        <f t="shared" si="265"/>
        <v>0</v>
      </c>
      <c r="Z140" s="5">
        <f t="shared" si="265"/>
        <v>0</v>
      </c>
      <c r="AA140" s="5">
        <f t="shared" si="265"/>
        <v>0</v>
      </c>
      <c r="AB140" s="5">
        <f t="shared" si="265"/>
        <v>0</v>
      </c>
      <c r="AC140" s="5">
        <f t="shared" si="265"/>
        <v>0</v>
      </c>
      <c r="AD140" s="5">
        <f t="shared" si="265"/>
        <v>0</v>
      </c>
      <c r="AE140" s="5">
        <f t="shared" si="265"/>
        <v>0</v>
      </c>
      <c r="AF140" s="5">
        <f t="shared" si="265"/>
        <v>0</v>
      </c>
      <c r="AG140" s="5">
        <f t="shared" si="265"/>
        <v>0</v>
      </c>
      <c r="AH140" s="5">
        <f t="shared" si="265"/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47"/>
      <c r="BE140" s="3"/>
      <c r="BF140" s="48"/>
      <c r="BG140" s="48"/>
      <c r="BH140" s="48"/>
      <c r="BI140" s="48"/>
      <c r="BJ140" s="48"/>
      <c r="BK140" s="48"/>
      <c r="BL140" s="48"/>
      <c r="BM140" s="48"/>
      <c r="BN140" s="48"/>
      <c r="BO140" s="49"/>
      <c r="BP140" s="49"/>
      <c r="BQ140" s="49"/>
      <c r="BR140" s="49"/>
      <c r="BS140" s="49"/>
      <c r="BT140" s="50"/>
      <c r="BU140" s="51"/>
      <c r="BV140" s="51"/>
      <c r="BW140" s="51"/>
      <c r="BX140" s="51"/>
      <c r="BY140" s="51"/>
      <c r="BZ140" s="51"/>
      <c r="CA140" s="51"/>
      <c r="CB140" s="51"/>
    </row>
    <row r="141" spans="1:88" s="18" customFormat="1" ht="21" customHeight="1" x14ac:dyDescent="0.2">
      <c r="A141" s="1"/>
      <c r="B141" s="1473"/>
      <c r="C141" s="14" t="s">
        <v>39</v>
      </c>
      <c r="D141" s="5">
        <f t="shared" si="265"/>
        <v>0</v>
      </c>
      <c r="E141" s="5">
        <f t="shared" si="265"/>
        <v>0</v>
      </c>
      <c r="F141" s="5">
        <f t="shared" si="265"/>
        <v>0</v>
      </c>
      <c r="G141" s="5">
        <f t="shared" si="265"/>
        <v>0</v>
      </c>
      <c r="H141" s="5">
        <f t="shared" si="265"/>
        <v>0</v>
      </c>
      <c r="I141" s="5">
        <f t="shared" si="265"/>
        <v>0</v>
      </c>
      <c r="J141" s="5">
        <f t="shared" si="265"/>
        <v>0</v>
      </c>
      <c r="K141" s="5">
        <f t="shared" si="265"/>
        <v>0</v>
      </c>
      <c r="L141" s="5">
        <f t="shared" si="265"/>
        <v>0</v>
      </c>
      <c r="M141" s="5">
        <f t="shared" si="265"/>
        <v>0</v>
      </c>
      <c r="N141" s="5">
        <f t="shared" si="265"/>
        <v>0</v>
      </c>
      <c r="O141" s="5">
        <f t="shared" si="265"/>
        <v>0</v>
      </c>
      <c r="P141" s="5">
        <f t="shared" si="265"/>
        <v>0</v>
      </c>
      <c r="Q141" s="5">
        <f t="shared" si="265"/>
        <v>0</v>
      </c>
      <c r="R141" s="5">
        <f t="shared" si="265"/>
        <v>0</v>
      </c>
      <c r="S141" s="5">
        <f t="shared" si="265"/>
        <v>0</v>
      </c>
      <c r="T141" s="5">
        <f t="shared" si="265"/>
        <v>0</v>
      </c>
      <c r="U141" s="5">
        <f t="shared" si="265"/>
        <v>0</v>
      </c>
      <c r="V141" s="5">
        <f t="shared" si="265"/>
        <v>0</v>
      </c>
      <c r="W141" s="5">
        <f t="shared" si="265"/>
        <v>0</v>
      </c>
      <c r="X141" s="5">
        <f t="shared" si="265"/>
        <v>0</v>
      </c>
      <c r="Y141" s="5">
        <f t="shared" si="265"/>
        <v>0</v>
      </c>
      <c r="Z141" s="5">
        <f t="shared" si="265"/>
        <v>0</v>
      </c>
      <c r="AA141" s="5">
        <f t="shared" si="265"/>
        <v>0</v>
      </c>
      <c r="AB141" s="5">
        <f t="shared" si="265"/>
        <v>0</v>
      </c>
      <c r="AC141" s="5">
        <f t="shared" si="265"/>
        <v>0</v>
      </c>
      <c r="AD141" s="5">
        <f t="shared" si="265"/>
        <v>0</v>
      </c>
      <c r="AE141" s="5">
        <f t="shared" si="265"/>
        <v>0</v>
      </c>
      <c r="AF141" s="5">
        <f t="shared" si="265"/>
        <v>0</v>
      </c>
      <c r="AG141" s="5">
        <f t="shared" si="265"/>
        <v>0</v>
      </c>
      <c r="AH141" s="5">
        <f t="shared" si="265"/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7"/>
      <c r="BE141" s="3"/>
      <c r="BF141" s="48"/>
      <c r="BG141" s="48"/>
      <c r="BH141" s="48"/>
      <c r="BI141" s="48"/>
      <c r="BJ141" s="48"/>
      <c r="BK141" s="48"/>
      <c r="BL141" s="48"/>
      <c r="BM141" s="48"/>
      <c r="BN141" s="48"/>
      <c r="BO141" s="49"/>
      <c r="BP141" s="49"/>
      <c r="BQ141" s="49"/>
      <c r="BR141" s="49"/>
      <c r="BS141" s="49"/>
      <c r="BT141" s="50"/>
      <c r="BU141" s="51"/>
      <c r="BV141" s="51"/>
      <c r="BW141" s="51"/>
      <c r="BX141" s="51"/>
      <c r="BY141" s="51"/>
      <c r="BZ141" s="51"/>
      <c r="CA141" s="51"/>
      <c r="CB141" s="51"/>
    </row>
    <row r="142" spans="1:88" s="57" customFormat="1" ht="21" customHeight="1" x14ac:dyDescent="0.2">
      <c r="A142" s="1"/>
      <c r="B142" s="1473"/>
      <c r="C142" s="14" t="s">
        <v>40</v>
      </c>
      <c r="D142" s="5">
        <f t="shared" si="265"/>
        <v>0</v>
      </c>
      <c r="E142" s="5">
        <f t="shared" si="265"/>
        <v>0</v>
      </c>
      <c r="F142" s="5">
        <f t="shared" si="265"/>
        <v>0</v>
      </c>
      <c r="G142" s="5">
        <f t="shared" si="265"/>
        <v>0</v>
      </c>
      <c r="H142" s="5">
        <f t="shared" si="265"/>
        <v>0</v>
      </c>
      <c r="I142" s="5">
        <f t="shared" si="265"/>
        <v>0</v>
      </c>
      <c r="J142" s="5">
        <f t="shared" si="265"/>
        <v>13</v>
      </c>
      <c r="K142" s="5">
        <f t="shared" si="265"/>
        <v>13</v>
      </c>
      <c r="L142" s="5">
        <f t="shared" si="265"/>
        <v>0</v>
      </c>
      <c r="M142" s="5">
        <f t="shared" si="265"/>
        <v>0</v>
      </c>
      <c r="N142" s="5">
        <f t="shared" si="265"/>
        <v>0</v>
      </c>
      <c r="O142" s="5">
        <f t="shared" si="265"/>
        <v>0</v>
      </c>
      <c r="P142" s="5">
        <f t="shared" si="265"/>
        <v>0</v>
      </c>
      <c r="Q142" s="5">
        <f t="shared" si="265"/>
        <v>0</v>
      </c>
      <c r="R142" s="5">
        <f t="shared" si="265"/>
        <v>0</v>
      </c>
      <c r="S142" s="5">
        <f t="shared" si="265"/>
        <v>0</v>
      </c>
      <c r="T142" s="5">
        <f t="shared" si="265"/>
        <v>0</v>
      </c>
      <c r="U142" s="5">
        <f t="shared" si="265"/>
        <v>0</v>
      </c>
      <c r="V142" s="5">
        <f t="shared" si="265"/>
        <v>0</v>
      </c>
      <c r="W142" s="5">
        <f t="shared" si="265"/>
        <v>0</v>
      </c>
      <c r="X142" s="5">
        <f t="shared" si="265"/>
        <v>0</v>
      </c>
      <c r="Y142" s="5">
        <f t="shared" si="265"/>
        <v>0</v>
      </c>
      <c r="Z142" s="5">
        <f t="shared" si="265"/>
        <v>0</v>
      </c>
      <c r="AA142" s="5">
        <f t="shared" si="265"/>
        <v>0</v>
      </c>
      <c r="AB142" s="5">
        <f t="shared" si="265"/>
        <v>0</v>
      </c>
      <c r="AC142" s="5">
        <f t="shared" si="265"/>
        <v>0</v>
      </c>
      <c r="AD142" s="5">
        <f t="shared" si="265"/>
        <v>0</v>
      </c>
      <c r="AE142" s="5">
        <f t="shared" si="265"/>
        <v>11</v>
      </c>
      <c r="AF142" s="5">
        <f t="shared" si="265"/>
        <v>11</v>
      </c>
      <c r="AG142" s="5">
        <f t="shared" si="265"/>
        <v>0</v>
      </c>
      <c r="AH142" s="5">
        <f t="shared" si="265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7"/>
      <c r="BE142" s="3"/>
      <c r="BF142" s="48"/>
      <c r="BG142" s="48"/>
      <c r="BH142" s="48"/>
      <c r="BI142" s="48"/>
      <c r="BJ142" s="48"/>
      <c r="BK142" s="48"/>
      <c r="BL142" s="48"/>
      <c r="BM142" s="48"/>
      <c r="BN142" s="48"/>
      <c r="BO142" s="49"/>
      <c r="BP142" s="49"/>
      <c r="BQ142" s="49"/>
      <c r="BR142" s="49"/>
      <c r="BS142" s="49"/>
      <c r="BT142" s="50"/>
      <c r="BU142" s="51"/>
      <c r="BV142" s="51"/>
      <c r="BW142" s="51"/>
      <c r="BX142" s="51"/>
      <c r="BY142" s="51"/>
      <c r="BZ142" s="51"/>
      <c r="CA142" s="51"/>
      <c r="CB142" s="51"/>
      <c r="CC142" s="18"/>
      <c r="CD142" s="18"/>
      <c r="CE142" s="18"/>
      <c r="CF142" s="18"/>
      <c r="CG142" s="18"/>
      <c r="CH142" s="18"/>
      <c r="CI142" s="18"/>
      <c r="CJ142" s="18"/>
    </row>
    <row r="143" spans="1:88" s="57" customFormat="1" ht="21" customHeight="1" x14ac:dyDescent="0.2">
      <c r="A143" s="48"/>
      <c r="B143" s="1473"/>
      <c r="C143" s="14" t="s">
        <v>58</v>
      </c>
      <c r="D143" s="14">
        <f t="shared" si="265"/>
        <v>0</v>
      </c>
      <c r="E143" s="14">
        <f t="shared" si="265"/>
        <v>0</v>
      </c>
      <c r="F143" s="14">
        <f t="shared" si="265"/>
        <v>0</v>
      </c>
      <c r="G143" s="14">
        <f t="shared" si="265"/>
        <v>0</v>
      </c>
      <c r="H143" s="14">
        <f t="shared" si="265"/>
        <v>1</v>
      </c>
      <c r="I143" s="14">
        <f t="shared" si="265"/>
        <v>3</v>
      </c>
      <c r="J143" s="14">
        <f t="shared" si="265"/>
        <v>0</v>
      </c>
      <c r="K143" s="14">
        <f t="shared" si="265"/>
        <v>0</v>
      </c>
      <c r="L143" s="14">
        <f t="shared" si="265"/>
        <v>0</v>
      </c>
      <c r="M143" s="14">
        <f t="shared" si="265"/>
        <v>0</v>
      </c>
      <c r="N143" s="14">
        <f t="shared" si="265"/>
        <v>1</v>
      </c>
      <c r="O143" s="14">
        <f t="shared" si="265"/>
        <v>1</v>
      </c>
      <c r="P143" s="14">
        <f t="shared" si="265"/>
        <v>1</v>
      </c>
      <c r="Q143" s="14">
        <f t="shared" si="265"/>
        <v>1</v>
      </c>
      <c r="R143" s="14">
        <f t="shared" si="265"/>
        <v>0</v>
      </c>
      <c r="S143" s="14">
        <f t="shared" si="265"/>
        <v>0</v>
      </c>
      <c r="T143" s="14">
        <f t="shared" si="265"/>
        <v>0</v>
      </c>
      <c r="U143" s="14">
        <f t="shared" si="265"/>
        <v>0</v>
      </c>
      <c r="V143" s="14">
        <f t="shared" si="265"/>
        <v>1</v>
      </c>
      <c r="W143" s="14">
        <f t="shared" si="265"/>
        <v>1</v>
      </c>
      <c r="X143" s="14">
        <f t="shared" si="265"/>
        <v>0</v>
      </c>
      <c r="Y143" s="14">
        <f t="shared" si="265"/>
        <v>0</v>
      </c>
      <c r="Z143" s="14">
        <f t="shared" si="265"/>
        <v>2</v>
      </c>
      <c r="AA143" s="14">
        <f t="shared" si="265"/>
        <v>0</v>
      </c>
      <c r="AB143" s="14">
        <f t="shared" si="265"/>
        <v>0</v>
      </c>
      <c r="AC143" s="14">
        <f t="shared" si="265"/>
        <v>0</v>
      </c>
      <c r="AD143" s="14">
        <f t="shared" si="265"/>
        <v>0</v>
      </c>
      <c r="AE143" s="14">
        <f t="shared" si="265"/>
        <v>0</v>
      </c>
      <c r="AF143" s="14">
        <f t="shared" si="265"/>
        <v>0</v>
      </c>
      <c r="AG143" s="14">
        <f t="shared" si="265"/>
        <v>0</v>
      </c>
      <c r="AH143" s="14">
        <f t="shared" si="265"/>
        <v>0</v>
      </c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96"/>
      <c r="BE143" s="97"/>
      <c r="BF143" s="48"/>
      <c r="BG143" s="48"/>
      <c r="BH143" s="48"/>
      <c r="BI143" s="48"/>
      <c r="BJ143" s="48"/>
      <c r="BK143" s="48"/>
      <c r="BL143" s="48"/>
      <c r="BM143" s="48"/>
      <c r="BN143" s="48"/>
      <c r="BO143" s="50"/>
      <c r="BP143" s="50"/>
      <c r="BQ143" s="50"/>
      <c r="BR143" s="50"/>
      <c r="BS143" s="50"/>
      <c r="BT143" s="50"/>
      <c r="BU143" s="54"/>
      <c r="BV143" s="54"/>
      <c r="BW143" s="54"/>
      <c r="BX143" s="54"/>
      <c r="BY143" s="54"/>
      <c r="BZ143" s="54"/>
      <c r="CA143" s="54"/>
      <c r="CB143" s="54"/>
    </row>
    <row r="144" spans="1:88" s="18" customFormat="1" ht="21" customHeight="1" x14ac:dyDescent="0.2">
      <c r="A144" s="48"/>
      <c r="B144" s="1473"/>
      <c r="C144" s="14" t="s">
        <v>35</v>
      </c>
      <c r="D144" s="14">
        <f t="shared" si="265"/>
        <v>0</v>
      </c>
      <c r="E144" s="14">
        <f t="shared" si="265"/>
        <v>0</v>
      </c>
      <c r="F144" s="14">
        <f t="shared" si="265"/>
        <v>0</v>
      </c>
      <c r="G144" s="14">
        <f t="shared" si="265"/>
        <v>0</v>
      </c>
      <c r="H144" s="14">
        <f t="shared" si="265"/>
        <v>0</v>
      </c>
      <c r="I144" s="14">
        <f t="shared" si="265"/>
        <v>0</v>
      </c>
      <c r="J144" s="14">
        <f t="shared" si="265"/>
        <v>0</v>
      </c>
      <c r="K144" s="14">
        <f t="shared" si="265"/>
        <v>0</v>
      </c>
      <c r="L144" s="14">
        <f t="shared" si="265"/>
        <v>0</v>
      </c>
      <c r="M144" s="14">
        <f t="shared" si="265"/>
        <v>0</v>
      </c>
      <c r="N144" s="14">
        <f t="shared" si="265"/>
        <v>0</v>
      </c>
      <c r="O144" s="14">
        <f t="shared" si="265"/>
        <v>0</v>
      </c>
      <c r="P144" s="14">
        <f t="shared" si="265"/>
        <v>0</v>
      </c>
      <c r="Q144" s="14">
        <f t="shared" si="265"/>
        <v>0</v>
      </c>
      <c r="R144" s="14">
        <f t="shared" si="265"/>
        <v>0</v>
      </c>
      <c r="S144" s="14">
        <f t="shared" si="265"/>
        <v>0</v>
      </c>
      <c r="T144" s="14">
        <f t="shared" si="265"/>
        <v>0</v>
      </c>
      <c r="U144" s="14">
        <f t="shared" si="265"/>
        <v>0</v>
      </c>
      <c r="V144" s="14">
        <f t="shared" si="265"/>
        <v>0</v>
      </c>
      <c r="W144" s="14">
        <f t="shared" si="265"/>
        <v>0</v>
      </c>
      <c r="X144" s="14">
        <f t="shared" si="265"/>
        <v>0</v>
      </c>
      <c r="Y144" s="14">
        <f t="shared" si="265"/>
        <v>0</v>
      </c>
      <c r="Z144" s="14">
        <f t="shared" si="265"/>
        <v>0</v>
      </c>
      <c r="AA144" s="14">
        <f t="shared" si="265"/>
        <v>0</v>
      </c>
      <c r="AB144" s="14">
        <f t="shared" si="265"/>
        <v>0</v>
      </c>
      <c r="AC144" s="14">
        <f t="shared" si="265"/>
        <v>0</v>
      </c>
      <c r="AD144" s="14">
        <f t="shared" si="265"/>
        <v>0</v>
      </c>
      <c r="AE144" s="14">
        <f t="shared" si="265"/>
        <v>0</v>
      </c>
      <c r="AF144" s="14">
        <f t="shared" si="265"/>
        <v>0</v>
      </c>
      <c r="AG144" s="14">
        <f t="shared" si="265"/>
        <v>0</v>
      </c>
      <c r="AH144" s="14">
        <f t="shared" si="265"/>
        <v>0</v>
      </c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96"/>
      <c r="BE144" s="97"/>
      <c r="BF144" s="48"/>
      <c r="BG144" s="48"/>
      <c r="BH144" s="48"/>
      <c r="BI144" s="48"/>
      <c r="BJ144" s="48"/>
      <c r="BK144" s="48"/>
      <c r="BL144" s="48"/>
      <c r="BM144" s="48"/>
      <c r="BN144" s="48"/>
      <c r="BO144" s="50"/>
      <c r="BP144" s="50"/>
      <c r="BQ144" s="50"/>
      <c r="BR144" s="50"/>
      <c r="BS144" s="50"/>
      <c r="BT144" s="50"/>
      <c r="BU144" s="54"/>
      <c r="BV144" s="54"/>
      <c r="BW144" s="54"/>
      <c r="BX144" s="54"/>
      <c r="BY144" s="54"/>
      <c r="BZ144" s="54"/>
      <c r="CA144" s="54"/>
      <c r="CB144" s="54"/>
      <c r="CC144" s="57"/>
      <c r="CD144" s="57"/>
      <c r="CE144" s="57"/>
      <c r="CF144" s="57"/>
      <c r="CG144" s="57"/>
      <c r="CH144" s="57"/>
      <c r="CI144" s="57"/>
      <c r="CJ144" s="57"/>
    </row>
    <row r="145" spans="1:88" s="18" customFormat="1" ht="21" customHeight="1" x14ac:dyDescent="0.2">
      <c r="A145" s="1463"/>
      <c r="B145" s="1464"/>
      <c r="C145" s="1464"/>
      <c r="D145" s="1464"/>
      <c r="E145" s="1464"/>
      <c r="F145" s="1464"/>
      <c r="G145" s="1464"/>
      <c r="H145" s="1464"/>
      <c r="I145" s="1464"/>
      <c r="J145" s="1464"/>
      <c r="K145" s="1464"/>
      <c r="L145" s="1464"/>
      <c r="M145" s="1464"/>
      <c r="N145" s="1464"/>
      <c r="O145" s="1464"/>
      <c r="P145" s="1464"/>
      <c r="Q145" s="1464"/>
      <c r="R145" s="1464"/>
      <c r="S145" s="1464"/>
      <c r="T145" s="1464"/>
      <c r="U145" s="1464"/>
      <c r="V145" s="1464"/>
      <c r="W145" s="1464"/>
      <c r="X145" s="1464"/>
      <c r="Y145" s="1464"/>
      <c r="Z145" s="1464"/>
      <c r="AA145" s="1464"/>
      <c r="AB145" s="1464"/>
      <c r="AC145" s="1464"/>
      <c r="AD145" s="1464"/>
      <c r="AE145" s="1464"/>
      <c r="AF145" s="106"/>
      <c r="AG145" s="106"/>
      <c r="AH145" s="106"/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7"/>
      <c r="BE145" s="3"/>
      <c r="BF145" s="1"/>
      <c r="BG145" s="1"/>
      <c r="BH145" s="1"/>
      <c r="BI145" s="1"/>
      <c r="BJ145" s="1"/>
      <c r="BK145" s="1"/>
      <c r="BL145" s="1"/>
      <c r="BM145" s="1"/>
      <c r="BN145" s="1"/>
      <c r="BO145" s="49"/>
      <c r="BP145" s="49"/>
      <c r="BQ145" s="49"/>
      <c r="BR145" s="49"/>
      <c r="BS145" s="49"/>
      <c r="BT145" s="50"/>
      <c r="BU145" s="51"/>
      <c r="BV145" s="51"/>
      <c r="BW145" s="51"/>
      <c r="BX145" s="52"/>
      <c r="BY145" s="52"/>
      <c r="BZ145" s="52"/>
      <c r="CA145" s="52"/>
      <c r="CB145" s="52"/>
    </row>
    <row r="146" spans="1:88" x14ac:dyDescent="0.25">
      <c r="AI146" s="2"/>
      <c r="AJ146" s="2"/>
      <c r="AK146" s="2"/>
      <c r="AL146" s="2"/>
      <c r="AM146" s="2"/>
      <c r="AN146" s="2"/>
      <c r="AO146" s="2"/>
      <c r="CC146" s="18"/>
      <c r="CD146" s="18"/>
      <c r="CG146" s="18"/>
      <c r="CH146" s="18"/>
      <c r="CI146" s="18"/>
      <c r="CJ146" s="18"/>
    </row>
  </sheetData>
  <sheetProtection formatCells="0"/>
  <dataConsolidate link="1"/>
  <mergeCells count="62">
    <mergeCell ref="B80:C80"/>
    <mergeCell ref="B132:C132"/>
    <mergeCell ref="B133:B144"/>
    <mergeCell ref="A145:AE145"/>
    <mergeCell ref="B93:C93"/>
    <mergeCell ref="B94:B105"/>
    <mergeCell ref="B106:C106"/>
    <mergeCell ref="B107:B118"/>
    <mergeCell ref="B119:C119"/>
    <mergeCell ref="B120:B131"/>
    <mergeCell ref="B81:B92"/>
    <mergeCell ref="CC11:CD11"/>
    <mergeCell ref="CN10:CQ10"/>
    <mergeCell ref="BD12:BE12"/>
    <mergeCell ref="BO12:BP12"/>
    <mergeCell ref="CC12:CD12"/>
    <mergeCell ref="BT11:BT12"/>
    <mergeCell ref="BU11:BU12"/>
    <mergeCell ref="BV11:BV12"/>
    <mergeCell ref="BW11:BW12"/>
    <mergeCell ref="BX11:BX12"/>
    <mergeCell ref="BY11:BY12"/>
    <mergeCell ref="BO11:BP11"/>
    <mergeCell ref="BQ11:BQ12"/>
    <mergeCell ref="BR11:BS12"/>
    <mergeCell ref="BO10:BS10"/>
    <mergeCell ref="BZ11:BZ12"/>
    <mergeCell ref="CA11:CA12"/>
    <mergeCell ref="CC9:CD9"/>
    <mergeCell ref="A10:C10"/>
    <mergeCell ref="D10:AH10"/>
    <mergeCell ref="AI10:BB11"/>
    <mergeCell ref="BD10:BE10"/>
    <mergeCell ref="BF10:BN11"/>
    <mergeCell ref="A11:C11"/>
    <mergeCell ref="BD11:BE11"/>
    <mergeCell ref="BU10:BY10"/>
    <mergeCell ref="A9:C9"/>
    <mergeCell ref="AW9:BB9"/>
    <mergeCell ref="BD9:BE9"/>
    <mergeCell ref="BO9:CB9"/>
    <mergeCell ref="BZ10:CB10"/>
    <mergeCell ref="CC10:CD10"/>
    <mergeCell ref="CB11:CB12"/>
    <mergeCell ref="A5:C5"/>
    <mergeCell ref="AI5:AJ5"/>
    <mergeCell ref="A6:A8"/>
    <mergeCell ref="BD6:BD8"/>
    <mergeCell ref="BF6:BF8"/>
    <mergeCell ref="BO7:CD8"/>
    <mergeCell ref="BD2:BD4"/>
    <mergeCell ref="BE2:BE4"/>
    <mergeCell ref="BF2:BF4"/>
    <mergeCell ref="AI3:AJ3"/>
    <mergeCell ref="AI4:AJ4"/>
    <mergeCell ref="AM4:BC5"/>
    <mergeCell ref="A1:C1"/>
    <mergeCell ref="AI1:AJ1"/>
    <mergeCell ref="AM1:BC1"/>
    <mergeCell ref="A2:A4"/>
    <mergeCell ref="AI2:AJ2"/>
    <mergeCell ref="AM2:BC3"/>
  </mergeCells>
  <conditionalFormatting sqref="D13:D28">
    <cfRule type="cellIs" dxfId="4833" priority="6834" operator="equal">
      <formula>"DISP"</formula>
    </cfRule>
    <cfRule type="cellIs" dxfId="4832" priority="7109" operator="equal">
      <formula>"FO"</formula>
    </cfRule>
  </conditionalFormatting>
  <conditionalFormatting sqref="AH30:AH43 D45:AH58">
    <cfRule type="cellIs" dxfId="4831" priority="13386" operator="equal">
      <formula>"FO"</formula>
    </cfRule>
  </conditionalFormatting>
  <conditionalFormatting sqref="D32:M35 W32:AG35 D45:AG46">
    <cfRule type="cellIs" dxfId="4830" priority="6554" operator="equal">
      <formula>"DISP"</formula>
    </cfRule>
  </conditionalFormatting>
  <conditionalFormatting sqref="D37:F38">
    <cfRule type="cellIs" dxfId="4829" priority="6553" operator="equal">
      <formula>"FO"</formula>
    </cfRule>
  </conditionalFormatting>
  <conditionalFormatting sqref="D37:F43 D45:Z50 AA45:AG46">
    <cfRule type="cellIs" dxfId="4828" priority="5716" operator="equal">
      <formula>"DC"</formula>
    </cfRule>
    <cfRule type="cellIs" dxfId="4827" priority="5717" operator="equal">
      <formula>"DS"</formula>
    </cfRule>
    <cfRule type="cellIs" dxfId="4826" priority="5718" operator="equal">
      <formula>"FE"</formula>
    </cfRule>
    <cfRule type="cellIs" dxfId="4825" priority="5719" operator="equal">
      <formula>"FES"</formula>
    </cfRule>
    <cfRule type="cellIs" dxfId="4824" priority="5720" operator="equal">
      <formula>"FED"</formula>
    </cfRule>
    <cfRule type="cellIs" dxfId="4823" priority="5721" operator="equal">
      <formula>"FEF"</formula>
    </cfRule>
    <cfRule type="cellIs" dxfId="4822" priority="5722" operator="equal">
      <formula>"B"</formula>
    </cfRule>
    <cfRule type="cellIs" dxfId="4821" priority="5723" operator="equal">
      <formula>"F"</formula>
    </cfRule>
    <cfRule type="cellIs" dxfId="4820" priority="5724" operator="equal">
      <formula>"L"</formula>
    </cfRule>
    <cfRule type="cellIs" dxfId="4819" priority="5725" operator="equal">
      <formula>"SA"</formula>
    </cfRule>
    <cfRule type="cellIs" dxfId="4818" priority="5726" operator="equal">
      <formula>"SE"</formula>
    </cfRule>
    <cfRule type="cellIs" dxfId="4817" priority="5727" operator="equal">
      <formula>"TR"</formula>
    </cfRule>
    <cfRule type="cellIs" dxfId="4816" priority="5728" operator="equal">
      <formula>"NT"</formula>
    </cfRule>
    <cfRule type="cellIs" dxfId="4815" priority="5729" operator="equal">
      <formula>"DT"</formula>
    </cfRule>
    <cfRule type="cellIs" dxfId="4814" priority="5730" operator="equal">
      <formula>"T"</formula>
    </cfRule>
    <cfRule type="cellIs" dxfId="4813" priority="5731" operator="equal">
      <formula>"FOTS"</formula>
    </cfRule>
  </conditionalFormatting>
  <conditionalFormatting sqref="D41:I43">
    <cfRule type="cellIs" dxfId="4812" priority="5394" operator="equal">
      <formula>"DISP"</formula>
    </cfRule>
    <cfRule type="cellIs" dxfId="4811" priority="6551" operator="equal">
      <formula>"FO"</formula>
    </cfRule>
  </conditionalFormatting>
  <conditionalFormatting sqref="D69:J70">
    <cfRule type="cellIs" dxfId="4810" priority="13088" operator="equal">
      <formula>"FO"</formula>
    </cfRule>
  </conditionalFormatting>
  <conditionalFormatting sqref="D69:J74">
    <cfRule type="cellIs" dxfId="4809" priority="11729" operator="equal">
      <formula>"DISP"</formula>
    </cfRule>
  </conditionalFormatting>
  <conditionalFormatting sqref="D69:J75">
    <cfRule type="cellIs" dxfId="4808" priority="11697" operator="equal">
      <formula>"DC"</formula>
    </cfRule>
    <cfRule type="cellIs" dxfId="4807" priority="11698" operator="equal">
      <formula>"DS"</formula>
    </cfRule>
    <cfRule type="cellIs" dxfId="4806" priority="11699" operator="equal">
      <formula>"FE"</formula>
    </cfRule>
    <cfRule type="cellIs" dxfId="4805" priority="11700" operator="equal">
      <formula>"FES"</formula>
    </cfRule>
    <cfRule type="cellIs" dxfId="4804" priority="11701" operator="equal">
      <formula>"FED"</formula>
    </cfRule>
    <cfRule type="cellIs" dxfId="4803" priority="11702" operator="equal">
      <formula>"FEF"</formula>
    </cfRule>
    <cfRule type="cellIs" dxfId="4802" priority="11703" operator="equal">
      <formula>"B"</formula>
    </cfRule>
    <cfRule type="cellIs" dxfId="4801" priority="11704" operator="equal">
      <formula>"F"</formula>
    </cfRule>
    <cfRule type="cellIs" dxfId="4800" priority="11705" operator="equal">
      <formula>"L"</formula>
    </cfRule>
    <cfRule type="cellIs" dxfId="4799" priority="11706" operator="equal">
      <formula>"SA"</formula>
    </cfRule>
    <cfRule type="cellIs" dxfId="4798" priority="11707" operator="equal">
      <formula>"SE"</formula>
    </cfRule>
    <cfRule type="cellIs" dxfId="4797" priority="11708" operator="equal">
      <formula>"TR"</formula>
    </cfRule>
    <cfRule type="cellIs" dxfId="4796" priority="11709" operator="equal">
      <formula>"NT"</formula>
    </cfRule>
    <cfRule type="cellIs" dxfId="4795" priority="11710" operator="equal">
      <formula>"DT"</formula>
    </cfRule>
    <cfRule type="cellIs" dxfId="4794" priority="11711" operator="equal">
      <formula>"T"</formula>
    </cfRule>
    <cfRule type="cellIs" dxfId="4793" priority="11712" operator="equal">
      <formula>"FOTS"</formula>
    </cfRule>
  </conditionalFormatting>
  <conditionalFormatting sqref="D67:V69">
    <cfRule type="cellIs" dxfId="4792" priority="9903" operator="equal">
      <formula>"DC"</formula>
    </cfRule>
    <cfRule type="cellIs" dxfId="4791" priority="9904" operator="equal">
      <formula>"DS"</formula>
    </cfRule>
    <cfRule type="cellIs" dxfId="4790" priority="9905" operator="equal">
      <formula>"FE"</formula>
    </cfRule>
    <cfRule type="cellIs" dxfId="4789" priority="9906" operator="equal">
      <formula>"FES"</formula>
    </cfRule>
    <cfRule type="cellIs" dxfId="4788" priority="9907" operator="equal">
      <formula>"FED"</formula>
    </cfRule>
    <cfRule type="cellIs" dxfId="4787" priority="9908" operator="equal">
      <formula>"FEF"</formula>
    </cfRule>
    <cfRule type="cellIs" dxfId="4786" priority="9909" operator="equal">
      <formula>"B"</formula>
    </cfRule>
    <cfRule type="cellIs" dxfId="4785" priority="9910" operator="equal">
      <formula>"F"</formula>
    </cfRule>
    <cfRule type="cellIs" dxfId="4784" priority="9911" operator="equal">
      <formula>"L"</formula>
    </cfRule>
    <cfRule type="cellIs" dxfId="4783" priority="9912" operator="equal">
      <formula>"SA"</formula>
    </cfRule>
    <cfRule type="cellIs" dxfId="4782" priority="9913" operator="equal">
      <formula>"SE"</formula>
    </cfRule>
    <cfRule type="cellIs" dxfId="4781" priority="9914" operator="equal">
      <formula>"TR"</formula>
    </cfRule>
    <cfRule type="cellIs" dxfId="4780" priority="9915" operator="equal">
      <formula>"NT"</formula>
    </cfRule>
    <cfRule type="cellIs" dxfId="4779" priority="9916" operator="equal">
      <formula>"DT"</formula>
    </cfRule>
    <cfRule type="cellIs" dxfId="4778" priority="9917" operator="equal">
      <formula>"T"</formula>
    </cfRule>
    <cfRule type="cellIs" dxfId="4777" priority="9918" operator="equal">
      <formula>"FOTS"</formula>
    </cfRule>
  </conditionalFormatting>
  <conditionalFormatting sqref="D47:Y50">
    <cfRule type="cellIs" dxfId="4776" priority="10457" operator="equal">
      <formula>"DISP"</formula>
    </cfRule>
  </conditionalFormatting>
  <conditionalFormatting sqref="D67:Y69">
    <cfRule type="cellIs" dxfId="4775" priority="9428" operator="equal">
      <formula>"DISP"</formula>
    </cfRule>
    <cfRule type="cellIs" dxfId="4774" priority="13085" operator="equal">
      <formula>"FO"</formula>
    </cfRule>
  </conditionalFormatting>
  <conditionalFormatting sqref="D71:Y71">
    <cfRule type="cellIs" dxfId="4773" priority="13084" operator="equal">
      <formula>"FO"</formula>
    </cfRule>
  </conditionalFormatting>
  <conditionalFormatting sqref="D30:AG31">
    <cfRule type="cellIs" dxfId="4772" priority="296" operator="equal">
      <formula>"DISP"</formula>
    </cfRule>
  </conditionalFormatting>
  <conditionalFormatting sqref="D30:AG36">
    <cfRule type="cellIs" dxfId="4771" priority="2208" operator="equal">
      <formula>"DC"</formula>
    </cfRule>
    <cfRule type="cellIs" dxfId="4770" priority="2209" operator="equal">
      <formula>"DS"</formula>
    </cfRule>
    <cfRule type="cellIs" dxfId="4769" priority="2210" operator="equal">
      <formula>"FE"</formula>
    </cfRule>
    <cfRule type="cellIs" dxfId="4768" priority="2211" operator="equal">
      <formula>"FES"</formula>
    </cfRule>
    <cfRule type="cellIs" dxfId="4767" priority="2212" operator="equal">
      <formula>"FED"</formula>
    </cfRule>
    <cfRule type="cellIs" dxfId="4766" priority="2213" operator="equal">
      <formula>"FEF"</formula>
    </cfRule>
    <cfRule type="cellIs" dxfId="4765" priority="2214" operator="equal">
      <formula>"B"</formula>
    </cfRule>
    <cfRule type="cellIs" dxfId="4764" priority="2215" operator="equal">
      <formula>"F"</formula>
    </cfRule>
    <cfRule type="cellIs" dxfId="4763" priority="2216" operator="equal">
      <formula>"L"</formula>
    </cfRule>
    <cfRule type="cellIs" dxfId="4762" priority="2217" operator="equal">
      <formula>"SA"</formula>
    </cfRule>
    <cfRule type="cellIs" dxfId="4761" priority="2218" operator="equal">
      <formula>"SE"</formula>
    </cfRule>
    <cfRule type="cellIs" dxfId="4760" priority="2219" operator="equal">
      <formula>"TR"</formula>
    </cfRule>
    <cfRule type="cellIs" dxfId="4759" priority="2220" operator="equal">
      <formula>"NT"</formula>
    </cfRule>
    <cfRule type="cellIs" dxfId="4758" priority="2221" operator="equal">
      <formula>"DT"</formula>
    </cfRule>
    <cfRule type="cellIs" dxfId="4757" priority="2222" operator="equal">
      <formula>"T"</formula>
    </cfRule>
    <cfRule type="cellIs" dxfId="4756" priority="2223" operator="equal">
      <formula>"FOTS"</formula>
    </cfRule>
    <cfRule type="cellIs" dxfId="4755" priority="4823" operator="equal">
      <formula>"FO"</formula>
    </cfRule>
  </conditionalFormatting>
  <conditionalFormatting sqref="D53:AG58">
    <cfRule type="cellIs" dxfId="4754" priority="7335" operator="equal">
      <formula>"DISP"</formula>
    </cfRule>
  </conditionalFormatting>
  <conditionalFormatting sqref="D72:AG75">
    <cfRule type="cellIs" dxfId="4753" priority="13075" operator="equal">
      <formula>"FO"</formula>
    </cfRule>
  </conditionalFormatting>
  <conditionalFormatting sqref="D75:AG75">
    <cfRule type="cellIs" dxfId="4752" priority="13074" operator="equal">
      <formula>"DISP"</formula>
    </cfRule>
  </conditionalFormatting>
  <conditionalFormatting sqref="D2:AH2">
    <cfRule type="cellIs" dxfId="4751" priority="84207" operator="lessThan">
      <formula>1</formula>
    </cfRule>
    <cfRule type="cellIs" dxfId="4750" priority="84208" operator="greaterThan">
      <formula>1</formula>
    </cfRule>
    <cfRule type="cellIs" dxfId="4749" priority="84209" operator="equal">
      <formula>1</formula>
    </cfRule>
  </conditionalFormatting>
  <conditionalFormatting sqref="D3:AH4">
    <cfRule type="cellIs" dxfId="4748" priority="84222" operator="lessThan">
      <formula>4</formula>
    </cfRule>
    <cfRule type="cellIs" dxfId="4747" priority="84223" operator="greaterThan">
      <formula>4</formula>
    </cfRule>
    <cfRule type="cellIs" dxfId="4746" priority="84224" operator="equal">
      <formula>4</formula>
    </cfRule>
  </conditionalFormatting>
  <conditionalFormatting sqref="D5:AH5">
    <cfRule type="cellIs" dxfId="4745" priority="84219" operator="lessThan">
      <formula>13</formula>
    </cfRule>
    <cfRule type="cellIs" dxfId="4744" priority="84220" operator="equal">
      <formula>13</formula>
    </cfRule>
    <cfRule type="cellIs" dxfId="4743" priority="84221" operator="greaterThan">
      <formula>13</formula>
    </cfRule>
  </conditionalFormatting>
  <conditionalFormatting sqref="D6:AH6">
    <cfRule type="cellIs" dxfId="4742" priority="84213" operator="lessThan">
      <formula>1</formula>
    </cfRule>
    <cfRule type="cellIs" dxfId="4741" priority="84214" operator="greaterThan">
      <formula>1</formula>
    </cfRule>
    <cfRule type="cellIs" dxfId="4740" priority="84215" operator="equal">
      <formula>1</formula>
    </cfRule>
  </conditionalFormatting>
  <conditionalFormatting sqref="D7:AH7">
    <cfRule type="cellIs" dxfId="4739" priority="84204" operator="lessThan">
      <formula>4</formula>
    </cfRule>
    <cfRule type="cellIs" dxfId="4738" priority="84205" operator="greaterThan">
      <formula>4</formula>
    </cfRule>
    <cfRule type="cellIs" dxfId="4737" priority="84206" operator="equal">
      <formula>4</formula>
    </cfRule>
  </conditionalFormatting>
  <conditionalFormatting sqref="D8:AH8">
    <cfRule type="cellIs" dxfId="4736" priority="84210" operator="lessThan">
      <formula>8</formula>
    </cfRule>
    <cfRule type="cellIs" dxfId="4735" priority="84211" operator="greaterThan">
      <formula>8</formula>
    </cfRule>
    <cfRule type="cellIs" dxfId="4734" priority="84212" operator="equal">
      <formula>8</formula>
    </cfRule>
  </conditionalFormatting>
  <conditionalFormatting sqref="D9:AH9">
    <cfRule type="cellIs" dxfId="4733" priority="84216" operator="lessThan">
      <formula>13</formula>
    </cfRule>
    <cfRule type="cellIs" dxfId="4732" priority="84217" operator="equal">
      <formula>13</formula>
    </cfRule>
    <cfRule type="cellIs" dxfId="4731" priority="84218" operator="greaterThan">
      <formula>13</formula>
    </cfRule>
  </conditionalFormatting>
  <conditionalFormatting sqref="D76:AH76">
    <cfRule type="cellIs" dxfId="4730" priority="84268" operator="equal">
      <formula>"DC"</formula>
    </cfRule>
    <cfRule type="cellIs" dxfId="4729" priority="84269" operator="equal">
      <formula>"DS"</formula>
    </cfRule>
    <cfRule type="cellIs" dxfId="4728" priority="84270" operator="equal">
      <formula>"FE"</formula>
    </cfRule>
    <cfRule type="cellIs" dxfId="4727" priority="84271" operator="equal">
      <formula>"FES"</formula>
    </cfRule>
    <cfRule type="cellIs" dxfId="4726" priority="84272" operator="equal">
      <formula>"FED"</formula>
    </cfRule>
    <cfRule type="cellIs" dxfId="4725" priority="84273" operator="equal">
      <formula>"FEF"</formula>
    </cfRule>
    <cfRule type="cellIs" dxfId="4724" priority="84274" operator="equal">
      <formula>"B"</formula>
    </cfRule>
    <cfRule type="cellIs" dxfId="4723" priority="84275" operator="equal">
      <formula>"F"</formula>
    </cfRule>
    <cfRule type="cellIs" dxfId="4722" priority="84276" operator="equal">
      <formula>"L"</formula>
    </cfRule>
    <cfRule type="cellIs" dxfId="4721" priority="84277" operator="equal">
      <formula>"SA"</formula>
    </cfRule>
    <cfRule type="cellIs" dxfId="4720" priority="84278" operator="equal">
      <formula>"SE"</formula>
    </cfRule>
    <cfRule type="cellIs" dxfId="4719" priority="84279" operator="equal">
      <formula>"TR"</formula>
    </cfRule>
    <cfRule type="cellIs" dxfId="4718" priority="84280" operator="equal">
      <formula>"NT"</formula>
    </cfRule>
    <cfRule type="cellIs" dxfId="4717" priority="84281" operator="equal">
      <formula>"DT"</formula>
    </cfRule>
    <cfRule type="cellIs" dxfId="4716" priority="84282" operator="equal">
      <formula>"T"</formula>
    </cfRule>
    <cfRule type="cellIs" dxfId="4715" priority="84283" operator="equal">
      <formula>"FOTS"</formula>
    </cfRule>
    <cfRule type="cellIs" dxfId="4714" priority="84284" operator="equal">
      <formula>"DISP"</formula>
    </cfRule>
    <cfRule type="cellIs" dxfId="4713" priority="84285" operator="equal">
      <formula>"FO"</formula>
    </cfRule>
  </conditionalFormatting>
  <conditionalFormatting sqref="D132:AH132">
    <cfRule type="cellIs" dxfId="4712" priority="84313" operator="equal">
      <formula>"disp"</formula>
    </cfRule>
    <cfRule type="cellIs" dxfId="4711" priority="84314" operator="equal">
      <formula>"fots"</formula>
    </cfRule>
    <cfRule type="cellIs" dxfId="4710" priority="84315" operator="equal">
      <formula>"t"</formula>
    </cfRule>
    <cfRule type="cellIs" dxfId="4709" priority="84316" operator="equal">
      <formula>"tr"</formula>
    </cfRule>
    <cfRule type="cellIs" dxfId="4708" priority="84317" operator="equal">
      <formula>"se"</formula>
    </cfRule>
    <cfRule type="cellIs" dxfId="4707" priority="84318" operator="equal">
      <formula>"sa"</formula>
    </cfRule>
    <cfRule type="cellIs" dxfId="4706" priority="84319" operator="equal">
      <formula>"l"</formula>
    </cfRule>
    <cfRule type="cellIs" dxfId="4705" priority="84320" operator="equal">
      <formula>"f"</formula>
    </cfRule>
    <cfRule type="cellIs" dxfId="4704" priority="84321" operator="equal">
      <formula>"b"</formula>
    </cfRule>
    <cfRule type="cellIs" dxfId="4703" priority="84322" operator="equal">
      <formula>"fef"</formula>
    </cfRule>
    <cfRule type="cellIs" dxfId="4702" priority="84323" operator="equal">
      <formula>"fed"</formula>
    </cfRule>
    <cfRule type="cellIs" dxfId="4701" priority="84324" operator="equal">
      <formula>"fes"</formula>
    </cfRule>
    <cfRule type="cellIs" dxfId="4700" priority="84325" operator="equal">
      <formula>"ds"</formula>
    </cfRule>
    <cfRule type="cellIs" dxfId="4699" priority="84326" operator="equal">
      <formula>"fo"</formula>
    </cfRule>
    <cfRule type="cellIs" dxfId="4698" priority="84327" operator="equal">
      <formula>"FE"</formula>
    </cfRule>
  </conditionalFormatting>
  <conditionalFormatting sqref="E38:F43">
    <cfRule type="cellIs" dxfId="4697" priority="5732" operator="equal">
      <formula>"DISP"</formula>
    </cfRule>
  </conditionalFormatting>
  <conditionalFormatting sqref="G32:AG32 N33:R35">
    <cfRule type="cellIs" dxfId="4696" priority="2039" operator="equal">
      <formula>"DISP"</formula>
    </cfRule>
  </conditionalFormatting>
  <conditionalFormatting sqref="E13:V18">
    <cfRule type="cellIs" dxfId="4695" priority="4702" operator="equal">
      <formula>"FO"</formula>
    </cfRule>
  </conditionalFormatting>
  <conditionalFormatting sqref="E70:V70">
    <cfRule type="cellIs" dxfId="4694" priority="10846" operator="equal">
      <formula>"DISP"</formula>
    </cfRule>
  </conditionalFormatting>
  <conditionalFormatting sqref="E13:Y17">
    <cfRule type="cellIs" dxfId="4693" priority="2569" operator="equal">
      <formula>"DISP"</formula>
    </cfRule>
  </conditionalFormatting>
  <conditionalFormatting sqref="E70:Y70">
    <cfRule type="cellIs" dxfId="4692" priority="12778" operator="equal">
      <formula>"FO"</formula>
    </cfRule>
  </conditionalFormatting>
  <conditionalFormatting sqref="G13:G18">
    <cfRule type="cellIs" dxfId="4691" priority="5631" operator="equal">
      <formula>"DC"</formula>
    </cfRule>
    <cfRule type="cellIs" dxfId="4690" priority="5632" operator="equal">
      <formula>"DS"</formula>
    </cfRule>
    <cfRule type="cellIs" dxfId="4689" priority="5633" operator="equal">
      <formula>"FE"</formula>
    </cfRule>
    <cfRule type="cellIs" dxfId="4688" priority="5634" operator="equal">
      <formula>"FES"</formula>
    </cfRule>
    <cfRule type="cellIs" dxfId="4687" priority="5635" operator="equal">
      <formula>"FED"</formula>
    </cfRule>
    <cfRule type="cellIs" dxfId="4686" priority="5636" operator="equal">
      <formula>"FEF"</formula>
    </cfRule>
    <cfRule type="cellIs" dxfId="4685" priority="5637" operator="equal">
      <formula>"B"</formula>
    </cfRule>
    <cfRule type="cellIs" dxfId="4684" priority="5638" operator="equal">
      <formula>"F"</formula>
    </cfRule>
    <cfRule type="cellIs" dxfId="4683" priority="5639" operator="equal">
      <formula>"L"</formula>
    </cfRule>
    <cfRule type="cellIs" dxfId="4682" priority="5640" operator="equal">
      <formula>"SA"</formula>
    </cfRule>
    <cfRule type="cellIs" dxfId="4681" priority="5641" operator="equal">
      <formula>"SE"</formula>
    </cfRule>
    <cfRule type="cellIs" dxfId="4680" priority="5642" operator="equal">
      <formula>"TR"</formula>
    </cfRule>
    <cfRule type="cellIs" dxfId="4679" priority="5643" operator="equal">
      <formula>"NT"</formula>
    </cfRule>
    <cfRule type="cellIs" dxfId="4678" priority="5644" operator="equal">
      <formula>"DT"</formula>
    </cfRule>
    <cfRule type="cellIs" dxfId="4677" priority="5645" operator="equal">
      <formula>"T"</formula>
    </cfRule>
    <cfRule type="cellIs" dxfId="4676" priority="5646" operator="equal">
      <formula>"FOTS"</formula>
    </cfRule>
  </conditionalFormatting>
  <conditionalFormatting sqref="G17:G18">
    <cfRule type="cellIs" dxfId="4675" priority="5647" operator="equal">
      <formula>"DISP"</formula>
    </cfRule>
  </conditionalFormatting>
  <conditionalFormatting sqref="G39:I42 M39:V42">
    <cfRule type="cellIs" dxfId="4674" priority="5243" operator="equal">
      <formula>"FO"</formula>
    </cfRule>
  </conditionalFormatting>
  <conditionalFormatting sqref="G39:I42">
    <cfRule type="cellIs" dxfId="4673" priority="5191" operator="equal">
      <formula>"DISP"</formula>
    </cfRule>
  </conditionalFormatting>
  <conditionalFormatting sqref="G39:I43">
    <cfRule type="cellIs" dxfId="4672" priority="4703" operator="equal">
      <formula>"DC"</formula>
    </cfRule>
    <cfRule type="cellIs" dxfId="4671" priority="4704" operator="equal">
      <formula>"DS"</formula>
    </cfRule>
    <cfRule type="cellIs" dxfId="4670" priority="4705" operator="equal">
      <formula>"FE"</formula>
    </cfRule>
    <cfRule type="cellIs" dxfId="4669" priority="4706" operator="equal">
      <formula>"FES"</formula>
    </cfRule>
    <cfRule type="cellIs" dxfId="4668" priority="4707" operator="equal">
      <formula>"FED"</formula>
    </cfRule>
    <cfRule type="cellIs" dxfId="4667" priority="4708" operator="equal">
      <formula>"FEF"</formula>
    </cfRule>
    <cfRule type="cellIs" dxfId="4666" priority="4709" operator="equal">
      <formula>"B"</formula>
    </cfRule>
    <cfRule type="cellIs" dxfId="4665" priority="4710" operator="equal">
      <formula>"F"</formula>
    </cfRule>
    <cfRule type="cellIs" dxfId="4664" priority="4711" operator="equal">
      <formula>"L"</formula>
    </cfRule>
    <cfRule type="cellIs" dxfId="4663" priority="4712" operator="equal">
      <formula>"SA"</formula>
    </cfRule>
    <cfRule type="cellIs" dxfId="4662" priority="4713" operator="equal">
      <formula>"SE"</formula>
    </cfRule>
    <cfRule type="cellIs" dxfId="4661" priority="4714" operator="equal">
      <formula>"TR"</formula>
    </cfRule>
    <cfRule type="cellIs" dxfId="4660" priority="4715" operator="equal">
      <formula>"NT"</formula>
    </cfRule>
    <cfRule type="cellIs" dxfId="4659" priority="4716" operator="equal">
      <formula>"DT"</formula>
    </cfRule>
    <cfRule type="cellIs" dxfId="4658" priority="4717" operator="equal">
      <formula>"T"</formula>
    </cfRule>
    <cfRule type="cellIs" dxfId="4657" priority="4718" operator="equal">
      <formula>"FOTS"</formula>
    </cfRule>
  </conditionalFormatting>
  <conditionalFormatting sqref="G32:O32 Q32:R32 P32:P33">
    <cfRule type="cellIs" dxfId="4656" priority="4828" operator="equal">
      <formula>"FO"</formula>
    </cfRule>
    <cfRule type="cellIs" dxfId="4655" priority="4878" operator="equal">
      <formula>"DC"</formula>
    </cfRule>
    <cfRule type="cellIs" dxfId="4654" priority="4879" operator="equal">
      <formula>"DS"</formula>
    </cfRule>
    <cfRule type="cellIs" dxfId="4653" priority="4880" operator="equal">
      <formula>"FE"</formula>
    </cfRule>
    <cfRule type="cellIs" dxfId="4652" priority="4881" operator="equal">
      <formula>"FES"</formula>
    </cfRule>
    <cfRule type="cellIs" dxfId="4651" priority="4882" operator="equal">
      <formula>"FED"</formula>
    </cfRule>
    <cfRule type="cellIs" dxfId="4650" priority="4883" operator="equal">
      <formula>"FEF"</formula>
    </cfRule>
    <cfRule type="cellIs" dxfId="4649" priority="4884" operator="equal">
      <formula>"B"</formula>
    </cfRule>
    <cfRule type="cellIs" dxfId="4648" priority="4885" operator="equal">
      <formula>"F"</formula>
    </cfRule>
    <cfRule type="cellIs" dxfId="4647" priority="4886" operator="equal">
      <formula>"L"</formula>
    </cfRule>
    <cfRule type="cellIs" dxfId="4646" priority="4887" operator="equal">
      <formula>"SA"</formula>
    </cfRule>
    <cfRule type="cellIs" dxfId="4645" priority="4888" operator="equal">
      <formula>"SE"</formula>
    </cfRule>
    <cfRule type="cellIs" dxfId="4644" priority="4889" operator="equal">
      <formula>"TR"</formula>
    </cfRule>
    <cfRule type="cellIs" dxfId="4643" priority="4890" operator="equal">
      <formula>"NT"</formula>
    </cfRule>
    <cfRule type="cellIs" dxfId="4642" priority="4891" operator="equal">
      <formula>"DT"</formula>
    </cfRule>
    <cfRule type="cellIs" dxfId="4641" priority="4892" operator="equal">
      <formula>"T"</formula>
    </cfRule>
    <cfRule type="cellIs" dxfId="4640" priority="4893" operator="equal">
      <formula>"FOTS"</formula>
    </cfRule>
  </conditionalFormatting>
  <conditionalFormatting sqref="G37:R37 J38:L43">
    <cfRule type="cellIs" dxfId="4639" priority="4827" operator="equal">
      <formula>"FO"</formula>
    </cfRule>
    <cfRule type="cellIs" dxfId="4638" priority="4829" operator="equal">
      <formula>"DC"</formula>
    </cfRule>
    <cfRule type="cellIs" dxfId="4637" priority="4830" operator="equal">
      <formula>"DS"</formula>
    </cfRule>
    <cfRule type="cellIs" dxfId="4636" priority="4831" operator="equal">
      <formula>"FE"</formula>
    </cfRule>
    <cfRule type="cellIs" dxfId="4635" priority="4832" operator="equal">
      <formula>"FES"</formula>
    </cfRule>
    <cfRule type="cellIs" dxfId="4634" priority="4833" operator="equal">
      <formula>"FED"</formula>
    </cfRule>
    <cfRule type="cellIs" dxfId="4633" priority="4834" operator="equal">
      <formula>"FEF"</formula>
    </cfRule>
    <cfRule type="cellIs" dxfId="4632" priority="4835" operator="equal">
      <formula>"B"</formula>
    </cfRule>
    <cfRule type="cellIs" dxfId="4631" priority="4836" operator="equal">
      <formula>"F"</formula>
    </cfRule>
    <cfRule type="cellIs" dxfId="4630" priority="4837" operator="equal">
      <formula>"L"</formula>
    </cfRule>
    <cfRule type="cellIs" dxfId="4629" priority="4838" operator="equal">
      <formula>"SA"</formula>
    </cfRule>
    <cfRule type="cellIs" dxfId="4628" priority="4839" operator="equal">
      <formula>"SE"</formula>
    </cfRule>
    <cfRule type="cellIs" dxfId="4627" priority="4840" operator="equal">
      <formula>"TR"</formula>
    </cfRule>
    <cfRule type="cellIs" dxfId="4626" priority="4841" operator="equal">
      <formula>"NT"</formula>
    </cfRule>
    <cfRule type="cellIs" dxfId="4625" priority="4842" operator="equal">
      <formula>"DT"</formula>
    </cfRule>
    <cfRule type="cellIs" dxfId="4624" priority="4843" operator="equal">
      <formula>"T"</formula>
    </cfRule>
    <cfRule type="cellIs" dxfId="4623" priority="4844" operator="equal">
      <formula>"FOTS"</formula>
    </cfRule>
  </conditionalFormatting>
  <conditionalFormatting sqref="G18:V19">
    <cfRule type="cellIs" dxfId="4622" priority="34" operator="equal">
      <formula>"DISP"</formula>
    </cfRule>
  </conditionalFormatting>
  <conditionalFormatting sqref="G23:V28">
    <cfRule type="cellIs" dxfId="4621" priority="2241" operator="equal">
      <formula>"DC"</formula>
    </cfRule>
    <cfRule type="cellIs" dxfId="4620" priority="2242" operator="equal">
      <formula>"DS"</formula>
    </cfRule>
    <cfRule type="cellIs" dxfId="4619" priority="2243" operator="equal">
      <formula>"FE"</formula>
    </cfRule>
    <cfRule type="cellIs" dxfId="4618" priority="2244" operator="equal">
      <formula>"FES"</formula>
    </cfRule>
    <cfRule type="cellIs" dxfId="4617" priority="2245" operator="equal">
      <formula>"FED"</formula>
    </cfRule>
    <cfRule type="cellIs" dxfId="4616" priority="2246" operator="equal">
      <formula>"FEF"</formula>
    </cfRule>
    <cfRule type="cellIs" dxfId="4615" priority="2247" operator="equal">
      <formula>"B"</formula>
    </cfRule>
    <cfRule type="cellIs" dxfId="4614" priority="2248" operator="equal">
      <formula>"F"</formula>
    </cfRule>
    <cfRule type="cellIs" dxfId="4613" priority="2249" operator="equal">
      <formula>"L"</formula>
    </cfRule>
    <cfRule type="cellIs" dxfId="4612" priority="2250" operator="equal">
      <formula>"SA"</formula>
    </cfRule>
    <cfRule type="cellIs" dxfId="4611" priority="2251" operator="equal">
      <formula>"SE"</formula>
    </cfRule>
    <cfRule type="cellIs" dxfId="4610" priority="2252" operator="equal">
      <formula>"TR"</formula>
    </cfRule>
    <cfRule type="cellIs" dxfId="4609" priority="2253" operator="equal">
      <formula>"NT"</formula>
    </cfRule>
    <cfRule type="cellIs" dxfId="4608" priority="2254" operator="equal">
      <formula>"DT"</formula>
    </cfRule>
    <cfRule type="cellIs" dxfId="4607" priority="2255" operator="equal">
      <formula>"T"</formula>
    </cfRule>
    <cfRule type="cellIs" dxfId="4606" priority="2256" operator="equal">
      <formula>"FOTS"</formula>
    </cfRule>
    <cfRule type="cellIs" dxfId="4605" priority="2257" operator="equal">
      <formula>"DISP"</formula>
    </cfRule>
    <cfRule type="cellIs" dxfId="4604" priority="4825" operator="equal">
      <formula>"FO"</formula>
    </cfRule>
  </conditionalFormatting>
  <conditionalFormatting sqref="G34:V34">
    <cfRule type="cellIs" dxfId="4603" priority="2240" operator="equal">
      <formula>"DISP"</formula>
    </cfRule>
  </conditionalFormatting>
  <conditionalFormatting sqref="G35:Y35">
    <cfRule type="cellIs" dxfId="4602" priority="2807" operator="equal">
      <formula>"DISP"</formula>
    </cfRule>
  </conditionalFormatting>
  <conditionalFormatting sqref="H58:I58 L58:M58">
    <cfRule type="cellIs" dxfId="4601" priority="11646" operator="equal">
      <formula>"FO"</formula>
    </cfRule>
  </conditionalFormatting>
  <conditionalFormatting sqref="H13:J17">
    <cfRule type="cellIs" dxfId="4600" priority="5158" operator="equal">
      <formula>"DC"</formula>
    </cfRule>
    <cfRule type="cellIs" dxfId="4599" priority="5159" operator="equal">
      <formula>"DS"</formula>
    </cfRule>
    <cfRule type="cellIs" dxfId="4598" priority="5160" operator="equal">
      <formula>"FE"</formula>
    </cfRule>
    <cfRule type="cellIs" dxfId="4597" priority="5161" operator="equal">
      <formula>"FES"</formula>
    </cfRule>
    <cfRule type="cellIs" dxfId="4596" priority="5162" operator="equal">
      <formula>"FED"</formula>
    </cfRule>
    <cfRule type="cellIs" dxfId="4595" priority="5163" operator="equal">
      <formula>"FEF"</formula>
    </cfRule>
    <cfRule type="cellIs" dxfId="4594" priority="5164" operator="equal">
      <formula>"B"</formula>
    </cfRule>
    <cfRule type="cellIs" dxfId="4593" priority="5165" operator="equal">
      <formula>"F"</formula>
    </cfRule>
    <cfRule type="cellIs" dxfId="4592" priority="5166" operator="equal">
      <formula>"L"</formula>
    </cfRule>
    <cfRule type="cellIs" dxfId="4591" priority="5167" operator="equal">
      <formula>"SA"</formula>
    </cfRule>
    <cfRule type="cellIs" dxfId="4590" priority="5168" operator="equal">
      <formula>"SE"</formula>
    </cfRule>
    <cfRule type="cellIs" dxfId="4589" priority="5169" operator="equal">
      <formula>"TR"</formula>
    </cfRule>
    <cfRule type="cellIs" dxfId="4588" priority="5170" operator="equal">
      <formula>"NT"</formula>
    </cfRule>
    <cfRule type="cellIs" dxfId="4587" priority="5171" operator="equal">
      <formula>"DT"</formula>
    </cfRule>
    <cfRule type="cellIs" dxfId="4586" priority="5172" operator="equal">
      <formula>"T"</formula>
    </cfRule>
    <cfRule type="cellIs" dxfId="4585" priority="5173" operator="equal">
      <formula>"FOTS"</formula>
    </cfRule>
  </conditionalFormatting>
  <conditionalFormatting sqref="H56:Q58">
    <cfRule type="cellIs" dxfId="4584" priority="11437" operator="equal">
      <formula>"FO"</formula>
    </cfRule>
    <cfRule type="cellIs" dxfId="4583" priority="11470" operator="equal">
      <formula>"DC"</formula>
    </cfRule>
    <cfRule type="cellIs" dxfId="4582" priority="11471" operator="equal">
      <formula>"DS"</formula>
    </cfRule>
    <cfRule type="cellIs" dxfId="4581" priority="11472" operator="equal">
      <formula>"FE"</formula>
    </cfRule>
    <cfRule type="cellIs" dxfId="4580" priority="11473" operator="equal">
      <formula>"FES"</formula>
    </cfRule>
    <cfRule type="cellIs" dxfId="4579" priority="11474" operator="equal">
      <formula>"FED"</formula>
    </cfRule>
    <cfRule type="cellIs" dxfId="4578" priority="11475" operator="equal">
      <formula>"FEF"</formula>
    </cfRule>
    <cfRule type="cellIs" dxfId="4577" priority="11476" operator="equal">
      <formula>"B"</formula>
    </cfRule>
    <cfRule type="cellIs" dxfId="4576" priority="11477" operator="equal">
      <formula>"F"</formula>
    </cfRule>
    <cfRule type="cellIs" dxfId="4575" priority="11478" operator="equal">
      <formula>"L"</formula>
    </cfRule>
    <cfRule type="cellIs" dxfId="4574" priority="11479" operator="equal">
      <formula>"SA"</formula>
    </cfRule>
    <cfRule type="cellIs" dxfId="4573" priority="11480" operator="equal">
      <formula>"SE"</formula>
    </cfRule>
    <cfRule type="cellIs" dxfId="4572" priority="11481" operator="equal">
      <formula>"TR"</formula>
    </cfRule>
    <cfRule type="cellIs" dxfId="4571" priority="11482" operator="equal">
      <formula>"NT"</formula>
    </cfRule>
    <cfRule type="cellIs" dxfId="4570" priority="11483" operator="equal">
      <formula>"DT"</formula>
    </cfRule>
    <cfRule type="cellIs" dxfId="4569" priority="11484" operator="equal">
      <formula>"T"</formula>
    </cfRule>
    <cfRule type="cellIs" dxfId="4568" priority="11485" operator="equal">
      <formula>"FOTS"</formula>
    </cfRule>
  </conditionalFormatting>
  <conditionalFormatting sqref="I17:I18">
    <cfRule type="cellIs" dxfId="4567" priority="4820" operator="equal">
      <formula>"FO"</formula>
    </cfRule>
  </conditionalFormatting>
  <conditionalFormatting sqref="J38:L43">
    <cfRule type="cellIs" dxfId="4566" priority="4700" operator="equal">
      <formula>"DISP"</formula>
    </cfRule>
  </conditionalFormatting>
  <conditionalFormatting sqref="J17:V17">
    <cfRule type="cellIs" dxfId="4565" priority="4250" operator="equal">
      <formula>"FO"</formula>
    </cfRule>
  </conditionalFormatting>
  <conditionalFormatting sqref="K71:T72">
    <cfRule type="cellIs" dxfId="4564" priority="10456" operator="equal">
      <formula>"DISP"</formula>
    </cfRule>
  </conditionalFormatting>
  <conditionalFormatting sqref="K16:V16">
    <cfRule type="cellIs" dxfId="4563" priority="2520" operator="equal">
      <formula>"DISP"</formula>
    </cfRule>
    <cfRule type="cellIs" dxfId="4562" priority="4249" operator="equal">
      <formula>"FO"</formula>
    </cfRule>
  </conditionalFormatting>
  <conditionalFormatting sqref="K18:V19">
    <cfRule type="cellIs" dxfId="4561" priority="4248" operator="equal">
      <formula>"FO"</formula>
    </cfRule>
  </conditionalFormatting>
  <conditionalFormatting sqref="K22:V22">
    <cfRule type="cellIs" dxfId="4560" priority="2390" operator="equal">
      <formula>"DC"</formula>
    </cfRule>
    <cfRule type="cellIs" dxfId="4559" priority="2391" operator="equal">
      <formula>"DS"</formula>
    </cfRule>
    <cfRule type="cellIs" dxfId="4558" priority="2392" operator="equal">
      <formula>"FE"</formula>
    </cfRule>
    <cfRule type="cellIs" dxfId="4557" priority="2393" operator="equal">
      <formula>"FES"</formula>
    </cfRule>
    <cfRule type="cellIs" dxfId="4556" priority="2394" operator="equal">
      <formula>"FED"</formula>
    </cfRule>
    <cfRule type="cellIs" dxfId="4555" priority="2395" operator="equal">
      <formula>"FEF"</formula>
    </cfRule>
    <cfRule type="cellIs" dxfId="4554" priority="2396" operator="equal">
      <formula>"B"</formula>
    </cfRule>
    <cfRule type="cellIs" dxfId="4553" priority="2397" operator="equal">
      <formula>"F"</formula>
    </cfRule>
    <cfRule type="cellIs" dxfId="4552" priority="2398" operator="equal">
      <formula>"L"</formula>
    </cfRule>
    <cfRule type="cellIs" dxfId="4551" priority="2399" operator="equal">
      <formula>"SA"</formula>
    </cfRule>
    <cfRule type="cellIs" dxfId="4550" priority="2400" operator="equal">
      <formula>"SE"</formula>
    </cfRule>
    <cfRule type="cellIs" dxfId="4549" priority="2401" operator="equal">
      <formula>"TR"</formula>
    </cfRule>
    <cfRule type="cellIs" dxfId="4548" priority="2402" operator="equal">
      <formula>"NT"</formula>
    </cfRule>
    <cfRule type="cellIs" dxfId="4547" priority="2403" operator="equal">
      <formula>"DT"</formula>
    </cfRule>
    <cfRule type="cellIs" dxfId="4546" priority="2404" operator="equal">
      <formula>"T"</formula>
    </cfRule>
    <cfRule type="cellIs" dxfId="4545" priority="2405" operator="equal">
      <formula>"FOTS"</formula>
    </cfRule>
    <cfRule type="cellIs" dxfId="4544" priority="4246" operator="equal">
      <formula>"DISP"</formula>
    </cfRule>
    <cfRule type="cellIs" dxfId="4543" priority="4247" operator="equal">
      <formula>"FO"</formula>
    </cfRule>
  </conditionalFormatting>
  <conditionalFormatting sqref="K69:V69">
    <cfRule type="cellIs" dxfId="4542" priority="10292" operator="equal">
      <formula>"DISP"</formula>
    </cfRule>
    <cfRule type="cellIs" dxfId="4541" priority="11086" operator="equal">
      <formula>"FO"</formula>
    </cfRule>
  </conditionalFormatting>
  <conditionalFormatting sqref="K69:V72">
    <cfRule type="cellIs" dxfId="4540" priority="9835" operator="equal">
      <formula>"DC"</formula>
    </cfRule>
    <cfRule type="cellIs" dxfId="4539" priority="9836" operator="equal">
      <formula>"DS"</formula>
    </cfRule>
    <cfRule type="cellIs" dxfId="4538" priority="9837" operator="equal">
      <formula>"FE"</formula>
    </cfRule>
    <cfRule type="cellIs" dxfId="4537" priority="9838" operator="equal">
      <formula>"FES"</formula>
    </cfRule>
    <cfRule type="cellIs" dxfId="4536" priority="9839" operator="equal">
      <formula>"FED"</formula>
    </cfRule>
    <cfRule type="cellIs" dxfId="4535" priority="9840" operator="equal">
      <formula>"FEF"</formula>
    </cfRule>
    <cfRule type="cellIs" dxfId="4534" priority="9841" operator="equal">
      <formula>"B"</formula>
    </cfRule>
    <cfRule type="cellIs" dxfId="4533" priority="9842" operator="equal">
      <formula>"F"</formula>
    </cfRule>
    <cfRule type="cellIs" dxfId="4532" priority="9843" operator="equal">
      <formula>"L"</formula>
    </cfRule>
    <cfRule type="cellIs" dxfId="4531" priority="9844" operator="equal">
      <formula>"SA"</formula>
    </cfRule>
    <cfRule type="cellIs" dxfId="4530" priority="9845" operator="equal">
      <formula>"SE"</formula>
    </cfRule>
    <cfRule type="cellIs" dxfId="4529" priority="9846" operator="equal">
      <formula>"TR"</formula>
    </cfRule>
    <cfRule type="cellIs" dxfId="4528" priority="9847" operator="equal">
      <formula>"NT"</formula>
    </cfRule>
    <cfRule type="cellIs" dxfId="4527" priority="9848" operator="equal">
      <formula>"DT"</formula>
    </cfRule>
    <cfRule type="cellIs" dxfId="4526" priority="9849" operator="equal">
      <formula>"T"</formula>
    </cfRule>
    <cfRule type="cellIs" dxfId="4525" priority="9850" operator="equal">
      <formula>"FOTS"</formula>
    </cfRule>
  </conditionalFormatting>
  <conditionalFormatting sqref="K13:AE21 D13:F28 I17:V18 G18:J22 AE50:AG58 D51:AD58">
    <cfRule type="cellIs" dxfId="4524" priority="2040" operator="equal">
      <formula>"DC"</formula>
    </cfRule>
    <cfRule type="cellIs" dxfId="4523" priority="2041" operator="equal">
      <formula>"DS"</formula>
    </cfRule>
    <cfRule type="cellIs" dxfId="4522" priority="2042" operator="equal">
      <formula>"FE"</formula>
    </cfRule>
    <cfRule type="cellIs" dxfId="4521" priority="2043" operator="equal">
      <formula>"FES"</formula>
    </cfRule>
    <cfRule type="cellIs" dxfId="4520" priority="2044" operator="equal">
      <formula>"FED"</formula>
    </cfRule>
    <cfRule type="cellIs" dxfId="4519" priority="2045" operator="equal">
      <formula>"FEF"</formula>
    </cfRule>
    <cfRule type="cellIs" dxfId="4518" priority="2046" operator="equal">
      <formula>"B"</formula>
    </cfRule>
    <cfRule type="cellIs" dxfId="4517" priority="2047" operator="equal">
      <formula>"F"</formula>
    </cfRule>
    <cfRule type="cellIs" dxfId="4516" priority="2048" operator="equal">
      <formula>"L"</formula>
    </cfRule>
    <cfRule type="cellIs" dxfId="4515" priority="2049" operator="equal">
      <formula>"SA"</formula>
    </cfRule>
    <cfRule type="cellIs" dxfId="4514" priority="2050" operator="equal">
      <formula>"SE"</formula>
    </cfRule>
    <cfRule type="cellIs" dxfId="4513" priority="2051" operator="equal">
      <formula>"TR"</formula>
    </cfRule>
    <cfRule type="cellIs" dxfId="4512" priority="2052" operator="equal">
      <formula>"NT"</formula>
    </cfRule>
    <cfRule type="cellIs" dxfId="4511" priority="2053" operator="equal">
      <formula>"DT"</formula>
    </cfRule>
    <cfRule type="cellIs" dxfId="4510" priority="2054" operator="equal">
      <formula>"T"</formula>
    </cfRule>
    <cfRule type="cellIs" dxfId="4509" priority="2055" operator="equal">
      <formula>"FOTS"</formula>
    </cfRule>
  </conditionalFormatting>
  <conditionalFormatting sqref="K21:AE21">
    <cfRule type="cellIs" dxfId="4508" priority="4242" operator="equal">
      <formula>"DISP"</formula>
    </cfRule>
    <cfRule type="cellIs" dxfId="4507" priority="4243" operator="equal">
      <formula>"FO"</formula>
    </cfRule>
  </conditionalFormatting>
  <conditionalFormatting sqref="K73:AE74">
    <cfRule type="cellIs" dxfId="4506" priority="8506" operator="equal">
      <formula>"DISP"</formula>
    </cfRule>
  </conditionalFormatting>
  <conditionalFormatting sqref="K73:AE75">
    <cfRule type="cellIs" dxfId="4505" priority="8474" operator="equal">
      <formula>"DC"</formula>
    </cfRule>
    <cfRule type="cellIs" dxfId="4504" priority="8475" operator="equal">
      <formula>"DS"</formula>
    </cfRule>
    <cfRule type="cellIs" dxfId="4503" priority="8476" operator="equal">
      <formula>"FE"</formula>
    </cfRule>
    <cfRule type="cellIs" dxfId="4502" priority="8477" operator="equal">
      <formula>"FES"</formula>
    </cfRule>
    <cfRule type="cellIs" dxfId="4501" priority="8478" operator="equal">
      <formula>"FED"</formula>
    </cfRule>
    <cfRule type="cellIs" dxfId="4500" priority="8479" operator="equal">
      <formula>"FEF"</formula>
    </cfRule>
    <cfRule type="cellIs" dxfId="4499" priority="8480" operator="equal">
      <formula>"B"</formula>
    </cfRule>
    <cfRule type="cellIs" dxfId="4498" priority="8481" operator="equal">
      <formula>"F"</formula>
    </cfRule>
    <cfRule type="cellIs" dxfId="4497" priority="8482" operator="equal">
      <formula>"L"</formula>
    </cfRule>
    <cfRule type="cellIs" dxfId="4496" priority="8483" operator="equal">
      <formula>"SA"</formula>
    </cfRule>
    <cfRule type="cellIs" dxfId="4495" priority="8484" operator="equal">
      <formula>"SE"</formula>
    </cfRule>
    <cfRule type="cellIs" dxfId="4494" priority="8485" operator="equal">
      <formula>"TR"</formula>
    </cfRule>
    <cfRule type="cellIs" dxfId="4493" priority="8486" operator="equal">
      <formula>"NT"</formula>
    </cfRule>
    <cfRule type="cellIs" dxfId="4492" priority="8487" operator="equal">
      <formula>"DT"</formula>
    </cfRule>
    <cfRule type="cellIs" dxfId="4491" priority="8488" operator="equal">
      <formula>"T"</formula>
    </cfRule>
    <cfRule type="cellIs" dxfId="4490" priority="8489" operator="equal">
      <formula>"FOTS"</formula>
    </cfRule>
  </conditionalFormatting>
  <conditionalFormatting sqref="M39:R41 E39:F43">
    <cfRule type="cellIs" dxfId="4489" priority="4002" operator="equal">
      <formula>"FO"</formula>
    </cfRule>
  </conditionalFormatting>
  <conditionalFormatting sqref="M39:R41">
    <cfRule type="cellIs" dxfId="4488" priority="5867" operator="equal">
      <formula>"DISP"</formula>
    </cfRule>
  </conditionalFormatting>
  <conditionalFormatting sqref="M39:R43">
    <cfRule type="cellIs" dxfId="4487" priority="3868" operator="equal">
      <formula>"DC"</formula>
    </cfRule>
    <cfRule type="cellIs" dxfId="4486" priority="3869" operator="equal">
      <formula>"DS"</formula>
    </cfRule>
    <cfRule type="cellIs" dxfId="4485" priority="3870" operator="equal">
      <formula>"FE"</formula>
    </cfRule>
    <cfRule type="cellIs" dxfId="4484" priority="3871" operator="equal">
      <formula>"FES"</formula>
    </cfRule>
    <cfRule type="cellIs" dxfId="4483" priority="3872" operator="equal">
      <formula>"FED"</formula>
    </cfRule>
    <cfRule type="cellIs" dxfId="4482" priority="3873" operator="equal">
      <formula>"FEF"</formula>
    </cfRule>
    <cfRule type="cellIs" dxfId="4481" priority="3874" operator="equal">
      <formula>"B"</formula>
    </cfRule>
    <cfRule type="cellIs" dxfId="4480" priority="3875" operator="equal">
      <formula>"F"</formula>
    </cfRule>
    <cfRule type="cellIs" dxfId="4479" priority="3876" operator="equal">
      <formula>"L"</formula>
    </cfRule>
    <cfRule type="cellIs" dxfId="4478" priority="3877" operator="equal">
      <formula>"SA"</formula>
    </cfRule>
    <cfRule type="cellIs" dxfId="4477" priority="3878" operator="equal">
      <formula>"SE"</formula>
    </cfRule>
    <cfRule type="cellIs" dxfId="4476" priority="3879" operator="equal">
      <formula>"TR"</formula>
    </cfRule>
    <cfRule type="cellIs" dxfId="4475" priority="3880" operator="equal">
      <formula>"NT"</formula>
    </cfRule>
    <cfRule type="cellIs" dxfId="4474" priority="3881" operator="equal">
      <formula>"DT"</formula>
    </cfRule>
    <cfRule type="cellIs" dxfId="4473" priority="3882" operator="equal">
      <formula>"T"</formula>
    </cfRule>
    <cfRule type="cellIs" dxfId="4472" priority="3883" operator="equal">
      <formula>"FOTS"</formula>
    </cfRule>
  </conditionalFormatting>
  <conditionalFormatting sqref="M39:V42 AH30:AH43 AH45:AH58">
    <cfRule type="cellIs" dxfId="4471" priority="2157" operator="equal">
      <formula>"DC"</formula>
    </cfRule>
    <cfRule type="cellIs" dxfId="4470" priority="2158" operator="equal">
      <formula>"DS"</formula>
    </cfRule>
    <cfRule type="cellIs" dxfId="4469" priority="2159" operator="equal">
      <formula>"FE"</formula>
    </cfRule>
    <cfRule type="cellIs" dxfId="4468" priority="2160" operator="equal">
      <formula>"FES"</formula>
    </cfRule>
    <cfRule type="cellIs" dxfId="4467" priority="2161" operator="equal">
      <formula>"FED"</formula>
    </cfRule>
    <cfRule type="cellIs" dxfId="4466" priority="2162" operator="equal">
      <formula>"FEF"</formula>
    </cfRule>
    <cfRule type="cellIs" dxfId="4465" priority="2163" operator="equal">
      <formula>"B"</formula>
    </cfRule>
    <cfRule type="cellIs" dxfId="4464" priority="2164" operator="equal">
      <formula>"F"</formula>
    </cfRule>
    <cfRule type="cellIs" dxfId="4463" priority="2165" operator="equal">
      <formula>"L"</formula>
    </cfRule>
    <cfRule type="cellIs" dxfId="4462" priority="2166" operator="equal">
      <formula>"SA"</formula>
    </cfRule>
    <cfRule type="cellIs" dxfId="4461" priority="2167" operator="equal">
      <formula>"SE"</formula>
    </cfRule>
    <cfRule type="cellIs" dxfId="4460" priority="2168" operator="equal">
      <formula>"TR"</formula>
    </cfRule>
    <cfRule type="cellIs" dxfId="4459" priority="2169" operator="equal">
      <formula>"NT"</formula>
    </cfRule>
    <cfRule type="cellIs" dxfId="4458" priority="2170" operator="equal">
      <formula>"DT"</formula>
    </cfRule>
    <cfRule type="cellIs" dxfId="4457" priority="2171" operator="equal">
      <formula>"T"</formula>
    </cfRule>
    <cfRule type="cellIs" dxfId="4456" priority="2172" operator="equal">
      <formula>"FOTS"</formula>
    </cfRule>
    <cfRule type="cellIs" dxfId="4455" priority="2173" operator="equal">
      <formula>"DISP"</formula>
    </cfRule>
  </conditionalFormatting>
  <conditionalFormatting sqref="M41:AG43">
    <cfRule type="cellIs" dxfId="4454" priority="3850" operator="equal">
      <formula>"DISP"</formula>
    </cfRule>
    <cfRule type="cellIs" dxfId="4453" priority="4001" operator="equal">
      <formula>"FO"</formula>
    </cfRule>
  </conditionalFormatting>
  <conditionalFormatting sqref="P58:Y58">
    <cfRule type="cellIs" dxfId="4452" priority="11032" operator="equal">
      <formula>"FO"</formula>
    </cfRule>
  </conditionalFormatting>
  <conditionalFormatting sqref="Q78:AE79">
    <cfRule type="cellIs" dxfId="4451" priority="84286" operator="equal">
      <formula>"DC"</formula>
    </cfRule>
    <cfRule type="cellIs" dxfId="4450" priority="84287" operator="equal">
      <formula>"DS"</formula>
    </cfRule>
    <cfRule type="cellIs" dxfId="4449" priority="84288" operator="equal">
      <formula>"FE"</formula>
    </cfRule>
    <cfRule type="cellIs" dxfId="4448" priority="84289" operator="equal">
      <formula>"FES"</formula>
    </cfRule>
    <cfRule type="cellIs" dxfId="4447" priority="84290" operator="equal">
      <formula>"FED"</formula>
    </cfRule>
    <cfRule type="cellIs" dxfId="4446" priority="84291" operator="equal">
      <formula>"FEF"</formula>
    </cfRule>
    <cfRule type="cellIs" dxfId="4445" priority="84292" operator="equal">
      <formula>"B"</formula>
    </cfRule>
    <cfRule type="cellIs" dxfId="4444" priority="84293" operator="equal">
      <formula>"F"</formula>
    </cfRule>
    <cfRule type="cellIs" dxfId="4443" priority="84294" operator="equal">
      <formula>"L"</formula>
    </cfRule>
    <cfRule type="cellIs" dxfId="4442" priority="84295" operator="equal">
      <formula>"SA"</formula>
    </cfRule>
    <cfRule type="cellIs" dxfId="4441" priority="84296" operator="equal">
      <formula>"SE"</formula>
    </cfRule>
    <cfRule type="cellIs" dxfId="4440" priority="84297" operator="equal">
      <formula>"TR"</formula>
    </cfRule>
    <cfRule type="cellIs" dxfId="4439" priority="84298" operator="equal">
      <formula>"NT"</formula>
    </cfRule>
    <cfRule type="cellIs" dxfId="4438" priority="84299" operator="equal">
      <formula>"DT"</formula>
    </cfRule>
    <cfRule type="cellIs" dxfId="4437" priority="84300" operator="equal">
      <formula>"T"</formula>
    </cfRule>
    <cfRule type="cellIs" dxfId="4436" priority="84301" operator="equal">
      <formula>"FOTS"</formula>
    </cfRule>
    <cfRule type="cellIs" dxfId="4435" priority="84302" operator="equal">
      <formula>"DISP"</formula>
    </cfRule>
    <cfRule type="cellIs" dxfId="4434" priority="84303" operator="equal">
      <formula>"FO"</formula>
    </cfRule>
  </conditionalFormatting>
  <conditionalFormatting sqref="S37:V43">
    <cfRule type="cellIs" dxfId="4433" priority="2774" operator="equal">
      <formula>"FO"</formula>
    </cfRule>
  </conditionalFormatting>
  <conditionalFormatting sqref="S33:Y34">
    <cfRule type="cellIs" dxfId="4432" priority="2570" operator="equal">
      <formula>"DISP"</formula>
    </cfRule>
  </conditionalFormatting>
  <conditionalFormatting sqref="S38:Y43">
    <cfRule type="cellIs" dxfId="4431" priority="2587" operator="equal">
      <formula>"DISP"</formula>
    </cfRule>
  </conditionalFormatting>
  <conditionalFormatting sqref="S37:AG43">
    <cfRule type="cellIs" dxfId="4430" priority="35" operator="equal">
      <formula>"DC"</formula>
    </cfRule>
    <cfRule type="cellIs" dxfId="4429" priority="36" operator="equal">
      <formula>"DS"</formula>
    </cfRule>
    <cfRule type="cellIs" dxfId="4428" priority="37" operator="equal">
      <formula>"FE"</formula>
    </cfRule>
    <cfRule type="cellIs" dxfId="4427" priority="38" operator="equal">
      <formula>"FES"</formula>
    </cfRule>
    <cfRule type="cellIs" dxfId="4426" priority="39" operator="equal">
      <formula>"FED"</formula>
    </cfRule>
    <cfRule type="cellIs" dxfId="4425" priority="40" operator="equal">
      <formula>"FEF"</formula>
    </cfRule>
    <cfRule type="cellIs" dxfId="4424" priority="41" operator="equal">
      <formula>"B"</formula>
    </cfRule>
    <cfRule type="cellIs" dxfId="4423" priority="42" operator="equal">
      <formula>"F"</formula>
    </cfRule>
    <cfRule type="cellIs" dxfId="4422" priority="43" operator="equal">
      <formula>"L"</formula>
    </cfRule>
    <cfRule type="cellIs" dxfId="4421" priority="44" operator="equal">
      <formula>"SA"</formula>
    </cfRule>
    <cfRule type="cellIs" dxfId="4420" priority="45" operator="equal">
      <formula>"SE"</formula>
    </cfRule>
    <cfRule type="cellIs" dxfId="4419" priority="46" operator="equal">
      <formula>"TR"</formula>
    </cfRule>
    <cfRule type="cellIs" dxfId="4418" priority="47" operator="equal">
      <formula>"NT"</formula>
    </cfRule>
    <cfRule type="cellIs" dxfId="4417" priority="48" operator="equal">
      <formula>"DT"</formula>
    </cfRule>
    <cfRule type="cellIs" dxfId="4416" priority="49" operator="equal">
      <formula>"T"</formula>
    </cfRule>
    <cfRule type="cellIs" dxfId="4415" priority="50" operator="equal">
      <formula>"FOTS"</formula>
    </cfRule>
  </conditionalFormatting>
  <conditionalFormatting sqref="T56:Y58">
    <cfRule type="cellIs" dxfId="4414" priority="9344" operator="equal">
      <formula>"DC"</formula>
    </cfRule>
    <cfRule type="cellIs" dxfId="4413" priority="9345" operator="equal">
      <formula>"DS"</formula>
    </cfRule>
    <cfRule type="cellIs" dxfId="4412" priority="9346" operator="equal">
      <formula>"FE"</formula>
    </cfRule>
    <cfRule type="cellIs" dxfId="4411" priority="9347" operator="equal">
      <formula>"FES"</formula>
    </cfRule>
    <cfRule type="cellIs" dxfId="4410" priority="9348" operator="equal">
      <formula>"FED"</formula>
    </cfRule>
    <cfRule type="cellIs" dxfId="4409" priority="9349" operator="equal">
      <formula>"FEF"</formula>
    </cfRule>
    <cfRule type="cellIs" dxfId="4408" priority="9350" operator="equal">
      <formula>"B"</formula>
    </cfRule>
    <cfRule type="cellIs" dxfId="4407" priority="9351" operator="equal">
      <formula>"F"</formula>
    </cfRule>
    <cfRule type="cellIs" dxfId="4406" priority="9352" operator="equal">
      <formula>"L"</formula>
    </cfRule>
    <cfRule type="cellIs" dxfId="4405" priority="9353" operator="equal">
      <formula>"SA"</formula>
    </cfRule>
    <cfRule type="cellIs" dxfId="4404" priority="9354" operator="equal">
      <formula>"SE"</formula>
    </cfRule>
    <cfRule type="cellIs" dxfId="4403" priority="9355" operator="equal">
      <formula>"TR"</formula>
    </cfRule>
    <cfRule type="cellIs" dxfId="4402" priority="9356" operator="equal">
      <formula>"NT"</formula>
    </cfRule>
    <cfRule type="cellIs" dxfId="4401" priority="9357" operator="equal">
      <formula>"DT"</formula>
    </cfRule>
    <cfRule type="cellIs" dxfId="4400" priority="9358" operator="equal">
      <formula>"T"</formula>
    </cfRule>
    <cfRule type="cellIs" dxfId="4399" priority="9359" operator="equal">
      <formula>"FOTS"</formula>
    </cfRule>
    <cfRule type="cellIs" dxfId="4398" priority="9902" operator="equal">
      <formula>"FO"</formula>
    </cfRule>
  </conditionalFormatting>
  <conditionalFormatting sqref="U70:Y72">
    <cfRule type="cellIs" dxfId="4397" priority="9851" operator="equal">
      <formula>"DISP"</formula>
    </cfRule>
  </conditionalFormatting>
  <conditionalFormatting sqref="W13:Y19">
    <cfRule type="cellIs" dxfId="4396" priority="2074" operator="equal">
      <formula>"FO"</formula>
    </cfRule>
  </conditionalFormatting>
  <conditionalFormatting sqref="W16:Y19 E16:F28 I17:V18">
    <cfRule type="cellIs" dxfId="4395" priority="2056" operator="equal">
      <formula>"DISP"</formula>
    </cfRule>
  </conditionalFormatting>
  <conditionalFormatting sqref="W24:Y28 AA24:AE28">
    <cfRule type="cellIs" dxfId="4394" priority="6480" operator="equal">
      <formula>"FO"</formula>
    </cfRule>
  </conditionalFormatting>
  <conditionalFormatting sqref="W24:Y28">
    <cfRule type="cellIs" dxfId="4393" priority="6151" operator="equal">
      <formula>"DISP"</formula>
    </cfRule>
  </conditionalFormatting>
  <conditionalFormatting sqref="W39:Y43 AA39:AE43">
    <cfRule type="cellIs" dxfId="4392" priority="2006" operator="equal">
      <formula>"FO"</formula>
    </cfRule>
  </conditionalFormatting>
  <conditionalFormatting sqref="W67:Z72">
    <cfRule type="cellIs" dxfId="4391" priority="8629" operator="equal">
      <formula>"DC"</formula>
    </cfRule>
    <cfRule type="cellIs" dxfId="4390" priority="8630" operator="equal">
      <formula>"DS"</formula>
    </cfRule>
    <cfRule type="cellIs" dxfId="4389" priority="8631" operator="equal">
      <formula>"FE"</formula>
    </cfRule>
    <cfRule type="cellIs" dxfId="4388" priority="8632" operator="equal">
      <formula>"FES"</formula>
    </cfRule>
    <cfRule type="cellIs" dxfId="4387" priority="8633" operator="equal">
      <formula>"FED"</formula>
    </cfRule>
    <cfRule type="cellIs" dxfId="4386" priority="8634" operator="equal">
      <formula>"FEF"</formula>
    </cfRule>
    <cfRule type="cellIs" dxfId="4385" priority="8635" operator="equal">
      <formula>"B"</formula>
    </cfRule>
    <cfRule type="cellIs" dxfId="4384" priority="8636" operator="equal">
      <formula>"F"</formula>
    </cfRule>
    <cfRule type="cellIs" dxfId="4383" priority="8637" operator="equal">
      <formula>"L"</formula>
    </cfRule>
    <cfRule type="cellIs" dxfId="4382" priority="8638" operator="equal">
      <formula>"SA"</formula>
    </cfRule>
    <cfRule type="cellIs" dxfId="4381" priority="8639" operator="equal">
      <formula>"SE"</formula>
    </cfRule>
    <cfRule type="cellIs" dxfId="4380" priority="8640" operator="equal">
      <formula>"TR"</formula>
    </cfRule>
    <cfRule type="cellIs" dxfId="4379" priority="8641" operator="equal">
      <formula>"NT"</formula>
    </cfRule>
    <cfRule type="cellIs" dxfId="4378" priority="8642" operator="equal">
      <formula>"DT"</formula>
    </cfRule>
    <cfRule type="cellIs" dxfId="4377" priority="8643" operator="equal">
      <formula>"T"</formula>
    </cfRule>
    <cfRule type="cellIs" dxfId="4376" priority="8644" operator="equal">
      <formula>"FOTS"</formula>
    </cfRule>
  </conditionalFormatting>
  <conditionalFormatting sqref="W22:AE28">
    <cfRule type="cellIs" dxfId="4375" priority="167" operator="equal">
      <formula>"DC"</formula>
    </cfRule>
    <cfRule type="cellIs" dxfId="4374" priority="168" operator="equal">
      <formula>"DS"</formula>
    </cfRule>
    <cfRule type="cellIs" dxfId="4373" priority="169" operator="equal">
      <formula>"FE"</formula>
    </cfRule>
    <cfRule type="cellIs" dxfId="4372" priority="170" operator="equal">
      <formula>"FES"</formula>
    </cfRule>
    <cfRule type="cellIs" dxfId="4371" priority="171" operator="equal">
      <formula>"FED"</formula>
    </cfRule>
    <cfRule type="cellIs" dxfId="4370" priority="172" operator="equal">
      <formula>"FEF"</formula>
    </cfRule>
    <cfRule type="cellIs" dxfId="4369" priority="173" operator="equal">
      <formula>"B"</formula>
    </cfRule>
    <cfRule type="cellIs" dxfId="4368" priority="174" operator="equal">
      <formula>"F"</formula>
    </cfRule>
    <cfRule type="cellIs" dxfId="4367" priority="175" operator="equal">
      <formula>"L"</formula>
    </cfRule>
    <cfRule type="cellIs" dxfId="4366" priority="176" operator="equal">
      <formula>"SA"</formula>
    </cfRule>
    <cfRule type="cellIs" dxfId="4365" priority="177" operator="equal">
      <formula>"SE"</formula>
    </cfRule>
    <cfRule type="cellIs" dxfId="4364" priority="178" operator="equal">
      <formula>"TR"</formula>
    </cfRule>
    <cfRule type="cellIs" dxfId="4363" priority="179" operator="equal">
      <formula>"NT"</formula>
    </cfRule>
    <cfRule type="cellIs" dxfId="4362" priority="180" operator="equal">
      <formula>"DT"</formula>
    </cfRule>
    <cfRule type="cellIs" dxfId="4361" priority="181" operator="equal">
      <formula>"T"</formula>
    </cfRule>
    <cfRule type="cellIs" dxfId="4360" priority="182" operator="equal">
      <formula>"FOTS"</formula>
    </cfRule>
    <cfRule type="cellIs" dxfId="4359" priority="2005" operator="equal">
      <formula>"DISP"</formula>
    </cfRule>
    <cfRule type="cellIs" dxfId="4358" priority="6549" operator="equal">
      <formula>"FO"</formula>
    </cfRule>
  </conditionalFormatting>
  <conditionalFormatting sqref="W32:AE32">
    <cfRule type="cellIs" dxfId="4357" priority="1228" operator="equal">
      <formula>"DC"</formula>
    </cfRule>
    <cfRule type="cellIs" dxfId="4356" priority="1229" operator="equal">
      <formula>"DS"</formula>
    </cfRule>
    <cfRule type="cellIs" dxfId="4355" priority="1230" operator="equal">
      <formula>"FE"</formula>
    </cfRule>
    <cfRule type="cellIs" dxfId="4354" priority="1231" operator="equal">
      <formula>"FES"</formula>
    </cfRule>
    <cfRule type="cellIs" dxfId="4353" priority="1232" operator="equal">
      <formula>"FED"</formula>
    </cfRule>
    <cfRule type="cellIs" dxfId="4352" priority="1233" operator="equal">
      <formula>"FEF"</formula>
    </cfRule>
    <cfRule type="cellIs" dxfId="4351" priority="1234" operator="equal">
      <formula>"B"</formula>
    </cfRule>
    <cfRule type="cellIs" dxfId="4350" priority="1235" operator="equal">
      <formula>"F"</formula>
    </cfRule>
    <cfRule type="cellIs" dxfId="4349" priority="1236" operator="equal">
      <formula>"L"</formula>
    </cfRule>
    <cfRule type="cellIs" dxfId="4348" priority="1237" operator="equal">
      <formula>"SA"</formula>
    </cfRule>
    <cfRule type="cellIs" dxfId="4347" priority="1238" operator="equal">
      <formula>"SE"</formula>
    </cfRule>
    <cfRule type="cellIs" dxfId="4346" priority="1239" operator="equal">
      <formula>"TR"</formula>
    </cfRule>
    <cfRule type="cellIs" dxfId="4345" priority="1240" operator="equal">
      <formula>"NT"</formula>
    </cfRule>
    <cfRule type="cellIs" dxfId="4344" priority="1241" operator="equal">
      <formula>"DT"</formula>
    </cfRule>
    <cfRule type="cellIs" dxfId="4343" priority="1242" operator="equal">
      <formula>"T"</formula>
    </cfRule>
    <cfRule type="cellIs" dxfId="4342" priority="1243" operator="equal">
      <formula>"FOTS"</formula>
    </cfRule>
    <cfRule type="cellIs" dxfId="4341" priority="2003" operator="equal">
      <formula>"FO"</formula>
    </cfRule>
  </conditionalFormatting>
  <conditionalFormatting sqref="W37:AE37">
    <cfRule type="cellIs" dxfId="4340" priority="2002" operator="equal">
      <formula>"FO"</formula>
    </cfRule>
  </conditionalFormatting>
  <conditionalFormatting sqref="W39:AE41">
    <cfRule type="cellIs" dxfId="4339" priority="1194" operator="equal">
      <formula>"DISP"</formula>
    </cfRule>
  </conditionalFormatting>
  <conditionalFormatting sqref="W69:AE71">
    <cfRule type="cellIs" dxfId="4338" priority="8457" operator="equal">
      <formula>"DISP"</formula>
    </cfRule>
    <cfRule type="cellIs" dxfId="4337" priority="8507" operator="equal">
      <formula>"DC"</formula>
    </cfRule>
    <cfRule type="cellIs" dxfId="4336" priority="8508" operator="equal">
      <formula>"DS"</formula>
    </cfRule>
    <cfRule type="cellIs" dxfId="4335" priority="8509" operator="equal">
      <formula>"FE"</formula>
    </cfRule>
    <cfRule type="cellIs" dxfId="4334" priority="8510" operator="equal">
      <formula>"FES"</formula>
    </cfRule>
    <cfRule type="cellIs" dxfId="4333" priority="8511" operator="equal">
      <formula>"FED"</formula>
    </cfRule>
    <cfRule type="cellIs" dxfId="4332" priority="8512" operator="equal">
      <formula>"FEF"</formula>
    </cfRule>
    <cfRule type="cellIs" dxfId="4331" priority="8513" operator="equal">
      <formula>"B"</formula>
    </cfRule>
    <cfRule type="cellIs" dxfId="4330" priority="8514" operator="equal">
      <formula>"F"</formula>
    </cfRule>
    <cfRule type="cellIs" dxfId="4329" priority="8515" operator="equal">
      <formula>"L"</formula>
    </cfRule>
    <cfRule type="cellIs" dxfId="4328" priority="8516" operator="equal">
      <formula>"SA"</formula>
    </cfRule>
    <cfRule type="cellIs" dxfId="4327" priority="8517" operator="equal">
      <formula>"SE"</formula>
    </cfRule>
    <cfRule type="cellIs" dxfId="4326" priority="8518" operator="equal">
      <formula>"TR"</formula>
    </cfRule>
    <cfRule type="cellIs" dxfId="4325" priority="8519" operator="equal">
      <formula>"NT"</formula>
    </cfRule>
    <cfRule type="cellIs" dxfId="4324" priority="8520" operator="equal">
      <formula>"DT"</formula>
    </cfRule>
    <cfRule type="cellIs" dxfId="4323" priority="8521" operator="equal">
      <formula>"T"</formula>
    </cfRule>
    <cfRule type="cellIs" dxfId="4322" priority="8522" operator="equal">
      <formula>"FOTS"</formula>
    </cfRule>
  </conditionalFormatting>
  <conditionalFormatting sqref="W39:AG41">
    <cfRule type="cellIs" dxfId="4321" priority="2001" operator="equal">
      <formula>"FO"</formula>
    </cfRule>
  </conditionalFormatting>
  <conditionalFormatting sqref="W69:AG71">
    <cfRule type="cellIs" dxfId="4320" priority="9393" operator="equal">
      <formula>"FO"</formula>
    </cfRule>
  </conditionalFormatting>
  <conditionalFormatting sqref="Z28">
    <cfRule type="cellIs" dxfId="4319" priority="1493" operator="equal">
      <formula>"DISP"</formula>
    </cfRule>
  </conditionalFormatting>
  <conditionalFormatting sqref="Z38:Z40">
    <cfRule type="cellIs" dxfId="4318" priority="1359" operator="equal">
      <formula>"DISP"</formula>
    </cfRule>
  </conditionalFormatting>
  <conditionalFormatting sqref="Z39:Z40">
    <cfRule type="cellIs" dxfId="4317" priority="1360" operator="equal">
      <formula>"FO"</formula>
    </cfRule>
  </conditionalFormatting>
  <conditionalFormatting sqref="Z67:Z71">
    <cfRule type="cellIs" dxfId="4316" priority="8678" operator="equal">
      <formula>"FO"</formula>
    </cfRule>
  </conditionalFormatting>
  <conditionalFormatting sqref="Z67:Z72">
    <cfRule type="cellIs" dxfId="4315" priority="8677" operator="equal">
      <formula>"DISP"</formula>
    </cfRule>
  </conditionalFormatting>
  <conditionalFormatting sqref="Z13:AE20 E16:F28 G19:J22 K20:Y20 D39:D41">
    <cfRule type="cellIs" dxfId="4314" priority="6620" operator="equal">
      <formula>"FO"</formula>
    </cfRule>
  </conditionalFormatting>
  <conditionalFormatting sqref="Z13:AE20 K20:Y20 G20:J22 D36:AG37 D38:D41 Z47:Z54 AA47:AG58 F51:G54 D51:E58 H51:Y58">
    <cfRule type="cellIs" dxfId="4313" priority="6619" operator="equal">
      <formula>"DISP"</formula>
    </cfRule>
  </conditionalFormatting>
  <conditionalFormatting sqref="AA49:AD50">
    <cfRule type="cellIs" dxfId="4312" priority="11088" operator="equal">
      <formula>"DC"</formula>
    </cfRule>
    <cfRule type="cellIs" dxfId="4311" priority="11089" operator="equal">
      <formula>"DS"</formula>
    </cfRule>
    <cfRule type="cellIs" dxfId="4310" priority="11090" operator="equal">
      <formula>"FE"</formula>
    </cfRule>
    <cfRule type="cellIs" dxfId="4309" priority="11091" operator="equal">
      <formula>"FES"</formula>
    </cfRule>
    <cfRule type="cellIs" dxfId="4308" priority="11092" operator="equal">
      <formula>"FED"</formula>
    </cfRule>
    <cfRule type="cellIs" dxfId="4307" priority="11093" operator="equal">
      <formula>"FEF"</formula>
    </cfRule>
    <cfRule type="cellIs" dxfId="4306" priority="11094" operator="equal">
      <formula>"B"</formula>
    </cfRule>
    <cfRule type="cellIs" dxfId="4305" priority="11095" operator="equal">
      <formula>"F"</formula>
    </cfRule>
    <cfRule type="cellIs" dxfId="4304" priority="11096" operator="equal">
      <formula>"L"</formula>
    </cfRule>
    <cfRule type="cellIs" dxfId="4303" priority="11097" operator="equal">
      <formula>"SA"</formula>
    </cfRule>
    <cfRule type="cellIs" dxfId="4302" priority="11098" operator="equal">
      <formula>"SE"</formula>
    </cfRule>
    <cfRule type="cellIs" dxfId="4301" priority="11099" operator="equal">
      <formula>"TR"</formula>
    </cfRule>
    <cfRule type="cellIs" dxfId="4300" priority="11100" operator="equal">
      <formula>"NT"</formula>
    </cfRule>
    <cfRule type="cellIs" dxfId="4299" priority="11101" operator="equal">
      <formula>"DT"</formula>
    </cfRule>
    <cfRule type="cellIs" dxfId="4298" priority="11102" operator="equal">
      <formula>"T"</formula>
    </cfRule>
    <cfRule type="cellIs" dxfId="4297" priority="11103" operator="equal">
      <formula>"FOTS"</formula>
    </cfRule>
  </conditionalFormatting>
  <conditionalFormatting sqref="AA58:AD58">
    <cfRule type="cellIs" dxfId="4296" priority="8610" operator="equal">
      <formula>"FO"</formula>
    </cfRule>
  </conditionalFormatting>
  <conditionalFormatting sqref="AA24:AE28 N33:V33">
    <cfRule type="cellIs" dxfId="4295" priority="6784" operator="equal">
      <formula>"DISP"</formula>
    </cfRule>
  </conditionalFormatting>
  <conditionalFormatting sqref="AA47:AE48">
    <cfRule type="cellIs" dxfId="4294" priority="12976" operator="equal">
      <formula>"DC"</formula>
    </cfRule>
    <cfRule type="cellIs" dxfId="4293" priority="12977" operator="equal">
      <formula>"DS"</formula>
    </cfRule>
    <cfRule type="cellIs" dxfId="4292" priority="12978" operator="equal">
      <formula>"FE"</formula>
    </cfRule>
    <cfRule type="cellIs" dxfId="4291" priority="12979" operator="equal">
      <formula>"FES"</formula>
    </cfRule>
    <cfRule type="cellIs" dxfId="4290" priority="12980" operator="equal">
      <formula>"FED"</formula>
    </cfRule>
    <cfRule type="cellIs" dxfId="4289" priority="12981" operator="equal">
      <formula>"FEF"</formula>
    </cfRule>
    <cfRule type="cellIs" dxfId="4288" priority="12982" operator="equal">
      <formula>"B"</formula>
    </cfRule>
    <cfRule type="cellIs" dxfId="4287" priority="12983" operator="equal">
      <formula>"F"</formula>
    </cfRule>
    <cfRule type="cellIs" dxfId="4286" priority="12984" operator="equal">
      <formula>"L"</formula>
    </cfRule>
    <cfRule type="cellIs" dxfId="4285" priority="12985" operator="equal">
      <formula>"SA"</formula>
    </cfRule>
    <cfRule type="cellIs" dxfId="4284" priority="12986" operator="equal">
      <formula>"SE"</formula>
    </cfRule>
    <cfRule type="cellIs" dxfId="4283" priority="12987" operator="equal">
      <formula>"TR"</formula>
    </cfRule>
    <cfRule type="cellIs" dxfId="4282" priority="12988" operator="equal">
      <formula>"NT"</formula>
    </cfRule>
    <cfRule type="cellIs" dxfId="4281" priority="12989" operator="equal">
      <formula>"DT"</formula>
    </cfRule>
    <cfRule type="cellIs" dxfId="4280" priority="12990" operator="equal">
      <formula>"T"</formula>
    </cfRule>
    <cfRule type="cellIs" dxfId="4279" priority="12991" operator="equal">
      <formula>"FOTS"</formula>
    </cfRule>
  </conditionalFormatting>
  <conditionalFormatting sqref="AA70:AE71">
    <cfRule type="cellIs" dxfId="4278" priority="8609" operator="equal">
      <formula>"FO"</formula>
    </cfRule>
  </conditionalFormatting>
  <conditionalFormatting sqref="AA70:AE72">
    <cfRule type="cellIs" dxfId="4277" priority="12265" operator="equal">
      <formula>"DISP"</formula>
    </cfRule>
    <cfRule type="cellIs" dxfId="4276" priority="12813" operator="equal">
      <formula>"DC"</formula>
    </cfRule>
    <cfRule type="cellIs" dxfId="4275" priority="12814" operator="equal">
      <formula>"DS"</formula>
    </cfRule>
    <cfRule type="cellIs" dxfId="4274" priority="12815" operator="equal">
      <formula>"FE"</formula>
    </cfRule>
    <cfRule type="cellIs" dxfId="4273" priority="12816" operator="equal">
      <formula>"FES"</formula>
    </cfRule>
    <cfRule type="cellIs" dxfId="4272" priority="12817" operator="equal">
      <formula>"FED"</formula>
    </cfRule>
    <cfRule type="cellIs" dxfId="4271" priority="12818" operator="equal">
      <formula>"FEF"</formula>
    </cfRule>
    <cfRule type="cellIs" dxfId="4270" priority="12819" operator="equal">
      <formula>"B"</formula>
    </cfRule>
    <cfRule type="cellIs" dxfId="4269" priority="12820" operator="equal">
      <formula>"F"</formula>
    </cfRule>
    <cfRule type="cellIs" dxfId="4268" priority="12821" operator="equal">
      <formula>"L"</formula>
    </cfRule>
    <cfRule type="cellIs" dxfId="4267" priority="12822" operator="equal">
      <formula>"SA"</formula>
    </cfRule>
    <cfRule type="cellIs" dxfId="4266" priority="12823" operator="equal">
      <formula>"SE"</formula>
    </cfRule>
    <cfRule type="cellIs" dxfId="4265" priority="12824" operator="equal">
      <formula>"TR"</formula>
    </cfRule>
    <cfRule type="cellIs" dxfId="4264" priority="12825" operator="equal">
      <formula>"NT"</formula>
    </cfRule>
    <cfRule type="cellIs" dxfId="4263" priority="12826" operator="equal">
      <formula>"DT"</formula>
    </cfRule>
    <cfRule type="cellIs" dxfId="4262" priority="12827" operator="equal">
      <formula>"T"</formula>
    </cfRule>
    <cfRule type="cellIs" dxfId="4261" priority="12828" operator="equal">
      <formula>"FOTS"</formula>
    </cfRule>
  </conditionalFormatting>
  <conditionalFormatting sqref="AA38:AG43">
    <cfRule type="cellIs" dxfId="4260" priority="99" operator="equal">
      <formula>"DISP"</formula>
    </cfRule>
  </conditionalFormatting>
  <conditionalFormatting sqref="AA56:AG58">
    <cfRule type="cellIs" dxfId="4259" priority="7319" operator="equal">
      <formula>"DC"</formula>
    </cfRule>
    <cfRule type="cellIs" dxfId="4258" priority="7320" operator="equal">
      <formula>"DS"</formula>
    </cfRule>
    <cfRule type="cellIs" dxfId="4257" priority="7321" operator="equal">
      <formula>"FE"</formula>
    </cfRule>
    <cfRule type="cellIs" dxfId="4256" priority="7322" operator="equal">
      <formula>"FES"</formula>
    </cfRule>
    <cfRule type="cellIs" dxfId="4255" priority="7323" operator="equal">
      <formula>"FED"</formula>
    </cfRule>
    <cfRule type="cellIs" dxfId="4254" priority="7324" operator="equal">
      <formula>"FEF"</formula>
    </cfRule>
    <cfRule type="cellIs" dxfId="4253" priority="7325" operator="equal">
      <formula>"B"</formula>
    </cfRule>
    <cfRule type="cellIs" dxfId="4252" priority="7326" operator="equal">
      <formula>"F"</formula>
    </cfRule>
    <cfRule type="cellIs" dxfId="4251" priority="7327" operator="equal">
      <formula>"L"</formula>
    </cfRule>
    <cfRule type="cellIs" dxfId="4250" priority="7328" operator="equal">
      <formula>"SA"</formula>
    </cfRule>
    <cfRule type="cellIs" dxfId="4249" priority="7329" operator="equal">
      <formula>"SE"</formula>
    </cfRule>
    <cfRule type="cellIs" dxfId="4248" priority="7330" operator="equal">
      <formula>"TR"</formula>
    </cfRule>
    <cfRule type="cellIs" dxfId="4247" priority="7331" operator="equal">
      <formula>"NT"</formula>
    </cfRule>
    <cfRule type="cellIs" dxfId="4246" priority="7332" operator="equal">
      <formula>"DT"</formula>
    </cfRule>
    <cfRule type="cellIs" dxfId="4245" priority="7333" operator="equal">
      <formula>"T"</formula>
    </cfRule>
    <cfRule type="cellIs" dxfId="4244" priority="7334" operator="equal">
      <formula>"FOTS"</formula>
    </cfRule>
    <cfRule type="cellIs" dxfId="4243" priority="8607" operator="equal">
      <formula>"FO"</formula>
    </cfRule>
  </conditionalFormatting>
  <conditionalFormatting sqref="AA67:AG69">
    <cfRule type="cellIs" dxfId="4242" priority="7810" operator="equal">
      <formula>"DC"</formula>
    </cfRule>
    <cfRule type="cellIs" dxfId="4241" priority="7811" operator="equal">
      <formula>"DS"</formula>
    </cfRule>
    <cfRule type="cellIs" dxfId="4240" priority="7812" operator="equal">
      <formula>"FE"</formula>
    </cfRule>
    <cfRule type="cellIs" dxfId="4239" priority="7813" operator="equal">
      <formula>"FES"</formula>
    </cfRule>
    <cfRule type="cellIs" dxfId="4238" priority="7814" operator="equal">
      <formula>"FED"</formula>
    </cfRule>
    <cfRule type="cellIs" dxfId="4237" priority="7815" operator="equal">
      <formula>"FEF"</formula>
    </cfRule>
    <cfRule type="cellIs" dxfId="4236" priority="7816" operator="equal">
      <formula>"B"</formula>
    </cfRule>
    <cfRule type="cellIs" dxfId="4235" priority="7817" operator="equal">
      <formula>"F"</formula>
    </cfRule>
    <cfRule type="cellIs" dxfId="4234" priority="7818" operator="equal">
      <formula>"L"</formula>
    </cfRule>
    <cfRule type="cellIs" dxfId="4233" priority="7819" operator="equal">
      <formula>"SA"</formula>
    </cfRule>
    <cfRule type="cellIs" dxfId="4232" priority="7820" operator="equal">
      <formula>"SE"</formula>
    </cfRule>
    <cfRule type="cellIs" dxfId="4231" priority="7821" operator="equal">
      <formula>"TR"</formula>
    </cfRule>
    <cfRule type="cellIs" dxfId="4230" priority="7822" operator="equal">
      <formula>"NT"</formula>
    </cfRule>
    <cfRule type="cellIs" dxfId="4229" priority="7823" operator="equal">
      <formula>"DT"</formula>
    </cfRule>
    <cfRule type="cellIs" dxfId="4228" priority="7824" operator="equal">
      <formula>"T"</formula>
    </cfRule>
    <cfRule type="cellIs" dxfId="4227" priority="7825" operator="equal">
      <formula>"FOTS"</formula>
    </cfRule>
    <cfRule type="cellIs" dxfId="4226" priority="7858" operator="equal">
      <formula>"DISP"</formula>
    </cfRule>
    <cfRule type="cellIs" dxfId="4225" priority="8605" operator="equal">
      <formula>"FO"</formula>
    </cfRule>
  </conditionalFormatting>
  <conditionalFormatting sqref="AE49">
    <cfRule type="cellIs" dxfId="4224" priority="11120" operator="equal">
      <formula>"DC"</formula>
    </cfRule>
    <cfRule type="cellIs" dxfId="4223" priority="11121" operator="equal">
      <formula>"DS"</formula>
    </cfRule>
    <cfRule type="cellIs" dxfId="4222" priority="11122" operator="equal">
      <formula>"FE"</formula>
    </cfRule>
    <cfRule type="cellIs" dxfId="4221" priority="11123" operator="equal">
      <formula>"FES"</formula>
    </cfRule>
    <cfRule type="cellIs" dxfId="4220" priority="11124" operator="equal">
      <formula>"FED"</formula>
    </cfRule>
    <cfRule type="cellIs" dxfId="4219" priority="11125" operator="equal">
      <formula>"FEF"</formula>
    </cfRule>
    <cfRule type="cellIs" dxfId="4218" priority="11126" operator="equal">
      <formula>"B"</formula>
    </cfRule>
    <cfRule type="cellIs" dxfId="4217" priority="11127" operator="equal">
      <formula>"F"</formula>
    </cfRule>
    <cfRule type="cellIs" dxfId="4216" priority="11128" operator="equal">
      <formula>"L"</formula>
    </cfRule>
    <cfRule type="cellIs" dxfId="4215" priority="11129" operator="equal">
      <formula>"SA"</formula>
    </cfRule>
    <cfRule type="cellIs" dxfId="4214" priority="11130" operator="equal">
      <formula>"SE"</formula>
    </cfRule>
    <cfRule type="cellIs" dxfId="4213" priority="11131" operator="equal">
      <formula>"TR"</formula>
    </cfRule>
    <cfRule type="cellIs" dxfId="4212" priority="11132" operator="equal">
      <formula>"NT"</formula>
    </cfRule>
    <cfRule type="cellIs" dxfId="4211" priority="11133" operator="equal">
      <formula>"DT"</formula>
    </cfRule>
    <cfRule type="cellIs" dxfId="4210" priority="11134" operator="equal">
      <formula>"T"</formula>
    </cfRule>
    <cfRule type="cellIs" dxfId="4209" priority="11135" operator="equal">
      <formula>"FOTS"</formula>
    </cfRule>
  </conditionalFormatting>
  <conditionalFormatting sqref="AF27:AG27 AF28:AH28 D38:I38 M38:AG38">
    <cfRule type="cellIs" dxfId="4208" priority="1" operator="equal">
      <formula>"DC"</formula>
    </cfRule>
    <cfRule type="cellIs" dxfId="4207" priority="2" operator="equal">
      <formula>"DS"</formula>
    </cfRule>
    <cfRule type="cellIs" dxfId="4206" priority="3" operator="equal">
      <formula>"FE"</formula>
    </cfRule>
    <cfRule type="cellIs" dxfId="4205" priority="4" operator="equal">
      <formula>"FES"</formula>
    </cfRule>
    <cfRule type="cellIs" dxfId="4204" priority="5" operator="equal">
      <formula>"FED"</formula>
    </cfRule>
    <cfRule type="cellIs" dxfId="4203" priority="6" operator="equal">
      <formula>"FEF"</formula>
    </cfRule>
    <cfRule type="cellIs" dxfId="4202" priority="7" operator="equal">
      <formula>"B"</formula>
    </cfRule>
    <cfRule type="cellIs" dxfId="4201" priority="8" operator="equal">
      <formula>"F"</formula>
    </cfRule>
    <cfRule type="cellIs" dxfId="4200" priority="9" operator="equal">
      <formula>"L"</formula>
    </cfRule>
    <cfRule type="cellIs" dxfId="4199" priority="10" operator="equal">
      <formula>"SA"</formula>
    </cfRule>
    <cfRule type="cellIs" dxfId="4198" priority="11" operator="equal">
      <formula>"SE"</formula>
    </cfRule>
    <cfRule type="cellIs" dxfId="4197" priority="12" operator="equal">
      <formula>"TR"</formula>
    </cfRule>
    <cfRule type="cellIs" dxfId="4196" priority="13" operator="equal">
      <formula>"NT"</formula>
    </cfRule>
    <cfRule type="cellIs" dxfId="4195" priority="14" operator="equal">
      <formula>"DT"</formula>
    </cfRule>
    <cfRule type="cellIs" dxfId="4194" priority="15" operator="equal">
      <formula>"T"</formula>
    </cfRule>
    <cfRule type="cellIs" dxfId="4193" priority="16" operator="equal">
      <formula>"FOTS"</formula>
    </cfRule>
    <cfRule type="cellIs" dxfId="4192" priority="17" operator="equal">
      <formula>"DISP"</formula>
    </cfRule>
    <cfRule type="cellIs" dxfId="4191" priority="6552" operator="equal">
      <formula>"FO"</formula>
    </cfRule>
  </conditionalFormatting>
  <conditionalFormatting sqref="AF37:AG38">
    <cfRule type="cellIs" dxfId="4190" priority="605" operator="equal">
      <formula>"FO"</formula>
    </cfRule>
  </conditionalFormatting>
  <conditionalFormatting sqref="AF47:AG49">
    <cfRule type="cellIs" dxfId="4189" priority="7336" operator="equal">
      <formula>"DC"</formula>
    </cfRule>
    <cfRule type="cellIs" dxfId="4188" priority="7337" operator="equal">
      <formula>"DS"</formula>
    </cfRule>
    <cfRule type="cellIs" dxfId="4187" priority="7338" operator="equal">
      <formula>"FE"</formula>
    </cfRule>
    <cfRule type="cellIs" dxfId="4186" priority="7339" operator="equal">
      <formula>"FES"</formula>
    </cfRule>
    <cfRule type="cellIs" dxfId="4185" priority="7340" operator="equal">
      <formula>"FED"</formula>
    </cfRule>
    <cfRule type="cellIs" dxfId="4184" priority="7341" operator="equal">
      <formula>"FEF"</formula>
    </cfRule>
    <cfRule type="cellIs" dxfId="4183" priority="7342" operator="equal">
      <formula>"B"</formula>
    </cfRule>
    <cfRule type="cellIs" dxfId="4182" priority="7343" operator="equal">
      <formula>"F"</formula>
    </cfRule>
    <cfRule type="cellIs" dxfId="4181" priority="7344" operator="equal">
      <formula>"L"</formula>
    </cfRule>
    <cfRule type="cellIs" dxfId="4180" priority="7345" operator="equal">
      <formula>"SA"</formula>
    </cfRule>
    <cfRule type="cellIs" dxfId="4179" priority="7346" operator="equal">
      <formula>"SE"</formula>
    </cfRule>
    <cfRule type="cellIs" dxfId="4178" priority="7347" operator="equal">
      <formula>"TR"</formula>
    </cfRule>
    <cfRule type="cellIs" dxfId="4177" priority="7348" operator="equal">
      <formula>"NT"</formula>
    </cfRule>
    <cfRule type="cellIs" dxfId="4176" priority="7349" operator="equal">
      <formula>"DT"</formula>
    </cfRule>
    <cfRule type="cellIs" dxfId="4175" priority="7350" operator="equal">
      <formula>"T"</formula>
    </cfRule>
    <cfRule type="cellIs" dxfId="4174" priority="7351" operator="equal">
      <formula>"FOTS"</formula>
    </cfRule>
  </conditionalFormatting>
  <conditionalFormatting sqref="AF58:AG58">
    <cfRule type="cellIs" dxfId="4173" priority="7469" operator="equal">
      <formula>"FO"</formula>
    </cfRule>
  </conditionalFormatting>
  <conditionalFormatting sqref="AF69:AG74">
    <cfRule type="cellIs" dxfId="4172" priority="7418" operator="equal">
      <formula>"DISP"</formula>
    </cfRule>
  </conditionalFormatting>
  <conditionalFormatting sqref="AF69:AG75">
    <cfRule type="cellIs" dxfId="4171" priority="7127" operator="equal">
      <formula>"DC"</formula>
    </cfRule>
    <cfRule type="cellIs" dxfId="4170" priority="7128" operator="equal">
      <formula>"DS"</formula>
    </cfRule>
    <cfRule type="cellIs" dxfId="4169" priority="7129" operator="equal">
      <formula>"FE"</formula>
    </cfRule>
    <cfRule type="cellIs" dxfId="4168" priority="7130" operator="equal">
      <formula>"FES"</formula>
    </cfRule>
    <cfRule type="cellIs" dxfId="4167" priority="7131" operator="equal">
      <formula>"FED"</formula>
    </cfRule>
    <cfRule type="cellIs" dxfId="4166" priority="7132" operator="equal">
      <formula>"FEF"</formula>
    </cfRule>
    <cfRule type="cellIs" dxfId="4165" priority="7133" operator="equal">
      <formula>"B"</formula>
    </cfRule>
    <cfRule type="cellIs" dxfId="4164" priority="7134" operator="equal">
      <formula>"F"</formula>
    </cfRule>
    <cfRule type="cellIs" dxfId="4163" priority="7135" operator="equal">
      <formula>"L"</formula>
    </cfRule>
    <cfRule type="cellIs" dxfId="4162" priority="7136" operator="equal">
      <formula>"SA"</formula>
    </cfRule>
    <cfRule type="cellIs" dxfId="4161" priority="7137" operator="equal">
      <formula>"SE"</formula>
    </cfRule>
    <cfRule type="cellIs" dxfId="4160" priority="7138" operator="equal">
      <formula>"TR"</formula>
    </cfRule>
    <cfRule type="cellIs" dxfId="4159" priority="7139" operator="equal">
      <formula>"NT"</formula>
    </cfRule>
    <cfRule type="cellIs" dxfId="4158" priority="7140" operator="equal">
      <formula>"DT"</formula>
    </cfRule>
    <cfRule type="cellIs" dxfId="4157" priority="7141" operator="equal">
      <formula>"T"</formula>
    </cfRule>
    <cfRule type="cellIs" dxfId="4156" priority="7142" operator="equal">
      <formula>"FOTS"</formula>
    </cfRule>
  </conditionalFormatting>
  <conditionalFormatting sqref="AF13:AH26 D60:AG67 AH60:AH75">
    <cfRule type="cellIs" dxfId="4155" priority="13077" operator="equal">
      <formula>"FO"</formula>
    </cfRule>
  </conditionalFormatting>
  <conditionalFormatting sqref="AF13:AH26 D60:AG67 AH60:AH75">
    <cfRule type="cellIs" dxfId="4154" priority="7207" operator="equal">
      <formula>"DC"</formula>
    </cfRule>
    <cfRule type="cellIs" dxfId="4153" priority="7208" operator="equal">
      <formula>"DS"</formula>
    </cfRule>
    <cfRule type="cellIs" dxfId="4152" priority="7209" operator="equal">
      <formula>"FE"</formula>
    </cfRule>
    <cfRule type="cellIs" dxfId="4151" priority="7210" operator="equal">
      <formula>"FES"</formula>
    </cfRule>
    <cfRule type="cellIs" dxfId="4150" priority="7211" operator="equal">
      <formula>"FED"</formula>
    </cfRule>
    <cfRule type="cellIs" dxfId="4149" priority="7212" operator="equal">
      <formula>"FEF"</formula>
    </cfRule>
    <cfRule type="cellIs" dxfId="4148" priority="7213" operator="equal">
      <formula>"B"</formula>
    </cfRule>
    <cfRule type="cellIs" dxfId="4147" priority="7214" operator="equal">
      <formula>"F"</formula>
    </cfRule>
    <cfRule type="cellIs" dxfId="4146" priority="7215" operator="equal">
      <formula>"L"</formula>
    </cfRule>
    <cfRule type="cellIs" dxfId="4145" priority="7216" operator="equal">
      <formula>"SA"</formula>
    </cfRule>
    <cfRule type="cellIs" dxfId="4144" priority="7217" operator="equal">
      <formula>"SE"</formula>
    </cfRule>
    <cfRule type="cellIs" dxfId="4143" priority="7218" operator="equal">
      <formula>"TR"</formula>
    </cfRule>
    <cfRule type="cellIs" dxfId="4142" priority="7219" operator="equal">
      <formula>"NT"</formula>
    </cfRule>
    <cfRule type="cellIs" dxfId="4141" priority="7220" operator="equal">
      <formula>"DT"</formula>
    </cfRule>
    <cfRule type="cellIs" dxfId="4140" priority="7221" operator="equal">
      <formula>"T"</formula>
    </cfRule>
    <cfRule type="cellIs" dxfId="4139" priority="7222" operator="equal">
      <formula>"FOTS"</formula>
    </cfRule>
    <cfRule type="cellIs" dxfId="4138" priority="7419" operator="equal">
      <formula>"DISP"</formula>
    </cfRule>
  </conditionalFormatting>
  <conditionalFormatting sqref="BD13:BD28 BD32:BD43 BD49:BD50 BD60:BD65 BD45:BD47">
    <cfRule type="cellIs" dxfId="4137" priority="84312" operator="greaterThan">
      <formula>0</formula>
    </cfRule>
  </conditionalFormatting>
  <conditionalFormatting sqref="BD30">
    <cfRule type="cellIs" dxfId="4136" priority="84311" operator="greaterThan">
      <formula>0</formula>
    </cfRule>
  </conditionalFormatting>
  <conditionalFormatting sqref="BD52:BD58">
    <cfRule type="cellIs" dxfId="4135" priority="84309" operator="greaterThan">
      <formula>0</formula>
    </cfRule>
  </conditionalFormatting>
  <conditionalFormatting sqref="BD67:BD75">
    <cfRule type="cellIs" dxfId="4134" priority="84267" operator="greaterThan">
      <formula>0</formula>
    </cfRule>
  </conditionalFormatting>
  <conditionalFormatting sqref="BP78:BT78">
    <cfRule type="cellIs" dxfId="4133" priority="84201" operator="equal">
      <formula>0</formula>
    </cfRule>
    <cfRule type="cellIs" dxfId="4132" priority="84202" operator="lessThan">
      <formula>0</formula>
    </cfRule>
    <cfRule type="cellIs" dxfId="4131" priority="84203" operator="greaterThan">
      <formula>0</formula>
    </cfRule>
  </conditionalFormatting>
  <conditionalFormatting sqref="BT13:BT28 BT60:BT75 BT30:BT43 BT45:BT58">
    <cfRule type="cellIs" dxfId="4130" priority="84231" operator="lessThan">
      <formula>-0.05</formula>
    </cfRule>
    <cfRule type="cellIs" dxfId="4129" priority="84232" operator="greaterThan">
      <formula>0.05</formula>
    </cfRule>
    <cfRule type="cellIs" dxfId="4128" priority="84233" operator="between">
      <formula>0.05</formula>
      <formula>-0.05</formula>
    </cfRule>
  </conditionalFormatting>
  <conditionalFormatting sqref="CE13:CE75">
    <cfRule type="cellIs" dxfId="4127" priority="83734" operator="lessThanOrEqual">
      <formula>$BD$11</formula>
    </cfRule>
    <cfRule type="cellIs" dxfId="4126" priority="83735" operator="greaterThan">
      <formula>$BD$11</formula>
    </cfRule>
  </conditionalFormatting>
  <conditionalFormatting sqref="CF13:CF75">
    <cfRule type="cellIs" dxfId="4125" priority="83736" operator="lessThanOrEqual">
      <formula>$BC$11</formula>
    </cfRule>
    <cfRule type="cellIs" dxfId="4124" priority="83737" operator="greaterThan">
      <formula>$BC$11</formula>
    </cfRule>
  </conditionalFormatting>
  <conditionalFormatting sqref="CN13:CN75">
    <cfRule type="cellIs" dxfId="4123" priority="84246" operator="lessThanOrEqual">
      <formula>$CN$12</formula>
    </cfRule>
    <cfRule type="cellIs" dxfId="4122" priority="84247" operator="greaterThan">
      <formula>$CN$12</formula>
    </cfRule>
  </conditionalFormatting>
  <conditionalFormatting sqref="CO13:CO75">
    <cfRule type="cellIs" dxfId="4121" priority="84244" operator="lessThanOrEqual">
      <formula>$CO$12</formula>
    </cfRule>
    <cfRule type="cellIs" dxfId="4120" priority="84245" operator="greaterThan">
      <formula>$CO$12</formula>
    </cfRule>
  </conditionalFormatting>
  <conditionalFormatting sqref="CP13:CP75">
    <cfRule type="cellIs" dxfId="4119" priority="84242" operator="lessThanOrEqual">
      <formula>$CP$12</formula>
    </cfRule>
    <cfRule type="cellIs" dxfId="4118" priority="84243" operator="greaterThan">
      <formula>$CP$12</formula>
    </cfRule>
  </conditionalFormatting>
  <conditionalFormatting sqref="CQ13:CQ75">
    <cfRule type="cellIs" dxfId="4117" priority="84240" operator="lessThanOrEqual">
      <formula>$CQ$12</formula>
    </cfRule>
    <cfRule type="cellIs" dxfId="4116" priority="84241" operator="greaterThan">
      <formula>$CQ$12</formula>
    </cfRule>
  </conditionalFormatting>
  <conditionalFormatting sqref="BE13:BE75">
    <cfRule type="cellIs" dxfId="4115" priority="84432" operator="between">
      <formula>$BE$77-(12/24)</formula>
      <formula>$BE$77+(12/24)</formula>
    </cfRule>
    <cfRule type="cellIs" dxfId="4114" priority="84433" operator="greaterThanOrEqual">
      <formula>$BE$77+(12/24)</formula>
    </cfRule>
    <cfRule type="cellIs" dxfId="4113" priority="84434" operator="greaterThan">
      <formula>$BE$77+(6/24)</formula>
    </cfRule>
    <cfRule type="cellIs" dxfId="4112" priority="84435" operator="lessThan">
      <formula>$BE$77-(12/24)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ignoredErrors>
    <ignoredError sqref="AA4 AA8" 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8F80B-A07F-4154-A9DA-4E17BFA5BC7B}">
  <sheetPr>
    <pageSetUpPr fitToPage="1"/>
  </sheetPr>
  <dimension ref="A1:AG88"/>
  <sheetViews>
    <sheetView showZeros="0" topLeftCell="A54" zoomScale="80" zoomScaleNormal="80" workbookViewId="0">
      <selection activeCell="AK87" sqref="AK87"/>
    </sheetView>
  </sheetViews>
  <sheetFormatPr defaultColWidth="9.140625" defaultRowHeight="15" x14ac:dyDescent="0.25"/>
  <cols>
    <col min="1" max="1" width="18.85546875" style="30" customWidth="1"/>
    <col min="2" max="2" width="8.42578125" style="30" customWidth="1"/>
    <col min="3" max="32" width="4.140625" style="30" customWidth="1"/>
    <col min="33" max="33" width="7.28515625" customWidth="1"/>
  </cols>
  <sheetData>
    <row r="1" spans="1:32" ht="20.100000000000001" customHeight="1" x14ac:dyDescent="0.25">
      <c r="AA1" s="1491" t="s">
        <v>288</v>
      </c>
      <c r="AB1" s="1491"/>
      <c r="AC1" s="1491"/>
      <c r="AD1" s="1491"/>
      <c r="AE1" s="1491"/>
      <c r="AF1" s="1491"/>
    </row>
    <row r="2" spans="1:32" ht="20.100000000000001" customHeight="1" x14ac:dyDescent="0.25">
      <c r="C2" s="1489" t="s">
        <v>360</v>
      </c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  <c r="Z2" s="1489"/>
      <c r="AA2" s="1489"/>
      <c r="AB2" s="1489"/>
      <c r="AC2" s="1489"/>
      <c r="AD2" s="1489"/>
      <c r="AE2" s="1489"/>
      <c r="AF2" s="1489"/>
    </row>
    <row r="3" spans="1:32" ht="12" customHeight="1" x14ac:dyDescent="0.25"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</row>
    <row r="4" spans="1:32" s="110" customFormat="1" ht="10.35" customHeight="1" x14ac:dyDescent="0.15">
      <c r="A4" s="108" t="s">
        <v>207</v>
      </c>
      <c r="B4" s="109" t="s">
        <v>208</v>
      </c>
      <c r="C4" s="109"/>
      <c r="H4" s="108"/>
      <c r="I4" s="108"/>
      <c r="J4" s="109" t="s">
        <v>209</v>
      </c>
      <c r="S4" s="111" t="s">
        <v>210</v>
      </c>
      <c r="T4" s="111"/>
      <c r="U4" s="111"/>
      <c r="V4" s="111"/>
      <c r="W4" s="111"/>
      <c r="Y4" s="112" t="s">
        <v>211</v>
      </c>
      <c r="Z4" s="112"/>
      <c r="AA4" s="112"/>
      <c r="AB4" s="112"/>
      <c r="AC4" s="107"/>
      <c r="AD4" s="1492" t="s">
        <v>212</v>
      </c>
      <c r="AE4" s="1492"/>
      <c r="AF4" s="1492"/>
    </row>
    <row r="5" spans="1:32" s="110" customFormat="1" ht="10.35" customHeight="1" x14ac:dyDescent="0.15">
      <c r="B5" s="109" t="s">
        <v>213</v>
      </c>
      <c r="C5" s="109"/>
      <c r="I5" s="109"/>
      <c r="J5" s="109" t="s">
        <v>214</v>
      </c>
      <c r="S5" s="387" t="s">
        <v>215</v>
      </c>
      <c r="T5" s="387"/>
      <c r="U5" s="387"/>
      <c r="V5" s="387"/>
      <c r="W5" s="387"/>
      <c r="Y5" s="113" t="s">
        <v>216</v>
      </c>
      <c r="Z5" s="113"/>
      <c r="AA5" s="113"/>
      <c r="AB5" s="113"/>
      <c r="AC5" s="107"/>
      <c r="AD5" s="1493" t="s">
        <v>217</v>
      </c>
      <c r="AE5" s="1493"/>
      <c r="AF5" s="1493"/>
    </row>
    <row r="6" spans="1:32" s="52" customFormat="1" ht="10.35" customHeight="1" x14ac:dyDescent="0.15">
      <c r="B6" s="109" t="s">
        <v>218</v>
      </c>
      <c r="C6" s="109"/>
      <c r="D6" s="114"/>
      <c r="E6" s="114"/>
      <c r="F6" s="114"/>
      <c r="G6" s="114"/>
      <c r="I6" s="109"/>
      <c r="J6" s="109" t="s">
        <v>219</v>
      </c>
      <c r="K6" s="114"/>
      <c r="L6" s="114"/>
      <c r="M6" s="114"/>
      <c r="S6" s="115" t="s">
        <v>220</v>
      </c>
      <c r="T6" s="116"/>
      <c r="U6" s="116"/>
      <c r="V6" s="116"/>
      <c r="W6" s="116"/>
    </row>
    <row r="7" spans="1:32" s="52" customFormat="1" ht="10.35" customHeight="1" x14ac:dyDescent="0.15">
      <c r="B7" s="109" t="s">
        <v>221</v>
      </c>
      <c r="C7" s="109"/>
      <c r="D7" s="114"/>
      <c r="E7" s="114"/>
      <c r="F7" s="114"/>
      <c r="G7" s="114"/>
      <c r="I7" s="109"/>
      <c r="J7" s="109" t="s">
        <v>222</v>
      </c>
      <c r="K7" s="114"/>
      <c r="L7" s="114"/>
      <c r="M7" s="114"/>
      <c r="S7" s="110" t="s">
        <v>223</v>
      </c>
    </row>
    <row r="8" spans="1:32" s="52" customFormat="1" ht="10.35" customHeight="1" x14ac:dyDescent="0.15">
      <c r="B8" s="109" t="s">
        <v>224</v>
      </c>
      <c r="C8" s="109"/>
      <c r="D8" s="114"/>
      <c r="E8" s="114"/>
      <c r="F8" s="114"/>
      <c r="G8" s="114"/>
      <c r="I8" s="109"/>
      <c r="J8" s="109" t="s">
        <v>225</v>
      </c>
      <c r="K8" s="114"/>
      <c r="L8" s="114"/>
      <c r="M8" s="114"/>
      <c r="AB8" s="1494" t="s">
        <v>226</v>
      </c>
      <c r="AC8" s="1494"/>
      <c r="AD8" s="1490">
        <v>44274</v>
      </c>
      <c r="AE8" s="1490"/>
      <c r="AF8" s="1490"/>
    </row>
    <row r="9" spans="1:32" s="52" customFormat="1" ht="10.35" customHeight="1" x14ac:dyDescent="0.15">
      <c r="B9" s="109" t="s">
        <v>227</v>
      </c>
      <c r="C9" s="109"/>
      <c r="D9" s="114"/>
      <c r="E9" s="114"/>
      <c r="F9" s="114"/>
      <c r="G9" s="114"/>
      <c r="I9" s="109"/>
      <c r="J9" s="109" t="s">
        <v>228</v>
      </c>
      <c r="K9" s="114"/>
      <c r="L9" s="114"/>
      <c r="M9" s="114"/>
      <c r="AB9" s="1494"/>
      <c r="AC9" s="1494"/>
      <c r="AD9" s="1490"/>
      <c r="AE9" s="1490"/>
      <c r="AF9" s="1490"/>
    </row>
    <row r="10" spans="1:32" s="52" customFormat="1" ht="10.35" customHeight="1" x14ac:dyDescent="0.15">
      <c r="B10" s="109" t="s">
        <v>229</v>
      </c>
      <c r="C10" s="109"/>
      <c r="D10" s="114"/>
      <c r="E10" s="114"/>
      <c r="F10" s="114"/>
      <c r="G10" s="114"/>
      <c r="I10" s="109"/>
      <c r="J10" s="109" t="s">
        <v>230</v>
      </c>
      <c r="K10" s="114"/>
      <c r="L10" s="114"/>
      <c r="M10" s="114"/>
    </row>
    <row r="11" spans="1:32" s="52" customFormat="1" ht="10.35" customHeight="1" x14ac:dyDescent="0.15">
      <c r="B11" s="109" t="s">
        <v>231</v>
      </c>
      <c r="C11" s="109"/>
      <c r="D11" s="114"/>
      <c r="E11" s="114"/>
      <c r="F11" s="114"/>
      <c r="G11" s="114"/>
      <c r="I11" s="109"/>
      <c r="J11" s="109"/>
      <c r="K11" s="114"/>
      <c r="L11" s="114"/>
      <c r="M11" s="114"/>
    </row>
    <row r="12" spans="1:32" ht="15" customHeight="1" thickBot="1" x14ac:dyDescent="0.3"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</row>
    <row r="13" spans="1:32" ht="15" customHeight="1" thickBot="1" x14ac:dyDescent="0.3">
      <c r="A13" s="1477" t="s">
        <v>22</v>
      </c>
      <c r="B13" s="1480" t="s">
        <v>23</v>
      </c>
      <c r="C13" s="1518" t="s">
        <v>196</v>
      </c>
      <c r="D13" s="1516"/>
      <c r="E13" s="1516"/>
      <c r="F13" s="1516"/>
      <c r="G13" s="1516"/>
      <c r="H13" s="1516"/>
      <c r="I13" s="1516"/>
      <c r="J13" s="1516"/>
      <c r="K13" s="1516"/>
      <c r="L13" s="1516"/>
      <c r="M13" s="1516"/>
      <c r="N13" s="1516"/>
      <c r="O13" s="1516"/>
      <c r="P13" s="1516"/>
      <c r="Q13" s="1516"/>
      <c r="R13" s="1516"/>
      <c r="S13" s="1516"/>
      <c r="T13" s="1516"/>
      <c r="U13" s="1516"/>
      <c r="V13" s="1516"/>
      <c r="W13" s="1516"/>
      <c r="X13" s="1516"/>
      <c r="Y13" s="1516"/>
      <c r="Z13" s="1516"/>
      <c r="AA13" s="1516"/>
      <c r="AB13" s="1516"/>
      <c r="AC13" s="1516"/>
      <c r="AD13" s="1516"/>
      <c r="AE13" s="1516"/>
      <c r="AF13" s="1517"/>
    </row>
    <row r="14" spans="1:32" ht="15" customHeight="1" x14ac:dyDescent="0.25">
      <c r="A14" s="1478"/>
      <c r="B14" s="1481"/>
      <c r="C14" s="293" t="s">
        <v>14</v>
      </c>
      <c r="D14" s="270" t="s">
        <v>15</v>
      </c>
      <c r="E14" s="270" t="s">
        <v>9</v>
      </c>
      <c r="F14" s="270" t="s">
        <v>10</v>
      </c>
      <c r="G14" s="270" t="s">
        <v>11</v>
      </c>
      <c r="H14" s="294" t="s">
        <v>12</v>
      </c>
      <c r="I14" s="268" t="s">
        <v>13</v>
      </c>
      <c r="J14" s="269" t="s">
        <v>14</v>
      </c>
      <c r="K14" s="269" t="s">
        <v>15</v>
      </c>
      <c r="L14" s="269" t="s">
        <v>9</v>
      </c>
      <c r="M14" s="269" t="s">
        <v>10</v>
      </c>
      <c r="N14" s="269" t="s">
        <v>11</v>
      </c>
      <c r="O14" s="271" t="s">
        <v>12</v>
      </c>
      <c r="P14" s="293" t="s">
        <v>13</v>
      </c>
      <c r="Q14" s="270" t="s">
        <v>14</v>
      </c>
      <c r="R14" s="270" t="s">
        <v>15</v>
      </c>
      <c r="S14" s="270" t="s">
        <v>9</v>
      </c>
      <c r="T14" s="1060" t="s">
        <v>10</v>
      </c>
      <c r="U14" s="270" t="s">
        <v>11</v>
      </c>
      <c r="V14" s="1061" t="s">
        <v>12</v>
      </c>
      <c r="W14" s="268" t="s">
        <v>13</v>
      </c>
      <c r="X14" s="269" t="s">
        <v>14</v>
      </c>
      <c r="Y14" s="269" t="s">
        <v>15</v>
      </c>
      <c r="Z14" s="269" t="s">
        <v>9</v>
      </c>
      <c r="AA14" s="1060" t="s">
        <v>10</v>
      </c>
      <c r="AB14" s="269" t="s">
        <v>11</v>
      </c>
      <c r="AC14" s="271" t="s">
        <v>12</v>
      </c>
      <c r="AD14" s="741" t="s">
        <v>13</v>
      </c>
      <c r="AE14" s="270" t="s">
        <v>14</v>
      </c>
      <c r="AF14" s="294" t="s">
        <v>15</v>
      </c>
    </row>
    <row r="15" spans="1:32" ht="15" customHeight="1" thickBot="1" x14ac:dyDescent="0.3">
      <c r="A15" s="1479"/>
      <c r="B15" s="1482"/>
      <c r="C15" s="896">
        <v>1</v>
      </c>
      <c r="D15" s="894">
        <f>C15+1</f>
        <v>2</v>
      </c>
      <c r="E15" s="894">
        <f t="shared" ref="E15:AF15" si="0">D15+1</f>
        <v>3</v>
      </c>
      <c r="F15" s="894">
        <f t="shared" si="0"/>
        <v>4</v>
      </c>
      <c r="G15" s="895">
        <f t="shared" si="0"/>
        <v>5</v>
      </c>
      <c r="H15" s="907">
        <f t="shared" si="0"/>
        <v>6</v>
      </c>
      <c r="I15" s="896">
        <f t="shared" si="0"/>
        <v>7</v>
      </c>
      <c r="J15" s="894">
        <f t="shared" si="0"/>
        <v>8</v>
      </c>
      <c r="K15" s="894">
        <f t="shared" si="0"/>
        <v>9</v>
      </c>
      <c r="L15" s="894">
        <f t="shared" si="0"/>
        <v>10</v>
      </c>
      <c r="M15" s="894">
        <f t="shared" si="0"/>
        <v>11</v>
      </c>
      <c r="N15" s="894">
        <f t="shared" si="0"/>
        <v>12</v>
      </c>
      <c r="O15" s="897">
        <f t="shared" si="0"/>
        <v>13</v>
      </c>
      <c r="P15" s="896">
        <f t="shared" si="0"/>
        <v>14</v>
      </c>
      <c r="Q15" s="894">
        <f t="shared" si="0"/>
        <v>15</v>
      </c>
      <c r="R15" s="894">
        <f t="shared" si="0"/>
        <v>16</v>
      </c>
      <c r="S15" s="895">
        <f t="shared" si="0"/>
        <v>17</v>
      </c>
      <c r="T15" s="1067">
        <f t="shared" si="0"/>
        <v>18</v>
      </c>
      <c r="U15" s="894">
        <f t="shared" si="0"/>
        <v>19</v>
      </c>
      <c r="V15" s="1068">
        <f t="shared" si="0"/>
        <v>20</v>
      </c>
      <c r="W15" s="896">
        <f t="shared" si="0"/>
        <v>21</v>
      </c>
      <c r="X15" s="894">
        <f t="shared" si="0"/>
        <v>22</v>
      </c>
      <c r="Y15" s="894">
        <f t="shared" si="0"/>
        <v>23</v>
      </c>
      <c r="Z15" s="894">
        <f t="shared" si="0"/>
        <v>24</v>
      </c>
      <c r="AA15" s="895">
        <f t="shared" si="0"/>
        <v>25</v>
      </c>
      <c r="AB15" s="894">
        <f t="shared" si="0"/>
        <v>26</v>
      </c>
      <c r="AC15" s="907">
        <f t="shared" si="0"/>
        <v>27</v>
      </c>
      <c r="AD15" s="906">
        <f t="shared" si="0"/>
        <v>28</v>
      </c>
      <c r="AE15" s="894">
        <f t="shared" si="0"/>
        <v>29</v>
      </c>
      <c r="AF15" s="907">
        <f t="shared" si="0"/>
        <v>30</v>
      </c>
    </row>
    <row r="16" spans="1:32" ht="14.45" customHeight="1" x14ac:dyDescent="0.25">
      <c r="A16" s="396" t="s">
        <v>60</v>
      </c>
      <c r="B16" s="756" t="s">
        <v>1</v>
      </c>
      <c r="C16" s="274" t="str">
        <f>+ABR!D13</f>
        <v>NT</v>
      </c>
      <c r="D16" s="740" t="str">
        <f>+ABR!E13</f>
        <v>T</v>
      </c>
      <c r="E16" s="740" t="str">
        <f>+ABR!F13</f>
        <v>N</v>
      </c>
      <c r="F16" s="740">
        <f>+ABR!G13</f>
        <v>0</v>
      </c>
      <c r="G16" s="740">
        <f>+ABR!H13</f>
        <v>0</v>
      </c>
      <c r="H16" s="1069" t="str">
        <f>+ABR!I13</f>
        <v>D</v>
      </c>
      <c r="I16" s="274" t="str">
        <f>+ABR!J13</f>
        <v>N</v>
      </c>
      <c r="J16" s="740" t="str">
        <f>+ABR!K13</f>
        <v>NTS</v>
      </c>
      <c r="K16" s="740">
        <f>+ABR!L13</f>
        <v>0</v>
      </c>
      <c r="L16" s="740" t="str">
        <f>+ABR!M13</f>
        <v>D</v>
      </c>
      <c r="M16" s="740" t="str">
        <f>+ABR!N13</f>
        <v>FOTS</v>
      </c>
      <c r="N16" s="740">
        <f>+ABR!O13</f>
        <v>0</v>
      </c>
      <c r="O16" s="1069">
        <f>+ABR!P13</f>
        <v>0</v>
      </c>
      <c r="P16" s="274" t="str">
        <f>+ABR!Q13</f>
        <v>FE</v>
      </c>
      <c r="Q16" s="740" t="str">
        <f>+ABR!R13</f>
        <v>FE</v>
      </c>
      <c r="R16" s="740" t="str">
        <f>+ABR!S13</f>
        <v>FES</v>
      </c>
      <c r="S16" s="740" t="str">
        <f>+ABR!T13</f>
        <v>FED</v>
      </c>
      <c r="T16" s="740" t="str">
        <f>+ABR!U13</f>
        <v>FEF</v>
      </c>
      <c r="U16" s="740" t="str">
        <f>+ABR!V13</f>
        <v>FE</v>
      </c>
      <c r="V16" s="1069" t="str">
        <f>+ABR!W13</f>
        <v>FEF</v>
      </c>
      <c r="W16" s="274" t="str">
        <f>+ABR!X13</f>
        <v>FE</v>
      </c>
      <c r="X16" s="740" t="str">
        <f>+ABR!Y13</f>
        <v>FE</v>
      </c>
      <c r="Y16" s="740" t="str">
        <f>+ABR!Z13</f>
        <v>T</v>
      </c>
      <c r="Z16" s="740" t="str">
        <f>+ABR!AA13</f>
        <v>DT</v>
      </c>
      <c r="AA16" s="740" t="str">
        <f>+ABR!AB13</f>
        <v>DTSDS</v>
      </c>
      <c r="AB16" s="740" t="str">
        <f>+ABR!AC13</f>
        <v>D</v>
      </c>
      <c r="AC16" s="1069" t="str">
        <f>+ABR!AD13</f>
        <v>N</v>
      </c>
      <c r="AD16" s="740" t="str">
        <f>+ABR!AE13</f>
        <v>NTS5S</v>
      </c>
      <c r="AE16" s="740">
        <f>+ABR!AF13</f>
        <v>0</v>
      </c>
      <c r="AF16" s="1069" t="str">
        <f>+ABR!AG13</f>
        <v>D</v>
      </c>
    </row>
    <row r="17" spans="1:33" ht="14.45" customHeight="1" x14ac:dyDescent="0.25">
      <c r="A17" s="607" t="s">
        <v>145</v>
      </c>
      <c r="B17" s="759" t="s">
        <v>1</v>
      </c>
      <c r="C17" s="302">
        <f>+ABR!D14</f>
        <v>0</v>
      </c>
      <c r="D17" s="735" t="str">
        <f>+ABR!E14</f>
        <v>T</v>
      </c>
      <c r="E17" s="735" t="str">
        <f>+ABR!F14</f>
        <v>FE</v>
      </c>
      <c r="F17" s="735" t="str">
        <f>+ABR!G14</f>
        <v>FES</v>
      </c>
      <c r="G17" s="735" t="str">
        <f>+ABR!H14</f>
        <v>FED</v>
      </c>
      <c r="H17" s="1062" t="str">
        <f>+ABR!I14</f>
        <v>FE</v>
      </c>
      <c r="I17" s="302" t="str">
        <f>+ABR!J14</f>
        <v>FE</v>
      </c>
      <c r="J17" s="735" t="str">
        <f>+ABR!K14</f>
        <v>FE</v>
      </c>
      <c r="K17" s="735" t="str">
        <f>+ABR!L14</f>
        <v>FE</v>
      </c>
      <c r="L17" s="735" t="str">
        <f>+ABR!M14</f>
        <v>FE</v>
      </c>
      <c r="M17" s="735" t="str">
        <f>+ABR!N14</f>
        <v>FE</v>
      </c>
      <c r="N17" s="735" t="str">
        <f>+ABR!O14</f>
        <v>FES</v>
      </c>
      <c r="O17" s="1062" t="str">
        <f>+ABR!P14</f>
        <v>FED</v>
      </c>
      <c r="P17" s="302">
        <f>+ABR!Q14</f>
        <v>0</v>
      </c>
      <c r="Q17" s="735" t="str">
        <f>+ABR!R14</f>
        <v>T</v>
      </c>
      <c r="R17" s="735">
        <f>+ABR!S14</f>
        <v>0</v>
      </c>
      <c r="S17" s="735" t="str">
        <f>+ABR!T14</f>
        <v>DT</v>
      </c>
      <c r="T17" s="735" t="str">
        <f>+ABR!U14</f>
        <v>N</v>
      </c>
      <c r="U17" s="735" t="str">
        <f>+ABR!V14</f>
        <v>N</v>
      </c>
      <c r="V17" s="1062">
        <f>+ABR!W14</f>
        <v>0</v>
      </c>
      <c r="W17" s="302">
        <f>+ABR!X14</f>
        <v>0</v>
      </c>
      <c r="X17" s="735" t="str">
        <f>+ABR!Y14</f>
        <v>D</v>
      </c>
      <c r="Y17" s="735" t="str">
        <f>+ABR!Z14</f>
        <v>NT</v>
      </c>
      <c r="Z17" s="735" t="str">
        <f>+ABR!AA14</f>
        <v>T</v>
      </c>
      <c r="AA17" s="735" t="str">
        <f>+ABR!AB14</f>
        <v>DT</v>
      </c>
      <c r="AB17" s="735" t="str">
        <f>+ABR!AC14</f>
        <v>D</v>
      </c>
      <c r="AC17" s="1062">
        <f>+ABR!AD14</f>
        <v>0</v>
      </c>
      <c r="AD17" s="735" t="str">
        <f>+ABR!AE14</f>
        <v>D</v>
      </c>
      <c r="AE17" s="735" t="str">
        <f>+ABR!AF14</f>
        <v>NTS</v>
      </c>
      <c r="AF17" s="1062">
        <f>+ABR!AG14</f>
        <v>0</v>
      </c>
    </row>
    <row r="18" spans="1:33" ht="14.45" customHeight="1" x14ac:dyDescent="0.25">
      <c r="A18" s="607" t="s">
        <v>65</v>
      </c>
      <c r="B18" s="759" t="s">
        <v>2</v>
      </c>
      <c r="C18" s="302">
        <f>+ABR!D15</f>
        <v>0</v>
      </c>
      <c r="D18" s="735" t="str">
        <f>+ABR!E15</f>
        <v>D</v>
      </c>
      <c r="E18" s="735" t="str">
        <f>+ABR!F15</f>
        <v>N</v>
      </c>
      <c r="F18" s="735">
        <f>+ABR!G15</f>
        <v>0</v>
      </c>
      <c r="G18" s="735">
        <f>+ABR!H15</f>
        <v>0</v>
      </c>
      <c r="H18" s="1062" t="str">
        <f>+ABR!I15</f>
        <v>FOTS</v>
      </c>
      <c r="I18" s="302" t="str">
        <f>+ABR!J15</f>
        <v>N</v>
      </c>
      <c r="J18" s="735">
        <f>+ABR!K15</f>
        <v>0</v>
      </c>
      <c r="K18" s="735">
        <f>+ABR!L15</f>
        <v>0</v>
      </c>
      <c r="L18" s="735" t="str">
        <f>+ABR!M15</f>
        <v>D</v>
      </c>
      <c r="M18" s="735" t="str">
        <f>+ABR!N15</f>
        <v>D</v>
      </c>
      <c r="N18" s="735">
        <f>+ABR!O15</f>
        <v>0</v>
      </c>
      <c r="O18" s="1062">
        <f>+ABR!P15</f>
        <v>0</v>
      </c>
      <c r="P18" s="302" t="str">
        <f>+ABR!Q15</f>
        <v>D</v>
      </c>
      <c r="Q18" s="735" t="str">
        <f>+ABR!R15</f>
        <v>N</v>
      </c>
      <c r="R18" s="735">
        <f>+ABR!S15</f>
        <v>0</v>
      </c>
      <c r="S18" s="735">
        <f>+ABR!T15</f>
        <v>0</v>
      </c>
      <c r="T18" s="735" t="str">
        <f>+ABR!U15</f>
        <v>DT</v>
      </c>
      <c r="U18" s="735" t="str">
        <f>+ABR!V15</f>
        <v>N</v>
      </c>
      <c r="V18" s="1062">
        <f>+ABR!W15</f>
        <v>0</v>
      </c>
      <c r="W18" s="302" t="str">
        <f>+ABR!X15</f>
        <v>DTS5S</v>
      </c>
      <c r="X18" s="735" t="str">
        <f>+ABR!Y15</f>
        <v>D</v>
      </c>
      <c r="Y18" s="735" t="str">
        <f>+ABR!Z15</f>
        <v>N</v>
      </c>
      <c r="Z18" s="735">
        <f>+ABR!AA15</f>
        <v>0</v>
      </c>
      <c r="AA18" s="735">
        <f>+ABR!AB15</f>
        <v>0</v>
      </c>
      <c r="AB18" s="735" t="str">
        <f>+ABR!AC15</f>
        <v>D</v>
      </c>
      <c r="AC18" s="1062" t="str">
        <f>+ABR!AD15</f>
        <v>N</v>
      </c>
      <c r="AD18" s="735">
        <f>+ABR!AE15</f>
        <v>0</v>
      </c>
      <c r="AE18" s="735" t="str">
        <f>+ABR!AF15</f>
        <v>T</v>
      </c>
      <c r="AF18" s="1062" t="str">
        <f>+ABR!AG15</f>
        <v>D</v>
      </c>
    </row>
    <row r="19" spans="1:33" ht="14.45" customHeight="1" x14ac:dyDescent="0.25">
      <c r="A19" s="607" t="s">
        <v>68</v>
      </c>
      <c r="B19" s="759" t="s">
        <v>2</v>
      </c>
      <c r="C19" s="302">
        <f>+ABR!D16</f>
        <v>0</v>
      </c>
      <c r="D19" s="735" t="str">
        <f>+ABR!E16</f>
        <v>D</v>
      </c>
      <c r="E19" s="735" t="str">
        <f>+ABR!F16</f>
        <v>N</v>
      </c>
      <c r="F19" s="735">
        <f>+ABR!G16</f>
        <v>0</v>
      </c>
      <c r="G19" s="735">
        <f>+ABR!H16</f>
        <v>0</v>
      </c>
      <c r="H19" s="1062" t="str">
        <f>+ABR!I16</f>
        <v>D</v>
      </c>
      <c r="I19" s="302" t="str">
        <f>+ABR!J16</f>
        <v>DT</v>
      </c>
      <c r="J19" s="735" t="str">
        <f>+ABR!K16</f>
        <v>NTS</v>
      </c>
      <c r="K19" s="735">
        <f>+ABR!L16</f>
        <v>0</v>
      </c>
      <c r="L19" s="735" t="str">
        <f>+ABR!M16</f>
        <v>D</v>
      </c>
      <c r="M19" s="735" t="str">
        <f>+ABR!N16</f>
        <v>D</v>
      </c>
      <c r="N19" s="735">
        <f>+ABR!O16</f>
        <v>0</v>
      </c>
      <c r="O19" s="1062" t="str">
        <f>+ABR!P16</f>
        <v>DTSDS</v>
      </c>
      <c r="P19" s="302" t="str">
        <f>+ABR!Q16</f>
        <v>D</v>
      </c>
      <c r="Q19" s="735" t="str">
        <f>+ABR!R16</f>
        <v>N</v>
      </c>
      <c r="R19" s="735">
        <f>+ABR!S16</f>
        <v>0</v>
      </c>
      <c r="S19" s="735">
        <f>+ABR!T16</f>
        <v>0</v>
      </c>
      <c r="T19" s="735" t="str">
        <f>+ABR!U16</f>
        <v>N</v>
      </c>
      <c r="U19" s="735" t="str">
        <f>+ABR!V16</f>
        <v>N</v>
      </c>
      <c r="V19" s="1062">
        <f>+ABR!W16</f>
        <v>0</v>
      </c>
      <c r="W19" s="302">
        <f>+ABR!X16</f>
        <v>0</v>
      </c>
      <c r="X19" s="735" t="str">
        <f>+ABR!Y16</f>
        <v>FE</v>
      </c>
      <c r="Y19" s="735" t="str">
        <f>+ABR!Z16</f>
        <v>FE</v>
      </c>
      <c r="Z19" s="735" t="str">
        <f>+ABR!AA16</f>
        <v>FES</v>
      </c>
      <c r="AA19" s="735" t="str">
        <f>+ABR!AB16</f>
        <v>FED</v>
      </c>
      <c r="AB19" s="735" t="str">
        <f>+ABR!AC16</f>
        <v>FE</v>
      </c>
      <c r="AC19" s="1062" t="str">
        <f>+ABR!AD16</f>
        <v>FE</v>
      </c>
      <c r="AD19" s="735" t="str">
        <f>+ABR!AE16</f>
        <v>FE</v>
      </c>
      <c r="AE19" s="735">
        <f>+ABR!AF16</f>
        <v>0</v>
      </c>
      <c r="AF19" s="1062" t="str">
        <f>+ABR!AG16</f>
        <v>D</v>
      </c>
    </row>
    <row r="20" spans="1:33" ht="14.45" customHeight="1" x14ac:dyDescent="0.25">
      <c r="A20" s="607" t="s">
        <v>98</v>
      </c>
      <c r="B20" s="759" t="s">
        <v>2</v>
      </c>
      <c r="C20" s="302">
        <f>+ABR!D17</f>
        <v>0</v>
      </c>
      <c r="D20" s="735" t="str">
        <f>+ABR!E17</f>
        <v>D</v>
      </c>
      <c r="E20" s="735" t="str">
        <f>+ABR!F17</f>
        <v>N</v>
      </c>
      <c r="F20" s="735">
        <f>+ABR!G17</f>
        <v>0</v>
      </c>
      <c r="G20" s="735">
        <f>+ABR!H17</f>
        <v>0</v>
      </c>
      <c r="H20" s="1062" t="str">
        <f>+ABR!I17</f>
        <v>N</v>
      </c>
      <c r="I20" s="302" t="str">
        <f>+ABR!J17</f>
        <v>N</v>
      </c>
      <c r="J20" s="735" t="str">
        <f>+ABR!K17</f>
        <v>NTS</v>
      </c>
      <c r="K20" s="735" t="str">
        <f>+ABR!L17</f>
        <v>NTS5S1</v>
      </c>
      <c r="L20" s="735" t="str">
        <f>+ABR!M17</f>
        <v>T</v>
      </c>
      <c r="M20" s="735" t="str">
        <f>+ABR!N17</f>
        <v>T</v>
      </c>
      <c r="N20" s="735" t="str">
        <f>+ABR!O17</f>
        <v>NT</v>
      </c>
      <c r="O20" s="1062" t="str">
        <f>+ABR!P17</f>
        <v>NT</v>
      </c>
      <c r="P20" s="302" t="str">
        <f>+ABR!Q17</f>
        <v>T</v>
      </c>
      <c r="Q20" s="735" t="str">
        <f>+ABR!R17</f>
        <v>N</v>
      </c>
      <c r="R20" s="735">
        <f>+ABR!S17</f>
        <v>0</v>
      </c>
      <c r="S20" s="735" t="str">
        <f>+ABR!T17</f>
        <v>NTSDS1</v>
      </c>
      <c r="T20" s="735" t="str">
        <f>+ABR!U17</f>
        <v>N</v>
      </c>
      <c r="U20" s="735" t="str">
        <f>+ABR!V17</f>
        <v>N</v>
      </c>
      <c r="V20" s="1062" t="str">
        <f>+ABR!W17</f>
        <v>NTS5S1</v>
      </c>
      <c r="W20" s="302">
        <f>+ABR!X17</f>
        <v>0</v>
      </c>
      <c r="X20" s="735" t="str">
        <f>+ABR!Y17</f>
        <v>D</v>
      </c>
      <c r="Y20" s="735" t="str">
        <f>+ABR!Z17</f>
        <v>N</v>
      </c>
      <c r="Z20" s="735" t="str">
        <f>+ABR!AA17</f>
        <v>NTS5S1</v>
      </c>
      <c r="AA20" s="735">
        <f>+ABR!AB17</f>
        <v>0</v>
      </c>
      <c r="AB20" s="735" t="str">
        <f>+ABR!AC17</f>
        <v>D</v>
      </c>
      <c r="AC20" s="1062" t="str">
        <f>+ABR!AD17</f>
        <v>D</v>
      </c>
      <c r="AD20" s="735" t="str">
        <f>+ABR!AE17</f>
        <v>NT</v>
      </c>
      <c r="AE20" s="735">
        <f>+ABR!AF17</f>
        <v>0</v>
      </c>
      <c r="AF20" s="1062" t="str">
        <f>+ABR!AG17</f>
        <v>D</v>
      </c>
    </row>
    <row r="21" spans="1:33" ht="14.45" customHeight="1" x14ac:dyDescent="0.25">
      <c r="A21" s="607" t="s">
        <v>79</v>
      </c>
      <c r="B21" s="759" t="s">
        <v>2</v>
      </c>
      <c r="C21" s="302">
        <f>+ABR!D18</f>
        <v>0</v>
      </c>
      <c r="D21" s="735" t="str">
        <f>+ABR!E18</f>
        <v>D</v>
      </c>
      <c r="E21" s="735" t="str">
        <f>+ABR!F18</f>
        <v>N</v>
      </c>
      <c r="F21" s="735" t="str">
        <f>+ABR!G18</f>
        <v>T</v>
      </c>
      <c r="G21" s="735">
        <f>+ABR!H18</f>
        <v>0</v>
      </c>
      <c r="H21" s="1062" t="str">
        <f>+ABR!I18</f>
        <v>FOTS</v>
      </c>
      <c r="I21" s="302" t="str">
        <f>+ABR!J18</f>
        <v>N</v>
      </c>
      <c r="J21" s="735">
        <f>+ABR!K18</f>
        <v>0</v>
      </c>
      <c r="K21" s="735">
        <f>+ABR!L18</f>
        <v>0</v>
      </c>
      <c r="L21" s="735" t="str">
        <f>+ABR!M18</f>
        <v>FE</v>
      </c>
      <c r="M21" s="735" t="str">
        <f>+ABR!N18</f>
        <v>FE</v>
      </c>
      <c r="N21" s="735" t="str">
        <f>+ABR!O18</f>
        <v>FES</v>
      </c>
      <c r="O21" s="1062" t="str">
        <f>+ABR!P18</f>
        <v>FED</v>
      </c>
      <c r="P21" s="302" t="str">
        <f>+ABR!Q18</f>
        <v>FE</v>
      </c>
      <c r="Q21" s="735" t="str">
        <f>+ABR!R18</f>
        <v>FE</v>
      </c>
      <c r="R21" s="735" t="str">
        <f>+ABR!S18</f>
        <v>FES</v>
      </c>
      <c r="S21" s="735" t="str">
        <f>+ABR!T18</f>
        <v>FED</v>
      </c>
      <c r="T21" s="735" t="str">
        <f>+ABR!U18</f>
        <v>FEF</v>
      </c>
      <c r="U21" s="735" t="str">
        <f>+ABR!V18</f>
        <v>FE</v>
      </c>
      <c r="V21" s="1062" t="str">
        <f>+ABR!W18</f>
        <v>FEF</v>
      </c>
      <c r="W21" s="302" t="str">
        <f>+ABR!X18</f>
        <v>D</v>
      </c>
      <c r="X21" s="735">
        <f>+ABR!Y18</f>
        <v>0</v>
      </c>
      <c r="Y21" s="735" t="str">
        <f>+ABR!Z18</f>
        <v>DT</v>
      </c>
      <c r="Z21" s="735" t="str">
        <f>+ABR!AA18</f>
        <v>DT</v>
      </c>
      <c r="AA21" s="735" t="str">
        <f>+ABR!AB18</f>
        <v>DTSDS</v>
      </c>
      <c r="AB21" s="735" t="str">
        <f>+ABR!AC18</f>
        <v>T</v>
      </c>
      <c r="AC21" s="1062" t="str">
        <f>+ABR!AD18</f>
        <v>N</v>
      </c>
      <c r="AD21" s="735">
        <f>+ABR!AE18</f>
        <v>0</v>
      </c>
      <c r="AE21" s="735">
        <f>+ABR!AF18</f>
        <v>0</v>
      </c>
      <c r="AF21" s="1062" t="str">
        <f>+ABR!AG18</f>
        <v>D</v>
      </c>
    </row>
    <row r="22" spans="1:33" ht="14.45" customHeight="1" thickBot="1" x14ac:dyDescent="0.3">
      <c r="A22" s="395" t="s">
        <v>73</v>
      </c>
      <c r="B22" s="757" t="s">
        <v>2</v>
      </c>
      <c r="C22" s="1102" t="str">
        <f>+ABR!D19</f>
        <v>FE</v>
      </c>
      <c r="D22" s="1103" t="str">
        <f>+ABR!E19</f>
        <v>FE</v>
      </c>
      <c r="E22" s="1103" t="str">
        <f>+ABR!F19</f>
        <v>FE</v>
      </c>
      <c r="F22" s="1103">
        <f>+ABR!G19</f>
        <v>0</v>
      </c>
      <c r="G22" s="1103">
        <f>+ABR!H19</f>
        <v>0</v>
      </c>
      <c r="H22" s="1104" t="str">
        <f>+ABR!I19</f>
        <v>FE</v>
      </c>
      <c r="I22" s="1102" t="str">
        <f>+ABR!J19</f>
        <v>FE</v>
      </c>
      <c r="J22" s="1103" t="str">
        <f>+ABR!K19</f>
        <v>FE</v>
      </c>
      <c r="K22" s="1103" t="str">
        <f>+ABR!L19</f>
        <v>FE</v>
      </c>
      <c r="L22" s="1103" t="str">
        <f>+ABR!M19</f>
        <v>FE</v>
      </c>
      <c r="M22" s="1103" t="str">
        <f>+ABR!N19</f>
        <v>FE</v>
      </c>
      <c r="N22" s="1103">
        <f>+ABR!O19</f>
        <v>0</v>
      </c>
      <c r="O22" s="1104">
        <f>+ABR!P19</f>
        <v>0</v>
      </c>
      <c r="P22" s="1102" t="str">
        <f>+ABR!Q19</f>
        <v>FE</v>
      </c>
      <c r="Q22" s="1103" t="str">
        <f>+ABR!R19</f>
        <v>FE</v>
      </c>
      <c r="R22" s="1103">
        <f>+ABR!S19</f>
        <v>0</v>
      </c>
      <c r="S22" s="1103">
        <f>+ABR!T19</f>
        <v>0</v>
      </c>
      <c r="T22" s="1103" t="str">
        <f>+ABR!U19</f>
        <v>FEF</v>
      </c>
      <c r="U22" s="1103" t="str">
        <f>+ABR!V19</f>
        <v>FE</v>
      </c>
      <c r="V22" s="1104" t="str">
        <f>+ABR!W19</f>
        <v>FEF</v>
      </c>
      <c r="W22" s="1102" t="str">
        <f>+ABR!X19</f>
        <v>FE</v>
      </c>
      <c r="X22" s="1103" t="str">
        <f>+ABR!Y19</f>
        <v>FE</v>
      </c>
      <c r="Y22" s="1103" t="str">
        <f>+ABR!Z19</f>
        <v>FE</v>
      </c>
      <c r="Z22" s="1103">
        <f>+ABR!AA19</f>
        <v>0</v>
      </c>
      <c r="AA22" s="1103">
        <f>+ABR!AB19</f>
        <v>0</v>
      </c>
      <c r="AB22" s="1103" t="str">
        <f>+ABR!AC19</f>
        <v>FE</v>
      </c>
      <c r="AC22" s="1104" t="str">
        <f>+ABR!AD19</f>
        <v>FE</v>
      </c>
      <c r="AD22" s="1103" t="str">
        <f>+ABR!AE19</f>
        <v>FE</v>
      </c>
      <c r="AE22" s="1103" t="str">
        <f>+ABR!AF19</f>
        <v>FE</v>
      </c>
      <c r="AF22" s="1104" t="str">
        <f>+ABR!AG19</f>
        <v>FE</v>
      </c>
    </row>
    <row r="23" spans="1:33" ht="14.45" customHeight="1" x14ac:dyDescent="0.25">
      <c r="A23" s="606" t="s">
        <v>75</v>
      </c>
      <c r="B23" s="758" t="s">
        <v>3</v>
      </c>
      <c r="C23" s="274">
        <f>+ABR!D20</f>
        <v>0</v>
      </c>
      <c r="D23" s="740" t="str">
        <f>+ABR!E20</f>
        <v>D</v>
      </c>
      <c r="E23" s="740" t="str">
        <f>+ABR!F20</f>
        <v>N</v>
      </c>
      <c r="F23" s="740">
        <f>+ABR!G20</f>
        <v>0</v>
      </c>
      <c r="G23" s="740">
        <f>+ABR!H20</f>
        <v>0</v>
      </c>
      <c r="H23" s="1069" t="str">
        <f>+ABR!I20</f>
        <v>D</v>
      </c>
      <c r="I23" s="274" t="str">
        <f>+ABR!J20</f>
        <v>N</v>
      </c>
      <c r="J23" s="740" t="str">
        <f>+ABR!K20</f>
        <v>NTS</v>
      </c>
      <c r="K23" s="740">
        <f>+ABR!L20</f>
        <v>0</v>
      </c>
      <c r="L23" s="740" t="str">
        <f>+ABR!M20</f>
        <v>D</v>
      </c>
      <c r="M23" s="740" t="str">
        <f>+ABR!N20</f>
        <v>D</v>
      </c>
      <c r="N23" s="740">
        <f>+ABR!O20</f>
        <v>0</v>
      </c>
      <c r="O23" s="1069">
        <f>+ABR!P20</f>
        <v>0</v>
      </c>
      <c r="P23" s="274" t="str">
        <f>+ABR!Q20</f>
        <v>D</v>
      </c>
      <c r="Q23" s="740" t="str">
        <f>+ABR!R20</f>
        <v>N</v>
      </c>
      <c r="R23" s="740">
        <f>+ABR!S20</f>
        <v>0</v>
      </c>
      <c r="S23" s="740">
        <f>+ABR!T20</f>
        <v>0</v>
      </c>
      <c r="T23" s="740" t="str">
        <f>+ABR!U20</f>
        <v>N</v>
      </c>
      <c r="U23" s="740" t="str">
        <f>+ABR!V20</f>
        <v>N</v>
      </c>
      <c r="V23" s="1069">
        <f>+ABR!W20</f>
        <v>0</v>
      </c>
      <c r="W23" s="274">
        <f>+ABR!X20</f>
        <v>0</v>
      </c>
      <c r="X23" s="740" t="str">
        <f>+ABR!Y20</f>
        <v>D</v>
      </c>
      <c r="Y23" s="740" t="str">
        <f>+ABR!Z20</f>
        <v>FOTS</v>
      </c>
      <c r="Z23" s="740">
        <f>+ABR!AA20</f>
        <v>0</v>
      </c>
      <c r="AA23" s="740">
        <f>+ABR!AB20</f>
        <v>0</v>
      </c>
      <c r="AB23" s="740" t="str">
        <f>+ABR!AC20</f>
        <v>D</v>
      </c>
      <c r="AC23" s="1069" t="str">
        <f>+ABR!AD20</f>
        <v>N</v>
      </c>
      <c r="AD23" s="740" t="str">
        <f>+ABR!AE20</f>
        <v>NTS</v>
      </c>
      <c r="AE23" s="740">
        <f>+ABR!AF20</f>
        <v>0</v>
      </c>
      <c r="AF23" s="1069" t="str">
        <f>+ABR!AG20</f>
        <v>D</v>
      </c>
    </row>
    <row r="24" spans="1:33" ht="14.45" customHeight="1" x14ac:dyDescent="0.25">
      <c r="A24" s="607" t="s">
        <v>159</v>
      </c>
      <c r="B24" s="759" t="s">
        <v>3</v>
      </c>
      <c r="C24" s="302">
        <f>+ABR!D21</f>
        <v>0</v>
      </c>
      <c r="D24" s="735" t="str">
        <f>+ABR!E21</f>
        <v>FE</v>
      </c>
      <c r="E24" s="735" t="str">
        <f>+ABR!F21</f>
        <v>FE</v>
      </c>
      <c r="F24" s="735" t="str">
        <f>+ABR!G21</f>
        <v>FES</v>
      </c>
      <c r="G24" s="735" t="str">
        <f>+ABR!H21</f>
        <v>FED</v>
      </c>
      <c r="H24" s="1062" t="str">
        <f>+ABR!I21</f>
        <v>FE</v>
      </c>
      <c r="I24" s="302" t="str">
        <f>+ABR!J21</f>
        <v>FE</v>
      </c>
      <c r="J24" s="735" t="str">
        <f>+ABR!K21</f>
        <v>FE</v>
      </c>
      <c r="K24" s="735" t="str">
        <f>+ABR!L21</f>
        <v>DTS5S</v>
      </c>
      <c r="L24" s="735" t="str">
        <f>+ABR!M21</f>
        <v>D</v>
      </c>
      <c r="M24" s="735" t="str">
        <f>+ABR!N21</f>
        <v>D</v>
      </c>
      <c r="N24" s="735">
        <f>+ABR!O21</f>
        <v>0</v>
      </c>
      <c r="O24" s="1062">
        <f>+ABR!P21</f>
        <v>0</v>
      </c>
      <c r="P24" s="302" t="str">
        <f>+ABR!Q21</f>
        <v>D</v>
      </c>
      <c r="Q24" s="735" t="str">
        <f>+ABR!R21</f>
        <v>N</v>
      </c>
      <c r="R24" s="735">
        <f>+ABR!S21</f>
        <v>0</v>
      </c>
      <c r="S24" s="735">
        <f>+ABR!T21</f>
        <v>0</v>
      </c>
      <c r="T24" s="735" t="str">
        <f>+ABR!U21</f>
        <v>N</v>
      </c>
      <c r="U24" s="735" t="str">
        <f>+ABR!V21</f>
        <v>N</v>
      </c>
      <c r="V24" s="1062" t="str">
        <f>+ABR!W21</f>
        <v>NTS5S</v>
      </c>
      <c r="W24" s="302">
        <f>+ABR!X21</f>
        <v>0</v>
      </c>
      <c r="X24" s="735" t="str">
        <f>+ABR!Y21</f>
        <v>D</v>
      </c>
      <c r="Y24" s="735" t="str">
        <f>+ABR!Z21</f>
        <v>N</v>
      </c>
      <c r="Z24" s="735">
        <f>+ABR!AA21</f>
        <v>0</v>
      </c>
      <c r="AA24" s="735">
        <f>+ABR!AB21</f>
        <v>0</v>
      </c>
      <c r="AB24" s="735" t="str">
        <f>+ABR!AC21</f>
        <v>D</v>
      </c>
      <c r="AC24" s="1062" t="str">
        <f>+ABR!AD21</f>
        <v>N</v>
      </c>
      <c r="AD24" s="735">
        <f>+ABR!AE21</f>
        <v>0</v>
      </c>
      <c r="AE24" s="735">
        <f>+ABR!AF21</f>
        <v>0</v>
      </c>
      <c r="AF24" s="1062" t="str">
        <f>+ABR!AG21</f>
        <v>D</v>
      </c>
    </row>
    <row r="25" spans="1:33" ht="14.45" customHeight="1" x14ac:dyDescent="0.25">
      <c r="A25" s="607" t="s">
        <v>81</v>
      </c>
      <c r="B25" s="759" t="s">
        <v>3</v>
      </c>
      <c r="C25" s="302">
        <f>+ABR!D22</f>
        <v>0</v>
      </c>
      <c r="D25" s="735" t="str">
        <f>+ABR!E22</f>
        <v>NT</v>
      </c>
      <c r="E25" s="735" t="str">
        <f>+ABR!F22</f>
        <v>N</v>
      </c>
      <c r="F25" s="735">
        <f>+ABR!G22</f>
        <v>0</v>
      </c>
      <c r="G25" s="735">
        <f>+ABR!H22</f>
        <v>0</v>
      </c>
      <c r="H25" s="1062">
        <f>+ABR!I22</f>
        <v>0</v>
      </c>
      <c r="I25" s="302" t="str">
        <f>+ABR!J22</f>
        <v>D</v>
      </c>
      <c r="J25" s="735" t="str">
        <f>+ABR!K22</f>
        <v>D</v>
      </c>
      <c r="K25" s="735">
        <f>+ABR!L22</f>
        <v>0</v>
      </c>
      <c r="L25" s="735" t="str">
        <f>+ABR!M22</f>
        <v>D</v>
      </c>
      <c r="M25" s="735" t="str">
        <f>+ABR!N22</f>
        <v>D</v>
      </c>
      <c r="N25" s="735">
        <f>+ABR!O22</f>
        <v>0</v>
      </c>
      <c r="O25" s="1062">
        <f>+ABR!P22</f>
        <v>0</v>
      </c>
      <c r="P25" s="302" t="str">
        <f>+ABR!Q22</f>
        <v>N</v>
      </c>
      <c r="Q25" s="735" t="str">
        <f>+ABR!R22</f>
        <v>N</v>
      </c>
      <c r="R25" s="735">
        <f>+ABR!S22</f>
        <v>0</v>
      </c>
      <c r="S25" s="735">
        <f>+ABR!T22</f>
        <v>0</v>
      </c>
      <c r="T25" s="735">
        <f>+ABR!U22</f>
        <v>0</v>
      </c>
      <c r="U25" s="735">
        <f>+ABR!V22</f>
        <v>0</v>
      </c>
      <c r="V25" s="1062" t="str">
        <f>+ABR!W22</f>
        <v>D</v>
      </c>
      <c r="W25" s="302" t="str">
        <f>+ABR!X22</f>
        <v>D</v>
      </c>
      <c r="X25" s="735" t="str">
        <f>+ABR!Y22</f>
        <v>D</v>
      </c>
      <c r="Y25" s="735">
        <f>+ABR!Z22</f>
        <v>0</v>
      </c>
      <c r="Z25" s="735" t="str">
        <f>+ABR!AA22</f>
        <v>D</v>
      </c>
      <c r="AA25" s="735" t="str">
        <f>+ABR!AB22</f>
        <v>D</v>
      </c>
      <c r="AB25" s="735">
        <f>+ABR!AC22</f>
        <v>0</v>
      </c>
      <c r="AC25" s="1062">
        <f>+ABR!AD22</f>
        <v>0</v>
      </c>
      <c r="AD25" s="735">
        <f>+ABR!AE22</f>
        <v>0</v>
      </c>
      <c r="AE25" s="735">
        <f>+ABR!AF22</f>
        <v>0</v>
      </c>
      <c r="AF25" s="1062">
        <f>+ABR!AG22</f>
        <v>0</v>
      </c>
    </row>
    <row r="26" spans="1:33" ht="14.45" customHeight="1" x14ac:dyDescent="0.25">
      <c r="A26" s="607" t="s">
        <v>106</v>
      </c>
      <c r="B26" s="759" t="s">
        <v>3</v>
      </c>
      <c r="C26" s="302" t="str">
        <f>+ABR!D23</f>
        <v>B</v>
      </c>
      <c r="D26" s="735" t="str">
        <f>+ABR!E23</f>
        <v>B</v>
      </c>
      <c r="E26" s="735" t="str">
        <f>+ABR!F23</f>
        <v>B</v>
      </c>
      <c r="F26" s="735" t="str">
        <f>+ABR!G23</f>
        <v>B</v>
      </c>
      <c r="G26" s="735">
        <f>+ABR!H23</f>
        <v>0</v>
      </c>
      <c r="H26" s="1062">
        <f>+ABR!I23</f>
        <v>0</v>
      </c>
      <c r="I26" s="302" t="str">
        <f>+ABR!J23</f>
        <v>B</v>
      </c>
      <c r="J26" s="735" t="str">
        <f>+ABR!K23</f>
        <v>B</v>
      </c>
      <c r="K26" s="735" t="str">
        <f>+ABR!L23</f>
        <v>B</v>
      </c>
      <c r="L26" s="735" t="str">
        <f>+ABR!M23</f>
        <v>B</v>
      </c>
      <c r="M26" s="735" t="str">
        <f>+ABR!N23</f>
        <v>B</v>
      </c>
      <c r="N26" s="735">
        <f>+ABR!O23</f>
        <v>0</v>
      </c>
      <c r="O26" s="1062">
        <f>+ABR!P23</f>
        <v>0</v>
      </c>
      <c r="P26" s="302" t="str">
        <f>+ABR!Q23</f>
        <v>B</v>
      </c>
      <c r="Q26" s="735" t="str">
        <f>+ABR!R23</f>
        <v>B</v>
      </c>
      <c r="R26" s="735" t="str">
        <f>+ABR!S23</f>
        <v>B</v>
      </c>
      <c r="S26" s="735" t="str">
        <f>+ABR!T23</f>
        <v>B</v>
      </c>
      <c r="T26" s="735" t="str">
        <f>+ABR!U23</f>
        <v>B</v>
      </c>
      <c r="U26" s="735">
        <f>+ABR!V23</f>
        <v>0</v>
      </c>
      <c r="V26" s="1062">
        <f>+ABR!W23</f>
        <v>0</v>
      </c>
      <c r="W26" s="302" t="str">
        <f>+ABR!X23</f>
        <v>B</v>
      </c>
      <c r="X26" s="735" t="str">
        <f>+ABR!Y23</f>
        <v>B</v>
      </c>
      <c r="Y26" s="735" t="str">
        <f>+ABR!Z23</f>
        <v>B</v>
      </c>
      <c r="Z26" s="735" t="str">
        <f>+ABR!AA23</f>
        <v>B</v>
      </c>
      <c r="AA26" s="735" t="str">
        <f>+ABR!AB23</f>
        <v>B</v>
      </c>
      <c r="AB26" s="735">
        <f>+ABR!AC23</f>
        <v>0</v>
      </c>
      <c r="AC26" s="1062">
        <f>+ABR!AD23</f>
        <v>0</v>
      </c>
      <c r="AD26" s="735" t="str">
        <f>+ABR!AE23</f>
        <v>B</v>
      </c>
      <c r="AE26" s="735" t="str">
        <f>+ABR!AF23</f>
        <v>B</v>
      </c>
      <c r="AF26" s="1062" t="str">
        <f>+ABR!AG23</f>
        <v>B</v>
      </c>
    </row>
    <row r="27" spans="1:33" ht="14.45" customHeight="1" x14ac:dyDescent="0.25">
      <c r="A27" s="607" t="s">
        <v>112</v>
      </c>
      <c r="B27" s="759" t="s">
        <v>3</v>
      </c>
      <c r="C27" s="302" t="str">
        <f>+ABR!D24</f>
        <v>FE</v>
      </c>
      <c r="D27" s="735" t="str">
        <f>+ABR!E24</f>
        <v>FE</v>
      </c>
      <c r="E27" s="735" t="str">
        <f>+ABR!F24</f>
        <v>FE</v>
      </c>
      <c r="F27" s="735">
        <f>+ABR!G24</f>
        <v>0</v>
      </c>
      <c r="G27" s="735">
        <f>+ABR!H24</f>
        <v>0</v>
      </c>
      <c r="H27" s="1062" t="str">
        <f>+ABR!I24</f>
        <v>D</v>
      </c>
      <c r="I27" s="302" t="str">
        <f>+ABR!J24</f>
        <v>N</v>
      </c>
      <c r="J27" s="735" t="str">
        <f>+ABR!K24</f>
        <v>NTS</v>
      </c>
      <c r="K27" s="735">
        <f>+ABR!L24</f>
        <v>0</v>
      </c>
      <c r="L27" s="735" t="str">
        <f>+ABR!M24</f>
        <v>D</v>
      </c>
      <c r="M27" s="735" t="str">
        <f>+ABR!N24</f>
        <v>D</v>
      </c>
      <c r="N27" s="735">
        <f>+ABR!O24</f>
        <v>0</v>
      </c>
      <c r="O27" s="1062">
        <f>+ABR!P24</f>
        <v>0</v>
      </c>
      <c r="P27" s="302" t="str">
        <f>+ABR!Q24</f>
        <v>D</v>
      </c>
      <c r="Q27" s="735" t="str">
        <f>+ABR!R24</f>
        <v>N</v>
      </c>
      <c r="R27" s="735">
        <f>+ABR!S24</f>
        <v>0</v>
      </c>
      <c r="S27" s="735">
        <f>+ABR!T24</f>
        <v>0</v>
      </c>
      <c r="T27" s="735" t="str">
        <f>+ABR!U24</f>
        <v>N</v>
      </c>
      <c r="U27" s="735" t="str">
        <f>+ABR!V24</f>
        <v>N</v>
      </c>
      <c r="V27" s="1062">
        <f>+ABR!W24</f>
        <v>0</v>
      </c>
      <c r="W27" s="302">
        <f>+ABR!X24</f>
        <v>0</v>
      </c>
      <c r="X27" s="735" t="str">
        <f>+ABR!Y24</f>
        <v>D</v>
      </c>
      <c r="Y27" s="735" t="str">
        <f>+ABR!Z24</f>
        <v>FOTS</v>
      </c>
      <c r="Z27" s="735">
        <f>+ABR!AA24</f>
        <v>0</v>
      </c>
      <c r="AA27" s="735">
        <f>+ABR!AB24</f>
        <v>0</v>
      </c>
      <c r="AB27" s="735" t="str">
        <f>+ABR!AC24</f>
        <v>D</v>
      </c>
      <c r="AC27" s="1062" t="str">
        <f>+ABR!AD24</f>
        <v>N</v>
      </c>
      <c r="AD27" s="735" t="str">
        <f>+ABR!AE24</f>
        <v>NTS</v>
      </c>
      <c r="AE27" s="735">
        <f>+ABR!AF24</f>
        <v>0</v>
      </c>
      <c r="AF27" s="1062" t="str">
        <f>+ABR!AG24</f>
        <v>D</v>
      </c>
    </row>
    <row r="28" spans="1:33" ht="14.45" customHeight="1" x14ac:dyDescent="0.25">
      <c r="A28" s="607" t="s">
        <v>291</v>
      </c>
      <c r="B28" s="759" t="s">
        <v>3</v>
      </c>
      <c r="C28" s="302">
        <f>+ABR!D25</f>
        <v>0</v>
      </c>
      <c r="D28" s="735" t="str">
        <f>+ABR!E25</f>
        <v>T</v>
      </c>
      <c r="E28" s="735" t="str">
        <f>+ABR!F25</f>
        <v>N</v>
      </c>
      <c r="F28" s="735">
        <f>+ABR!G25</f>
        <v>0</v>
      </c>
      <c r="G28" s="735">
        <f>+ABR!H25</f>
        <v>0</v>
      </c>
      <c r="H28" s="1062" t="str">
        <f>+ABR!I25</f>
        <v>NT</v>
      </c>
      <c r="I28" s="302" t="str">
        <f>+ABR!J25</f>
        <v>N</v>
      </c>
      <c r="J28" s="735" t="str">
        <f>+ABR!K25</f>
        <v>NTS</v>
      </c>
      <c r="K28" s="735">
        <f>+ABR!L25</f>
        <v>0</v>
      </c>
      <c r="L28" s="735" t="str">
        <f>+ABR!M25</f>
        <v>D</v>
      </c>
      <c r="M28" s="735" t="str">
        <f>+ABR!N25</f>
        <v>D</v>
      </c>
      <c r="N28" s="735">
        <f>+ABR!O25</f>
        <v>0</v>
      </c>
      <c r="O28" s="1062">
        <f>+ABR!P25</f>
        <v>0</v>
      </c>
      <c r="P28" s="302" t="str">
        <f>+ABR!Q25</f>
        <v>NT</v>
      </c>
      <c r="Q28" s="735" t="str">
        <f>+ABR!R25</f>
        <v>N</v>
      </c>
      <c r="R28" s="735" t="str">
        <f>+ABR!S25</f>
        <v>NT</v>
      </c>
      <c r="S28" s="735">
        <f>+ABR!T25</f>
        <v>0</v>
      </c>
      <c r="T28" s="735" t="str">
        <f>+ABR!U25</f>
        <v>N</v>
      </c>
      <c r="U28" s="735" t="str">
        <f>+ABR!V25</f>
        <v>N</v>
      </c>
      <c r="V28" s="1062" t="str">
        <f>+ABR!W25</f>
        <v>NTS5S</v>
      </c>
      <c r="W28" s="302">
        <f>+ABR!X25</f>
        <v>0</v>
      </c>
      <c r="X28" s="735" t="str">
        <f>+ABR!Y25</f>
        <v>D</v>
      </c>
      <c r="Y28" s="735" t="str">
        <f>+ABR!Z25</f>
        <v>N</v>
      </c>
      <c r="Z28" s="735">
        <f>+ABR!AA25</f>
        <v>0</v>
      </c>
      <c r="AA28" s="735">
        <f>+ABR!AB25</f>
        <v>0</v>
      </c>
      <c r="AB28" s="735" t="str">
        <f>+ABR!AC25</f>
        <v>D</v>
      </c>
      <c r="AC28" s="1062" t="str">
        <f>+ABR!AD25</f>
        <v>N</v>
      </c>
      <c r="AD28" s="735">
        <f>+ABR!AE25</f>
        <v>0</v>
      </c>
      <c r="AE28" s="735">
        <f>+ABR!AF25</f>
        <v>0</v>
      </c>
      <c r="AF28" s="1062" t="str">
        <f>+ABR!AG25</f>
        <v>FE</v>
      </c>
    </row>
    <row r="29" spans="1:33" ht="14.45" customHeight="1" x14ac:dyDescent="0.25">
      <c r="A29" s="607" t="s">
        <v>292</v>
      </c>
      <c r="B29" s="759" t="s">
        <v>3</v>
      </c>
      <c r="C29" s="302">
        <f>+ABR!D26</f>
        <v>0</v>
      </c>
      <c r="D29" s="735" t="str">
        <f>+ABR!E26</f>
        <v>D</v>
      </c>
      <c r="E29" s="735" t="str">
        <f>+ABR!F26</f>
        <v>N</v>
      </c>
      <c r="F29" s="735">
        <f>+ABR!G26</f>
        <v>0</v>
      </c>
      <c r="G29" s="735">
        <f>+ABR!H26</f>
        <v>0</v>
      </c>
      <c r="H29" s="1062" t="str">
        <f>+ABR!I26</f>
        <v>D</v>
      </c>
      <c r="I29" s="302" t="str">
        <f>+ABR!J26</f>
        <v>N</v>
      </c>
      <c r="J29" s="735" t="str">
        <f>+ABR!K26</f>
        <v>NTS</v>
      </c>
      <c r="K29" s="735">
        <f>+ABR!L26</f>
        <v>0</v>
      </c>
      <c r="L29" s="735" t="str">
        <f>+ABR!M26</f>
        <v>D</v>
      </c>
      <c r="M29" s="735" t="str">
        <f>+ABR!N26</f>
        <v>D</v>
      </c>
      <c r="N29" s="735" t="str">
        <f>+ABR!O26</f>
        <v>DTS5S</v>
      </c>
      <c r="O29" s="1062">
        <f>+ABR!P26</f>
        <v>0</v>
      </c>
      <c r="P29" s="302" t="str">
        <f>+ABR!Q26</f>
        <v>D</v>
      </c>
      <c r="Q29" s="735" t="str">
        <f>+ABR!R26</f>
        <v>N</v>
      </c>
      <c r="R29" s="735">
        <f>+ABR!S26</f>
        <v>0</v>
      </c>
      <c r="S29" s="735">
        <f>+ABR!T26</f>
        <v>0</v>
      </c>
      <c r="T29" s="735" t="str">
        <f>+ABR!U26</f>
        <v>N</v>
      </c>
      <c r="U29" s="735" t="str">
        <f>+ABR!V26</f>
        <v>N</v>
      </c>
      <c r="V29" s="1062">
        <f>+ABR!W26</f>
        <v>0</v>
      </c>
      <c r="W29" s="302">
        <f>+ABR!X26</f>
        <v>0</v>
      </c>
      <c r="X29" s="735" t="str">
        <f>+ABR!Y26</f>
        <v>FE</v>
      </c>
      <c r="Y29" s="735" t="str">
        <f>+ABR!Z26</f>
        <v>FE</v>
      </c>
      <c r="Z29" s="735">
        <f>+ABR!AA26</f>
        <v>0</v>
      </c>
      <c r="AA29" s="735">
        <f>+ABR!AB26</f>
        <v>0</v>
      </c>
      <c r="AB29" s="735" t="str">
        <f>+ABR!AC26</f>
        <v>D</v>
      </c>
      <c r="AC29" s="1062" t="str">
        <f>+ABR!AD26</f>
        <v>D</v>
      </c>
      <c r="AD29" s="735">
        <f>+ABR!AE26</f>
        <v>0</v>
      </c>
      <c r="AE29" s="735" t="str">
        <f>+ABR!AF26</f>
        <v>DTS5S</v>
      </c>
      <c r="AF29" s="1062" t="str">
        <f>+ABR!AG26</f>
        <v>D</v>
      </c>
    </row>
    <row r="30" spans="1:33" ht="14.45" customHeight="1" x14ac:dyDescent="0.25">
      <c r="A30" s="607" t="s">
        <v>330</v>
      </c>
      <c r="B30" s="759" t="s">
        <v>3</v>
      </c>
      <c r="C30" s="302">
        <f>+ABR!D27</f>
        <v>0</v>
      </c>
      <c r="D30" s="735" t="str">
        <f>+ABR!E27</f>
        <v>D</v>
      </c>
      <c r="E30" s="735" t="str">
        <f>+ABR!F27</f>
        <v>N</v>
      </c>
      <c r="F30" s="735">
        <f>+ABR!G27</f>
        <v>0</v>
      </c>
      <c r="G30" s="735">
        <f>+ABR!H27</f>
        <v>0</v>
      </c>
      <c r="H30" s="1062" t="str">
        <f>+ABR!I27</f>
        <v>D</v>
      </c>
      <c r="I30" s="302" t="str">
        <f>+ABR!J27</f>
        <v>D</v>
      </c>
      <c r="J30" s="735" t="str">
        <f>+ABR!K27</f>
        <v>DTS</v>
      </c>
      <c r="K30" s="735" t="str">
        <f>+ABR!L27</f>
        <v>DT</v>
      </c>
      <c r="L30" s="735" t="str">
        <f>+ABR!M27</f>
        <v>T</v>
      </c>
      <c r="M30" s="735" t="str">
        <f>+ABR!N27</f>
        <v>D</v>
      </c>
      <c r="N30" s="735">
        <f>+ABR!O27</f>
        <v>0</v>
      </c>
      <c r="O30" s="1062">
        <f>+ABR!P27</f>
        <v>0</v>
      </c>
      <c r="P30" s="302" t="str">
        <f>+ABR!Q27</f>
        <v>D</v>
      </c>
      <c r="Q30" s="735" t="str">
        <f>+ABR!R27</f>
        <v>N</v>
      </c>
      <c r="R30" s="735">
        <f>+ABR!S27</f>
        <v>0</v>
      </c>
      <c r="S30" s="735" t="str">
        <f>+ABR!T27</f>
        <v>DTSDS</v>
      </c>
      <c r="T30" s="735" t="str">
        <f>+ABR!U27</f>
        <v>DT</v>
      </c>
      <c r="U30" s="735" t="str">
        <f>+ABR!V27</f>
        <v>N</v>
      </c>
      <c r="V30" s="1062">
        <f>+ABR!W27</f>
        <v>0</v>
      </c>
      <c r="W30" s="302" t="str">
        <f>+ABR!X27</f>
        <v>DTS5S</v>
      </c>
      <c r="X30" s="735" t="str">
        <f>+ABR!Y27</f>
        <v>D</v>
      </c>
      <c r="Y30" s="735" t="str">
        <f>+ABR!Z27</f>
        <v>N</v>
      </c>
      <c r="Z30" s="735" t="str">
        <f>+ABR!AA27</f>
        <v>NTS5S</v>
      </c>
      <c r="AA30" s="735">
        <f>+ABR!AB27</f>
        <v>0</v>
      </c>
      <c r="AB30" s="735" t="str">
        <f>+ABR!AC27</f>
        <v>NT</v>
      </c>
      <c r="AC30" s="1062" t="str">
        <f>+ABR!AD27</f>
        <v>N</v>
      </c>
      <c r="AD30" s="735">
        <f>+ABR!AE27</f>
        <v>0</v>
      </c>
      <c r="AE30" s="735" t="str">
        <f>+ABR!AF27</f>
        <v>DTS5S</v>
      </c>
      <c r="AF30" s="1062" t="str">
        <f>+ABR!AG27</f>
        <v>D</v>
      </c>
    </row>
    <row r="31" spans="1:33" ht="14.45" customHeight="1" thickBot="1" x14ac:dyDescent="0.3">
      <c r="A31" s="607" t="s">
        <v>331</v>
      </c>
      <c r="B31" s="759" t="s">
        <v>3</v>
      </c>
      <c r="C31" s="302" t="str">
        <f>+ABR!D28</f>
        <v>NT</v>
      </c>
      <c r="D31" s="735" t="str">
        <f>+ABR!E28</f>
        <v>T</v>
      </c>
      <c r="E31" s="735" t="str">
        <f>+ABR!F28</f>
        <v>N</v>
      </c>
      <c r="F31" s="735">
        <f>+ABR!G28</f>
        <v>0</v>
      </c>
      <c r="G31" s="735">
        <f>+ABR!H28</f>
        <v>0</v>
      </c>
      <c r="H31" s="1062" t="str">
        <f>+ABR!I28</f>
        <v>D</v>
      </c>
      <c r="I31" s="302" t="str">
        <f>+ABR!J28</f>
        <v>N</v>
      </c>
      <c r="J31" s="735" t="str">
        <f>+ABR!K28</f>
        <v>NTS</v>
      </c>
      <c r="K31" s="735">
        <f>+ABR!L28</f>
        <v>0</v>
      </c>
      <c r="L31" s="735" t="str">
        <f>+ABR!M28</f>
        <v>D</v>
      </c>
      <c r="M31" s="735" t="str">
        <f>+ABR!N28</f>
        <v>D</v>
      </c>
      <c r="N31" s="735">
        <f>+ABR!O28</f>
        <v>0</v>
      </c>
      <c r="O31" s="1062" t="str">
        <f>+ABR!P28</f>
        <v>DTSDS</v>
      </c>
      <c r="P31" s="302" t="str">
        <f>+ABR!Q28</f>
        <v>D</v>
      </c>
      <c r="Q31" s="735" t="str">
        <f>+ABR!R28</f>
        <v>N</v>
      </c>
      <c r="R31" s="735">
        <f>+ABR!S28</f>
        <v>0</v>
      </c>
      <c r="S31" s="735" t="str">
        <f>+ABR!T28</f>
        <v>DTSDS</v>
      </c>
      <c r="T31" s="735" t="str">
        <f>+ABR!U28</f>
        <v>N</v>
      </c>
      <c r="U31" s="735" t="str">
        <f>+ABR!V28</f>
        <v>N</v>
      </c>
      <c r="V31" s="1062">
        <f>+ABR!W28</f>
        <v>0</v>
      </c>
      <c r="W31" s="302">
        <f>+ABR!X28</f>
        <v>0</v>
      </c>
      <c r="X31" s="735" t="str">
        <f>+ABR!Y28</f>
        <v>D</v>
      </c>
      <c r="Y31" s="735" t="str">
        <f>+ABR!Z28</f>
        <v>N</v>
      </c>
      <c r="Z31" s="735" t="e">
        <f>+ABR!#REF!</f>
        <v>#REF!</v>
      </c>
      <c r="AA31" s="735">
        <f>+ABR!AB28</f>
        <v>0</v>
      </c>
      <c r="AB31" s="735" t="str">
        <f>+ABR!AC28</f>
        <v>D</v>
      </c>
      <c r="AC31" s="1062" t="str">
        <f>+ABR!AD28</f>
        <v>N</v>
      </c>
      <c r="AD31" s="735">
        <f>+ABR!AE28</f>
        <v>0</v>
      </c>
      <c r="AE31" s="735">
        <f>+ABR!AF28</f>
        <v>0</v>
      </c>
      <c r="AF31" s="1062" t="str">
        <f>+ABR!AG28</f>
        <v>D</v>
      </c>
    </row>
    <row r="32" spans="1:33" ht="14.45" customHeight="1" thickBot="1" x14ac:dyDescent="0.3">
      <c r="A32" s="1505" t="s">
        <v>22</v>
      </c>
      <c r="B32" s="1508" t="s">
        <v>23</v>
      </c>
      <c r="C32" s="1483" t="s">
        <v>201</v>
      </c>
      <c r="D32" s="1484"/>
      <c r="E32" s="1484"/>
      <c r="F32" s="1484"/>
      <c r="G32" s="1484"/>
      <c r="H32" s="1484"/>
      <c r="I32" s="1484"/>
      <c r="J32" s="1484"/>
      <c r="K32" s="1484"/>
      <c r="L32" s="1484"/>
      <c r="M32" s="1484"/>
      <c r="N32" s="1484"/>
      <c r="O32" s="1484"/>
      <c r="P32" s="1484"/>
      <c r="Q32" s="1484"/>
      <c r="R32" s="1484"/>
      <c r="S32" s="1484"/>
      <c r="T32" s="1484"/>
      <c r="U32" s="1484"/>
      <c r="V32" s="1484"/>
      <c r="W32" s="1484"/>
      <c r="X32" s="1484"/>
      <c r="Y32" s="1484"/>
      <c r="Z32" s="1484"/>
      <c r="AA32" s="1484"/>
      <c r="AB32" s="1484"/>
      <c r="AC32" s="1484"/>
      <c r="AD32" s="1484"/>
      <c r="AE32" s="1484"/>
      <c r="AF32" s="1485"/>
      <c r="AG32" s="227"/>
    </row>
    <row r="33" spans="1:33" ht="14.45" customHeight="1" x14ac:dyDescent="0.25">
      <c r="A33" s="1506"/>
      <c r="B33" s="1509"/>
      <c r="C33" s="293" t="s">
        <v>14</v>
      </c>
      <c r="D33" s="270" t="s">
        <v>15</v>
      </c>
      <c r="E33" s="270" t="s">
        <v>9</v>
      </c>
      <c r="F33" s="270" t="s">
        <v>10</v>
      </c>
      <c r="G33" s="270" t="s">
        <v>11</v>
      </c>
      <c r="H33" s="294" t="s">
        <v>12</v>
      </c>
      <c r="I33" s="268" t="s">
        <v>13</v>
      </c>
      <c r="J33" s="269" t="s">
        <v>14</v>
      </c>
      <c r="K33" s="269" t="s">
        <v>15</v>
      </c>
      <c r="L33" s="269" t="s">
        <v>9</v>
      </c>
      <c r="M33" s="269" t="s">
        <v>10</v>
      </c>
      <c r="N33" s="269" t="s">
        <v>11</v>
      </c>
      <c r="O33" s="271" t="s">
        <v>12</v>
      </c>
      <c r="P33" s="293" t="s">
        <v>13</v>
      </c>
      <c r="Q33" s="270" t="s">
        <v>14</v>
      </c>
      <c r="R33" s="270" t="s">
        <v>15</v>
      </c>
      <c r="S33" s="270" t="s">
        <v>9</v>
      </c>
      <c r="T33" s="1060" t="s">
        <v>10</v>
      </c>
      <c r="U33" s="270" t="s">
        <v>11</v>
      </c>
      <c r="V33" s="1061" t="s">
        <v>12</v>
      </c>
      <c r="W33" s="268" t="s">
        <v>13</v>
      </c>
      <c r="X33" s="269" t="s">
        <v>14</v>
      </c>
      <c r="Y33" s="269" t="s">
        <v>15</v>
      </c>
      <c r="Z33" s="269" t="s">
        <v>9</v>
      </c>
      <c r="AA33" s="1060" t="s">
        <v>10</v>
      </c>
      <c r="AB33" s="269" t="s">
        <v>11</v>
      </c>
      <c r="AC33" s="271" t="s">
        <v>12</v>
      </c>
      <c r="AD33" s="741" t="s">
        <v>13</v>
      </c>
      <c r="AE33" s="270" t="s">
        <v>14</v>
      </c>
      <c r="AF33" s="294" t="s">
        <v>15</v>
      </c>
      <c r="AG33" s="227"/>
    </row>
    <row r="34" spans="1:33" ht="14.45" customHeight="1" thickBot="1" x14ac:dyDescent="0.3">
      <c r="A34" s="1507"/>
      <c r="B34" s="1510"/>
      <c r="C34" s="714">
        <v>1</v>
      </c>
      <c r="D34" s="708">
        <v>2</v>
      </c>
      <c r="E34" s="708">
        <v>3</v>
      </c>
      <c r="F34" s="708">
        <v>4</v>
      </c>
      <c r="G34" s="708">
        <v>5</v>
      </c>
      <c r="H34" s="711">
        <v>6</v>
      </c>
      <c r="I34" s="714">
        <v>7</v>
      </c>
      <c r="J34" s="708">
        <v>8</v>
      </c>
      <c r="K34" s="708">
        <v>9</v>
      </c>
      <c r="L34" s="710">
        <v>10</v>
      </c>
      <c r="M34" s="708">
        <v>11</v>
      </c>
      <c r="N34" s="708">
        <v>12</v>
      </c>
      <c r="O34" s="712">
        <v>13</v>
      </c>
      <c r="P34" s="714">
        <v>14</v>
      </c>
      <c r="Q34" s="708">
        <v>15</v>
      </c>
      <c r="R34" s="708">
        <v>16</v>
      </c>
      <c r="S34" s="708">
        <v>17</v>
      </c>
      <c r="T34" s="710">
        <v>18</v>
      </c>
      <c r="U34" s="708">
        <v>19</v>
      </c>
      <c r="V34" s="1070">
        <v>20</v>
      </c>
      <c r="W34" s="714">
        <v>21</v>
      </c>
      <c r="X34" s="708">
        <v>22</v>
      </c>
      <c r="Y34" s="708">
        <v>23</v>
      </c>
      <c r="Z34" s="708">
        <v>24</v>
      </c>
      <c r="AA34" s="1071">
        <v>25</v>
      </c>
      <c r="AB34" s="710">
        <v>26</v>
      </c>
      <c r="AC34" s="712">
        <v>27</v>
      </c>
      <c r="AD34" s="713">
        <v>28</v>
      </c>
      <c r="AE34" s="708">
        <v>29</v>
      </c>
      <c r="AF34" s="712">
        <v>30</v>
      </c>
      <c r="AG34" s="227"/>
    </row>
    <row r="35" spans="1:33" ht="14.45" customHeight="1" thickBot="1" x14ac:dyDescent="0.3">
      <c r="A35" s="769" t="s">
        <v>56</v>
      </c>
      <c r="B35" s="770" t="s">
        <v>1</v>
      </c>
      <c r="C35" s="1096">
        <f>+ABR!D30</f>
        <v>0</v>
      </c>
      <c r="D35" s="1097">
        <f>+ABR!E30</f>
        <v>0</v>
      </c>
      <c r="E35" s="1097" t="str">
        <f>+ABR!F30</f>
        <v>D</v>
      </c>
      <c r="F35" s="1097" t="str">
        <f>+ABR!G30</f>
        <v>D</v>
      </c>
      <c r="G35" s="1097" t="str">
        <f>+ABR!H30</f>
        <v>DTS</v>
      </c>
      <c r="H35" s="1098">
        <f>+ABR!I30</f>
        <v>0</v>
      </c>
      <c r="I35" s="1099" t="str">
        <f>+ABR!J30</f>
        <v>TR</v>
      </c>
      <c r="J35" s="1100" t="str">
        <f>+ABR!K30</f>
        <v>TR</v>
      </c>
      <c r="K35" s="1100" t="str">
        <f>+ABR!L30</f>
        <v>DTS5S</v>
      </c>
      <c r="L35" s="1097">
        <f>+ABR!M30</f>
        <v>0</v>
      </c>
      <c r="M35" s="1097" t="str">
        <f>+ABR!N30</f>
        <v>D</v>
      </c>
      <c r="N35" s="1097" t="str">
        <f>+ABR!O30</f>
        <v>N</v>
      </c>
      <c r="O35" s="1098">
        <f>+ABR!P30</f>
        <v>0</v>
      </c>
      <c r="P35" s="1096">
        <f>+ABR!Q30</f>
        <v>0</v>
      </c>
      <c r="Q35" s="1097" t="str">
        <f>+ABR!R30</f>
        <v>D</v>
      </c>
      <c r="R35" s="1097" t="str">
        <f>+ABR!S30</f>
        <v>N</v>
      </c>
      <c r="S35" s="1097" t="str">
        <f>+ABR!T30</f>
        <v>NTS5S</v>
      </c>
      <c r="T35" s="1097">
        <f>+ABR!U30</f>
        <v>0</v>
      </c>
      <c r="U35" s="1097" t="str">
        <f>+ABR!V30</f>
        <v>D</v>
      </c>
      <c r="V35" s="1098" t="str">
        <f>+ABR!W30</f>
        <v>N</v>
      </c>
      <c r="W35" s="1096" t="str">
        <f>+ABR!X30</f>
        <v>NTS1</v>
      </c>
      <c r="X35" s="1097">
        <f>+ABR!Y30</f>
        <v>0</v>
      </c>
      <c r="Y35" s="1097" t="str">
        <f>+ABR!Z30</f>
        <v>D</v>
      </c>
      <c r="Z35" s="1097" t="str">
        <f>+ABR!AA30</f>
        <v>N</v>
      </c>
      <c r="AA35" s="1097">
        <f>+ABR!AB30</f>
        <v>0</v>
      </c>
      <c r="AB35" s="1097">
        <f>+ABR!AC30</f>
        <v>0</v>
      </c>
      <c r="AC35" s="1098" t="str">
        <f>+ABR!AD30</f>
        <v>D</v>
      </c>
      <c r="AD35" s="1097" t="str">
        <f>+ABR!AE30</f>
        <v>N</v>
      </c>
      <c r="AE35" s="1097">
        <f>+ABR!AF30</f>
        <v>0</v>
      </c>
      <c r="AF35" s="1098">
        <f>+ABR!AG30</f>
        <v>0</v>
      </c>
      <c r="AG35" s="227"/>
    </row>
    <row r="36" spans="1:33" ht="14.45" customHeight="1" x14ac:dyDescent="0.25">
      <c r="A36" s="1486" t="s">
        <v>91</v>
      </c>
      <c r="B36" s="765" t="s">
        <v>92</v>
      </c>
      <c r="C36" s="273">
        <f>+ABR!D31</f>
        <v>0</v>
      </c>
      <c r="D36" s="752">
        <f>+ABR!E31</f>
        <v>0</v>
      </c>
      <c r="E36" s="752">
        <f>+ABR!F31</f>
        <v>0</v>
      </c>
      <c r="F36" s="752" t="str">
        <f>+ABR!G31</f>
        <v>N</v>
      </c>
      <c r="G36" s="752" t="str">
        <f>+ABR!H31</f>
        <v>NTS</v>
      </c>
      <c r="H36" s="1072">
        <f>+ABR!I31</f>
        <v>0</v>
      </c>
      <c r="I36" s="1085" t="str">
        <f>+ABR!J31</f>
        <v>TR</v>
      </c>
      <c r="J36" s="1086" t="str">
        <f>+ABR!K31</f>
        <v>TR</v>
      </c>
      <c r="K36" s="1086">
        <f>+ABR!L31</f>
        <v>0</v>
      </c>
      <c r="L36" s="752">
        <f>+ABR!M31</f>
        <v>0</v>
      </c>
      <c r="M36" s="752">
        <f>+ABR!N31</f>
        <v>0</v>
      </c>
      <c r="N36" s="752">
        <f>+ABR!O31</f>
        <v>0</v>
      </c>
      <c r="O36" s="1072">
        <f>+ABR!P31</f>
        <v>0</v>
      </c>
      <c r="P36" s="273" t="str">
        <f>+ABR!Q31</f>
        <v>DTS</v>
      </c>
      <c r="Q36" s="752" t="str">
        <f>+ABR!R31</f>
        <v>N</v>
      </c>
      <c r="R36" s="752">
        <f>+ABR!S31</f>
        <v>0</v>
      </c>
      <c r="S36" s="752">
        <f>+ABR!T31</f>
        <v>0</v>
      </c>
      <c r="T36" s="752">
        <f>+ABR!U31</f>
        <v>0</v>
      </c>
      <c r="U36" s="752">
        <f>+ABR!V31</f>
        <v>0</v>
      </c>
      <c r="V36" s="1072">
        <f>+ABR!W31</f>
        <v>0</v>
      </c>
      <c r="W36" s="273">
        <f>+ABR!X31</f>
        <v>0</v>
      </c>
      <c r="X36" s="752">
        <f>+ABR!Y31</f>
        <v>0</v>
      </c>
      <c r="Y36" s="752">
        <f>+ABR!Z31</f>
        <v>0</v>
      </c>
      <c r="Z36" s="752">
        <f>+ABR!AA31</f>
        <v>0</v>
      </c>
      <c r="AA36" s="752">
        <f>+ABR!AB31</f>
        <v>0</v>
      </c>
      <c r="AB36" s="752">
        <f>+ABR!AC31</f>
        <v>0</v>
      </c>
      <c r="AC36" s="1072">
        <f>+ABR!AD31</f>
        <v>0</v>
      </c>
      <c r="AD36" s="752">
        <f>+ABR!AE31</f>
        <v>0</v>
      </c>
      <c r="AE36" s="752">
        <f>+ABR!AF31</f>
        <v>0</v>
      </c>
      <c r="AF36" s="1072">
        <f>+ABR!AG31</f>
        <v>0</v>
      </c>
      <c r="AG36" s="227"/>
    </row>
    <row r="37" spans="1:33" ht="5.0999999999999996" customHeight="1" x14ac:dyDescent="0.25">
      <c r="A37" s="1487"/>
      <c r="B37" s="766"/>
      <c r="C37" s="295" t="e">
        <f>+ABR!#REF!</f>
        <v>#REF!</v>
      </c>
      <c r="D37" s="717" t="e">
        <f>+ABR!#REF!</f>
        <v>#REF!</v>
      </c>
      <c r="E37" s="717" t="e">
        <f>+ABR!#REF!</f>
        <v>#REF!</v>
      </c>
      <c r="F37" s="717" t="e">
        <f>+ABR!#REF!</f>
        <v>#REF!</v>
      </c>
      <c r="G37" s="717" t="e">
        <f>+ABR!#REF!</f>
        <v>#REF!</v>
      </c>
      <c r="H37" s="1063" t="e">
        <f>+ABR!#REF!</f>
        <v>#REF!</v>
      </c>
      <c r="I37" s="295" t="e">
        <f>+ABR!#REF!</f>
        <v>#REF!</v>
      </c>
      <c r="J37" s="717" t="e">
        <f>+ABR!#REF!</f>
        <v>#REF!</v>
      </c>
      <c r="K37" s="717" t="e">
        <f>+ABR!#REF!</f>
        <v>#REF!</v>
      </c>
      <c r="L37" s="717" t="e">
        <f>+ABR!#REF!</f>
        <v>#REF!</v>
      </c>
      <c r="M37" s="717" t="e">
        <f>+ABR!#REF!</f>
        <v>#REF!</v>
      </c>
      <c r="N37" s="717" t="e">
        <f>+ABR!#REF!</f>
        <v>#REF!</v>
      </c>
      <c r="O37" s="1063" t="e">
        <f>+ABR!#REF!</f>
        <v>#REF!</v>
      </c>
      <c r="P37" s="295" t="e">
        <f>+ABR!#REF!</f>
        <v>#REF!</v>
      </c>
      <c r="Q37" s="717" t="e">
        <f>+ABR!#REF!</f>
        <v>#REF!</v>
      </c>
      <c r="R37" s="717" t="e">
        <f>+ABR!#REF!</f>
        <v>#REF!</v>
      </c>
      <c r="S37" s="717" t="e">
        <f>+ABR!#REF!</f>
        <v>#REF!</v>
      </c>
      <c r="T37" s="717" t="e">
        <f>+ABR!#REF!</f>
        <v>#REF!</v>
      </c>
      <c r="U37" s="717" t="e">
        <f>+ABR!#REF!</f>
        <v>#REF!</v>
      </c>
      <c r="V37" s="1063" t="e">
        <f>+ABR!#REF!</f>
        <v>#REF!</v>
      </c>
      <c r="W37" s="295" t="e">
        <f>+ABR!#REF!</f>
        <v>#REF!</v>
      </c>
      <c r="X37" s="717" t="e">
        <f>+ABR!#REF!</f>
        <v>#REF!</v>
      </c>
      <c r="Y37" s="717" t="e">
        <f>+ABR!#REF!</f>
        <v>#REF!</v>
      </c>
      <c r="Z37" s="717" t="e">
        <f>+ABR!#REF!</f>
        <v>#REF!</v>
      </c>
      <c r="AA37" s="717" t="e">
        <f>+ABR!#REF!</f>
        <v>#REF!</v>
      </c>
      <c r="AB37" s="717" t="e">
        <f>+ABR!#REF!</f>
        <v>#REF!</v>
      </c>
      <c r="AC37" s="1063" t="e">
        <f>+ABR!#REF!</f>
        <v>#REF!</v>
      </c>
      <c r="AD37" s="717" t="e">
        <f>+ABR!#REF!</f>
        <v>#REF!</v>
      </c>
      <c r="AE37" s="717" t="e">
        <f>+ABR!#REF!</f>
        <v>#REF!</v>
      </c>
      <c r="AF37" s="1063" t="e">
        <f>+ABR!#REF!</f>
        <v>#REF!</v>
      </c>
      <c r="AG37" s="227"/>
    </row>
    <row r="38" spans="1:33" ht="14.45" customHeight="1" thickBot="1" x14ac:dyDescent="0.3">
      <c r="A38" s="1488"/>
      <c r="B38" s="767" t="s">
        <v>2</v>
      </c>
      <c r="C38" s="1064" t="e">
        <f>+ABR!#REF!</f>
        <v>#REF!</v>
      </c>
      <c r="D38" s="1065" t="e">
        <f>+ABR!#REF!</f>
        <v>#REF!</v>
      </c>
      <c r="E38" s="1065" t="e">
        <f>+ABR!#REF!</f>
        <v>#REF!</v>
      </c>
      <c r="F38" s="1065" t="e">
        <f>+ABR!#REF!</f>
        <v>#REF!</v>
      </c>
      <c r="G38" s="1065" t="e">
        <f>+ABR!#REF!</f>
        <v>#REF!</v>
      </c>
      <c r="H38" s="1066" t="e">
        <f>+ABR!#REF!</f>
        <v>#REF!</v>
      </c>
      <c r="I38" s="1064" t="e">
        <f>+ABR!#REF!</f>
        <v>#REF!</v>
      </c>
      <c r="J38" s="1065" t="e">
        <f>+ABR!#REF!</f>
        <v>#REF!</v>
      </c>
      <c r="K38" s="1065" t="e">
        <f>+ABR!#REF!</f>
        <v>#REF!</v>
      </c>
      <c r="L38" s="1065" t="e">
        <f>+ABR!#REF!</f>
        <v>#REF!</v>
      </c>
      <c r="M38" s="1065" t="e">
        <f>+ABR!#REF!</f>
        <v>#REF!</v>
      </c>
      <c r="N38" s="1065" t="e">
        <f>+ABR!#REF!</f>
        <v>#REF!</v>
      </c>
      <c r="O38" s="1066" t="e">
        <f>+ABR!#REF!</f>
        <v>#REF!</v>
      </c>
      <c r="P38" s="1064" t="e">
        <f>+ABR!#REF!</f>
        <v>#REF!</v>
      </c>
      <c r="Q38" s="1065" t="e">
        <f>+ABR!#REF!</f>
        <v>#REF!</v>
      </c>
      <c r="R38" s="1065" t="e">
        <f>+ABR!#REF!</f>
        <v>#REF!</v>
      </c>
      <c r="S38" s="1065" t="e">
        <f>+ABR!#REF!</f>
        <v>#REF!</v>
      </c>
      <c r="T38" s="1065" t="e">
        <f>+ABR!#REF!</f>
        <v>#REF!</v>
      </c>
      <c r="U38" s="1065" t="e">
        <f>+ABR!#REF!</f>
        <v>#REF!</v>
      </c>
      <c r="V38" s="1066" t="e">
        <f>+ABR!#REF!</f>
        <v>#REF!</v>
      </c>
      <c r="W38" s="1064" t="e">
        <f>+ABR!#REF!</f>
        <v>#REF!</v>
      </c>
      <c r="X38" s="1065" t="e">
        <f>+ABR!#REF!</f>
        <v>#REF!</v>
      </c>
      <c r="Y38" s="1065" t="e">
        <f>+ABR!#REF!</f>
        <v>#REF!</v>
      </c>
      <c r="Z38" s="1065" t="e">
        <f>+ABR!#REF!</f>
        <v>#REF!</v>
      </c>
      <c r="AA38" s="1065" t="e">
        <f>+ABR!#REF!</f>
        <v>#REF!</v>
      </c>
      <c r="AB38" s="1065" t="e">
        <f>+ABR!#REF!</f>
        <v>#REF!</v>
      </c>
      <c r="AC38" s="1066" t="e">
        <f>+ABR!#REF!</f>
        <v>#REF!</v>
      </c>
      <c r="AD38" s="1065" t="e">
        <f>+ABR!#REF!</f>
        <v>#REF!</v>
      </c>
      <c r="AE38" s="1065" t="e">
        <f>+ABR!#REF!</f>
        <v>#REF!</v>
      </c>
      <c r="AF38" s="1066" t="e">
        <f>+ABR!#REF!</f>
        <v>#REF!</v>
      </c>
      <c r="AG38" s="227"/>
    </row>
    <row r="39" spans="1:33" ht="14.45" customHeight="1" x14ac:dyDescent="0.25">
      <c r="A39" s="1101" t="s">
        <v>96</v>
      </c>
      <c r="B39" s="904" t="s">
        <v>2</v>
      </c>
      <c r="C39" s="295" t="str">
        <f>+ABR!D32</f>
        <v>D</v>
      </c>
      <c r="D39" s="717" t="str">
        <f>+ABR!E32</f>
        <v>T</v>
      </c>
      <c r="E39" s="717">
        <f>+ABR!F32</f>
        <v>0</v>
      </c>
      <c r="F39" s="717" t="str">
        <f>+ABR!G32</f>
        <v>D</v>
      </c>
      <c r="G39" s="717">
        <f>+ABR!H32</f>
        <v>0</v>
      </c>
      <c r="H39" s="1063" t="str">
        <f>+ABR!I32</f>
        <v>DTSDS</v>
      </c>
      <c r="I39" s="1087" t="str">
        <f>+ABR!J32</f>
        <v>TR</v>
      </c>
      <c r="J39" s="1088" t="str">
        <f>+ABR!K32</f>
        <v>TR</v>
      </c>
      <c r="K39" s="1088" t="str">
        <f>+ABR!L32</f>
        <v>DTS5S</v>
      </c>
      <c r="L39" s="717" t="str">
        <f>+ABR!M32</f>
        <v>DT</v>
      </c>
      <c r="M39" s="717" t="str">
        <f>+ABR!N32</f>
        <v>DT</v>
      </c>
      <c r="N39" s="717" t="str">
        <f>+ABR!O32</f>
        <v>T</v>
      </c>
      <c r="O39" s="1063">
        <f>+ABR!P33</f>
        <v>0</v>
      </c>
      <c r="P39" s="295" t="str">
        <f>+ABR!Q32</f>
        <v>DT</v>
      </c>
      <c r="Q39" s="717" t="str">
        <f>+ABR!R32</f>
        <v>D</v>
      </c>
      <c r="R39" s="717" t="str">
        <f>+ABR!S32</f>
        <v>DT</v>
      </c>
      <c r="S39" s="717">
        <f>+ABR!T32</f>
        <v>0</v>
      </c>
      <c r="T39" s="717">
        <f>+ABR!U32</f>
        <v>0</v>
      </c>
      <c r="U39" s="717" t="str">
        <f>+ABR!V32</f>
        <v>D</v>
      </c>
      <c r="V39" s="1063" t="str">
        <f>+ABR!W32</f>
        <v>DT</v>
      </c>
      <c r="W39" s="295">
        <f>+ABR!X32</f>
        <v>0</v>
      </c>
      <c r="X39" s="717">
        <f>+ABR!Y32</f>
        <v>0</v>
      </c>
      <c r="Y39" s="717" t="str">
        <f>+ABR!Z32</f>
        <v>T</v>
      </c>
      <c r="Z39" s="717" t="str">
        <f>+ABR!AA32</f>
        <v>N</v>
      </c>
      <c r="AA39" s="717">
        <f>+ABR!AB32</f>
        <v>0</v>
      </c>
      <c r="AB39" s="717" t="str">
        <f>+ABR!AC32</f>
        <v>DT</v>
      </c>
      <c r="AC39" s="1063" t="str">
        <f>+ABR!AD32</f>
        <v>D</v>
      </c>
      <c r="AD39" s="717" t="str">
        <f>+ABR!AE32</f>
        <v>T</v>
      </c>
      <c r="AE39" s="717" t="str">
        <f>+ABR!AF32</f>
        <v>DTS</v>
      </c>
      <c r="AF39" s="1063">
        <f>+ABR!AG32</f>
        <v>0</v>
      </c>
      <c r="AG39" s="227"/>
    </row>
    <row r="40" spans="1:33" ht="14.45" customHeight="1" x14ac:dyDescent="0.25">
      <c r="A40" s="613" t="s">
        <v>97</v>
      </c>
      <c r="B40" s="766" t="s">
        <v>287</v>
      </c>
      <c r="C40" s="295" t="str">
        <f>+ABR!D33</f>
        <v>NTS</v>
      </c>
      <c r="D40" s="717">
        <f>+ABR!E33</f>
        <v>0</v>
      </c>
      <c r="E40" s="717" t="str">
        <f>+ABR!F33</f>
        <v>D</v>
      </c>
      <c r="F40" s="717" t="str">
        <f>+ABR!G33</f>
        <v>D</v>
      </c>
      <c r="G40" s="717">
        <f>+ABR!H33</f>
        <v>0</v>
      </c>
      <c r="H40" s="1063">
        <f>+ABR!I33</f>
        <v>0</v>
      </c>
      <c r="I40" s="1087" t="str">
        <f>+ABR!J33</f>
        <v>TR</v>
      </c>
      <c r="J40" s="1088" t="str">
        <f>+ABR!K33</f>
        <v>TR</v>
      </c>
      <c r="K40" s="1088" t="str">
        <f>+ABR!L33</f>
        <v>DTS5S</v>
      </c>
      <c r="L40" s="717">
        <f>+ABR!M33</f>
        <v>0</v>
      </c>
      <c r="M40" s="717" t="str">
        <f>+ABR!N33</f>
        <v>N</v>
      </c>
      <c r="N40" s="717" t="str">
        <f>+ABR!O33</f>
        <v>N</v>
      </c>
      <c r="O40" s="717">
        <f>+ABR!P33</f>
        <v>0</v>
      </c>
      <c r="P40" s="295">
        <f>+ABR!Q33</f>
        <v>0</v>
      </c>
      <c r="Q40" s="717" t="str">
        <f>+ABR!R33</f>
        <v>D</v>
      </c>
      <c r="R40" s="717" t="str">
        <f>+ABR!S33</f>
        <v>N</v>
      </c>
      <c r="S40" s="717" t="str">
        <f>+ABR!T33</f>
        <v>NTS5S1</v>
      </c>
      <c r="T40" s="717">
        <f>+ABR!U33</f>
        <v>0</v>
      </c>
      <c r="U40" s="717" t="str">
        <f>+ABR!V33</f>
        <v>D</v>
      </c>
      <c r="V40" s="1063" t="str">
        <f>+ABR!W33</f>
        <v>D</v>
      </c>
      <c r="W40" s="295">
        <f>+ABR!X33</f>
        <v>0</v>
      </c>
      <c r="X40" s="717">
        <f>+ABR!Y33</f>
        <v>0</v>
      </c>
      <c r="Y40" s="717" t="str">
        <f>+ABR!Z33</f>
        <v>D</v>
      </c>
      <c r="Z40" s="717" t="str">
        <f>+ABR!AA33</f>
        <v>N</v>
      </c>
      <c r="AA40" s="717">
        <f>+ABR!AB33</f>
        <v>0</v>
      </c>
      <c r="AB40" s="717">
        <f>+ABR!AC33</f>
        <v>0</v>
      </c>
      <c r="AC40" s="1063" t="str">
        <f>+ABR!AD33</f>
        <v>D</v>
      </c>
      <c r="AD40" s="717" t="str">
        <f>+ABR!AE33</f>
        <v>DT</v>
      </c>
      <c r="AE40" s="717" t="str">
        <f>+ABR!AF33</f>
        <v>NTS1</v>
      </c>
      <c r="AF40" s="1063">
        <f>+ABR!AG33</f>
        <v>0</v>
      </c>
      <c r="AG40" s="227"/>
    </row>
    <row r="41" spans="1:33" ht="14.45" customHeight="1" x14ac:dyDescent="0.25">
      <c r="A41" s="613" t="s">
        <v>77</v>
      </c>
      <c r="B41" s="766" t="s">
        <v>287</v>
      </c>
      <c r="C41" s="295">
        <f>+ABR!D34</f>
        <v>0</v>
      </c>
      <c r="D41" s="717">
        <f>+ABR!E34</f>
        <v>0</v>
      </c>
      <c r="E41" s="717" t="str">
        <f>+ABR!F34</f>
        <v>D</v>
      </c>
      <c r="F41" s="717" t="str">
        <f>+ABR!G34</f>
        <v>D</v>
      </c>
      <c r="G41" s="717">
        <f>+ABR!H34</f>
        <v>0</v>
      </c>
      <c r="H41" s="1063" t="str">
        <f>+ABR!I34</f>
        <v>DTSDS</v>
      </c>
      <c r="I41" s="1087" t="str">
        <f>+ABR!J34</f>
        <v>D</v>
      </c>
      <c r="J41" s="1088">
        <f>+ABR!K34</f>
        <v>0</v>
      </c>
      <c r="K41" s="1088">
        <f>+ABR!L34</f>
        <v>0</v>
      </c>
      <c r="L41" s="717" t="str">
        <f>+ABR!M34</f>
        <v>DT</v>
      </c>
      <c r="M41" s="717">
        <f>+ABR!N34</f>
        <v>0</v>
      </c>
      <c r="N41" s="717" t="str">
        <f>+ABR!O34</f>
        <v>FE</v>
      </c>
      <c r="O41" s="1063" t="str">
        <f>+ABR!P34</f>
        <v>FE</v>
      </c>
      <c r="P41" s="295" t="str">
        <f>+ABR!Q34</f>
        <v>FE</v>
      </c>
      <c r="Q41" s="717" t="str">
        <f>+ABR!R34</f>
        <v>FE</v>
      </c>
      <c r="R41" s="717" t="str">
        <f>+ABR!S34</f>
        <v>DTS5S1</v>
      </c>
      <c r="S41" s="717">
        <f>+ABR!T34</f>
        <v>0</v>
      </c>
      <c r="T41" s="717">
        <f>+ABR!U34</f>
        <v>0</v>
      </c>
      <c r="U41" s="717" t="str">
        <f>+ABR!V34</f>
        <v>NTS5S1</v>
      </c>
      <c r="V41" s="1063" t="str">
        <f>+ABR!W34</f>
        <v>NTS5S1</v>
      </c>
      <c r="W41" s="295">
        <f>+ABR!X34</f>
        <v>0</v>
      </c>
      <c r="X41" s="717" t="str">
        <f>+ABR!Y34</f>
        <v>FE</v>
      </c>
      <c r="Y41" s="717" t="str">
        <f>+ABR!Z34</f>
        <v>FE</v>
      </c>
      <c r="Z41" s="717" t="str">
        <f>+ABR!AA34</f>
        <v>FE</v>
      </c>
      <c r="AA41" s="717" t="str">
        <f>+ABR!AB34</f>
        <v>FES</v>
      </c>
      <c r="AB41" s="717" t="str">
        <f>+ABR!AC34</f>
        <v>FED</v>
      </c>
      <c r="AC41" s="1063" t="str">
        <f>+ABR!AD34</f>
        <v>N</v>
      </c>
      <c r="AD41" s="717" t="str">
        <f>+ABR!AE34</f>
        <v>TR</v>
      </c>
      <c r="AE41" s="717" t="str">
        <f>+ABR!AF34</f>
        <v>TR</v>
      </c>
      <c r="AF41" s="1063" t="str">
        <f>+ABR!AG34</f>
        <v>DTS5S1</v>
      </c>
      <c r="AG41" s="227"/>
    </row>
    <row r="42" spans="1:33" ht="14.45" customHeight="1" x14ac:dyDescent="0.25">
      <c r="A42" s="769" t="s">
        <v>104</v>
      </c>
      <c r="B42" s="770" t="s">
        <v>287</v>
      </c>
      <c r="C42" s="1079">
        <f>+ABR!D35</f>
        <v>0</v>
      </c>
      <c r="D42" s="1080">
        <f>+ABR!E35</f>
        <v>0</v>
      </c>
      <c r="E42" s="1080" t="str">
        <f>+ABR!F35</f>
        <v>D</v>
      </c>
      <c r="F42" s="1080" t="str">
        <f>+ABR!G35</f>
        <v>T</v>
      </c>
      <c r="G42" s="1080">
        <f>+ABR!H35</f>
        <v>0</v>
      </c>
      <c r="H42" s="1081" t="str">
        <f>+ABR!I35</f>
        <v>DTSDS</v>
      </c>
      <c r="I42" s="1105" t="str">
        <f>+ABR!J35</f>
        <v>TR</v>
      </c>
      <c r="J42" s="1106" t="str">
        <f>+ABR!K35</f>
        <v>TR</v>
      </c>
      <c r="K42" s="1106" t="str">
        <f>+ABR!L35</f>
        <v>DTS5S1</v>
      </c>
      <c r="L42" s="1080">
        <f>+ABR!M35</f>
        <v>0</v>
      </c>
      <c r="M42" s="1080" t="str">
        <f>+ABR!N35</f>
        <v>N</v>
      </c>
      <c r="N42" s="1080" t="str">
        <f>+ABR!O35</f>
        <v>N</v>
      </c>
      <c r="O42" s="1081" t="str">
        <f>+ABR!P35</f>
        <v>N</v>
      </c>
      <c r="P42" s="1079">
        <f>+ABR!Q35</f>
        <v>0</v>
      </c>
      <c r="Q42" s="1080" t="str">
        <f>+ABR!R35</f>
        <v>D</v>
      </c>
      <c r="R42" s="1080" t="str">
        <f>+ABR!S35</f>
        <v>N</v>
      </c>
      <c r="S42" s="1080">
        <f>+ABR!T35</f>
        <v>0</v>
      </c>
      <c r="T42" s="1080" t="str">
        <f>+ABR!U35</f>
        <v>DT</v>
      </c>
      <c r="U42" s="1080" t="str">
        <f>+ABR!V35</f>
        <v>D</v>
      </c>
      <c r="V42" s="1081" t="str">
        <f>+ABR!W35</f>
        <v>N</v>
      </c>
      <c r="W42" s="1079">
        <f>+ABR!X35</f>
        <v>0</v>
      </c>
      <c r="X42" s="1080">
        <f>+ABR!Y35</f>
        <v>0</v>
      </c>
      <c r="Y42" s="1080" t="str">
        <f>+ABR!Z35</f>
        <v>D</v>
      </c>
      <c r="Z42" s="1080" t="str">
        <f>+ABR!AA35</f>
        <v>T</v>
      </c>
      <c r="AA42" s="1080">
        <f>+ABR!AB35</f>
        <v>0</v>
      </c>
      <c r="AB42" s="1080">
        <f>+ABR!AC35</f>
        <v>0</v>
      </c>
      <c r="AC42" s="1081" t="str">
        <f>+ABR!AD35</f>
        <v>N</v>
      </c>
      <c r="AD42" s="1080" t="str">
        <f>+ABR!AE35</f>
        <v>N</v>
      </c>
      <c r="AE42" s="1080" t="str">
        <f>+ABR!AF35</f>
        <v>NTS1</v>
      </c>
      <c r="AF42" s="1081">
        <f>+ABR!AG35</f>
        <v>0</v>
      </c>
      <c r="AG42" s="227"/>
    </row>
    <row r="43" spans="1:33" ht="14.45" customHeight="1" x14ac:dyDescent="0.25">
      <c r="A43" s="1101" t="s">
        <v>108</v>
      </c>
      <c r="B43" s="904" t="s">
        <v>3</v>
      </c>
      <c r="C43" s="295">
        <f>+ABR!D36</f>
        <v>0</v>
      </c>
      <c r="D43" s="717" t="str">
        <f>+ABR!E36</f>
        <v>D</v>
      </c>
      <c r="E43" s="717" t="str">
        <f>+ABR!F36</f>
        <v>D</v>
      </c>
      <c r="F43" s="717">
        <f>+ABR!G36</f>
        <v>0</v>
      </c>
      <c r="G43" s="717">
        <f>+ABR!H36</f>
        <v>0</v>
      </c>
      <c r="H43" s="1063">
        <f>+ABR!I36</f>
        <v>0</v>
      </c>
      <c r="I43" s="1087" t="str">
        <f>+ABR!J36</f>
        <v>TR</v>
      </c>
      <c r="J43" s="1088" t="str">
        <f>+ABR!K36</f>
        <v>TR</v>
      </c>
      <c r="K43" s="1088" t="str">
        <f>+ABR!L36</f>
        <v>DTS5S</v>
      </c>
      <c r="L43" s="717">
        <f>+ABR!M36</f>
        <v>0</v>
      </c>
      <c r="M43" s="717" t="str">
        <f>+ABR!N36</f>
        <v>N</v>
      </c>
      <c r="N43" s="717" t="str">
        <f>+ABR!O36</f>
        <v>N</v>
      </c>
      <c r="O43" s="1063">
        <f>+ABR!P36</f>
        <v>0</v>
      </c>
      <c r="P43" s="295">
        <f>+ABR!Q36</f>
        <v>0</v>
      </c>
      <c r="Q43" s="717" t="str">
        <f>+ABR!R36</f>
        <v>D</v>
      </c>
      <c r="R43" s="717" t="str">
        <f>+ABR!S36</f>
        <v>N</v>
      </c>
      <c r="S43" s="717">
        <f>+ABR!T36</f>
        <v>0</v>
      </c>
      <c r="T43" s="717" t="str">
        <f>+ABR!U36</f>
        <v>DTSDS</v>
      </c>
      <c r="U43" s="717" t="str">
        <f>+ABR!V36</f>
        <v>D</v>
      </c>
      <c r="V43" s="1063" t="str">
        <f>+ABR!W36</f>
        <v>N</v>
      </c>
      <c r="W43" s="295">
        <f>+ABR!X36</f>
        <v>0</v>
      </c>
      <c r="X43" s="717" t="str">
        <f>+ABR!Y36</f>
        <v>DTS5S</v>
      </c>
      <c r="Y43" s="717" t="str">
        <f>+ABR!Z36</f>
        <v>D</v>
      </c>
      <c r="Z43" s="717" t="str">
        <f>+ABR!AA36</f>
        <v>N</v>
      </c>
      <c r="AA43" s="717">
        <f>+ABR!AB36</f>
        <v>0</v>
      </c>
      <c r="AB43" s="717">
        <f>+ABR!AC36</f>
        <v>0</v>
      </c>
      <c r="AC43" s="1063" t="str">
        <f>+ABR!AD36</f>
        <v>D</v>
      </c>
      <c r="AD43" s="717" t="str">
        <f>+ABR!AE36</f>
        <v>D</v>
      </c>
      <c r="AE43" s="717" t="str">
        <f>+ABR!AF36</f>
        <v>NTS1</v>
      </c>
      <c r="AF43" s="1063">
        <f>+ABR!AG36</f>
        <v>0</v>
      </c>
      <c r="AG43" s="227"/>
    </row>
    <row r="44" spans="1:33" ht="14.45" customHeight="1" x14ac:dyDescent="0.25">
      <c r="A44" s="613" t="s">
        <v>110</v>
      </c>
      <c r="B44" s="766" t="s">
        <v>3</v>
      </c>
      <c r="C44" s="295">
        <f>+ABR!D37</f>
        <v>0</v>
      </c>
      <c r="D44" s="717">
        <f>+ABR!E37</f>
        <v>0</v>
      </c>
      <c r="E44" s="717" t="str">
        <f>+ABR!F37</f>
        <v>D</v>
      </c>
      <c r="F44" s="717" t="str">
        <f>+ABR!G37</f>
        <v>D</v>
      </c>
      <c r="G44" s="717">
        <f>+ABR!H37</f>
        <v>0</v>
      </c>
      <c r="H44" s="1063">
        <f>+ABR!I37</f>
        <v>0</v>
      </c>
      <c r="I44" s="1087" t="str">
        <f>+ABR!J37</f>
        <v>TR</v>
      </c>
      <c r="J44" s="1088" t="str">
        <f>+ABR!K37</f>
        <v>TR</v>
      </c>
      <c r="K44" s="1088" t="str">
        <f>+ABR!L37</f>
        <v>DTS5S</v>
      </c>
      <c r="L44" s="717">
        <f>+ABR!M37</f>
        <v>0</v>
      </c>
      <c r="M44" s="717" t="str">
        <f>+ABR!N37</f>
        <v>N</v>
      </c>
      <c r="N44" s="717" t="str">
        <f>+ABR!O37</f>
        <v>N</v>
      </c>
      <c r="O44" s="1063">
        <f>+ABR!P37</f>
        <v>0</v>
      </c>
      <c r="P44" s="295">
        <f>+ABR!Q37</f>
        <v>0</v>
      </c>
      <c r="Q44" s="717" t="str">
        <f>+ABR!R37</f>
        <v>D</v>
      </c>
      <c r="R44" s="717" t="str">
        <f>+ABR!S37</f>
        <v>N</v>
      </c>
      <c r="S44" s="717" t="str">
        <f>+ABR!T37</f>
        <v>NTS5S</v>
      </c>
      <c r="T44" s="717">
        <f>+ABR!U37</f>
        <v>0</v>
      </c>
      <c r="U44" s="717" t="str">
        <f>+ABR!V37</f>
        <v>D</v>
      </c>
      <c r="V44" s="1063" t="str">
        <f>+ABR!W37</f>
        <v>N</v>
      </c>
      <c r="W44" s="295">
        <f>+ABR!X37</f>
        <v>0</v>
      </c>
      <c r="X44" s="717">
        <f>+ABR!Y37</f>
        <v>0</v>
      </c>
      <c r="Y44" s="717" t="str">
        <f>+ABR!Z37</f>
        <v>D</v>
      </c>
      <c r="Z44" s="717" t="str">
        <f>+ABR!AA37</f>
        <v>N</v>
      </c>
      <c r="AA44" s="717">
        <f>+ABR!AB37</f>
        <v>0</v>
      </c>
      <c r="AB44" s="717">
        <f>+ABR!AC37</f>
        <v>0</v>
      </c>
      <c r="AC44" s="1063" t="str">
        <f>+ABR!AD37</f>
        <v>D</v>
      </c>
      <c r="AD44" s="717" t="str">
        <f>+ABR!AE37</f>
        <v>N</v>
      </c>
      <c r="AE44" s="717" t="str">
        <f>+ABR!AF37</f>
        <v>NTS</v>
      </c>
      <c r="AF44" s="1063">
        <f>+ABR!AG37</f>
        <v>0</v>
      </c>
      <c r="AG44" s="227"/>
    </row>
    <row r="45" spans="1:33" ht="14.45" customHeight="1" x14ac:dyDescent="0.25">
      <c r="A45" s="613" t="s">
        <v>168</v>
      </c>
      <c r="B45" s="766" t="s">
        <v>3</v>
      </c>
      <c r="C45" s="295">
        <f>+ABR!D38</f>
        <v>0</v>
      </c>
      <c r="D45" s="717">
        <f>+ABR!E38</f>
        <v>0</v>
      </c>
      <c r="E45" s="717" t="str">
        <f>+ABR!F38</f>
        <v>D</v>
      </c>
      <c r="F45" s="717" t="str">
        <f>+ABR!G38</f>
        <v>D</v>
      </c>
      <c r="G45" s="717">
        <f>+ABR!H38</f>
        <v>0</v>
      </c>
      <c r="H45" s="1063" t="str">
        <f>+ABR!I38</f>
        <v>DTSDS</v>
      </c>
      <c r="I45" s="1087" t="str">
        <f>+ABR!J38</f>
        <v>TR</v>
      </c>
      <c r="J45" s="1088" t="str">
        <f>+ABR!K38</f>
        <v>TR</v>
      </c>
      <c r="K45" s="1088" t="str">
        <f>+ABR!L38</f>
        <v>DTS5S</v>
      </c>
      <c r="L45" s="717">
        <f>+ABR!M38</f>
        <v>0</v>
      </c>
      <c r="M45" s="717" t="str">
        <f>+ABR!N38</f>
        <v>N</v>
      </c>
      <c r="N45" s="717" t="str">
        <f>+ABR!O38</f>
        <v>N</v>
      </c>
      <c r="O45" s="1063">
        <f>+ABR!P38</f>
        <v>0</v>
      </c>
      <c r="P45" s="295">
        <f>+ABR!Q38</f>
        <v>0</v>
      </c>
      <c r="Q45" s="717" t="str">
        <f>+ABR!R38</f>
        <v>D</v>
      </c>
      <c r="R45" s="717" t="str">
        <f>+ABR!S38</f>
        <v>N</v>
      </c>
      <c r="S45" s="717">
        <f>+ABR!T38</f>
        <v>0</v>
      </c>
      <c r="T45" s="717">
        <f>+ABR!U38</f>
        <v>0</v>
      </c>
      <c r="U45" s="717" t="str">
        <f>+ABR!V38</f>
        <v>FOTS</v>
      </c>
      <c r="V45" s="1063" t="str">
        <f>+ABR!W38</f>
        <v>FOTS</v>
      </c>
      <c r="W45" s="295" t="str">
        <f>+ABR!X38</f>
        <v>DTS5S1</v>
      </c>
      <c r="X45" s="717">
        <f>+ABR!Y38</f>
        <v>0</v>
      </c>
      <c r="Y45" s="717" t="str">
        <f>+ABR!Z38</f>
        <v>D</v>
      </c>
      <c r="Z45" s="717" t="str">
        <f>+ABR!AA38</f>
        <v>N</v>
      </c>
      <c r="AA45" s="717" t="str">
        <f>+ABR!AB38</f>
        <v>NTS1</v>
      </c>
      <c r="AB45" s="717">
        <f>+ABR!AC38</f>
        <v>0</v>
      </c>
      <c r="AC45" s="1063" t="str">
        <f>+ABR!AD38</f>
        <v>D</v>
      </c>
      <c r="AD45" s="717" t="str">
        <f>+ABR!AE38</f>
        <v>N</v>
      </c>
      <c r="AE45" s="717" t="str">
        <f>+ABR!AF38</f>
        <v>NTS1</v>
      </c>
      <c r="AF45" s="1063">
        <f>+ABR!AG38</f>
        <v>0</v>
      </c>
      <c r="AG45" s="227"/>
    </row>
    <row r="46" spans="1:33" ht="14.45" customHeight="1" x14ac:dyDescent="0.25">
      <c r="A46" s="613" t="s">
        <v>88</v>
      </c>
      <c r="B46" s="766" t="s">
        <v>3</v>
      </c>
      <c r="C46" s="295">
        <f>+ABR!D39</f>
        <v>0</v>
      </c>
      <c r="D46" s="717" t="str">
        <f>+ABR!E39</f>
        <v>DT</v>
      </c>
      <c r="E46" s="717" t="str">
        <f>+ABR!F39</f>
        <v>D</v>
      </c>
      <c r="F46" s="717" t="str">
        <f>+ABR!G39</f>
        <v>D</v>
      </c>
      <c r="G46" s="717">
        <f>+ABR!H39</f>
        <v>0</v>
      </c>
      <c r="H46" s="1063">
        <f>+ABR!I39</f>
        <v>0</v>
      </c>
      <c r="I46" s="1087" t="str">
        <f>+ABR!J39</f>
        <v>TR</v>
      </c>
      <c r="J46" s="1088" t="str">
        <f>+ABR!K39</f>
        <v>TR</v>
      </c>
      <c r="K46" s="1088" t="str">
        <f>+ABR!L39</f>
        <v>DTS</v>
      </c>
      <c r="L46" s="717">
        <f>+ABR!M39</f>
        <v>0</v>
      </c>
      <c r="M46" s="717" t="str">
        <f>+ABR!N39</f>
        <v>FOTS</v>
      </c>
      <c r="N46" s="717" t="str">
        <f>+ABR!O39</f>
        <v>FOTS</v>
      </c>
      <c r="O46" s="1063">
        <f>+ABR!P39</f>
        <v>0</v>
      </c>
      <c r="P46" s="295">
        <f>+ABR!Q39</f>
        <v>0</v>
      </c>
      <c r="Q46" s="717" t="str">
        <f>+ABR!R39</f>
        <v>T</v>
      </c>
      <c r="R46" s="717" t="str">
        <f>+ABR!S39</f>
        <v>T</v>
      </c>
      <c r="S46" s="717" t="str">
        <f>+ABR!T39</f>
        <v>DTS5S</v>
      </c>
      <c r="T46" s="717">
        <f>+ABR!U39</f>
        <v>0</v>
      </c>
      <c r="U46" s="717" t="str">
        <f>+ABR!V39</f>
        <v>D</v>
      </c>
      <c r="V46" s="1063" t="str">
        <f>+ABR!W39</f>
        <v>N</v>
      </c>
      <c r="W46" s="295" t="str">
        <f>+ABR!X39</f>
        <v>NTS</v>
      </c>
      <c r="X46" s="717">
        <f>+ABR!Y39</f>
        <v>0</v>
      </c>
      <c r="Y46" s="717" t="str">
        <f>+ABR!Z39</f>
        <v>N</v>
      </c>
      <c r="Z46" s="717" t="str">
        <f>+ABR!AA39</f>
        <v>N</v>
      </c>
      <c r="AA46" s="717">
        <f>+ABR!AB39</f>
        <v>0</v>
      </c>
      <c r="AB46" s="717" t="str">
        <f>+ABR!AC39</f>
        <v>DTSDS</v>
      </c>
      <c r="AC46" s="1063" t="str">
        <f>+ABR!AD39</f>
        <v>D</v>
      </c>
      <c r="AD46" s="717" t="str">
        <f>+ABR!AE39</f>
        <v>N</v>
      </c>
      <c r="AE46" s="717" t="str">
        <f>+ABR!AF39</f>
        <v>NTS</v>
      </c>
      <c r="AF46" s="1063">
        <f>+ABR!AG39</f>
        <v>0</v>
      </c>
      <c r="AG46" s="227"/>
    </row>
    <row r="47" spans="1:33" ht="14.45" customHeight="1" x14ac:dyDescent="0.25">
      <c r="A47" s="613" t="s">
        <v>89</v>
      </c>
      <c r="B47" s="766" t="s">
        <v>3</v>
      </c>
      <c r="C47" s="295">
        <f>+ABR!D40</f>
        <v>0</v>
      </c>
      <c r="D47" s="717" t="str">
        <f>+ABR!E40</f>
        <v>DTS5S1</v>
      </c>
      <c r="E47" s="717" t="str">
        <f>+ABR!F40</f>
        <v>D</v>
      </c>
      <c r="F47" s="717" t="str">
        <f>+ABR!G40</f>
        <v>N</v>
      </c>
      <c r="G47" s="717" t="str">
        <f>+ABR!H40</f>
        <v>NTS5S1</v>
      </c>
      <c r="H47" s="1063">
        <f>+ABR!I40</f>
        <v>0</v>
      </c>
      <c r="I47" s="1087" t="str">
        <f>+ABR!J40</f>
        <v>TR</v>
      </c>
      <c r="J47" s="1088" t="str">
        <f>+ABR!K40</f>
        <v>TR</v>
      </c>
      <c r="K47" s="1088" t="str">
        <f>+ABR!L40</f>
        <v>DTS5S1</v>
      </c>
      <c r="L47" s="717">
        <f>+ABR!M40</f>
        <v>0</v>
      </c>
      <c r="M47" s="717" t="str">
        <f>+ABR!N40</f>
        <v>N</v>
      </c>
      <c r="N47" s="717" t="str">
        <f>+ABR!O40</f>
        <v>N</v>
      </c>
      <c r="O47" s="1063">
        <f>+ABR!P40</f>
        <v>0</v>
      </c>
      <c r="P47" s="295">
        <f>+ABR!Q40</f>
        <v>0</v>
      </c>
      <c r="Q47" s="717" t="str">
        <f>+ABR!R40</f>
        <v>D</v>
      </c>
      <c r="R47" s="717" t="str">
        <f>+ABR!S40</f>
        <v>N</v>
      </c>
      <c r="S47" s="717" t="str">
        <f>+ABR!T40</f>
        <v>NTS5S1</v>
      </c>
      <c r="T47" s="717">
        <f>+ABR!U40</f>
        <v>0</v>
      </c>
      <c r="U47" s="717" t="str">
        <f>+ABR!V40</f>
        <v>D</v>
      </c>
      <c r="V47" s="1063" t="str">
        <f>+ABR!W40</f>
        <v>N</v>
      </c>
      <c r="W47" s="295">
        <f>+ABR!X40</f>
        <v>0</v>
      </c>
      <c r="X47" s="717">
        <f>+ABR!Y40</f>
        <v>0</v>
      </c>
      <c r="Y47" s="717" t="str">
        <f>+ABR!Z40</f>
        <v>D</v>
      </c>
      <c r="Z47" s="717" t="str">
        <f>+ABR!AA40</f>
        <v>N</v>
      </c>
      <c r="AA47" s="717">
        <f>+ABR!AB40</f>
        <v>0</v>
      </c>
      <c r="AB47" s="717">
        <f>+ABR!AC40</f>
        <v>0</v>
      </c>
      <c r="AC47" s="1063" t="str">
        <f>+ABR!AD40</f>
        <v>D</v>
      </c>
      <c r="AD47" s="717" t="str">
        <f>+ABR!AE40</f>
        <v>N</v>
      </c>
      <c r="AE47" s="717" t="str">
        <f>+ABR!AF40</f>
        <v>NTS1</v>
      </c>
      <c r="AF47" s="1063">
        <f>+ABR!AG40</f>
        <v>0</v>
      </c>
      <c r="AG47" s="227"/>
    </row>
    <row r="48" spans="1:33" ht="14.45" customHeight="1" x14ac:dyDescent="0.25">
      <c r="A48" s="613" t="s">
        <v>293</v>
      </c>
      <c r="B48" s="766" t="s">
        <v>3</v>
      </c>
      <c r="C48" s="295">
        <f>+ABR!D41</f>
        <v>0</v>
      </c>
      <c r="D48" s="717">
        <f>+ABR!E41</f>
        <v>0</v>
      </c>
      <c r="E48" s="717" t="str">
        <f>+ABR!F41</f>
        <v>D</v>
      </c>
      <c r="F48" s="717" t="str">
        <f>+ABR!G41</f>
        <v>T</v>
      </c>
      <c r="G48" s="717" t="str">
        <f>+ABR!H41</f>
        <v>DTS</v>
      </c>
      <c r="H48" s="1063" t="str">
        <f>+ABR!I41</f>
        <v>NT</v>
      </c>
      <c r="I48" s="1087" t="str">
        <f>+ABR!J41</f>
        <v>TR</v>
      </c>
      <c r="J48" s="1088" t="str">
        <f>+ABR!K41</f>
        <v>TR</v>
      </c>
      <c r="K48" s="1088" t="str">
        <f>+ABR!L41</f>
        <v>DTS5S</v>
      </c>
      <c r="L48" s="717">
        <f>+ABR!M41</f>
        <v>0</v>
      </c>
      <c r="M48" s="717" t="str">
        <f>+ABR!N41</f>
        <v>N</v>
      </c>
      <c r="N48" s="717" t="str">
        <f>+ABR!O41</f>
        <v>N</v>
      </c>
      <c r="O48" s="1063" t="str">
        <f>+ABR!P41</f>
        <v>NTS5S</v>
      </c>
      <c r="P48" s="295">
        <f>+ABR!Q41</f>
        <v>0</v>
      </c>
      <c r="Q48" s="717" t="str">
        <f>+ABR!R41</f>
        <v>D</v>
      </c>
      <c r="R48" s="717" t="str">
        <f>+ABR!S41</f>
        <v>N</v>
      </c>
      <c r="S48" s="717">
        <f>+ABR!T41</f>
        <v>0</v>
      </c>
      <c r="T48" s="717">
        <f>+ABR!U41</f>
        <v>0</v>
      </c>
      <c r="U48" s="717" t="str">
        <f>+ABR!V41</f>
        <v>FE</v>
      </c>
      <c r="V48" s="1063" t="str">
        <f>+ABR!W41</f>
        <v>FEF</v>
      </c>
      <c r="W48" s="295" t="str">
        <f>+ABR!X41</f>
        <v>FE</v>
      </c>
      <c r="X48" s="717" t="str">
        <f>+ABR!Y41</f>
        <v>FE</v>
      </c>
      <c r="Y48" s="717" t="str">
        <f>+ABR!Z41</f>
        <v>FE</v>
      </c>
      <c r="Z48" s="717" t="str">
        <f>+ABR!AA41</f>
        <v>FE</v>
      </c>
      <c r="AA48" s="717" t="str">
        <f>+ABR!AB41</f>
        <v>FES</v>
      </c>
      <c r="AB48" s="717" t="str">
        <f>+ABR!AC41</f>
        <v>FED</v>
      </c>
      <c r="AC48" s="1063" t="str">
        <f>+ABR!AD41</f>
        <v>FE</v>
      </c>
      <c r="AD48" s="717" t="str">
        <f>+ABR!AE41</f>
        <v>FE</v>
      </c>
      <c r="AE48" s="717" t="str">
        <f>+ABR!AF41</f>
        <v>FE</v>
      </c>
      <c r="AF48" s="1063" t="str">
        <f>+ABR!AG41</f>
        <v>FE</v>
      </c>
      <c r="AG48" s="227"/>
    </row>
    <row r="49" spans="1:33" ht="14.45" customHeight="1" x14ac:dyDescent="0.25">
      <c r="A49" s="613" t="s">
        <v>294</v>
      </c>
      <c r="B49" s="766" t="s">
        <v>3</v>
      </c>
      <c r="C49" s="295">
        <f>+ABR!D42</f>
        <v>0</v>
      </c>
      <c r="D49" s="717">
        <f>+ABR!E42</f>
        <v>0</v>
      </c>
      <c r="E49" s="717" t="str">
        <f>+ABR!F42</f>
        <v>D</v>
      </c>
      <c r="F49" s="717" t="str">
        <f>+ABR!G42</f>
        <v>D</v>
      </c>
      <c r="G49" s="717">
        <f>+ABR!H42</f>
        <v>0</v>
      </c>
      <c r="H49" s="1063" t="str">
        <f>+ABR!I42</f>
        <v>DTSDS</v>
      </c>
      <c r="I49" s="1087" t="str">
        <f>+ABR!J42</f>
        <v>TR</v>
      </c>
      <c r="J49" s="1088" t="str">
        <f>+ABR!K42</f>
        <v>TR</v>
      </c>
      <c r="K49" s="1088" t="str">
        <f>+ABR!L42</f>
        <v>DTS5S</v>
      </c>
      <c r="L49" s="717">
        <f>+ABR!M42</f>
        <v>0</v>
      </c>
      <c r="M49" s="717" t="str">
        <f>+ABR!N42</f>
        <v>N</v>
      </c>
      <c r="N49" s="717" t="str">
        <f>+ABR!O42</f>
        <v>N</v>
      </c>
      <c r="O49" s="1063">
        <f>+ABR!P42</f>
        <v>0</v>
      </c>
      <c r="P49" s="295" t="str">
        <f>+ABR!Q42</f>
        <v>DTS5S</v>
      </c>
      <c r="Q49" s="717" t="str">
        <f>+ABR!R42</f>
        <v>D</v>
      </c>
      <c r="R49" s="717" t="str">
        <f>+ABR!S42</f>
        <v>DT</v>
      </c>
      <c r="S49" s="717">
        <f>+ABR!T42</f>
        <v>0</v>
      </c>
      <c r="T49" s="717">
        <f>+ABR!U42</f>
        <v>0</v>
      </c>
      <c r="U49" s="717" t="str">
        <f>+ABR!V42</f>
        <v>D</v>
      </c>
      <c r="V49" s="1063" t="str">
        <f>+ABR!W42</f>
        <v>DT</v>
      </c>
      <c r="W49" s="295">
        <f>+ABR!X42</f>
        <v>0</v>
      </c>
      <c r="X49" s="717">
        <f>+ABR!Y42</f>
        <v>0</v>
      </c>
      <c r="Y49" s="717" t="str">
        <f>+ABR!Z42</f>
        <v>D</v>
      </c>
      <c r="Z49" s="717" t="str">
        <f>+ABR!AA42</f>
        <v>N</v>
      </c>
      <c r="AA49" s="717">
        <f>+ABR!AB42</f>
        <v>0</v>
      </c>
      <c r="AB49" s="717">
        <f>+ABR!AC42</f>
        <v>0</v>
      </c>
      <c r="AC49" s="1063" t="str">
        <f>+ABR!AD42</f>
        <v>D</v>
      </c>
      <c r="AD49" s="717" t="str">
        <f>+ABR!AE42</f>
        <v>N</v>
      </c>
      <c r="AE49" s="717">
        <f>+ABR!AF42</f>
        <v>0</v>
      </c>
      <c r="AF49" s="1063" t="str">
        <f>+ABR!AG42</f>
        <v>DTS</v>
      </c>
      <c r="AG49" s="227"/>
    </row>
    <row r="50" spans="1:33" ht="14.45" customHeight="1" thickBot="1" x14ac:dyDescent="0.3">
      <c r="A50" s="769" t="s">
        <v>332</v>
      </c>
      <c r="B50" s="770" t="s">
        <v>3</v>
      </c>
      <c r="C50" s="295">
        <f>+ABR!D43</f>
        <v>0</v>
      </c>
      <c r="D50" s="717">
        <f>+ABR!E43</f>
        <v>0</v>
      </c>
      <c r="E50" s="717" t="str">
        <f>+ABR!F43</f>
        <v>D</v>
      </c>
      <c r="F50" s="717" t="str">
        <f>+ABR!G43</f>
        <v>D</v>
      </c>
      <c r="G50" s="717">
        <f>+ABR!H43</f>
        <v>0</v>
      </c>
      <c r="H50" s="1063">
        <f>+ABR!I43</f>
        <v>0</v>
      </c>
      <c r="I50" s="1087" t="str">
        <f>+ABR!J43</f>
        <v>TR</v>
      </c>
      <c r="J50" s="1088" t="str">
        <f>+ABR!K43</f>
        <v>TR</v>
      </c>
      <c r="K50" s="1088" t="str">
        <f>+ABR!L43</f>
        <v>DTS5S</v>
      </c>
      <c r="L50" s="717">
        <f>+ABR!M43</f>
        <v>0</v>
      </c>
      <c r="M50" s="717" t="str">
        <f>+ABR!N43</f>
        <v>N</v>
      </c>
      <c r="N50" s="717" t="str">
        <f>+ABR!O43</f>
        <v>N</v>
      </c>
      <c r="O50" s="1063">
        <f>+ABR!P43</f>
        <v>0</v>
      </c>
      <c r="P50" s="295">
        <f>+ABR!Q43</f>
        <v>0</v>
      </c>
      <c r="Q50" s="717" t="str">
        <f>+ABR!R43</f>
        <v>D</v>
      </c>
      <c r="R50" s="717" t="str">
        <f>+ABR!S43</f>
        <v>N</v>
      </c>
      <c r="S50" s="717">
        <f>+ABR!T43</f>
        <v>0</v>
      </c>
      <c r="T50" s="717">
        <f>+ABR!U43</f>
        <v>0</v>
      </c>
      <c r="U50" s="717" t="str">
        <f>+ABR!V43</f>
        <v>D</v>
      </c>
      <c r="V50" s="1063" t="str">
        <f>+ABR!W43</f>
        <v>N</v>
      </c>
      <c r="W50" s="295">
        <f>+ABR!X43</f>
        <v>0</v>
      </c>
      <c r="X50" s="717">
        <f>+ABR!Y43</f>
        <v>0</v>
      </c>
      <c r="Y50" s="717" t="str">
        <f>+ABR!Z43</f>
        <v>D</v>
      </c>
      <c r="Z50" s="717" t="str">
        <f>+ABR!AA43</f>
        <v>N</v>
      </c>
      <c r="AA50" s="717" t="str">
        <f>+ABR!AB43</f>
        <v>NTS</v>
      </c>
      <c r="AB50" s="717">
        <f>+ABR!AC43</f>
        <v>0</v>
      </c>
      <c r="AC50" s="1063" t="str">
        <f>+ABR!AD43</f>
        <v>T</v>
      </c>
      <c r="AD50" s="717" t="str">
        <f>+ABR!AE43</f>
        <v>N</v>
      </c>
      <c r="AE50" s="717" t="str">
        <f>+ABR!AF43</f>
        <v>NTS</v>
      </c>
      <c r="AF50" s="1063">
        <f>+ABR!AG43</f>
        <v>0</v>
      </c>
      <c r="AG50" s="227"/>
    </row>
    <row r="51" spans="1:33" ht="14.45" customHeight="1" thickBot="1" x14ac:dyDescent="0.3">
      <c r="A51" s="1505" t="s">
        <v>22</v>
      </c>
      <c r="B51" s="1508" t="s">
        <v>23</v>
      </c>
      <c r="C51" s="1483" t="s">
        <v>202</v>
      </c>
      <c r="D51" s="1484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  <c r="R51" s="1484"/>
      <c r="S51" s="1484"/>
      <c r="T51" s="1484"/>
      <c r="U51" s="1484"/>
      <c r="V51" s="1484"/>
      <c r="W51" s="1484"/>
      <c r="X51" s="1484"/>
      <c r="Y51" s="1484"/>
      <c r="Z51" s="1484"/>
      <c r="AA51" s="1484"/>
      <c r="AB51" s="1484"/>
      <c r="AC51" s="1484"/>
      <c r="AD51" s="1484"/>
      <c r="AE51" s="1484"/>
      <c r="AF51" s="1485"/>
      <c r="AG51" s="227"/>
    </row>
    <row r="52" spans="1:33" ht="14.45" customHeight="1" x14ac:dyDescent="0.25">
      <c r="A52" s="1506"/>
      <c r="B52" s="1509"/>
      <c r="C52" s="293" t="s">
        <v>14</v>
      </c>
      <c r="D52" s="270" t="s">
        <v>15</v>
      </c>
      <c r="E52" s="270" t="s">
        <v>9</v>
      </c>
      <c r="F52" s="270" t="s">
        <v>10</v>
      </c>
      <c r="G52" s="270" t="s">
        <v>11</v>
      </c>
      <c r="H52" s="294" t="s">
        <v>12</v>
      </c>
      <c r="I52" s="268" t="s">
        <v>13</v>
      </c>
      <c r="J52" s="269" t="s">
        <v>14</v>
      </c>
      <c r="K52" s="269" t="s">
        <v>15</v>
      </c>
      <c r="L52" s="269" t="s">
        <v>9</v>
      </c>
      <c r="M52" s="269" t="s">
        <v>10</v>
      </c>
      <c r="N52" s="269" t="s">
        <v>11</v>
      </c>
      <c r="O52" s="271" t="s">
        <v>12</v>
      </c>
      <c r="P52" s="293" t="s">
        <v>13</v>
      </c>
      <c r="Q52" s="270" t="s">
        <v>14</v>
      </c>
      <c r="R52" s="270" t="s">
        <v>15</v>
      </c>
      <c r="S52" s="270" t="s">
        <v>9</v>
      </c>
      <c r="T52" s="1060" t="s">
        <v>10</v>
      </c>
      <c r="U52" s="270" t="s">
        <v>11</v>
      </c>
      <c r="V52" s="1061" t="s">
        <v>12</v>
      </c>
      <c r="W52" s="268" t="s">
        <v>13</v>
      </c>
      <c r="X52" s="269" t="s">
        <v>14</v>
      </c>
      <c r="Y52" s="269" t="s">
        <v>15</v>
      </c>
      <c r="Z52" s="269" t="s">
        <v>9</v>
      </c>
      <c r="AA52" s="1060" t="s">
        <v>10</v>
      </c>
      <c r="AB52" s="269" t="s">
        <v>11</v>
      </c>
      <c r="AC52" s="271" t="s">
        <v>12</v>
      </c>
      <c r="AD52" s="293" t="s">
        <v>13</v>
      </c>
      <c r="AE52" s="270" t="s">
        <v>14</v>
      </c>
      <c r="AF52" s="294" t="s">
        <v>15</v>
      </c>
      <c r="AG52" s="227"/>
    </row>
    <row r="53" spans="1:33" ht="14.45" customHeight="1" thickBot="1" x14ac:dyDescent="0.3">
      <c r="A53" s="1507"/>
      <c r="B53" s="1510"/>
      <c r="C53" s="714">
        <v>1</v>
      </c>
      <c r="D53" s="708">
        <v>2</v>
      </c>
      <c r="E53" s="710">
        <v>3</v>
      </c>
      <c r="F53" s="708">
        <v>4</v>
      </c>
      <c r="G53" s="708">
        <v>5</v>
      </c>
      <c r="H53" s="712">
        <v>6</v>
      </c>
      <c r="I53" s="714">
        <v>7</v>
      </c>
      <c r="J53" s="708">
        <v>8</v>
      </c>
      <c r="K53" s="708">
        <v>9</v>
      </c>
      <c r="L53" s="708">
        <v>10</v>
      </c>
      <c r="M53" s="710">
        <v>11</v>
      </c>
      <c r="N53" s="708">
        <v>12</v>
      </c>
      <c r="O53" s="712">
        <v>13</v>
      </c>
      <c r="P53" s="714">
        <v>14</v>
      </c>
      <c r="Q53" s="708">
        <v>15</v>
      </c>
      <c r="R53" s="708">
        <v>16</v>
      </c>
      <c r="S53" s="708">
        <v>17</v>
      </c>
      <c r="T53" s="1071">
        <v>18</v>
      </c>
      <c r="U53" s="710">
        <v>19</v>
      </c>
      <c r="V53" s="1070">
        <v>20</v>
      </c>
      <c r="W53" s="714">
        <v>21</v>
      </c>
      <c r="X53" s="708">
        <v>22</v>
      </c>
      <c r="Y53" s="708">
        <v>23</v>
      </c>
      <c r="Z53" s="708">
        <v>24</v>
      </c>
      <c r="AA53" s="1071">
        <v>25</v>
      </c>
      <c r="AB53" s="708">
        <v>26</v>
      </c>
      <c r="AC53" s="711">
        <v>27</v>
      </c>
      <c r="AD53" s="714">
        <v>28</v>
      </c>
      <c r="AE53" s="708">
        <v>29</v>
      </c>
      <c r="AF53" s="712">
        <v>30</v>
      </c>
      <c r="AG53" s="227"/>
    </row>
    <row r="54" spans="1:33" ht="14.45" customHeight="1" thickBot="1" x14ac:dyDescent="0.3">
      <c r="A54" s="616" t="s">
        <v>117</v>
      </c>
      <c r="B54" s="1084" t="s">
        <v>1</v>
      </c>
      <c r="C54" s="273" t="str">
        <f>+ABR!D45</f>
        <v>T</v>
      </c>
      <c r="D54" s="752" t="str">
        <f>+ABR!E45</f>
        <v>DT</v>
      </c>
      <c r="E54" s="752">
        <f>+ABR!F45</f>
        <v>0</v>
      </c>
      <c r="F54" s="752" t="str">
        <f>+ABR!G45</f>
        <v>D</v>
      </c>
      <c r="G54" s="752" t="str">
        <f>+ABR!H45</f>
        <v>FOTS</v>
      </c>
      <c r="H54" s="1072">
        <f>+ABR!I45</f>
        <v>0</v>
      </c>
      <c r="I54" s="752" t="str">
        <f>+ABR!J45</f>
        <v>DTS5S</v>
      </c>
      <c r="J54" s="752" t="str">
        <f>+ABR!K45</f>
        <v>D</v>
      </c>
      <c r="K54" s="752" t="str">
        <f>+ABR!L45</f>
        <v>N</v>
      </c>
      <c r="L54" s="752" t="str">
        <f>+ABR!M45</f>
        <v>NTS5S</v>
      </c>
      <c r="M54" s="752">
        <f>+ABR!N45</f>
        <v>0</v>
      </c>
      <c r="N54" s="752" t="str">
        <f>+ABR!O45</f>
        <v>D</v>
      </c>
      <c r="O54" s="1094" t="str">
        <f>+ABR!P45</f>
        <v>N</v>
      </c>
      <c r="P54" s="273">
        <f>+ABR!Q45</f>
        <v>0</v>
      </c>
      <c r="Q54" s="752" t="str">
        <f>+ABR!R45</f>
        <v>DTS</v>
      </c>
      <c r="R54" s="752" t="str">
        <f>+ABR!S45</f>
        <v>D</v>
      </c>
      <c r="S54" s="752" t="str">
        <f>+ABR!T45</f>
        <v>FE</v>
      </c>
      <c r="T54" s="752" t="str">
        <f>+ABR!U45</f>
        <v>FES</v>
      </c>
      <c r="U54" s="752" t="str">
        <f>+ABR!V45</f>
        <v>FED</v>
      </c>
      <c r="V54" s="1072" t="str">
        <f>+ABR!W45</f>
        <v>FEF</v>
      </c>
      <c r="W54" s="752" t="str">
        <f>+ABR!X45</f>
        <v>FE</v>
      </c>
      <c r="X54" s="752" t="str">
        <f>+ABR!Y45</f>
        <v>FE</v>
      </c>
      <c r="Y54" s="752" t="str">
        <f>+ABR!Z45</f>
        <v>FE</v>
      </c>
      <c r="Z54" s="752" t="str">
        <f>+ABR!AA45</f>
        <v>FE</v>
      </c>
      <c r="AA54" s="752" t="str">
        <f>+ABR!AB45</f>
        <v>FEF</v>
      </c>
      <c r="AB54" s="752" t="str">
        <f>+ABR!AC45</f>
        <v>FES</v>
      </c>
      <c r="AC54" s="1094" t="str">
        <f>+ABR!AD45</f>
        <v>DTSDS</v>
      </c>
      <c r="AD54" s="1085" t="str">
        <f>+ABR!AE45</f>
        <v>TR</v>
      </c>
      <c r="AE54" s="1086" t="str">
        <f>+ABR!AF45</f>
        <v>TR</v>
      </c>
      <c r="AF54" s="1089" t="str">
        <f>+ABR!AG45</f>
        <v>DTS5S</v>
      </c>
      <c r="AG54" s="227"/>
    </row>
    <row r="55" spans="1:33" ht="14.45" customHeight="1" x14ac:dyDescent="0.25">
      <c r="A55" s="615" t="s">
        <v>63</v>
      </c>
      <c r="B55" s="1092" t="s">
        <v>2</v>
      </c>
      <c r="C55" s="295" t="str">
        <f>+ABR!D46</f>
        <v>N</v>
      </c>
      <c r="D55" s="717">
        <f>+ABR!E46</f>
        <v>0</v>
      </c>
      <c r="E55" s="717">
        <f>+ABR!F46</f>
        <v>0</v>
      </c>
      <c r="F55" s="717" t="str">
        <f>+ABR!G46</f>
        <v>N</v>
      </c>
      <c r="G55" s="717" t="str">
        <f>+ABR!H46</f>
        <v>N</v>
      </c>
      <c r="H55" s="1063">
        <f>+ABR!I46</f>
        <v>0</v>
      </c>
      <c r="I55" s="717" t="str">
        <f>+ABR!J46</f>
        <v>NTS5S</v>
      </c>
      <c r="J55" s="717" t="str">
        <f>+ABR!K46</f>
        <v>N</v>
      </c>
      <c r="K55" s="717" t="str">
        <f>+ABR!L46</f>
        <v>N</v>
      </c>
      <c r="L55" s="717">
        <f>+ABR!M46</f>
        <v>0</v>
      </c>
      <c r="M55" s="717">
        <f>+ABR!N46</f>
        <v>0</v>
      </c>
      <c r="N55" s="717" t="str">
        <f>+ABR!O46</f>
        <v>D</v>
      </c>
      <c r="O55" s="1095" t="str">
        <f>+ABR!P46</f>
        <v>N</v>
      </c>
      <c r="P55" s="295">
        <f>+ABR!Q46</f>
        <v>0</v>
      </c>
      <c r="Q55" s="717">
        <f>+ABR!R46</f>
        <v>0</v>
      </c>
      <c r="R55" s="717" t="str">
        <f>+ABR!S46</f>
        <v>NT</v>
      </c>
      <c r="S55" s="717" t="str">
        <f>+ABR!T46</f>
        <v>N</v>
      </c>
      <c r="T55" s="717" t="str">
        <f>+ABR!U46</f>
        <v>NTS</v>
      </c>
      <c r="U55" s="717">
        <f>+ABR!V46</f>
        <v>0</v>
      </c>
      <c r="V55" s="1063" t="str">
        <f>+ABR!W46</f>
        <v>D</v>
      </c>
      <c r="W55" s="717" t="str">
        <f>+ABR!X46</f>
        <v>N</v>
      </c>
      <c r="X55" s="717" t="str">
        <f>+ABR!Y46</f>
        <v>NTS</v>
      </c>
      <c r="Y55" s="717" t="str">
        <f>+ABR!Z46</f>
        <v>NT</v>
      </c>
      <c r="Z55" s="717" t="str">
        <f>+ABR!AA46</f>
        <v>T</v>
      </c>
      <c r="AA55" s="717" t="str">
        <f>+ABR!AB46</f>
        <v>D</v>
      </c>
      <c r="AB55" s="717">
        <f>+ABR!AC46</f>
        <v>0</v>
      </c>
      <c r="AC55" s="1095">
        <f>+ABR!AD46</f>
        <v>0</v>
      </c>
      <c r="AD55" s="1087" t="str">
        <f>+ABR!AE46</f>
        <v>TR</v>
      </c>
      <c r="AE55" s="1088" t="str">
        <f>+ABR!AF46</f>
        <v>TR</v>
      </c>
      <c r="AF55" s="1090" t="str">
        <f>+ABR!AG46</f>
        <v>DTS5S</v>
      </c>
      <c r="AG55" s="227"/>
    </row>
    <row r="56" spans="1:33" ht="14.45" customHeight="1" x14ac:dyDescent="0.25">
      <c r="A56" s="616" t="s">
        <v>94</v>
      </c>
      <c r="B56" s="1084" t="s">
        <v>2</v>
      </c>
      <c r="C56" s="295" t="str">
        <f>+ABR!D47</f>
        <v>B</v>
      </c>
      <c r="D56" s="717" t="str">
        <f>+ABR!E47</f>
        <v>B</v>
      </c>
      <c r="E56" s="717" t="str">
        <f>+ABR!F47</f>
        <v>B</v>
      </c>
      <c r="F56" s="717" t="str">
        <f>+ABR!G47</f>
        <v>B</v>
      </c>
      <c r="G56" s="717">
        <f>+ABR!H47</f>
        <v>0</v>
      </c>
      <c r="H56" s="1063">
        <f>+ABR!I47</f>
        <v>0</v>
      </c>
      <c r="I56" s="717" t="str">
        <f>+ABR!J47</f>
        <v>B</v>
      </c>
      <c r="J56" s="717" t="str">
        <f>+ABR!K47</f>
        <v>B</v>
      </c>
      <c r="K56" s="717" t="str">
        <f>+ABR!L47</f>
        <v>B</v>
      </c>
      <c r="L56" s="717" t="str">
        <f>+ABR!M47</f>
        <v>B</v>
      </c>
      <c r="M56" s="717" t="str">
        <f>+ABR!N47</f>
        <v>B</v>
      </c>
      <c r="N56" s="717">
        <f>+ABR!O47</f>
        <v>0</v>
      </c>
      <c r="O56" s="1095">
        <f>+ABR!P47</f>
        <v>0</v>
      </c>
      <c r="P56" s="295" t="str">
        <f>+ABR!Q47</f>
        <v>B</v>
      </c>
      <c r="Q56" s="717" t="str">
        <f>+ABR!R47</f>
        <v>B</v>
      </c>
      <c r="R56" s="717" t="str">
        <f>+ABR!S47</f>
        <v>B</v>
      </c>
      <c r="S56" s="717" t="str">
        <f>+ABR!T47</f>
        <v>B</v>
      </c>
      <c r="T56" s="717" t="str">
        <f>+ABR!U47</f>
        <v>B</v>
      </c>
      <c r="U56" s="717">
        <f>+ABR!V47</f>
        <v>0</v>
      </c>
      <c r="V56" s="1063">
        <f>+ABR!W47</f>
        <v>0</v>
      </c>
      <c r="W56" s="717" t="str">
        <f>+ABR!X47</f>
        <v>B</v>
      </c>
      <c r="X56" s="717" t="str">
        <f>+ABR!Y47</f>
        <v>B</v>
      </c>
      <c r="Y56" s="717" t="str">
        <f>+ABR!Z47</f>
        <v>B</v>
      </c>
      <c r="Z56" s="717" t="str">
        <f>+ABR!AA47</f>
        <v>B</v>
      </c>
      <c r="AA56" s="717" t="str">
        <f>+ABR!AB47</f>
        <v>B</v>
      </c>
      <c r="AB56" s="717">
        <f>+ABR!AC47</f>
        <v>0</v>
      </c>
      <c r="AC56" s="1095">
        <f>+ABR!AD47</f>
        <v>0</v>
      </c>
      <c r="AD56" s="1087" t="str">
        <f>+ABR!AE47</f>
        <v>B</v>
      </c>
      <c r="AE56" s="1088" t="str">
        <f>+ABR!AF47</f>
        <v>B</v>
      </c>
      <c r="AF56" s="1090" t="str">
        <f>+ABR!AG47</f>
        <v>B</v>
      </c>
      <c r="AG56" s="227"/>
    </row>
    <row r="57" spans="1:33" ht="14.45" customHeight="1" x14ac:dyDescent="0.25">
      <c r="A57" s="616" t="s">
        <v>119</v>
      </c>
      <c r="B57" s="1084" t="s">
        <v>2</v>
      </c>
      <c r="C57" s="295" t="str">
        <f>+ABR!D48</f>
        <v>N</v>
      </c>
      <c r="D57" s="717">
        <f>+ABR!E48</f>
        <v>0</v>
      </c>
      <c r="E57" s="717">
        <f>+ABR!F48</f>
        <v>0</v>
      </c>
      <c r="F57" s="717" t="str">
        <f>+ABR!G48</f>
        <v>N</v>
      </c>
      <c r="G57" s="717" t="str">
        <f>+ABR!H48</f>
        <v>N</v>
      </c>
      <c r="H57" s="1063">
        <f>+ABR!I48</f>
        <v>0</v>
      </c>
      <c r="I57" s="717" t="str">
        <f>+ABR!J48</f>
        <v>DTS5S</v>
      </c>
      <c r="J57" s="717" t="str">
        <f>+ABR!K48</f>
        <v>N</v>
      </c>
      <c r="K57" s="717" t="str">
        <f>+ABR!L48</f>
        <v>N</v>
      </c>
      <c r="L57" s="717">
        <f>+ABR!M48</f>
        <v>0</v>
      </c>
      <c r="M57" s="717">
        <f>+ABR!N48</f>
        <v>0</v>
      </c>
      <c r="N57" s="717" t="str">
        <f>+ABR!O48</f>
        <v>D</v>
      </c>
      <c r="O57" s="1095" t="str">
        <f>+ABR!P48</f>
        <v>N</v>
      </c>
      <c r="P57" s="295">
        <f>+ABR!Q48</f>
        <v>0</v>
      </c>
      <c r="Q57" s="717" t="str">
        <f>+ABR!R48</f>
        <v>FE</v>
      </c>
      <c r="R57" s="717" t="str">
        <f>+ABR!S48</f>
        <v>FE</v>
      </c>
      <c r="S57" s="717" t="str">
        <f>+ABR!T48</f>
        <v>FE</v>
      </c>
      <c r="T57" s="717" t="str">
        <f>+ABR!U48</f>
        <v>FES</v>
      </c>
      <c r="U57" s="717" t="str">
        <f>+ABR!V48</f>
        <v>FED</v>
      </c>
      <c r="V57" s="1063" t="str">
        <f>+ABR!W48</f>
        <v>FEF</v>
      </c>
      <c r="W57" s="717" t="str">
        <f>+ABR!X48</f>
        <v>FE</v>
      </c>
      <c r="X57" s="717">
        <f>+ABR!Y48</f>
        <v>0</v>
      </c>
      <c r="Y57" s="717" t="str">
        <f>+ABR!Z48</f>
        <v>DTS</v>
      </c>
      <c r="Z57" s="717" t="str">
        <f>+ABR!AA48</f>
        <v>D</v>
      </c>
      <c r="AA57" s="717" t="str">
        <f>+ABR!AB48</f>
        <v>D</v>
      </c>
      <c r="AB57" s="717">
        <f>+ABR!AC48</f>
        <v>0</v>
      </c>
      <c r="AC57" s="1095">
        <f>+ABR!AD48</f>
        <v>0</v>
      </c>
      <c r="AD57" s="1087" t="str">
        <f>+ABR!AE48</f>
        <v>TR</v>
      </c>
      <c r="AE57" s="1088" t="str">
        <f>+ABR!AF48</f>
        <v>TR</v>
      </c>
      <c r="AF57" s="1090" t="str">
        <f>+ABR!AG48</f>
        <v>DTS5S</v>
      </c>
      <c r="AG57" s="227"/>
    </row>
    <row r="58" spans="1:33" ht="14.45" customHeight="1" x14ac:dyDescent="0.25">
      <c r="A58" s="616" t="s">
        <v>69</v>
      </c>
      <c r="B58" s="1084" t="s">
        <v>2</v>
      </c>
      <c r="C58" s="295" t="str">
        <f>+ABR!D49</f>
        <v>N</v>
      </c>
      <c r="D58" s="717">
        <f>+ABR!E49</f>
        <v>0</v>
      </c>
      <c r="E58" s="717">
        <f>+ABR!F49</f>
        <v>0</v>
      </c>
      <c r="F58" s="717" t="str">
        <f>+ABR!G49</f>
        <v>N</v>
      </c>
      <c r="G58" s="717" t="str">
        <f>+ABR!H49</f>
        <v>N</v>
      </c>
      <c r="H58" s="1063">
        <f>+ABR!I49</f>
        <v>0</v>
      </c>
      <c r="I58" s="717" t="str">
        <f>+ABR!J49</f>
        <v>DTS5S</v>
      </c>
      <c r="J58" s="717" t="str">
        <f>+ABR!K49</f>
        <v>FE</v>
      </c>
      <c r="K58" s="717" t="str">
        <f>+ABR!L49</f>
        <v>FE</v>
      </c>
      <c r="L58" s="717" t="str">
        <f>+ABR!M49</f>
        <v>FES</v>
      </c>
      <c r="M58" s="717" t="str">
        <f>+ABR!N49</f>
        <v>FED</v>
      </c>
      <c r="N58" s="717" t="str">
        <f>+ABR!O49</f>
        <v>FE</v>
      </c>
      <c r="O58" s="1095" t="str">
        <f>+ABR!P49</f>
        <v>FE</v>
      </c>
      <c r="P58" s="295" t="str">
        <f>+ABR!Q49</f>
        <v>FE</v>
      </c>
      <c r="Q58" s="717">
        <f>+ABR!R49</f>
        <v>0</v>
      </c>
      <c r="R58" s="717" t="str">
        <f>+ABR!S49</f>
        <v>D</v>
      </c>
      <c r="S58" s="717" t="str">
        <f>+ABR!T49</f>
        <v>DT</v>
      </c>
      <c r="T58" s="717">
        <f>+ABR!U49</f>
        <v>0</v>
      </c>
      <c r="U58" s="717">
        <f>+ABR!V49</f>
        <v>0</v>
      </c>
      <c r="V58" s="1063" t="str">
        <f>+ABR!W49</f>
        <v>NT</v>
      </c>
      <c r="W58" s="717" t="str">
        <f>+ABR!X49</f>
        <v>N</v>
      </c>
      <c r="X58" s="717" t="str">
        <f>+ABR!Y49</f>
        <v>NTS</v>
      </c>
      <c r="Y58" s="717">
        <f>+ABR!Z49</f>
        <v>0</v>
      </c>
      <c r="Z58" s="717" t="str">
        <f>+ABR!AA49</f>
        <v>D</v>
      </c>
      <c r="AA58" s="717" t="str">
        <f>+ABR!AB49</f>
        <v>D</v>
      </c>
      <c r="AB58" s="717">
        <f>+ABR!AC49</f>
        <v>0</v>
      </c>
      <c r="AC58" s="1095">
        <f>+ABR!AD49</f>
        <v>0</v>
      </c>
      <c r="AD58" s="1087" t="str">
        <f>+ABR!AE49</f>
        <v>TR</v>
      </c>
      <c r="AE58" s="1088" t="str">
        <f>+ABR!AF49</f>
        <v>TR</v>
      </c>
      <c r="AF58" s="1090" t="str">
        <f>+ABR!AG49</f>
        <v>DTS5S</v>
      </c>
      <c r="AG58" s="227"/>
    </row>
    <row r="59" spans="1:33" ht="14.45" customHeight="1" x14ac:dyDescent="0.25">
      <c r="A59" s="618" t="s">
        <v>124</v>
      </c>
      <c r="B59" s="1091" t="s">
        <v>2</v>
      </c>
      <c r="C59" s="1079" t="str">
        <f>+ABR!D50</f>
        <v>B</v>
      </c>
      <c r="D59" s="1080" t="str">
        <f>+ABR!E50</f>
        <v>B</v>
      </c>
      <c r="E59" s="1080" t="str">
        <f>+ABR!F50</f>
        <v>B</v>
      </c>
      <c r="F59" s="1080" t="str">
        <f>+ABR!G50</f>
        <v>B</v>
      </c>
      <c r="G59" s="1080">
        <f>+ABR!H50</f>
        <v>0</v>
      </c>
      <c r="H59" s="1081">
        <f>+ABR!I50</f>
        <v>0</v>
      </c>
      <c r="I59" s="1080" t="str">
        <f>+ABR!J50</f>
        <v>B</v>
      </c>
      <c r="J59" s="1080" t="str">
        <f>+ABR!K50</f>
        <v>B</v>
      </c>
      <c r="K59" s="1080" t="str">
        <f>+ABR!L50</f>
        <v>B</v>
      </c>
      <c r="L59" s="1080" t="str">
        <f>+ABR!M50</f>
        <v>B</v>
      </c>
      <c r="M59" s="1080" t="str">
        <f>+ABR!N50</f>
        <v>B</v>
      </c>
      <c r="N59" s="1080">
        <f>+ABR!O50</f>
        <v>0</v>
      </c>
      <c r="O59" s="902">
        <f>+ABR!P50</f>
        <v>0</v>
      </c>
      <c r="P59" s="1079" t="str">
        <f>+ABR!Q50</f>
        <v>B</v>
      </c>
      <c r="Q59" s="1080" t="str">
        <f>+ABR!R50</f>
        <v>B</v>
      </c>
      <c r="R59" s="1080" t="str">
        <f>+ABR!S50</f>
        <v>B</v>
      </c>
      <c r="S59" s="1080" t="str">
        <f>+ABR!T50</f>
        <v>B</v>
      </c>
      <c r="T59" s="1080" t="str">
        <f>+ABR!U50</f>
        <v>B</v>
      </c>
      <c r="U59" s="1080">
        <f>+ABR!V50</f>
        <v>0</v>
      </c>
      <c r="V59" s="1081">
        <f>+ABR!W50</f>
        <v>0</v>
      </c>
      <c r="W59" s="1080" t="str">
        <f>+ABR!X50</f>
        <v>B</v>
      </c>
      <c r="X59" s="1080" t="str">
        <f>+ABR!Y50</f>
        <v>B</v>
      </c>
      <c r="Y59" s="1080" t="str">
        <f>+ABR!Z50</f>
        <v>B</v>
      </c>
      <c r="Z59" s="1080" t="str">
        <f>+ABR!AA50</f>
        <v>B</v>
      </c>
      <c r="AA59" s="1080" t="str">
        <f>+ABR!AB50</f>
        <v>B</v>
      </c>
      <c r="AB59" s="1080">
        <f>+ABR!AC50</f>
        <v>0</v>
      </c>
      <c r="AC59" s="902">
        <f>+ABR!AD50</f>
        <v>0</v>
      </c>
      <c r="AD59" s="1105" t="str">
        <f>+ABR!AE50</f>
        <v>B</v>
      </c>
      <c r="AE59" s="1106" t="str">
        <f>+ABR!AF50</f>
        <v>B</v>
      </c>
      <c r="AF59" s="1107" t="str">
        <f>+ABR!AG50</f>
        <v>B</v>
      </c>
      <c r="AG59" s="227"/>
    </row>
    <row r="60" spans="1:33" ht="14.45" customHeight="1" x14ac:dyDescent="0.25">
      <c r="A60" s="397" t="s">
        <v>132</v>
      </c>
      <c r="B60" s="1093" t="s">
        <v>3</v>
      </c>
      <c r="C60" s="295" t="str">
        <f>+ABR!D51</f>
        <v>T</v>
      </c>
      <c r="D60" s="717" t="str">
        <f>+ABR!E51</f>
        <v>DT</v>
      </c>
      <c r="E60" s="717">
        <f>+ABR!F51</f>
        <v>0</v>
      </c>
      <c r="F60" s="717" t="str">
        <f>+ABR!G51</f>
        <v>N</v>
      </c>
      <c r="G60" s="717" t="str">
        <f>+ABR!H51</f>
        <v>N</v>
      </c>
      <c r="H60" s="1063">
        <f>+ABR!I51</f>
        <v>0</v>
      </c>
      <c r="I60" s="717" t="str">
        <f>+ABR!J51</f>
        <v>DTS5S</v>
      </c>
      <c r="J60" s="717" t="str">
        <f>+ABR!K51</f>
        <v>NT</v>
      </c>
      <c r="K60" s="717" t="str">
        <f>+ABR!L51</f>
        <v>N</v>
      </c>
      <c r="L60" s="717">
        <f>+ABR!M51</f>
        <v>0</v>
      </c>
      <c r="M60" s="717">
        <f>+ABR!N51</f>
        <v>0</v>
      </c>
      <c r="N60" s="717" t="str">
        <f>+ABR!O51</f>
        <v>D</v>
      </c>
      <c r="O60" s="1095" t="str">
        <f>+ABR!P51</f>
        <v>N</v>
      </c>
      <c r="P60" s="295">
        <f>+ABR!Q51</f>
        <v>0</v>
      </c>
      <c r="Q60" s="717">
        <f>+ABR!R51</f>
        <v>0</v>
      </c>
      <c r="R60" s="717" t="str">
        <f>+ABR!S51</f>
        <v>D</v>
      </c>
      <c r="S60" s="717" t="str">
        <f>+ABR!T51</f>
        <v>N</v>
      </c>
      <c r="T60" s="717">
        <f>+ABR!U51</f>
        <v>0</v>
      </c>
      <c r="U60" s="717" t="str">
        <f>+ABR!V51</f>
        <v>DTSDS</v>
      </c>
      <c r="V60" s="1063" t="str">
        <f>+ABR!W51</f>
        <v>D</v>
      </c>
      <c r="W60" s="717" t="str">
        <f>+ABR!X51</f>
        <v>N</v>
      </c>
      <c r="X60" s="717">
        <f>+ABR!Y51</f>
        <v>0</v>
      </c>
      <c r="Y60" s="717">
        <f>+ABR!Z51</f>
        <v>0</v>
      </c>
      <c r="Z60" s="717" t="str">
        <f>+ABR!AA51</f>
        <v>D</v>
      </c>
      <c r="AA60" s="717" t="str">
        <f>+ABR!AB51</f>
        <v>D</v>
      </c>
      <c r="AB60" s="717" t="str">
        <f>+ABR!AC51</f>
        <v>DTS</v>
      </c>
      <c r="AC60" s="1095">
        <f>+ABR!AD51</f>
        <v>0</v>
      </c>
      <c r="AD60" s="1087" t="str">
        <f>+ABR!AE51</f>
        <v>TR</v>
      </c>
      <c r="AE60" s="1088" t="str">
        <f>+ABR!AF51</f>
        <v>TR</v>
      </c>
      <c r="AF60" s="1090" t="str">
        <f>+ABR!AG51</f>
        <v>DTS5S</v>
      </c>
      <c r="AG60" s="227"/>
    </row>
    <row r="61" spans="1:33" ht="14.45" customHeight="1" x14ac:dyDescent="0.25">
      <c r="A61" s="616" t="s">
        <v>134</v>
      </c>
      <c r="B61" s="1084" t="s">
        <v>3</v>
      </c>
      <c r="C61" s="295" t="str">
        <f>+ABR!D52</f>
        <v>N</v>
      </c>
      <c r="D61" s="717">
        <f>+ABR!E52</f>
        <v>0</v>
      </c>
      <c r="E61" s="717">
        <f>+ABR!F52</f>
        <v>0</v>
      </c>
      <c r="F61" s="717" t="str">
        <f>+ABR!G52</f>
        <v>NTS5S</v>
      </c>
      <c r="G61" s="717" t="str">
        <f>+ABR!H52</f>
        <v>N</v>
      </c>
      <c r="H61" s="1063" t="str">
        <f>+ABR!I52</f>
        <v>NTS5S</v>
      </c>
      <c r="I61" s="717">
        <f>+ABR!J52</f>
        <v>0</v>
      </c>
      <c r="J61" s="717" t="str">
        <f>+ABR!K52</f>
        <v>D</v>
      </c>
      <c r="K61" s="717" t="str">
        <f>+ABR!L52</f>
        <v>N</v>
      </c>
      <c r="L61" s="717" t="str">
        <f>+ABR!M52</f>
        <v>NTS5S</v>
      </c>
      <c r="M61" s="717">
        <f>+ABR!N52</f>
        <v>0</v>
      </c>
      <c r="N61" s="717" t="str">
        <f>+ABR!O52</f>
        <v>D</v>
      </c>
      <c r="O61" s="1095" t="str">
        <f>+ABR!P52</f>
        <v>DT</v>
      </c>
      <c r="P61" s="295">
        <f>+ABR!Q52</f>
        <v>0</v>
      </c>
      <c r="Q61" s="717">
        <f>+ABR!R52</f>
        <v>0</v>
      </c>
      <c r="R61" s="717" t="str">
        <f>+ABR!S52</f>
        <v>D</v>
      </c>
      <c r="S61" s="717" t="str">
        <f>+ABR!T52</f>
        <v>N</v>
      </c>
      <c r="T61" s="717" t="str">
        <f>+ABR!U52</f>
        <v>NTS5S</v>
      </c>
      <c r="U61" s="717">
        <f>+ABR!V52</f>
        <v>0</v>
      </c>
      <c r="V61" s="1063" t="str">
        <f>+ABR!W52</f>
        <v>NT</v>
      </c>
      <c r="W61" s="717" t="str">
        <f>+ABR!X52</f>
        <v>N</v>
      </c>
      <c r="X61" s="717" t="str">
        <f>+ABR!Y52</f>
        <v>NTS1</v>
      </c>
      <c r="Y61" s="717">
        <f>+ABR!Z52</f>
        <v>0</v>
      </c>
      <c r="Z61" s="717" t="str">
        <f>+ABR!AA52</f>
        <v>D</v>
      </c>
      <c r="AA61" s="717" t="str">
        <f>+ABR!AB52</f>
        <v>NT</v>
      </c>
      <c r="AB61" s="717">
        <f>+ABR!AC52</f>
        <v>0</v>
      </c>
      <c r="AC61" s="1095">
        <f>+ABR!AD52</f>
        <v>0</v>
      </c>
      <c r="AD61" s="1087" t="str">
        <f>+ABR!AE52</f>
        <v>TR</v>
      </c>
      <c r="AE61" s="1088" t="str">
        <f>+ABR!AF52</f>
        <v>TR</v>
      </c>
      <c r="AF61" s="1090" t="str">
        <f>+ABR!AG52</f>
        <v>DTS5S1</v>
      </c>
      <c r="AG61" s="227"/>
    </row>
    <row r="62" spans="1:33" ht="14.45" customHeight="1" x14ac:dyDescent="0.25">
      <c r="A62" s="616" t="s">
        <v>137</v>
      </c>
      <c r="B62" s="1084" t="s">
        <v>3</v>
      </c>
      <c r="C62" s="295" t="str">
        <f>+ABR!D53</f>
        <v>N</v>
      </c>
      <c r="D62" s="717">
        <f>+ABR!E53</f>
        <v>0</v>
      </c>
      <c r="E62" s="717">
        <f>+ABR!F53</f>
        <v>0</v>
      </c>
      <c r="F62" s="717" t="str">
        <f>+ABR!G53</f>
        <v>N</v>
      </c>
      <c r="G62" s="717" t="str">
        <f>+ABR!H53</f>
        <v>N</v>
      </c>
      <c r="H62" s="1063">
        <f>+ABR!I53</f>
        <v>0</v>
      </c>
      <c r="I62" s="717" t="str">
        <f>+ABR!J53</f>
        <v>DTS5S</v>
      </c>
      <c r="J62" s="717" t="str">
        <f>+ABR!K53</f>
        <v>N</v>
      </c>
      <c r="K62" s="717" t="str">
        <f>+ABR!L53</f>
        <v>N</v>
      </c>
      <c r="L62" s="717" t="str">
        <f>+ABR!M53</f>
        <v>NTS5S</v>
      </c>
      <c r="M62" s="717">
        <f>+ABR!N53</f>
        <v>0</v>
      </c>
      <c r="N62" s="717" t="str">
        <f>+ABR!O53</f>
        <v>NT</v>
      </c>
      <c r="O62" s="1095" t="str">
        <f>+ABR!P53</f>
        <v>N</v>
      </c>
      <c r="P62" s="295">
        <f>+ABR!Q53</f>
        <v>0</v>
      </c>
      <c r="Q62" s="717">
        <f>+ABR!R53</f>
        <v>0</v>
      </c>
      <c r="R62" s="717" t="str">
        <f>+ABR!S53</f>
        <v>D</v>
      </c>
      <c r="S62" s="717" t="str">
        <f>+ABR!T53</f>
        <v>N</v>
      </c>
      <c r="T62" s="717">
        <f>+ABR!U53</f>
        <v>0</v>
      </c>
      <c r="U62" s="717">
        <f>+ABR!V53</f>
        <v>0</v>
      </c>
      <c r="V62" s="1063" t="str">
        <f>+ABR!W53</f>
        <v>D</v>
      </c>
      <c r="W62" s="717" t="str">
        <f>+ABR!X53</f>
        <v>N</v>
      </c>
      <c r="X62" s="717">
        <f>+ABR!Y53</f>
        <v>0</v>
      </c>
      <c r="Y62" s="717" t="str">
        <f>+ABR!Z53</f>
        <v>DTS</v>
      </c>
      <c r="Z62" s="717" t="str">
        <f>+ABR!AA53</f>
        <v>D</v>
      </c>
      <c r="AA62" s="717" t="str">
        <f>+ABR!AB53</f>
        <v>NT</v>
      </c>
      <c r="AB62" s="717">
        <f>+ABR!AC53</f>
        <v>0</v>
      </c>
      <c r="AC62" s="1095">
        <f>+ABR!AD53</f>
        <v>0</v>
      </c>
      <c r="AD62" s="1087" t="str">
        <f>+ABR!AE53</f>
        <v>TR</v>
      </c>
      <c r="AE62" s="1088" t="str">
        <f>+ABR!AF53</f>
        <v>TR</v>
      </c>
      <c r="AF62" s="1090" t="str">
        <f>+ABR!AG53</f>
        <v>DTS5S1</v>
      </c>
      <c r="AG62" s="227"/>
    </row>
    <row r="63" spans="1:33" ht="14.45" customHeight="1" x14ac:dyDescent="0.25">
      <c r="A63" s="616" t="s">
        <v>140</v>
      </c>
      <c r="B63" s="1084" t="s">
        <v>3</v>
      </c>
      <c r="C63" s="295" t="str">
        <f>+ABR!D54</f>
        <v>N</v>
      </c>
      <c r="D63" s="717">
        <f>+ABR!E54</f>
        <v>0</v>
      </c>
      <c r="E63" s="717">
        <f>+ABR!F54</f>
        <v>0</v>
      </c>
      <c r="F63" s="717" t="str">
        <f>+ABR!G54</f>
        <v>N</v>
      </c>
      <c r="G63" s="717" t="str">
        <f>+ABR!H54</f>
        <v>N</v>
      </c>
      <c r="H63" s="1063">
        <f>+ABR!I54</f>
        <v>0</v>
      </c>
      <c r="I63" s="717" t="str">
        <f>+ABR!J54</f>
        <v>DTS5S</v>
      </c>
      <c r="J63" s="717" t="str">
        <f>+ABR!K54</f>
        <v>D</v>
      </c>
      <c r="K63" s="717" t="str">
        <f>+ABR!L54</f>
        <v>N</v>
      </c>
      <c r="L63" s="717">
        <f>+ABR!M54</f>
        <v>0</v>
      </c>
      <c r="M63" s="717">
        <f>+ABR!N54</f>
        <v>0</v>
      </c>
      <c r="N63" s="717" t="str">
        <f>+ABR!O54</f>
        <v>D</v>
      </c>
      <c r="O63" s="1095" t="str">
        <f>+ABR!P54</f>
        <v>N</v>
      </c>
      <c r="P63" s="295" t="str">
        <f>+ABR!Q54</f>
        <v>NTS</v>
      </c>
      <c r="Q63" s="717">
        <f>+ABR!R54</f>
        <v>0</v>
      </c>
      <c r="R63" s="717" t="str">
        <f>+ABR!S54</f>
        <v>FE</v>
      </c>
      <c r="S63" s="717" t="str">
        <f>+ABR!T54</f>
        <v>FE</v>
      </c>
      <c r="T63" s="717" t="str">
        <f>+ABR!U54</f>
        <v>FES</v>
      </c>
      <c r="U63" s="717" t="str">
        <f>+ABR!V54</f>
        <v>FED</v>
      </c>
      <c r="V63" s="1063" t="str">
        <f>+ABR!W54</f>
        <v>FEF</v>
      </c>
      <c r="W63" s="717" t="str">
        <f>+ABR!X54</f>
        <v>FE</v>
      </c>
      <c r="X63" s="717" t="str">
        <f>+ABR!Y54</f>
        <v>FE</v>
      </c>
      <c r="Y63" s="717" t="str">
        <f>+ABR!Z54</f>
        <v>FE</v>
      </c>
      <c r="Z63" s="717" t="str">
        <f>+ABR!AA54</f>
        <v>FE</v>
      </c>
      <c r="AA63" s="717" t="str">
        <f>+ABR!AB54</f>
        <v>FEF</v>
      </c>
      <c r="AB63" s="717" t="str">
        <f>+ABR!AC54</f>
        <v>FES</v>
      </c>
      <c r="AC63" s="1095" t="str">
        <f>+ABR!AD54</f>
        <v>FED</v>
      </c>
      <c r="AD63" s="1087" t="str">
        <f>+ABR!AE54</f>
        <v>TR</v>
      </c>
      <c r="AE63" s="1088" t="str">
        <f>+ABR!AF54</f>
        <v>TR</v>
      </c>
      <c r="AF63" s="1090" t="str">
        <f>+ABR!AG54</f>
        <v>DTS5S1</v>
      </c>
      <c r="AG63" s="227"/>
    </row>
    <row r="64" spans="1:33" ht="14.45" customHeight="1" x14ac:dyDescent="0.25">
      <c r="A64" s="616" t="s">
        <v>141</v>
      </c>
      <c r="B64" s="1084" t="s">
        <v>3</v>
      </c>
      <c r="C64" s="295" t="str">
        <f>+ABR!D55</f>
        <v>N</v>
      </c>
      <c r="D64" s="717">
        <f>+ABR!E55</f>
        <v>0</v>
      </c>
      <c r="E64" s="717">
        <f>+ABR!F55</f>
        <v>0</v>
      </c>
      <c r="F64" s="717" t="str">
        <f>+ABR!G55</f>
        <v>N</v>
      </c>
      <c r="G64" s="717" t="str">
        <f>+ABR!H55</f>
        <v>N</v>
      </c>
      <c r="H64" s="1063">
        <f>+ABR!I55</f>
        <v>0</v>
      </c>
      <c r="I64" s="717" t="str">
        <f>+ABR!J55</f>
        <v>DTS5S</v>
      </c>
      <c r="J64" s="717" t="str">
        <f>+ABR!K55</f>
        <v>N</v>
      </c>
      <c r="K64" s="717" t="str">
        <f>+ABR!L55</f>
        <v>N</v>
      </c>
      <c r="L64" s="717">
        <f>+ABR!M55</f>
        <v>0</v>
      </c>
      <c r="M64" s="717">
        <f>+ABR!N55</f>
        <v>0</v>
      </c>
      <c r="N64" s="717" t="str">
        <f>+ABR!O55</f>
        <v>D</v>
      </c>
      <c r="O64" s="1095" t="str">
        <f>+ABR!P55</f>
        <v>N</v>
      </c>
      <c r="P64" s="295">
        <f>+ABR!Q55</f>
        <v>0</v>
      </c>
      <c r="Q64" s="717">
        <f>+ABR!R55</f>
        <v>0</v>
      </c>
      <c r="R64" s="717" t="str">
        <f>+ABR!S55</f>
        <v>T</v>
      </c>
      <c r="S64" s="717" t="str">
        <f>+ABR!T55</f>
        <v>DT</v>
      </c>
      <c r="T64" s="717" t="str">
        <f>+ABR!U55</f>
        <v>DT</v>
      </c>
      <c r="U64" s="717">
        <f>+ABR!V55</f>
        <v>0</v>
      </c>
      <c r="V64" s="1063" t="str">
        <f>+ABR!W55</f>
        <v>D</v>
      </c>
      <c r="W64" s="717" t="str">
        <f>+ABR!X55</f>
        <v>N</v>
      </c>
      <c r="X64" s="717">
        <f>+ABR!Y55</f>
        <v>0</v>
      </c>
      <c r="Y64" s="717">
        <f>+ABR!Z55</f>
        <v>0</v>
      </c>
      <c r="Z64" s="717" t="str">
        <f>+ABR!AA55</f>
        <v>D</v>
      </c>
      <c r="AA64" s="717" t="str">
        <f>+ABR!AB55</f>
        <v>D</v>
      </c>
      <c r="AB64" s="717" t="str">
        <f>+ABR!AC55</f>
        <v>NTS</v>
      </c>
      <c r="AC64" s="1095" t="str">
        <f>+ABR!AD55</f>
        <v>NTSDS</v>
      </c>
      <c r="AD64" s="1087">
        <f>+ABR!AE55</f>
        <v>0</v>
      </c>
      <c r="AE64" s="1088">
        <f>+ABR!AF55</f>
        <v>0</v>
      </c>
      <c r="AF64" s="1090" t="str">
        <f>+ABR!AG55</f>
        <v>DTS5S</v>
      </c>
      <c r="AG64" s="227"/>
    </row>
    <row r="65" spans="1:33" ht="14.45" customHeight="1" x14ac:dyDescent="0.25">
      <c r="A65" s="616" t="s">
        <v>296</v>
      </c>
      <c r="B65" s="1084" t="s">
        <v>3</v>
      </c>
      <c r="C65" s="295" t="str">
        <f>+ABR!D56</f>
        <v>FE</v>
      </c>
      <c r="D65" s="717" t="str">
        <f>+ABR!E56</f>
        <v>FES</v>
      </c>
      <c r="E65" s="717" t="str">
        <f>+ABR!F56</f>
        <v>FED</v>
      </c>
      <c r="F65" s="717" t="str">
        <f>+ABR!G56</f>
        <v>FE</v>
      </c>
      <c r="G65" s="717" t="str">
        <f>+ABR!H56</f>
        <v>FE</v>
      </c>
      <c r="H65" s="1063" t="str">
        <f>+ABR!I56</f>
        <v>FE</v>
      </c>
      <c r="I65" s="717" t="str">
        <f>+ABR!J56</f>
        <v>FE</v>
      </c>
      <c r="J65" s="717" t="str">
        <f>+ABR!K56</f>
        <v>FE</v>
      </c>
      <c r="K65" s="717" t="str">
        <f>+ABR!L56</f>
        <v>FE</v>
      </c>
      <c r="L65" s="717" t="str">
        <f>+ABR!M56</f>
        <v>FES</v>
      </c>
      <c r="M65" s="717" t="str">
        <f>+ABR!N56</f>
        <v>FED</v>
      </c>
      <c r="N65" s="717" t="str">
        <f>+ABR!O56</f>
        <v>FE</v>
      </c>
      <c r="O65" s="1095" t="str">
        <f>+ABR!P56</f>
        <v>FE</v>
      </c>
      <c r="P65" s="295" t="str">
        <f>+ABR!Q56</f>
        <v>FE</v>
      </c>
      <c r="Q65" s="717" t="str">
        <f>+ABR!R56</f>
        <v>FE</v>
      </c>
      <c r="R65" s="717">
        <f>+ABR!S56</f>
        <v>0</v>
      </c>
      <c r="S65" s="717">
        <f>+ABR!T56</f>
        <v>0</v>
      </c>
      <c r="T65" s="717">
        <f>+ABR!U56</f>
        <v>0</v>
      </c>
      <c r="U65" s="717">
        <f>+ABR!V56</f>
        <v>0</v>
      </c>
      <c r="V65" s="1063">
        <f>+ABR!W56</f>
        <v>0</v>
      </c>
      <c r="W65" s="717">
        <f>+ABR!X56</f>
        <v>0</v>
      </c>
      <c r="X65" s="717">
        <f>+ABR!Y56</f>
        <v>0</v>
      </c>
      <c r="Y65" s="717">
        <f>+ABR!Z56</f>
        <v>0</v>
      </c>
      <c r="Z65" s="717">
        <f>+ABR!AA56</f>
        <v>0</v>
      </c>
      <c r="AA65" s="717">
        <f>+ABR!AB56</f>
        <v>0</v>
      </c>
      <c r="AB65" s="717">
        <f>+ABR!AC56</f>
        <v>0</v>
      </c>
      <c r="AC65" s="1095">
        <f>+ABR!AD56</f>
        <v>0</v>
      </c>
      <c r="AD65" s="295">
        <f>+ABR!AE56</f>
        <v>0</v>
      </c>
      <c r="AE65" s="717">
        <f>+ABR!AF56</f>
        <v>0</v>
      </c>
      <c r="AF65" s="1063">
        <f>+ABR!AG56</f>
        <v>0</v>
      </c>
      <c r="AG65" s="227"/>
    </row>
    <row r="66" spans="1:33" ht="14.45" customHeight="1" x14ac:dyDescent="0.25">
      <c r="A66" s="616" t="s">
        <v>333</v>
      </c>
      <c r="B66" s="1084" t="s">
        <v>3</v>
      </c>
      <c r="C66" s="295" t="str">
        <f>+ABR!D57</f>
        <v>DT</v>
      </c>
      <c r="D66" s="717">
        <f>+ABR!E57</f>
        <v>0</v>
      </c>
      <c r="E66" s="717">
        <f>+ABR!F57</f>
        <v>0</v>
      </c>
      <c r="F66" s="717" t="str">
        <f>+ABR!G57</f>
        <v>N</v>
      </c>
      <c r="G66" s="717" t="str">
        <f>+ABR!H57</f>
        <v>N</v>
      </c>
      <c r="H66" s="1063">
        <f>+ABR!I57</f>
        <v>0</v>
      </c>
      <c r="I66" s="717" t="str">
        <f>+ABR!J57</f>
        <v>DTS5S</v>
      </c>
      <c r="J66" s="717" t="str">
        <f>+ABR!K57</f>
        <v>D</v>
      </c>
      <c r="K66" s="717" t="str">
        <f>+ABR!L57</f>
        <v>DT</v>
      </c>
      <c r="L66" s="717">
        <f>+ABR!M57</f>
        <v>0</v>
      </c>
      <c r="M66" s="717">
        <f>+ABR!N57</f>
        <v>0</v>
      </c>
      <c r="N66" s="717" t="str">
        <f>+ABR!O57</f>
        <v>D</v>
      </c>
      <c r="O66" s="1095" t="str">
        <f>+ABR!P57</f>
        <v>N</v>
      </c>
      <c r="P66" s="295">
        <f>+ABR!Q57</f>
        <v>0</v>
      </c>
      <c r="Q66" s="717" t="str">
        <f>+ABR!R57</f>
        <v>DT</v>
      </c>
      <c r="R66" s="717" t="str">
        <f>+ABR!S57</f>
        <v>D</v>
      </c>
      <c r="S66" s="717">
        <f>+ABR!T57</f>
        <v>0</v>
      </c>
      <c r="T66" s="717">
        <f>+ABR!U57</f>
        <v>0</v>
      </c>
      <c r="U66" s="717">
        <f>+ABR!V57</f>
        <v>0</v>
      </c>
      <c r="V66" s="1063">
        <f>+ABR!W57</f>
        <v>0</v>
      </c>
      <c r="W66" s="717">
        <f>+ABR!X57</f>
        <v>0</v>
      </c>
      <c r="X66" s="717" t="str">
        <f>+ABR!Y57</f>
        <v>NTS</v>
      </c>
      <c r="Y66" s="717">
        <f>+ABR!Z57</f>
        <v>0</v>
      </c>
      <c r="Z66" s="717" t="str">
        <f>+ABR!AA57</f>
        <v>D</v>
      </c>
      <c r="AA66" s="717" t="str">
        <f>+ABR!AB57</f>
        <v>NT</v>
      </c>
      <c r="AB66" s="717">
        <f>+ABR!AC57</f>
        <v>0</v>
      </c>
      <c r="AC66" s="1095" t="str">
        <f>+ABR!AD57</f>
        <v>DT</v>
      </c>
      <c r="AD66" s="1087" t="str">
        <f>+ABR!AE57</f>
        <v>TR</v>
      </c>
      <c r="AE66" s="1088" t="str">
        <f>+ABR!AF57</f>
        <v>TR</v>
      </c>
      <c r="AF66" s="1090" t="str">
        <f>+ABR!AG57</f>
        <v>DTS5S</v>
      </c>
      <c r="AG66" s="227"/>
    </row>
    <row r="67" spans="1:33" ht="14.45" customHeight="1" thickBot="1" x14ac:dyDescent="0.3">
      <c r="A67" s="616" t="s">
        <v>334</v>
      </c>
      <c r="B67" s="1084" t="s">
        <v>3</v>
      </c>
      <c r="C67" s="295" t="str">
        <f>+ABR!D58</f>
        <v>N</v>
      </c>
      <c r="D67" s="717">
        <f>+ABR!E58</f>
        <v>0</v>
      </c>
      <c r="E67" s="717">
        <f>+ABR!F58</f>
        <v>0</v>
      </c>
      <c r="F67" s="717" t="str">
        <f>+ABR!G58</f>
        <v>DT</v>
      </c>
      <c r="G67" s="717" t="str">
        <f>+ABR!H58</f>
        <v>N</v>
      </c>
      <c r="H67" s="1063">
        <f>+ABR!I58</f>
        <v>0</v>
      </c>
      <c r="I67" s="717" t="str">
        <f>+ABR!J58</f>
        <v>DTS5S</v>
      </c>
      <c r="J67" s="717" t="str">
        <f>+ABR!K58</f>
        <v>D</v>
      </c>
      <c r="K67" s="717" t="str">
        <f>+ABR!L58</f>
        <v>DTS5S</v>
      </c>
      <c r="L67" s="717" t="str">
        <f>+ABR!M58</f>
        <v>N</v>
      </c>
      <c r="M67" s="717">
        <f>+ABR!N58</f>
        <v>0</v>
      </c>
      <c r="N67" s="717" t="str">
        <f>+ABR!O58</f>
        <v>D</v>
      </c>
      <c r="O67" s="1095" t="str">
        <f>+ABR!P58</f>
        <v>N</v>
      </c>
      <c r="P67" s="295">
        <f>+ABR!Q58</f>
        <v>0</v>
      </c>
      <c r="Q67" s="717">
        <f>+ABR!R58</f>
        <v>0</v>
      </c>
      <c r="R67" s="717" t="str">
        <f>+ABR!S58</f>
        <v>D</v>
      </c>
      <c r="S67" s="717" t="str">
        <f>+ABR!T58</f>
        <v>N</v>
      </c>
      <c r="T67" s="717">
        <f>+ABR!U58</f>
        <v>0</v>
      </c>
      <c r="U67" s="717">
        <f>+ABR!V58</f>
        <v>0</v>
      </c>
      <c r="V67" s="1063" t="str">
        <f>+ABR!W58</f>
        <v>D</v>
      </c>
      <c r="W67" s="717" t="str">
        <f>+ABR!X58</f>
        <v>N</v>
      </c>
      <c r="X67" s="717">
        <f>+ABR!Y58</f>
        <v>0</v>
      </c>
      <c r="Y67" s="717" t="str">
        <f>+ABR!Z58</f>
        <v>DTS</v>
      </c>
      <c r="Z67" s="717" t="str">
        <f>+ABR!AA58</f>
        <v>D</v>
      </c>
      <c r="AA67" s="717" t="str">
        <f>+ABR!AB58</f>
        <v>D</v>
      </c>
      <c r="AB67" s="717">
        <f>+ABR!AC58</f>
        <v>0</v>
      </c>
      <c r="AC67" s="1095">
        <f>+ABR!AD58</f>
        <v>0</v>
      </c>
      <c r="AD67" s="1087" t="str">
        <f>+ABR!AE58</f>
        <v>TR</v>
      </c>
      <c r="AE67" s="1088" t="str">
        <f>+ABR!AF58</f>
        <v>TR</v>
      </c>
      <c r="AF67" s="1090" t="str">
        <f>+ABR!AG58</f>
        <v>DTS5S</v>
      </c>
      <c r="AG67" s="227"/>
    </row>
    <row r="68" spans="1:33" ht="14.45" customHeight="1" thickBot="1" x14ac:dyDescent="0.3">
      <c r="A68" s="1505" t="s">
        <v>22</v>
      </c>
      <c r="B68" s="1508" t="s">
        <v>23</v>
      </c>
      <c r="C68" s="1519" t="s">
        <v>203</v>
      </c>
      <c r="D68" s="1520"/>
      <c r="E68" s="1520"/>
      <c r="F68" s="1520"/>
      <c r="G68" s="1520"/>
      <c r="H68" s="1520"/>
      <c r="I68" s="1520"/>
      <c r="J68" s="1520"/>
      <c r="K68" s="1520"/>
      <c r="L68" s="1520"/>
      <c r="M68" s="1520"/>
      <c r="N68" s="1520"/>
      <c r="O68" s="1520"/>
      <c r="P68" s="1520"/>
      <c r="Q68" s="1520"/>
      <c r="R68" s="1520"/>
      <c r="S68" s="1520"/>
      <c r="T68" s="1520"/>
      <c r="U68" s="1520"/>
      <c r="V68" s="1520"/>
      <c r="W68" s="1520"/>
      <c r="X68" s="1520"/>
      <c r="Y68" s="1520"/>
      <c r="Z68" s="1520"/>
      <c r="AA68" s="1520"/>
      <c r="AB68" s="1520"/>
      <c r="AC68" s="1520"/>
      <c r="AD68" s="1520"/>
      <c r="AE68" s="1520"/>
      <c r="AF68" s="1521"/>
      <c r="AG68" s="227"/>
    </row>
    <row r="69" spans="1:33" ht="14.45" customHeight="1" x14ac:dyDescent="0.25">
      <c r="A69" s="1506"/>
      <c r="B69" s="1509"/>
      <c r="C69" s="293" t="s">
        <v>14</v>
      </c>
      <c r="D69" s="270" t="s">
        <v>15</v>
      </c>
      <c r="E69" s="270" t="s">
        <v>9</v>
      </c>
      <c r="F69" s="270" t="s">
        <v>10</v>
      </c>
      <c r="G69" s="270" t="s">
        <v>11</v>
      </c>
      <c r="H69" s="294" t="s">
        <v>12</v>
      </c>
      <c r="I69" s="268" t="s">
        <v>13</v>
      </c>
      <c r="J69" s="269" t="s">
        <v>14</v>
      </c>
      <c r="K69" s="269" t="s">
        <v>15</v>
      </c>
      <c r="L69" s="269" t="s">
        <v>9</v>
      </c>
      <c r="M69" s="269" t="s">
        <v>10</v>
      </c>
      <c r="N69" s="269" t="s">
        <v>11</v>
      </c>
      <c r="O69" s="271" t="s">
        <v>12</v>
      </c>
      <c r="P69" s="293" t="s">
        <v>13</v>
      </c>
      <c r="Q69" s="270" t="s">
        <v>14</v>
      </c>
      <c r="R69" s="270" t="s">
        <v>15</v>
      </c>
      <c r="S69" s="270" t="s">
        <v>9</v>
      </c>
      <c r="T69" s="1060" t="s">
        <v>10</v>
      </c>
      <c r="U69" s="270" t="s">
        <v>11</v>
      </c>
      <c r="V69" s="1061" t="s">
        <v>12</v>
      </c>
      <c r="W69" s="268" t="s">
        <v>13</v>
      </c>
      <c r="X69" s="269" t="s">
        <v>14</v>
      </c>
      <c r="Y69" s="269" t="s">
        <v>15</v>
      </c>
      <c r="Z69" s="269" t="s">
        <v>9</v>
      </c>
      <c r="AA69" s="1060" t="s">
        <v>10</v>
      </c>
      <c r="AB69" s="269" t="s">
        <v>11</v>
      </c>
      <c r="AC69" s="271" t="s">
        <v>12</v>
      </c>
      <c r="AD69" s="293" t="s">
        <v>13</v>
      </c>
      <c r="AE69" s="270" t="s">
        <v>14</v>
      </c>
      <c r="AF69" s="294" t="s">
        <v>15</v>
      </c>
      <c r="AG69" s="227"/>
    </row>
    <row r="70" spans="1:33" ht="14.45" customHeight="1" thickBot="1" x14ac:dyDescent="0.3">
      <c r="A70" s="1507"/>
      <c r="B70" s="1510"/>
      <c r="C70" s="1073">
        <v>1</v>
      </c>
      <c r="D70" s="1074">
        <v>2</v>
      </c>
      <c r="E70" s="1074">
        <v>3</v>
      </c>
      <c r="F70" s="1075">
        <v>4</v>
      </c>
      <c r="G70" s="1074">
        <v>5</v>
      </c>
      <c r="H70" s="1076">
        <v>6</v>
      </c>
      <c r="I70" s="1073">
        <v>7</v>
      </c>
      <c r="J70" s="1074">
        <v>8</v>
      </c>
      <c r="K70" s="1074">
        <v>9</v>
      </c>
      <c r="L70" s="1074">
        <v>10</v>
      </c>
      <c r="M70" s="1074">
        <v>11</v>
      </c>
      <c r="N70" s="1075">
        <v>12</v>
      </c>
      <c r="O70" s="1076">
        <v>13</v>
      </c>
      <c r="P70" s="1073">
        <v>14</v>
      </c>
      <c r="Q70" s="1074">
        <v>15</v>
      </c>
      <c r="R70" s="1074">
        <v>16</v>
      </c>
      <c r="S70" s="1074">
        <v>17</v>
      </c>
      <c r="T70" s="1077">
        <v>18</v>
      </c>
      <c r="U70" s="1074">
        <v>19</v>
      </c>
      <c r="V70" s="1078">
        <v>20</v>
      </c>
      <c r="W70" s="1073">
        <v>21</v>
      </c>
      <c r="X70" s="1074">
        <v>22</v>
      </c>
      <c r="Y70" s="1074">
        <v>23</v>
      </c>
      <c r="Z70" s="1075">
        <v>24</v>
      </c>
      <c r="AA70" s="1077">
        <v>25</v>
      </c>
      <c r="AB70" s="1074">
        <v>26</v>
      </c>
      <c r="AC70" s="1076">
        <v>27</v>
      </c>
      <c r="AD70" s="1073">
        <v>28</v>
      </c>
      <c r="AE70" s="1074">
        <v>29</v>
      </c>
      <c r="AF70" s="1076">
        <v>30</v>
      </c>
      <c r="AG70" s="227"/>
    </row>
    <row r="71" spans="1:33" ht="14.45" customHeight="1" thickBot="1" x14ac:dyDescent="0.3">
      <c r="A71" s="609" t="s">
        <v>143</v>
      </c>
      <c r="B71" s="1082" t="s">
        <v>1</v>
      </c>
      <c r="C71" s="273" t="str">
        <f>+ABR!D60</f>
        <v>D</v>
      </c>
      <c r="D71" s="752" t="str">
        <f>+ABR!E60</f>
        <v>N</v>
      </c>
      <c r="E71" s="752">
        <f>+ABR!F60</f>
        <v>0</v>
      </c>
      <c r="F71" s="752">
        <f>+ABR!G60</f>
        <v>0</v>
      </c>
      <c r="G71" s="752" t="str">
        <f>+ABR!H60</f>
        <v>D</v>
      </c>
      <c r="H71" s="1094" t="str">
        <f>+ABR!I60</f>
        <v>N</v>
      </c>
      <c r="I71" s="273">
        <f>+ABR!J60</f>
        <v>0</v>
      </c>
      <c r="J71" s="752" t="str">
        <f>+ABR!K60</f>
        <v>DTS5S</v>
      </c>
      <c r="K71" s="752" t="str">
        <f>+ABR!L60</f>
        <v>D</v>
      </c>
      <c r="L71" s="752" t="str">
        <f>+ABR!M60</f>
        <v>N</v>
      </c>
      <c r="M71" s="752" t="str">
        <f>+ABR!N60</f>
        <v>NTS</v>
      </c>
      <c r="N71" s="752">
        <f>+ABR!O60</f>
        <v>0</v>
      </c>
      <c r="O71" s="1072" t="str">
        <f>+ABR!P60</f>
        <v>D</v>
      </c>
      <c r="P71" s="752" t="str">
        <f>+ABR!Q60</f>
        <v>N</v>
      </c>
      <c r="Q71" s="752">
        <f>+ABR!R60</f>
        <v>0</v>
      </c>
      <c r="R71" s="752">
        <f>+ABR!S60</f>
        <v>0</v>
      </c>
      <c r="S71" s="752" t="str">
        <f>+ABR!T60</f>
        <v>D</v>
      </c>
      <c r="T71" s="752" t="str">
        <f>+ABR!U60</f>
        <v>D</v>
      </c>
      <c r="U71" s="752">
        <f>+ABR!V60</f>
        <v>0</v>
      </c>
      <c r="V71" s="1094" t="str">
        <f>+ABR!W60</f>
        <v>DTSDS1</v>
      </c>
      <c r="W71" s="273" t="str">
        <f>+ABR!X60</f>
        <v>D</v>
      </c>
      <c r="X71" s="752" t="str">
        <f>+ABR!Y60</f>
        <v>N</v>
      </c>
      <c r="Y71" s="752">
        <f>+ABR!Z60</f>
        <v>0</v>
      </c>
      <c r="Z71" s="752">
        <f>+ABR!AA60</f>
        <v>0</v>
      </c>
      <c r="AA71" s="752" t="str">
        <f>+ABR!AB60</f>
        <v>N</v>
      </c>
      <c r="AB71" s="752" t="str">
        <f>+ABR!AC60</f>
        <v>N</v>
      </c>
      <c r="AC71" s="1072">
        <f>+ABR!AD60</f>
        <v>0</v>
      </c>
      <c r="AD71" s="752">
        <f>+ABR!AE60</f>
        <v>0</v>
      </c>
      <c r="AE71" s="752" t="str">
        <f>+ABR!AF60</f>
        <v>D</v>
      </c>
      <c r="AF71" s="1072" t="str">
        <f>+ABR!AG60</f>
        <v>N</v>
      </c>
      <c r="AG71" s="227"/>
    </row>
    <row r="72" spans="1:33" ht="14.45" customHeight="1" x14ac:dyDescent="0.25">
      <c r="A72" s="609" t="s">
        <v>147</v>
      </c>
      <c r="B72" s="1082" t="s">
        <v>2</v>
      </c>
      <c r="C72" s="295" t="str">
        <f>+ABR!D61</f>
        <v>D</v>
      </c>
      <c r="D72" s="717" t="str">
        <f>+ABR!E61</f>
        <v>N</v>
      </c>
      <c r="E72" s="717">
        <f>+ABR!F61</f>
        <v>0</v>
      </c>
      <c r="F72" s="717">
        <f>+ABR!G61</f>
        <v>0</v>
      </c>
      <c r="G72" s="717" t="str">
        <f>+ABR!H61</f>
        <v>D</v>
      </c>
      <c r="H72" s="1095" t="str">
        <f>+ABR!I61</f>
        <v>FOTS</v>
      </c>
      <c r="I72" s="295">
        <f>+ABR!J61</f>
        <v>0</v>
      </c>
      <c r="J72" s="717">
        <f>+ABR!K61</f>
        <v>0</v>
      </c>
      <c r="K72" s="717" t="str">
        <f>+ABR!L61</f>
        <v>N</v>
      </c>
      <c r="L72" s="717" t="str">
        <f>+ABR!M61</f>
        <v>N</v>
      </c>
      <c r="M72" s="717">
        <f>+ABR!N61</f>
        <v>0</v>
      </c>
      <c r="N72" s="717" t="str">
        <f>+ABR!O61</f>
        <v>DTSDS</v>
      </c>
      <c r="O72" s="1063" t="str">
        <f>+ABR!P61</f>
        <v>D</v>
      </c>
      <c r="P72" s="717" t="str">
        <f>+ABR!Q61</f>
        <v>N</v>
      </c>
      <c r="Q72" s="717">
        <f>+ABR!R61</f>
        <v>0</v>
      </c>
      <c r="R72" s="717">
        <f>+ABR!S61</f>
        <v>0</v>
      </c>
      <c r="S72" s="717" t="str">
        <f>+ABR!T61</f>
        <v>FE</v>
      </c>
      <c r="T72" s="717" t="str">
        <f>+ABR!U61</f>
        <v>FEF</v>
      </c>
      <c r="U72" s="717" t="str">
        <f>+ABR!V61</f>
        <v>FES</v>
      </c>
      <c r="V72" s="1095" t="str">
        <f>+ABR!W61</f>
        <v>FEF</v>
      </c>
      <c r="W72" s="295" t="str">
        <f>+ABR!X61</f>
        <v>FE</v>
      </c>
      <c r="X72" s="717" t="str">
        <f>+ABR!Y61</f>
        <v>FE</v>
      </c>
      <c r="Y72" s="717" t="str">
        <f>+ABR!Z61</f>
        <v>FES</v>
      </c>
      <c r="Z72" s="717" t="str">
        <f>+ABR!AA61</f>
        <v>FED</v>
      </c>
      <c r="AA72" s="717" t="str">
        <f>+ABR!AB61</f>
        <v>FEF</v>
      </c>
      <c r="AB72" s="717" t="str">
        <f>+ABR!AC61</f>
        <v>FE</v>
      </c>
      <c r="AC72" s="1063" t="str">
        <f>+ABR!AD61</f>
        <v>FE</v>
      </c>
      <c r="AD72" s="717" t="str">
        <f>+ABR!AE61</f>
        <v>DTS5S</v>
      </c>
      <c r="AE72" s="717" t="str">
        <f>+ABR!AF61</f>
        <v>NTS</v>
      </c>
      <c r="AF72" s="1063" t="str">
        <f>+ABR!AG61</f>
        <v>N</v>
      </c>
      <c r="AG72" s="227"/>
    </row>
    <row r="73" spans="1:33" ht="14.45" customHeight="1" x14ac:dyDescent="0.25">
      <c r="A73" s="610" t="s">
        <v>149</v>
      </c>
      <c r="B73" s="1083" t="s">
        <v>2</v>
      </c>
      <c r="C73" s="295" t="str">
        <f>+ABR!D62</f>
        <v>D</v>
      </c>
      <c r="D73" s="717" t="str">
        <f>+ABR!E62</f>
        <v>N</v>
      </c>
      <c r="E73" s="717">
        <f>+ABR!F62</f>
        <v>0</v>
      </c>
      <c r="F73" s="717" t="str">
        <f>+ABR!G62</f>
        <v>DT</v>
      </c>
      <c r="G73" s="717" t="str">
        <f>+ABR!H62</f>
        <v>D</v>
      </c>
      <c r="H73" s="1095" t="str">
        <f>+ABR!I62</f>
        <v>N</v>
      </c>
      <c r="I73" s="295">
        <f>+ABR!J62</f>
        <v>0</v>
      </c>
      <c r="J73" s="717" t="str">
        <f>+ABR!K62</f>
        <v>DTS</v>
      </c>
      <c r="K73" s="717" t="str">
        <f>+ABR!L62</f>
        <v>D</v>
      </c>
      <c r="L73" s="717" t="str">
        <f>+ABR!M62</f>
        <v>N</v>
      </c>
      <c r="M73" s="717">
        <f>+ABR!N62</f>
        <v>0</v>
      </c>
      <c r="N73" s="717" t="str">
        <f>+ABR!O62</f>
        <v>DTSDS1</v>
      </c>
      <c r="O73" s="1063" t="str">
        <f>+ABR!P62</f>
        <v>D</v>
      </c>
      <c r="P73" s="717" t="str">
        <f>+ABR!Q62</f>
        <v>D</v>
      </c>
      <c r="Q73" s="717" t="str">
        <f>+ABR!R62</f>
        <v>NT</v>
      </c>
      <c r="R73" s="717">
        <f>+ABR!S62</f>
        <v>0</v>
      </c>
      <c r="S73" s="717" t="str">
        <f>+ABR!T62</f>
        <v>T</v>
      </c>
      <c r="T73" s="717" t="str">
        <f>+ABR!U62</f>
        <v>T</v>
      </c>
      <c r="U73" s="717">
        <f>+ABR!V62</f>
        <v>0</v>
      </c>
      <c r="V73" s="1095">
        <f>+ABR!W62</f>
        <v>0</v>
      </c>
      <c r="W73" s="295" t="str">
        <f>+ABR!X62</f>
        <v>N</v>
      </c>
      <c r="X73" s="717" t="str">
        <f>+ABR!Y62</f>
        <v>N</v>
      </c>
      <c r="Y73" s="717">
        <f>+ABR!Z62</f>
        <v>0</v>
      </c>
      <c r="Z73" s="717" t="str">
        <f>+ABR!AA62</f>
        <v>NT</v>
      </c>
      <c r="AA73" s="717" t="str">
        <f>+ABR!AB62</f>
        <v>N</v>
      </c>
      <c r="AB73" s="717" t="str">
        <f>+ABR!AC62</f>
        <v>N</v>
      </c>
      <c r="AC73" s="1063">
        <f>+ABR!AD62</f>
        <v>0</v>
      </c>
      <c r="AD73" s="717" t="str">
        <f>+ABR!AE62</f>
        <v>NTS5S1</v>
      </c>
      <c r="AE73" s="717" t="str">
        <f>+ABR!AF62</f>
        <v>NT</v>
      </c>
      <c r="AF73" s="1063" t="str">
        <f>+ABR!AG62</f>
        <v>N</v>
      </c>
      <c r="AG73" s="227"/>
    </row>
    <row r="74" spans="1:33" ht="14.45" customHeight="1" x14ac:dyDescent="0.25">
      <c r="A74" s="610" t="s">
        <v>151</v>
      </c>
      <c r="B74" s="1083" t="s">
        <v>2</v>
      </c>
      <c r="C74" s="295" t="str">
        <f>+ABR!D63</f>
        <v>D</v>
      </c>
      <c r="D74" s="717" t="str">
        <f>+ABR!E63</f>
        <v>N</v>
      </c>
      <c r="E74" s="717">
        <f>+ABR!F63</f>
        <v>0</v>
      </c>
      <c r="F74" s="717">
        <f>+ABR!G63</f>
        <v>0</v>
      </c>
      <c r="G74" s="717" t="str">
        <f>+ABR!H63</f>
        <v>D</v>
      </c>
      <c r="H74" s="1095" t="str">
        <f>+ABR!I63</f>
        <v>N</v>
      </c>
      <c r="I74" s="295">
        <f>+ABR!J63</f>
        <v>0</v>
      </c>
      <c r="J74" s="717" t="str">
        <f>+ABR!K63</f>
        <v>DTS</v>
      </c>
      <c r="K74" s="717" t="str">
        <f>+ABR!L63</f>
        <v>D</v>
      </c>
      <c r="L74" s="717" t="str">
        <f>+ABR!M63</f>
        <v>N</v>
      </c>
      <c r="M74" s="717" t="str">
        <f>+ABR!N63</f>
        <v>NT</v>
      </c>
      <c r="N74" s="717">
        <f>+ABR!O63</f>
        <v>0</v>
      </c>
      <c r="O74" s="1063" t="str">
        <f>+ABR!P63</f>
        <v>T</v>
      </c>
      <c r="P74" s="717" t="str">
        <f>+ABR!Q63</f>
        <v>N</v>
      </c>
      <c r="Q74" s="717">
        <f>+ABR!R63</f>
        <v>0</v>
      </c>
      <c r="R74" s="717">
        <f>+ABR!S63</f>
        <v>0</v>
      </c>
      <c r="S74" s="717" t="str">
        <f>+ABR!T63</f>
        <v>D</v>
      </c>
      <c r="T74" s="717" t="str">
        <f>+ABR!U63</f>
        <v>D</v>
      </c>
      <c r="U74" s="717">
        <f>+ABR!V63</f>
        <v>0</v>
      </c>
      <c r="V74" s="1095">
        <f>+ABR!W63</f>
        <v>0</v>
      </c>
      <c r="W74" s="295" t="str">
        <f>+ABR!X63</f>
        <v>D</v>
      </c>
      <c r="X74" s="717" t="str">
        <f>+ABR!Y63</f>
        <v>D</v>
      </c>
      <c r="Y74" s="717" t="str">
        <f>+ABR!Z63</f>
        <v>NTS5S</v>
      </c>
      <c r="Z74" s="717">
        <f>+ABR!AA63</f>
        <v>0</v>
      </c>
      <c r="AA74" s="717" t="str">
        <f>+ABR!AB63</f>
        <v>N</v>
      </c>
      <c r="AB74" s="717" t="str">
        <f>+ABR!AC63</f>
        <v>N</v>
      </c>
      <c r="AC74" s="1063">
        <f>+ABR!AD63</f>
        <v>0</v>
      </c>
      <c r="AD74" s="717">
        <f>+ABR!AE63</f>
        <v>0</v>
      </c>
      <c r="AE74" s="717" t="str">
        <f>+ABR!AF63</f>
        <v>D</v>
      </c>
      <c r="AF74" s="1063" t="str">
        <f>+ABR!AG63</f>
        <v>N</v>
      </c>
      <c r="AG74" s="227"/>
    </row>
    <row r="75" spans="1:33" ht="14.45" customHeight="1" x14ac:dyDescent="0.25">
      <c r="A75" s="610" t="s">
        <v>102</v>
      </c>
      <c r="B75" s="1681" t="s">
        <v>2</v>
      </c>
      <c r="C75" s="1079" t="str">
        <f>+ABR!D64</f>
        <v>D</v>
      </c>
      <c r="D75" s="1080" t="str">
        <f>+ABR!E64</f>
        <v>N</v>
      </c>
      <c r="E75" s="1080">
        <f>+ABR!F64</f>
        <v>0</v>
      </c>
      <c r="F75" s="1080" t="str">
        <f>+ABR!G64</f>
        <v>NTS</v>
      </c>
      <c r="G75" s="1080" t="str">
        <f>+ABR!H64</f>
        <v>N</v>
      </c>
      <c r="H75" s="1682" t="str">
        <f>+ABR!I64</f>
        <v>N</v>
      </c>
      <c r="I75" s="1079">
        <f>+ABR!J64</f>
        <v>0</v>
      </c>
      <c r="J75" s="1080" t="str">
        <f>+ABR!K64</f>
        <v>DTS</v>
      </c>
      <c r="K75" s="1080" t="str">
        <f>+ABR!L64</f>
        <v>D</v>
      </c>
      <c r="L75" s="1080" t="str">
        <f>+ABR!M64</f>
        <v>D</v>
      </c>
      <c r="M75" s="1080" t="str">
        <f>+ABR!N64</f>
        <v>NTS5S1</v>
      </c>
      <c r="N75" s="1080">
        <f>+ABR!O64</f>
        <v>0</v>
      </c>
      <c r="O75" s="1081" t="str">
        <f>+ABR!P64</f>
        <v>D</v>
      </c>
      <c r="P75" s="1080" t="str">
        <f>+ABR!Q64</f>
        <v>N</v>
      </c>
      <c r="Q75" s="1080">
        <f>+ABR!R64</f>
        <v>0</v>
      </c>
      <c r="R75" s="1080" t="str">
        <f>+ABR!S64</f>
        <v>DTS5S1</v>
      </c>
      <c r="S75" s="1080" t="str">
        <f>+ABR!T64</f>
        <v>NT</v>
      </c>
      <c r="T75" s="1080" t="str">
        <f>+ABR!U64</f>
        <v>NT</v>
      </c>
      <c r="U75" s="1080">
        <f>+ABR!V64</f>
        <v>0</v>
      </c>
      <c r="V75" s="1682">
        <f>+ABR!W64</f>
        <v>0</v>
      </c>
      <c r="W75" s="1079" t="str">
        <f>+ABR!X64</f>
        <v>N</v>
      </c>
      <c r="X75" s="1080" t="str">
        <f>+ABR!Y64</f>
        <v>N</v>
      </c>
      <c r="Y75" s="1080">
        <f>+ABR!Z64</f>
        <v>0</v>
      </c>
      <c r="Z75" s="1080" t="str">
        <f>+ABR!AA64</f>
        <v>DTSDS1</v>
      </c>
      <c r="AA75" s="1080" t="str">
        <f>+ABR!AB64</f>
        <v>N</v>
      </c>
      <c r="AB75" s="1080" t="str">
        <f>+ABR!AC64</f>
        <v>N</v>
      </c>
      <c r="AC75" s="1081">
        <f>+ABR!AD64</f>
        <v>0</v>
      </c>
      <c r="AD75" s="1080" t="str">
        <f>+ABR!AE64</f>
        <v>DTS5S1</v>
      </c>
      <c r="AE75" s="1080" t="str">
        <f>+ABR!AF64</f>
        <v>D</v>
      </c>
      <c r="AF75" s="1081" t="str">
        <f>+ABR!AG64</f>
        <v>N</v>
      </c>
      <c r="AG75" s="227"/>
    </row>
    <row r="76" spans="1:33" ht="14.45" customHeight="1" x14ac:dyDescent="0.25">
      <c r="A76" s="1680" t="s">
        <v>161</v>
      </c>
      <c r="B76" s="1683" t="s">
        <v>2</v>
      </c>
      <c r="C76" s="277" t="str">
        <f>+ABR!D65</f>
        <v>D</v>
      </c>
      <c r="D76" s="277" t="str">
        <f>+ABR!E65</f>
        <v>N</v>
      </c>
      <c r="E76" s="277">
        <f>+ABR!F65</f>
        <v>0</v>
      </c>
      <c r="F76" s="277">
        <f>+ABR!G65</f>
        <v>0</v>
      </c>
      <c r="G76" s="277" t="str">
        <f>+ABR!H65</f>
        <v>FE</v>
      </c>
      <c r="H76" s="277" t="str">
        <f>+ABR!I65</f>
        <v>FE</v>
      </c>
      <c r="I76" s="277">
        <f>+ABR!J65</f>
        <v>0</v>
      </c>
      <c r="J76" s="277" t="str">
        <f>+ABR!K65</f>
        <v>T</v>
      </c>
      <c r="K76" s="277" t="str">
        <f>+ABR!L65</f>
        <v>D</v>
      </c>
      <c r="L76" s="277" t="str">
        <f>+ABR!M65</f>
        <v>N</v>
      </c>
      <c r="M76" s="277">
        <f>+ABR!N65</f>
        <v>0</v>
      </c>
      <c r="N76" s="277">
        <f>+ABR!O65</f>
        <v>0</v>
      </c>
      <c r="O76" s="277" t="str">
        <f>+ABR!P65</f>
        <v>D</v>
      </c>
      <c r="P76" s="277" t="str">
        <f>+ABR!Q65</f>
        <v>N</v>
      </c>
      <c r="Q76" s="277">
        <f>+ABR!R65</f>
        <v>0</v>
      </c>
      <c r="R76" s="277">
        <f>+ABR!S65</f>
        <v>0</v>
      </c>
      <c r="S76" s="277" t="str">
        <f>+ABR!T65</f>
        <v>D</v>
      </c>
      <c r="T76" s="277" t="str">
        <f>+ABR!U65</f>
        <v>D</v>
      </c>
      <c r="U76" s="277">
        <f>+ABR!V65</f>
        <v>0</v>
      </c>
      <c r="V76" s="277" t="str">
        <f>+ABR!W65</f>
        <v>DTSDS</v>
      </c>
      <c r="W76" s="277" t="str">
        <f>+ABR!X65</f>
        <v>D</v>
      </c>
      <c r="X76" s="277" t="str">
        <f>+ABR!Y65</f>
        <v>D</v>
      </c>
      <c r="Y76" s="277">
        <f>+ABR!Z65</f>
        <v>0</v>
      </c>
      <c r="Z76" s="277">
        <f>+ABR!AA65</f>
        <v>0</v>
      </c>
      <c r="AA76" s="277" t="str">
        <f>+ABR!AB65</f>
        <v>N</v>
      </c>
      <c r="AB76" s="277" t="str">
        <f>+ABR!AC65</f>
        <v>N</v>
      </c>
      <c r="AC76" s="277">
        <f>+ABR!AD65</f>
        <v>0</v>
      </c>
      <c r="AD76" s="277" t="str">
        <f>+ABR!AE65</f>
        <v>DTS5S</v>
      </c>
      <c r="AE76" s="277" t="str">
        <f>+ABR!AF65</f>
        <v>D</v>
      </c>
      <c r="AF76" s="277" t="str">
        <f>+ABR!AG65</f>
        <v>N</v>
      </c>
      <c r="AG76" s="227"/>
    </row>
    <row r="77" spans="1:33" ht="14.45" customHeight="1" x14ac:dyDescent="0.25">
      <c r="A77" s="1680" t="s">
        <v>126</v>
      </c>
      <c r="B77" s="1683" t="s">
        <v>3</v>
      </c>
      <c r="C77" s="277">
        <f>+ABR!D66</f>
        <v>0</v>
      </c>
      <c r="D77" s="277">
        <f>+ABR!E66</f>
        <v>0</v>
      </c>
      <c r="E77" s="277">
        <f>+ABR!F66</f>
        <v>0</v>
      </c>
      <c r="F77" s="277" t="str">
        <f>+ABR!G66</f>
        <v>NT</v>
      </c>
      <c r="G77" s="277">
        <f>+ABR!H66</f>
        <v>0</v>
      </c>
      <c r="H77" s="277">
        <f>+ABR!I66</f>
        <v>0</v>
      </c>
      <c r="I77" s="277">
        <f>+ABR!J66</f>
        <v>0</v>
      </c>
      <c r="J77" s="277">
        <f>+ABR!K66</f>
        <v>0</v>
      </c>
      <c r="K77" s="277" t="str">
        <f>+ABR!L66</f>
        <v>N</v>
      </c>
      <c r="L77" s="277">
        <f>+ABR!M66</f>
        <v>0</v>
      </c>
      <c r="M77" s="277">
        <f>+ABR!N66</f>
        <v>0</v>
      </c>
      <c r="N77" s="277">
        <f>+ABR!O66</f>
        <v>0</v>
      </c>
      <c r="O77" s="277">
        <f>+ABR!P66</f>
        <v>0</v>
      </c>
      <c r="P77" s="277">
        <f>+ABR!Q66</f>
        <v>0</v>
      </c>
      <c r="Q77" s="277">
        <f>+ABR!R66</f>
        <v>0</v>
      </c>
      <c r="R77" s="277" t="str">
        <f>+ABR!S66</f>
        <v>D</v>
      </c>
      <c r="S77" s="277">
        <f>+ABR!T66</f>
        <v>0</v>
      </c>
      <c r="T77" s="277">
        <f>+ABR!U66</f>
        <v>0</v>
      </c>
      <c r="U77" s="277">
        <f>+ABR!V66</f>
        <v>0</v>
      </c>
      <c r="V77" s="277">
        <f>+ABR!W66</f>
        <v>0</v>
      </c>
      <c r="W77" s="277" t="str">
        <f>+ABR!X66</f>
        <v>D</v>
      </c>
      <c r="X77" s="277">
        <f>+ABR!Y66</f>
        <v>0</v>
      </c>
      <c r="Y77" s="277">
        <f>+ABR!Z66</f>
        <v>0</v>
      </c>
      <c r="Z77" s="277">
        <f>+ABR!AA66</f>
        <v>0</v>
      </c>
      <c r="AA77" s="277">
        <f>+ABR!AB66</f>
        <v>0</v>
      </c>
      <c r="AB77" s="277">
        <f>+ABR!AC66</f>
        <v>0</v>
      </c>
      <c r="AC77" s="277" t="str">
        <f>+ABR!AD66</f>
        <v>N</v>
      </c>
      <c r="AD77" s="277">
        <f>+ABR!AE66</f>
        <v>0</v>
      </c>
      <c r="AE77" s="277" t="str">
        <f>+ABR!AF66</f>
        <v>D</v>
      </c>
      <c r="AF77" s="277">
        <f>+ABR!AG66</f>
        <v>0</v>
      </c>
      <c r="AG77" s="227"/>
    </row>
    <row r="78" spans="1:33" ht="14.45" customHeight="1" x14ac:dyDescent="0.25">
      <c r="A78" s="610" t="s">
        <v>139</v>
      </c>
      <c r="B78" s="1083" t="s">
        <v>3</v>
      </c>
      <c r="C78" s="295" t="str">
        <f>+ABR!D67</f>
        <v>N</v>
      </c>
      <c r="D78" s="717" t="str">
        <f>+ABR!E67</f>
        <v>N</v>
      </c>
      <c r="E78" s="717">
        <f>+ABR!F67</f>
        <v>0</v>
      </c>
      <c r="F78" s="717">
        <f>+ABR!G67</f>
        <v>0</v>
      </c>
      <c r="G78" s="717" t="str">
        <f>+ABR!H67</f>
        <v>D</v>
      </c>
      <c r="H78" s="1095" t="str">
        <f>+ABR!I67</f>
        <v>DT</v>
      </c>
      <c r="I78" s="295">
        <f>+ABR!J67</f>
        <v>0</v>
      </c>
      <c r="J78" s="717" t="str">
        <f>+ABR!K67</f>
        <v>DTS5S</v>
      </c>
      <c r="K78" s="717" t="str">
        <f>+ABR!L67</f>
        <v>D</v>
      </c>
      <c r="L78" s="717">
        <f>+ABR!M67</f>
        <v>0</v>
      </c>
      <c r="M78" s="717" t="str">
        <f>+ABR!N67</f>
        <v>N</v>
      </c>
      <c r="N78" s="717">
        <f>+ABR!O67</f>
        <v>0</v>
      </c>
      <c r="O78" s="1063" t="str">
        <f>+ABR!P67</f>
        <v>D</v>
      </c>
      <c r="P78" s="717" t="str">
        <f>+ABR!Q67</f>
        <v>DT</v>
      </c>
      <c r="Q78" s="717">
        <f>+ABR!R67</f>
        <v>0</v>
      </c>
      <c r="R78" s="717" t="str">
        <f>+ABR!S67</f>
        <v>D</v>
      </c>
      <c r="S78" s="717">
        <f>+ABR!T67</f>
        <v>0</v>
      </c>
      <c r="T78" s="717" t="str">
        <f>+ABR!U67</f>
        <v>D</v>
      </c>
      <c r="U78" s="717">
        <f>+ABR!V67</f>
        <v>0</v>
      </c>
      <c r="V78" s="1095">
        <f>+ABR!W67</f>
        <v>0</v>
      </c>
      <c r="W78" s="295" t="str">
        <f>+ABR!X67</f>
        <v>NT</v>
      </c>
      <c r="X78" s="717" t="str">
        <f>+ABR!Y67</f>
        <v>N</v>
      </c>
      <c r="Y78" s="717" t="str">
        <f>+ABR!Z67</f>
        <v>NTS5S</v>
      </c>
      <c r="Z78" s="717">
        <f>+ABR!AA67</f>
        <v>0</v>
      </c>
      <c r="AA78" s="717" t="str">
        <f>+ABR!AB67</f>
        <v>N</v>
      </c>
      <c r="AB78" s="717" t="str">
        <f>+ABR!AC67</f>
        <v>N</v>
      </c>
      <c r="AC78" s="1063">
        <f>+ABR!AD67</f>
        <v>0</v>
      </c>
      <c r="AD78" s="717" t="str">
        <f>+ABR!AE67</f>
        <v>DTS5S</v>
      </c>
      <c r="AE78" s="717" t="str">
        <f>+ABR!AF67</f>
        <v>N</v>
      </c>
      <c r="AF78" s="1063" t="str">
        <f>+ABR!AG67</f>
        <v>N</v>
      </c>
      <c r="AG78" s="227"/>
    </row>
    <row r="79" spans="1:33" ht="14.45" customHeight="1" x14ac:dyDescent="0.25">
      <c r="A79" s="610" t="s">
        <v>86</v>
      </c>
      <c r="B79" s="1083" t="s">
        <v>3</v>
      </c>
      <c r="C79" s="295" t="str">
        <f>+ABR!D68</f>
        <v>D</v>
      </c>
      <c r="D79" s="717" t="str">
        <f>+ABR!E68</f>
        <v>N</v>
      </c>
      <c r="E79" s="717">
        <f>+ABR!F68</f>
        <v>0</v>
      </c>
      <c r="F79" s="717">
        <f>+ABR!G68</f>
        <v>0</v>
      </c>
      <c r="G79" s="717" t="str">
        <f>+ABR!H68</f>
        <v>D</v>
      </c>
      <c r="H79" s="1095" t="str">
        <f>+ABR!I68</f>
        <v>N</v>
      </c>
      <c r="I79" s="295" t="str">
        <f>+ABR!J68</f>
        <v>NTS</v>
      </c>
      <c r="J79" s="717">
        <f>+ABR!K68</f>
        <v>0</v>
      </c>
      <c r="K79" s="717" t="str">
        <f>+ABR!L68</f>
        <v>N</v>
      </c>
      <c r="L79" s="717" t="str">
        <f>+ABR!M68</f>
        <v>N</v>
      </c>
      <c r="M79" s="717">
        <f>+ABR!N68</f>
        <v>0</v>
      </c>
      <c r="N79" s="717">
        <f>+ABR!O68</f>
        <v>0</v>
      </c>
      <c r="O79" s="1063" t="str">
        <f>+ABR!P68</f>
        <v>D</v>
      </c>
      <c r="P79" s="717" t="str">
        <f>+ABR!Q68</f>
        <v>N</v>
      </c>
      <c r="Q79" s="717">
        <f>+ABR!R68</f>
        <v>0</v>
      </c>
      <c r="R79" s="717">
        <f>+ABR!S68</f>
        <v>0</v>
      </c>
      <c r="S79" s="717" t="str">
        <f>+ABR!T68</f>
        <v>D</v>
      </c>
      <c r="T79" s="717" t="str">
        <f>+ABR!U68</f>
        <v>D</v>
      </c>
      <c r="U79" s="717">
        <f>+ABR!V68</f>
        <v>0</v>
      </c>
      <c r="V79" s="1095">
        <f>+ABR!W68</f>
        <v>0</v>
      </c>
      <c r="W79" s="295" t="str">
        <f>+ABR!X68</f>
        <v>D</v>
      </c>
      <c r="X79" s="717" t="str">
        <f>+ABR!Y68</f>
        <v>N</v>
      </c>
      <c r="Y79" s="717">
        <f>+ABR!Z68</f>
        <v>0</v>
      </c>
      <c r="Z79" s="717">
        <f>+ABR!AA68</f>
        <v>0</v>
      </c>
      <c r="AA79" s="717" t="str">
        <f>+ABR!AB68</f>
        <v>N</v>
      </c>
      <c r="AB79" s="717" t="str">
        <f>+ABR!AC68</f>
        <v>N</v>
      </c>
      <c r="AC79" s="1063">
        <f>+ABR!AD68</f>
        <v>0</v>
      </c>
      <c r="AD79" s="717" t="str">
        <f>+ABR!AE68</f>
        <v>DTS5S</v>
      </c>
      <c r="AE79" s="717" t="str">
        <f>+ABR!AF68</f>
        <v>D</v>
      </c>
      <c r="AF79" s="1063" t="str">
        <f>+ABR!AG68</f>
        <v>N</v>
      </c>
      <c r="AG79" s="227"/>
    </row>
    <row r="80" spans="1:33" ht="14.45" customHeight="1" x14ac:dyDescent="0.25">
      <c r="A80" s="610" t="s">
        <v>170</v>
      </c>
      <c r="B80" s="1083" t="s">
        <v>3</v>
      </c>
      <c r="C80" s="295" t="str">
        <f>+ABR!D69</f>
        <v>B</v>
      </c>
      <c r="D80" s="717" t="str">
        <f>+ABR!E69</f>
        <v>B</v>
      </c>
      <c r="E80" s="717" t="str">
        <f>+ABR!F69</f>
        <v>B</v>
      </c>
      <c r="F80" s="717" t="str">
        <f>+ABR!G69</f>
        <v>B</v>
      </c>
      <c r="G80" s="717">
        <f>+ABR!H69</f>
        <v>0</v>
      </c>
      <c r="H80" s="1095">
        <f>+ABR!I69</f>
        <v>0</v>
      </c>
      <c r="I80" s="295" t="str">
        <f>+ABR!J69</f>
        <v>B</v>
      </c>
      <c r="J80" s="717" t="str">
        <f>+ABR!K69</f>
        <v>B</v>
      </c>
      <c r="K80" s="717" t="str">
        <f>+ABR!L69</f>
        <v>B</v>
      </c>
      <c r="L80" s="717" t="str">
        <f>+ABR!M69</f>
        <v>B</v>
      </c>
      <c r="M80" s="717" t="str">
        <f>+ABR!N69</f>
        <v>B</v>
      </c>
      <c r="N80" s="717">
        <f>+ABR!O69</f>
        <v>0</v>
      </c>
      <c r="O80" s="1063">
        <f>+ABR!P69</f>
        <v>0</v>
      </c>
      <c r="P80" s="717" t="str">
        <f>+ABR!Q69</f>
        <v>B</v>
      </c>
      <c r="Q80" s="717" t="str">
        <f>+ABR!R69</f>
        <v>B</v>
      </c>
      <c r="R80" s="717" t="str">
        <f>+ABR!S69</f>
        <v>B</v>
      </c>
      <c r="S80" s="717" t="str">
        <f>+ABR!T69</f>
        <v>B</v>
      </c>
      <c r="T80" s="717" t="str">
        <f>+ABR!U69</f>
        <v>B</v>
      </c>
      <c r="U80" s="717">
        <f>+ABR!V69</f>
        <v>0</v>
      </c>
      <c r="V80" s="1095">
        <f>+ABR!W69</f>
        <v>0</v>
      </c>
      <c r="W80" s="295" t="str">
        <f>+ABR!X69</f>
        <v>B</v>
      </c>
      <c r="X80" s="717" t="str">
        <f>+ABR!Y69</f>
        <v>B</v>
      </c>
      <c r="Y80" s="717" t="str">
        <f>+ABR!Z69</f>
        <v>B</v>
      </c>
      <c r="Z80" s="717" t="str">
        <f>+ABR!AA69</f>
        <v>B</v>
      </c>
      <c r="AA80" s="717" t="str">
        <f>+ABR!AB69</f>
        <v>B</v>
      </c>
      <c r="AB80" s="717">
        <f>+ABR!AC69</f>
        <v>0</v>
      </c>
      <c r="AC80" s="1063">
        <f>+ABR!AD69</f>
        <v>0</v>
      </c>
      <c r="AD80" s="717" t="str">
        <f>+ABR!AE69</f>
        <v>B</v>
      </c>
      <c r="AE80" s="717" t="str">
        <f>+ABR!AF69</f>
        <v>B</v>
      </c>
      <c r="AF80" s="1063" t="str">
        <f>+ABR!AG69</f>
        <v>B</v>
      </c>
      <c r="AG80" s="227"/>
    </row>
    <row r="81" spans="1:33" ht="14.45" customHeight="1" x14ac:dyDescent="0.25">
      <c r="A81" s="610" t="s">
        <v>166</v>
      </c>
      <c r="B81" s="1083" t="s">
        <v>3</v>
      </c>
      <c r="C81" s="295" t="str">
        <f>+ABR!D70</f>
        <v>D</v>
      </c>
      <c r="D81" s="717" t="str">
        <f>+ABR!E70</f>
        <v>N</v>
      </c>
      <c r="E81" s="717" t="str">
        <f>+ABR!F70</f>
        <v>NTS5S</v>
      </c>
      <c r="F81" s="717">
        <f>+ABR!G70</f>
        <v>0</v>
      </c>
      <c r="G81" s="717" t="str">
        <f>+ABR!H70</f>
        <v>D</v>
      </c>
      <c r="H81" s="1095" t="str">
        <f>+ABR!I70</f>
        <v>N</v>
      </c>
      <c r="I81" s="295" t="str">
        <f>+ABR!J70</f>
        <v>NTS5S</v>
      </c>
      <c r="J81" s="717">
        <f>+ABR!K70</f>
        <v>0</v>
      </c>
      <c r="K81" s="717" t="str">
        <f>+ABR!L70</f>
        <v>D</v>
      </c>
      <c r="L81" s="717" t="str">
        <f>+ABR!M70</f>
        <v>FE</v>
      </c>
      <c r="M81" s="717" t="str">
        <f>+ABR!N70</f>
        <v>FES</v>
      </c>
      <c r="N81" s="717" t="str">
        <f>+ABR!O70</f>
        <v>FED</v>
      </c>
      <c r="O81" s="1063" t="str">
        <f>+ABR!P70</f>
        <v>FE</v>
      </c>
      <c r="P81" s="717" t="str">
        <f>+ABR!Q70</f>
        <v>N</v>
      </c>
      <c r="Q81" s="717">
        <f>+ABR!R70</f>
        <v>0</v>
      </c>
      <c r="R81" s="717">
        <f>+ABR!S70</f>
        <v>0</v>
      </c>
      <c r="S81" s="717" t="str">
        <f>+ABR!T70</f>
        <v>D</v>
      </c>
      <c r="T81" s="717" t="str">
        <f>+ABR!U70</f>
        <v>D</v>
      </c>
      <c r="U81" s="717">
        <f>+ABR!V70</f>
        <v>0</v>
      </c>
      <c r="V81" s="1095" t="str">
        <f>+ABR!W70</f>
        <v>DTSDS</v>
      </c>
      <c r="W81" s="295" t="str">
        <f>+ABR!X70</f>
        <v>D</v>
      </c>
      <c r="X81" s="717" t="str">
        <f>+ABR!Y70</f>
        <v>N</v>
      </c>
      <c r="Y81" s="717" t="str">
        <f>+ABR!Z70</f>
        <v>NTS5S</v>
      </c>
      <c r="Z81" s="717">
        <f>+ABR!AA70</f>
        <v>0</v>
      </c>
      <c r="AA81" s="717" t="str">
        <f>+ABR!AB70</f>
        <v>DT</v>
      </c>
      <c r="AB81" s="717" t="str">
        <f>+ABR!AC70</f>
        <v>N</v>
      </c>
      <c r="AC81" s="1063">
        <f>+ABR!AD70</f>
        <v>0</v>
      </c>
      <c r="AD81" s="717" t="str">
        <f>+ABR!AE70</f>
        <v>DTS5S1</v>
      </c>
      <c r="AE81" s="717" t="str">
        <f>+ABR!AF70</f>
        <v>D</v>
      </c>
      <c r="AF81" s="1063" t="str">
        <f>+ABR!AG70</f>
        <v>N</v>
      </c>
      <c r="AG81" s="227"/>
    </row>
    <row r="82" spans="1:33" ht="14.45" customHeight="1" x14ac:dyDescent="0.25">
      <c r="A82" s="610" t="s">
        <v>115</v>
      </c>
      <c r="B82" s="1083" t="s">
        <v>3</v>
      </c>
      <c r="C82" s="295" t="str">
        <f>+ABR!D71</f>
        <v>D</v>
      </c>
      <c r="D82" s="717" t="str">
        <f>+ABR!E71</f>
        <v>DT</v>
      </c>
      <c r="E82" s="717">
        <f>+ABR!F71</f>
        <v>0</v>
      </c>
      <c r="F82" s="717" t="str">
        <f>+ABR!G71</f>
        <v>DT</v>
      </c>
      <c r="G82" s="717" t="str">
        <f>+ABR!H71</f>
        <v>D</v>
      </c>
      <c r="H82" s="1095" t="str">
        <f>+ABR!I71</f>
        <v>T</v>
      </c>
      <c r="I82" s="295">
        <f>+ABR!J71</f>
        <v>0</v>
      </c>
      <c r="J82" s="717">
        <f>+ABR!K71</f>
        <v>0</v>
      </c>
      <c r="K82" s="717" t="str">
        <f>+ABR!L71</f>
        <v>FE</v>
      </c>
      <c r="L82" s="717" t="str">
        <f>+ABR!M71</f>
        <v>FE</v>
      </c>
      <c r="M82" s="717" t="str">
        <f>+ABR!N71</f>
        <v>FES</v>
      </c>
      <c r="N82" s="717" t="str">
        <f>+ABR!O71</f>
        <v>FED</v>
      </c>
      <c r="O82" s="1063" t="str">
        <f>+ABR!P71</f>
        <v>FOTS</v>
      </c>
      <c r="P82" s="717" t="str">
        <f>+ABR!Q71</f>
        <v>FOTS</v>
      </c>
      <c r="Q82" s="717">
        <f>+ABR!R71</f>
        <v>0</v>
      </c>
      <c r="R82" s="717" t="str">
        <f>+ABR!S71</f>
        <v>NT</v>
      </c>
      <c r="S82" s="717" t="str">
        <f>+ABR!T71</f>
        <v>NT</v>
      </c>
      <c r="T82" s="717" t="str">
        <f>+ABR!U71</f>
        <v>T</v>
      </c>
      <c r="U82" s="717" t="str">
        <f>+ABR!V71</f>
        <v>DTS</v>
      </c>
      <c r="V82" s="1095">
        <f>+ABR!W71</f>
        <v>0</v>
      </c>
      <c r="W82" s="295" t="str">
        <f>+ABR!X71</f>
        <v>D</v>
      </c>
      <c r="X82" s="717" t="str">
        <f>+ABR!Y71</f>
        <v>N</v>
      </c>
      <c r="Y82" s="717">
        <f>+ABR!Z71</f>
        <v>0</v>
      </c>
      <c r="Z82" s="717" t="str">
        <f>+ABR!AA71</f>
        <v>DTSDS</v>
      </c>
      <c r="AA82" s="717" t="str">
        <f>+ABR!AB71</f>
        <v>DT</v>
      </c>
      <c r="AB82" s="717" t="str">
        <f>+ABR!AC71</f>
        <v>N</v>
      </c>
      <c r="AC82" s="1063">
        <f>+ABR!AD71</f>
        <v>0</v>
      </c>
      <c r="AD82" s="717" t="str">
        <f>+ABR!AE71</f>
        <v>DTS5S</v>
      </c>
      <c r="AE82" s="717" t="str">
        <f>+ABR!AF71</f>
        <v>D</v>
      </c>
      <c r="AF82" s="1063" t="str">
        <f>+ABR!AG71</f>
        <v>N</v>
      </c>
      <c r="AG82" s="227"/>
    </row>
    <row r="83" spans="1:33" ht="14.45" customHeight="1" x14ac:dyDescent="0.25">
      <c r="A83" s="610" t="s">
        <v>100</v>
      </c>
      <c r="B83" s="1083" t="s">
        <v>3</v>
      </c>
      <c r="C83" s="295" t="str">
        <f>+ABR!D72</f>
        <v>D</v>
      </c>
      <c r="D83" s="717" t="str">
        <f>+ABR!E72</f>
        <v>N</v>
      </c>
      <c r="E83" s="717" t="str">
        <f>+ABR!F72</f>
        <v>NTS5S1</v>
      </c>
      <c r="F83" s="717">
        <f>+ABR!G72</f>
        <v>0</v>
      </c>
      <c r="G83" s="717" t="str">
        <f>+ABR!H72</f>
        <v>D</v>
      </c>
      <c r="H83" s="1095" t="str">
        <f>+ABR!I72</f>
        <v>N</v>
      </c>
      <c r="I83" s="295">
        <f>+ABR!J72</f>
        <v>0</v>
      </c>
      <c r="J83" s="717">
        <f>+ABR!K72</f>
        <v>0</v>
      </c>
      <c r="K83" s="717" t="str">
        <f>+ABR!L72</f>
        <v>D</v>
      </c>
      <c r="L83" s="717" t="str">
        <f>+ABR!M72</f>
        <v>N</v>
      </c>
      <c r="M83" s="717">
        <f>+ABR!N72</f>
        <v>0</v>
      </c>
      <c r="N83" s="717">
        <f>+ABR!O72</f>
        <v>0</v>
      </c>
      <c r="O83" s="1063" t="str">
        <f>+ABR!P72</f>
        <v>NT</v>
      </c>
      <c r="P83" s="717" t="str">
        <f>+ABR!Q72</f>
        <v>N</v>
      </c>
      <c r="Q83" s="717">
        <f>+ABR!R72</f>
        <v>0</v>
      </c>
      <c r="R83" s="717">
        <f>+ABR!S72</f>
        <v>0</v>
      </c>
      <c r="S83" s="717" t="str">
        <f>+ABR!T72</f>
        <v>D</v>
      </c>
      <c r="T83" s="717" t="str">
        <f>+ABR!U72</f>
        <v>D</v>
      </c>
      <c r="U83" s="717">
        <f>+ABR!V72</f>
        <v>0</v>
      </c>
      <c r="V83" s="1095">
        <f>+ABR!W72</f>
        <v>0</v>
      </c>
      <c r="W83" s="295" t="str">
        <f>+ABR!X72</f>
        <v>FE</v>
      </c>
      <c r="X83" s="717" t="str">
        <f>+ABR!Y72</f>
        <v>FE</v>
      </c>
      <c r="Y83" s="717" t="str">
        <f>+ABR!Z72</f>
        <v>FES</v>
      </c>
      <c r="Z83" s="717" t="str">
        <f>+ABR!AA72</f>
        <v>FED</v>
      </c>
      <c r="AA83" s="717" t="str">
        <f>+ABR!AB72</f>
        <v>FEF</v>
      </c>
      <c r="AB83" s="717" t="str">
        <f>+ABR!AC72</f>
        <v>FE</v>
      </c>
      <c r="AC83" s="1063">
        <f>+ABR!AD72</f>
        <v>0</v>
      </c>
      <c r="AD83" s="717" t="str">
        <f>+ABR!AE72</f>
        <v>DTS5S1</v>
      </c>
      <c r="AE83" s="717" t="str">
        <f>+ABR!AF72</f>
        <v>D</v>
      </c>
      <c r="AF83" s="1063" t="str">
        <f>+ABR!AG72</f>
        <v>N</v>
      </c>
      <c r="AG83" s="227"/>
    </row>
    <row r="84" spans="1:33" ht="14.45" customHeight="1" x14ac:dyDescent="0.25">
      <c r="A84" s="610" t="s">
        <v>335</v>
      </c>
      <c r="B84" s="1083" t="s">
        <v>3</v>
      </c>
      <c r="C84" s="295" t="str">
        <f>+ABR!D73</f>
        <v>B</v>
      </c>
      <c r="D84" s="717" t="str">
        <f>+ABR!E73</f>
        <v>B</v>
      </c>
      <c r="E84" s="717" t="str">
        <f>+ABR!F73</f>
        <v>B</v>
      </c>
      <c r="F84" s="717" t="str">
        <f>+ABR!G73</f>
        <v>B</v>
      </c>
      <c r="G84" s="717">
        <f>+ABR!H73</f>
        <v>0</v>
      </c>
      <c r="H84" s="1095">
        <f>+ABR!I73</f>
        <v>0</v>
      </c>
      <c r="I84" s="295" t="str">
        <f>+ABR!J73</f>
        <v>B</v>
      </c>
      <c r="J84" s="717" t="str">
        <f>+ABR!K73</f>
        <v>B</v>
      </c>
      <c r="K84" s="717" t="str">
        <f>+ABR!L73</f>
        <v>B</v>
      </c>
      <c r="L84" s="717" t="str">
        <f>+ABR!M73</f>
        <v>B</v>
      </c>
      <c r="M84" s="717" t="str">
        <f>+ABR!N73</f>
        <v>B</v>
      </c>
      <c r="N84" s="717">
        <f>+ABR!O73</f>
        <v>0</v>
      </c>
      <c r="O84" s="1063">
        <f>+ABR!P73</f>
        <v>0</v>
      </c>
      <c r="P84" s="717" t="str">
        <f>+ABR!Q73</f>
        <v>B</v>
      </c>
      <c r="Q84" s="717" t="str">
        <f>+ABR!R73</f>
        <v>B</v>
      </c>
      <c r="R84" s="717" t="str">
        <f>+ABR!S73</f>
        <v>B</v>
      </c>
      <c r="S84" s="717" t="str">
        <f>+ABR!T73</f>
        <v>B</v>
      </c>
      <c r="T84" s="717" t="str">
        <f>+ABR!U73</f>
        <v>B</v>
      </c>
      <c r="U84" s="717">
        <f>+ABR!V73</f>
        <v>0</v>
      </c>
      <c r="V84" s="1095">
        <f>+ABR!W73</f>
        <v>0</v>
      </c>
      <c r="W84" s="295" t="str">
        <f>+ABR!X73</f>
        <v>B</v>
      </c>
      <c r="X84" s="717" t="str">
        <f>+ABR!Y73</f>
        <v>B</v>
      </c>
      <c r="Y84" s="717" t="str">
        <f>+ABR!Z73</f>
        <v>B</v>
      </c>
      <c r="Z84" s="717" t="str">
        <f>+ABR!AA73</f>
        <v>B</v>
      </c>
      <c r="AA84" s="717" t="str">
        <f>+ABR!AB73</f>
        <v>B</v>
      </c>
      <c r="AB84" s="717">
        <f>+ABR!AC73</f>
        <v>0</v>
      </c>
      <c r="AC84" s="1063">
        <f>+ABR!AD73</f>
        <v>0</v>
      </c>
      <c r="AD84" s="717" t="str">
        <f>+ABR!AE73</f>
        <v>B</v>
      </c>
      <c r="AE84" s="717" t="str">
        <f>+ABR!AF73</f>
        <v>B</v>
      </c>
      <c r="AF84" s="1063" t="str">
        <f>+ABR!AG73</f>
        <v>B</v>
      </c>
      <c r="AG84" s="227"/>
    </row>
    <row r="85" spans="1:33" ht="14.45" customHeight="1" x14ac:dyDescent="0.25">
      <c r="A85" s="610" t="s">
        <v>336</v>
      </c>
      <c r="B85" s="1083" t="s">
        <v>3</v>
      </c>
      <c r="C85" s="295" t="str">
        <f>+ABR!D74</f>
        <v>D</v>
      </c>
      <c r="D85" s="717" t="str">
        <f>+ABR!E74</f>
        <v>N</v>
      </c>
      <c r="E85" s="717">
        <f>+ABR!F74</f>
        <v>0</v>
      </c>
      <c r="F85" s="717">
        <f>+ABR!G74</f>
        <v>0</v>
      </c>
      <c r="G85" s="717" t="str">
        <f>+ABR!H74</f>
        <v>D</v>
      </c>
      <c r="H85" s="1095" t="str">
        <f>+ABR!I74</f>
        <v>N</v>
      </c>
      <c r="I85" s="295">
        <f>+ABR!J74</f>
        <v>0</v>
      </c>
      <c r="J85" s="717" t="str">
        <f>+ABR!K74</f>
        <v>DTS</v>
      </c>
      <c r="K85" s="717" t="str">
        <f>+ABR!L74</f>
        <v>D</v>
      </c>
      <c r="L85" s="717" t="str">
        <f>+ABR!M74</f>
        <v>N</v>
      </c>
      <c r="M85" s="717">
        <f>+ABR!N74</f>
        <v>0</v>
      </c>
      <c r="N85" s="717" t="str">
        <f>+ABR!O74</f>
        <v>DTSDS</v>
      </c>
      <c r="O85" s="1063" t="str">
        <f>+ABR!P74</f>
        <v>D</v>
      </c>
      <c r="P85" s="717" t="str">
        <f>+ABR!Q74</f>
        <v>N</v>
      </c>
      <c r="Q85" s="717">
        <f>+ABR!R74</f>
        <v>0</v>
      </c>
      <c r="R85" s="717">
        <f>+ABR!S74</f>
        <v>0</v>
      </c>
      <c r="S85" s="717" t="str">
        <f>+ABR!T74</f>
        <v>D</v>
      </c>
      <c r="T85" s="717" t="str">
        <f>+ABR!U74</f>
        <v>D</v>
      </c>
      <c r="U85" s="717" t="str">
        <f>+ABR!V74</f>
        <v>NTS5S</v>
      </c>
      <c r="V85" s="1095">
        <f>+ABR!W74</f>
        <v>0</v>
      </c>
      <c r="W85" s="295" t="str">
        <f>+ABR!X74</f>
        <v>D</v>
      </c>
      <c r="X85" s="717" t="str">
        <f>+ABR!Y74</f>
        <v>N</v>
      </c>
      <c r="Y85" s="717" t="str">
        <f>+ABR!Z74</f>
        <v>NTS5S</v>
      </c>
      <c r="Z85" s="717">
        <f>+ABR!AA74</f>
        <v>0</v>
      </c>
      <c r="AA85" s="717" t="str">
        <f>+ABR!AB74</f>
        <v>N</v>
      </c>
      <c r="AB85" s="717" t="str">
        <f>+ABR!AC74</f>
        <v>N</v>
      </c>
      <c r="AC85" s="1063">
        <f>+ABR!AD74</f>
        <v>0</v>
      </c>
      <c r="AD85" s="717" t="str">
        <f>+ABR!AE74</f>
        <v>DTS5S</v>
      </c>
      <c r="AE85" s="717" t="str">
        <f>+ABR!AF74</f>
        <v>D</v>
      </c>
      <c r="AF85" s="1063" t="str">
        <f>+ABR!AG74</f>
        <v>N</v>
      </c>
      <c r="AG85" s="227"/>
    </row>
    <row r="86" spans="1:33" ht="14.45" customHeight="1" x14ac:dyDescent="0.25">
      <c r="A86" s="1680" t="s">
        <v>337</v>
      </c>
      <c r="B86" s="1683" t="s">
        <v>3</v>
      </c>
      <c r="C86" s="277" t="str">
        <f>+ABR!D75</f>
        <v>NT</v>
      </c>
      <c r="D86" s="277" t="str">
        <f>+ABR!E75</f>
        <v>N</v>
      </c>
      <c r="E86" s="277">
        <f>+ABR!F75</f>
        <v>0</v>
      </c>
      <c r="F86" s="277">
        <f>+ABR!G75</f>
        <v>0</v>
      </c>
      <c r="G86" s="277" t="str">
        <f>+ABR!H75</f>
        <v>D</v>
      </c>
      <c r="H86" s="277" t="str">
        <f>+ABR!I75</f>
        <v>N</v>
      </c>
      <c r="I86" s="277" t="str">
        <f>+ABR!J75</f>
        <v>NTS</v>
      </c>
      <c r="J86" s="277">
        <f>+ABR!K75</f>
        <v>0</v>
      </c>
      <c r="K86" s="277" t="str">
        <f>+ABR!L75</f>
        <v>NT</v>
      </c>
      <c r="L86" s="277" t="str">
        <f>+ABR!M75</f>
        <v>N</v>
      </c>
      <c r="M86" s="277">
        <f>+ABR!N75</f>
        <v>0</v>
      </c>
      <c r="N86" s="277">
        <f>+ABR!O75</f>
        <v>0</v>
      </c>
      <c r="O86" s="277" t="str">
        <f>+ABR!P75</f>
        <v>D</v>
      </c>
      <c r="P86" s="277" t="str">
        <f>+ABR!Q75</f>
        <v>N</v>
      </c>
      <c r="Q86" s="277">
        <f>+ABR!R75</f>
        <v>0</v>
      </c>
      <c r="R86" s="277">
        <f>+ABR!S75</f>
        <v>0</v>
      </c>
      <c r="S86" s="277" t="str">
        <f>+ABR!T75</f>
        <v>NT</v>
      </c>
      <c r="T86" s="277" t="str">
        <f>+ABR!U75</f>
        <v>NT</v>
      </c>
      <c r="U86" s="277">
        <f>+ABR!V75</f>
        <v>0</v>
      </c>
      <c r="V86" s="277" t="str">
        <f>+ABR!W75</f>
        <v>DTSDS</v>
      </c>
      <c r="W86" s="277" t="str">
        <f>+ABR!X75</f>
        <v>N</v>
      </c>
      <c r="X86" s="277" t="str">
        <f>+ABR!Y75</f>
        <v>N</v>
      </c>
      <c r="Y86" s="277">
        <f>+ABR!Z75</f>
        <v>0</v>
      </c>
      <c r="Z86" s="277">
        <f>+ABR!AA75</f>
        <v>0</v>
      </c>
      <c r="AA86" s="277" t="str">
        <f>+ABR!AB75</f>
        <v>DT</v>
      </c>
      <c r="AB86" s="277" t="str">
        <f>+ABR!AC75</f>
        <v>N</v>
      </c>
      <c r="AC86" s="277">
        <f>+ABR!AD75</f>
        <v>0</v>
      </c>
      <c r="AD86" s="277" t="str">
        <f>+ABR!AE75</f>
        <v>DTS5S</v>
      </c>
      <c r="AE86" s="277" t="str">
        <f>+ABR!AF75</f>
        <v>N</v>
      </c>
      <c r="AF86" s="277" t="str">
        <f>+ABR!AG75</f>
        <v>N</v>
      </c>
      <c r="AG86" s="227"/>
    </row>
    <row r="87" spans="1:33" x14ac:dyDescent="0.25">
      <c r="A87" s="840"/>
      <c r="B87" s="840"/>
    </row>
    <row r="88" spans="1:33" x14ac:dyDescent="0.25">
      <c r="A88" s="840"/>
      <c r="B88" s="840"/>
    </row>
  </sheetData>
  <mergeCells count="19">
    <mergeCell ref="A68:A70"/>
    <mergeCell ref="B68:B70"/>
    <mergeCell ref="C68:AF68"/>
    <mergeCell ref="A36:A38"/>
    <mergeCell ref="A51:A53"/>
    <mergeCell ref="B51:B53"/>
    <mergeCell ref="C51:AF51"/>
    <mergeCell ref="A13:A15"/>
    <mergeCell ref="B13:B15"/>
    <mergeCell ref="C13:AF13"/>
    <mergeCell ref="A32:A34"/>
    <mergeCell ref="B32:B34"/>
    <mergeCell ref="C32:AF32"/>
    <mergeCell ref="AA1:AF1"/>
    <mergeCell ref="C2:AF2"/>
    <mergeCell ref="AD4:AF4"/>
    <mergeCell ref="AD5:AF5"/>
    <mergeCell ref="AB8:AC9"/>
    <mergeCell ref="AD8:AF9"/>
  </mergeCells>
  <conditionalFormatting sqref="C16:AF31">
    <cfRule type="cellIs" dxfId="4111" priority="1" operator="equal">
      <formula>"DC"</formula>
    </cfRule>
    <cfRule type="cellIs" dxfId="4110" priority="2" operator="equal">
      <formula>"DS"</formula>
    </cfRule>
    <cfRule type="cellIs" dxfId="4109" priority="3" operator="equal">
      <formula>"FE"</formula>
    </cfRule>
    <cfRule type="cellIs" dxfId="4108" priority="4" operator="equal">
      <formula>"FES"</formula>
    </cfRule>
    <cfRule type="cellIs" dxfId="4107" priority="5" operator="equal">
      <formula>"FED"</formula>
    </cfRule>
    <cfRule type="cellIs" dxfId="4106" priority="6" operator="equal">
      <formula>"FEF"</formula>
    </cfRule>
    <cfRule type="cellIs" dxfId="4105" priority="7" operator="equal">
      <formula>"B"</formula>
    </cfRule>
    <cfRule type="cellIs" dxfId="4104" priority="8" operator="equal">
      <formula>"F"</formula>
    </cfRule>
    <cfRule type="cellIs" dxfId="4103" priority="9" operator="equal">
      <formula>"L"</formula>
    </cfRule>
    <cfRule type="cellIs" dxfId="4102" priority="10" operator="equal">
      <formula>"SA"</formula>
    </cfRule>
    <cfRule type="cellIs" dxfId="4101" priority="11" operator="equal">
      <formula>"SE"</formula>
    </cfRule>
    <cfRule type="cellIs" dxfId="4100" priority="12" operator="equal">
      <formula>"TR"</formula>
    </cfRule>
    <cfRule type="cellIs" dxfId="4099" priority="13" operator="equal">
      <formula>"NT"</formula>
    </cfRule>
    <cfRule type="cellIs" dxfId="4098" priority="14" operator="equal">
      <formula>"DT"</formula>
    </cfRule>
    <cfRule type="cellIs" dxfId="4097" priority="15" operator="equal">
      <formula>"T"</formula>
    </cfRule>
    <cfRule type="cellIs" dxfId="4096" priority="16" operator="equal">
      <formula>"FOTS"</formula>
    </cfRule>
    <cfRule type="cellIs" dxfId="4095" priority="17" operator="equal">
      <formula>"DISP"</formula>
    </cfRule>
    <cfRule type="cellIs" dxfId="4094" priority="18" operator="equal">
      <formula>"FO"</formula>
    </cfRule>
  </conditionalFormatting>
  <conditionalFormatting sqref="C35:AF50 C54:AF67 C71:AF86">
    <cfRule type="cellIs" dxfId="4093" priority="19" operator="equal">
      <formula>"NT"</formula>
    </cfRule>
    <cfRule type="cellIs" dxfId="4092" priority="20" operator="equal">
      <formula>"DT"</formula>
    </cfRule>
    <cfRule type="cellIs" dxfId="4091" priority="21" operator="equal">
      <formula>"T"</formula>
    </cfRule>
    <cfRule type="cellIs" dxfId="4090" priority="22" operator="equal">
      <formula>"DISP"</formula>
    </cfRule>
    <cfRule type="cellIs" dxfId="4089" priority="23" operator="equal">
      <formula>"SA"</formula>
    </cfRule>
    <cfRule type="cellIs" dxfId="4088" priority="24" operator="equal">
      <formula>"L"</formula>
    </cfRule>
    <cfRule type="cellIs" dxfId="4087" priority="25" operator="equal">
      <formula>"B"</formula>
    </cfRule>
    <cfRule type="cellIs" dxfId="4086" priority="26" operator="equal">
      <formula>"FED"</formula>
    </cfRule>
    <cfRule type="cellIs" dxfId="4085" priority="27" operator="equal">
      <formula>"FES"</formula>
    </cfRule>
    <cfRule type="cellIs" dxfId="4084" priority="28" operator="equal">
      <formula>"FEF"</formula>
    </cfRule>
    <cfRule type="cellIs" dxfId="4083" priority="29" operator="equal">
      <formula>"FE"</formula>
    </cfRule>
    <cfRule type="cellIs" dxfId="4082" priority="30" operator="equal">
      <formula>"FOTS"</formula>
    </cfRule>
    <cfRule type="cellIs" dxfId="4081" priority="31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5" fitToHeight="0" orientation="landscape" r:id="rId1"/>
  <headerFooter>
    <oddFooter>&amp;F</oddFooter>
  </headerFooter>
  <rowBreaks count="3" manualBreakCount="3">
    <brk id="31" max="32" man="1"/>
    <brk id="50" max="32" man="1"/>
    <brk id="67" max="32" man="1"/>
  </rowBreaks>
  <ignoredErrors>
    <ignoredError sqref="C16:AF22 C23:AF31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228B-DD5F-4A94-81C0-128D80851A53}">
  <sheetPr>
    <pageSetUpPr fitToPage="1"/>
  </sheetPr>
  <dimension ref="A1:CU146"/>
  <sheetViews>
    <sheetView showZeros="0" zoomScale="60" zoomScaleNormal="60" workbookViewId="0">
      <pane xSplit="3" ySplit="12" topLeftCell="D44" activePane="bottomRight" state="frozen"/>
      <selection activeCell="K52" sqref="K52"/>
      <selection pane="topRight" activeCell="K52" sqref="K52"/>
      <selection pane="bottomLeft" activeCell="K52" sqref="K52"/>
      <selection pane="bottomRight" activeCell="A32" sqref="A32:XFD33"/>
    </sheetView>
  </sheetViews>
  <sheetFormatPr defaultColWidth="9.140625" defaultRowHeight="15" x14ac:dyDescent="0.25"/>
  <cols>
    <col min="1" max="1" width="7.5703125" style="1" customWidth="1"/>
    <col min="2" max="2" width="20.5703125" style="235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7" customWidth="1"/>
    <col min="57" max="57" width="11.5703125" style="3" customWidth="1"/>
    <col min="58" max="66" width="9.5703125" style="48" customWidth="1"/>
    <col min="67" max="67" width="11.85546875" style="49" customWidth="1"/>
    <col min="68" max="68" width="12.42578125" style="49" customWidth="1"/>
    <col min="69" max="69" width="11.85546875" style="49" customWidth="1"/>
    <col min="70" max="70" width="12.85546875" style="49" customWidth="1"/>
    <col min="71" max="71" width="17.140625" style="49" customWidth="1"/>
    <col min="72" max="72" width="12.7109375" style="50" customWidth="1"/>
    <col min="73" max="75" width="8.85546875" style="51" customWidth="1"/>
    <col min="76" max="79" width="8.85546875" style="52" customWidth="1"/>
    <col min="80" max="80" width="18.5703125" style="52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382" t="s">
        <v>171</v>
      </c>
      <c r="B1" s="1382"/>
      <c r="C1" s="1382"/>
      <c r="D1" s="807">
        <f t="shared" ref="D1:AH1" si="0">C1+1</f>
        <v>1</v>
      </c>
      <c r="E1" s="807">
        <f t="shared" si="0"/>
        <v>2</v>
      </c>
      <c r="F1" s="807">
        <f t="shared" si="0"/>
        <v>3</v>
      </c>
      <c r="G1" s="807">
        <f t="shared" si="0"/>
        <v>4</v>
      </c>
      <c r="H1" s="807">
        <f t="shared" si="0"/>
        <v>5</v>
      </c>
      <c r="I1" s="807">
        <f t="shared" si="0"/>
        <v>6</v>
      </c>
      <c r="J1" s="807">
        <f t="shared" si="0"/>
        <v>7</v>
      </c>
      <c r="K1" s="1294">
        <f t="shared" si="0"/>
        <v>8</v>
      </c>
      <c r="L1" s="807">
        <f t="shared" si="0"/>
        <v>9</v>
      </c>
      <c r="M1" s="807">
        <f t="shared" si="0"/>
        <v>10</v>
      </c>
      <c r="N1" s="807">
        <f t="shared" si="0"/>
        <v>11</v>
      </c>
      <c r="O1" s="807">
        <f t="shared" si="0"/>
        <v>12</v>
      </c>
      <c r="P1" s="1294">
        <f t="shared" si="0"/>
        <v>13</v>
      </c>
      <c r="Q1" s="1292">
        <f t="shared" si="0"/>
        <v>14</v>
      </c>
      <c r="R1" s="375">
        <f t="shared" si="0"/>
        <v>15</v>
      </c>
      <c r="S1" s="375">
        <f t="shared" si="0"/>
        <v>16</v>
      </c>
      <c r="T1" s="375">
        <f t="shared" si="0"/>
        <v>17</v>
      </c>
      <c r="U1" s="375">
        <f t="shared" si="0"/>
        <v>18</v>
      </c>
      <c r="V1" s="375">
        <f t="shared" si="0"/>
        <v>19</v>
      </c>
      <c r="W1" s="375">
        <f>V1+1</f>
        <v>20</v>
      </c>
      <c r="X1" s="375">
        <f t="shared" si="0"/>
        <v>21</v>
      </c>
      <c r="Y1" s="375">
        <f t="shared" si="0"/>
        <v>22</v>
      </c>
      <c r="Z1" s="375">
        <f t="shared" si="0"/>
        <v>23</v>
      </c>
      <c r="AA1" s="375">
        <f t="shared" si="0"/>
        <v>24</v>
      </c>
      <c r="AB1" s="375">
        <f t="shared" si="0"/>
        <v>25</v>
      </c>
      <c r="AC1" s="375">
        <f t="shared" si="0"/>
        <v>26</v>
      </c>
      <c r="AD1" s="375">
        <f t="shared" si="0"/>
        <v>27</v>
      </c>
      <c r="AE1" s="375">
        <f t="shared" si="0"/>
        <v>28</v>
      </c>
      <c r="AF1" s="375">
        <f t="shared" si="0"/>
        <v>29</v>
      </c>
      <c r="AG1" s="375">
        <f t="shared" si="0"/>
        <v>30</v>
      </c>
      <c r="AH1" s="375">
        <f t="shared" si="0"/>
        <v>31</v>
      </c>
      <c r="AI1" s="1383" t="s">
        <v>172</v>
      </c>
      <c r="AJ1" s="1384"/>
      <c r="AK1" s="547"/>
      <c r="AL1" s="547"/>
      <c r="AM1" s="1385" t="s">
        <v>173</v>
      </c>
      <c r="AN1" s="1385"/>
      <c r="AO1" s="1385"/>
      <c r="AP1" s="1385"/>
      <c r="AQ1" s="1385"/>
      <c r="AR1" s="1385"/>
      <c r="AS1" s="1385"/>
      <c r="AT1" s="1385"/>
      <c r="AU1" s="1385"/>
      <c r="AV1" s="1385"/>
      <c r="AW1" s="1385"/>
      <c r="AX1" s="1385"/>
      <c r="AY1" s="1385"/>
      <c r="AZ1" s="1385"/>
      <c r="BA1" s="1385"/>
      <c r="BB1" s="1385"/>
      <c r="BC1" s="1385"/>
    </row>
    <row r="2" spans="1:95" ht="21" customHeight="1" x14ac:dyDescent="0.25">
      <c r="A2" s="1386" t="s">
        <v>0</v>
      </c>
      <c r="B2" s="233" t="s">
        <v>1</v>
      </c>
      <c r="C2" s="139">
        <v>1</v>
      </c>
      <c r="D2" s="821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1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1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1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1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1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2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1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1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1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2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1</v>
      </c>
      <c r="R2" s="821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1</v>
      </c>
      <c r="S2" s="821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821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2</v>
      </c>
      <c r="U2" s="821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1</v>
      </c>
      <c r="V2" s="821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821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2</v>
      </c>
      <c r="X2" s="821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1</v>
      </c>
      <c r="Y2" s="821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1</v>
      </c>
      <c r="Z2" s="821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2</v>
      </c>
      <c r="AA2" s="821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1</v>
      </c>
      <c r="AB2" s="821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1</v>
      </c>
      <c r="AC2" s="821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1</v>
      </c>
      <c r="AD2" s="821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1</v>
      </c>
      <c r="AE2" s="821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2</v>
      </c>
      <c r="AF2" s="821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1</v>
      </c>
      <c r="AG2" s="821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1</v>
      </c>
      <c r="AH2" s="821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1</v>
      </c>
      <c r="AI2" s="1389">
        <f>SUM(D2:AH2)-31</f>
        <v>6</v>
      </c>
      <c r="AJ2" s="1390"/>
      <c r="AK2" s="539"/>
      <c r="AL2" s="539"/>
      <c r="AM2" s="1391"/>
      <c r="AN2" s="1392"/>
      <c r="AO2" s="1392"/>
      <c r="AP2" s="1392"/>
      <c r="AQ2" s="1392"/>
      <c r="AR2" s="1392"/>
      <c r="AS2" s="1392"/>
      <c r="AT2" s="1392"/>
      <c r="AU2" s="1392"/>
      <c r="AV2" s="1392"/>
      <c r="AW2" s="1392"/>
      <c r="AX2" s="1392"/>
      <c r="AY2" s="1392"/>
      <c r="AZ2" s="1392"/>
      <c r="BA2" s="1392"/>
      <c r="BB2" s="1392"/>
      <c r="BC2" s="1393"/>
      <c r="BD2" s="1405">
        <f>12/24</f>
        <v>0.5</v>
      </c>
      <c r="BE2" s="1445">
        <f>24/24</f>
        <v>1</v>
      </c>
      <c r="BF2" s="1406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387"/>
      <c r="B3" s="234" t="s">
        <v>2</v>
      </c>
      <c r="C3" s="139">
        <v>4</v>
      </c>
      <c r="D3" s="4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$65,"D")+COUNTIF(D$61:D$65,"DT")+COUNTIF(D$61:D$65,"DTS")+COUNTIF(D$61:D$65,"DTS1")+COUNTIF(D$61:D$65,"DTSDS")+COUNTIF(D$61:D$65,"DTSDS1")+COUNTIF(D$61:D$65,"DTS5S")+COUNTIF(D$61:D$65,"DTS5S1")+COUNTIF(D$61:D$65,"S")+COUNTIF(D$61:D$65,"DTS4S")+COUNTIF(D$61:D$65,"DTS4S1")</f>
        <v>4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$65,"D")+COUNTIF(E$61:E$65,"DT")+COUNTIF(E$61:E$65,"DTS")+COUNTIF(E$61:E$65,"DTS1")+COUNTIF(E$61:E$65,"DTSDS")+COUNTIF(E$61:E$65,"DTSDS1")+COUNTIF(E$61:E$65,"DTS5S")+COUNTIF(E$61:E$65,"DTS5S1")+COUNTIF(E$61:E$65,"S")+COUNTIF(E$61:E$65,"DTS4S")+COUNTIF(E$61:E$65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$65,"D")+COUNTIF(F$61:F$65,"DT")+COUNTIF(F$61:F$65,"DTS")+COUNTIF(F$61:F$65,"DTS1")+COUNTIF(F$61:F$65,"DTSDS")+COUNTIF(F$61:F$65,"DTSDS1")+COUNTIF(F$61:F$65,"DTS5S")+COUNTIF(F$61:F$65,"DTS5S1")+COUNTIF(F$61:F$65,"S")+COUNTIF(F$61:F$65,"DTS4S")+COUNTIF(F$61:F$65,"DTS4S1")</f>
        <v>5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$65,"D")+COUNTIF(G$61:G$65,"DT")+COUNTIF(G$61:G$65,"DTS")+COUNTIF(G$61:G$65,"DTS1")+COUNTIF(G$61:G$65,"DTSDS")+COUNTIF(G$61:G$65,"DTSDS1")+COUNTIF(G$61:G$65,"DTS5S")+COUNTIF(G$61:G$65,"DTS5S1")+COUNTIF(G$61:G$65,"S")+COUNTIF(G$61:G$65,"DTS4S")+COUNTIF(G$61:G$65,"DTS4S1")</f>
        <v>5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$65,"D")+COUNTIF(H$61:H$65,"DT")+COUNTIF(H$61:H$65,"DTS")+COUNTIF(H$61:H$65,"DTS1")+COUNTIF(H$61:H$65,"DTSDS")+COUNTIF(H$61:H$65,"DTSDS1")+COUNTIF(H$61:H$65,"DTS5S")+COUNTIF(H$61:H$65,"DTS5S1")+COUNTIF(H$61:H$65,"S")+COUNTIF(H$61:H$65,"DTS4S")+COUNTIF(H$61:H$65,"DTS4S1")</f>
        <v>4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$65,"D")+COUNTIF(I$61:I$65,"DT")+COUNTIF(I$61:I$65,"DTS")+COUNTIF(I$61:I$65,"DTS1")+COUNTIF(I$61:I$65,"DTSDS")+COUNTIF(I$61:I$65,"DTSDS1")+COUNTIF(I$61:I$65,"DTS5S")+COUNTIF(I$61:I$65,"DTS5S1")+COUNTIF(I$61:I$65,"S")+COUNTIF(I$61:I$65,"DTS4S")+COUNTIF(I$61:I$65,"DTS4S1")</f>
        <v>3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$65,"D")+COUNTIF(J$61:J$65,"DT")+COUNTIF(J$61:J$65,"DTS")+COUNTIF(J$61:J$65,"DTS1")+COUNTIF(J$61:J$65,"DTSDS")+COUNTIF(J$61:J$65,"DTSDS1")+COUNTIF(J$61:J$65,"DTS5S")+COUNTIF(J$61:J$65,"DTS5S1")+COUNTIF(J$61:J$65,"S")+COUNTIF(J$61:J$65,"DTS4S")+COUNTIF(J$61:J$65,"DTS4S1")</f>
        <v>5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$65,"D")+COUNTIF(K$61:K$65,"DT")+COUNTIF(K$61:K$65,"DTS")+COUNTIF(K$61:K$65,"DTS1")+COUNTIF(K$61:K$65,"DTSDS")+COUNTIF(K$61:K$65,"DTSDS1")+COUNTIF(K$61:K$65,"DTS5S")+COUNTIF(K$61:K$65,"DTS5S1")+COUNTIF(K$61:K$65,"S")+COUNTIF(K$61:K$65,"DTS4S")+COUNTIF(K$61:K$65,"DTS4S1")</f>
        <v>4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$65,"D")+COUNTIF(L$61:L$65,"DT")+COUNTIF(L$61:L$65,"DTS")+COUNTIF(L$61:L$65,"DTS1")+COUNTIF(L$61:L$65,"DTSDS")+COUNTIF(L$61:L$65,"DTSDS1")+COUNTIF(L$61:L$65,"DTS5S")+COUNTIF(L$61:L$65,"DTS5S1")+COUNTIF(L$61:L$65,"S")+COUNTIF(L$61:L$65,"DTS4S")+COUNTIF(L$61:L$65,"DTS4S1")</f>
        <v>4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$65,"D")+COUNTIF(M$61:M$65,"DT")+COUNTIF(M$61:M$65,"DTS")+COUNTIF(M$61:M$65,"DTS1")+COUNTIF(M$61:M$65,"DTSDS")+COUNTIF(M$61:M$65,"DTSDS1")+COUNTIF(M$61:M$65,"DTS5S")+COUNTIF(M$61:M$65,"DTS5S1")+COUNTIF(M$61:M$65,"S")+COUNTIF(M$61:M$65,"DTS4S")+COUNTIF(M$61:M$65,"DTS4S1")</f>
        <v>4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$65,"D")+COUNTIF(N$61:N$65,"DT")+COUNTIF(N$61:N$65,"DTS")+COUNTIF(N$61:N$65,"DTS1")+COUNTIF(N$61:N$65,"DTSDS")+COUNTIF(N$61:N$65,"DTSDS1")+COUNTIF(N$61:N$65,"DTS5S")+COUNTIF(N$61:N$65,"DTS5S1")+COUNTIF(N$61:N$65,"S")+COUNTIF(N$61:N$65,"DTS4S")+COUNTIF(N$61:N$65,"DTS4S1")</f>
        <v>5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$65,"D")+COUNTIF(O$61:O$65,"DT")+COUNTIF(O$61:O$65,"DTS")+COUNTIF(O$61:O$65,"DTS1")+COUNTIF(O$61:O$65,"DTSDS")+COUNTIF(O$61:O$65,"DTSDS1")+COUNTIF(O$61:O$65,"DTS5S")+COUNTIF(O$61:O$65,"DTS5S1")+COUNTIF(O$61:O$65,"S")+COUNTIF(O$61:O$65,"DTS4S")+COUNTIF(O$61:O$65,"DTS4S1")</f>
        <v>4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$65,"D")+COUNTIF(P$61:P$65,"DT")+COUNTIF(P$61:P$65,"DTS")+COUNTIF(P$61:P$65,"DTS1")+COUNTIF(P$61:P$65,"DTSDS")+COUNTIF(P$61:P$65,"DTSDS1")+COUNTIF(P$61:P$65,"DTS5S")+COUNTIF(P$61:P$65,"DTS5S1")+COUNTIF(P$61:P$65,"S")+COUNTIF(P$61:P$65,"DTS4S")+COUNTIF(P$61:P$65,"DTS4S1")</f>
        <v>3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$65,"D")+COUNTIF(Q$61:Q$65,"DT")+COUNTIF(Q$61:Q$65,"DTS")+COUNTIF(Q$61:Q$65,"DTS1")+COUNTIF(Q$61:Q$65,"DTSDS")+COUNTIF(Q$61:Q$65,"DTSDS1")+COUNTIF(Q$61:Q$65,"DTS5S")+COUNTIF(Q$61:Q$65,"DTS5S1")+COUNTIF(Q$61:Q$65,"S")+COUNTIF(Q$61:Q$65,"DTS4S")+COUNTIF(Q$61:Q$65,"DTS4S1")</f>
        <v>5</v>
      </c>
      <c r="R3" s="4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$65,"D")+COUNTIF(R$61:R$65,"DT")+COUNTIF(R$61:R$65,"DTS")+COUNTIF(R$61:R$65,"DTS1")+COUNTIF(R$61:R$65,"DTSDS")+COUNTIF(R$61:R$65,"DTSDS1")+COUNTIF(R$61:R$65,"DTS5S")+COUNTIF(R$61:R$65,"DTS5S1")+COUNTIF(R$61:R$65,"S")+COUNTIF(R$61:R$65,"DTS4S")+COUNTIF(R$61:R$65,"DTS4S1")</f>
        <v>5</v>
      </c>
      <c r="S3" s="4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$65,"D")+COUNTIF(S$61:S$65,"DT")+COUNTIF(S$61:S$65,"DTS")+COUNTIF(S$61:S$65,"DTS1")+COUNTIF(S$61:S$65,"DTSDS")+COUNTIF(S$61:S$65,"DTSDS1")+COUNTIF(S$61:S$65,"DTS5S")+COUNTIF(S$61:S$65,"DTS5S1")+COUNTIF(S$61:S$65,"S")+COUNTIF(S$61:S$65,"DTS4S")+COUNTIF(S$61:S$65,"DTS4S1")</f>
        <v>5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$65,"D")+COUNTIF(T$61:T$65,"DT")+COUNTIF(T$61:T$65,"DTS")+COUNTIF(T$61:T$65,"DTS1")+COUNTIF(T$61:T$65,"DTSDS")+COUNTIF(T$61:T$65,"DTSDS1")+COUNTIF(T$61:T$65,"DTS5S")+COUNTIF(T$61:T$65,"DTS5S1")+COUNTIF(T$61:T$65,"S")+COUNTIF(T$61:T$65,"DTS4S")+COUNTIF(T$61:T$65,"DTS4S1")</f>
        <v>4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$65,"D")+COUNTIF(U$61:U$65,"DT")+COUNTIF(U$61:U$65,"DTS")+COUNTIF(U$61:U$65,"DTS1")+COUNTIF(U$61:U$65,"DTSDS")+COUNTIF(U$61:U$65,"DTSDS1")+COUNTIF(U$61:U$65,"DTS5S")+COUNTIF(U$61:U$65,"DTS5S1")+COUNTIF(U$61:U$65,"S")+COUNTIF(U$61:U$65,"DTS4S")+COUNTIF(U$61:U$65,"DTS4S1")</f>
        <v>4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$65,"D")+COUNTIF(V$61:V$65,"DT")+COUNTIF(V$61:V$65,"DTS")+COUNTIF(V$61:V$65,"DTS1")+COUNTIF(V$61:V$65,"DTSDS")+COUNTIF(V$61:V$65,"DTSDS1")+COUNTIF(V$61:V$65,"DTS5S")+COUNTIF(V$61:V$65,"DTS5S1")+COUNTIF(V$61:V$65,"S")+COUNTIF(V$61:V$65,"DTS4S")+COUNTIF(V$61:V$65,"DTS4S1")</f>
        <v>6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$65,"D")+COUNTIF(W$61:W$65,"DT")+COUNTIF(W$61:W$65,"DTS")+COUNTIF(W$61:W$65,"DTS1")+COUNTIF(W$61:W$65,"DTSDS")+COUNTIF(W$61:W$65,"DTSDS1")+COUNTIF(W$61:W$65,"DTS5S")+COUNTIF(W$61:W$65,"DTS5S1")+COUNTIF(W$61:W$65,"S")+COUNTIF(W$61:W$65,"DTS4S")+COUNTIF(W$61:W$65,"DTS4S1")</f>
        <v>4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$65,"D")+COUNTIF(X$61:X$65,"DT")+COUNTIF(X$61:X$65,"DTS")+COUNTIF(X$61:X$65,"DTS1")+COUNTIF(X$61:X$65,"DTSDS")+COUNTIF(X$61:X$65,"DTSDS1")+COUNTIF(X$61:X$65,"DTS5S")+COUNTIF(X$61:X$65,"DTS5S1")+COUNTIF(X$61:X$65,"S")+COUNTIF(X$61:X$65,"DTS4S")+COUNTIF(X$61:X$65,"DTS4S1")</f>
        <v>5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$65,"D")+COUNTIF(Y$61:Y$65,"DT")+COUNTIF(Y$61:Y$65,"DTS")+COUNTIF(Y$61:Y$65,"DTS1")+COUNTIF(Y$61:Y$65,"DTSDS")+COUNTIF(Y$61:Y$65,"DTSDS1")+COUNTIF(Y$61:Y$65,"DTS5S")+COUNTIF(Y$61:Y$65,"DTS5S1")+COUNTIF(Y$61:Y$65,"S")+COUNTIF(Y$61:Y$65,"DTS4S")+COUNTIF(Y$61:Y$65,"DTS4S1")</f>
        <v>4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$65,"D")+COUNTIF(Z$61:Z$65,"DT")+COUNTIF(Z$61:Z$65,"DTS")+COUNTIF(Z$61:Z$65,"DTS1")+COUNTIF(Z$61:Z$65,"DTSDS")+COUNTIF(Z$61:Z$65,"DTSDS1")+COUNTIF(Z$61:Z$65,"DTS5S")+COUNTIF(Z$61:Z$65,"DTS5S1")+COUNTIF(Z$61:Z$65,"S")+COUNTIF(Z$61:Z$65,"DTS4S")+COUNTIF(Z$61:Z$65,"DTS4S1")</f>
        <v>3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$65,"D")+COUNTIF(AA$61:AA$65,"DT")+COUNTIF(AA$61:AA$65,"DTS")+COUNTIF(AA$61:AA$65,"DTS1")+COUNTIF(AA$61:AA$65,"DTSDS")+COUNTIF(AA$61:AA$65,"DTSDS1")+COUNTIF(AA$61:AA$65,"DTS5S")+COUNTIF(AA$61:AA$65,"DTS5S1")+COUNTIF(AA$61:AA$65,"S")+COUNTIF(AA$61:AA$65,"DTS4S")+COUNTIF(AA$61:AA$65,"DTS4S1")</f>
        <v>6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$65,"D")+COUNTIF(AB$61:AB$65,"DT")+COUNTIF(AB$61:AB$65,"DTS")+COUNTIF(AB$61:AB$65,"DTS1")+COUNTIF(AB$61:AB$65,"DTSDS")+COUNTIF(AB$61:AB$65,"DTSDS1")+COUNTIF(AB$61:AB$65,"DTS5S")+COUNTIF(AB$61:AB$65,"DTS5S1")+COUNTIF(AB$61:AB$65,"S")+COUNTIF(AB$61:AB$65,"DTS4S")+COUNTIF(AB$61:AB$65,"DTS4S1")</f>
        <v>4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$65,"D")+COUNTIF(AC$61:AC$65,"DT")+COUNTIF(AC$61:AC$65,"DTS")+COUNTIF(AC$61:AC$65,"DTS1")+COUNTIF(AC$61:AC$65,"DTSDS")+COUNTIF(AC$61:AC$65,"DTSDS1")+COUNTIF(AC$61:AC$65,"DTS5S")+COUNTIF(AC$61:AC$65,"DTS5S1")+COUNTIF(AC$61:AC$65,"S")+COUNTIF(AC$61:AC$65,"DTS4S")+COUNTIF(AC$61:AC$65,"DTS4S1")</f>
        <v>4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$65,"D")+COUNTIF(AD$61:AD$65,"DT")+COUNTIF(AD$61:AD$65,"DTS")+COUNTIF(AD$61:AD$65,"DTS1")+COUNTIF(AD$61:AD$65,"DTSDS")+COUNTIF(AD$61:AD$65,"DTSDS1")+COUNTIF(AD$61:AD$65,"DTS5S")+COUNTIF(AD$61:AD$65,"DTS5S1")+COUNTIF(AD$61:AD$65,"S")+COUNTIF(AD$61:AD$65,"DTS4S")+COUNTIF(AD$61:AD$65,"DTS4S1")</f>
        <v>5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$65,"D")+COUNTIF(AE$61:AE$65,"DT")+COUNTIF(AE$61:AE$65,"DTS")+COUNTIF(AE$61:AE$65,"DTS1")+COUNTIF(AE$61:AE$65,"DTSDS")+COUNTIF(AE$61:AE$65,"DTSDS1")+COUNTIF(AE$61:AE$65,"DTS5S")+COUNTIF(AE$61:AE$65,"DTS5S1")+COUNTIF(AE$61:AE$65,"S")+COUNTIF(AE$61:AE$65,"DTS4S")+COUNTIF(AE$61:AE$65,"DTS4S1")</f>
        <v>5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$65,"D")+COUNTIF(AF$61:AF$65,"DT")+COUNTIF(AF$61:AF$65,"DTS")+COUNTIF(AF$61:AF$65,"DTS1")+COUNTIF(AF$61:AF$65,"DTSDS")+COUNTIF(AF$61:AF$65,"DTSDS1")+COUNTIF(AF$61:AF$65,"DTS5S")+COUNTIF(AF$61:AF$65,"DTS5S1")+COUNTIF(AF$61:AF$65,"S")+COUNTIF(AF$61:AF$65,"DTS4S")+COUNTIF(AF$61:AF$65,"DTS4S1")</f>
        <v>3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$65,"D")+COUNTIF(AG$61:AG$65,"DT")+COUNTIF(AG$61:AG$65,"DTS")+COUNTIF(AG$61:AG$65,"DTS1")+COUNTIF(AG$61:AG$65,"DTSDS")+COUNTIF(AG$61:AG$65,"DTSDS1")+COUNTIF(AG$61:AG$65,"DTS5S")+COUNTIF(AG$61:AG$65,"DTS5S1")+COUNTIF(AG$61:AG$65,"S")+COUNTIF(AG$61:AG$65,"DTS4S")+COUNTIF(AG$61:AG$65,"DTS4S1")</f>
        <v>3</v>
      </c>
      <c r="AH3" s="4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$65,"D")+COUNTIF(AH$61:AH$65,"DT")+COUNTIF(AH$61:AH$65,"DTS")+COUNTIF(AH$61:AH$65,"DTS1")+COUNTIF(AH$61:AH$65,"DTSDS")+COUNTIF(AH$61:AH$65,"DTSDS1")+COUNTIF(AH$61:AH$65,"DTS5S")+COUNTIF(AH$61:AH$65,"DTS5S1")+COUNTIF(AH$61:AH$65,"S")+COUNTIF(AH$61:AH$65,"DTS4S")+COUNTIF(AH$61:AH$65,"DTS4S1")</f>
        <v>7</v>
      </c>
      <c r="AI3" s="1389">
        <f>SUM(D3:AH3)-(4*31)</f>
        <v>12</v>
      </c>
      <c r="AJ3" s="1390"/>
      <c r="AK3" s="540"/>
      <c r="AL3" s="540"/>
      <c r="AM3" s="1394"/>
      <c r="AN3" s="1395"/>
      <c r="AO3" s="1395"/>
      <c r="AP3" s="1395"/>
      <c r="AQ3" s="1395"/>
      <c r="AR3" s="1395"/>
      <c r="AS3" s="1395"/>
      <c r="AT3" s="1395"/>
      <c r="AU3" s="1395"/>
      <c r="AV3" s="1395"/>
      <c r="AW3" s="1395"/>
      <c r="AX3" s="1395"/>
      <c r="AY3" s="1395"/>
      <c r="AZ3" s="1395"/>
      <c r="BA3" s="1395"/>
      <c r="BB3" s="1395"/>
      <c r="BC3" s="1396"/>
      <c r="BD3" s="1405"/>
      <c r="BE3" s="1445"/>
      <c r="BF3" s="1407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388"/>
      <c r="B4" s="639" t="s">
        <v>3</v>
      </c>
      <c r="C4" s="640">
        <v>8</v>
      </c>
      <c r="D4" s="4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$66:D$75,"D")+COUNTIF(D$66:D$75,"DT")+COUNTIF(D$66:D$75,"DTS")+COUNTIF(D$66:D$75,"DTS1")+COUNTIF(D$66:D$75,"DTSDS")+COUNTIF(D$66:D$75,"DTSDS1")+COUNTIF(D$66:D$75,"DTS5S")+COUNTIF(D$66:D$75,"DTS5S1")+COUNTIF(D$66:D$75,"S")+COUNTIF(D$66:D$75,"DTS4S")+COUNTIF(D$66:D$75,"DTS4S1")</f>
        <v>8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$66:E$75,"D")+COUNTIF(E$66:E$75,"DT")+COUNTIF(E$66:E$75,"DTS")+COUNTIF(E$66:E$75,"DTS1")+COUNTIF(E$66:E$75,"DTSDS")+COUNTIF(E$66:E$75,"DTSDS1")+COUNTIF(E$66:E$75,"DTS5S")+COUNTIF(E$66:E$75,"DTS5S1")+COUNTIF(E$66:E$75,"S")+COUNTIF(E$66:E$75,"DTS4S")+COUNTIF(E$66:E$75,"DTS4S1")</f>
        <v>8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$66:F$75,"D")+COUNTIF(F$66:F$75,"DT")+COUNTIF(F$66:F$75,"DTS")+COUNTIF(F$66:F$75,"DTS1")+COUNTIF(F$66:F$75,"DTSDS")+COUNTIF(F$66:F$75,"DTSDS1")+COUNTIF(F$66:F$75,"DTS5S")+COUNTIF(F$66:F$75,"DTS5S1")+COUNTIF(F$66:F$75,"S")+COUNTIF(F$66:F$75,"DTS4S")+COUNTIF(F$66:F$75,"DTS4S1")</f>
        <v>7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$66:G$75,"D")+COUNTIF(G$66:G$75,"DT")+COUNTIF(G$66:G$75,"DTS")+COUNTIF(G$66:G$75,"DTS1")+COUNTIF(G$66:G$75,"DTSDS")+COUNTIF(G$66:G$75,"DTSDS1")+COUNTIF(G$66:G$75,"DTS5S")+COUNTIF(G$66:G$75,"DTS5S1")+COUNTIF(G$66:G$75,"S")+COUNTIF(G$66:G$75,"DTS4S")+COUNTIF(G$66:G$75,"DTS4S1")</f>
        <v>7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$66:H$75,"D")+COUNTIF(H$66:H$75,"DT")+COUNTIF(H$66:H$75,"DTS")+COUNTIF(H$66:H$75,"DTS1")+COUNTIF(H$66:H$75,"DTSDS")+COUNTIF(H$66:H$75,"DTSDS1")+COUNTIF(H$66:H$75,"DTS5S")+COUNTIF(H$66:H$75,"DTS5S1")+COUNTIF(H$66:H$75,"S")+COUNTIF(H$66:H$75,"DTS4S")+COUNTIF(H$66:H$75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$66:I$75,"D")+COUNTIF(I$66:I$75,"DT")+COUNTIF(I$66:I$75,"DTS")+COUNTIF(I$66:I$75,"DTS1")+COUNTIF(I$66:I$75,"DTSDS")+COUNTIF(I$66:I$75,"DTSDS1")+COUNTIF(I$66:I$75,"DTS5S")+COUNTIF(I$66:I$75,"DTS5S1")+COUNTIF(I$66:I$75,"S")+COUNTIF(I$66:I$75,"DTS4S")+COUNTIF(I$66:I$75,"DTS4S1")</f>
        <v>8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$66:J$75,"D")+COUNTIF(J$66:J$75,"DT")+COUNTIF(J$66:J$75,"DTS")+COUNTIF(J$66:J$75,"DTS1")+COUNTIF(J$66:J$75,"DTSDS")+COUNTIF(J$66:J$75,"DTSDS1")+COUNTIF(J$66:J$75,"DTS5S")+COUNTIF(J$66:J$75,"DTS5S1")+COUNTIF(J$66:J$75,"S")+COUNTIF(J$66:J$75,"DTS4S")+COUNTIF(J$66:J$75,"DTS4S1")</f>
        <v>7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$66:K$75,"D")+COUNTIF(K$66:K$75,"DT")+COUNTIF(K$66:K$75,"DTS")+COUNTIF(K$66:K$75,"DTS1")+COUNTIF(K$66:K$75,"DTSDS")+COUNTIF(K$66:K$75,"DTSDS1")+COUNTIF(K$66:K$75,"DTS5S")+COUNTIF(K$66:K$75,"DTS5S1")+COUNTIF(K$66:K$75,"S")+COUNTIF(K$66:K$75,"DTS4S")+COUNTIF(K$66:K$75,"DTS4S1")</f>
        <v>8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$66:L$75,"D")+COUNTIF(L$66:L$75,"DT")+COUNTIF(L$66:L$75,"DTS")+COUNTIF(L$66:L$75,"DTS1")+COUNTIF(L$66:L$75,"DTSDS")+COUNTIF(L$66:L$75,"DTSDS1")+COUNTIF(L$66:L$75,"DTS5S")+COUNTIF(L$66:L$75,"DTS5S1")+COUNTIF(L$66:L$75,"S")+COUNTIF(L$66:L$75,"DTS4S")+COUNTIF(L$66:L$75,"DTS4S1")</f>
        <v>8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$66:M$75,"D")+COUNTIF(M$66:M$75,"DT")+COUNTIF(M$66:M$75,"DTS")+COUNTIF(M$66:M$75,"DTS1")+COUNTIF(M$66:M$75,"DTSDS")+COUNTIF(M$66:M$75,"DTSDS1")+COUNTIF(M$66:M$75,"DTS5S")+COUNTIF(M$66:M$75,"DTS5S1")+COUNTIF(M$66:M$75,"S")+COUNTIF(M$66:M$75,"DTS4S")+COUNTIF(M$66:M$75,"DTS4S1")</f>
        <v>8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$66:N$75,"D")+COUNTIF(N$66:N$75,"DT")+COUNTIF(N$66:N$75,"DTS")+COUNTIF(N$66:N$75,"DTS1")+COUNTIF(N$66:N$75,"DTSDS")+COUNTIF(N$66:N$75,"DTSDS1")+COUNTIF(N$66:N$75,"DTS5S")+COUNTIF(N$66:N$75,"DTS5S1")+COUNTIF(N$66:N$75,"S")+COUNTIF(N$66:N$75,"DTS4S")+COUNTIF(N$66:N$75,"DTS4S1")</f>
        <v>7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$66:O$75,"D")+COUNTIF(O$66:O$75,"DT")+COUNTIF(O$66:O$75,"DTS")+COUNTIF(O$66:O$75,"DTS1")+COUNTIF(O$66:O$75,"DTSDS")+COUNTIF(O$66:O$75,"DTSDS1")+COUNTIF(O$66:O$75,"DTS5S")+COUNTIF(O$66:O$75,"DTS5S1")+COUNTIF(O$66:O$75,"S")+COUNTIF(O$66:O$75,"DTS4S")+COUNTIF(O$66:O$75,"DTS4S1")</f>
        <v>8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$66:P$75,"D")+COUNTIF(P$66:P$75,"DT")+COUNTIF(P$66:P$75,"DTS")+COUNTIF(P$66:P$75,"DTS1")+COUNTIF(P$66:P$75,"DTSDS")+COUNTIF(P$66:P$75,"DTSDS1")+COUNTIF(P$66:P$75,"DTS5S")+COUNTIF(P$66:P$75,"DTS5S1")+COUNTIF(P$66:P$75,"S")+COUNTIF(P$66:P$75,"DTS4S")+COUNTIF(P$66:P$75,"DTS4S1")</f>
        <v>8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$66:Q$75,"D")+COUNTIF(Q$66:Q$75,"DT")+COUNTIF(Q$66:Q$75,"DTS")+COUNTIF(Q$66:Q$75,"DTS1")+COUNTIF(Q$66:Q$75,"DTSDS")+COUNTIF(Q$66:Q$75,"DTSDS1")+COUNTIF(Q$66:Q$75,"DTS5S")+COUNTIF(Q$66:Q$75,"DTS5S1")+COUNTIF(Q$66:Q$75,"S")+COUNTIF(Q$66:Q$75,"DTS4S")+COUNTIF(Q$66:Q$75,"DTS4S1")</f>
        <v>7</v>
      </c>
      <c r="R4" s="4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$66:R$75,"D")+COUNTIF(R$66:R$75,"DT")+COUNTIF(R$66:R$75,"DTS")+COUNTIF(R$66:R$75,"DTS1")+COUNTIF(R$66:R$75,"DTSDS")+COUNTIF(R$66:R$75,"DTSDS1")+COUNTIF(R$66:R$75,"DTS5S")+COUNTIF(R$66:R$75,"DTS5S1")+COUNTIF(R$66:R$75,"S")+COUNTIF(R$66:R$75,"DTS4S")+COUNTIF(R$66:R$75,"DTS4S1")</f>
        <v>7</v>
      </c>
      <c r="S4" s="4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$66:S$75,"D")+COUNTIF(S$66:S$75,"DT")+COUNTIF(S$66:S$75,"DTS")+COUNTIF(S$66:S$75,"DTS1")+COUNTIF(S$66:S$75,"DTSDS")+COUNTIF(S$66:S$75,"DTSDS1")+COUNTIF(S$66:S$75,"DTS5S")+COUNTIF(S$66:S$75,"DTS5S1")+COUNTIF(S$66:S$75,"S")+COUNTIF(S$66:S$75,"DTS4S")+COUNTIF(S$66:S$75,"DTS4S1")</f>
        <v>7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$66:T$75,"D")+COUNTIF(T$66:T$75,"DT")+COUNTIF(T$66:T$75,"DTS")+COUNTIF(T$66:T$75,"DTS1")+COUNTIF(T$66:T$75,"DTSDS")+COUNTIF(T$66:T$75,"DTSDS1")+COUNTIF(T$66:T$75,"DTS5S")+COUNTIF(T$66:T$75,"DTS5S1")+COUNTIF(T$66:T$75,"S")+COUNTIF(T$66:T$75,"DTS4S")+COUNTIF(T$66:T$75,"DTS4S1")</f>
        <v>7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$66:U$75,"D")+COUNTIF(U$66:U$75,"DT")+COUNTIF(U$66:U$75,"DTS")+COUNTIF(U$66:U$75,"DTS1")+COUNTIF(U$66:U$75,"DTSDS")+COUNTIF(U$66:U$75,"DTSDS1")+COUNTIF(U$66:U$75,"DTS5S")+COUNTIF(U$66:U$75,"DTS5S1")+COUNTIF(U$66:U$75,"S")+COUNTIF(U$66:U$75,"DTS4S")+COUNTIF(U$66:U$75,"DTS4S1")</f>
        <v>7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$66:V$75,"D")+COUNTIF(V$66:V$75,"DT")+COUNTIF(V$66:V$75,"DTS")+COUNTIF(V$66:V$75,"DTS1")+COUNTIF(V$66:V$75,"DTSDS")+COUNTIF(V$66:V$75,"DTSDS1")+COUNTIF(V$66:V$75,"DTS5S")+COUNTIF(V$66:V$75,"DTS5S1")+COUNTIF(V$66:V$75,"S")+COUNTIF(V$66:V$75,"DTS4S")+COUNTIF(V$66:V$75,"DTS4S1")</f>
        <v>6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$66:W$75,"D")+COUNTIF(W$66:W$75,"DT")+COUNTIF(W$66:W$75,"DTS")+COUNTIF(W$66:W$75,"DTS1")+COUNTIF(W$66:W$75,"DTSDS")+COUNTIF(W$66:W$75,"DTSDS1")+COUNTIF(W$66:W$75,"DTS5S")+COUNTIF(W$66:W$75,"DTS5S1")+COUNTIF(W$66:W$75,"S")+COUNTIF(W$66:W$75,"DTS4S")+COUNTIF(W$66:W$75,"DTS4S1")</f>
        <v>7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$66:X$75,"D")+COUNTIF(X$66:X$75,"DT")+COUNTIF(X$66:X$75,"DTS")+COUNTIF(X$66:X$75,"DTS1")+COUNTIF(X$66:X$75,"DTSDS")+COUNTIF(X$66:X$75,"DTSDS1")+COUNTIF(X$66:X$75,"DTS5S")+COUNTIF(X$66:X$75,"DTS5S1")+COUNTIF(X$66:X$75,"S")+COUNTIF(X$66:X$75,"DTS4S")+COUNTIF(X$66:X$75,"DTS4S1")</f>
        <v>7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$66:Y$75,"D")+COUNTIF(Y$66:Y$75,"DT")+COUNTIF(Y$66:Y$75,"DTS")+COUNTIF(Y$66:Y$75,"DTS1")+COUNTIF(Y$66:Y$75,"DTSDS")+COUNTIF(Y$66:Y$75,"DTSDS1")+COUNTIF(Y$66:Y$75,"DTS5S")+COUNTIF(Y$66:Y$75,"DTS5S1")+COUNTIF(Y$66:Y$75,"S")+COUNTIF(Y$66:Y$75,"DTS4S")+COUNTIF(Y$66:Y$75,"DTS4S1")</f>
        <v>7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$66:Z$75,"D")+COUNTIF(Z$66:Z$75,"DT")+COUNTIF(Z$66:Z$75,"DTS")+COUNTIF(Z$66:Z$75,"DTS1")+COUNTIF(Z$66:Z$75,"DTSDS")+COUNTIF(Z$66:Z$75,"DTSDS1")+COUNTIF(Z$66:Z$75,"DTS5S")+COUNTIF(Z$66:Z$75,"DTS5S1")+COUNTIF(Z$66:Z$75,"S")+COUNTIF(Z$66:Z$75,"DTS4S")+COUNTIF(Z$66:Z$75,"DTS4S1")</f>
        <v>8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$66:AA$75,"D")+COUNTIF(AA$66:AA$75,"DT")+COUNTIF(AA$66:AA$75,"DTS")+COUNTIF(AA$66:AA$75,"DTS1")+COUNTIF(AA$66:AA$75,"DTSDS")+COUNTIF(AA$66:AA$75,"DTSDS1")+COUNTIF(AA$66:AA$75,"DTS5S")+COUNTIF(AA$66:AA$75,"DTS5S1")+COUNTIF(AA$66:AA$75,"S")+COUNTIF(AA$66:AA$75,"DTS4S")+COUNTIF(AA$66:AA$75,"DTS4S1")</f>
        <v>6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$66:AB$75,"D")+COUNTIF(AB$66:AB$75,"DT")+COUNTIF(AB$66:AB$75,"DTS")+COUNTIF(AB$66:AB$75,"DTS1")+COUNTIF(AB$66:AB$75,"DTSDS")+COUNTIF(AB$66:AB$75,"DTSDS1")+COUNTIF(AB$66:AB$75,"DTS5S")+COUNTIF(AB$66:AB$75,"DTS5S1")+COUNTIF(AB$66:AB$75,"S")+COUNTIF(AB$66:AB$75,"DTS4S")+COUNTIF(AB$66:AB$75,"DTS4S1")</f>
        <v>8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$66:AC$75,"D")+COUNTIF(AC$66:AC$75,"DT")+COUNTIF(AC$66:AC$75,"DTS")+COUNTIF(AC$66:AC$75,"DTS1")+COUNTIF(AC$66:AC$75,"DTSDS")+COUNTIF(AC$66:AC$75,"DTSDS1")+COUNTIF(AC$66:AC$75,"DTS5S")+COUNTIF(AC$66:AC$75,"DTS5S1")+COUNTIF(AC$66:AC$75,"S")+COUNTIF(AC$66:AC$75,"DTS4S")+COUNTIF(AC$66:AC$75,"DTS4S1")</f>
        <v>8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$66:AD$75,"D")+COUNTIF(AD$66:AD$75,"DT")+COUNTIF(AD$66:AD$75,"DTS")+COUNTIF(AD$66:AD$75,"DTS1")+COUNTIF(AD$66:AD$75,"DTSDS")+COUNTIF(AD$66:AD$75,"DTSDS1")+COUNTIF(AD$66:AD$75,"DTS5S")+COUNTIF(AD$66:AD$75,"DTS5S1")+COUNTIF(AD$66:AD$75,"S")+COUNTIF(AD$66:AD$75,"DTS4S")+COUNTIF(AD$66:AD$75,"DTS4S1")</f>
        <v>7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$66:AE$75,"D")+COUNTIF(AE$66:AE$75,"DT")+COUNTIF(AE$66:AE$75,"DTS")+COUNTIF(AE$66:AE$75,"DTS1")+COUNTIF(AE$66:AE$75,"DTSDS")+COUNTIF(AE$66:AE$75,"DTSDS1")+COUNTIF(AE$66:AE$75,"DTS5S")+COUNTIF(AE$66:AE$75,"DTS5S1")+COUNTIF(AE$66:AE$75,"S")+COUNTIF(AE$66:AE$75,"DTS4S")+COUNTIF(AE$66:AE$75,"DTS4S1")</f>
        <v>6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$66:AF$75,"D")+COUNTIF(AF$66:AF$75,"DT")+COUNTIF(AF$66:AF$75,"DTS")+COUNTIF(AF$66:AF$75,"DTS1")+COUNTIF(AF$66:AF$75,"DTSDS")+COUNTIF(AF$66:AF$75,"DTSDS1")+COUNTIF(AF$66:AF$75,"DTS5S")+COUNTIF(AF$66:AF$75,"DTS5S1")+COUNTIF(AF$66:AF$75,"S")+COUNTIF(AF$66:AF$75,"DTS4S")+COUNTIF(AF$66:AF$75,"DTS4S1")</f>
        <v>8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$66:AG$75,"D")+COUNTIF(AG$66:AG$75,"DT")+COUNTIF(AG$66:AG$75,"DTS")+COUNTIF(AG$66:AG$75,"DTS1")+COUNTIF(AG$66:AG$75,"DTSDS")+COUNTIF(AG$66:AG$75,"DTSDS1")+COUNTIF(AG$66:AG$75,"DTS5S")+COUNTIF(AG$66:AG$75,"DTS5S1")+COUNTIF(AG$66:AG$75,"S")+COUNTIF(AG$66:AG$75,"DTS4S")+COUNTIF(AG$66:AG$75,"DTS4S1")</f>
        <v>8</v>
      </c>
      <c r="AH4" s="4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$66:AH$75,"D")+COUNTIF(AH$66:AH$75,"DT")+COUNTIF(AH$66:AH$75,"DTS")+COUNTIF(AH$66:AH$75,"DTS1")+COUNTIF(AH$66:AH$75,"DTSDS")+COUNTIF(AH$66:AH$75,"DTSDS1")+COUNTIF(AH$66:AH$75,"DTS5S")+COUNTIF(AH$66:AH$75,"DTS5S1")+COUNTIF(AH$66:AH$75,"S")+COUNTIF(AH$66:AH$75,"DTS4S")+COUNTIF(AH$66:AH$75,"DTS4S1")</f>
        <v>5</v>
      </c>
      <c r="AI4" s="1389">
        <f>SUM(D4:AH4)-(8*31)</f>
        <v>-22</v>
      </c>
      <c r="AJ4" s="1390"/>
      <c r="AK4" s="540"/>
      <c r="AL4" s="540"/>
      <c r="AM4" s="1394"/>
      <c r="AN4" s="1395"/>
      <c r="AO4" s="1395"/>
      <c r="AP4" s="1395"/>
      <c r="AQ4" s="1395"/>
      <c r="AR4" s="1395"/>
      <c r="AS4" s="1395"/>
      <c r="AT4" s="1395"/>
      <c r="AU4" s="1395"/>
      <c r="AV4" s="1395"/>
      <c r="AW4" s="1395"/>
      <c r="AX4" s="1395"/>
      <c r="AY4" s="1395"/>
      <c r="AZ4" s="1395"/>
      <c r="BA4" s="1395"/>
      <c r="BB4" s="1395"/>
      <c r="BC4" s="1396"/>
      <c r="BD4" s="1405"/>
      <c r="BE4" s="1445"/>
      <c r="BF4" s="1408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397"/>
      <c r="B5" s="1398"/>
      <c r="C5" s="1399"/>
      <c r="D5" s="822">
        <f t="shared" ref="D5:AH5" si="1">+D2+D3+D4</f>
        <v>13</v>
      </c>
      <c r="E5" s="822">
        <f t="shared" si="1"/>
        <v>13</v>
      </c>
      <c r="F5" s="822">
        <f t="shared" si="1"/>
        <v>13</v>
      </c>
      <c r="G5" s="822">
        <f t="shared" si="1"/>
        <v>13</v>
      </c>
      <c r="H5" s="822">
        <f t="shared" si="1"/>
        <v>13</v>
      </c>
      <c r="I5" s="822">
        <f t="shared" si="1"/>
        <v>13</v>
      </c>
      <c r="J5" s="822">
        <f t="shared" si="1"/>
        <v>13</v>
      </c>
      <c r="K5" s="822">
        <f t="shared" si="1"/>
        <v>13</v>
      </c>
      <c r="L5" s="822">
        <f t="shared" si="1"/>
        <v>13</v>
      </c>
      <c r="M5" s="822">
        <f t="shared" si="1"/>
        <v>13</v>
      </c>
      <c r="N5" s="822">
        <f t="shared" si="1"/>
        <v>13</v>
      </c>
      <c r="O5" s="822">
        <f t="shared" si="1"/>
        <v>13</v>
      </c>
      <c r="P5" s="822">
        <f t="shared" si="1"/>
        <v>13</v>
      </c>
      <c r="Q5" s="822">
        <f t="shared" si="1"/>
        <v>13</v>
      </c>
      <c r="R5" s="822">
        <f t="shared" si="1"/>
        <v>13</v>
      </c>
      <c r="S5" s="822">
        <f t="shared" si="1"/>
        <v>13</v>
      </c>
      <c r="T5" s="822">
        <f t="shared" si="1"/>
        <v>13</v>
      </c>
      <c r="U5" s="822">
        <f t="shared" si="1"/>
        <v>12</v>
      </c>
      <c r="V5" s="822">
        <f t="shared" si="1"/>
        <v>13</v>
      </c>
      <c r="W5" s="822">
        <f t="shared" si="1"/>
        <v>13</v>
      </c>
      <c r="X5" s="822">
        <f t="shared" si="1"/>
        <v>13</v>
      </c>
      <c r="Y5" s="822">
        <f t="shared" si="1"/>
        <v>12</v>
      </c>
      <c r="Z5" s="822">
        <f t="shared" si="1"/>
        <v>13</v>
      </c>
      <c r="AA5" s="822">
        <f t="shared" si="1"/>
        <v>13</v>
      </c>
      <c r="AB5" s="822">
        <f t="shared" si="1"/>
        <v>13</v>
      </c>
      <c r="AC5" s="822">
        <f t="shared" si="1"/>
        <v>13</v>
      </c>
      <c r="AD5" s="822">
        <f t="shared" si="1"/>
        <v>13</v>
      </c>
      <c r="AE5" s="822">
        <f t="shared" si="1"/>
        <v>13</v>
      </c>
      <c r="AF5" s="822">
        <f t="shared" si="1"/>
        <v>12</v>
      </c>
      <c r="AG5" s="822">
        <f t="shared" si="1"/>
        <v>12</v>
      </c>
      <c r="AH5" s="822">
        <f t="shared" si="1"/>
        <v>13</v>
      </c>
      <c r="AI5" s="1389">
        <f>+AI2+AI3+AI4</f>
        <v>-4</v>
      </c>
      <c r="AJ5" s="1390"/>
      <c r="AK5" s="541"/>
      <c r="AL5" s="541"/>
      <c r="AM5" s="1420"/>
      <c r="AN5" s="1421"/>
      <c r="AO5" s="1421"/>
      <c r="AP5" s="1421"/>
      <c r="AQ5" s="1421"/>
      <c r="AR5" s="1421"/>
      <c r="AS5" s="1421"/>
      <c r="AT5" s="1421"/>
      <c r="AU5" s="1421"/>
      <c r="AV5" s="1421"/>
      <c r="AW5" s="1421"/>
      <c r="AX5" s="1421"/>
      <c r="AY5" s="1421"/>
      <c r="AZ5" s="1421"/>
      <c r="BA5" s="1421"/>
      <c r="BB5" s="1421"/>
      <c r="BC5" s="1422"/>
      <c r="BD5" s="53"/>
      <c r="BE5" s="10"/>
      <c r="BF5" s="9"/>
      <c r="BG5" s="9"/>
      <c r="BH5" s="9"/>
      <c r="BI5" s="9"/>
      <c r="BJ5" s="9"/>
      <c r="BK5" s="9"/>
      <c r="BL5" s="9"/>
      <c r="BM5" s="9"/>
      <c r="BN5" s="9"/>
      <c r="BO5" s="50"/>
      <c r="BP5" s="50"/>
      <c r="BQ5" s="50"/>
      <c r="BR5" s="50"/>
      <c r="BS5" s="50"/>
      <c r="BT5" s="50"/>
      <c r="BU5" s="54"/>
      <c r="BV5" s="54"/>
      <c r="BW5" s="54"/>
      <c r="BX5" s="54"/>
      <c r="BY5" s="54"/>
      <c r="BZ5" s="54"/>
      <c r="CA5" s="54"/>
      <c r="CB5" s="54"/>
    </row>
    <row r="6" spans="1:95" ht="21" customHeight="1" thickBot="1" x14ac:dyDescent="0.3">
      <c r="A6" s="1409" t="s">
        <v>4</v>
      </c>
      <c r="B6" s="644" t="s">
        <v>1</v>
      </c>
      <c r="C6" s="645">
        <v>1</v>
      </c>
      <c r="D6" s="4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$3307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1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$3307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1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$3307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1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$3307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$3307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$3307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1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$3307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$3307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$3307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$3307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1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$3307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2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$3307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$3307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$3307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2</v>
      </c>
      <c r="R6" s="4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$3307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4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$3307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1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$3307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1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$3307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2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$3307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1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$3307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1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$3307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3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$3307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1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$3307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$3307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1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$3307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2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$3307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1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$3307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1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$3307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1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$3307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1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$3307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1</v>
      </c>
      <c r="AH6" s="4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$3307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1</v>
      </c>
      <c r="AI6" s="137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405">
        <f>12/24</f>
        <v>0.5</v>
      </c>
      <c r="BE6" s="545"/>
      <c r="BF6" s="1406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386"/>
      <c r="B7" s="234" t="s">
        <v>2</v>
      </c>
      <c r="C7" s="139">
        <v>4</v>
      </c>
      <c r="D7" s="4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$65,"N")+COUNTIF(D$61:D$65,"NT")+COUNTIF(D$61:D$65,"NTS")+COUNTIF(D$61:D$65,"NTS1")+COUNTIF(D$61:D$65,"NTSDS")+COUNTIF(D$61:D$65,"NTSDS1")+COUNTIF(D$61:D$65,"NTS5S")+COUNTIF(D$61:D$65,"NTS5S1")+COUNTIF(D$61:D$65,"S")+COUNTIF(D$61:D$65,"NTS4S")+COUNTIF(D$61:D$65,"NTS4S1")</f>
        <v>4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$65,"N")+COUNTIF(E$61:E$65,"NT")+COUNTIF(E$61:E$65,"NTS")+COUNTIF(E$61:E$65,"NTS1")+COUNTIF(E$61:E$65,"NTSDS")+COUNTIF(E$61:E$65,"NTSDS1")+COUNTIF(E$61:E$65,"NTS5S")+COUNTIF(E$61:E$65,"NTS5S1")+COUNTIF(E$61:E$65,"S")+COUNTIF(E$61:E$65,"NTS4S")+COUNTIF(E$61:E$65,"NTS4S1")</f>
        <v>4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$65,"N")+COUNTIF(F$61:F$65,"NT")+COUNTIF(F$61:F$65,"NTS")+COUNTIF(F$61:F$65,"NTS1")+COUNTIF(F$61:F$65,"NTSDS")+COUNTIF(F$61:F$65,"NTSDS1")+COUNTIF(F$61:F$65,"NTS5S")+COUNTIF(F$61:F$65,"NTS5S1")+COUNTIF(F$61:F$65,"S")+COUNTIF(F$61:F$65,"NTS4S")+COUNTIF(F$61:F$65,"NTS4S1")</f>
        <v>4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$65,"N")+COUNTIF(G$61:G$65,"NT")+COUNTIF(G$61:G$65,"NTS")+COUNTIF(G$61:G$65,"NTS1")+COUNTIF(G$61:G$65,"NTSDS")+COUNTIF(G$61:G$65,"NTSDS1")+COUNTIF(G$61:G$65,"NTS5S")+COUNTIF(G$61:G$65,"NTS5S1")+COUNTIF(G$61:G$65,"S")+COUNTIF(G$61:G$65,"NTS4S")+COUNTIF(G$61:G$65,"NTS4S1")</f>
        <v>4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$65,"N")+COUNTIF(H$61:H$65,"NT")+COUNTIF(H$61:H$65,"NTS")+COUNTIF(H$61:H$65,"NTS1")+COUNTIF(H$61:H$65,"NTSDS")+COUNTIF(H$61:H$65,"NTSDS1")+COUNTIF(H$61:H$65,"NTS5S")+COUNTIF(H$61:H$65,"NTS5S1")+COUNTIF(H$61:H$65,"S")+COUNTIF(H$61:H$65,"NTS4S")+COUNTIF(H$61:H$65,"NTS4S1")</f>
        <v>5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$65,"N")+COUNTIF(I$61:I$65,"NT")+COUNTIF(I$61:I$65,"NTS")+COUNTIF(I$61:I$65,"NTS1")+COUNTIF(I$61:I$65,"NTSDS")+COUNTIF(I$61:I$65,"NTSDS1")+COUNTIF(I$61:I$65,"NTS5S")+COUNTIF(I$61:I$65,"NTS5S1")+COUNTIF(I$61:I$65,"S")+COUNTIF(I$61:I$65,"NTS4S")+COUNTIF(I$61:I$65,"NTS4S1")</f>
        <v>4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$65,"N")+COUNTIF(J$61:J$65,"NT")+COUNTIF(J$61:J$65,"NTS")+COUNTIF(J$61:J$65,"NTS1")+COUNTIF(J$61:J$65,"NTSDS")+COUNTIF(J$61:J$65,"NTSDS1")+COUNTIF(J$61:J$65,"NTS5S")+COUNTIF(J$61:J$65,"NTS5S1")+COUNTIF(J$61:J$65,"S")+COUNTIF(J$61:J$65,"NTS4S")+COUNTIF(J$61:J$65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$65,"N")+COUNTIF(K$61:K$65,"NT")+COUNTIF(K$61:K$65,"NTS")+COUNTIF(K$61:K$65,"NTS1")+COUNTIF(K$61:K$65,"NTSDS")+COUNTIF(K$61:K$65,"NTSDS1")+COUNTIF(K$61:K$65,"NTS5S")+COUNTIF(K$61:K$65,"NTS5S1")+COUNTIF(K$61:K$65,"S")+COUNTIF(K$61:K$65,"NTS4S")+COUNTIF(K$61:K$65,"NTS4S1")</f>
        <v>5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$65,"N")+COUNTIF(L$61:L$65,"NT")+COUNTIF(L$61:L$65,"NTS")+COUNTIF(L$61:L$65,"NTS1")+COUNTIF(L$61:L$65,"NTSDS")+COUNTIF(L$61:L$65,"NTSDS1")+COUNTIF(L$61:L$65,"NTS5S")+COUNTIF(L$61:L$65,"NTS5S1")+COUNTIF(L$61:L$65,"S")+COUNTIF(L$61:L$65,"NTS4S")+COUNTIF(L$61:L$65,"NTS4S1")</f>
        <v>5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$65,"N")+COUNTIF(M$61:M$65,"NT")+COUNTIF(M$61:M$65,"NTS")+COUNTIF(M$61:M$65,"NTS1")+COUNTIF(M$61:M$65,"NTSDS")+COUNTIF(M$61:M$65,"NTSDS1")+COUNTIF(M$61:M$65,"NTS5S")+COUNTIF(M$61:M$65,"NTS5S1")+COUNTIF(M$61:M$65,"S")+COUNTIF(M$61:M$65,"NTS4S")+COUNTIF(M$61:M$65,"NTS4S1")</f>
        <v>4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$65,"N")+COUNTIF(N$61:N$65,"NT")+COUNTIF(N$61:N$65,"NTS")+COUNTIF(N$61:N$65,"NTS1")+COUNTIF(N$61:N$65,"NTSDS")+COUNTIF(N$61:N$65,"NTSDS1")+COUNTIF(N$61:N$65,"NTS5S")+COUNTIF(N$61:N$65,"NTS5S1")+COUNTIF(N$61:N$65,"S")+COUNTIF(N$61:N$65,"NTS4S")+COUNTIF(N$61:N$65,"NTS4S1")</f>
        <v>3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$65,"N")+COUNTIF(O$61:O$65,"NT")+COUNTIF(O$61:O$65,"NTS")+COUNTIF(O$61:O$65,"NTS1")+COUNTIF(O$61:O$65,"NTSDS")+COUNTIF(O$61:O$65,"NTSDS1")+COUNTIF(O$61:O$65,"NTS5S")+COUNTIF(O$61:O$65,"NTS5S1")+COUNTIF(O$61:O$65,"S")+COUNTIF(O$61:O$65,"NTS4S")+COUNTIF(O$61:O$65,"NTS4S1")</f>
        <v>5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$65,"N")+COUNTIF(P$61:P$65,"NT")+COUNTIF(P$61:P$65,"NTS")+COUNTIF(P$61:P$65,"NTS1")+COUNTIF(P$61:P$65,"NTSDS")+COUNTIF(P$61:P$65,"NTSDS1")+COUNTIF(P$61:P$65,"NTS5S")+COUNTIF(P$61:P$65,"NTS5S1")+COUNTIF(P$61:P$65,"S")+COUNTIF(P$61:P$65,"NTS4S")+COUNTIF(P$61:P$65,"NTS4S1")</f>
        <v>4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$65,"N")+COUNTIF(Q$61:Q$65,"NT")+COUNTIF(Q$61:Q$65,"NTS")+COUNTIF(Q$61:Q$65,"NTS1")+COUNTIF(Q$61:Q$65,"NTSDS")+COUNTIF(Q$61:Q$65,"NTSDS1")+COUNTIF(Q$61:Q$65,"NTS5S")+COUNTIF(Q$61:Q$65,"NTS5S1")+COUNTIF(Q$61:Q$65,"S")+COUNTIF(Q$61:Q$65,"NTS4S")+COUNTIF(Q$61:Q$65,"NTS4S1")</f>
        <v>3</v>
      </c>
      <c r="R7" s="4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$65,"N")+COUNTIF(R$61:R$65,"NT")+COUNTIF(R$61:R$65,"NTS")+COUNTIF(R$61:R$65,"NTS1")+COUNTIF(R$61:R$65,"NTSDS")+COUNTIF(R$61:R$65,"NTSDS1")+COUNTIF(R$61:R$65,"NTS5S")+COUNTIF(R$61:R$65,"NTS5S1")+COUNTIF(R$61:R$65,"S")+COUNTIF(R$61:R$65,"NTS4S")+COUNTIF(R$61:R$65,"NTS4S1")</f>
        <v>3</v>
      </c>
      <c r="S7" s="4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$65,"N")+COUNTIF(S$61:S$65,"NT")+COUNTIF(S$61:S$65,"NTS")+COUNTIF(S$61:S$65,"NTS1")+COUNTIF(S$61:S$65,"NTSDS")+COUNTIF(S$61:S$65,"NTSDS1")+COUNTIF(S$61:S$65,"NTS5S")+COUNTIF(S$61:S$65,"NTS5S1")+COUNTIF(S$61:S$65,"S")+COUNTIF(S$61:S$65,"NTS4S")+COUNTIF(S$61:S$65,"NTS4S1")</f>
        <v>4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$65,"N")+COUNTIF(T$61:T$65,"NT")+COUNTIF(T$61:T$65,"NTS")+COUNTIF(T$61:T$65,"NTS1")+COUNTIF(T$61:T$65,"NTSDS")+COUNTIF(T$61:T$65,"NTSDS1")+COUNTIF(T$61:T$65,"NTS5S")+COUNTIF(T$61:T$65,"NTS5S1")+COUNTIF(T$61:T$65,"S")+COUNTIF(T$61:T$65,"NTS4S")+COUNTIF(T$61:T$65,"NTS4S1")</f>
        <v>4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$65,"N")+COUNTIF(U$61:U$65,"NT")+COUNTIF(U$61:U$65,"NTS")+COUNTIF(U$61:U$65,"NTS1")+COUNTIF(U$61:U$65,"NTSDS")+COUNTIF(U$61:U$65,"NTSDS1")+COUNTIF(U$61:U$65,"NTS5S")+COUNTIF(U$61:U$65,"NTS5S1")+COUNTIF(U$61:U$65,"S")+COUNTIF(U$61:U$65,"NTS4S")+COUNTIF(U$61:U$65,"NTS4S1")</f>
        <v>4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$65,"N")+COUNTIF(V$61:V$65,"NT")+COUNTIF(V$61:V$65,"NTS")+COUNTIF(V$61:V$65,"NTS1")+COUNTIF(V$61:V$65,"NTSDS")+COUNTIF(V$61:V$65,"NTSDS1")+COUNTIF(V$61:V$65,"NTS5S")+COUNTIF(V$61:V$65,"NTS5S1")+COUNTIF(V$61:V$65,"S")+COUNTIF(V$61:V$65,"NTS4S")+COUNTIF(V$61:V$65,"NTS4S1")</f>
        <v>6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$65,"N")+COUNTIF(W$61:W$65,"NT")+COUNTIF(W$61:W$65,"NTS")+COUNTIF(W$61:W$65,"NTS1")+COUNTIF(W$61:W$65,"NTSDS")+COUNTIF(W$61:W$65,"NTSDS1")+COUNTIF(W$61:W$65,"NTS5S")+COUNTIF(W$61:W$65,"NTS5S1")+COUNTIF(W$61:W$65,"S")+COUNTIF(W$61:W$65,"NTS4S")+COUNTIF(W$61:W$65,"NTS4S1")</f>
        <v>4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$65,"N")+COUNTIF(X$61:X$65,"NT")+COUNTIF(X$61:X$65,"NTS")+COUNTIF(X$61:X$65,"NTS1")+COUNTIF(X$61:X$65,"NTSDS")+COUNTIF(X$61:X$65,"NTSDS1")+COUNTIF(X$61:X$65,"NTS5S")+COUNTIF(X$61:X$65,"NTS5S1")+COUNTIF(X$61:X$65,"S")+COUNTIF(X$61:X$65,"NTS4S")+COUNTIF(X$61:X$65,"NTS4S1")</f>
        <v>4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$65,"N")+COUNTIF(Y$61:Y$65,"NT")+COUNTIF(Y$61:Y$65,"NTS")+COUNTIF(Y$61:Y$65,"NTS1")+COUNTIF(Y$61:Y$65,"NTSDS")+COUNTIF(Y$61:Y$65,"NTSDS1")+COUNTIF(Y$61:Y$65,"NTS5S")+COUNTIF(Y$61:Y$65,"NTS5S1")+COUNTIF(Y$61:Y$65,"S")+COUNTIF(Y$61:Y$65,"NTS4S")+COUNTIF(Y$61:Y$65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$65,"N")+COUNTIF(Z$61:Z$65,"NT")+COUNTIF(Z$61:Z$65,"NTS")+COUNTIF(Z$61:Z$65,"NTS1")+COUNTIF(Z$61:Z$65,"NTSDS")+COUNTIF(Z$61:Z$65,"NTSDS1")+COUNTIF(Z$61:Z$65,"NTS5S")+COUNTIF(Z$61:Z$65,"NTS5S1")+COUNTIF(Z$61:Z$65,"S")+COUNTIF(Z$61:Z$65,"NTS4S")+COUNTIF(Z$61:Z$65,"NTS4S1")</f>
        <v>5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$65,"N")+COUNTIF(AA$61:AA$65,"NT")+COUNTIF(AA$61:AA$65,"NTS")+COUNTIF(AA$61:AA$65,"NTS1")+COUNTIF(AA$61:AA$65,"NTSDS")+COUNTIF(AA$61:AA$65,"NTSDS1")+COUNTIF(AA$61:AA$65,"NTS5S")+COUNTIF(AA$61:AA$65,"NTS5S1")+COUNTIF(AA$61:AA$65,"S")+COUNTIF(AA$61:AA$65,"NTS4S")+COUNTIF(AA$61:AA$65,"NTS4S1")</f>
        <v>5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$65,"N")+COUNTIF(AB$61:AB$65,"NT")+COUNTIF(AB$61:AB$65,"NTS")+COUNTIF(AB$61:AB$65,"NTS1")+COUNTIF(AB$61:AB$65,"NTSDS")+COUNTIF(AB$61:AB$65,"NTSDS1")+COUNTIF(AB$61:AB$65,"NTS5S")+COUNTIF(AB$61:AB$65,"NTS5S1")+COUNTIF(AB$61:AB$65,"S")+COUNTIF(AB$61:AB$65,"NTS4S")+COUNTIF(AB$61:AB$65,"NTS4S1")</f>
        <v>3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$65,"N")+COUNTIF(AC$61:AC$65,"NT")+COUNTIF(AC$61:AC$65,"NTS")+COUNTIF(AC$61:AC$65,"NTS1")+COUNTIF(AC$61:AC$65,"NTSDS")+COUNTIF(AC$61:AC$65,"NTSDS1")+COUNTIF(AC$61:AC$65,"NTS5S")+COUNTIF(AC$61:AC$65,"NTS5S1")+COUNTIF(AC$61:AC$65,"S")+COUNTIF(AC$61:AC$65,"NTS4S")+COUNTIF(AC$61:AC$65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$65,"N")+COUNTIF(AD$61:AD$65,"NT")+COUNTIF(AD$61:AD$65,"NTS")+COUNTIF(AD$61:AD$65,"NTS1")+COUNTIF(AD$61:AD$65,"NTSDS")+COUNTIF(AD$61:AD$65,"NTSDS1")+COUNTIF(AD$61:AD$65,"NTS5S")+COUNTIF(AD$61:AD$65,"NTS5S1")+COUNTIF(AD$61:AD$65,"S")+COUNTIF(AD$61:AD$65,"NTS4S")+COUNTIF(AD$61:AD$65,"NTS4S1")</f>
        <v>4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$65,"N")+COUNTIF(AE$61:AE$65,"NT")+COUNTIF(AE$61:AE$65,"NTS")+COUNTIF(AE$61:AE$65,"NTS1")+COUNTIF(AE$61:AE$65,"NTSDS")+COUNTIF(AE$61:AE$65,"NTSDS1")+COUNTIF(AE$61:AE$65,"NTS5S")+COUNTIF(AE$61:AE$65,"NTS5S1")+COUNTIF(AE$61:AE$65,"S")+COUNTIF(AE$61:AE$65,"NTS4S")+COUNTIF(AE$61:AE$65,"NTS4S1")</f>
        <v>6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$65,"N")+COUNTIF(AF$61:AF$65,"NT")+COUNTIF(AF$61:AF$65,"NTS")+COUNTIF(AF$61:AF$65,"NTS1")+COUNTIF(AF$61:AF$65,"NTSDS")+COUNTIF(AF$61:AF$65,"NTSDS1")+COUNTIF(AF$61:AF$65,"NTS5S")+COUNTIF(AF$61:AF$65,"NTS5S1")+COUNTIF(AF$61:AF$65,"S")+COUNTIF(AF$61:AF$65,"NTS4S")+COUNTIF(AF$61:AF$65,"NTS4S1")</f>
        <v>4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$65,"N")+COUNTIF(AG$61:AG$65,"NT")+COUNTIF(AG$61:AG$65,"NTS")+COUNTIF(AG$61:AG$65,"NTS1")+COUNTIF(AG$61:AG$65,"NTSDS")+COUNTIF(AG$61:AG$65,"NTSDS1")+COUNTIF(AG$61:AG$65,"NTS5S")+COUNTIF(AG$61:AG$65,"NTS5S1")+COUNTIF(AG$61:AG$65,"S")+COUNTIF(AG$61:AG$65,"NTS4S")+COUNTIF(AG$61:AG$65,"NTS4S1")</f>
        <v>3</v>
      </c>
      <c r="AH7" s="4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$65,"N")+COUNTIF(AH$61:AH$65,"NT")+COUNTIF(AH$61:AH$65,"NTS")+COUNTIF(AH$61:AH$65,"NTS1")+COUNTIF(AH$61:AH$65,"NTSDS")+COUNTIF(AH$61:AH$65,"NTSDS1")+COUNTIF(AH$61:AH$65,"NTS5S")+COUNTIF(AH$61:AH$65,"NTS5S1")+COUNTIF(AH$61:AH$65,"S")+COUNTIF(AH$61:AH$65,"NTS4S")+COUNTIF(AH$61:AH$65,"NTS4S1")</f>
        <v>4</v>
      </c>
      <c r="AI7" s="137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405"/>
      <c r="BE7" s="545"/>
      <c r="BF7" s="1407"/>
      <c r="BG7" s="7"/>
      <c r="BH7" s="7"/>
      <c r="BI7" s="7"/>
      <c r="BJ7" s="7"/>
      <c r="BK7" s="7"/>
      <c r="BL7" s="7"/>
      <c r="BM7" s="7"/>
      <c r="BN7" s="139"/>
      <c r="BO7" s="1427" t="s">
        <v>174</v>
      </c>
      <c r="BP7" s="1428"/>
      <c r="BQ7" s="1428"/>
      <c r="BR7" s="1428"/>
      <c r="BS7" s="1428"/>
      <c r="BT7" s="1428"/>
      <c r="BU7" s="1428"/>
      <c r="BV7" s="1428"/>
      <c r="BW7" s="1428"/>
      <c r="BX7" s="1428"/>
      <c r="BY7" s="1428"/>
      <c r="BZ7" s="1428"/>
      <c r="CA7" s="1428"/>
      <c r="CB7" s="1428"/>
      <c r="CC7" s="1428"/>
      <c r="CD7" s="1429"/>
    </row>
    <row r="8" spans="1:95" ht="21" customHeight="1" x14ac:dyDescent="0.25">
      <c r="A8" s="1386"/>
      <c r="B8" s="234" t="s">
        <v>3</v>
      </c>
      <c r="C8" s="139">
        <v>8</v>
      </c>
      <c r="D8" s="4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$66:D$75,"N")+COUNTIF(D$66:D$75,"NT")+COUNTIF(D$66:D$75,"NTS")+COUNTIF(D$66:D$75,"NTS1")+COUNTIF(D$66:D$75,"NTSDS")+COUNTIF(D$66:D$75,"NTSDS1")+COUNTIF(D$66:D$75,"NTS5S")+COUNTIF(D$66:D$75,"NTS5S1")+COUNTIF(D$66:D$75,"S")+COUNTIF(D$66:D$75,"NTS4S")+COUNTIF(D$66:D$75,"NTS4S1")</f>
        <v>8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$66:E$75,"N")+COUNTIF(E$66:E$75,"NT")+COUNTIF(E$66:E$75,"NTS")+COUNTIF(E$66:E$75,"NTS1")+COUNTIF(E$66:E$75,"NTSDS")+COUNTIF(E$66:E$75,"NTSDS1")+COUNTIF(E$66:E$75,"NTS5S")+COUNTIF(E$66:E$75,"NTS5S1")+COUNTIF(E$66:E$75,"S")+COUNTIF(E$66:E$75,"NTS4S")+COUNTIF(E$66:E$75,"NTS4S1")</f>
        <v>8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$66:F$75,"N")+COUNTIF(F$66:F$75,"NT")+COUNTIF(F$66:F$75,"NTS")+COUNTIF(F$66:F$75,"NTS1")+COUNTIF(F$66:F$75,"NTSDS")+COUNTIF(F$66:F$75,"NTSDS1")+COUNTIF(F$66:F$75,"NTS5S")+COUNTIF(F$66:F$75,"NTS5S1")+COUNTIF(F$66:F$75,"S")+COUNTIF(F$66:F$75,"NTS4S")+COUNTIF(F$66:F$75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$66:G$75,"N")+COUNTIF(G$66:G$75,"NT")+COUNTIF(G$66:G$75,"NTS")+COUNTIF(G$66:G$75,"NTS1")+COUNTIF(G$66:G$75,"NTSDS")+COUNTIF(G$66:G$75,"NTSDS1")+COUNTIF(G$66:G$75,"NTS5S")+COUNTIF(G$66:G$75,"NTS5S1")+COUNTIF(G$66:G$75,"S")+COUNTIF(G$66:G$75,"NTS4S")+COUNTIF(G$66:G$75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$66:H$75,"N")+COUNTIF(H$66:H$75,"NT")+COUNTIF(H$66:H$75,"NTS")+COUNTIF(H$66:H$75,"NTS1")+COUNTIF(H$66:H$75,"NTSDS")+COUNTIF(H$66:H$75,"NTSDS1")+COUNTIF(H$66:H$75,"NTS5S")+COUNTIF(H$66:H$75,"NTS5S1")+COUNTIF(H$66:H$75,"S")+COUNTIF(H$66:H$75,"NTS4S")+COUNTIF(H$66:H$75,"NTS4S1")</f>
        <v>7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$66:I$75,"N")+COUNTIF(I$66:I$75,"NT")+COUNTIF(I$66:I$75,"NTS")+COUNTIF(I$66:I$75,"NTS1")+COUNTIF(I$66:I$75,"NTSDS")+COUNTIF(I$66:I$75,"NTSDS1")+COUNTIF(I$66:I$75,"NTS5S")+COUNTIF(I$66:I$75,"NTS5S1")+COUNTIF(I$66:I$75,"S")+COUNTIF(I$66:I$75,"NTS4S")+COUNTIF(I$66:I$75,"NTS4S1")</f>
        <v>8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$66:J$75,"N")+COUNTIF(J$66:J$75,"NT")+COUNTIF(J$66:J$75,"NTS")+COUNTIF(J$66:J$75,"NTS1")+COUNTIF(J$66:J$75,"NTSDS")+COUNTIF(J$66:J$75,"NTSDS1")+COUNTIF(J$66:J$75,"NTS5S")+COUNTIF(J$66:J$75,"NTS5S1")+COUNTIF(J$66:J$75,"S")+COUNTIF(J$66:J$75,"NTS4S")+COUNTIF(J$66:J$75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$66:K$75,"N")+COUNTIF(K$66:K$75,"NT")+COUNTIF(K$66:K$75,"NTS")+COUNTIF(K$66:K$75,"NTS1")+COUNTIF(K$66:K$75,"NTSDS")+COUNTIF(K$66:K$75,"NTSDS1")+COUNTIF(K$66:K$75,"NTS5S")+COUNTIF(K$66:K$75,"NTS5S1")+COUNTIF(K$66:K$75,"S")+COUNTIF(K$66:K$75,"NTS4S")+COUNTIF(K$66:K$75,"NTS4S1")</f>
        <v>7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$66:L$75,"N")+COUNTIF(L$66:L$75,"NT")+COUNTIF(L$66:L$75,"NTS")+COUNTIF(L$66:L$75,"NTS1")+COUNTIF(L$66:L$75,"NTSDS")+COUNTIF(L$66:L$75,"NTSDS1")+COUNTIF(L$66:L$75,"NTS5S")+COUNTIF(L$66:L$75,"NTS5S1")+COUNTIF(L$66:L$75,"S")+COUNTIF(L$66:L$75,"NTS4S")+COUNTIF(L$66:L$75,"NTS4S1")</f>
        <v>7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$66:M$75,"N")+COUNTIF(M$66:M$75,"NT")+COUNTIF(M$66:M$75,"NTS")+COUNTIF(M$66:M$75,"NTS1")+COUNTIF(M$66:M$75,"NTSDS")+COUNTIF(M$66:M$75,"NTSDS1")+COUNTIF(M$66:M$75,"NTS5S")+COUNTIF(M$66:M$75,"NTS5S1")+COUNTIF(M$66:M$75,"S")+COUNTIF(M$66:M$75,"NTS4S")+COUNTIF(M$66:M$75,"NTS4S1")</f>
        <v>8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$66:N$75,"N")+COUNTIF(N$66:N$75,"NT")+COUNTIF(N$66:N$75,"NTS")+COUNTIF(N$66:N$75,"NTS1")+COUNTIF(N$66:N$75,"NTSDS")+COUNTIF(N$66:N$75,"NTSDS1")+COUNTIF(N$66:N$75,"NTS5S")+COUNTIF(N$66:N$75,"NTS5S1")+COUNTIF(N$66:N$75,"S")+COUNTIF(N$66:N$75,"NTS4S")+COUNTIF(N$66:N$75,"NTS4S1")</f>
        <v>8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$66:O$75,"N")+COUNTIF(O$66:O$75,"NT")+COUNTIF(O$66:O$75,"NTS")+COUNTIF(O$66:O$75,"NTS1")+COUNTIF(O$66:O$75,"NTSDS")+COUNTIF(O$66:O$75,"NTSDS1")+COUNTIF(O$66:O$75,"NTS5S")+COUNTIF(O$66:O$75,"NTS5S1")+COUNTIF(O$66:O$75,"S")+COUNTIF(O$66:O$75,"NTS4S")+COUNTIF(O$66:O$75,"NTS4S1")</f>
        <v>7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$66:P$75,"N")+COUNTIF(P$66:P$75,"NT")+COUNTIF(P$66:P$75,"NTS")+COUNTIF(P$66:P$75,"NTS1")+COUNTIF(P$66:P$75,"NTSDS")+COUNTIF(P$66:P$75,"NTSDS1")+COUNTIF(P$66:P$75,"NTS5S")+COUNTIF(P$66:P$75,"NTS5S1")+COUNTIF(P$66:P$75,"S")+COUNTIF(P$66:P$75,"NTS4S")+COUNTIF(P$66:P$75,"NTS4S1")</f>
        <v>8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$66:Q$75,"N")+COUNTIF(Q$66:Q$75,"NT")+COUNTIF(Q$66:Q$75,"NTS")+COUNTIF(Q$66:Q$75,"NTS1")+COUNTIF(Q$66:Q$75,"NTSDS")+COUNTIF(Q$66:Q$75,"NTSDS1")+COUNTIF(Q$66:Q$75,"NTS5S")+COUNTIF(Q$66:Q$75,"NTS5S1")+COUNTIF(Q$66:Q$75,"S")+COUNTIF(Q$66:Q$75,"NTS4S")+COUNTIF(Q$66:Q$75,"NTS4S1")</f>
        <v>8</v>
      </c>
      <c r="R8" s="4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$66:R$75,"N")+COUNTIF(R$66:R$75,"NT")+COUNTIF(R$66:R$75,"NTS")+COUNTIF(R$66:R$75,"NTS1")+COUNTIF(R$66:R$75,"NTSDS")+COUNTIF(R$66:R$75,"NTSDS1")+COUNTIF(R$66:R$75,"NTS5S")+COUNTIF(R$66:R$75,"NTS5S1")+COUNTIF(R$66:R$75,"S")+COUNTIF(R$66:R$75,"NTS4S")+COUNTIF(R$66:R$75,"NTS4S1")</f>
        <v>8</v>
      </c>
      <c r="S8" s="4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$66:S$75,"N")+COUNTIF(S$66:S$75,"NT")+COUNTIF(S$66:S$75,"NTS")+COUNTIF(S$66:S$75,"NTS1")+COUNTIF(S$66:S$75,"NTSDS")+COUNTIF(S$66:S$75,"NTSDS1")+COUNTIF(S$66:S$75,"NTS5S")+COUNTIF(S$66:S$75,"NTS5S1")+COUNTIF(S$66:S$75,"S")+COUNTIF(S$66:S$75,"NTS4S")+COUNTIF(S$66:S$75,"NTS4S1")</f>
        <v>8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$66:T$75,"N")+COUNTIF(T$66:T$75,"NT")+COUNTIF(T$66:T$75,"NTS")+COUNTIF(T$66:T$75,"NTS1")+COUNTIF(T$66:T$75,"NTSDS")+COUNTIF(T$66:T$75,"NTSDS1")+COUNTIF(T$66:T$75,"NTS5S")+COUNTIF(T$66:T$75,"NTS5S1")+COUNTIF(T$66:T$75,"S")+COUNTIF(T$66:T$75,"NTS4S")+COUNTIF(T$66:T$75,"NTS4S1")</f>
        <v>8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$66:U$75,"N")+COUNTIF(U$66:U$75,"NT")+COUNTIF(U$66:U$75,"NTS")+COUNTIF(U$66:U$75,"NTS1")+COUNTIF(U$66:U$75,"NTSDS")+COUNTIF(U$66:U$75,"NTSDS1")+COUNTIF(U$66:U$75,"NTS5S")+COUNTIF(U$66:U$75,"NTS5S1")+COUNTIF(U$66:U$75,"S")+COUNTIF(U$66:U$75,"NTS4S")+COUNTIF(U$66:U$75,"NTS4S1")</f>
        <v>7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$66:V$75,"N")+COUNTIF(V$66:V$75,"NT")+COUNTIF(V$66:V$75,"NTS")+COUNTIF(V$66:V$75,"NTS1")+COUNTIF(V$66:V$75,"NTSDS")+COUNTIF(V$66:V$75,"NTSDS1")+COUNTIF(V$66:V$75,"NTS5S")+COUNTIF(V$66:V$75,"NTS5S1")+COUNTIF(V$66:V$75,"S")+COUNTIF(V$66:V$75,"NTS4S")+COUNTIF(V$66:V$75,"NTS4S1")</f>
        <v>6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$66:W$75,"N")+COUNTIF(W$66:W$75,"NT")+COUNTIF(W$66:W$75,"NTS")+COUNTIF(W$66:W$75,"NTS1")+COUNTIF(W$66:W$75,"NTSDS")+COUNTIF(W$66:W$75,"NTSDS1")+COUNTIF(W$66:W$75,"NTS5S")+COUNTIF(W$66:W$75,"NTS5S1")+COUNTIF(W$66:W$75,"S")+COUNTIF(W$66:W$75,"NTS4S")+COUNTIF(W$66:W$75,"NTS4S1")</f>
        <v>8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$66:X$75,"N")+COUNTIF(X$66:X$75,"NT")+COUNTIF(X$66:X$75,"NTS")+COUNTIF(X$66:X$75,"NTS1")+COUNTIF(X$66:X$75,"NTSDS")+COUNTIF(X$66:X$75,"NTSDS1")+COUNTIF(X$66:X$75,"NTS5S")+COUNTIF(X$66:X$75,"NTS5S1")+COUNTIF(X$66:X$75,"S")+COUNTIF(X$66:X$75,"NTS4S")+COUNTIF(X$66:X$75,"NTS4S1")</f>
        <v>6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$66:Y$75,"N")+COUNTIF(Y$66:Y$75,"NT")+COUNTIF(Y$66:Y$75,"NTS")+COUNTIF(Y$66:Y$75,"NTS1")+COUNTIF(Y$66:Y$75,"NTSDS")+COUNTIF(Y$66:Y$75,"NTSDS1")+COUNTIF(Y$66:Y$75,"NTS5S")+COUNTIF(Y$66:Y$75,"NTS5S1")+COUNTIF(Y$66:Y$75,"S")+COUNTIF(Y$66:Y$75,"NTS4S")+COUNTIF(Y$66:Y$75,"NTS4S1")</f>
        <v>8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$66:Z$75,"N")+COUNTIF(Z$66:Z$75,"NT")+COUNTIF(Z$66:Z$75,"NTS")+COUNTIF(Z$66:Z$75,"NTS1")+COUNTIF(Z$66:Z$75,"NTSDS")+COUNTIF(Z$66:Z$75,"NTSDS1")+COUNTIF(Z$66:Z$75,"NTS5S")+COUNTIF(Z$66:Z$75,"NTS5S1")+COUNTIF(Z$66:Z$75,"S")+COUNTIF(Z$66:Z$75,"NTS4S")+COUNTIF(Z$66:Z$75,"NTS4S1")</f>
        <v>7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$66:AA$75,"N")+COUNTIF(AA$66:AA$75,"NT")+COUNTIF(AA$66:AA$75,"NTS")+COUNTIF(AA$66:AA$75,"NTS1")+COUNTIF(AA$66:AA$75,"NTSDS")+COUNTIF(AA$66:AA$75,"NTSDS1")+COUNTIF(AA$66:AA$75,"NTS5S")+COUNTIF(AA$66:AA$75,"NTS5S1")+COUNTIF(AA$66:AA$75,"S")+COUNTIF(AA$66:AA$75,"NTS4S")+COUNTIF(AA$66:AA$75,"NTS4S1")</f>
        <v>7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$66:AB$75,"N")+COUNTIF(AB$66:AB$75,"NT")+COUNTIF(AB$66:AB$75,"NTS")+COUNTIF(AB$66:AB$75,"NTS1")+COUNTIF(AB$66:AB$75,"NTSDS")+COUNTIF(AB$66:AB$75,"NTSDS1")+COUNTIF(AB$66:AB$75,"NTS5S")+COUNTIF(AB$66:AB$75,"NTS5S1")+COUNTIF(AB$66:AB$75,"S")+COUNTIF(AB$66:AB$75,"NTS4S")+COUNTIF(AB$66:AB$75,"NTS4S1")</f>
        <v>8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$66:AC$75,"N")+COUNTIF(AC$66:AC$75,"NT")+COUNTIF(AC$66:AC$75,"NTS")+COUNTIF(AC$66:AC$75,"NTS1")+COUNTIF(AC$66:AC$75,"NTSDS")+COUNTIF(AC$66:AC$75,"NTSDS1")+COUNTIF(AC$66:AC$75,"NTS5S")+COUNTIF(AC$66:AC$75,"NTS5S1")+COUNTIF(AC$66:AC$75,"S")+COUNTIF(AC$66:AC$75,"NTS4S")+COUNTIF(AC$66:AC$75,"NTS4S1")</f>
        <v>8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$66:AD$75,"N")+COUNTIF(AD$66:AD$75,"NT")+COUNTIF(AD$66:AD$75,"NTS")+COUNTIF(AD$66:AD$75,"NTS1")+COUNTIF(AD$66:AD$75,"NTSDS")+COUNTIF(AD$66:AD$75,"NTSDS1")+COUNTIF(AD$66:AD$75,"NTS5S")+COUNTIF(AD$66:AD$75,"NTS5S1")+COUNTIF(AD$66:AD$75,"S")+COUNTIF(AD$66:AD$75,"NTS4S")+COUNTIF(AD$66:AD$75,"NTS4S1")</f>
        <v>8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$66:AE$75,"N")+COUNTIF(AE$66:AE$75,"NT")+COUNTIF(AE$66:AE$75,"NTS")+COUNTIF(AE$66:AE$75,"NTS1")+COUNTIF(AE$66:AE$75,"NTSDS")+COUNTIF(AE$66:AE$75,"NTSDS1")+COUNTIF(AE$66:AE$75,"NTS5S")+COUNTIF(AE$66:AE$75,"NTS5S1")+COUNTIF(AE$66:AE$75,"S")+COUNTIF(AE$66:AE$75,"NTS4S")+COUNTIF(AE$66:AE$75,"NTS4S1")</f>
        <v>6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$66:AF$75,"N")+COUNTIF(AF$66:AF$75,"NT")+COUNTIF(AF$66:AF$75,"NTS")+COUNTIF(AF$66:AF$75,"NTS1")+COUNTIF(AF$66:AF$75,"NTSDS")+COUNTIF(AF$66:AF$75,"NTSDS1")+COUNTIF(AF$66:AF$75,"NTS5S")+COUNTIF(AF$66:AF$75,"NTS5S1")+COUNTIF(AF$66:AF$75,"S")+COUNTIF(AF$66:AF$75,"NTS4S")+COUNTIF(AF$66:AF$75,"NTS4S1")</f>
        <v>8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$66:AG$75,"N")+COUNTIF(AG$66:AG$75,"NT")+COUNTIF(AG$66:AG$75,"NTS")+COUNTIF(AG$66:AG$75,"NTS1")+COUNTIF(AG$66:AG$75,"NTSDS")+COUNTIF(AG$66:AG$75,"NTSDS1")+COUNTIF(AG$66:AG$75,"NTS5S")+COUNTIF(AG$66:AG$75,"NTS5S1")+COUNTIF(AG$66:AG$75,"S")+COUNTIF(AG$66:AG$75,"NTS4S")+COUNTIF(AG$66:AG$75,"NTS4S1")</f>
        <v>8</v>
      </c>
      <c r="AH8" s="4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$66:AH$75,"N")+COUNTIF(AH$66:AH$75,"NT")+COUNTIF(AH$66:AH$75,"NTS")+COUNTIF(AH$66:AH$75,"NTS1")+COUNTIF(AH$66:AH$75,"NTSDS")+COUNTIF(AH$66:AH$75,"NTSDS1")+COUNTIF(AH$66:AH$75,"NTS5S")+COUNTIF(AH$66:AH$75,"NTS5S1")+COUNTIF(AH$66:AH$75,"S")+COUNTIF(AH$66:AH$75,"NTS4S")+COUNTIF(AH$66:AH$75,"NTS4S1")</f>
        <v>7</v>
      </c>
      <c r="AI8" s="137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405"/>
      <c r="BE8" s="545"/>
      <c r="BF8" s="1408"/>
      <c r="BG8" s="7"/>
      <c r="BH8" s="7"/>
      <c r="BI8" s="7"/>
      <c r="BJ8" s="7"/>
      <c r="BK8" s="7"/>
      <c r="BL8" s="7"/>
      <c r="BM8" s="7"/>
      <c r="BN8" s="139"/>
      <c r="BO8" s="1430"/>
      <c r="BP8" s="1431"/>
      <c r="BQ8" s="1431"/>
      <c r="BR8" s="1431"/>
      <c r="BS8" s="1431"/>
      <c r="BT8" s="1431"/>
      <c r="BU8" s="1431"/>
      <c r="BV8" s="1431"/>
      <c r="BW8" s="1431"/>
      <c r="BX8" s="1431"/>
      <c r="BY8" s="1431"/>
      <c r="BZ8" s="1431"/>
      <c r="CA8" s="1431"/>
      <c r="CB8" s="1431"/>
      <c r="CC8" s="1431"/>
      <c r="CD8" s="1432"/>
    </row>
    <row r="9" spans="1:95" s="13" customFormat="1" ht="21" customHeight="1" x14ac:dyDescent="0.2">
      <c r="A9" s="1400"/>
      <c r="B9" s="1400"/>
      <c r="C9" s="1401"/>
      <c r="D9" s="823">
        <f t="shared" ref="D9:AH9" si="2">+D6+D7+D8</f>
        <v>13</v>
      </c>
      <c r="E9" s="823">
        <f t="shared" si="2"/>
        <v>13</v>
      </c>
      <c r="F9" s="823">
        <f t="shared" si="2"/>
        <v>13</v>
      </c>
      <c r="G9" s="823">
        <f t="shared" si="2"/>
        <v>13</v>
      </c>
      <c r="H9" s="823">
        <f t="shared" si="2"/>
        <v>13</v>
      </c>
      <c r="I9" s="823">
        <f t="shared" si="2"/>
        <v>13</v>
      </c>
      <c r="J9" s="823">
        <f t="shared" si="2"/>
        <v>13</v>
      </c>
      <c r="K9" s="823">
        <f t="shared" si="2"/>
        <v>13</v>
      </c>
      <c r="L9" s="823">
        <f t="shared" si="2"/>
        <v>13</v>
      </c>
      <c r="M9" s="823">
        <f t="shared" si="2"/>
        <v>13</v>
      </c>
      <c r="N9" s="823">
        <f t="shared" si="2"/>
        <v>13</v>
      </c>
      <c r="O9" s="823">
        <f t="shared" si="2"/>
        <v>13</v>
      </c>
      <c r="P9" s="823">
        <f t="shared" si="2"/>
        <v>13</v>
      </c>
      <c r="Q9" s="823">
        <f t="shared" si="2"/>
        <v>13</v>
      </c>
      <c r="R9" s="823">
        <f t="shared" si="2"/>
        <v>12</v>
      </c>
      <c r="S9" s="823">
        <f t="shared" si="2"/>
        <v>13</v>
      </c>
      <c r="T9" s="823">
        <f t="shared" si="2"/>
        <v>13</v>
      </c>
      <c r="U9" s="823">
        <f t="shared" si="2"/>
        <v>13</v>
      </c>
      <c r="V9" s="823">
        <f t="shared" si="2"/>
        <v>13</v>
      </c>
      <c r="W9" s="823">
        <f t="shared" si="2"/>
        <v>13</v>
      </c>
      <c r="X9" s="823">
        <f t="shared" si="2"/>
        <v>13</v>
      </c>
      <c r="Y9" s="823">
        <f t="shared" si="2"/>
        <v>13</v>
      </c>
      <c r="Z9" s="823">
        <f t="shared" si="2"/>
        <v>13</v>
      </c>
      <c r="AA9" s="823">
        <f t="shared" si="2"/>
        <v>13</v>
      </c>
      <c r="AB9" s="823">
        <f t="shared" si="2"/>
        <v>13</v>
      </c>
      <c r="AC9" s="823">
        <f t="shared" si="2"/>
        <v>13</v>
      </c>
      <c r="AD9" s="823">
        <f t="shared" si="2"/>
        <v>13</v>
      </c>
      <c r="AE9" s="823">
        <f t="shared" si="2"/>
        <v>13</v>
      </c>
      <c r="AF9" s="823">
        <f t="shared" si="2"/>
        <v>13</v>
      </c>
      <c r="AG9" s="823">
        <f t="shared" si="2"/>
        <v>12</v>
      </c>
      <c r="AH9" s="823">
        <f t="shared" si="2"/>
        <v>12</v>
      </c>
      <c r="AI9" s="138">
        <f>AVERAGE(D9:AH9)</f>
        <v>12.903225806451612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02" t="s">
        <v>5</v>
      </c>
      <c r="AX9" s="1402"/>
      <c r="AY9" s="1402"/>
      <c r="AZ9" s="1402"/>
      <c r="BA9" s="1402"/>
      <c r="BB9" s="1402"/>
      <c r="BC9" s="55">
        <f>COUNTIF(D11:AH11,"Seg")+COUNTIF(D11:AH11,"Ter")+COUNTIF(D11:AH11,"Qua")+COUNTIF(D11:AH11,"Qui")+COUNTIF(D11:AH11,"Sex")</f>
        <v>22</v>
      </c>
      <c r="BD9" s="1403" t="s">
        <v>363</v>
      </c>
      <c r="BE9" s="1404"/>
      <c r="BF9" s="117"/>
      <c r="BG9" s="56"/>
      <c r="BH9" s="56"/>
      <c r="BI9" s="56"/>
      <c r="BJ9" s="117"/>
      <c r="BK9" s="56"/>
      <c r="BL9" s="117"/>
      <c r="BM9" s="56"/>
      <c r="BN9" s="141"/>
      <c r="BO9" s="1423" t="s">
        <v>322</v>
      </c>
      <c r="BP9" s="1424"/>
      <c r="BQ9" s="1424"/>
      <c r="BR9" s="1424"/>
      <c r="BS9" s="1424"/>
      <c r="BT9" s="1424"/>
      <c r="BU9" s="1424"/>
      <c r="BV9" s="1424"/>
      <c r="BW9" s="1424"/>
      <c r="BX9" s="1424"/>
      <c r="BY9" s="1424"/>
      <c r="BZ9" s="1424"/>
      <c r="CA9" s="1424"/>
      <c r="CB9" s="1424"/>
      <c r="CC9" s="1425" t="s">
        <v>175</v>
      </c>
      <c r="CD9" s="1426"/>
      <c r="CE9" s="27"/>
      <c r="CF9" s="27"/>
      <c r="CL9" s="27"/>
      <c r="CN9" s="27"/>
      <c r="CO9" s="27"/>
      <c r="CP9" s="27"/>
      <c r="CQ9" s="27"/>
    </row>
    <row r="10" spans="1:95" s="15" customFormat="1" ht="24" customHeight="1" thickBot="1" x14ac:dyDescent="0.3">
      <c r="A10" s="1410" t="s">
        <v>6</v>
      </c>
      <c r="B10" s="1410"/>
      <c r="C10" s="1410"/>
      <c r="D10" s="1411" t="s">
        <v>363</v>
      </c>
      <c r="E10" s="1411"/>
      <c r="F10" s="1411"/>
      <c r="G10" s="1411"/>
      <c r="H10" s="1411"/>
      <c r="I10" s="1411"/>
      <c r="J10" s="1411"/>
      <c r="K10" s="1411"/>
      <c r="L10" s="1411"/>
      <c r="M10" s="1411"/>
      <c r="N10" s="1411"/>
      <c r="O10" s="1411"/>
      <c r="P10" s="1411"/>
      <c r="Q10" s="1411"/>
      <c r="R10" s="1411"/>
      <c r="S10" s="1411"/>
      <c r="T10" s="1411"/>
      <c r="U10" s="1411"/>
      <c r="V10" s="1411"/>
      <c r="W10" s="1411"/>
      <c r="X10" s="1411"/>
      <c r="Y10" s="1411"/>
      <c r="Z10" s="1411"/>
      <c r="AA10" s="1411"/>
      <c r="AB10" s="1411"/>
      <c r="AC10" s="1411"/>
      <c r="AD10" s="1411"/>
      <c r="AE10" s="1411"/>
      <c r="AF10" s="1411"/>
      <c r="AG10" s="1411"/>
      <c r="AH10" s="1411"/>
      <c r="AI10" s="1412"/>
      <c r="AJ10" s="1412"/>
      <c r="AK10" s="1412"/>
      <c r="AL10" s="1412"/>
      <c r="AM10" s="1412"/>
      <c r="AN10" s="1412"/>
      <c r="AO10" s="1412"/>
      <c r="AP10" s="1412"/>
      <c r="AQ10" s="1412"/>
      <c r="AR10" s="1412"/>
      <c r="AS10" s="1412"/>
      <c r="AT10" s="1412"/>
      <c r="AU10" s="1412"/>
      <c r="AV10" s="1412"/>
      <c r="AW10" s="1412"/>
      <c r="AX10" s="1412"/>
      <c r="AY10" s="1412"/>
      <c r="AZ10" s="1412"/>
      <c r="BA10" s="1412"/>
      <c r="BB10" s="1412"/>
      <c r="BC10" s="546" t="s">
        <v>7</v>
      </c>
      <c r="BD10" s="1414" t="s">
        <v>8</v>
      </c>
      <c r="BE10" s="1415"/>
      <c r="BF10" s="1416"/>
      <c r="BG10" s="1417"/>
      <c r="BH10" s="1417"/>
      <c r="BI10" s="1417"/>
      <c r="BJ10" s="1417"/>
      <c r="BK10" s="1417"/>
      <c r="BL10" s="1417"/>
      <c r="BM10" s="1417"/>
      <c r="BN10" s="1417"/>
      <c r="BO10" s="1433" t="s">
        <v>43</v>
      </c>
      <c r="BP10" s="1434"/>
      <c r="BQ10" s="1434"/>
      <c r="BR10" s="1434"/>
      <c r="BS10" s="1435"/>
      <c r="BT10" s="259"/>
      <c r="BU10" s="1436" t="s">
        <v>176</v>
      </c>
      <c r="BV10" s="1436"/>
      <c r="BW10" s="1436"/>
      <c r="BX10" s="1436"/>
      <c r="BY10" s="1436"/>
      <c r="BZ10" s="1437" t="s">
        <v>58</v>
      </c>
      <c r="CA10" s="1437"/>
      <c r="CB10" s="1437"/>
      <c r="CC10" s="1438">
        <f ca="1">NOW()-1</f>
        <v>44355.606343749998</v>
      </c>
      <c r="CD10" s="1439"/>
      <c r="CE10" s="57"/>
      <c r="CF10" s="57"/>
      <c r="CL10" s="57"/>
      <c r="CN10" s="1446" t="s">
        <v>363</v>
      </c>
      <c r="CO10" s="1446"/>
      <c r="CP10" s="1446"/>
      <c r="CQ10" s="1446"/>
    </row>
    <row r="11" spans="1:95" s="17" customFormat="1" ht="24" customHeight="1" thickBot="1" x14ac:dyDescent="0.3">
      <c r="A11" s="1498"/>
      <c r="B11" s="1498"/>
      <c r="C11" s="1498"/>
      <c r="D11" s="1044" t="s">
        <v>9</v>
      </c>
      <c r="E11" s="336" t="s">
        <v>10</v>
      </c>
      <c r="F11" s="336" t="s">
        <v>11</v>
      </c>
      <c r="G11" s="365" t="s">
        <v>12</v>
      </c>
      <c r="H11" s="334" t="s">
        <v>13</v>
      </c>
      <c r="I11" s="335" t="s">
        <v>14</v>
      </c>
      <c r="J11" s="335" t="s">
        <v>15</v>
      </c>
      <c r="K11" s="335" t="s">
        <v>9</v>
      </c>
      <c r="L11" s="335" t="s">
        <v>10</v>
      </c>
      <c r="M11" s="335" t="s">
        <v>11</v>
      </c>
      <c r="N11" s="337" t="s">
        <v>12</v>
      </c>
      <c r="O11" s="364" t="s">
        <v>13</v>
      </c>
      <c r="P11" s="336" t="s">
        <v>14</v>
      </c>
      <c r="Q11" s="336" t="s">
        <v>15</v>
      </c>
      <c r="R11" s="336" t="s">
        <v>9</v>
      </c>
      <c r="S11" s="336" t="s">
        <v>10</v>
      </c>
      <c r="T11" s="336" t="s">
        <v>11</v>
      </c>
      <c r="U11" s="365" t="s">
        <v>12</v>
      </c>
      <c r="V11" s="334" t="s">
        <v>13</v>
      </c>
      <c r="W11" s="335" t="s">
        <v>14</v>
      </c>
      <c r="X11" s="335" t="s">
        <v>15</v>
      </c>
      <c r="Y11" s="335" t="s">
        <v>9</v>
      </c>
      <c r="Z11" s="335" t="s">
        <v>10</v>
      </c>
      <c r="AA11" s="335" t="s">
        <v>11</v>
      </c>
      <c r="AB11" s="337" t="s">
        <v>12</v>
      </c>
      <c r="AC11" s="364" t="s">
        <v>13</v>
      </c>
      <c r="AD11" s="336" t="s">
        <v>14</v>
      </c>
      <c r="AE11" s="336" t="s">
        <v>15</v>
      </c>
      <c r="AF11" s="336" t="s">
        <v>9</v>
      </c>
      <c r="AG11" s="336" t="s">
        <v>10</v>
      </c>
      <c r="AH11" s="336" t="s">
        <v>11</v>
      </c>
      <c r="AI11" s="1413"/>
      <c r="AJ11" s="1413"/>
      <c r="AK11" s="1413"/>
      <c r="AL11" s="1413"/>
      <c r="AM11" s="1413"/>
      <c r="AN11" s="1413"/>
      <c r="AO11" s="1413"/>
      <c r="AP11" s="1413"/>
      <c r="AQ11" s="1413"/>
      <c r="AR11" s="1413"/>
      <c r="AS11" s="1413"/>
      <c r="AT11" s="1413"/>
      <c r="AU11" s="1413"/>
      <c r="AV11" s="1413"/>
      <c r="AW11" s="1413"/>
      <c r="AX11" s="1413"/>
      <c r="AY11" s="1413"/>
      <c r="AZ11" s="1413"/>
      <c r="BA11" s="1413"/>
      <c r="BB11" s="1413"/>
      <c r="BC11" s="58">
        <f>(+BC9/5)*4</f>
        <v>17.600000000000001</v>
      </c>
      <c r="BD11" s="1447">
        <f>+BC9*8/24</f>
        <v>7.333333333333333</v>
      </c>
      <c r="BE11" s="1448"/>
      <c r="BF11" s="1418"/>
      <c r="BG11" s="1419"/>
      <c r="BH11" s="1419"/>
      <c r="BI11" s="1419"/>
      <c r="BJ11" s="1419"/>
      <c r="BK11" s="1419"/>
      <c r="BL11" s="1419"/>
      <c r="BM11" s="1419"/>
      <c r="BN11" s="1419"/>
      <c r="BO11" s="1433" t="s">
        <v>305</v>
      </c>
      <c r="BP11" s="1435"/>
      <c r="BQ11" s="1449" t="s">
        <v>172</v>
      </c>
      <c r="BR11" s="1451" t="s">
        <v>371</v>
      </c>
      <c r="BS11" s="1452"/>
      <c r="BT11" s="1441" t="s">
        <v>179</v>
      </c>
      <c r="BU11" s="1443" t="s">
        <v>177</v>
      </c>
      <c r="BV11" s="1443" t="s">
        <v>314</v>
      </c>
      <c r="BW11" s="1436" t="s">
        <v>180</v>
      </c>
      <c r="BX11" s="1436" t="s">
        <v>34</v>
      </c>
      <c r="BY11" s="1436" t="s">
        <v>42</v>
      </c>
      <c r="BZ11" s="1443" t="s">
        <v>303</v>
      </c>
      <c r="CA11" s="1455" t="s">
        <v>328</v>
      </c>
      <c r="CB11" s="1457" t="s">
        <v>250</v>
      </c>
      <c r="CC11" s="1425" t="s">
        <v>181</v>
      </c>
      <c r="CD11" s="1426"/>
      <c r="CN11" s="118" t="s">
        <v>185</v>
      </c>
      <c r="CO11" s="119" t="s">
        <v>232</v>
      </c>
      <c r="CP11" s="118" t="s">
        <v>233</v>
      </c>
      <c r="CQ11" s="119" t="s">
        <v>234</v>
      </c>
    </row>
    <row r="12" spans="1:95" s="18" customFormat="1" ht="24" customHeight="1" thickBot="1" x14ac:dyDescent="0.3">
      <c r="A12" s="1123" t="s">
        <v>21</v>
      </c>
      <c r="B12" s="1123" t="s">
        <v>22</v>
      </c>
      <c r="C12" s="1123" t="s">
        <v>23</v>
      </c>
      <c r="D12" s="1046">
        <v>1</v>
      </c>
      <c r="E12" s="405">
        <f>D12+1</f>
        <v>2</v>
      </c>
      <c r="F12" s="411">
        <f t="shared" ref="F12:AH12" si="3">E12+1</f>
        <v>3</v>
      </c>
      <c r="G12" s="416">
        <f t="shared" si="3"/>
        <v>4</v>
      </c>
      <c r="H12" s="415">
        <f t="shared" si="3"/>
        <v>5</v>
      </c>
      <c r="I12" s="405">
        <f t="shared" si="3"/>
        <v>6</v>
      </c>
      <c r="J12" s="405">
        <f t="shared" si="3"/>
        <v>7</v>
      </c>
      <c r="K12" s="405">
        <f t="shared" si="3"/>
        <v>8</v>
      </c>
      <c r="L12" s="405">
        <f t="shared" si="3"/>
        <v>9</v>
      </c>
      <c r="M12" s="405">
        <f t="shared" si="3"/>
        <v>10</v>
      </c>
      <c r="N12" s="431">
        <f t="shared" si="3"/>
        <v>11</v>
      </c>
      <c r="O12" s="415">
        <f t="shared" si="3"/>
        <v>12</v>
      </c>
      <c r="P12" s="405">
        <f t="shared" si="3"/>
        <v>13</v>
      </c>
      <c r="Q12" s="405">
        <f t="shared" si="3"/>
        <v>14</v>
      </c>
      <c r="R12" s="411">
        <f t="shared" si="3"/>
        <v>15</v>
      </c>
      <c r="S12" s="405">
        <f t="shared" si="3"/>
        <v>16</v>
      </c>
      <c r="T12" s="405">
        <f t="shared" si="3"/>
        <v>17</v>
      </c>
      <c r="U12" s="416">
        <f t="shared" si="3"/>
        <v>18</v>
      </c>
      <c r="V12" s="415">
        <f t="shared" si="3"/>
        <v>19</v>
      </c>
      <c r="W12" s="405">
        <f t="shared" si="3"/>
        <v>20</v>
      </c>
      <c r="X12" s="405">
        <f t="shared" si="3"/>
        <v>21</v>
      </c>
      <c r="Y12" s="405">
        <f t="shared" si="3"/>
        <v>22</v>
      </c>
      <c r="Z12" s="411">
        <f t="shared" si="3"/>
        <v>23</v>
      </c>
      <c r="AA12" s="405">
        <f t="shared" si="3"/>
        <v>24</v>
      </c>
      <c r="AB12" s="416">
        <f t="shared" si="3"/>
        <v>25</v>
      </c>
      <c r="AC12" s="415">
        <f t="shared" si="3"/>
        <v>26</v>
      </c>
      <c r="AD12" s="405">
        <f t="shared" si="3"/>
        <v>27</v>
      </c>
      <c r="AE12" s="405">
        <f t="shared" si="3"/>
        <v>28</v>
      </c>
      <c r="AF12" s="405">
        <f t="shared" si="3"/>
        <v>29</v>
      </c>
      <c r="AG12" s="405">
        <f t="shared" si="3"/>
        <v>30</v>
      </c>
      <c r="AH12" s="411">
        <f t="shared" si="3"/>
        <v>31</v>
      </c>
      <c r="AI12" s="134" t="s">
        <v>24</v>
      </c>
      <c r="AJ12" s="14" t="s">
        <v>25</v>
      </c>
      <c r="AK12" s="548" t="s">
        <v>315</v>
      </c>
      <c r="AL12" s="548" t="s">
        <v>316</v>
      </c>
      <c r="AM12" s="14" t="s">
        <v>182</v>
      </c>
      <c r="AN12" s="14" t="s">
        <v>26</v>
      </c>
      <c r="AO12" s="14" t="s">
        <v>27</v>
      </c>
      <c r="AP12" s="60" t="s">
        <v>31</v>
      </c>
      <c r="AQ12" s="60" t="s">
        <v>32</v>
      </c>
      <c r="AR12" s="978" t="s">
        <v>354</v>
      </c>
      <c r="AS12" s="60" t="s">
        <v>34</v>
      </c>
      <c r="AT12" s="60" t="s">
        <v>35</v>
      </c>
      <c r="AU12" s="60" t="s">
        <v>36</v>
      </c>
      <c r="AV12" s="60" t="s">
        <v>37</v>
      </c>
      <c r="AW12" s="60" t="s">
        <v>38</v>
      </c>
      <c r="AX12" s="60" t="s">
        <v>183</v>
      </c>
      <c r="AY12" s="60" t="s">
        <v>39</v>
      </c>
      <c r="AZ12" s="60" t="s">
        <v>184</v>
      </c>
      <c r="BA12" s="60" t="s">
        <v>40</v>
      </c>
      <c r="BB12" s="60" t="s">
        <v>41</v>
      </c>
      <c r="BC12" s="60" t="s">
        <v>42</v>
      </c>
      <c r="BD12" s="1459" t="s">
        <v>43</v>
      </c>
      <c r="BE12" s="1460"/>
      <c r="BF12" s="14" t="s">
        <v>61</v>
      </c>
      <c r="BG12" s="14" t="s">
        <v>57</v>
      </c>
      <c r="BH12" s="14" t="s">
        <v>315</v>
      </c>
      <c r="BI12" s="14" t="s">
        <v>316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2" t="s">
        <v>58</v>
      </c>
      <c r="BO12" s="1461">
        <f>+BD11+ABR!BO12</f>
        <v>36</v>
      </c>
      <c r="BP12" s="1462"/>
      <c r="BQ12" s="1450"/>
      <c r="BR12" s="1453"/>
      <c r="BS12" s="1454"/>
      <c r="BT12" s="1442"/>
      <c r="BU12" s="1444"/>
      <c r="BV12" s="1444"/>
      <c r="BW12" s="1436"/>
      <c r="BX12" s="1436"/>
      <c r="BY12" s="1436"/>
      <c r="BZ12" s="1444"/>
      <c r="CA12" s="1456"/>
      <c r="CB12" s="1458"/>
      <c r="CC12" s="1438">
        <v>44346</v>
      </c>
      <c r="CD12" s="1440"/>
      <c r="CE12" s="166" t="s">
        <v>185</v>
      </c>
      <c r="CF12" s="167" t="s">
        <v>186</v>
      </c>
      <c r="CG12" s="168" t="s">
        <v>187</v>
      </c>
      <c r="CH12" s="168" t="s">
        <v>188</v>
      </c>
      <c r="CI12" s="168" t="s">
        <v>189</v>
      </c>
      <c r="CJ12" s="169" t="s">
        <v>190</v>
      </c>
      <c r="CK12" s="419" t="s">
        <v>248</v>
      </c>
      <c r="CL12" s="420" t="s">
        <v>249</v>
      </c>
      <c r="CN12" s="120">
        <f>+BD11</f>
        <v>7.333333333333333</v>
      </c>
      <c r="CO12" s="120">
        <f>+CN12+(BC11*2)/24</f>
        <v>8.8000000000000007</v>
      </c>
      <c r="CP12" s="121">
        <v>15</v>
      </c>
      <c r="CQ12" s="121">
        <v>18</v>
      </c>
    </row>
    <row r="13" spans="1:95" ht="21" customHeight="1" thickBot="1" x14ac:dyDescent="0.3">
      <c r="A13" s="1124" t="s">
        <v>55</v>
      </c>
      <c r="B13" s="1279" t="s">
        <v>60</v>
      </c>
      <c r="C13" s="1126" t="s">
        <v>329</v>
      </c>
      <c r="D13" s="409" t="s">
        <v>25</v>
      </c>
      <c r="E13" s="471"/>
      <c r="F13" s="1278" t="s">
        <v>241</v>
      </c>
      <c r="G13" s="414" t="s">
        <v>24</v>
      </c>
      <c r="H13" s="433" t="s">
        <v>25</v>
      </c>
      <c r="I13" s="409"/>
      <c r="J13" s="409"/>
      <c r="K13" s="409" t="s">
        <v>24</v>
      </c>
      <c r="L13" s="409" t="s">
        <v>24</v>
      </c>
      <c r="M13" s="493"/>
      <c r="N13" s="477" t="s">
        <v>241</v>
      </c>
      <c r="O13" s="433" t="s">
        <v>24</v>
      </c>
      <c r="P13" s="409" t="s">
        <v>25</v>
      </c>
      <c r="Q13" s="471"/>
      <c r="R13" s="471" t="s">
        <v>241</v>
      </c>
      <c r="S13" s="409" t="s">
        <v>25</v>
      </c>
      <c r="T13" s="409" t="s">
        <v>25</v>
      </c>
      <c r="U13" s="478"/>
      <c r="V13" s="473"/>
      <c r="W13" s="407" t="s">
        <v>25</v>
      </c>
      <c r="X13" s="409" t="s">
        <v>25</v>
      </c>
      <c r="Y13" s="471"/>
      <c r="Z13" s="499"/>
      <c r="AA13" s="409" t="s">
        <v>39</v>
      </c>
      <c r="AB13" s="414" t="s">
        <v>25</v>
      </c>
      <c r="AC13" s="476"/>
      <c r="AD13" s="479"/>
      <c r="AE13" s="409" t="s">
        <v>24</v>
      </c>
      <c r="AF13" s="407" t="s">
        <v>24</v>
      </c>
      <c r="AG13" s="499"/>
      <c r="AH13" s="471"/>
      <c r="AI13" s="123">
        <f t="shared" ref="AI13:AI28" si="4">COUNTIF($D13:$AH13,"D")</f>
        <v>6</v>
      </c>
      <c r="AJ13" s="61">
        <f t="shared" ref="AJ13:AJ28" si="5">COUNTIF($D13:$AH13,"N")</f>
        <v>8</v>
      </c>
      <c r="AK13" s="61">
        <f t="shared" ref="AK13:AK28" si="6">COUNTIF($D13:$AH13,"DTS4S")+COUNTIF($D13:$AH13,"DTS4S1")</f>
        <v>0</v>
      </c>
      <c r="AL13" s="61">
        <f t="shared" ref="AL13:AL28" si="7">COUNTIF($D13:$AH13,"NTS4S")+COUNTIF($D13:$AH13,"NTS4S1")</f>
        <v>0</v>
      </c>
      <c r="AM13" s="61">
        <f t="shared" ref="AM13:AM28" si="8">COUNTIF($D13:$AH13,"S")</f>
        <v>0</v>
      </c>
      <c r="AN13" s="61">
        <f t="shared" ref="AN13:AN28" si="9">COUNTIF($D13:$AH13,"DT")</f>
        <v>0</v>
      </c>
      <c r="AO13" s="61">
        <f t="shared" ref="AO13:AO28" si="10">COUNTIF($D13:$AH13,"NT")</f>
        <v>0</v>
      </c>
      <c r="AP13" s="61">
        <f t="shared" ref="AP13:AP28" si="11">COUNTIF($D13:$AH13,"t")</f>
        <v>0</v>
      </c>
      <c r="AQ13" s="61">
        <f t="shared" ref="AQ13:AQ28" si="12">COUNTIF($D13:$AH13,"FE")</f>
        <v>0</v>
      </c>
      <c r="AR13" s="61">
        <f>COUNTIF($D13:$AH13,"LN")</f>
        <v>0</v>
      </c>
      <c r="AS13" s="61">
        <f t="shared" ref="AS13:AS28" si="13">COUNTIF($D13:$AH13,"DS")</f>
        <v>0</v>
      </c>
      <c r="AT13" s="61">
        <f t="shared" ref="AT13:AT28" si="14">COUNTIF($D13:$AH13,"DISP")</f>
        <v>0</v>
      </c>
      <c r="AU13" s="61">
        <f t="shared" ref="AU13:AU28" si="15">COUNTIF($D13:$AH13,"L")</f>
        <v>0</v>
      </c>
      <c r="AV13" s="61">
        <f t="shared" ref="AV13:AV28" si="16">COUNTIF($D13:$AH13,"B")</f>
        <v>0</v>
      </c>
      <c r="AW13" s="61">
        <f t="shared" ref="AW13:AW28" si="17">COUNTIF($D13:$AH13,"SA")</f>
        <v>0</v>
      </c>
      <c r="AX13" s="61">
        <f t="shared" ref="AX13:AX28" si="18">COUNTIF($D13:$AH13,"SAT")</f>
        <v>0</v>
      </c>
      <c r="AY13" s="61">
        <f t="shared" ref="AY13:AY28" si="19">COUNTIF($D13:$AH13,"SE")</f>
        <v>1</v>
      </c>
      <c r="AZ13" s="61">
        <f t="shared" ref="AZ13:AZ28" si="20">COUNTIF($D13:$AH13,"OJTD")+COUNTIF($D13:$AH13,"OJTN")</f>
        <v>0</v>
      </c>
      <c r="BA13" s="61">
        <f t="shared" ref="BA13:BA28" si="21">COUNTIF($D13:$AH13,"TR")</f>
        <v>0</v>
      </c>
      <c r="BB13" s="61">
        <f t="shared" ref="BB13:BB28" si="22">COUNTIF($D13:$AH13,"F")</f>
        <v>0</v>
      </c>
      <c r="BC13" s="62">
        <f t="shared" ref="BC13:BC28" si="23">+AI13+AJ13+AN13+AO13+((AQ13+AU13+AV13+AY13)*8)/12+AW13+AX13+AZ13+BA13+AM13</f>
        <v>14.666666666666666</v>
      </c>
      <c r="BD13" s="63"/>
      <c r="BE13" s="545">
        <f>+AI13*$BD$2+AJ13*$BD$6+AN13*$BD$2+AO13*$BD$6+AQ13*8/24+AU13*8/24+AV13*8/24+AW13*8/24+AX13*12/24+AY13*8/24+AZ13*$BD$2+BA13*8/24+BN13*(0/24)+(AM13*$BE$2)+AK13*$BF$2+AL13*$BF$6+AR13*$BD$2</f>
        <v>7.333333333333333</v>
      </c>
      <c r="BF13" s="5">
        <f>COUNTIF($D13:$AH13,"DTS")+COUNTIF($D13:$AH13,"DTS1")</f>
        <v>0</v>
      </c>
      <c r="BG13" s="5">
        <f t="shared" ref="BG13:BG58" si="24">COUNTIF($D13:$AH13,"NTS")+COUNTIF($D13:$AH13,"NTS1")</f>
        <v>0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58" si="25">COUNTIF($D13:$AH13,"DTS5S")+COUNTIF($D13:$AH13,"DTS5S1")</f>
        <v>0</v>
      </c>
      <c r="BK13" s="5">
        <f>COUNTIF($D13:$AH13,"NTS5S")+COUNTIF($D13:$AH13,"NTS5S1")</f>
        <v>0</v>
      </c>
      <c r="BL13" s="5">
        <f t="shared" ref="BL13:BL58" si="26">COUNTIF($D13:$AH13,"DTSDS")+COUNTIF($D13:$AH13,"DTSDS1")</f>
        <v>3</v>
      </c>
      <c r="BM13" s="5">
        <f t="shared" ref="BM13:BM58" si="27">COUNTIF($D13:$AH13,"NTSDS")+COUNTIF($D13:$AH13,"NTSDS1")</f>
        <v>0</v>
      </c>
      <c r="BN13" s="143">
        <f t="shared" ref="BN13:BN58" si="28">COUNTIF($D13:$AH13,"FOTS")</f>
        <v>0</v>
      </c>
      <c r="BO13" s="145">
        <f>+BE13+ABR!BO13</f>
        <v>33.5</v>
      </c>
      <c r="BP13" s="64">
        <f>+BO13+(JAN!BN13+FEV!BN13+MAR!BN13+ABR!BN13+BN13)*(12/24)-$BO$12</f>
        <v>-0.5</v>
      </c>
      <c r="BQ13" s="65">
        <f t="shared" ref="BQ13:BQ28" si="29">IF(BP13&gt;=(-11/24),0,(-BP13)/(12/24))</f>
        <v>1</v>
      </c>
      <c r="BR13" s="545">
        <f>+BO13+BY13*$BD$2</f>
        <v>35</v>
      </c>
      <c r="BS13" s="545">
        <f>+BR13-$BO$12</f>
        <v>-1</v>
      </c>
      <c r="BT13" s="66" t="e">
        <f>+(BR13/$BR$77)-1</f>
        <v>#REF!</v>
      </c>
      <c r="BU13" s="67">
        <f t="shared" ref="BU13:BU18" si="30">+BF13+BG13</f>
        <v>0</v>
      </c>
      <c r="BV13" s="5">
        <f t="shared" ref="BV13:BV18" si="31">+BH13+BI13</f>
        <v>0</v>
      </c>
      <c r="BW13" s="67">
        <f t="shared" ref="BW13:BW18" si="32">+BJ13+BK13</f>
        <v>0</v>
      </c>
      <c r="BX13" s="67">
        <f t="shared" ref="BX13:BX18" si="33">+BL13+BM13</f>
        <v>3</v>
      </c>
      <c r="BY13" s="68">
        <f t="shared" ref="BY13:BY28" si="34">+BU13+BV13+BW13+BX13</f>
        <v>3</v>
      </c>
      <c r="BZ13" s="67">
        <f>+BN13+ABR!BZ13</f>
        <v>4</v>
      </c>
      <c r="CA13" s="67">
        <f>+ABR!CA13+BX13</f>
        <v>12</v>
      </c>
      <c r="CB13" s="68">
        <f t="shared" ref="CB13:CB19" si="35">+CA13-BZ13</f>
        <v>8</v>
      </c>
      <c r="CE13" s="161">
        <f t="shared" ref="CE13:CE19" si="36">+BE13</f>
        <v>7.333333333333333</v>
      </c>
      <c r="CF13" s="125">
        <f>+BC13+BF13+BG13+BJ13+BK13+BL13+BM13+BH13+BI13</f>
        <v>17.666666666666664</v>
      </c>
      <c r="CG13" s="163">
        <f>+BE13*24-(AQ13+AU13+AV13)*8</f>
        <v>176</v>
      </c>
      <c r="CH13" s="163">
        <f>+(BF13+BG13+BJ13+BK13+BL13+BM13)*12+(BH13+BI13)*8</f>
        <v>36</v>
      </c>
      <c r="CI13" s="163">
        <f>+CG13+CH13</f>
        <v>212</v>
      </c>
      <c r="CJ13" s="157">
        <f t="shared" ref="CJ13:CJ58" si="37">+(AQ13+AU13+AV13)*8+(BN13)*12</f>
        <v>0</v>
      </c>
      <c r="CK13" s="418">
        <f>BY13-BV13+ABR!CK13</f>
        <v>11</v>
      </c>
      <c r="CL13" s="851">
        <f>CK13*12+BV13*8</f>
        <v>132</v>
      </c>
      <c r="CM13" s="424"/>
      <c r="CN13" s="124">
        <f>+CE13</f>
        <v>7.333333333333333</v>
      </c>
      <c r="CO13" s="128">
        <f>CI13</f>
        <v>212</v>
      </c>
      <c r="CP13" s="125">
        <f t="shared" ref="CP13:CP58" si="38">+BC13</f>
        <v>14.666666666666666</v>
      </c>
      <c r="CQ13" s="125">
        <f>+CF13</f>
        <v>17.666666666666664</v>
      </c>
    </row>
    <row r="14" spans="1:95" ht="21" customHeight="1" thickBot="1" x14ac:dyDescent="0.3">
      <c r="A14" s="1124" t="s">
        <v>59</v>
      </c>
      <c r="B14" s="1125" t="s">
        <v>145</v>
      </c>
      <c r="C14" s="1126" t="s">
        <v>329</v>
      </c>
      <c r="D14" s="409" t="s">
        <v>24</v>
      </c>
      <c r="E14" s="409" t="s">
        <v>24</v>
      </c>
      <c r="F14" s="408"/>
      <c r="G14" s="465"/>
      <c r="H14" s="433" t="s">
        <v>24</v>
      </c>
      <c r="I14" s="409" t="s">
        <v>25</v>
      </c>
      <c r="J14" s="406"/>
      <c r="K14" s="406"/>
      <c r="L14" s="409" t="s">
        <v>25</v>
      </c>
      <c r="M14" s="409" t="s">
        <v>25</v>
      </c>
      <c r="N14" s="414"/>
      <c r="O14" s="433"/>
      <c r="P14" s="409" t="s">
        <v>24</v>
      </c>
      <c r="Q14" s="409" t="s">
        <v>25</v>
      </c>
      <c r="R14" s="471"/>
      <c r="S14" s="479" t="s">
        <v>24</v>
      </c>
      <c r="T14" s="409" t="s">
        <v>24</v>
      </c>
      <c r="U14" s="414" t="s">
        <v>25</v>
      </c>
      <c r="V14" s="473"/>
      <c r="W14" s="409" t="s">
        <v>24</v>
      </c>
      <c r="X14" s="409" t="s">
        <v>25</v>
      </c>
      <c r="Y14" s="471"/>
      <c r="Z14" s="406" t="s">
        <v>39</v>
      </c>
      <c r="AA14" s="409" t="s">
        <v>39</v>
      </c>
      <c r="AB14" s="414" t="s">
        <v>25</v>
      </c>
      <c r="AC14" s="476"/>
      <c r="AD14" s="479"/>
      <c r="AE14" s="409" t="s">
        <v>24</v>
      </c>
      <c r="AF14" s="409" t="s">
        <v>25</v>
      </c>
      <c r="AG14" s="471"/>
      <c r="AH14" s="471"/>
      <c r="AI14" s="123">
        <f t="shared" si="4"/>
        <v>8</v>
      </c>
      <c r="AJ14" s="61">
        <f t="shared" si="5"/>
        <v>8</v>
      </c>
      <c r="AK14" s="61">
        <f t="shared" si="6"/>
        <v>0</v>
      </c>
      <c r="AL14" s="61">
        <f t="shared" si="7"/>
        <v>0</v>
      </c>
      <c r="AM14" s="61">
        <f t="shared" si="8"/>
        <v>0</v>
      </c>
      <c r="AN14" s="61">
        <f t="shared" si="9"/>
        <v>0</v>
      </c>
      <c r="AO14" s="61">
        <f t="shared" si="10"/>
        <v>0</v>
      </c>
      <c r="AP14" s="61">
        <f t="shared" si="11"/>
        <v>0</v>
      </c>
      <c r="AQ14" s="61">
        <f t="shared" si="12"/>
        <v>0</v>
      </c>
      <c r="AR14" s="61">
        <f t="shared" ref="AR14:AR28" si="39">COUNTIF($D14:$AH14,"LN")</f>
        <v>0</v>
      </c>
      <c r="AS14" s="61">
        <f t="shared" si="13"/>
        <v>0</v>
      </c>
      <c r="AT14" s="61">
        <f t="shared" si="14"/>
        <v>0</v>
      </c>
      <c r="AU14" s="61">
        <f t="shared" si="15"/>
        <v>0</v>
      </c>
      <c r="AV14" s="61">
        <f t="shared" si="16"/>
        <v>0</v>
      </c>
      <c r="AW14" s="61">
        <f t="shared" si="17"/>
        <v>0</v>
      </c>
      <c r="AX14" s="61">
        <f t="shared" si="18"/>
        <v>0</v>
      </c>
      <c r="AY14" s="61">
        <f t="shared" si="19"/>
        <v>2</v>
      </c>
      <c r="AZ14" s="61">
        <f t="shared" si="20"/>
        <v>0</v>
      </c>
      <c r="BA14" s="61">
        <f t="shared" si="21"/>
        <v>0</v>
      </c>
      <c r="BB14" s="61">
        <f t="shared" si="22"/>
        <v>0</v>
      </c>
      <c r="BC14" s="62">
        <f t="shared" si="23"/>
        <v>17.333333333333332</v>
      </c>
      <c r="BD14" s="63"/>
      <c r="BE14" s="545">
        <f t="shared" ref="BE14:BE60" si="40">+AI14*$BD$2+AJ14*$BD$6+AN14*$BD$2+AO14*$BD$6+AQ14*8/24+AU14*8/24+AV14*8/24+AW14*8/24+AX14*12/24+AY14*8/24+AZ14*$BD$2+BA14*8/24+BN14*(0/24)+(AM14*$BE$2)+AK14*$BF$2+AL14*$BF$6+AR14*$BD$2</f>
        <v>8.6666666666666661</v>
      </c>
      <c r="BF14" s="5">
        <f>COUNTIF($D14:$AH14,"DTS")+COUNTIF($D14:$AH14,"DTS1")</f>
        <v>0</v>
      </c>
      <c r="BG14" s="5">
        <f t="shared" si="24"/>
        <v>0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25"/>
        <v>0</v>
      </c>
      <c r="BK14" s="5">
        <f>COUNTIF($D14:$AH14,"NTS5S")+COUNTIF($D14:$AH14,"NTS5S1")</f>
        <v>0</v>
      </c>
      <c r="BL14" s="5">
        <f t="shared" si="26"/>
        <v>0</v>
      </c>
      <c r="BM14" s="5">
        <f t="shared" si="27"/>
        <v>0</v>
      </c>
      <c r="BN14" s="143">
        <f t="shared" si="28"/>
        <v>0</v>
      </c>
      <c r="BO14" s="145">
        <f>+BE14+ABR!BO14</f>
        <v>34.666666666666664</v>
      </c>
      <c r="BP14" s="64">
        <f>+BO14+(JAN!BN65+FEV!BN14+MAR!BN14+ABR!BN14+BN14)*(12/24)-$BO$12</f>
        <v>-0.3333333333333357</v>
      </c>
      <c r="BQ14" s="65">
        <f t="shared" si="29"/>
        <v>0</v>
      </c>
      <c r="BR14" s="545">
        <f t="shared" ref="BR14:BR19" si="41">+BO14+BY14*$BD$2</f>
        <v>34.666666666666664</v>
      </c>
      <c r="BS14" s="545">
        <f>+BR14-$BO$12</f>
        <v>-1.3333333333333357</v>
      </c>
      <c r="BT14" s="66" t="e">
        <f>+(BR14/$BR$77)-1</f>
        <v>#REF!</v>
      </c>
      <c r="BU14" s="67">
        <f t="shared" si="30"/>
        <v>0</v>
      </c>
      <c r="BV14" s="5">
        <f t="shared" si="31"/>
        <v>0</v>
      </c>
      <c r="BW14" s="67">
        <f t="shared" si="32"/>
        <v>0</v>
      </c>
      <c r="BX14" s="67">
        <f t="shared" si="33"/>
        <v>0</v>
      </c>
      <c r="BY14" s="68">
        <f t="shared" si="34"/>
        <v>0</v>
      </c>
      <c r="BZ14" s="67">
        <f>+BN14+ABR!BZ14</f>
        <v>2</v>
      </c>
      <c r="CA14" s="67">
        <f>+ABR!CA14+BX14</f>
        <v>8</v>
      </c>
      <c r="CB14" s="68">
        <f t="shared" si="35"/>
        <v>6</v>
      </c>
      <c r="CE14" s="161">
        <f t="shared" si="36"/>
        <v>8.6666666666666661</v>
      </c>
      <c r="CF14" s="125">
        <f>+BC14+BF14+BG14+BJ14+BK14+BL14+BM14+BH14+BI14</f>
        <v>17.333333333333332</v>
      </c>
      <c r="CG14" s="163">
        <f t="shared" ref="CG14:CG60" si="42">+BE14*24-(AQ14+AU14+AV14)*8</f>
        <v>208</v>
      </c>
      <c r="CH14" s="163">
        <f t="shared" ref="CH14:CH60" si="43">+(BF14+BG14+BJ14+BK14+BL14+BM14)*12+(BH14+BI14)*8</f>
        <v>0</v>
      </c>
      <c r="CI14" s="163">
        <f t="shared" ref="CI14:CI60" si="44">+CG14+CH14</f>
        <v>208</v>
      </c>
      <c r="CJ14" s="157">
        <f t="shared" si="37"/>
        <v>0</v>
      </c>
      <c r="CK14" s="418">
        <f>BY14-BV14+ABR!CK14</f>
        <v>8</v>
      </c>
      <c r="CL14" s="424">
        <f t="shared" ref="CL14:CL19" si="45">CK14*12+BV14*8</f>
        <v>96</v>
      </c>
      <c r="CM14" s="424"/>
      <c r="CN14" s="124">
        <f t="shared" ref="CN14:CN60" si="46">+CE14</f>
        <v>8.6666666666666661</v>
      </c>
      <c r="CO14" s="128">
        <f t="shared" ref="CO14:CO60" si="47">CI14</f>
        <v>208</v>
      </c>
      <c r="CP14" s="125">
        <f t="shared" si="38"/>
        <v>17.333333333333332</v>
      </c>
      <c r="CQ14" s="125">
        <f t="shared" ref="CQ14:CQ60" si="48">+CF14</f>
        <v>17.333333333333332</v>
      </c>
    </row>
    <row r="15" spans="1:95" ht="24" customHeight="1" thickBot="1" x14ac:dyDescent="0.3">
      <c r="A15" s="1128" t="s">
        <v>62</v>
      </c>
      <c r="B15" s="619" t="s">
        <v>65</v>
      </c>
      <c r="C15" s="1129" t="s">
        <v>2</v>
      </c>
      <c r="D15" s="409" t="s">
        <v>25</v>
      </c>
      <c r="E15" s="471"/>
      <c r="F15" s="471"/>
      <c r="G15" s="414" t="s">
        <v>24</v>
      </c>
      <c r="H15" s="433" t="s">
        <v>26</v>
      </c>
      <c r="I15" s="409"/>
      <c r="J15" s="479"/>
      <c r="K15" s="409" t="s">
        <v>24</v>
      </c>
      <c r="L15" s="409" t="s">
        <v>24</v>
      </c>
      <c r="M15" s="493"/>
      <c r="N15" s="477"/>
      <c r="O15" s="433" t="s">
        <v>24</v>
      </c>
      <c r="P15" s="409" t="s">
        <v>25</v>
      </c>
      <c r="Q15" s="471"/>
      <c r="R15" s="471"/>
      <c r="S15" s="409" t="s">
        <v>25</v>
      </c>
      <c r="T15" s="409" t="s">
        <v>25</v>
      </c>
      <c r="U15" s="478"/>
      <c r="V15" s="473"/>
      <c r="W15" s="409" t="s">
        <v>24</v>
      </c>
      <c r="X15" s="409" t="s">
        <v>25</v>
      </c>
      <c r="Y15" s="471"/>
      <c r="Z15" s="471"/>
      <c r="AA15" s="409" t="s">
        <v>24</v>
      </c>
      <c r="AB15" s="414" t="s">
        <v>24</v>
      </c>
      <c r="AC15" s="473"/>
      <c r="AD15" s="479"/>
      <c r="AE15" s="409" t="s">
        <v>24</v>
      </c>
      <c r="AF15" s="409" t="s">
        <v>25</v>
      </c>
      <c r="AG15" s="471"/>
      <c r="AH15" s="471" t="s">
        <v>24</v>
      </c>
      <c r="AI15" s="123">
        <f t="shared" si="4"/>
        <v>9</v>
      </c>
      <c r="AJ15" s="61">
        <f t="shared" si="5"/>
        <v>6</v>
      </c>
      <c r="AK15" s="61">
        <f t="shared" si="6"/>
        <v>0</v>
      </c>
      <c r="AL15" s="61">
        <f t="shared" si="7"/>
        <v>0</v>
      </c>
      <c r="AM15" s="61">
        <f t="shared" si="8"/>
        <v>0</v>
      </c>
      <c r="AN15" s="61">
        <f t="shared" si="9"/>
        <v>1</v>
      </c>
      <c r="AO15" s="61">
        <f t="shared" si="10"/>
        <v>0</v>
      </c>
      <c r="AP15" s="61">
        <f t="shared" si="11"/>
        <v>0</v>
      </c>
      <c r="AQ15" s="61">
        <f t="shared" si="12"/>
        <v>0</v>
      </c>
      <c r="AR15" s="61">
        <f t="shared" si="39"/>
        <v>0</v>
      </c>
      <c r="AS15" s="61">
        <f t="shared" si="13"/>
        <v>0</v>
      </c>
      <c r="AT15" s="61">
        <f t="shared" si="14"/>
        <v>0</v>
      </c>
      <c r="AU15" s="61">
        <f t="shared" si="15"/>
        <v>0</v>
      </c>
      <c r="AV15" s="61">
        <f t="shared" si="16"/>
        <v>0</v>
      </c>
      <c r="AW15" s="61">
        <f t="shared" si="17"/>
        <v>0</v>
      </c>
      <c r="AX15" s="61">
        <f t="shared" si="18"/>
        <v>0</v>
      </c>
      <c r="AY15" s="61">
        <f t="shared" si="19"/>
        <v>0</v>
      </c>
      <c r="AZ15" s="61">
        <f t="shared" si="20"/>
        <v>0</v>
      </c>
      <c r="BA15" s="61">
        <f t="shared" si="21"/>
        <v>0</v>
      </c>
      <c r="BB15" s="61">
        <f t="shared" si="22"/>
        <v>0</v>
      </c>
      <c r="BC15" s="62">
        <f t="shared" si="23"/>
        <v>16</v>
      </c>
      <c r="BD15" s="63"/>
      <c r="BE15" s="545">
        <f t="shared" si="40"/>
        <v>8</v>
      </c>
      <c r="BF15" s="5">
        <f t="shared" ref="BF15:BF63" si="49">COUNTIF($D15:$AH15,"DTS")+COUNTIF($D15:$AH15,"DTS1")</f>
        <v>0</v>
      </c>
      <c r="BG15" s="5">
        <f t="shared" si="24"/>
        <v>0</v>
      </c>
      <c r="BH15" s="5">
        <f t="shared" ref="BH15:BH63" si="50">COUNTIF($D15:$AH15,"DTS4S")+COUNTIF($D15:$AH15,"DTS4S1")</f>
        <v>0</v>
      </c>
      <c r="BI15" s="5">
        <f t="shared" ref="BI15:BI63" si="51">COUNTIF($D15:$AH15,"NTS4S")+COUNTIF($D15:$AH15,"NTS4S1")</f>
        <v>0</v>
      </c>
      <c r="BJ15" s="5">
        <f t="shared" si="25"/>
        <v>0</v>
      </c>
      <c r="BK15" s="5">
        <f t="shared" ref="BK15:BK63" si="52">COUNTIF($D15:$AH15,"NTS5S")+COUNTIF($D15:$AH15,"NTS5S1")</f>
        <v>0</v>
      </c>
      <c r="BL15" s="5">
        <f t="shared" si="26"/>
        <v>0</v>
      </c>
      <c r="BM15" s="5">
        <f t="shared" si="27"/>
        <v>0</v>
      </c>
      <c r="BN15" s="143">
        <f t="shared" si="28"/>
        <v>0</v>
      </c>
      <c r="BO15" s="145">
        <f>+BE15+ABR!BO15</f>
        <v>36.666666666666671</v>
      </c>
      <c r="BP15" s="64">
        <f>+BO15+(JAN!BN14+FEV!BN15+MAR!BN15+ABR!BN15+BN15)*(12/24)-$BO$12</f>
        <v>1.1666666666666714</v>
      </c>
      <c r="BQ15" s="65">
        <f t="shared" si="29"/>
        <v>0</v>
      </c>
      <c r="BR15" s="545">
        <f t="shared" si="41"/>
        <v>36.666666666666671</v>
      </c>
      <c r="BS15" s="545">
        <f>+BR15-$BO$12</f>
        <v>0.6666666666666714</v>
      </c>
      <c r="BT15" s="66" t="e">
        <f>+(BR15/$BR$77)-1</f>
        <v>#REF!</v>
      </c>
      <c r="BU15" s="67">
        <f t="shared" si="30"/>
        <v>0</v>
      </c>
      <c r="BV15" s="5">
        <f t="shared" si="31"/>
        <v>0</v>
      </c>
      <c r="BW15" s="67">
        <f t="shared" si="32"/>
        <v>0</v>
      </c>
      <c r="BX15" s="67">
        <f t="shared" si="33"/>
        <v>0</v>
      </c>
      <c r="BY15" s="68">
        <f t="shared" si="34"/>
        <v>0</v>
      </c>
      <c r="BZ15" s="67">
        <f>+BN15+ABR!BZ15</f>
        <v>1</v>
      </c>
      <c r="CA15" s="67">
        <f>+ABR!CA15+BX15</f>
        <v>6</v>
      </c>
      <c r="CB15" s="68">
        <f t="shared" si="35"/>
        <v>5</v>
      </c>
      <c r="CE15" s="161">
        <f t="shared" si="36"/>
        <v>8</v>
      </c>
      <c r="CF15" s="125">
        <f t="shared" ref="CF15:CF58" si="53">+BC15+BF15+BG15+BJ15+BK15+BL15+BM15+BH15+BI15</f>
        <v>16</v>
      </c>
      <c r="CG15" s="163">
        <f t="shared" si="42"/>
        <v>192</v>
      </c>
      <c r="CH15" s="163">
        <f t="shared" si="43"/>
        <v>0</v>
      </c>
      <c r="CI15" s="163">
        <f t="shared" si="44"/>
        <v>192</v>
      </c>
      <c r="CJ15" s="157">
        <f t="shared" si="37"/>
        <v>0</v>
      </c>
      <c r="CK15" s="418">
        <f>BY15-BV15+ABR!CK15</f>
        <v>5</v>
      </c>
      <c r="CL15" s="424">
        <f t="shared" si="45"/>
        <v>60</v>
      </c>
      <c r="CM15" s="424"/>
      <c r="CN15" s="124">
        <f t="shared" si="46"/>
        <v>8</v>
      </c>
      <c r="CO15" s="128">
        <f t="shared" si="47"/>
        <v>192</v>
      </c>
      <c r="CP15" s="125">
        <f t="shared" si="38"/>
        <v>16</v>
      </c>
      <c r="CQ15" s="125">
        <f t="shared" si="48"/>
        <v>16</v>
      </c>
    </row>
    <row r="16" spans="1:95" ht="21" customHeight="1" thickBot="1" x14ac:dyDescent="0.3">
      <c r="A16" s="1130" t="s">
        <v>64</v>
      </c>
      <c r="B16" s="575" t="s">
        <v>68</v>
      </c>
      <c r="C16" s="1131" t="s">
        <v>2</v>
      </c>
      <c r="D16" s="409" t="s">
        <v>58</v>
      </c>
      <c r="E16" s="499"/>
      <c r="F16" s="499"/>
      <c r="G16" s="414" t="s">
        <v>24</v>
      </c>
      <c r="H16" s="433" t="s">
        <v>25</v>
      </c>
      <c r="I16" s="479" t="s">
        <v>57</v>
      </c>
      <c r="J16" s="479"/>
      <c r="K16" s="409" t="s">
        <v>24</v>
      </c>
      <c r="L16" s="409" t="s">
        <v>24</v>
      </c>
      <c r="M16" s="1111"/>
      <c r="N16" s="1112"/>
      <c r="O16" s="433" t="s">
        <v>24</v>
      </c>
      <c r="P16" s="409" t="s">
        <v>25</v>
      </c>
      <c r="Q16" s="471"/>
      <c r="R16" s="471"/>
      <c r="S16" s="409" t="s">
        <v>26</v>
      </c>
      <c r="T16" s="409" t="s">
        <v>25</v>
      </c>
      <c r="U16" s="478"/>
      <c r="V16" s="914" t="s">
        <v>24</v>
      </c>
      <c r="W16" s="409" t="s">
        <v>24</v>
      </c>
      <c r="X16" s="409" t="s">
        <v>25</v>
      </c>
      <c r="Y16" s="471"/>
      <c r="Z16" s="471"/>
      <c r="AA16" s="409" t="s">
        <v>24</v>
      </c>
      <c r="AB16" s="414" t="s">
        <v>25</v>
      </c>
      <c r="AC16" s="473"/>
      <c r="AD16" s="501" t="s">
        <v>24</v>
      </c>
      <c r="AE16" s="409" t="s">
        <v>24</v>
      </c>
      <c r="AF16" s="409" t="s">
        <v>25</v>
      </c>
      <c r="AG16" s="471"/>
      <c r="AH16" s="471"/>
      <c r="AI16" s="123">
        <f t="shared" si="4"/>
        <v>9</v>
      </c>
      <c r="AJ16" s="61">
        <f t="shared" si="5"/>
        <v>6</v>
      </c>
      <c r="AK16" s="61">
        <f t="shared" si="6"/>
        <v>0</v>
      </c>
      <c r="AL16" s="61">
        <f t="shared" si="7"/>
        <v>0</v>
      </c>
      <c r="AM16" s="61">
        <f t="shared" si="8"/>
        <v>0</v>
      </c>
      <c r="AN16" s="61">
        <f t="shared" si="9"/>
        <v>1</v>
      </c>
      <c r="AO16" s="61">
        <f t="shared" si="10"/>
        <v>0</v>
      </c>
      <c r="AP16" s="61">
        <f t="shared" si="11"/>
        <v>0</v>
      </c>
      <c r="AQ16" s="61">
        <f t="shared" si="12"/>
        <v>0</v>
      </c>
      <c r="AR16" s="61">
        <f t="shared" si="39"/>
        <v>0</v>
      </c>
      <c r="AS16" s="61">
        <f t="shared" si="13"/>
        <v>0</v>
      </c>
      <c r="AT16" s="61">
        <f t="shared" si="14"/>
        <v>0</v>
      </c>
      <c r="AU16" s="61">
        <f t="shared" si="15"/>
        <v>0</v>
      </c>
      <c r="AV16" s="61">
        <f t="shared" si="16"/>
        <v>0</v>
      </c>
      <c r="AW16" s="61">
        <f t="shared" si="17"/>
        <v>0</v>
      </c>
      <c r="AX16" s="61">
        <f t="shared" si="18"/>
        <v>0</v>
      </c>
      <c r="AY16" s="61">
        <f t="shared" si="19"/>
        <v>0</v>
      </c>
      <c r="AZ16" s="61">
        <f t="shared" si="20"/>
        <v>0</v>
      </c>
      <c r="BA16" s="61">
        <f t="shared" si="21"/>
        <v>0</v>
      </c>
      <c r="BB16" s="61">
        <f t="shared" si="22"/>
        <v>0</v>
      </c>
      <c r="BC16" s="62">
        <f t="shared" si="23"/>
        <v>16</v>
      </c>
      <c r="BD16" s="63"/>
      <c r="BE16" s="545">
        <f t="shared" si="40"/>
        <v>8</v>
      </c>
      <c r="BF16" s="5">
        <f t="shared" si="49"/>
        <v>0</v>
      </c>
      <c r="BG16" s="5">
        <f t="shared" si="24"/>
        <v>1</v>
      </c>
      <c r="BH16" s="5">
        <f t="shared" si="50"/>
        <v>0</v>
      </c>
      <c r="BI16" s="5">
        <f t="shared" si="51"/>
        <v>0</v>
      </c>
      <c r="BJ16" s="5">
        <f t="shared" si="25"/>
        <v>0</v>
      </c>
      <c r="BK16" s="5">
        <f t="shared" si="52"/>
        <v>0</v>
      </c>
      <c r="BL16" s="5">
        <f t="shared" si="26"/>
        <v>0</v>
      </c>
      <c r="BM16" s="5">
        <f t="shared" si="27"/>
        <v>0</v>
      </c>
      <c r="BN16" s="143">
        <f t="shared" si="28"/>
        <v>1</v>
      </c>
      <c r="BO16" s="145">
        <f>+BE16+ABR!BO16</f>
        <v>34.833333333333336</v>
      </c>
      <c r="BP16" s="64">
        <f>+BO16+(JAN!BN15+FEV!BN16+MAR!BN16+ABR!BN16+BN16)*(12/24)-$BO$12</f>
        <v>0.8333333333333357</v>
      </c>
      <c r="BQ16" s="65">
        <f t="shared" si="29"/>
        <v>0</v>
      </c>
      <c r="BR16" s="545">
        <f t="shared" si="41"/>
        <v>35.333333333333336</v>
      </c>
      <c r="BS16" s="545">
        <f>+BR16-$BO$12</f>
        <v>-0.6666666666666643</v>
      </c>
      <c r="BT16" s="66" t="e">
        <f>+(BR16/$BR$77)-1</f>
        <v>#REF!</v>
      </c>
      <c r="BU16" s="67">
        <f t="shared" si="30"/>
        <v>1</v>
      </c>
      <c r="BV16" s="5">
        <f t="shared" si="31"/>
        <v>0</v>
      </c>
      <c r="BW16" s="67">
        <f t="shared" si="32"/>
        <v>0</v>
      </c>
      <c r="BX16" s="67">
        <f t="shared" si="33"/>
        <v>0</v>
      </c>
      <c r="BY16" s="68">
        <f t="shared" si="34"/>
        <v>1</v>
      </c>
      <c r="BZ16" s="67">
        <f>+BN16+ABR!BZ16</f>
        <v>4</v>
      </c>
      <c r="CA16" s="67">
        <f>+ABR!CA16+BX16</f>
        <v>9</v>
      </c>
      <c r="CB16" s="68">
        <f t="shared" si="35"/>
        <v>5</v>
      </c>
      <c r="CE16" s="161">
        <f t="shared" si="36"/>
        <v>8</v>
      </c>
      <c r="CF16" s="125">
        <f t="shared" si="53"/>
        <v>17</v>
      </c>
      <c r="CG16" s="163">
        <f t="shared" si="42"/>
        <v>192</v>
      </c>
      <c r="CH16" s="163">
        <f t="shared" si="43"/>
        <v>12</v>
      </c>
      <c r="CI16" s="163">
        <f t="shared" si="44"/>
        <v>204</v>
      </c>
      <c r="CJ16" s="157">
        <f t="shared" si="37"/>
        <v>12</v>
      </c>
      <c r="CK16" s="418">
        <f>BY16-BV16+ABR!CK16</f>
        <v>7</v>
      </c>
      <c r="CL16" s="424">
        <f t="shared" si="45"/>
        <v>84</v>
      </c>
      <c r="CM16" s="424"/>
      <c r="CN16" s="124">
        <f t="shared" si="46"/>
        <v>8</v>
      </c>
      <c r="CO16" s="128">
        <f t="shared" si="47"/>
        <v>204</v>
      </c>
      <c r="CP16" s="125">
        <f t="shared" si="38"/>
        <v>16</v>
      </c>
      <c r="CQ16" s="125">
        <f t="shared" si="48"/>
        <v>17</v>
      </c>
    </row>
    <row r="17" spans="1:99" ht="21" customHeight="1" thickBot="1" x14ac:dyDescent="0.3">
      <c r="A17" s="1130" t="s">
        <v>66</v>
      </c>
      <c r="B17" s="1213" t="s">
        <v>98</v>
      </c>
      <c r="C17" s="1131" t="s">
        <v>2</v>
      </c>
      <c r="D17" s="409" t="s">
        <v>25</v>
      </c>
      <c r="E17" s="471" t="s">
        <v>361</v>
      </c>
      <c r="F17" s="499"/>
      <c r="G17" s="414" t="s">
        <v>24</v>
      </c>
      <c r="H17" s="433" t="s">
        <v>25</v>
      </c>
      <c r="I17" s="409"/>
      <c r="J17" s="409" t="s">
        <v>26</v>
      </c>
      <c r="K17" s="409" t="s">
        <v>31</v>
      </c>
      <c r="L17" s="409" t="s">
        <v>27</v>
      </c>
      <c r="M17" s="493" t="s">
        <v>31</v>
      </c>
      <c r="N17" s="477" t="s">
        <v>374</v>
      </c>
      <c r="O17" s="433" t="s">
        <v>31</v>
      </c>
      <c r="P17" s="409" t="s">
        <v>25</v>
      </c>
      <c r="Q17" s="471" t="s">
        <v>27</v>
      </c>
      <c r="R17" s="471"/>
      <c r="S17" s="409" t="s">
        <v>25</v>
      </c>
      <c r="T17" s="409" t="s">
        <v>25</v>
      </c>
      <c r="U17" s="478"/>
      <c r="V17" s="433" t="s">
        <v>40</v>
      </c>
      <c r="W17" s="409" t="s">
        <v>40</v>
      </c>
      <c r="X17" s="409" t="s">
        <v>40</v>
      </c>
      <c r="Y17" s="681" t="s">
        <v>40</v>
      </c>
      <c r="Z17" s="501" t="s">
        <v>24</v>
      </c>
      <c r="AA17" s="409" t="s">
        <v>24</v>
      </c>
      <c r="AB17" s="414" t="s">
        <v>25</v>
      </c>
      <c r="AC17" s="914" t="s">
        <v>25</v>
      </c>
      <c r="AD17" s="409" t="s">
        <v>25</v>
      </c>
      <c r="AE17" s="409"/>
      <c r="AF17" s="409" t="s">
        <v>25</v>
      </c>
      <c r="AG17" s="471"/>
      <c r="AH17" s="501" t="s">
        <v>24</v>
      </c>
      <c r="AI17" s="123">
        <f t="shared" si="4"/>
        <v>4</v>
      </c>
      <c r="AJ17" s="61">
        <f t="shared" si="5"/>
        <v>9</v>
      </c>
      <c r="AK17" s="61">
        <f t="shared" si="6"/>
        <v>0</v>
      </c>
      <c r="AL17" s="61">
        <f t="shared" si="7"/>
        <v>0</v>
      </c>
      <c r="AM17" s="61">
        <f t="shared" si="8"/>
        <v>0</v>
      </c>
      <c r="AN17" s="61">
        <f t="shared" si="9"/>
        <v>1</v>
      </c>
      <c r="AO17" s="61">
        <f t="shared" si="10"/>
        <v>2</v>
      </c>
      <c r="AP17" s="61">
        <f t="shared" si="11"/>
        <v>3</v>
      </c>
      <c r="AQ17" s="61">
        <f t="shared" si="12"/>
        <v>0</v>
      </c>
      <c r="AR17" s="61">
        <f t="shared" si="39"/>
        <v>0</v>
      </c>
      <c r="AS17" s="61">
        <f t="shared" si="13"/>
        <v>0</v>
      </c>
      <c r="AT17" s="61">
        <f t="shared" si="14"/>
        <v>0</v>
      </c>
      <c r="AU17" s="61">
        <f t="shared" si="15"/>
        <v>0</v>
      </c>
      <c r="AV17" s="61">
        <f t="shared" si="16"/>
        <v>0</v>
      </c>
      <c r="AW17" s="61">
        <f t="shared" si="17"/>
        <v>0</v>
      </c>
      <c r="AX17" s="61">
        <f t="shared" si="18"/>
        <v>0</v>
      </c>
      <c r="AY17" s="61">
        <f t="shared" si="19"/>
        <v>0</v>
      </c>
      <c r="AZ17" s="61">
        <f t="shared" si="20"/>
        <v>0</v>
      </c>
      <c r="BA17" s="61">
        <f t="shared" si="21"/>
        <v>4</v>
      </c>
      <c r="BB17" s="61">
        <f t="shared" si="22"/>
        <v>0</v>
      </c>
      <c r="BC17" s="62">
        <f t="shared" si="23"/>
        <v>20</v>
      </c>
      <c r="BD17" s="63"/>
      <c r="BE17" s="545">
        <f t="shared" si="40"/>
        <v>9.3333333333333339</v>
      </c>
      <c r="BF17" s="5">
        <f t="shared" si="49"/>
        <v>1</v>
      </c>
      <c r="BG17" s="5">
        <f t="shared" si="24"/>
        <v>1</v>
      </c>
      <c r="BH17" s="5">
        <f t="shared" si="50"/>
        <v>0</v>
      </c>
      <c r="BI17" s="5">
        <f t="shared" si="51"/>
        <v>0</v>
      </c>
      <c r="BJ17" s="5">
        <f t="shared" si="25"/>
        <v>0</v>
      </c>
      <c r="BK17" s="5">
        <f t="shared" si="52"/>
        <v>0</v>
      </c>
      <c r="BL17" s="5">
        <f t="shared" si="26"/>
        <v>0</v>
      </c>
      <c r="BM17" s="5">
        <f t="shared" si="27"/>
        <v>0</v>
      </c>
      <c r="BN17" s="143">
        <f t="shared" si="28"/>
        <v>0</v>
      </c>
      <c r="BO17" s="145">
        <f>+BE17+ABR!BO17</f>
        <v>37.333333333333336</v>
      </c>
      <c r="BP17" s="64">
        <f>+BO17+(JAN!BN17+FEV!BN17+MAR!BN17+ABR!BN17+BN17)*(12/24)-$BO$12</f>
        <v>1.3333333333333357</v>
      </c>
      <c r="BQ17" s="65">
        <f t="shared" si="29"/>
        <v>0</v>
      </c>
      <c r="BR17" s="545">
        <f t="shared" si="41"/>
        <v>38.333333333333336</v>
      </c>
      <c r="BS17" s="545">
        <f t="shared" ref="BS17:BS18" si="54">+BR17-$BO$12</f>
        <v>2.3333333333333357</v>
      </c>
      <c r="BT17" s="66" t="e">
        <f>+(BR17/$BR$77)-1</f>
        <v>#REF!</v>
      </c>
      <c r="BU17" s="67">
        <f t="shared" si="30"/>
        <v>2</v>
      </c>
      <c r="BV17" s="5">
        <f t="shared" si="31"/>
        <v>0</v>
      </c>
      <c r="BW17" s="67">
        <f t="shared" si="32"/>
        <v>0</v>
      </c>
      <c r="BX17" s="67">
        <f t="shared" si="33"/>
        <v>0</v>
      </c>
      <c r="BY17" s="68">
        <f t="shared" si="34"/>
        <v>2</v>
      </c>
      <c r="BZ17" s="67">
        <f>+BN17+ABR!BZ17</f>
        <v>0</v>
      </c>
      <c r="CA17" s="67">
        <f>+ABR!CA17+BX17</f>
        <v>6</v>
      </c>
      <c r="CB17" s="68">
        <f t="shared" si="35"/>
        <v>6</v>
      </c>
      <c r="CE17" s="161">
        <f t="shared" si="36"/>
        <v>9.3333333333333339</v>
      </c>
      <c r="CF17" s="125">
        <f t="shared" si="53"/>
        <v>22</v>
      </c>
      <c r="CG17" s="163">
        <f t="shared" si="42"/>
        <v>224</v>
      </c>
      <c r="CH17" s="163">
        <f t="shared" si="43"/>
        <v>24</v>
      </c>
      <c r="CI17" s="163">
        <f t="shared" si="44"/>
        <v>248</v>
      </c>
      <c r="CJ17" s="157">
        <f t="shared" si="37"/>
        <v>0</v>
      </c>
      <c r="CK17" s="418">
        <f>BY17-BV17+ABR!CK17</f>
        <v>13</v>
      </c>
      <c r="CL17" s="851">
        <f>CK17*12+BV17*8+12</f>
        <v>168</v>
      </c>
      <c r="CM17" s="1109"/>
      <c r="CN17" s="124">
        <f t="shared" si="46"/>
        <v>9.3333333333333339</v>
      </c>
      <c r="CO17" s="128">
        <f t="shared" si="47"/>
        <v>248</v>
      </c>
      <c r="CP17" s="125">
        <f t="shared" si="38"/>
        <v>20</v>
      </c>
      <c r="CQ17" s="125">
        <f t="shared" si="48"/>
        <v>22</v>
      </c>
    </row>
    <row r="18" spans="1:99" ht="21" customHeight="1" thickBot="1" x14ac:dyDescent="0.3">
      <c r="A18" s="1130" t="s">
        <v>67</v>
      </c>
      <c r="B18" s="575" t="s">
        <v>79</v>
      </c>
      <c r="C18" s="1132" t="s">
        <v>2</v>
      </c>
      <c r="D18" s="409" t="s">
        <v>25</v>
      </c>
      <c r="E18" s="471"/>
      <c r="F18" s="471" t="s">
        <v>50</v>
      </c>
      <c r="G18" s="414" t="s">
        <v>24</v>
      </c>
      <c r="H18" s="433" t="s">
        <v>31</v>
      </c>
      <c r="I18" s="409" t="s">
        <v>26</v>
      </c>
      <c r="J18" s="409"/>
      <c r="K18" s="409" t="s">
        <v>24</v>
      </c>
      <c r="L18" s="409" t="s">
        <v>24</v>
      </c>
      <c r="M18" s="493"/>
      <c r="N18" s="477"/>
      <c r="O18" s="433" t="s">
        <v>24</v>
      </c>
      <c r="P18" s="409" t="s">
        <v>31</v>
      </c>
      <c r="Q18" s="471" t="s">
        <v>26</v>
      </c>
      <c r="R18" s="499"/>
      <c r="S18" s="407"/>
      <c r="T18" s="409" t="s">
        <v>25</v>
      </c>
      <c r="U18" s="414" t="s">
        <v>25</v>
      </c>
      <c r="V18" s="473"/>
      <c r="W18" s="407"/>
      <c r="X18" s="409" t="s">
        <v>25</v>
      </c>
      <c r="Y18" s="471"/>
      <c r="Z18" s="499"/>
      <c r="AA18" s="409" t="s">
        <v>24</v>
      </c>
      <c r="AB18" s="414" t="s">
        <v>26</v>
      </c>
      <c r="AC18" s="473" t="s">
        <v>24</v>
      </c>
      <c r="AD18" s="479"/>
      <c r="AE18" s="409" t="s">
        <v>24</v>
      </c>
      <c r="AF18" s="407" t="s">
        <v>24</v>
      </c>
      <c r="AG18" s="499"/>
      <c r="AH18" s="471"/>
      <c r="AI18" s="123">
        <f t="shared" si="4"/>
        <v>8</v>
      </c>
      <c r="AJ18" s="61">
        <f t="shared" si="5"/>
        <v>4</v>
      </c>
      <c r="AK18" s="61">
        <f t="shared" si="6"/>
        <v>0</v>
      </c>
      <c r="AL18" s="61">
        <f t="shared" si="7"/>
        <v>0</v>
      </c>
      <c r="AM18" s="61">
        <f t="shared" si="8"/>
        <v>0</v>
      </c>
      <c r="AN18" s="61">
        <f t="shared" si="9"/>
        <v>3</v>
      </c>
      <c r="AO18" s="61">
        <f t="shared" si="10"/>
        <v>0</v>
      </c>
      <c r="AP18" s="61">
        <f t="shared" si="11"/>
        <v>2</v>
      </c>
      <c r="AQ18" s="61">
        <f t="shared" si="12"/>
        <v>0</v>
      </c>
      <c r="AR18" s="61">
        <f t="shared" si="39"/>
        <v>0</v>
      </c>
      <c r="AS18" s="61">
        <f t="shared" si="13"/>
        <v>0</v>
      </c>
      <c r="AT18" s="61">
        <f t="shared" si="14"/>
        <v>0</v>
      </c>
      <c r="AU18" s="61">
        <f t="shared" si="15"/>
        <v>0</v>
      </c>
      <c r="AV18" s="61">
        <f t="shared" si="16"/>
        <v>0</v>
      </c>
      <c r="AW18" s="61">
        <f t="shared" si="17"/>
        <v>0</v>
      </c>
      <c r="AX18" s="61">
        <f t="shared" si="18"/>
        <v>0</v>
      </c>
      <c r="AY18" s="61">
        <f t="shared" si="19"/>
        <v>0</v>
      </c>
      <c r="AZ18" s="61">
        <f t="shared" si="20"/>
        <v>0</v>
      </c>
      <c r="BA18" s="61">
        <f t="shared" si="21"/>
        <v>0</v>
      </c>
      <c r="BB18" s="61">
        <f t="shared" si="22"/>
        <v>0</v>
      </c>
      <c r="BC18" s="62">
        <f t="shared" si="23"/>
        <v>15</v>
      </c>
      <c r="BD18" s="63"/>
      <c r="BE18" s="545">
        <f t="shared" si="40"/>
        <v>7.5</v>
      </c>
      <c r="BF18" s="5">
        <f t="shared" si="49"/>
        <v>0</v>
      </c>
      <c r="BG18" s="5">
        <f t="shared" si="24"/>
        <v>0</v>
      </c>
      <c r="BH18" s="5">
        <f t="shared" si="50"/>
        <v>0</v>
      </c>
      <c r="BI18" s="5">
        <f t="shared" si="51"/>
        <v>0</v>
      </c>
      <c r="BJ18" s="5">
        <f t="shared" si="25"/>
        <v>0</v>
      </c>
      <c r="BK18" s="5">
        <f t="shared" si="52"/>
        <v>0</v>
      </c>
      <c r="BL18" s="5">
        <f t="shared" si="26"/>
        <v>1</v>
      </c>
      <c r="BM18" s="5">
        <f t="shared" si="27"/>
        <v>0</v>
      </c>
      <c r="BN18" s="143">
        <f t="shared" si="28"/>
        <v>0</v>
      </c>
      <c r="BO18" s="145">
        <f>+BE18+ABR!BO18</f>
        <v>33.333333333333336</v>
      </c>
      <c r="BP18" s="64">
        <f>+BO18+(JAN!BN18+FEV!BN18+MAR!BN18+ABR!BN18+BN18)*(12/24)-$BO$12</f>
        <v>-2.1666666666666643</v>
      </c>
      <c r="BQ18" s="65">
        <f t="shared" si="29"/>
        <v>4.3333333333333286</v>
      </c>
      <c r="BR18" s="545">
        <f t="shared" si="41"/>
        <v>33.833333333333336</v>
      </c>
      <c r="BS18" s="545">
        <f t="shared" si="54"/>
        <v>-2.1666666666666643</v>
      </c>
      <c r="BT18" s="66" t="e">
        <f>+(BR18/$BR$77)-1</f>
        <v>#REF!</v>
      </c>
      <c r="BU18" s="67">
        <f t="shared" si="30"/>
        <v>0</v>
      </c>
      <c r="BV18" s="5">
        <f t="shared" si="31"/>
        <v>0</v>
      </c>
      <c r="BW18" s="67">
        <f t="shared" si="32"/>
        <v>0</v>
      </c>
      <c r="BX18" s="67">
        <f t="shared" si="33"/>
        <v>1</v>
      </c>
      <c r="BY18" s="68">
        <f t="shared" si="34"/>
        <v>1</v>
      </c>
      <c r="BZ18" s="67">
        <f>+BN18+ABR!BZ18</f>
        <v>1</v>
      </c>
      <c r="CA18" s="67">
        <f>+ABR!CA18+BX18</f>
        <v>9</v>
      </c>
      <c r="CB18" s="68">
        <f t="shared" si="35"/>
        <v>8</v>
      </c>
      <c r="CE18" s="161">
        <f t="shared" si="36"/>
        <v>7.5</v>
      </c>
      <c r="CF18" s="125">
        <f t="shared" si="53"/>
        <v>16</v>
      </c>
      <c r="CG18" s="163">
        <f t="shared" si="42"/>
        <v>180</v>
      </c>
      <c r="CH18" s="163">
        <f t="shared" si="43"/>
        <v>12</v>
      </c>
      <c r="CI18" s="163">
        <f t="shared" si="44"/>
        <v>192</v>
      </c>
      <c r="CJ18" s="157">
        <f t="shared" si="37"/>
        <v>0</v>
      </c>
      <c r="CK18" s="418">
        <f>BY18-BV18+ABR!CK18</f>
        <v>7</v>
      </c>
      <c r="CL18" s="424">
        <f t="shared" si="45"/>
        <v>84</v>
      </c>
      <c r="CM18" s="424"/>
      <c r="CN18" s="124">
        <f t="shared" si="46"/>
        <v>7.5</v>
      </c>
      <c r="CO18" s="128">
        <f t="shared" si="47"/>
        <v>192</v>
      </c>
      <c r="CP18" s="125">
        <f t="shared" si="38"/>
        <v>15</v>
      </c>
      <c r="CQ18" s="125">
        <f t="shared" si="48"/>
        <v>16</v>
      </c>
    </row>
    <row r="19" spans="1:99" ht="21" customHeight="1" thickBot="1" x14ac:dyDescent="0.3">
      <c r="A19" s="1133" t="s">
        <v>289</v>
      </c>
      <c r="B19" s="813" t="s">
        <v>73</v>
      </c>
      <c r="C19" s="1126" t="s">
        <v>2</v>
      </c>
      <c r="D19" s="1282"/>
      <c r="E19" s="1137"/>
      <c r="F19" s="1137"/>
      <c r="G19" s="1283"/>
      <c r="H19" s="1284"/>
      <c r="I19" s="1282"/>
      <c r="J19" s="1282"/>
      <c r="K19" s="1282"/>
      <c r="L19" s="1282"/>
      <c r="M19" s="1137"/>
      <c r="N19" s="1285"/>
      <c r="O19" s="1284"/>
      <c r="P19" s="1282"/>
      <c r="Q19" s="1137"/>
      <c r="R19" s="1137"/>
      <c r="S19" s="1282"/>
      <c r="T19" s="1282"/>
      <c r="U19" s="1285"/>
      <c r="V19" s="1286"/>
      <c r="W19" s="1282"/>
      <c r="X19" s="1282"/>
      <c r="Y19" s="1137"/>
      <c r="Z19" s="1137"/>
      <c r="AA19" s="1282"/>
      <c r="AB19" s="1283"/>
      <c r="AC19" s="1286"/>
      <c r="AD19" s="1137"/>
      <c r="AE19" s="1282"/>
      <c r="AF19" s="1282"/>
      <c r="AG19" s="1137"/>
      <c r="AH19" s="1137"/>
      <c r="AI19" s="123">
        <f t="shared" si="4"/>
        <v>0</v>
      </c>
      <c r="AJ19" s="61">
        <f t="shared" si="5"/>
        <v>0</v>
      </c>
      <c r="AK19" s="61">
        <f t="shared" si="6"/>
        <v>0</v>
      </c>
      <c r="AL19" s="61">
        <f t="shared" si="7"/>
        <v>0</v>
      </c>
      <c r="AM19" s="61">
        <f t="shared" si="8"/>
        <v>0</v>
      </c>
      <c r="AN19" s="61">
        <f t="shared" si="9"/>
        <v>0</v>
      </c>
      <c r="AO19" s="61">
        <f t="shared" si="10"/>
        <v>0</v>
      </c>
      <c r="AP19" s="61">
        <f t="shared" si="11"/>
        <v>0</v>
      </c>
      <c r="AQ19" s="61">
        <f t="shared" si="12"/>
        <v>0</v>
      </c>
      <c r="AR19" s="61">
        <f t="shared" si="39"/>
        <v>0</v>
      </c>
      <c r="AS19" s="61">
        <f t="shared" si="13"/>
        <v>0</v>
      </c>
      <c r="AT19" s="61">
        <f t="shared" si="14"/>
        <v>0</v>
      </c>
      <c r="AU19" s="61">
        <f t="shared" si="15"/>
        <v>0</v>
      </c>
      <c r="AV19" s="61">
        <f t="shared" si="16"/>
        <v>0</v>
      </c>
      <c r="AW19" s="61">
        <f t="shared" si="17"/>
        <v>0</v>
      </c>
      <c r="AX19" s="61">
        <f t="shared" si="18"/>
        <v>0</v>
      </c>
      <c r="AY19" s="61">
        <f t="shared" si="19"/>
        <v>0</v>
      </c>
      <c r="AZ19" s="61">
        <f t="shared" si="20"/>
        <v>0</v>
      </c>
      <c r="BA19" s="61">
        <f t="shared" si="21"/>
        <v>0</v>
      </c>
      <c r="BB19" s="61">
        <f t="shared" si="22"/>
        <v>0</v>
      </c>
      <c r="BC19" s="62">
        <f t="shared" si="23"/>
        <v>0</v>
      </c>
      <c r="BD19" s="63"/>
      <c r="BE19" s="545">
        <f t="shared" si="40"/>
        <v>0</v>
      </c>
      <c r="BF19" s="5">
        <f t="shared" si="49"/>
        <v>0</v>
      </c>
      <c r="BG19" s="5">
        <f t="shared" si="24"/>
        <v>0</v>
      </c>
      <c r="BH19" s="5">
        <f t="shared" si="50"/>
        <v>0</v>
      </c>
      <c r="BI19" s="5">
        <f t="shared" si="51"/>
        <v>0</v>
      </c>
      <c r="BJ19" s="5">
        <f t="shared" si="25"/>
        <v>0</v>
      </c>
      <c r="BK19" s="5">
        <f t="shared" si="52"/>
        <v>0</v>
      </c>
      <c r="BL19" s="5">
        <f t="shared" si="26"/>
        <v>0</v>
      </c>
      <c r="BM19" s="5">
        <f t="shared" si="27"/>
        <v>0</v>
      </c>
      <c r="BN19" s="143">
        <f t="shared" si="28"/>
        <v>0</v>
      </c>
      <c r="BO19" s="145"/>
      <c r="BP19" s="64"/>
      <c r="BQ19" s="65"/>
      <c r="BR19" s="545">
        <f t="shared" si="41"/>
        <v>0</v>
      </c>
      <c r="BS19" s="545"/>
      <c r="BT19" s="66"/>
      <c r="BU19" s="67"/>
      <c r="BV19" s="5"/>
      <c r="BW19" s="67"/>
      <c r="BX19" s="67"/>
      <c r="BY19" s="68">
        <f t="shared" si="34"/>
        <v>0</v>
      </c>
      <c r="BZ19" s="67" t="e">
        <f>+BN19+ABR!BZ19</f>
        <v>#REF!</v>
      </c>
      <c r="CA19" s="67" t="e">
        <f>+ABR!CA19+BX19</f>
        <v>#REF!</v>
      </c>
      <c r="CB19" s="68" t="e">
        <f t="shared" si="35"/>
        <v>#REF!</v>
      </c>
      <c r="CC19" s="146"/>
      <c r="CE19" s="161">
        <f t="shared" si="36"/>
        <v>0</v>
      </c>
      <c r="CF19" s="125">
        <f t="shared" si="53"/>
        <v>0</v>
      </c>
      <c r="CG19" s="163">
        <f t="shared" si="42"/>
        <v>0</v>
      </c>
      <c r="CH19" s="163">
        <f t="shared" si="43"/>
        <v>0</v>
      </c>
      <c r="CI19" s="163">
        <f t="shared" si="44"/>
        <v>0</v>
      </c>
      <c r="CJ19" s="157">
        <f t="shared" si="37"/>
        <v>0</v>
      </c>
      <c r="CK19" s="418" t="e">
        <f>BY19-BV19+ABR!CK19</f>
        <v>#REF!</v>
      </c>
      <c r="CL19" s="424" t="e">
        <f t="shared" si="45"/>
        <v>#REF!</v>
      </c>
      <c r="CM19" s="424"/>
      <c r="CN19" s="124">
        <f t="shared" si="46"/>
        <v>0</v>
      </c>
      <c r="CO19" s="128">
        <f t="shared" si="47"/>
        <v>0</v>
      </c>
      <c r="CP19" s="125">
        <f t="shared" si="38"/>
        <v>0</v>
      </c>
      <c r="CQ19" s="125">
        <f t="shared" si="48"/>
        <v>0</v>
      </c>
    </row>
    <row r="20" spans="1:99" ht="21" customHeight="1" thickBot="1" x14ac:dyDescent="0.3">
      <c r="A20" s="127" t="s">
        <v>72</v>
      </c>
      <c r="B20" s="619" t="s">
        <v>75</v>
      </c>
      <c r="C20" s="620" t="s">
        <v>3</v>
      </c>
      <c r="D20" s="444" t="s">
        <v>25</v>
      </c>
      <c r="E20" s="483"/>
      <c r="F20" s="483"/>
      <c r="G20" s="445" t="s">
        <v>24</v>
      </c>
      <c r="H20" s="482" t="s">
        <v>25</v>
      </c>
      <c r="I20" s="630" t="s">
        <v>57</v>
      </c>
      <c r="J20" s="630"/>
      <c r="K20" s="444" t="s">
        <v>24</v>
      </c>
      <c r="L20" s="444" t="s">
        <v>32</v>
      </c>
      <c r="M20" s="1287" t="s">
        <v>350</v>
      </c>
      <c r="N20" s="1288" t="s">
        <v>351</v>
      </c>
      <c r="O20" s="482" t="s">
        <v>32</v>
      </c>
      <c r="P20" s="444" t="s">
        <v>32</v>
      </c>
      <c r="Q20" s="1289" t="s">
        <v>350</v>
      </c>
      <c r="R20" s="1289" t="s">
        <v>351</v>
      </c>
      <c r="S20" s="444" t="s">
        <v>32</v>
      </c>
      <c r="T20" s="444" t="s">
        <v>32</v>
      </c>
      <c r="U20" s="445" t="s">
        <v>32</v>
      </c>
      <c r="V20" s="482" t="s">
        <v>32</v>
      </c>
      <c r="W20" s="444" t="s">
        <v>32</v>
      </c>
      <c r="X20" s="444" t="s">
        <v>32</v>
      </c>
      <c r="Y20" s="1289" t="s">
        <v>350</v>
      </c>
      <c r="Z20" s="1289" t="s">
        <v>351</v>
      </c>
      <c r="AA20" s="444" t="s">
        <v>32</v>
      </c>
      <c r="AB20" s="445" t="s">
        <v>25</v>
      </c>
      <c r="AC20" s="629"/>
      <c r="AD20" s="630"/>
      <c r="AE20" s="444" t="s">
        <v>24</v>
      </c>
      <c r="AF20" s="444" t="s">
        <v>25</v>
      </c>
      <c r="AG20" s="483" t="s">
        <v>25</v>
      </c>
      <c r="AH20" s="483"/>
      <c r="AI20" s="123">
        <f t="shared" si="4"/>
        <v>3</v>
      </c>
      <c r="AJ20" s="61">
        <f t="shared" si="5"/>
        <v>5</v>
      </c>
      <c r="AK20" s="61">
        <f t="shared" si="6"/>
        <v>0</v>
      </c>
      <c r="AL20" s="61">
        <f t="shared" si="7"/>
        <v>0</v>
      </c>
      <c r="AM20" s="61">
        <f t="shared" si="8"/>
        <v>0</v>
      </c>
      <c r="AN20" s="61">
        <f t="shared" si="9"/>
        <v>0</v>
      </c>
      <c r="AO20" s="61">
        <f t="shared" si="10"/>
        <v>0</v>
      </c>
      <c r="AP20" s="61">
        <f t="shared" si="11"/>
        <v>0</v>
      </c>
      <c r="AQ20" s="61">
        <f t="shared" si="12"/>
        <v>10</v>
      </c>
      <c r="AR20" s="61">
        <f t="shared" si="39"/>
        <v>0</v>
      </c>
      <c r="AS20" s="61">
        <f t="shared" si="13"/>
        <v>0</v>
      </c>
      <c r="AT20" s="61">
        <f t="shared" si="14"/>
        <v>0</v>
      </c>
      <c r="AU20" s="61">
        <f t="shared" si="15"/>
        <v>0</v>
      </c>
      <c r="AV20" s="61">
        <f t="shared" si="16"/>
        <v>0</v>
      </c>
      <c r="AW20" s="61">
        <f t="shared" si="17"/>
        <v>0</v>
      </c>
      <c r="AX20" s="61">
        <f t="shared" si="18"/>
        <v>0</v>
      </c>
      <c r="AY20" s="61">
        <f t="shared" si="19"/>
        <v>0</v>
      </c>
      <c r="AZ20" s="61">
        <f t="shared" si="20"/>
        <v>0</v>
      </c>
      <c r="BA20" s="61">
        <f t="shared" si="21"/>
        <v>0</v>
      </c>
      <c r="BB20" s="61">
        <f t="shared" si="22"/>
        <v>0</v>
      </c>
      <c r="BC20" s="62">
        <f t="shared" si="23"/>
        <v>14.666666666666668</v>
      </c>
      <c r="BD20" s="63"/>
      <c r="BE20" s="545">
        <f t="shared" si="40"/>
        <v>7.3333333333333339</v>
      </c>
      <c r="BF20" s="5">
        <f t="shared" si="49"/>
        <v>0</v>
      </c>
      <c r="BG20" s="5">
        <f t="shared" si="24"/>
        <v>1</v>
      </c>
      <c r="BH20" s="5">
        <f t="shared" si="50"/>
        <v>0</v>
      </c>
      <c r="BI20" s="5">
        <f t="shared" si="51"/>
        <v>0</v>
      </c>
      <c r="BJ20" s="5">
        <f t="shared" si="25"/>
        <v>0</v>
      </c>
      <c r="BK20" s="5">
        <f t="shared" si="52"/>
        <v>0</v>
      </c>
      <c r="BL20" s="5">
        <f t="shared" si="26"/>
        <v>0</v>
      </c>
      <c r="BM20" s="5">
        <f t="shared" si="27"/>
        <v>0</v>
      </c>
      <c r="BN20" s="143">
        <f t="shared" si="28"/>
        <v>0</v>
      </c>
      <c r="BO20" s="145">
        <f>+BE20+ABR!BO20</f>
        <v>36.5</v>
      </c>
      <c r="BP20" s="64">
        <f>+BO20+(JAN!BN20+FEV!BN20+MAR!BN20+ABR!BN20+BN20)*(12/24)-$BO$12</f>
        <v>1</v>
      </c>
      <c r="BQ20" s="65">
        <f t="shared" si="29"/>
        <v>0</v>
      </c>
      <c r="BR20" s="545">
        <f t="shared" ref="BR20:BR26" si="55">+BO20+BY20*$BD$2</f>
        <v>37</v>
      </c>
      <c r="BS20" s="545">
        <f t="shared" ref="BS20:BS26" si="56">+BR20-$BO$12</f>
        <v>1</v>
      </c>
      <c r="BT20" s="66" t="e">
        <f>+(BR20/$BR$77)-1</f>
        <v>#REF!</v>
      </c>
      <c r="BU20" s="67">
        <f t="shared" ref="BU20:BU28" si="57">+BF20+BG20</f>
        <v>1</v>
      </c>
      <c r="BV20" s="67">
        <f>+BH20+BI20</f>
        <v>0</v>
      </c>
      <c r="BW20" s="67">
        <f t="shared" ref="BW20:BW28" si="58">+BJ20+BK20</f>
        <v>0</v>
      </c>
      <c r="BX20" s="67">
        <f t="shared" ref="BX20:BX28" si="59">+BL20+BM20</f>
        <v>0</v>
      </c>
      <c r="BY20" s="68">
        <f t="shared" si="34"/>
        <v>1</v>
      </c>
      <c r="BZ20" s="67">
        <f>+BN20+ABR!BZ20</f>
        <v>1</v>
      </c>
      <c r="CA20" s="67">
        <f>+ABR!CA20+BX20</f>
        <v>17</v>
      </c>
      <c r="CB20" s="68">
        <f>+CA20-BZ20</f>
        <v>16</v>
      </c>
      <c r="CC20" s="227"/>
      <c r="CD20" s="227"/>
      <c r="CE20" s="161">
        <f t="shared" ref="CE20:CE28" si="60">+BE20</f>
        <v>7.3333333333333339</v>
      </c>
      <c r="CF20" s="125">
        <f t="shared" si="53"/>
        <v>15.666666666666668</v>
      </c>
      <c r="CG20" s="163">
        <f t="shared" si="42"/>
        <v>96</v>
      </c>
      <c r="CH20" s="163">
        <f t="shared" si="43"/>
        <v>12</v>
      </c>
      <c r="CI20" s="163">
        <f t="shared" si="44"/>
        <v>108</v>
      </c>
      <c r="CJ20" s="157">
        <f t="shared" si="37"/>
        <v>80</v>
      </c>
      <c r="CK20" s="418">
        <f>BY20-BV20+ABR!CK20</f>
        <v>6</v>
      </c>
      <c r="CL20" s="424">
        <f>CK20*12+BV20*8</f>
        <v>72</v>
      </c>
      <c r="CM20" s="424"/>
      <c r="CN20" s="124">
        <f t="shared" si="46"/>
        <v>7.3333333333333339</v>
      </c>
      <c r="CO20" s="128">
        <f t="shared" si="47"/>
        <v>108</v>
      </c>
      <c r="CP20" s="125">
        <f t="shared" si="38"/>
        <v>14.666666666666668</v>
      </c>
      <c r="CQ20" s="125">
        <f t="shared" si="48"/>
        <v>15.666666666666668</v>
      </c>
      <c r="CR20" s="227"/>
      <c r="CS20" s="227"/>
      <c r="CT20" s="227"/>
      <c r="CU20" s="227"/>
    </row>
    <row r="21" spans="1:99" ht="21" customHeight="1" thickBot="1" x14ac:dyDescent="0.3">
      <c r="A21" s="132" t="s">
        <v>74</v>
      </c>
      <c r="B21" s="1213" t="s">
        <v>159</v>
      </c>
      <c r="C21" s="19" t="s">
        <v>3</v>
      </c>
      <c r="D21" s="412" t="s">
        <v>25</v>
      </c>
      <c r="E21" s="475" t="s">
        <v>57</v>
      </c>
      <c r="F21" s="475"/>
      <c r="G21" s="429" t="s">
        <v>24</v>
      </c>
      <c r="H21" s="434" t="s">
        <v>26</v>
      </c>
      <c r="I21" s="432"/>
      <c r="J21" s="1293" t="s">
        <v>239</v>
      </c>
      <c r="K21" s="412" t="s">
        <v>24</v>
      </c>
      <c r="L21" s="412" t="s">
        <v>24</v>
      </c>
      <c r="M21" s="402" t="s">
        <v>239</v>
      </c>
      <c r="N21" s="480"/>
      <c r="O21" s="434" t="s">
        <v>24</v>
      </c>
      <c r="P21" s="412" t="s">
        <v>25</v>
      </c>
      <c r="Q21" s="475"/>
      <c r="R21" s="402" t="s">
        <v>239</v>
      </c>
      <c r="S21" s="412" t="s">
        <v>25</v>
      </c>
      <c r="T21" s="412" t="s">
        <v>25</v>
      </c>
      <c r="U21" s="441"/>
      <c r="V21" s="476"/>
      <c r="W21" s="412" t="s">
        <v>24</v>
      </c>
      <c r="X21" s="412" t="s">
        <v>25</v>
      </c>
      <c r="Y21" s="475"/>
      <c r="Z21" s="475"/>
      <c r="AA21" s="412" t="s">
        <v>24</v>
      </c>
      <c r="AB21" s="429" t="s">
        <v>25</v>
      </c>
      <c r="AC21" s="476"/>
      <c r="AD21" s="432" t="s">
        <v>24</v>
      </c>
      <c r="AE21" s="412" t="s">
        <v>24</v>
      </c>
      <c r="AF21" s="412" t="s">
        <v>25</v>
      </c>
      <c r="AG21" s="475"/>
      <c r="AH21" s="475"/>
      <c r="AI21" s="123">
        <f t="shared" si="4"/>
        <v>8</v>
      </c>
      <c r="AJ21" s="61">
        <f t="shared" si="5"/>
        <v>7</v>
      </c>
      <c r="AK21" s="61">
        <f t="shared" si="6"/>
        <v>0</v>
      </c>
      <c r="AL21" s="61">
        <f t="shared" si="7"/>
        <v>0</v>
      </c>
      <c r="AM21" s="61">
        <f t="shared" si="8"/>
        <v>0</v>
      </c>
      <c r="AN21" s="61">
        <f t="shared" si="9"/>
        <v>1</v>
      </c>
      <c r="AO21" s="61">
        <f t="shared" si="10"/>
        <v>0</v>
      </c>
      <c r="AP21" s="61">
        <f t="shared" si="11"/>
        <v>0</v>
      </c>
      <c r="AQ21" s="61">
        <f t="shared" si="12"/>
        <v>0</v>
      </c>
      <c r="AR21" s="61">
        <f t="shared" si="39"/>
        <v>0</v>
      </c>
      <c r="AS21" s="61">
        <f t="shared" si="13"/>
        <v>0</v>
      </c>
      <c r="AT21" s="61">
        <f t="shared" si="14"/>
        <v>0</v>
      </c>
      <c r="AU21" s="61">
        <f t="shared" si="15"/>
        <v>0</v>
      </c>
      <c r="AV21" s="61">
        <f t="shared" si="16"/>
        <v>0</v>
      </c>
      <c r="AW21" s="61">
        <f t="shared" si="17"/>
        <v>0</v>
      </c>
      <c r="AX21" s="61">
        <f t="shared" si="18"/>
        <v>0</v>
      </c>
      <c r="AY21" s="61">
        <f t="shared" si="19"/>
        <v>0</v>
      </c>
      <c r="AZ21" s="61">
        <f t="shared" si="20"/>
        <v>0</v>
      </c>
      <c r="BA21" s="61">
        <f t="shared" si="21"/>
        <v>0</v>
      </c>
      <c r="BB21" s="61">
        <f t="shared" si="22"/>
        <v>0</v>
      </c>
      <c r="BC21" s="62">
        <f t="shared" si="23"/>
        <v>16</v>
      </c>
      <c r="BD21" s="63"/>
      <c r="BE21" s="545">
        <f t="shared" si="40"/>
        <v>8</v>
      </c>
      <c r="BF21" s="5">
        <f t="shared" si="49"/>
        <v>0</v>
      </c>
      <c r="BG21" s="5">
        <f t="shared" si="24"/>
        <v>1</v>
      </c>
      <c r="BH21" s="5">
        <f t="shared" si="50"/>
        <v>0</v>
      </c>
      <c r="BI21" s="5">
        <f t="shared" si="51"/>
        <v>0</v>
      </c>
      <c r="BJ21" s="5">
        <f t="shared" si="25"/>
        <v>3</v>
      </c>
      <c r="BK21" s="5">
        <f t="shared" si="52"/>
        <v>0</v>
      </c>
      <c r="BL21" s="5">
        <f t="shared" si="26"/>
        <v>0</v>
      </c>
      <c r="BM21" s="5">
        <f t="shared" si="27"/>
        <v>0</v>
      </c>
      <c r="BN21" s="143">
        <f t="shared" si="28"/>
        <v>0</v>
      </c>
      <c r="BO21" s="145">
        <f>+BE21+ABR!BO21</f>
        <v>35.833333333333336</v>
      </c>
      <c r="BP21" s="64">
        <f>+BO21+(JAN!BN21+FEV!BN21+MAR!BN21+ABR!BN21+BN21)*(12/24)-$BO$12</f>
        <v>0.8333333333333357</v>
      </c>
      <c r="BQ21" s="65">
        <f t="shared" si="29"/>
        <v>0</v>
      </c>
      <c r="BR21" s="545">
        <f t="shared" si="55"/>
        <v>37.833333333333336</v>
      </c>
      <c r="BS21" s="545">
        <f t="shared" si="56"/>
        <v>1.8333333333333357</v>
      </c>
      <c r="BT21" s="66" t="e">
        <f>+(BR21/$BR$77)-1</f>
        <v>#REF!</v>
      </c>
      <c r="BU21" s="67">
        <f t="shared" si="57"/>
        <v>1</v>
      </c>
      <c r="BV21" s="67">
        <f t="shared" ref="BV21:BV28" si="61">+BH21+BI21</f>
        <v>0</v>
      </c>
      <c r="BW21" s="67">
        <f t="shared" si="58"/>
        <v>3</v>
      </c>
      <c r="BX21" s="67">
        <f t="shared" si="59"/>
        <v>0</v>
      </c>
      <c r="BY21" s="68">
        <f t="shared" si="34"/>
        <v>4</v>
      </c>
      <c r="BZ21" s="67">
        <f>+BN21+ABR!BZ21</f>
        <v>2</v>
      </c>
      <c r="CA21" s="67">
        <f>+ABR!CA21+BX21</f>
        <v>5</v>
      </c>
      <c r="CB21" s="68">
        <f t="shared" ref="CB21:CB28" si="62">+CA21-BZ21</f>
        <v>3</v>
      </c>
      <c r="CE21" s="161">
        <f t="shared" si="60"/>
        <v>8</v>
      </c>
      <c r="CF21" s="125">
        <f t="shared" si="53"/>
        <v>20</v>
      </c>
      <c r="CG21" s="163">
        <f t="shared" si="42"/>
        <v>192</v>
      </c>
      <c r="CH21" s="163">
        <f t="shared" si="43"/>
        <v>48</v>
      </c>
      <c r="CI21" s="163">
        <f t="shared" si="44"/>
        <v>240</v>
      </c>
      <c r="CJ21" s="157">
        <f t="shared" si="37"/>
        <v>0</v>
      </c>
      <c r="CK21" s="418">
        <f>BY21-BV21+ABR!CK21</f>
        <v>11</v>
      </c>
      <c r="CL21" s="424">
        <f t="shared" ref="CL21:CL28" si="63">CK21*12+BV21*8</f>
        <v>132</v>
      </c>
      <c r="CM21" s="424"/>
      <c r="CN21" s="124">
        <f t="shared" si="46"/>
        <v>8</v>
      </c>
      <c r="CO21" s="128">
        <f t="shared" si="47"/>
        <v>240</v>
      </c>
      <c r="CP21" s="125">
        <f t="shared" si="38"/>
        <v>16</v>
      </c>
      <c r="CQ21" s="125">
        <f t="shared" si="48"/>
        <v>20</v>
      </c>
    </row>
    <row r="22" spans="1:99" ht="21" customHeight="1" thickBot="1" x14ac:dyDescent="0.3">
      <c r="A22" s="127" t="s">
        <v>76</v>
      </c>
      <c r="B22" s="570" t="s">
        <v>81</v>
      </c>
      <c r="C22" s="19" t="s">
        <v>3</v>
      </c>
      <c r="D22" s="979"/>
      <c r="E22" s="979"/>
      <c r="F22" s="979"/>
      <c r="G22" s="977"/>
      <c r="H22" s="980"/>
      <c r="I22" s="979"/>
      <c r="J22" s="979"/>
      <c r="K22" s="979"/>
      <c r="L22" s="979"/>
      <c r="M22" s="979"/>
      <c r="N22" s="977"/>
      <c r="O22" s="980"/>
      <c r="P22" s="979"/>
      <c r="Q22" s="979"/>
      <c r="R22" s="979"/>
      <c r="S22" s="979"/>
      <c r="T22" s="979"/>
      <c r="U22" s="977"/>
      <c r="V22" s="980"/>
      <c r="W22" s="979"/>
      <c r="X22" s="979"/>
      <c r="Y22" s="979"/>
      <c r="Z22" s="979"/>
      <c r="AA22" s="979"/>
      <c r="AB22" s="977"/>
      <c r="AC22" s="980"/>
      <c r="AD22" s="979"/>
      <c r="AE22" s="979"/>
      <c r="AF22" s="979"/>
      <c r="AG22" s="979"/>
      <c r="AH22" s="979"/>
      <c r="AI22" s="123">
        <f t="shared" si="4"/>
        <v>0</v>
      </c>
      <c r="AJ22" s="61">
        <f t="shared" si="5"/>
        <v>0</v>
      </c>
      <c r="AK22" s="61">
        <f t="shared" si="6"/>
        <v>0</v>
      </c>
      <c r="AL22" s="61">
        <f t="shared" si="7"/>
        <v>0</v>
      </c>
      <c r="AM22" s="61">
        <f t="shared" si="8"/>
        <v>0</v>
      </c>
      <c r="AN22" s="61">
        <f t="shared" si="9"/>
        <v>0</v>
      </c>
      <c r="AO22" s="61">
        <f t="shared" si="10"/>
        <v>0</v>
      </c>
      <c r="AP22" s="61">
        <f t="shared" si="11"/>
        <v>0</v>
      </c>
      <c r="AQ22" s="61">
        <f t="shared" si="12"/>
        <v>0</v>
      </c>
      <c r="AR22" s="61">
        <f t="shared" si="39"/>
        <v>0</v>
      </c>
      <c r="AS22" s="61">
        <f t="shared" si="13"/>
        <v>0</v>
      </c>
      <c r="AT22" s="61">
        <f t="shared" si="14"/>
        <v>0</v>
      </c>
      <c r="AU22" s="61">
        <f t="shared" si="15"/>
        <v>0</v>
      </c>
      <c r="AV22" s="61">
        <f t="shared" si="16"/>
        <v>0</v>
      </c>
      <c r="AW22" s="61">
        <f t="shared" si="17"/>
        <v>0</v>
      </c>
      <c r="AX22" s="61">
        <f t="shared" si="18"/>
        <v>0</v>
      </c>
      <c r="AY22" s="61">
        <f t="shared" si="19"/>
        <v>0</v>
      </c>
      <c r="AZ22" s="61">
        <f t="shared" si="20"/>
        <v>0</v>
      </c>
      <c r="BA22" s="61">
        <f t="shared" si="21"/>
        <v>0</v>
      </c>
      <c r="BB22" s="61">
        <f t="shared" si="22"/>
        <v>0</v>
      </c>
      <c r="BC22" s="62">
        <f t="shared" si="23"/>
        <v>0</v>
      </c>
      <c r="BD22" s="63"/>
      <c r="BE22" s="545">
        <f t="shared" si="40"/>
        <v>0</v>
      </c>
      <c r="BF22" s="5">
        <f t="shared" si="49"/>
        <v>0</v>
      </c>
      <c r="BG22" s="5">
        <f t="shared" si="24"/>
        <v>0</v>
      </c>
      <c r="BH22" s="5">
        <f t="shared" si="50"/>
        <v>0</v>
      </c>
      <c r="BI22" s="5">
        <f t="shared" si="51"/>
        <v>0</v>
      </c>
      <c r="BJ22" s="5">
        <f t="shared" si="25"/>
        <v>0</v>
      </c>
      <c r="BK22" s="5">
        <f t="shared" si="52"/>
        <v>0</v>
      </c>
      <c r="BL22" s="5">
        <f t="shared" si="26"/>
        <v>0</v>
      </c>
      <c r="BM22" s="5">
        <f t="shared" si="27"/>
        <v>0</v>
      </c>
      <c r="BN22" s="143">
        <f t="shared" si="28"/>
        <v>0</v>
      </c>
      <c r="BO22" s="145"/>
      <c r="BP22" s="64"/>
      <c r="BQ22" s="65"/>
      <c r="BR22" s="545"/>
      <c r="BS22" s="545"/>
      <c r="BT22" s="66"/>
      <c r="BU22" s="67"/>
      <c r="BV22" s="67"/>
      <c r="BW22" s="67"/>
      <c r="BX22" s="67"/>
      <c r="BY22" s="68"/>
      <c r="BZ22" s="67">
        <f>+BN22+ABR!BZ22</f>
        <v>0</v>
      </c>
      <c r="CA22" s="67">
        <f>+ABR!CA22+BX22</f>
        <v>0</v>
      </c>
      <c r="CB22" s="68"/>
      <c r="CE22" s="161">
        <f t="shared" si="60"/>
        <v>0</v>
      </c>
      <c r="CF22" s="125">
        <f t="shared" si="53"/>
        <v>0</v>
      </c>
      <c r="CG22" s="163">
        <f t="shared" si="42"/>
        <v>0</v>
      </c>
      <c r="CH22" s="163">
        <f t="shared" si="43"/>
        <v>0</v>
      </c>
      <c r="CI22" s="163">
        <f t="shared" si="44"/>
        <v>0</v>
      </c>
      <c r="CJ22" s="157">
        <f t="shared" si="37"/>
        <v>0</v>
      </c>
      <c r="CK22" s="418">
        <f>BY22-BV22+ABR!CK22</f>
        <v>1</v>
      </c>
      <c r="CL22" s="424">
        <f t="shared" si="63"/>
        <v>12</v>
      </c>
      <c r="CM22" s="424"/>
      <c r="CN22" s="124">
        <f t="shared" si="46"/>
        <v>0</v>
      </c>
      <c r="CO22" s="128">
        <f t="shared" si="47"/>
        <v>0</v>
      </c>
      <c r="CP22" s="125">
        <f t="shared" si="38"/>
        <v>0</v>
      </c>
      <c r="CQ22" s="125">
        <f t="shared" si="48"/>
        <v>0</v>
      </c>
    </row>
    <row r="23" spans="1:99" ht="21" customHeight="1" thickBot="1" x14ac:dyDescent="0.3">
      <c r="A23" s="132" t="s">
        <v>78</v>
      </c>
      <c r="B23" s="570" t="s">
        <v>106</v>
      </c>
      <c r="C23" s="19" t="s">
        <v>3</v>
      </c>
      <c r="D23" s="412" t="s">
        <v>37</v>
      </c>
      <c r="E23" s="413" t="s">
        <v>37</v>
      </c>
      <c r="F23" s="413"/>
      <c r="G23" s="429"/>
      <c r="H23" s="434" t="s">
        <v>37</v>
      </c>
      <c r="I23" s="412" t="s">
        <v>37</v>
      </c>
      <c r="J23" s="412" t="s">
        <v>37</v>
      </c>
      <c r="K23" s="412" t="s">
        <v>37</v>
      </c>
      <c r="L23" s="412" t="s">
        <v>37</v>
      </c>
      <c r="M23" s="1268"/>
      <c r="N23" s="1269"/>
      <c r="O23" s="434" t="s">
        <v>37</v>
      </c>
      <c r="P23" s="412" t="s">
        <v>37</v>
      </c>
      <c r="Q23" s="413" t="s">
        <v>37</v>
      </c>
      <c r="R23" s="413" t="s">
        <v>37</v>
      </c>
      <c r="S23" s="412" t="s">
        <v>37</v>
      </c>
      <c r="T23" s="412"/>
      <c r="U23" s="429"/>
      <c r="V23" s="434" t="s">
        <v>37</v>
      </c>
      <c r="W23" s="412" t="s">
        <v>37</v>
      </c>
      <c r="X23" s="412" t="s">
        <v>37</v>
      </c>
      <c r="Y23" s="413" t="s">
        <v>37</v>
      </c>
      <c r="Z23" s="413" t="s">
        <v>37</v>
      </c>
      <c r="AA23" s="412"/>
      <c r="AB23" s="429"/>
      <c r="AC23" s="434" t="s">
        <v>37</v>
      </c>
      <c r="AD23" s="412" t="s">
        <v>37</v>
      </c>
      <c r="AE23" s="412" t="s">
        <v>37</v>
      </c>
      <c r="AF23" s="412" t="s">
        <v>37</v>
      </c>
      <c r="AG23" s="413" t="s">
        <v>37</v>
      </c>
      <c r="AH23" s="413"/>
      <c r="AI23" s="123">
        <f t="shared" si="4"/>
        <v>0</v>
      </c>
      <c r="AJ23" s="61">
        <f t="shared" si="5"/>
        <v>0</v>
      </c>
      <c r="AK23" s="61">
        <f t="shared" si="6"/>
        <v>0</v>
      </c>
      <c r="AL23" s="61">
        <f t="shared" si="7"/>
        <v>0</v>
      </c>
      <c r="AM23" s="61">
        <f t="shared" si="8"/>
        <v>0</v>
      </c>
      <c r="AN23" s="61">
        <f t="shared" si="9"/>
        <v>0</v>
      </c>
      <c r="AO23" s="61">
        <f t="shared" si="10"/>
        <v>0</v>
      </c>
      <c r="AP23" s="61">
        <f t="shared" si="11"/>
        <v>0</v>
      </c>
      <c r="AQ23" s="61">
        <f t="shared" si="12"/>
        <v>0</v>
      </c>
      <c r="AR23" s="61">
        <f t="shared" si="39"/>
        <v>0</v>
      </c>
      <c r="AS23" s="61">
        <f t="shared" si="13"/>
        <v>0</v>
      </c>
      <c r="AT23" s="61">
        <f t="shared" si="14"/>
        <v>0</v>
      </c>
      <c r="AU23" s="61">
        <f t="shared" si="15"/>
        <v>0</v>
      </c>
      <c r="AV23" s="61">
        <f t="shared" si="16"/>
        <v>22</v>
      </c>
      <c r="AW23" s="61">
        <f t="shared" si="17"/>
        <v>0</v>
      </c>
      <c r="AX23" s="61">
        <f t="shared" si="18"/>
        <v>0</v>
      </c>
      <c r="AY23" s="61">
        <f t="shared" si="19"/>
        <v>0</v>
      </c>
      <c r="AZ23" s="61">
        <f t="shared" si="20"/>
        <v>0</v>
      </c>
      <c r="BA23" s="61">
        <f t="shared" si="21"/>
        <v>0</v>
      </c>
      <c r="BB23" s="61">
        <f t="shared" si="22"/>
        <v>0</v>
      </c>
      <c r="BC23" s="62">
        <f t="shared" si="23"/>
        <v>14.666666666666666</v>
      </c>
      <c r="BD23" s="63"/>
      <c r="BE23" s="545">
        <f t="shared" si="40"/>
        <v>7.333333333333333</v>
      </c>
      <c r="BF23" s="5">
        <f t="shared" si="49"/>
        <v>0</v>
      </c>
      <c r="BG23" s="5">
        <f t="shared" si="24"/>
        <v>0</v>
      </c>
      <c r="BH23" s="5">
        <f t="shared" si="50"/>
        <v>0</v>
      </c>
      <c r="BI23" s="5">
        <f t="shared" si="51"/>
        <v>0</v>
      </c>
      <c r="BJ23" s="5">
        <f t="shared" si="25"/>
        <v>0</v>
      </c>
      <c r="BK23" s="5">
        <f t="shared" si="52"/>
        <v>0</v>
      </c>
      <c r="BL23" s="5">
        <f t="shared" si="26"/>
        <v>0</v>
      </c>
      <c r="BM23" s="5">
        <f t="shared" si="27"/>
        <v>0</v>
      </c>
      <c r="BN23" s="143">
        <f t="shared" si="28"/>
        <v>0</v>
      </c>
      <c r="BO23" s="145">
        <f>+BE23+ABR!BO23</f>
        <v>36.166666666666664</v>
      </c>
      <c r="BP23" s="64">
        <f>+BO23+(JAN!BN23+FEV!BN23+MAR!BN23+ABR!BN23+BN23)*(12/24)-$BO$12</f>
        <v>0.1666666666666643</v>
      </c>
      <c r="BQ23" s="65">
        <f t="shared" si="29"/>
        <v>0</v>
      </c>
      <c r="BR23" s="545">
        <f t="shared" si="55"/>
        <v>36.166666666666664</v>
      </c>
      <c r="BS23" s="545">
        <f t="shared" si="56"/>
        <v>0.1666666666666643</v>
      </c>
      <c r="BT23" s="66" t="e">
        <f>+(BR23/$BR$77)-1</f>
        <v>#REF!</v>
      </c>
      <c r="BU23" s="67">
        <f t="shared" si="57"/>
        <v>0</v>
      </c>
      <c r="BV23" s="67">
        <f t="shared" si="61"/>
        <v>0</v>
      </c>
      <c r="BW23" s="67">
        <f t="shared" si="58"/>
        <v>0</v>
      </c>
      <c r="BX23" s="67">
        <f t="shared" si="59"/>
        <v>0</v>
      </c>
      <c r="BY23" s="68">
        <f t="shared" si="34"/>
        <v>0</v>
      </c>
      <c r="BZ23" s="67">
        <f>+BN23+ABR!BZ23</f>
        <v>0</v>
      </c>
      <c r="CA23" s="67">
        <f>+ABR!CA23+BX23</f>
        <v>5</v>
      </c>
      <c r="CB23" s="68">
        <f t="shared" si="62"/>
        <v>5</v>
      </c>
      <c r="CC23" s="146"/>
      <c r="CE23" s="161">
        <f t="shared" si="60"/>
        <v>7.333333333333333</v>
      </c>
      <c r="CF23" s="125">
        <f t="shared" si="53"/>
        <v>14.666666666666666</v>
      </c>
      <c r="CG23" s="163">
        <f t="shared" si="42"/>
        <v>0</v>
      </c>
      <c r="CH23" s="163">
        <f t="shared" si="43"/>
        <v>0</v>
      </c>
      <c r="CI23" s="163">
        <f t="shared" si="44"/>
        <v>0</v>
      </c>
      <c r="CJ23" s="157">
        <f t="shared" si="37"/>
        <v>176</v>
      </c>
      <c r="CK23" s="418">
        <f>BY23-BV23+ABR!CK23</f>
        <v>3</v>
      </c>
      <c r="CL23" s="424">
        <f t="shared" si="63"/>
        <v>36</v>
      </c>
      <c r="CM23" s="424"/>
      <c r="CN23" s="124">
        <f t="shared" si="46"/>
        <v>7.333333333333333</v>
      </c>
      <c r="CO23" s="128">
        <f t="shared" si="47"/>
        <v>0</v>
      </c>
      <c r="CP23" s="125">
        <f t="shared" si="38"/>
        <v>14.666666666666666</v>
      </c>
      <c r="CQ23" s="125">
        <f t="shared" si="48"/>
        <v>14.666666666666666</v>
      </c>
    </row>
    <row r="24" spans="1:99" ht="21" customHeight="1" thickBot="1" x14ac:dyDescent="0.3">
      <c r="A24" s="127" t="s">
        <v>80</v>
      </c>
      <c r="B24" s="570" t="s">
        <v>112</v>
      </c>
      <c r="C24" s="19" t="s">
        <v>3</v>
      </c>
      <c r="D24" s="412" t="s">
        <v>25</v>
      </c>
      <c r="E24" s="475"/>
      <c r="F24" s="475" t="s">
        <v>50</v>
      </c>
      <c r="G24" s="429" t="s">
        <v>24</v>
      </c>
      <c r="H24" s="434" t="s">
        <v>25</v>
      </c>
      <c r="I24" s="432"/>
      <c r="J24" s="432"/>
      <c r="K24" s="412" t="s">
        <v>24</v>
      </c>
      <c r="L24" s="412" t="s">
        <v>24</v>
      </c>
      <c r="M24" s="427"/>
      <c r="N24" s="480"/>
      <c r="O24" s="434" t="s">
        <v>24</v>
      </c>
      <c r="P24" s="412" t="s">
        <v>25</v>
      </c>
      <c r="Q24" s="475"/>
      <c r="R24" s="475"/>
      <c r="S24" s="412" t="s">
        <v>25</v>
      </c>
      <c r="T24" s="412" t="s">
        <v>25</v>
      </c>
      <c r="U24" s="441"/>
      <c r="V24" s="476"/>
      <c r="W24" s="412" t="s">
        <v>24</v>
      </c>
      <c r="X24" s="412" t="s">
        <v>25</v>
      </c>
      <c r="Y24" s="475" t="s">
        <v>25</v>
      </c>
      <c r="Z24" s="475"/>
      <c r="AA24" s="412" t="s">
        <v>24</v>
      </c>
      <c r="AB24" s="429" t="s">
        <v>25</v>
      </c>
      <c r="AC24" s="476"/>
      <c r="AD24" s="432"/>
      <c r="AE24" s="412" t="s">
        <v>24</v>
      </c>
      <c r="AF24" s="412" t="s">
        <v>25</v>
      </c>
      <c r="AG24" s="475"/>
      <c r="AH24" s="475"/>
      <c r="AI24" s="123">
        <f t="shared" si="4"/>
        <v>7</v>
      </c>
      <c r="AJ24" s="61">
        <f t="shared" si="5"/>
        <v>9</v>
      </c>
      <c r="AK24" s="61">
        <f t="shared" si="6"/>
        <v>0</v>
      </c>
      <c r="AL24" s="61">
        <f t="shared" si="7"/>
        <v>0</v>
      </c>
      <c r="AM24" s="61">
        <f t="shared" si="8"/>
        <v>0</v>
      </c>
      <c r="AN24" s="61">
        <f t="shared" si="9"/>
        <v>0</v>
      </c>
      <c r="AO24" s="61">
        <f t="shared" si="10"/>
        <v>0</v>
      </c>
      <c r="AP24" s="61">
        <f t="shared" si="11"/>
        <v>0</v>
      </c>
      <c r="AQ24" s="61">
        <f t="shared" si="12"/>
        <v>0</v>
      </c>
      <c r="AR24" s="61">
        <f t="shared" si="39"/>
        <v>0</v>
      </c>
      <c r="AS24" s="61">
        <f t="shared" si="13"/>
        <v>0</v>
      </c>
      <c r="AT24" s="61">
        <f t="shared" si="14"/>
        <v>0</v>
      </c>
      <c r="AU24" s="61">
        <f t="shared" si="15"/>
        <v>0</v>
      </c>
      <c r="AV24" s="61">
        <f t="shared" si="16"/>
        <v>0</v>
      </c>
      <c r="AW24" s="61">
        <f t="shared" si="17"/>
        <v>0</v>
      </c>
      <c r="AX24" s="61">
        <f t="shared" si="18"/>
        <v>0</v>
      </c>
      <c r="AY24" s="61">
        <f t="shared" si="19"/>
        <v>0</v>
      </c>
      <c r="AZ24" s="61">
        <f t="shared" si="20"/>
        <v>0</v>
      </c>
      <c r="BA24" s="61">
        <f t="shared" si="21"/>
        <v>0</v>
      </c>
      <c r="BB24" s="61">
        <f t="shared" si="22"/>
        <v>0</v>
      </c>
      <c r="BC24" s="62">
        <f t="shared" si="23"/>
        <v>16</v>
      </c>
      <c r="BD24" s="63"/>
      <c r="BE24" s="545">
        <f t="shared" si="40"/>
        <v>8</v>
      </c>
      <c r="BF24" s="5">
        <f t="shared" si="49"/>
        <v>0</v>
      </c>
      <c r="BG24" s="5">
        <f t="shared" si="24"/>
        <v>0</v>
      </c>
      <c r="BH24" s="5">
        <f t="shared" si="50"/>
        <v>0</v>
      </c>
      <c r="BI24" s="5">
        <f t="shared" si="51"/>
        <v>0</v>
      </c>
      <c r="BJ24" s="5">
        <f t="shared" si="25"/>
        <v>0</v>
      </c>
      <c r="BK24" s="5">
        <f t="shared" si="52"/>
        <v>0</v>
      </c>
      <c r="BL24" s="5">
        <f t="shared" si="26"/>
        <v>1</v>
      </c>
      <c r="BM24" s="5">
        <f t="shared" si="27"/>
        <v>0</v>
      </c>
      <c r="BN24" s="143">
        <f t="shared" si="28"/>
        <v>0</v>
      </c>
      <c r="BO24" s="145">
        <f>+BE24+ABR!BO24</f>
        <v>36.833333333333336</v>
      </c>
      <c r="BP24" s="64">
        <f>+BO24+(JAN!BN25+FEV!BN24+MAR!BN24+ABR!BN24+BN24)*(12/24)-$BO$12</f>
        <v>1.3333333333333357</v>
      </c>
      <c r="BQ24" s="65">
        <f t="shared" si="29"/>
        <v>0</v>
      </c>
      <c r="BR24" s="545">
        <f t="shared" si="55"/>
        <v>37.333333333333336</v>
      </c>
      <c r="BS24" s="545">
        <f t="shared" si="56"/>
        <v>1.3333333333333357</v>
      </c>
      <c r="BT24" s="66" t="e">
        <f>+(BR24/$BR$77)-1</f>
        <v>#REF!</v>
      </c>
      <c r="BU24" s="67">
        <f t="shared" si="57"/>
        <v>0</v>
      </c>
      <c r="BV24" s="67">
        <f t="shared" si="61"/>
        <v>0</v>
      </c>
      <c r="BW24" s="67">
        <f t="shared" si="58"/>
        <v>0</v>
      </c>
      <c r="BX24" s="67">
        <f t="shared" si="59"/>
        <v>1</v>
      </c>
      <c r="BY24" s="68">
        <f t="shared" si="34"/>
        <v>1</v>
      </c>
      <c r="BZ24" s="67">
        <f>+BN24+ABR!BZ24</f>
        <v>1</v>
      </c>
      <c r="CA24" s="67">
        <f>+ABR!CA24+BX24</f>
        <v>17</v>
      </c>
      <c r="CB24" s="68">
        <f t="shared" si="62"/>
        <v>16</v>
      </c>
      <c r="CE24" s="161">
        <f t="shared" si="60"/>
        <v>8</v>
      </c>
      <c r="CF24" s="125">
        <f t="shared" si="53"/>
        <v>17</v>
      </c>
      <c r="CG24" s="163">
        <f t="shared" si="42"/>
        <v>192</v>
      </c>
      <c r="CH24" s="163">
        <f t="shared" si="43"/>
        <v>12</v>
      </c>
      <c r="CI24" s="163">
        <f t="shared" si="44"/>
        <v>204</v>
      </c>
      <c r="CJ24" s="157">
        <f t="shared" si="37"/>
        <v>0</v>
      </c>
      <c r="CK24" s="418">
        <f>BY24-BV24+ABR!CK24</f>
        <v>5</v>
      </c>
      <c r="CL24" s="424">
        <f t="shared" si="63"/>
        <v>60</v>
      </c>
      <c r="CM24" s="424"/>
      <c r="CN24" s="124">
        <f t="shared" si="46"/>
        <v>8</v>
      </c>
      <c r="CO24" s="128">
        <f t="shared" si="47"/>
        <v>204</v>
      </c>
      <c r="CP24" s="125">
        <f t="shared" si="38"/>
        <v>16</v>
      </c>
      <c r="CQ24" s="125">
        <f t="shared" si="48"/>
        <v>17</v>
      </c>
    </row>
    <row r="25" spans="1:99" ht="21" customHeight="1" thickBot="1" x14ac:dyDescent="0.3">
      <c r="A25" s="132" t="s">
        <v>82</v>
      </c>
      <c r="B25" s="1213" t="s">
        <v>291</v>
      </c>
      <c r="C25" s="19" t="s">
        <v>3</v>
      </c>
      <c r="D25" s="412" t="s">
        <v>358</v>
      </c>
      <c r="E25" s="413" t="s">
        <v>350</v>
      </c>
      <c r="F25" s="413" t="s">
        <v>351</v>
      </c>
      <c r="G25" s="429" t="s">
        <v>32</v>
      </c>
      <c r="H25" s="434" t="s">
        <v>32</v>
      </c>
      <c r="I25" s="412" t="s">
        <v>32</v>
      </c>
      <c r="J25" s="412" t="s">
        <v>32</v>
      </c>
      <c r="K25" s="409" t="s">
        <v>27</v>
      </c>
      <c r="L25" s="409" t="s">
        <v>25</v>
      </c>
      <c r="M25" s="1295" t="s">
        <v>240</v>
      </c>
      <c r="N25" s="477"/>
      <c r="O25" s="433" t="s">
        <v>24</v>
      </c>
      <c r="P25" s="409" t="s">
        <v>25</v>
      </c>
      <c r="Q25" s="471"/>
      <c r="R25" s="471"/>
      <c r="S25" s="409" t="s">
        <v>25</v>
      </c>
      <c r="T25" s="409" t="s">
        <v>25</v>
      </c>
      <c r="U25" s="478" t="s">
        <v>27</v>
      </c>
      <c r="V25" s="473"/>
      <c r="W25" s="409" t="s">
        <v>24</v>
      </c>
      <c r="X25" s="409" t="s">
        <v>25</v>
      </c>
      <c r="Y25" s="471"/>
      <c r="Z25" s="471"/>
      <c r="AA25" s="409" t="s">
        <v>31</v>
      </c>
      <c r="AB25" s="414" t="s">
        <v>25</v>
      </c>
      <c r="AC25" s="473"/>
      <c r="AD25" s="479"/>
      <c r="AE25" s="409" t="s">
        <v>24</v>
      </c>
      <c r="AF25" s="409" t="s">
        <v>25</v>
      </c>
      <c r="AG25" s="471" t="s">
        <v>25</v>
      </c>
      <c r="AH25" s="471"/>
      <c r="AI25" s="123">
        <f t="shared" si="4"/>
        <v>3</v>
      </c>
      <c r="AJ25" s="61">
        <f t="shared" si="5"/>
        <v>8</v>
      </c>
      <c r="AK25" s="61">
        <f t="shared" si="6"/>
        <v>0</v>
      </c>
      <c r="AL25" s="61">
        <f t="shared" si="7"/>
        <v>0</v>
      </c>
      <c r="AM25" s="61">
        <f t="shared" si="8"/>
        <v>0</v>
      </c>
      <c r="AN25" s="61">
        <f t="shared" si="9"/>
        <v>0</v>
      </c>
      <c r="AO25" s="61">
        <f t="shared" si="10"/>
        <v>2</v>
      </c>
      <c r="AP25" s="61">
        <f t="shared" si="11"/>
        <v>1</v>
      </c>
      <c r="AQ25" s="61">
        <f t="shared" si="12"/>
        <v>4</v>
      </c>
      <c r="AR25" s="61">
        <f t="shared" si="39"/>
        <v>0</v>
      </c>
      <c r="AS25" s="61">
        <f t="shared" si="13"/>
        <v>0</v>
      </c>
      <c r="AT25" s="61">
        <f t="shared" si="14"/>
        <v>0</v>
      </c>
      <c r="AU25" s="61">
        <f t="shared" si="15"/>
        <v>0</v>
      </c>
      <c r="AV25" s="61">
        <f t="shared" si="16"/>
        <v>0</v>
      </c>
      <c r="AW25" s="61">
        <f t="shared" si="17"/>
        <v>0</v>
      </c>
      <c r="AX25" s="61">
        <f t="shared" si="18"/>
        <v>0</v>
      </c>
      <c r="AY25" s="61">
        <f t="shared" si="19"/>
        <v>0</v>
      </c>
      <c r="AZ25" s="61">
        <f t="shared" si="20"/>
        <v>0</v>
      </c>
      <c r="BA25" s="61">
        <f t="shared" si="21"/>
        <v>0</v>
      </c>
      <c r="BB25" s="61">
        <f t="shared" si="22"/>
        <v>0</v>
      </c>
      <c r="BC25" s="62">
        <f t="shared" si="23"/>
        <v>15.666666666666666</v>
      </c>
      <c r="BD25" s="63"/>
      <c r="BE25" s="545">
        <f t="shared" si="40"/>
        <v>7.833333333333333</v>
      </c>
      <c r="BF25" s="5">
        <f t="shared" si="49"/>
        <v>0</v>
      </c>
      <c r="BG25" s="5">
        <f t="shared" si="24"/>
        <v>0</v>
      </c>
      <c r="BH25" s="5">
        <f t="shared" si="50"/>
        <v>0</v>
      </c>
      <c r="BI25" s="5">
        <f t="shared" si="51"/>
        <v>0</v>
      </c>
      <c r="BJ25" s="5">
        <f t="shared" si="25"/>
        <v>0</v>
      </c>
      <c r="BK25" s="5">
        <f t="shared" si="52"/>
        <v>1</v>
      </c>
      <c r="BL25" s="5">
        <f t="shared" si="26"/>
        <v>0</v>
      </c>
      <c r="BM25" s="5">
        <f t="shared" si="27"/>
        <v>0</v>
      </c>
      <c r="BN25" s="143">
        <f t="shared" si="28"/>
        <v>0</v>
      </c>
      <c r="BO25" s="145">
        <f>+BE25+ABR!BO25</f>
        <v>35.5</v>
      </c>
      <c r="BP25" s="64">
        <f>+BO25+(JAN!BN26+FEV!BN25+MAR!BN25+ABR!BN25+BN25)*(12/24)-$BO$12</f>
        <v>0</v>
      </c>
      <c r="BQ25" s="65">
        <f t="shared" si="29"/>
        <v>0</v>
      </c>
      <c r="BR25" s="545">
        <f t="shared" si="55"/>
        <v>36</v>
      </c>
      <c r="BS25" s="545">
        <f t="shared" si="56"/>
        <v>0</v>
      </c>
      <c r="BT25" s="66" t="e">
        <f>+(BR25/$BR$77)-1</f>
        <v>#REF!</v>
      </c>
      <c r="BU25" s="67">
        <f t="shared" si="57"/>
        <v>0</v>
      </c>
      <c r="BV25" s="67">
        <f t="shared" si="61"/>
        <v>0</v>
      </c>
      <c r="BW25" s="67">
        <f t="shared" si="58"/>
        <v>1</v>
      </c>
      <c r="BX25" s="67">
        <f t="shared" si="59"/>
        <v>0</v>
      </c>
      <c r="BY25" s="68">
        <f t="shared" si="34"/>
        <v>1</v>
      </c>
      <c r="BZ25" s="67">
        <f>+BN25+ABR!BZ25</f>
        <v>1</v>
      </c>
      <c r="CA25" s="67">
        <f>+ABR!CA25+BX25</f>
        <v>9</v>
      </c>
      <c r="CB25" s="68">
        <f t="shared" si="62"/>
        <v>8</v>
      </c>
      <c r="CE25" s="161">
        <f t="shared" si="60"/>
        <v>7.833333333333333</v>
      </c>
      <c r="CF25" s="125">
        <f t="shared" si="53"/>
        <v>16.666666666666664</v>
      </c>
      <c r="CG25" s="163">
        <f t="shared" si="42"/>
        <v>156</v>
      </c>
      <c r="CH25" s="163">
        <f t="shared" si="43"/>
        <v>12</v>
      </c>
      <c r="CI25" s="163">
        <f t="shared" si="44"/>
        <v>168</v>
      </c>
      <c r="CJ25" s="157">
        <f t="shared" si="37"/>
        <v>32</v>
      </c>
      <c r="CK25" s="418">
        <f>BY25-BV25+ABR!CK25</f>
        <v>9</v>
      </c>
      <c r="CL25" s="851">
        <f t="shared" si="63"/>
        <v>108</v>
      </c>
      <c r="CM25" s="424"/>
      <c r="CN25" s="124">
        <f t="shared" si="46"/>
        <v>7.833333333333333</v>
      </c>
      <c r="CO25" s="128">
        <f t="shared" si="47"/>
        <v>168</v>
      </c>
      <c r="CP25" s="125">
        <f t="shared" si="38"/>
        <v>15.666666666666666</v>
      </c>
      <c r="CQ25" s="125">
        <f t="shared" si="48"/>
        <v>16.666666666666664</v>
      </c>
    </row>
    <row r="26" spans="1:99" ht="21" customHeight="1" thickBot="1" x14ac:dyDescent="0.3">
      <c r="A26" s="127" t="s">
        <v>84</v>
      </c>
      <c r="B26" s="570" t="s">
        <v>292</v>
      </c>
      <c r="C26" s="19" t="s">
        <v>3</v>
      </c>
      <c r="D26" s="409" t="s">
        <v>25</v>
      </c>
      <c r="E26" s="471" t="s">
        <v>57</v>
      </c>
      <c r="F26" s="471"/>
      <c r="G26" s="414" t="s">
        <v>24</v>
      </c>
      <c r="H26" s="433" t="s">
        <v>25</v>
      </c>
      <c r="I26" s="479"/>
      <c r="J26" s="479"/>
      <c r="K26" s="409" t="s">
        <v>24</v>
      </c>
      <c r="L26" s="409" t="s">
        <v>24</v>
      </c>
      <c r="M26" s="1111"/>
      <c r="N26" s="1112"/>
      <c r="O26" s="433" t="s">
        <v>24</v>
      </c>
      <c r="P26" s="409" t="s">
        <v>25</v>
      </c>
      <c r="Q26" s="471"/>
      <c r="R26" s="471" t="s">
        <v>240</v>
      </c>
      <c r="S26" s="409" t="s">
        <v>25</v>
      </c>
      <c r="T26" s="409" t="s">
        <v>25</v>
      </c>
      <c r="U26" s="478"/>
      <c r="V26" s="473"/>
      <c r="W26" s="409" t="s">
        <v>24</v>
      </c>
      <c r="X26" s="409" t="s">
        <v>25</v>
      </c>
      <c r="Y26" s="471"/>
      <c r="Z26" s="471" t="s">
        <v>24</v>
      </c>
      <c r="AA26" s="409" t="s">
        <v>24</v>
      </c>
      <c r="AB26" s="414" t="s">
        <v>25</v>
      </c>
      <c r="AC26" s="473"/>
      <c r="AD26" s="479"/>
      <c r="AE26" s="409" t="s">
        <v>32</v>
      </c>
      <c r="AF26" s="409" t="s">
        <v>32</v>
      </c>
      <c r="AG26" s="471"/>
      <c r="AH26" s="471"/>
      <c r="AI26" s="123">
        <f t="shared" si="4"/>
        <v>7</v>
      </c>
      <c r="AJ26" s="61">
        <f t="shared" si="5"/>
        <v>7</v>
      </c>
      <c r="AK26" s="61">
        <f t="shared" si="6"/>
        <v>0</v>
      </c>
      <c r="AL26" s="61">
        <f t="shared" si="7"/>
        <v>0</v>
      </c>
      <c r="AM26" s="61">
        <f t="shared" si="8"/>
        <v>0</v>
      </c>
      <c r="AN26" s="61">
        <f t="shared" si="9"/>
        <v>0</v>
      </c>
      <c r="AO26" s="61">
        <f t="shared" si="10"/>
        <v>0</v>
      </c>
      <c r="AP26" s="61">
        <f t="shared" si="11"/>
        <v>0</v>
      </c>
      <c r="AQ26" s="61">
        <f t="shared" si="12"/>
        <v>2</v>
      </c>
      <c r="AR26" s="61">
        <f t="shared" si="39"/>
        <v>0</v>
      </c>
      <c r="AS26" s="61">
        <f t="shared" si="13"/>
        <v>0</v>
      </c>
      <c r="AT26" s="61">
        <f t="shared" si="14"/>
        <v>0</v>
      </c>
      <c r="AU26" s="61">
        <f t="shared" si="15"/>
        <v>0</v>
      </c>
      <c r="AV26" s="61">
        <f t="shared" si="16"/>
        <v>0</v>
      </c>
      <c r="AW26" s="61">
        <f t="shared" si="17"/>
        <v>0</v>
      </c>
      <c r="AX26" s="61">
        <f t="shared" si="18"/>
        <v>0</v>
      </c>
      <c r="AY26" s="61">
        <f t="shared" si="19"/>
        <v>0</v>
      </c>
      <c r="AZ26" s="61">
        <f t="shared" si="20"/>
        <v>0</v>
      </c>
      <c r="BA26" s="61">
        <f t="shared" si="21"/>
        <v>0</v>
      </c>
      <c r="BB26" s="61">
        <f t="shared" si="22"/>
        <v>0</v>
      </c>
      <c r="BC26" s="62">
        <f t="shared" si="23"/>
        <v>15.333333333333334</v>
      </c>
      <c r="BD26" s="331"/>
      <c r="BE26" s="545">
        <f t="shared" si="40"/>
        <v>7.666666666666667</v>
      </c>
      <c r="BF26" s="330">
        <f>COUNTIF($D26:$AH26,"DTS")+COUNTIF($D26:$AH26,"DTS1")</f>
        <v>0</v>
      </c>
      <c r="BG26" s="330">
        <f>COUNTIF($D26:$AH26,"NTS")+COUNTIF($D26:$AH26,"NTS1")</f>
        <v>1</v>
      </c>
      <c r="BH26" s="5">
        <f t="shared" si="50"/>
        <v>0</v>
      </c>
      <c r="BI26" s="5">
        <f t="shared" si="51"/>
        <v>0</v>
      </c>
      <c r="BJ26" s="330">
        <f>COUNTIF($D26:$AH26,"DTS5S")+COUNTIF($D26:$AH26,"DTS5S1")</f>
        <v>0</v>
      </c>
      <c r="BK26" s="330">
        <f>COUNTIF($D26:$AH26,"NTS5S")+COUNTIF($D26:$AH26,"NTS5S1")</f>
        <v>1</v>
      </c>
      <c r="BL26" s="330">
        <f>COUNTIF($D26:$AH26,"DTSDS")+COUNTIF($D26:$AH26,"DTSDS1")</f>
        <v>0</v>
      </c>
      <c r="BM26" s="330">
        <f>COUNTIF($D26:$AH26,"NTSDS")+COUNTIF($D26:$AH26,"NTSDS1")</f>
        <v>0</v>
      </c>
      <c r="BN26" s="329">
        <f>COUNTIF($D26:$AH26,"FOTS")</f>
        <v>0</v>
      </c>
      <c r="BO26" s="145">
        <f>+BE26+ABR!BO26</f>
        <v>37.166666666666664</v>
      </c>
      <c r="BP26" s="64">
        <f>+BO26+(JAN!BN27+FEV!BN26+MAR!BN26+ABR!BN26+BN26)*(12/24)-$BO$12</f>
        <v>1.1666666666666643</v>
      </c>
      <c r="BQ26" s="65">
        <f t="shared" si="29"/>
        <v>0</v>
      </c>
      <c r="BR26" s="545">
        <f t="shared" si="55"/>
        <v>38.166666666666664</v>
      </c>
      <c r="BS26" s="545">
        <f t="shared" si="56"/>
        <v>2.1666666666666643</v>
      </c>
      <c r="BT26" s="66" t="e">
        <f>+(BR26/$BR$77)-1</f>
        <v>#REF!</v>
      </c>
      <c r="BU26" s="67">
        <f t="shared" si="57"/>
        <v>1</v>
      </c>
      <c r="BV26" s="67">
        <f t="shared" si="61"/>
        <v>0</v>
      </c>
      <c r="BW26" s="67">
        <f t="shared" si="58"/>
        <v>1</v>
      </c>
      <c r="BX26" s="67">
        <f t="shared" si="59"/>
        <v>0</v>
      </c>
      <c r="BY26" s="68">
        <f t="shared" si="34"/>
        <v>2</v>
      </c>
      <c r="BZ26" s="67">
        <f>+BN26+ABR!BZ26</f>
        <v>0</v>
      </c>
      <c r="CA26" s="67">
        <f>+ABR!CA26+BX26</f>
        <v>13</v>
      </c>
      <c r="CB26" s="68">
        <f t="shared" si="62"/>
        <v>13</v>
      </c>
      <c r="CE26" s="161">
        <f t="shared" si="60"/>
        <v>7.666666666666667</v>
      </c>
      <c r="CF26" s="125">
        <f t="shared" si="53"/>
        <v>17.333333333333336</v>
      </c>
      <c r="CG26" s="163">
        <f t="shared" si="42"/>
        <v>168</v>
      </c>
      <c r="CH26" s="163">
        <f t="shared" si="43"/>
        <v>24</v>
      </c>
      <c r="CI26" s="163">
        <f t="shared" si="44"/>
        <v>192</v>
      </c>
      <c r="CJ26" s="157">
        <f t="shared" si="37"/>
        <v>16</v>
      </c>
      <c r="CK26" s="418">
        <f>BY26-BV26+ABR!CK26</f>
        <v>9</v>
      </c>
      <c r="CL26" s="851">
        <f>CK26*12+BV26*8+1</f>
        <v>109</v>
      </c>
      <c r="CM26" s="851"/>
      <c r="CN26" s="124">
        <f t="shared" si="46"/>
        <v>7.666666666666667</v>
      </c>
      <c r="CO26" s="128">
        <f t="shared" si="47"/>
        <v>192</v>
      </c>
      <c r="CP26" s="125">
        <f t="shared" si="38"/>
        <v>15.333333333333334</v>
      </c>
      <c r="CQ26" s="125">
        <f t="shared" si="48"/>
        <v>17.333333333333336</v>
      </c>
    </row>
    <row r="27" spans="1:99" ht="21" customHeight="1" thickBot="1" x14ac:dyDescent="0.3">
      <c r="A27" s="132" t="s">
        <v>85</v>
      </c>
      <c r="B27" s="1213" t="s">
        <v>330</v>
      </c>
      <c r="C27" s="19" t="s">
        <v>3</v>
      </c>
      <c r="D27" s="409" t="s">
        <v>25</v>
      </c>
      <c r="E27" s="1278" t="s">
        <v>361</v>
      </c>
      <c r="F27" s="471"/>
      <c r="G27" s="414" t="s">
        <v>24</v>
      </c>
      <c r="H27" s="433" t="s">
        <v>25</v>
      </c>
      <c r="I27" s="479"/>
      <c r="J27" s="479" t="s">
        <v>374</v>
      </c>
      <c r="K27" s="409" t="s">
        <v>24</v>
      </c>
      <c r="L27" s="409" t="s">
        <v>24</v>
      </c>
      <c r="M27" s="493"/>
      <c r="N27" s="477" t="s">
        <v>241</v>
      </c>
      <c r="O27" s="433" t="s">
        <v>24</v>
      </c>
      <c r="P27" s="409" t="s">
        <v>25</v>
      </c>
      <c r="Q27" s="471"/>
      <c r="R27" s="471"/>
      <c r="S27" s="409" t="s">
        <v>25</v>
      </c>
      <c r="T27" s="409" t="s">
        <v>25</v>
      </c>
      <c r="U27" s="478"/>
      <c r="V27" s="473"/>
      <c r="W27" s="409" t="s">
        <v>24</v>
      </c>
      <c r="X27" s="409" t="s">
        <v>25</v>
      </c>
      <c r="Y27" s="471"/>
      <c r="Z27" s="471" t="s">
        <v>26</v>
      </c>
      <c r="AA27" s="409" t="s">
        <v>24</v>
      </c>
      <c r="AB27" s="414" t="s">
        <v>25</v>
      </c>
      <c r="AC27" s="473"/>
      <c r="AD27" s="479"/>
      <c r="AE27" s="409" t="s">
        <v>24</v>
      </c>
      <c r="AF27" s="409" t="s">
        <v>25</v>
      </c>
      <c r="AG27" s="471"/>
      <c r="AH27" s="471"/>
      <c r="AI27" s="123">
        <f t="shared" si="4"/>
        <v>7</v>
      </c>
      <c r="AJ27" s="61">
        <f t="shared" si="5"/>
        <v>8</v>
      </c>
      <c r="AK27" s="61">
        <f t="shared" si="6"/>
        <v>0</v>
      </c>
      <c r="AL27" s="61">
        <f t="shared" si="7"/>
        <v>0</v>
      </c>
      <c r="AM27" s="61">
        <f t="shared" si="8"/>
        <v>0</v>
      </c>
      <c r="AN27" s="61">
        <f t="shared" si="9"/>
        <v>1</v>
      </c>
      <c r="AO27" s="61">
        <f t="shared" si="10"/>
        <v>0</v>
      </c>
      <c r="AP27" s="61">
        <f t="shared" si="11"/>
        <v>0</v>
      </c>
      <c r="AQ27" s="61">
        <f t="shared" si="12"/>
        <v>0</v>
      </c>
      <c r="AR27" s="61">
        <f t="shared" si="39"/>
        <v>0</v>
      </c>
      <c r="AS27" s="61">
        <f t="shared" si="13"/>
        <v>0</v>
      </c>
      <c r="AT27" s="61">
        <f t="shared" si="14"/>
        <v>0</v>
      </c>
      <c r="AU27" s="61">
        <f t="shared" si="15"/>
        <v>0</v>
      </c>
      <c r="AV27" s="61">
        <f t="shared" si="16"/>
        <v>0</v>
      </c>
      <c r="AW27" s="61">
        <f t="shared" si="17"/>
        <v>0</v>
      </c>
      <c r="AX27" s="61">
        <f t="shared" si="18"/>
        <v>0</v>
      </c>
      <c r="AY27" s="61">
        <f t="shared" si="19"/>
        <v>0</v>
      </c>
      <c r="AZ27" s="61">
        <f t="shared" si="20"/>
        <v>0</v>
      </c>
      <c r="BA27" s="61">
        <f t="shared" si="21"/>
        <v>0</v>
      </c>
      <c r="BB27" s="61">
        <f t="shared" si="22"/>
        <v>0</v>
      </c>
      <c r="BC27" s="62">
        <f t="shared" si="23"/>
        <v>16</v>
      </c>
      <c r="BD27" s="63"/>
      <c r="BE27" s="545">
        <f t="shared" si="40"/>
        <v>8</v>
      </c>
      <c r="BF27" s="5">
        <f>COUNTIF($D27:$AH27,"DTS")+COUNTIF($D27:$AH27,"DTS1")</f>
        <v>1</v>
      </c>
      <c r="BG27" s="5">
        <f>COUNTIF($D27:$AH27,"NTS")+COUNTIF($D27:$AH27,"NTS1")</f>
        <v>1</v>
      </c>
      <c r="BH27" s="5">
        <f t="shared" si="50"/>
        <v>0</v>
      </c>
      <c r="BI27" s="5">
        <f t="shared" si="51"/>
        <v>0</v>
      </c>
      <c r="BJ27" s="5">
        <f>COUNTIF($D27:$AH27,"DTS5S")+COUNTIF($D27:$AH27,"DTS5S1")</f>
        <v>0</v>
      </c>
      <c r="BK27" s="5">
        <f>COUNTIF($D27:$AH27,"NTS5S")+COUNTIF($D27:$AH27,"NTS5S1")</f>
        <v>0</v>
      </c>
      <c r="BL27" s="5">
        <f>COUNTIF($D27:$AH27,"DTSDS")+COUNTIF($D27:$AH27,"DTSDS1")</f>
        <v>1</v>
      </c>
      <c r="BM27" s="5">
        <f>COUNTIF($D27:$AH27,"NTSDS")+COUNTIF($D27:$AH27,"NTSDS1")</f>
        <v>0</v>
      </c>
      <c r="BN27" s="143">
        <f>COUNTIF($D27:$AH27,"FOTS")</f>
        <v>0</v>
      </c>
      <c r="BO27" s="145">
        <f>+BE27+ABR!BO27</f>
        <v>31.166666666666668</v>
      </c>
      <c r="BP27" s="837">
        <f>+BO27+(JAN!BN28+FEV!BN27+MAR!BN27+ABR!BN27+BN27)*(12/24)-$BO$12+"144:00"</f>
        <v>1.1666666666666679</v>
      </c>
      <c r="BQ27" s="65">
        <f t="shared" si="29"/>
        <v>0</v>
      </c>
      <c r="BR27" s="838">
        <f>+BO27+BY27*$BD$2+"144:00"</f>
        <v>38.666666666666671</v>
      </c>
      <c r="BS27" s="545">
        <f>+BR27-$BO$12</f>
        <v>2.6666666666666714</v>
      </c>
      <c r="BT27" s="66" t="e">
        <f>+(BR27/$BR$77)-1</f>
        <v>#REF!</v>
      </c>
      <c r="BU27" s="67">
        <f t="shared" si="57"/>
        <v>2</v>
      </c>
      <c r="BV27" s="67">
        <f t="shared" si="61"/>
        <v>0</v>
      </c>
      <c r="BW27" s="67">
        <f t="shared" si="58"/>
        <v>0</v>
      </c>
      <c r="BX27" s="67">
        <f t="shared" si="59"/>
        <v>1</v>
      </c>
      <c r="BY27" s="68">
        <f t="shared" si="34"/>
        <v>3</v>
      </c>
      <c r="BZ27" s="917">
        <v>2</v>
      </c>
      <c r="CA27" s="67">
        <f>+ABR!CA27+BX27</f>
        <v>3</v>
      </c>
      <c r="CB27" s="68">
        <f t="shared" si="62"/>
        <v>1</v>
      </c>
      <c r="CE27" s="161">
        <f t="shared" si="60"/>
        <v>8</v>
      </c>
      <c r="CF27" s="125">
        <f t="shared" si="53"/>
        <v>19</v>
      </c>
      <c r="CG27" s="163">
        <f t="shared" si="42"/>
        <v>192</v>
      </c>
      <c r="CH27" s="163">
        <f t="shared" si="43"/>
        <v>36</v>
      </c>
      <c r="CI27" s="163">
        <f t="shared" si="44"/>
        <v>228</v>
      </c>
      <c r="CJ27" s="157">
        <f t="shared" si="37"/>
        <v>0</v>
      </c>
      <c r="CK27" s="418">
        <f>BY27-BV27+ABR!CK27</f>
        <v>11</v>
      </c>
      <c r="CL27" s="851">
        <f t="shared" si="63"/>
        <v>132</v>
      </c>
      <c r="CM27" s="424"/>
      <c r="CN27" s="124">
        <f t="shared" si="46"/>
        <v>8</v>
      </c>
      <c r="CO27" s="128">
        <f t="shared" si="47"/>
        <v>228</v>
      </c>
      <c r="CP27" s="125">
        <f t="shared" si="38"/>
        <v>16</v>
      </c>
      <c r="CQ27" s="125">
        <f t="shared" si="48"/>
        <v>19</v>
      </c>
    </row>
    <row r="28" spans="1:99" ht="21" customHeight="1" thickBot="1" x14ac:dyDescent="0.3">
      <c r="A28" s="127" t="s">
        <v>87</v>
      </c>
      <c r="B28" s="570" t="s">
        <v>331</v>
      </c>
      <c r="C28" s="19" t="s">
        <v>3</v>
      </c>
      <c r="D28" s="409" t="s">
        <v>25</v>
      </c>
      <c r="E28" s="471" t="s">
        <v>57</v>
      </c>
      <c r="F28" s="471"/>
      <c r="G28" s="414" t="s">
        <v>27</v>
      </c>
      <c r="H28" s="433" t="s">
        <v>25</v>
      </c>
      <c r="I28" s="479"/>
      <c r="J28" s="479" t="s">
        <v>26</v>
      </c>
      <c r="K28" s="409" t="s">
        <v>24</v>
      </c>
      <c r="L28" s="409" t="s">
        <v>24</v>
      </c>
      <c r="M28" s="493" t="s">
        <v>48</v>
      </c>
      <c r="N28" s="916" t="s">
        <v>50</v>
      </c>
      <c r="O28" s="433" t="s">
        <v>24</v>
      </c>
      <c r="P28" s="409" t="s">
        <v>25</v>
      </c>
      <c r="Q28" s="471"/>
      <c r="R28" s="471" t="s">
        <v>27</v>
      </c>
      <c r="S28" s="409" t="s">
        <v>31</v>
      </c>
      <c r="T28" s="409" t="s">
        <v>31</v>
      </c>
      <c r="U28" s="478"/>
      <c r="V28" s="473"/>
      <c r="W28" s="409" t="s">
        <v>24</v>
      </c>
      <c r="X28" s="409" t="s">
        <v>25</v>
      </c>
      <c r="Y28" s="471"/>
      <c r="Z28" s="501" t="s">
        <v>24</v>
      </c>
      <c r="AA28" s="409" t="s">
        <v>24</v>
      </c>
      <c r="AB28" s="414" t="s">
        <v>25</v>
      </c>
      <c r="AC28" s="473" t="s">
        <v>25</v>
      </c>
      <c r="AD28" s="479"/>
      <c r="AE28" s="409" t="s">
        <v>24</v>
      </c>
      <c r="AF28" s="409" t="s">
        <v>25</v>
      </c>
      <c r="AG28" s="471"/>
      <c r="AH28" s="471"/>
      <c r="AI28" s="123">
        <f t="shared" si="4"/>
        <v>7</v>
      </c>
      <c r="AJ28" s="61">
        <f t="shared" si="5"/>
        <v>7</v>
      </c>
      <c r="AK28" s="61">
        <f t="shared" si="6"/>
        <v>0</v>
      </c>
      <c r="AL28" s="61">
        <f t="shared" si="7"/>
        <v>0</v>
      </c>
      <c r="AM28" s="61">
        <f t="shared" si="8"/>
        <v>0</v>
      </c>
      <c r="AN28" s="61">
        <f t="shared" si="9"/>
        <v>1</v>
      </c>
      <c r="AO28" s="61">
        <f t="shared" si="10"/>
        <v>2</v>
      </c>
      <c r="AP28" s="61">
        <f t="shared" si="11"/>
        <v>2</v>
      </c>
      <c r="AQ28" s="61">
        <f t="shared" si="12"/>
        <v>0</v>
      </c>
      <c r="AR28" s="61">
        <f t="shared" si="39"/>
        <v>0</v>
      </c>
      <c r="AS28" s="61">
        <f t="shared" si="13"/>
        <v>0</v>
      </c>
      <c r="AT28" s="61">
        <f t="shared" si="14"/>
        <v>0</v>
      </c>
      <c r="AU28" s="61">
        <f t="shared" si="15"/>
        <v>0</v>
      </c>
      <c r="AV28" s="61">
        <f t="shared" si="16"/>
        <v>0</v>
      </c>
      <c r="AW28" s="61">
        <f t="shared" si="17"/>
        <v>0</v>
      </c>
      <c r="AX28" s="61">
        <f t="shared" si="18"/>
        <v>0</v>
      </c>
      <c r="AY28" s="61">
        <f t="shared" si="19"/>
        <v>0</v>
      </c>
      <c r="AZ28" s="61">
        <f t="shared" si="20"/>
        <v>0</v>
      </c>
      <c r="BA28" s="61">
        <f t="shared" si="21"/>
        <v>0</v>
      </c>
      <c r="BB28" s="61">
        <f t="shared" si="22"/>
        <v>0</v>
      </c>
      <c r="BC28" s="62">
        <f t="shared" si="23"/>
        <v>17</v>
      </c>
      <c r="BD28" s="63"/>
      <c r="BE28" s="545">
        <f>+AI28*$BD$2+AJ28*$BD$6+AN28*$BD$2+AO28*$BD$6+AQ28*8/24+AU28*8/24+AV28*8/24+AW28*8/24+AX28*12/24+AY28*8/24+AZ28*$BD$2+BA28*8/24+BN28*(0/24)+(AM28*$BE$2)+AK28*$BF$2+AL28*$BF$6+AR28*$BD$2</f>
        <v>8.5</v>
      </c>
      <c r="BF28" s="5">
        <f t="shared" si="49"/>
        <v>0</v>
      </c>
      <c r="BG28" s="5">
        <f t="shared" si="24"/>
        <v>1</v>
      </c>
      <c r="BH28" s="5">
        <f t="shared" si="50"/>
        <v>0</v>
      </c>
      <c r="BI28" s="5">
        <f t="shared" si="51"/>
        <v>0</v>
      </c>
      <c r="BJ28" s="5">
        <f t="shared" si="25"/>
        <v>1</v>
      </c>
      <c r="BK28" s="5">
        <f t="shared" si="52"/>
        <v>0</v>
      </c>
      <c r="BL28" s="5">
        <f t="shared" si="26"/>
        <v>1</v>
      </c>
      <c r="BM28" s="5">
        <f t="shared" si="27"/>
        <v>0</v>
      </c>
      <c r="BN28" s="143">
        <f t="shared" si="28"/>
        <v>0</v>
      </c>
      <c r="BO28" s="145">
        <f>+BE28+ABR!BO28</f>
        <v>32.166666666666671</v>
      </c>
      <c r="BP28" s="837">
        <f>+BO28+(JAN!BN29+FEV!BN28+MAR!BN28+ABR!BN28+BN28)*(12/24)-$BO$12+"144:00"</f>
        <v>2.1666666666666714</v>
      </c>
      <c r="BQ28" s="65">
        <f t="shared" si="29"/>
        <v>0</v>
      </c>
      <c r="BR28" s="838">
        <f>+BO28+BY28*$BD$2+"144:00"</f>
        <v>39.666666666666671</v>
      </c>
      <c r="BS28" s="545">
        <f>+BR28-$BO$12</f>
        <v>3.6666666666666714</v>
      </c>
      <c r="BT28" s="66" t="e">
        <f>+(BR28/$BR$77)-1</f>
        <v>#REF!</v>
      </c>
      <c r="BU28" s="67">
        <f t="shared" si="57"/>
        <v>1</v>
      </c>
      <c r="BV28" s="67">
        <f t="shared" si="61"/>
        <v>0</v>
      </c>
      <c r="BW28" s="67">
        <f t="shared" si="58"/>
        <v>1</v>
      </c>
      <c r="BX28" s="67">
        <f t="shared" si="59"/>
        <v>1</v>
      </c>
      <c r="BY28" s="68">
        <f t="shared" si="34"/>
        <v>3</v>
      </c>
      <c r="BZ28" s="67">
        <f>+BN28+ABR!BZ28</f>
        <v>0</v>
      </c>
      <c r="CA28" s="67">
        <f>+ABR!CA28+BX28</f>
        <v>3</v>
      </c>
      <c r="CB28" s="68">
        <f t="shared" si="62"/>
        <v>3</v>
      </c>
      <c r="CE28" s="161">
        <f t="shared" si="60"/>
        <v>8.5</v>
      </c>
      <c r="CF28" s="125">
        <f t="shared" si="53"/>
        <v>20</v>
      </c>
      <c r="CG28" s="163">
        <f t="shared" si="42"/>
        <v>204</v>
      </c>
      <c r="CH28" s="163">
        <f t="shared" si="43"/>
        <v>36</v>
      </c>
      <c r="CI28" s="163">
        <f t="shared" si="44"/>
        <v>240</v>
      </c>
      <c r="CJ28" s="157">
        <f t="shared" si="37"/>
        <v>0</v>
      </c>
      <c r="CK28" s="418">
        <f>BY28-BV28+ABR!CK28</f>
        <v>8</v>
      </c>
      <c r="CL28" s="424">
        <f t="shared" si="63"/>
        <v>96</v>
      </c>
      <c r="CM28" s="424"/>
      <c r="CN28" s="124">
        <f t="shared" si="46"/>
        <v>8.5</v>
      </c>
      <c r="CO28" s="128">
        <f t="shared" si="47"/>
        <v>240</v>
      </c>
      <c r="CP28" s="125">
        <f t="shared" si="38"/>
        <v>17</v>
      </c>
      <c r="CQ28" s="125">
        <f t="shared" si="48"/>
        <v>20</v>
      </c>
    </row>
    <row r="29" spans="1:99" s="23" customFormat="1" ht="24" customHeight="1" thickBot="1" x14ac:dyDescent="0.25">
      <c r="A29" s="59" t="s">
        <v>21</v>
      </c>
      <c r="B29" s="59" t="s">
        <v>22</v>
      </c>
      <c r="C29" s="222" t="s">
        <v>23</v>
      </c>
      <c r="D29" s="1052">
        <v>1</v>
      </c>
      <c r="E29" s="262">
        <v>2</v>
      </c>
      <c r="F29" s="262">
        <v>3</v>
      </c>
      <c r="G29" s="597">
        <v>4</v>
      </c>
      <c r="H29" s="305">
        <v>5</v>
      </c>
      <c r="I29" s="262">
        <v>6</v>
      </c>
      <c r="J29" s="262">
        <v>7</v>
      </c>
      <c r="K29" s="261">
        <v>8</v>
      </c>
      <c r="L29" s="262">
        <v>9</v>
      </c>
      <c r="M29" s="262">
        <v>10</v>
      </c>
      <c r="N29" s="596">
        <v>11</v>
      </c>
      <c r="O29" s="305">
        <v>12</v>
      </c>
      <c r="P29" s="262">
        <v>13</v>
      </c>
      <c r="Q29" s="262">
        <v>14</v>
      </c>
      <c r="R29" s="262">
        <v>15</v>
      </c>
      <c r="S29" s="261">
        <v>16</v>
      </c>
      <c r="T29" s="262">
        <v>17</v>
      </c>
      <c r="U29" s="596">
        <v>18</v>
      </c>
      <c r="V29" s="305">
        <v>19</v>
      </c>
      <c r="W29" s="262">
        <v>20</v>
      </c>
      <c r="X29" s="262">
        <v>21</v>
      </c>
      <c r="Y29" s="262">
        <v>22</v>
      </c>
      <c r="Z29" s="262">
        <v>23</v>
      </c>
      <c r="AA29" s="261">
        <v>24</v>
      </c>
      <c r="AB29" s="596">
        <v>25</v>
      </c>
      <c r="AC29" s="305">
        <v>26</v>
      </c>
      <c r="AD29" s="262">
        <v>27</v>
      </c>
      <c r="AE29" s="262">
        <v>28</v>
      </c>
      <c r="AF29" s="262">
        <v>29</v>
      </c>
      <c r="AG29" s="262">
        <v>30</v>
      </c>
      <c r="AH29" s="262">
        <v>31</v>
      </c>
      <c r="AI29" s="131">
        <f t="shared" ref="AI29:BC29" si="64">SUM(AI13:AI28)</f>
        <v>86</v>
      </c>
      <c r="AJ29" s="131">
        <f t="shared" si="64"/>
        <v>92</v>
      </c>
      <c r="AK29" s="131">
        <f t="shared" si="64"/>
        <v>0</v>
      </c>
      <c r="AL29" s="131">
        <f t="shared" si="64"/>
        <v>0</v>
      </c>
      <c r="AM29" s="131">
        <f t="shared" si="64"/>
        <v>0</v>
      </c>
      <c r="AN29" s="131">
        <f t="shared" si="64"/>
        <v>9</v>
      </c>
      <c r="AO29" s="131">
        <f t="shared" si="64"/>
        <v>6</v>
      </c>
      <c r="AP29" s="131">
        <f t="shared" si="64"/>
        <v>8</v>
      </c>
      <c r="AQ29" s="131">
        <f t="shared" si="64"/>
        <v>16</v>
      </c>
      <c r="AR29" s="131">
        <f t="shared" si="64"/>
        <v>0</v>
      </c>
      <c r="AS29" s="131">
        <f t="shared" si="64"/>
        <v>0</v>
      </c>
      <c r="AT29" s="131">
        <f t="shared" si="64"/>
        <v>0</v>
      </c>
      <c r="AU29" s="131">
        <f t="shared" si="64"/>
        <v>0</v>
      </c>
      <c r="AV29" s="131">
        <f t="shared" si="64"/>
        <v>22</v>
      </c>
      <c r="AW29" s="131">
        <f t="shared" si="64"/>
        <v>0</v>
      </c>
      <c r="AX29" s="131">
        <f t="shared" si="64"/>
        <v>0</v>
      </c>
      <c r="AY29" s="131">
        <f t="shared" si="64"/>
        <v>3</v>
      </c>
      <c r="AZ29" s="131">
        <f t="shared" si="64"/>
        <v>0</v>
      </c>
      <c r="BA29" s="131">
        <f t="shared" si="64"/>
        <v>4</v>
      </c>
      <c r="BB29" s="131">
        <f t="shared" si="64"/>
        <v>0</v>
      </c>
      <c r="BC29" s="131">
        <f t="shared" si="64"/>
        <v>224.33333333333334</v>
      </c>
      <c r="BD29" s="71"/>
      <c r="BE29" s="545"/>
      <c r="BF29" s="265">
        <f t="shared" si="49"/>
        <v>0</v>
      </c>
      <c r="BG29" s="265">
        <f t="shared" si="24"/>
        <v>0</v>
      </c>
      <c r="BH29" s="265">
        <f t="shared" si="50"/>
        <v>0</v>
      </c>
      <c r="BI29" s="265">
        <f t="shared" si="51"/>
        <v>0</v>
      </c>
      <c r="BJ29" s="265">
        <f t="shared" si="25"/>
        <v>0</v>
      </c>
      <c r="BK29" s="265">
        <f t="shared" si="52"/>
        <v>0</v>
      </c>
      <c r="BL29" s="265">
        <f t="shared" si="26"/>
        <v>0</v>
      </c>
      <c r="BM29" s="265">
        <f t="shared" si="27"/>
        <v>0</v>
      </c>
      <c r="BN29" s="266">
        <f t="shared" si="28"/>
        <v>0</v>
      </c>
      <c r="BO29" s="147" t="s">
        <v>191</v>
      </c>
      <c r="BP29" s="74">
        <f>AVERAGE(BP14:BP28)</f>
        <v>0.66666666666666785</v>
      </c>
      <c r="BQ29" s="74"/>
      <c r="BR29" s="73" t="s">
        <v>191</v>
      </c>
      <c r="BS29" s="74">
        <f>AVERAGE(BS13:BS28)</f>
        <v>0.76190476190476331</v>
      </c>
      <c r="BT29" s="75" t="e">
        <f>AVERAGE(BT14:BT28)</f>
        <v>#REF!</v>
      </c>
      <c r="BU29" s="75"/>
      <c r="BV29" s="75"/>
      <c r="BW29" s="75"/>
      <c r="BX29" s="75"/>
      <c r="BY29" s="75"/>
      <c r="BZ29" s="75"/>
      <c r="CA29" s="75"/>
      <c r="CB29" s="836" t="e">
        <f>SUM(CB13:CB28)</f>
        <v>#REF!</v>
      </c>
      <c r="CE29" s="161"/>
      <c r="CF29" s="125"/>
      <c r="CG29" s="163"/>
      <c r="CH29" s="163"/>
      <c r="CI29" s="163"/>
      <c r="CJ29" s="157"/>
      <c r="CK29" s="418">
        <f>BY29-BV29+ABR!CK29</f>
        <v>0</v>
      </c>
      <c r="CL29" s="424"/>
      <c r="CM29" s="424"/>
      <c r="CN29" s="124"/>
      <c r="CO29" s="128">
        <f t="shared" si="47"/>
        <v>0</v>
      </c>
      <c r="CP29" s="125"/>
      <c r="CQ29" s="125"/>
    </row>
    <row r="30" spans="1:99" ht="21" customHeight="1" thickBot="1" x14ac:dyDescent="0.3">
      <c r="A30" s="573" t="s">
        <v>90</v>
      </c>
      <c r="B30" s="1110" t="s">
        <v>56</v>
      </c>
      <c r="C30" s="24" t="s">
        <v>1</v>
      </c>
      <c r="D30" s="1117" t="s">
        <v>358</v>
      </c>
      <c r="E30" s="1117" t="s">
        <v>32</v>
      </c>
      <c r="F30" s="408" t="s">
        <v>350</v>
      </c>
      <c r="G30" s="465" t="s">
        <v>351</v>
      </c>
      <c r="H30" s="1118" t="s">
        <v>32</v>
      </c>
      <c r="I30" s="1117" t="s">
        <v>32</v>
      </c>
      <c r="J30" s="1117" t="s">
        <v>350</v>
      </c>
      <c r="K30" s="1117" t="s">
        <v>351</v>
      </c>
      <c r="L30" s="1117" t="s">
        <v>32</v>
      </c>
      <c r="M30" s="1117" t="s">
        <v>32</v>
      </c>
      <c r="N30" s="1296" t="s">
        <v>240</v>
      </c>
      <c r="O30" s="1118"/>
      <c r="P30" s="1117" t="s">
        <v>32</v>
      </c>
      <c r="Q30" s="1117" t="s">
        <v>32</v>
      </c>
      <c r="R30" s="1117" t="s">
        <v>350</v>
      </c>
      <c r="S30" s="1117" t="s">
        <v>351</v>
      </c>
      <c r="T30" s="1117" t="s">
        <v>32</v>
      </c>
      <c r="U30" s="1119" t="s">
        <v>32</v>
      </c>
      <c r="V30" s="473"/>
      <c r="W30" s="479"/>
      <c r="X30" s="409" t="s">
        <v>58</v>
      </c>
      <c r="Y30" s="409" t="s">
        <v>58</v>
      </c>
      <c r="Z30" s="471"/>
      <c r="AA30" s="471"/>
      <c r="AB30" s="414" t="s">
        <v>58</v>
      </c>
      <c r="AC30" s="433" t="s">
        <v>58</v>
      </c>
      <c r="AD30" s="479"/>
      <c r="AE30" s="479"/>
      <c r="AF30" s="409" t="s">
        <v>32</v>
      </c>
      <c r="AG30" s="412" t="s">
        <v>32</v>
      </c>
      <c r="AH30" s="493" t="s">
        <v>350</v>
      </c>
      <c r="AI30" s="123">
        <f t="shared" ref="AI30:AI43" si="65">COUNTIF($D30:$AH30,"D")</f>
        <v>0</v>
      </c>
      <c r="AJ30" s="61">
        <f t="shared" ref="AJ30:AJ43" si="66">COUNTIF($D30:$AH30,"N")</f>
        <v>0</v>
      </c>
      <c r="AK30" s="61">
        <f>COUNTIF($D30:$AH30,"DTS4S")+COUNTIF($D30:$AH30,"DTS4S1")</f>
        <v>0</v>
      </c>
      <c r="AL30" s="61">
        <f>COUNTIF($D30:$AH30,"NTS4S")+COUNTIF($D30:$AH30,"NTS4S1")</f>
        <v>0</v>
      </c>
      <c r="AM30" s="61">
        <f t="shared" ref="AM30:AM43" si="67">COUNTIF($D30:$AH30,"S")</f>
        <v>0</v>
      </c>
      <c r="AN30" s="61">
        <f t="shared" ref="AN30:AN43" si="68">COUNTIF($D30:$AH30,"DT")</f>
        <v>0</v>
      </c>
      <c r="AO30" s="61">
        <f t="shared" ref="AO30:AO43" si="69">COUNTIF($D30:$AH30,"NT")</f>
        <v>0</v>
      </c>
      <c r="AP30" s="61">
        <f t="shared" ref="AP30:AP43" si="70">COUNTIF($D30:$AH30,"t")</f>
        <v>0</v>
      </c>
      <c r="AQ30" s="61">
        <f t="shared" ref="AQ30:AQ43" si="71">COUNTIF($D30:$AH30,"FE")</f>
        <v>11</v>
      </c>
      <c r="AR30" s="61">
        <f>COUNTIF($D30:$AH30,"LN")</f>
        <v>0</v>
      </c>
      <c r="AS30" s="61">
        <f t="shared" ref="AS30:AS43" si="72">COUNTIF($D30:$AH30,"DS")</f>
        <v>0</v>
      </c>
      <c r="AT30" s="61">
        <f t="shared" ref="AT30:AT43" si="73">COUNTIF($D30:$AH30,"DISP")</f>
        <v>0</v>
      </c>
      <c r="AU30" s="61">
        <f t="shared" ref="AU30:AU43" si="74">COUNTIF($D30:$AH30,"L")</f>
        <v>0</v>
      </c>
      <c r="AV30" s="61">
        <f t="shared" ref="AV30:AV43" si="75">COUNTIF($D30:$AH30,"B")</f>
        <v>0</v>
      </c>
      <c r="AW30" s="61">
        <f t="shared" ref="AW30:AW43" si="76">COUNTIF($D30:$AH30,"SA")</f>
        <v>0</v>
      </c>
      <c r="AX30" s="61">
        <f t="shared" ref="AX30:AX43" si="77">COUNTIF($D30:$AH30,"SAT")</f>
        <v>0</v>
      </c>
      <c r="AY30" s="61">
        <f t="shared" ref="AY30:AY43" si="78">COUNTIF($D30:$AH30,"SE")</f>
        <v>0</v>
      </c>
      <c r="AZ30" s="61">
        <f t="shared" ref="AZ30:AZ42" si="79">COUNTIF($D30:$AH30,"OJTD")+COUNTIF($D30:$AH30,"OJTN")</f>
        <v>0</v>
      </c>
      <c r="BA30" s="61">
        <f t="shared" ref="BA30:BA43" si="80">COUNTIF($D30:$AH30,"TR")</f>
        <v>0</v>
      </c>
      <c r="BB30" s="61">
        <f t="shared" ref="BB30:BB43" si="81">COUNTIF($D30:$AH30,"F")</f>
        <v>0</v>
      </c>
      <c r="BC30" s="62">
        <f t="shared" ref="BC30:BC43" si="82">+AI30+AJ30+AN30+AO30+((AQ30+AU30+AV30+AY30)*8)/12+AW30+AX30+AZ30+BA30+AM30</f>
        <v>7.333333333333333</v>
      </c>
      <c r="BD30" s="63"/>
      <c r="BE30" s="545">
        <f t="shared" si="40"/>
        <v>3.6666666666666665</v>
      </c>
      <c r="BF30" s="5">
        <f t="shared" si="49"/>
        <v>0</v>
      </c>
      <c r="BG30" s="5">
        <f t="shared" si="24"/>
        <v>0</v>
      </c>
      <c r="BH30" s="5">
        <f t="shared" si="50"/>
        <v>0</v>
      </c>
      <c r="BI30" s="5">
        <f t="shared" si="51"/>
        <v>0</v>
      </c>
      <c r="BJ30" s="5">
        <f t="shared" si="25"/>
        <v>0</v>
      </c>
      <c r="BK30" s="5">
        <f t="shared" si="52"/>
        <v>1</v>
      </c>
      <c r="BL30" s="5">
        <f t="shared" si="26"/>
        <v>0</v>
      </c>
      <c r="BM30" s="5">
        <f t="shared" si="27"/>
        <v>0</v>
      </c>
      <c r="BN30" s="143">
        <f t="shared" si="28"/>
        <v>4</v>
      </c>
      <c r="BO30" s="145">
        <f>+BE30+ABR!BO30</f>
        <v>31.833333333333336</v>
      </c>
      <c r="BP30" s="64">
        <f>+BO30+(JAN!BN31+FEV!BN30+MAR!BN30+ABR!BN30+BN30)*(12/24)-$BO$12</f>
        <v>-2.1666666666666643</v>
      </c>
      <c r="BQ30" s="65">
        <f t="shared" ref="BQ30:BQ31" si="83">IF(BP30&gt;=(-11/24),0,(-BP30)/(12/24))</f>
        <v>4.3333333333333286</v>
      </c>
      <c r="BR30" s="545">
        <f>+BO30+BY30*$BD$2</f>
        <v>32.333333333333336</v>
      </c>
      <c r="BS30" s="545">
        <f t="shared" ref="BS30" si="84">+BR30-$BO$12</f>
        <v>-3.6666666666666643</v>
      </c>
      <c r="BT30" s="66" t="e">
        <f>+(BR30/$BR$77)-1</f>
        <v>#REF!</v>
      </c>
      <c r="BU30" s="67">
        <f>+BF30+BG30</f>
        <v>0</v>
      </c>
      <c r="BV30" s="67">
        <f>+BH30+BI30</f>
        <v>0</v>
      </c>
      <c r="BW30" s="67">
        <f>+BJ30+BK30</f>
        <v>1</v>
      </c>
      <c r="BX30" s="67">
        <f>+BL30+BM30</f>
        <v>0</v>
      </c>
      <c r="BY30" s="68">
        <f>+BU30+BV30+BW30+BX30</f>
        <v>1</v>
      </c>
      <c r="BZ30" s="67">
        <f>+BN30+ABR!BZ30</f>
        <v>4</v>
      </c>
      <c r="CA30" s="67">
        <f>+ABR!CA30+BX30</f>
        <v>22</v>
      </c>
      <c r="CB30" s="68">
        <f>+CA30-BZ30</f>
        <v>18</v>
      </c>
      <c r="CE30" s="161">
        <f t="shared" ref="CE30:CE43" si="85">+BE30</f>
        <v>3.6666666666666665</v>
      </c>
      <c r="CF30" s="125">
        <f t="shared" ref="CF30:CF43" si="86">+BC30+BF30+BG30+BJ30+BK30+BL30+BM30+BH30+BI30</f>
        <v>8.3333333333333321</v>
      </c>
      <c r="CG30" s="163">
        <f t="shared" si="42"/>
        <v>0</v>
      </c>
      <c r="CH30" s="163">
        <f t="shared" si="43"/>
        <v>12</v>
      </c>
      <c r="CI30" s="163">
        <f t="shared" si="44"/>
        <v>12</v>
      </c>
      <c r="CJ30" s="157">
        <f t="shared" si="37"/>
        <v>136</v>
      </c>
      <c r="CK30" s="418">
        <f>BY30-BV30+ABR!CK30</f>
        <v>9</v>
      </c>
      <c r="CL30" s="851">
        <f>CK30*12+BV30*8+"2"+14</f>
        <v>124</v>
      </c>
      <c r="CM30" s="1109"/>
      <c r="CN30" s="124">
        <f t="shared" si="46"/>
        <v>3.6666666666666665</v>
      </c>
      <c r="CO30" s="128">
        <f t="shared" si="47"/>
        <v>12</v>
      </c>
      <c r="CP30" s="125">
        <f t="shared" si="38"/>
        <v>7.333333333333333</v>
      </c>
      <c r="CQ30" s="125">
        <f t="shared" si="48"/>
        <v>8.3333333333333321</v>
      </c>
    </row>
    <row r="31" spans="1:99" s="1678" customFormat="1" ht="21" customHeight="1" thickBot="1" x14ac:dyDescent="0.3">
      <c r="A31" s="1379" t="s">
        <v>298</v>
      </c>
      <c r="B31" s="572" t="s">
        <v>91</v>
      </c>
      <c r="C31" s="24" t="s">
        <v>92</v>
      </c>
      <c r="D31" s="409"/>
      <c r="E31" s="409"/>
      <c r="F31" s="493"/>
      <c r="G31" s="477"/>
      <c r="H31" s="433"/>
      <c r="I31" s="409"/>
      <c r="J31" s="471"/>
      <c r="K31" s="471"/>
      <c r="L31" s="409"/>
      <c r="M31" s="409"/>
      <c r="N31" s="478"/>
      <c r="O31" s="473"/>
      <c r="P31" s="409" t="s">
        <v>24</v>
      </c>
      <c r="Q31" s="409" t="s">
        <v>25</v>
      </c>
      <c r="R31" s="471"/>
      <c r="S31" s="471"/>
      <c r="T31" s="409" t="s">
        <v>24</v>
      </c>
      <c r="U31" s="414" t="s">
        <v>25</v>
      </c>
      <c r="V31" s="473"/>
      <c r="W31" s="479"/>
      <c r="X31" s="409" t="s">
        <v>24</v>
      </c>
      <c r="Y31" s="409" t="s">
        <v>31</v>
      </c>
      <c r="Z31" s="501" t="s">
        <v>24</v>
      </c>
      <c r="AA31" s="501" t="s">
        <v>24</v>
      </c>
      <c r="AB31" s="414" t="s">
        <v>24</v>
      </c>
      <c r="AC31" s="433" t="s">
        <v>25</v>
      </c>
      <c r="AD31" s="479"/>
      <c r="AE31" s="479"/>
      <c r="AF31" s="409"/>
      <c r="AG31" s="409"/>
      <c r="AH31" s="493"/>
      <c r="AI31" s="123">
        <f t="shared" si="65"/>
        <v>6</v>
      </c>
      <c r="AJ31" s="61">
        <f t="shared" si="66"/>
        <v>3</v>
      </c>
      <c r="AK31" s="61">
        <f t="shared" ref="AK31:AK43" si="87">COUNTIF($D31:$AH31,"DTS4S")+COUNTIF($D31:$AH31,"DTS4S1")</f>
        <v>0</v>
      </c>
      <c r="AL31" s="61">
        <f t="shared" ref="AL31:AL43" si="88">COUNTIF($D31:$AH31,"NTS4S")+COUNTIF($D31:$AH31,"NTS4S1")</f>
        <v>0</v>
      </c>
      <c r="AM31" s="61">
        <f t="shared" si="67"/>
        <v>0</v>
      </c>
      <c r="AN31" s="61">
        <f t="shared" si="68"/>
        <v>0</v>
      </c>
      <c r="AO31" s="61">
        <f t="shared" si="69"/>
        <v>0</v>
      </c>
      <c r="AP31" s="61">
        <f t="shared" si="70"/>
        <v>1</v>
      </c>
      <c r="AQ31" s="61">
        <f t="shared" si="71"/>
        <v>0</v>
      </c>
      <c r="AR31" s="61">
        <f t="shared" ref="AR31:AR43" si="89">COUNTIF($D31:$AH31,"LN")</f>
        <v>0</v>
      </c>
      <c r="AS31" s="61">
        <f t="shared" si="72"/>
        <v>0</v>
      </c>
      <c r="AT31" s="61">
        <f t="shared" si="73"/>
        <v>0</v>
      </c>
      <c r="AU31" s="61">
        <f t="shared" si="74"/>
        <v>0</v>
      </c>
      <c r="AV31" s="61">
        <f t="shared" si="75"/>
        <v>0</v>
      </c>
      <c r="AW31" s="61">
        <f t="shared" si="76"/>
        <v>0</v>
      </c>
      <c r="AX31" s="61">
        <f t="shared" si="77"/>
        <v>0</v>
      </c>
      <c r="AY31" s="61">
        <f t="shared" si="78"/>
        <v>0</v>
      </c>
      <c r="AZ31" s="61">
        <f t="shared" si="79"/>
        <v>0</v>
      </c>
      <c r="BA31" s="61">
        <f t="shared" si="80"/>
        <v>0</v>
      </c>
      <c r="BB31" s="61">
        <f t="shared" si="81"/>
        <v>0</v>
      </c>
      <c r="BC31" s="62">
        <f t="shared" si="82"/>
        <v>9</v>
      </c>
      <c r="BD31" s="20" t="e">
        <f>+AI31*$BD$2+AJ31*$BD$6+AN31*$BD$2+AO31*$BD$6+AQ31*8/24+AU31*8/24+AV31*8/24+AW31*8/24+AX31*12/24+AY31*8/24+AZ31*$BD$2+BA31*8/24+BN31*(0/24)+(AM31*$BE$2)+AK31*$BF$2+AL31*$BF$6+AR31*$BD$2</f>
        <v>#REF!</v>
      </c>
      <c r="BE31" s="1365" t="e">
        <f>BD31+#REF!</f>
        <v>#REF!</v>
      </c>
      <c r="BF31" s="5">
        <f t="shared" si="49"/>
        <v>0</v>
      </c>
      <c r="BG31" s="5">
        <f t="shared" si="24"/>
        <v>0</v>
      </c>
      <c r="BH31" s="5">
        <f t="shared" si="50"/>
        <v>0</v>
      </c>
      <c r="BI31" s="5">
        <f t="shared" si="51"/>
        <v>0</v>
      </c>
      <c r="BJ31" s="5">
        <f t="shared" si="25"/>
        <v>0</v>
      </c>
      <c r="BK31" s="5">
        <f t="shared" si="52"/>
        <v>0</v>
      </c>
      <c r="BL31" s="5">
        <f t="shared" si="26"/>
        <v>0</v>
      </c>
      <c r="BM31" s="5">
        <f t="shared" si="27"/>
        <v>0</v>
      </c>
      <c r="BN31" s="1374" t="e">
        <f>COUNTIF($D31:$AH31,"FOTS")+COUNTIF(#REF!,"FOTS")</f>
        <v>#REF!</v>
      </c>
      <c r="BO31" s="145" t="e">
        <f>+BE31+ABR!BO31</f>
        <v>#REF!</v>
      </c>
      <c r="BP31" s="1368" t="e">
        <f>+BO31+(JAN!BN32+FEV!BN31+MAR!BN31+ABR!BN31+BN31)*(12/24)-$BO$12</f>
        <v>#REF!</v>
      </c>
      <c r="BQ31" s="1366" t="e">
        <f t="shared" si="83"/>
        <v>#REF!</v>
      </c>
      <c r="BR31" s="1365" t="e">
        <f>+BO31+BY31*$BD$2</f>
        <v>#REF!</v>
      </c>
      <c r="BS31" s="1365" t="e">
        <f>+BR31-$BO$12</f>
        <v>#REF!</v>
      </c>
      <c r="BT31" s="1371" t="e">
        <f>+(BR31/$BR$77)-1</f>
        <v>#REF!</v>
      </c>
      <c r="BU31" s="1369" t="e">
        <f>+BF31+BG31+#REF!+#REF!</f>
        <v>#REF!</v>
      </c>
      <c r="BV31" s="1369" t="e">
        <f>+BH31+BI31+#REF!+#REF!</f>
        <v>#REF!</v>
      </c>
      <c r="BW31" s="1369" t="e">
        <f>+BJ31+BK31+#REF!+#REF!</f>
        <v>#REF!</v>
      </c>
      <c r="BX31" s="1369" t="e">
        <f>+BL31+BM31+#REF!+#REF!</f>
        <v>#REF!</v>
      </c>
      <c r="BY31" s="1370" t="e">
        <f t="shared" ref="BY31:BY43" si="90">+BU31+BV31+BW31+BX31</f>
        <v>#REF!</v>
      </c>
      <c r="BZ31" s="67" t="e">
        <f>+BN31+ABR!BZ31</f>
        <v>#REF!</v>
      </c>
      <c r="CA31" s="1369" t="e">
        <f>+ABR!CA31+BX31</f>
        <v>#REF!</v>
      </c>
      <c r="CB31" s="1370" t="e">
        <f>+CA31-BZ31+#REF!-#REF!</f>
        <v>#REF!</v>
      </c>
      <c r="CE31" s="161" t="e">
        <f t="shared" si="85"/>
        <v>#REF!</v>
      </c>
      <c r="CF31" s="125">
        <f t="shared" si="86"/>
        <v>9</v>
      </c>
      <c r="CG31" s="163" t="e">
        <f t="shared" si="42"/>
        <v>#REF!</v>
      </c>
      <c r="CH31" s="163">
        <f t="shared" si="43"/>
        <v>0</v>
      </c>
      <c r="CI31" s="163" t="e">
        <f t="shared" si="44"/>
        <v>#REF!</v>
      </c>
      <c r="CJ31" s="157" t="e">
        <f t="shared" si="37"/>
        <v>#REF!</v>
      </c>
      <c r="CK31" s="418" t="e">
        <f>BY31-BV31+ABR!CK31</f>
        <v>#REF!</v>
      </c>
      <c r="CL31" s="576" t="e">
        <f>CK31*12+BV31*8</f>
        <v>#REF!</v>
      </c>
      <c r="CM31" s="576"/>
      <c r="CN31" s="124" t="e">
        <f t="shared" si="46"/>
        <v>#REF!</v>
      </c>
      <c r="CO31" s="128" t="e">
        <f t="shared" si="47"/>
        <v>#REF!</v>
      </c>
      <c r="CP31" s="125">
        <f t="shared" si="38"/>
        <v>9</v>
      </c>
      <c r="CQ31" s="125">
        <f t="shared" si="48"/>
        <v>9</v>
      </c>
    </row>
    <row r="32" spans="1:99" ht="21" customHeight="1" thickBot="1" x14ac:dyDescent="0.3">
      <c r="A32" s="573" t="s">
        <v>95</v>
      </c>
      <c r="B32" s="1110" t="s">
        <v>96</v>
      </c>
      <c r="C32" s="24" t="s">
        <v>2</v>
      </c>
      <c r="D32" s="409" t="s">
        <v>24</v>
      </c>
      <c r="E32" s="409" t="s">
        <v>24</v>
      </c>
      <c r="F32" s="493"/>
      <c r="G32" s="1281" t="s">
        <v>241</v>
      </c>
      <c r="H32" s="433" t="s">
        <v>24</v>
      </c>
      <c r="I32" s="409" t="s">
        <v>31</v>
      </c>
      <c r="J32" s="471"/>
      <c r="K32" s="471" t="s">
        <v>26</v>
      </c>
      <c r="L32" s="409" t="s">
        <v>26</v>
      </c>
      <c r="M32" s="409" t="s">
        <v>24</v>
      </c>
      <c r="N32" s="478"/>
      <c r="O32" s="473" t="s">
        <v>26</v>
      </c>
      <c r="P32" s="409" t="s">
        <v>31</v>
      </c>
      <c r="Q32" s="409" t="s">
        <v>26</v>
      </c>
      <c r="R32" s="471"/>
      <c r="S32" s="475"/>
      <c r="T32" s="409" t="s">
        <v>24</v>
      </c>
      <c r="U32" s="414" t="s">
        <v>24</v>
      </c>
      <c r="V32" s="473"/>
      <c r="W32" s="479" t="s">
        <v>26</v>
      </c>
      <c r="X32" s="409" t="s">
        <v>24</v>
      </c>
      <c r="Y32" s="501" t="s">
        <v>24</v>
      </c>
      <c r="Z32" s="471"/>
      <c r="AA32" s="471" t="s">
        <v>24</v>
      </c>
      <c r="AB32" s="414" t="s">
        <v>24</v>
      </c>
      <c r="AC32" s="433" t="s">
        <v>25</v>
      </c>
      <c r="AD32" s="479"/>
      <c r="AE32" s="479"/>
      <c r="AF32" s="409" t="s">
        <v>58</v>
      </c>
      <c r="AG32" s="409" t="s">
        <v>58</v>
      </c>
      <c r="AH32" s="493"/>
      <c r="AI32" s="123">
        <f t="shared" si="65"/>
        <v>10</v>
      </c>
      <c r="AJ32" s="61">
        <f t="shared" si="66"/>
        <v>1</v>
      </c>
      <c r="AK32" s="61">
        <f t="shared" si="87"/>
        <v>0</v>
      </c>
      <c r="AL32" s="61">
        <f t="shared" si="88"/>
        <v>0</v>
      </c>
      <c r="AM32" s="61">
        <f t="shared" si="67"/>
        <v>0</v>
      </c>
      <c r="AN32" s="61">
        <f t="shared" si="68"/>
        <v>5</v>
      </c>
      <c r="AO32" s="61">
        <f t="shared" si="69"/>
        <v>0</v>
      </c>
      <c r="AP32" s="61">
        <f t="shared" si="70"/>
        <v>2</v>
      </c>
      <c r="AQ32" s="61">
        <f t="shared" si="71"/>
        <v>0</v>
      </c>
      <c r="AR32" s="61">
        <f t="shared" si="89"/>
        <v>0</v>
      </c>
      <c r="AS32" s="61">
        <f t="shared" si="72"/>
        <v>0</v>
      </c>
      <c r="AT32" s="61">
        <f t="shared" si="73"/>
        <v>0</v>
      </c>
      <c r="AU32" s="61">
        <f t="shared" si="74"/>
        <v>0</v>
      </c>
      <c r="AV32" s="61">
        <f t="shared" si="75"/>
        <v>0</v>
      </c>
      <c r="AW32" s="61">
        <f t="shared" si="76"/>
        <v>0</v>
      </c>
      <c r="AX32" s="61">
        <f t="shared" si="77"/>
        <v>0</v>
      </c>
      <c r="AY32" s="61">
        <f t="shared" si="78"/>
        <v>0</v>
      </c>
      <c r="AZ32" s="61">
        <f t="shared" si="79"/>
        <v>0</v>
      </c>
      <c r="BA32" s="61">
        <f t="shared" si="80"/>
        <v>0</v>
      </c>
      <c r="BB32" s="61">
        <f t="shared" si="81"/>
        <v>0</v>
      </c>
      <c r="BC32" s="62">
        <f t="shared" si="82"/>
        <v>16</v>
      </c>
      <c r="BD32" s="63"/>
      <c r="BE32" s="545">
        <f t="shared" si="40"/>
        <v>8</v>
      </c>
      <c r="BF32" s="5">
        <f t="shared" si="49"/>
        <v>0</v>
      </c>
      <c r="BG32" s="5">
        <f t="shared" si="24"/>
        <v>0</v>
      </c>
      <c r="BH32" s="5">
        <f t="shared" si="50"/>
        <v>0</v>
      </c>
      <c r="BI32" s="5">
        <f t="shared" si="51"/>
        <v>0</v>
      </c>
      <c r="BJ32" s="5">
        <f t="shared" si="25"/>
        <v>0</v>
      </c>
      <c r="BK32" s="5">
        <f t="shared" si="52"/>
        <v>0</v>
      </c>
      <c r="BL32" s="5">
        <f t="shared" si="26"/>
        <v>1</v>
      </c>
      <c r="BM32" s="5">
        <f t="shared" si="27"/>
        <v>0</v>
      </c>
      <c r="BN32" s="143">
        <f t="shared" si="28"/>
        <v>2</v>
      </c>
      <c r="BO32" s="145">
        <f>+BE32+ABR!BO32</f>
        <v>36.666666666666671</v>
      </c>
      <c r="BP32" s="64">
        <f>+BO32+(JAN!BN34+FEV!BN32+MAR!BN32+ABR!BN32+BN32)*(12/24)-$BO$12</f>
        <v>1.6666666666666714</v>
      </c>
      <c r="BQ32" s="65">
        <f t="shared" ref="BQ32:BQ43" si="91">IF(BP32&gt;=(-11/24),0,(-BP32)/(12/24))</f>
        <v>0</v>
      </c>
      <c r="BR32" s="545">
        <f t="shared" ref="BR32:BR42" si="92">+BO32+BY32*$BD$2</f>
        <v>37.166666666666671</v>
      </c>
      <c r="BS32" s="545">
        <f>+BR32-$BO$12</f>
        <v>1.1666666666666714</v>
      </c>
      <c r="BT32" s="66" t="e">
        <f t="shared" ref="BT32:BT43" si="93">+(BR32/$BR$77)-1</f>
        <v>#REF!</v>
      </c>
      <c r="BU32" s="67">
        <f>+BF32+BG32</f>
        <v>0</v>
      </c>
      <c r="BV32" s="67">
        <f t="shared" ref="BV32:BV43" si="94">+BH32+BI32</f>
        <v>0</v>
      </c>
      <c r="BW32" s="67">
        <f>+BJ32+BK32</f>
        <v>0</v>
      </c>
      <c r="BX32" s="67">
        <f>+BL32+BM32</f>
        <v>1</v>
      </c>
      <c r="BY32" s="68">
        <f t="shared" si="90"/>
        <v>1</v>
      </c>
      <c r="BZ32" s="67">
        <f>+BN32+ABR!BZ32</f>
        <v>2</v>
      </c>
      <c r="CA32" s="67">
        <f>+ABR!CA32+BX32</f>
        <v>10</v>
      </c>
      <c r="CB32" s="68">
        <f>+CA32-BZ32</f>
        <v>8</v>
      </c>
      <c r="CE32" s="161">
        <f t="shared" si="85"/>
        <v>8</v>
      </c>
      <c r="CF32" s="125">
        <f t="shared" si="86"/>
        <v>17</v>
      </c>
      <c r="CG32" s="163">
        <f t="shared" si="42"/>
        <v>192</v>
      </c>
      <c r="CH32" s="163">
        <f t="shared" si="43"/>
        <v>12</v>
      </c>
      <c r="CI32" s="163">
        <f t="shared" si="44"/>
        <v>204</v>
      </c>
      <c r="CJ32" s="157">
        <f t="shared" si="37"/>
        <v>24</v>
      </c>
      <c r="CK32" s="418">
        <f>BY32-BV32+ABR!CK32</f>
        <v>9</v>
      </c>
      <c r="CL32" s="851">
        <f>CK32*12+BV32*8-"04"</f>
        <v>104</v>
      </c>
      <c r="CM32" s="851"/>
      <c r="CN32" s="124">
        <f t="shared" si="46"/>
        <v>8</v>
      </c>
      <c r="CO32" s="128">
        <f t="shared" si="47"/>
        <v>204</v>
      </c>
      <c r="CP32" s="125">
        <f t="shared" si="38"/>
        <v>16</v>
      </c>
      <c r="CQ32" s="125">
        <f t="shared" si="48"/>
        <v>17</v>
      </c>
    </row>
    <row r="33" spans="1:95" ht="21" customHeight="1" thickBot="1" x14ac:dyDescent="0.3">
      <c r="A33" s="573" t="s">
        <v>192</v>
      </c>
      <c r="B33" s="1110" t="s">
        <v>97</v>
      </c>
      <c r="C33" s="24" t="s">
        <v>287</v>
      </c>
      <c r="D33" s="409" t="s">
        <v>24</v>
      </c>
      <c r="E33" s="409" t="s">
        <v>24</v>
      </c>
      <c r="F33" s="493" t="s">
        <v>240</v>
      </c>
      <c r="G33" s="477"/>
      <c r="H33" s="433" t="s">
        <v>24</v>
      </c>
      <c r="I33" s="409" t="s">
        <v>25</v>
      </c>
      <c r="J33" s="471"/>
      <c r="K33" s="471"/>
      <c r="L33" s="409" t="s">
        <v>25</v>
      </c>
      <c r="M33" s="409" t="s">
        <v>25</v>
      </c>
      <c r="N33" s="478"/>
      <c r="O33" s="473"/>
      <c r="P33" s="409" t="s">
        <v>24</v>
      </c>
      <c r="Q33" s="409" t="s">
        <v>25</v>
      </c>
      <c r="R33" s="501" t="s">
        <v>240</v>
      </c>
      <c r="S33" s="471"/>
      <c r="T33" s="409" t="s">
        <v>24</v>
      </c>
      <c r="U33" s="414" t="s">
        <v>25</v>
      </c>
      <c r="V33" s="473" t="s">
        <v>25</v>
      </c>
      <c r="W33" s="479"/>
      <c r="X33" s="409" t="s">
        <v>24</v>
      </c>
      <c r="Y33" s="409" t="s">
        <v>25</v>
      </c>
      <c r="Z33" s="471"/>
      <c r="AA33" s="471"/>
      <c r="AB33" s="414" t="s">
        <v>24</v>
      </c>
      <c r="AC33" s="433" t="s">
        <v>25</v>
      </c>
      <c r="AD33" s="479"/>
      <c r="AE33" s="501" t="s">
        <v>24</v>
      </c>
      <c r="AF33" s="409" t="s">
        <v>24</v>
      </c>
      <c r="AG33" s="409" t="s">
        <v>24</v>
      </c>
      <c r="AH33" s="493"/>
      <c r="AI33" s="123">
        <f t="shared" si="65"/>
        <v>10</v>
      </c>
      <c r="AJ33" s="61">
        <f t="shared" si="66"/>
        <v>8</v>
      </c>
      <c r="AK33" s="61">
        <f t="shared" si="87"/>
        <v>0</v>
      </c>
      <c r="AL33" s="61">
        <f t="shared" si="88"/>
        <v>0</v>
      </c>
      <c r="AM33" s="61">
        <f t="shared" si="67"/>
        <v>0</v>
      </c>
      <c r="AN33" s="61">
        <f t="shared" si="68"/>
        <v>0</v>
      </c>
      <c r="AO33" s="61">
        <f t="shared" si="69"/>
        <v>0</v>
      </c>
      <c r="AP33" s="61">
        <f t="shared" si="70"/>
        <v>0</v>
      </c>
      <c r="AQ33" s="61">
        <f t="shared" si="71"/>
        <v>0</v>
      </c>
      <c r="AR33" s="61">
        <f t="shared" si="89"/>
        <v>0</v>
      </c>
      <c r="AS33" s="61">
        <f t="shared" si="72"/>
        <v>0</v>
      </c>
      <c r="AT33" s="61">
        <f t="shared" si="73"/>
        <v>0</v>
      </c>
      <c r="AU33" s="61">
        <f t="shared" si="74"/>
        <v>0</v>
      </c>
      <c r="AV33" s="61">
        <f t="shared" si="75"/>
        <v>0</v>
      </c>
      <c r="AW33" s="61">
        <f t="shared" si="76"/>
        <v>0</v>
      </c>
      <c r="AX33" s="61">
        <f t="shared" si="77"/>
        <v>0</v>
      </c>
      <c r="AY33" s="61">
        <f t="shared" si="78"/>
        <v>0</v>
      </c>
      <c r="AZ33" s="61">
        <f t="shared" si="79"/>
        <v>0</v>
      </c>
      <c r="BA33" s="61">
        <f t="shared" si="80"/>
        <v>0</v>
      </c>
      <c r="BB33" s="61">
        <f t="shared" si="81"/>
        <v>0</v>
      </c>
      <c r="BC33" s="62">
        <f t="shared" si="82"/>
        <v>18</v>
      </c>
      <c r="BD33" s="63"/>
      <c r="BE33" s="545">
        <f t="shared" si="40"/>
        <v>9</v>
      </c>
      <c r="BF33" s="5">
        <f t="shared" si="49"/>
        <v>0</v>
      </c>
      <c r="BG33" s="5">
        <f t="shared" si="24"/>
        <v>0</v>
      </c>
      <c r="BH33" s="5">
        <f t="shared" si="50"/>
        <v>0</v>
      </c>
      <c r="BI33" s="5">
        <f t="shared" si="51"/>
        <v>0</v>
      </c>
      <c r="BJ33" s="5">
        <f t="shared" si="25"/>
        <v>0</v>
      </c>
      <c r="BK33" s="5">
        <f t="shared" si="52"/>
        <v>2</v>
      </c>
      <c r="BL33" s="5">
        <f t="shared" si="26"/>
        <v>0</v>
      </c>
      <c r="BM33" s="5">
        <f t="shared" si="27"/>
        <v>0</v>
      </c>
      <c r="BN33" s="143">
        <f t="shared" si="28"/>
        <v>0</v>
      </c>
      <c r="BO33" s="145">
        <f>+BE33+ABR!BO33</f>
        <v>37.5</v>
      </c>
      <c r="BP33" s="64">
        <f>+BO33+(JAN!BN35+FEV!BN33+MAR!BN33+ABR!BN33+BN33)*(12/24)-$BO$12</f>
        <v>1.5</v>
      </c>
      <c r="BQ33" s="65">
        <f t="shared" si="91"/>
        <v>0</v>
      </c>
      <c r="BR33" s="545">
        <f t="shared" si="92"/>
        <v>38.5</v>
      </c>
      <c r="BS33" s="545">
        <f t="shared" ref="BS33:BS42" si="95">+BR33-$BO$12</f>
        <v>2.5</v>
      </c>
      <c r="BT33" s="66" t="e">
        <f t="shared" si="93"/>
        <v>#REF!</v>
      </c>
      <c r="BU33" s="67">
        <f t="shared" ref="BU33:BU43" si="96">+BF33+BG33</f>
        <v>0</v>
      </c>
      <c r="BV33" s="67">
        <f t="shared" si="94"/>
        <v>0</v>
      </c>
      <c r="BW33" s="67">
        <f t="shared" ref="BW33:BW43" si="97">+BJ33+BK33</f>
        <v>2</v>
      </c>
      <c r="BX33" s="67">
        <f t="shared" ref="BX33:BX43" si="98">+BL33+BM33</f>
        <v>0</v>
      </c>
      <c r="BY33" s="68">
        <f t="shared" si="90"/>
        <v>2</v>
      </c>
      <c r="BZ33" s="67">
        <f>+BN33+ABR!BZ33</f>
        <v>0</v>
      </c>
      <c r="CA33" s="67">
        <f>+ABR!CA33+BX33</f>
        <v>4</v>
      </c>
      <c r="CB33" s="68">
        <f t="shared" ref="CB33:CB43" si="99">+CA33-BZ33</f>
        <v>4</v>
      </c>
      <c r="CE33" s="161">
        <f t="shared" si="85"/>
        <v>9</v>
      </c>
      <c r="CF33" s="125">
        <f t="shared" si="86"/>
        <v>20</v>
      </c>
      <c r="CG33" s="163">
        <f t="shared" si="42"/>
        <v>216</v>
      </c>
      <c r="CH33" s="163">
        <f t="shared" si="43"/>
        <v>24</v>
      </c>
      <c r="CI33" s="163">
        <f t="shared" si="44"/>
        <v>240</v>
      </c>
      <c r="CJ33" s="157">
        <f t="shared" si="37"/>
        <v>0</v>
      </c>
      <c r="CK33" s="418">
        <f>BY33-BV33+ABR!CK33</f>
        <v>11</v>
      </c>
      <c r="CL33" s="851">
        <f>CK33*12+BV33*8+12</f>
        <v>144</v>
      </c>
      <c r="CM33" s="1109"/>
      <c r="CN33" s="124">
        <f t="shared" si="46"/>
        <v>9</v>
      </c>
      <c r="CO33" s="128">
        <f t="shared" si="47"/>
        <v>240</v>
      </c>
      <c r="CP33" s="125">
        <f t="shared" si="38"/>
        <v>18</v>
      </c>
      <c r="CQ33" s="125">
        <f t="shared" si="48"/>
        <v>20</v>
      </c>
    </row>
    <row r="34" spans="1:95" ht="21" customHeight="1" thickBot="1" x14ac:dyDescent="0.3">
      <c r="A34" s="573" t="s">
        <v>235</v>
      </c>
      <c r="B34" s="1110" t="s">
        <v>77</v>
      </c>
      <c r="C34" s="24" t="s">
        <v>287</v>
      </c>
      <c r="D34" s="409" t="s">
        <v>24</v>
      </c>
      <c r="E34" s="409" t="s">
        <v>24</v>
      </c>
      <c r="F34" s="493"/>
      <c r="G34" s="477"/>
      <c r="H34" s="433" t="s">
        <v>24</v>
      </c>
      <c r="I34" s="409" t="s">
        <v>26</v>
      </c>
      <c r="J34" s="499"/>
      <c r="K34" s="471"/>
      <c r="L34" s="407" t="s">
        <v>25</v>
      </c>
      <c r="M34" s="409" t="s">
        <v>25</v>
      </c>
      <c r="N34" s="478"/>
      <c r="O34" s="473"/>
      <c r="P34" s="409" t="s">
        <v>24</v>
      </c>
      <c r="Q34" s="409" t="s">
        <v>24</v>
      </c>
      <c r="R34" s="499"/>
      <c r="S34" s="499"/>
      <c r="T34" s="409" t="s">
        <v>24</v>
      </c>
      <c r="U34" s="414" t="s">
        <v>25</v>
      </c>
      <c r="V34" s="914" t="s">
        <v>25</v>
      </c>
      <c r="W34" s="499"/>
      <c r="X34" s="409" t="s">
        <v>24</v>
      </c>
      <c r="Y34" s="409" t="s">
        <v>25</v>
      </c>
      <c r="Z34" s="499"/>
      <c r="AA34" s="499"/>
      <c r="AB34" s="414" t="s">
        <v>27</v>
      </c>
      <c r="AC34" s="433" t="s">
        <v>25</v>
      </c>
      <c r="AD34" s="479"/>
      <c r="AE34" s="409" t="s">
        <v>24</v>
      </c>
      <c r="AF34" s="409" t="s">
        <v>24</v>
      </c>
      <c r="AG34" s="407"/>
      <c r="AH34" s="493" t="s">
        <v>25</v>
      </c>
      <c r="AI34" s="123">
        <f t="shared" si="65"/>
        <v>9</v>
      </c>
      <c r="AJ34" s="61">
        <f t="shared" si="66"/>
        <v>7</v>
      </c>
      <c r="AK34" s="61">
        <f t="shared" si="87"/>
        <v>0</v>
      </c>
      <c r="AL34" s="61">
        <f t="shared" si="88"/>
        <v>0</v>
      </c>
      <c r="AM34" s="61">
        <f t="shared" si="67"/>
        <v>0</v>
      </c>
      <c r="AN34" s="61">
        <f t="shared" si="68"/>
        <v>1</v>
      </c>
      <c r="AO34" s="61">
        <f t="shared" si="69"/>
        <v>1</v>
      </c>
      <c r="AP34" s="61">
        <f t="shared" si="70"/>
        <v>0</v>
      </c>
      <c r="AQ34" s="61">
        <f t="shared" si="71"/>
        <v>0</v>
      </c>
      <c r="AR34" s="61">
        <f t="shared" si="89"/>
        <v>0</v>
      </c>
      <c r="AS34" s="61">
        <f t="shared" si="72"/>
        <v>0</v>
      </c>
      <c r="AT34" s="61">
        <f t="shared" si="73"/>
        <v>0</v>
      </c>
      <c r="AU34" s="61">
        <f t="shared" si="74"/>
        <v>0</v>
      </c>
      <c r="AV34" s="61">
        <f t="shared" si="75"/>
        <v>0</v>
      </c>
      <c r="AW34" s="61">
        <f t="shared" si="76"/>
        <v>0</v>
      </c>
      <c r="AX34" s="61">
        <f t="shared" si="77"/>
        <v>0</v>
      </c>
      <c r="AY34" s="61">
        <f t="shared" si="78"/>
        <v>0</v>
      </c>
      <c r="AZ34" s="61">
        <f t="shared" si="79"/>
        <v>0</v>
      </c>
      <c r="BA34" s="61">
        <f t="shared" si="80"/>
        <v>0</v>
      </c>
      <c r="BB34" s="61">
        <f t="shared" si="81"/>
        <v>0</v>
      </c>
      <c r="BC34" s="62">
        <f t="shared" si="82"/>
        <v>18</v>
      </c>
      <c r="BD34" s="63"/>
      <c r="BE34" s="545">
        <f t="shared" si="40"/>
        <v>9</v>
      </c>
      <c r="BF34" s="5">
        <f t="shared" si="49"/>
        <v>0</v>
      </c>
      <c r="BG34" s="5">
        <f t="shared" si="24"/>
        <v>0</v>
      </c>
      <c r="BH34" s="5">
        <f t="shared" si="50"/>
        <v>0</v>
      </c>
      <c r="BI34" s="5">
        <f t="shared" si="51"/>
        <v>0</v>
      </c>
      <c r="BJ34" s="5">
        <f t="shared" si="25"/>
        <v>0</v>
      </c>
      <c r="BK34" s="5">
        <f t="shared" si="52"/>
        <v>0</v>
      </c>
      <c r="BL34" s="5">
        <f t="shared" si="26"/>
        <v>0</v>
      </c>
      <c r="BM34" s="5">
        <f t="shared" si="27"/>
        <v>0</v>
      </c>
      <c r="BN34" s="143">
        <f t="shared" si="28"/>
        <v>0</v>
      </c>
      <c r="BO34" s="145">
        <f>+BE34+ABR!BO34</f>
        <v>36.5</v>
      </c>
      <c r="BP34" s="64">
        <f>+BO34+(JAN!BN36+FEV!BN34+MAR!BN34+ABR!BN34+BN34)*(12/24)-$BO$12</f>
        <v>0.5</v>
      </c>
      <c r="BQ34" s="65">
        <f t="shared" si="91"/>
        <v>0</v>
      </c>
      <c r="BR34" s="545">
        <f t="shared" si="92"/>
        <v>36.5</v>
      </c>
      <c r="BS34" s="545">
        <f t="shared" si="95"/>
        <v>0.5</v>
      </c>
      <c r="BT34" s="66" t="e">
        <f t="shared" si="93"/>
        <v>#REF!</v>
      </c>
      <c r="BU34" s="67">
        <f t="shared" si="96"/>
        <v>0</v>
      </c>
      <c r="BV34" s="67">
        <f t="shared" si="94"/>
        <v>0</v>
      </c>
      <c r="BW34" s="67">
        <f t="shared" si="97"/>
        <v>0</v>
      </c>
      <c r="BX34" s="67">
        <f t="shared" si="98"/>
        <v>0</v>
      </c>
      <c r="BY34" s="68">
        <f t="shared" si="90"/>
        <v>0</v>
      </c>
      <c r="BZ34" s="67">
        <f>+BN34+ABR!BZ34</f>
        <v>0</v>
      </c>
      <c r="CA34" s="67">
        <f>+ABR!CA34+BX34</f>
        <v>12</v>
      </c>
      <c r="CB34" s="68">
        <f t="shared" si="99"/>
        <v>12</v>
      </c>
      <c r="CE34" s="161">
        <f t="shared" si="85"/>
        <v>9</v>
      </c>
      <c r="CF34" s="125">
        <f t="shared" si="86"/>
        <v>18</v>
      </c>
      <c r="CG34" s="163">
        <f t="shared" si="42"/>
        <v>216</v>
      </c>
      <c r="CH34" s="163">
        <f t="shared" si="43"/>
        <v>0</v>
      </c>
      <c r="CI34" s="163">
        <f t="shared" si="44"/>
        <v>216</v>
      </c>
      <c r="CJ34" s="157">
        <f t="shared" si="37"/>
        <v>0</v>
      </c>
      <c r="CK34" s="418">
        <f>BY34-BV34+ABR!CK34</f>
        <v>10</v>
      </c>
      <c r="CL34" s="851">
        <f>CK34*12+BV34*8+29</f>
        <v>149</v>
      </c>
      <c r="CM34" s="1109"/>
      <c r="CN34" s="124">
        <f t="shared" si="46"/>
        <v>9</v>
      </c>
      <c r="CO34" s="128">
        <f t="shared" si="47"/>
        <v>216</v>
      </c>
      <c r="CP34" s="125">
        <f t="shared" si="38"/>
        <v>18</v>
      </c>
      <c r="CQ34" s="125">
        <f t="shared" si="48"/>
        <v>18</v>
      </c>
    </row>
    <row r="35" spans="1:95" ht="21" customHeight="1" thickBot="1" x14ac:dyDescent="0.3">
      <c r="A35" s="573" t="s">
        <v>297</v>
      </c>
      <c r="B35" s="1134" t="s">
        <v>104</v>
      </c>
      <c r="C35" s="24" t="s">
        <v>287</v>
      </c>
      <c r="D35" s="452" t="s">
        <v>24</v>
      </c>
      <c r="E35" s="452" t="s">
        <v>24</v>
      </c>
      <c r="F35" s="673"/>
      <c r="G35" s="674"/>
      <c r="H35" s="451" t="s">
        <v>27</v>
      </c>
      <c r="I35" s="452" t="s">
        <v>25</v>
      </c>
      <c r="J35" s="488" t="s">
        <v>240</v>
      </c>
      <c r="K35" s="488"/>
      <c r="L35" s="452" t="s">
        <v>25</v>
      </c>
      <c r="M35" s="452" t="s">
        <v>25</v>
      </c>
      <c r="N35" s="491" t="s">
        <v>27</v>
      </c>
      <c r="O35" s="627"/>
      <c r="P35" s="452" t="s">
        <v>24</v>
      </c>
      <c r="Q35" s="452" t="s">
        <v>31</v>
      </c>
      <c r="R35" s="488" t="s">
        <v>26</v>
      </c>
      <c r="S35" s="488"/>
      <c r="T35" s="452" t="s">
        <v>24</v>
      </c>
      <c r="U35" s="453" t="s">
        <v>25</v>
      </c>
      <c r="V35" s="627" t="s">
        <v>25</v>
      </c>
      <c r="W35" s="628"/>
      <c r="X35" s="452" t="s">
        <v>24</v>
      </c>
      <c r="Y35" s="452" t="s">
        <v>25</v>
      </c>
      <c r="Z35" s="488"/>
      <c r="AA35" s="488"/>
      <c r="AB35" s="453" t="s">
        <v>32</v>
      </c>
      <c r="AC35" s="451" t="s">
        <v>32</v>
      </c>
      <c r="AD35" s="452" t="s">
        <v>32</v>
      </c>
      <c r="AE35" s="452" t="s">
        <v>32</v>
      </c>
      <c r="AF35" s="452" t="s">
        <v>32</v>
      </c>
      <c r="AG35" s="452" t="s">
        <v>32</v>
      </c>
      <c r="AH35" s="673" t="s">
        <v>350</v>
      </c>
      <c r="AI35" s="123">
        <f t="shared" si="65"/>
        <v>5</v>
      </c>
      <c r="AJ35" s="61">
        <f t="shared" si="66"/>
        <v>6</v>
      </c>
      <c r="AK35" s="61">
        <f t="shared" si="87"/>
        <v>0</v>
      </c>
      <c r="AL35" s="61">
        <f t="shared" si="88"/>
        <v>0</v>
      </c>
      <c r="AM35" s="61">
        <f t="shared" si="67"/>
        <v>0</v>
      </c>
      <c r="AN35" s="61">
        <f t="shared" si="68"/>
        <v>1</v>
      </c>
      <c r="AO35" s="61">
        <f t="shared" si="69"/>
        <v>2</v>
      </c>
      <c r="AP35" s="61">
        <f t="shared" si="70"/>
        <v>1</v>
      </c>
      <c r="AQ35" s="61">
        <f t="shared" si="71"/>
        <v>6</v>
      </c>
      <c r="AR35" s="61">
        <f t="shared" si="89"/>
        <v>0</v>
      </c>
      <c r="AS35" s="61">
        <f t="shared" si="72"/>
        <v>0</v>
      </c>
      <c r="AT35" s="61">
        <f t="shared" si="73"/>
        <v>0</v>
      </c>
      <c r="AU35" s="61">
        <f t="shared" si="74"/>
        <v>0</v>
      </c>
      <c r="AV35" s="61">
        <f t="shared" si="75"/>
        <v>0</v>
      </c>
      <c r="AW35" s="61">
        <f t="shared" si="76"/>
        <v>0</v>
      </c>
      <c r="AX35" s="61">
        <f t="shared" si="77"/>
        <v>0</v>
      </c>
      <c r="AY35" s="61">
        <f t="shared" si="78"/>
        <v>0</v>
      </c>
      <c r="AZ35" s="61">
        <f t="shared" si="79"/>
        <v>0</v>
      </c>
      <c r="BA35" s="61">
        <f t="shared" si="80"/>
        <v>0</v>
      </c>
      <c r="BB35" s="61">
        <f t="shared" si="81"/>
        <v>0</v>
      </c>
      <c r="BC35" s="62">
        <f t="shared" si="82"/>
        <v>18</v>
      </c>
      <c r="BD35" s="63"/>
      <c r="BE35" s="545">
        <f t="shared" si="40"/>
        <v>9</v>
      </c>
      <c r="BF35" s="5">
        <f t="shared" si="49"/>
        <v>0</v>
      </c>
      <c r="BG35" s="5">
        <f t="shared" si="24"/>
        <v>0</v>
      </c>
      <c r="BH35" s="5">
        <f t="shared" si="50"/>
        <v>0</v>
      </c>
      <c r="BI35" s="5">
        <f t="shared" si="51"/>
        <v>0</v>
      </c>
      <c r="BJ35" s="5">
        <f t="shared" si="25"/>
        <v>0</v>
      </c>
      <c r="BK35" s="5">
        <f t="shared" si="52"/>
        <v>1</v>
      </c>
      <c r="BL35" s="5">
        <f t="shared" si="26"/>
        <v>0</v>
      </c>
      <c r="BM35" s="5">
        <f t="shared" si="27"/>
        <v>0</v>
      </c>
      <c r="BN35" s="143">
        <f t="shared" si="28"/>
        <v>0</v>
      </c>
      <c r="BO35" s="145">
        <f>+BE35+ABR!BO35</f>
        <v>36.666666666666671</v>
      </c>
      <c r="BP35" s="64">
        <f>+BO35+(JAN!BN37+FEV!BN35+MAR!BN35+ABR!BN35+BN35)*(12/24)-$BO$12</f>
        <v>1.1666666666666714</v>
      </c>
      <c r="BQ35" s="65">
        <f t="shared" si="91"/>
        <v>0</v>
      </c>
      <c r="BR35" s="545">
        <f t="shared" si="92"/>
        <v>37.166666666666671</v>
      </c>
      <c r="BS35" s="545">
        <f t="shared" si="95"/>
        <v>1.1666666666666714</v>
      </c>
      <c r="BT35" s="66" t="e">
        <f t="shared" si="93"/>
        <v>#REF!</v>
      </c>
      <c r="BU35" s="67">
        <f t="shared" si="96"/>
        <v>0</v>
      </c>
      <c r="BV35" s="67">
        <f t="shared" si="94"/>
        <v>0</v>
      </c>
      <c r="BW35" s="67">
        <f t="shared" si="97"/>
        <v>1</v>
      </c>
      <c r="BX35" s="67">
        <f t="shared" si="98"/>
        <v>0</v>
      </c>
      <c r="BY35" s="68">
        <f t="shared" si="90"/>
        <v>1</v>
      </c>
      <c r="BZ35" s="67">
        <f>+BN35+ABR!BZ35</f>
        <v>5</v>
      </c>
      <c r="CA35" s="67">
        <f>+ABR!CA35+BX35</f>
        <v>7</v>
      </c>
      <c r="CB35" s="68">
        <f t="shared" si="99"/>
        <v>2</v>
      </c>
      <c r="CE35" s="161">
        <f t="shared" si="85"/>
        <v>9</v>
      </c>
      <c r="CF35" s="125">
        <f t="shared" si="86"/>
        <v>19</v>
      </c>
      <c r="CG35" s="163">
        <f t="shared" si="42"/>
        <v>168</v>
      </c>
      <c r="CH35" s="163">
        <f t="shared" si="43"/>
        <v>12</v>
      </c>
      <c r="CI35" s="163">
        <f t="shared" si="44"/>
        <v>180</v>
      </c>
      <c r="CJ35" s="157">
        <f t="shared" si="37"/>
        <v>48</v>
      </c>
      <c r="CK35" s="418">
        <f>BY35-BV35+ABR!CK35</f>
        <v>10</v>
      </c>
      <c r="CL35" s="851">
        <f>CK35*12+BV35*8+12</f>
        <v>132</v>
      </c>
      <c r="CM35" s="1109"/>
      <c r="CN35" s="124">
        <f t="shared" si="46"/>
        <v>9</v>
      </c>
      <c r="CO35" s="128">
        <f t="shared" si="47"/>
        <v>180</v>
      </c>
      <c r="CP35" s="125">
        <f t="shared" si="38"/>
        <v>18</v>
      </c>
      <c r="CQ35" s="125">
        <f t="shared" si="48"/>
        <v>19</v>
      </c>
    </row>
    <row r="36" spans="1:95" ht="21" customHeight="1" thickBot="1" x14ac:dyDescent="0.3">
      <c r="A36" s="573" t="s">
        <v>99</v>
      </c>
      <c r="B36" s="1110" t="s">
        <v>108</v>
      </c>
      <c r="C36" s="24" t="s">
        <v>3</v>
      </c>
      <c r="D36" s="444" t="s">
        <v>31</v>
      </c>
      <c r="E36" s="1290"/>
      <c r="F36" s="669"/>
      <c r="G36" s="670"/>
      <c r="H36" s="482" t="s">
        <v>24</v>
      </c>
      <c r="I36" s="444" t="s">
        <v>25</v>
      </c>
      <c r="J36" s="483" t="s">
        <v>240</v>
      </c>
      <c r="K36" s="483"/>
      <c r="L36" s="444" t="s">
        <v>25</v>
      </c>
      <c r="M36" s="444" t="s">
        <v>25</v>
      </c>
      <c r="N36" s="631"/>
      <c r="O36" s="1291" t="s">
        <v>239</v>
      </c>
      <c r="P36" s="444" t="s">
        <v>24</v>
      </c>
      <c r="Q36" s="444" t="s">
        <v>25</v>
      </c>
      <c r="R36" s="483"/>
      <c r="S36" s="483" t="s">
        <v>26</v>
      </c>
      <c r="T36" s="444" t="s">
        <v>24</v>
      </c>
      <c r="U36" s="445" t="s">
        <v>25</v>
      </c>
      <c r="V36" s="629"/>
      <c r="W36" s="630"/>
      <c r="X36" s="444" t="s">
        <v>24</v>
      </c>
      <c r="Y36" s="444" t="s">
        <v>25</v>
      </c>
      <c r="Z36" s="483" t="s">
        <v>25</v>
      </c>
      <c r="AA36" s="483"/>
      <c r="AB36" s="445" t="s">
        <v>24</v>
      </c>
      <c r="AC36" s="482" t="s">
        <v>25</v>
      </c>
      <c r="AD36" s="630"/>
      <c r="AE36" s="444"/>
      <c r="AF36" s="444" t="s">
        <v>24</v>
      </c>
      <c r="AG36" s="444" t="s">
        <v>24</v>
      </c>
      <c r="AH36" s="669"/>
      <c r="AI36" s="123">
        <f t="shared" si="65"/>
        <v>7</v>
      </c>
      <c r="AJ36" s="61">
        <f t="shared" si="66"/>
        <v>8</v>
      </c>
      <c r="AK36" s="61">
        <f t="shared" si="87"/>
        <v>0</v>
      </c>
      <c r="AL36" s="61">
        <f t="shared" si="88"/>
        <v>0</v>
      </c>
      <c r="AM36" s="61">
        <f t="shared" si="67"/>
        <v>0</v>
      </c>
      <c r="AN36" s="61">
        <f t="shared" si="68"/>
        <v>1</v>
      </c>
      <c r="AO36" s="61">
        <f t="shared" si="69"/>
        <v>0</v>
      </c>
      <c r="AP36" s="61">
        <f t="shared" si="70"/>
        <v>1</v>
      </c>
      <c r="AQ36" s="61">
        <f t="shared" si="71"/>
        <v>0</v>
      </c>
      <c r="AR36" s="61">
        <f t="shared" si="89"/>
        <v>0</v>
      </c>
      <c r="AS36" s="61">
        <f t="shared" si="72"/>
        <v>0</v>
      </c>
      <c r="AT36" s="61">
        <f t="shared" si="73"/>
        <v>0</v>
      </c>
      <c r="AU36" s="61">
        <f t="shared" si="74"/>
        <v>0</v>
      </c>
      <c r="AV36" s="61">
        <f t="shared" si="75"/>
        <v>0</v>
      </c>
      <c r="AW36" s="61">
        <f t="shared" si="76"/>
        <v>0</v>
      </c>
      <c r="AX36" s="61">
        <f t="shared" si="77"/>
        <v>0</v>
      </c>
      <c r="AY36" s="61">
        <f t="shared" si="78"/>
        <v>0</v>
      </c>
      <c r="AZ36" s="61">
        <f t="shared" si="79"/>
        <v>0</v>
      </c>
      <c r="BA36" s="61">
        <f t="shared" si="80"/>
        <v>0</v>
      </c>
      <c r="BB36" s="61">
        <f t="shared" si="81"/>
        <v>0</v>
      </c>
      <c r="BC36" s="62">
        <f t="shared" si="82"/>
        <v>16</v>
      </c>
      <c r="BD36" s="63"/>
      <c r="BE36" s="545">
        <f t="shared" si="40"/>
        <v>8</v>
      </c>
      <c r="BF36" s="5">
        <f>COUNTIF($D36:$AH36,"DTS")+COUNTIF($D36:$AH36,"DTS1")</f>
        <v>0</v>
      </c>
      <c r="BG36" s="5">
        <f>COUNTIF($D36:$AH36,"NTS")+COUNTIF($D36:$AH36,"NTS1")</f>
        <v>0</v>
      </c>
      <c r="BH36" s="5">
        <f t="shared" si="50"/>
        <v>0</v>
      </c>
      <c r="BI36" s="5">
        <f t="shared" si="51"/>
        <v>0</v>
      </c>
      <c r="BJ36" s="5">
        <f>COUNTIF($D36:$AH36,"DTS5S")+COUNTIF($D36:$AH36,"DTS5S1")</f>
        <v>1</v>
      </c>
      <c r="BK36" s="5">
        <f>COUNTIF($D36:$AH36,"NTS5S")+COUNTIF($D36:$AH36,"NTS5S1")</f>
        <v>1</v>
      </c>
      <c r="BL36" s="5">
        <f>COUNTIF($D36:$AH36,"DTSDS")+COUNTIF($D36:$AH36,"DTSDS1")</f>
        <v>0</v>
      </c>
      <c r="BM36" s="5">
        <f>COUNTIF($D36:$AH36,"NTSDS")+COUNTIF($D36:$AH36,"NTSDS1")</f>
        <v>0</v>
      </c>
      <c r="BN36" s="143">
        <f>COUNTIF($D36:$AH36,"FOTS")</f>
        <v>0</v>
      </c>
      <c r="BO36" s="145">
        <f>+BE36+ABR!BO36</f>
        <v>32.833333333333336</v>
      </c>
      <c r="BP36" s="64">
        <f>+BO36+(JAN!BN38+FEV!BN36+MAR!BN36+ABR!BN36+BN36)*(12/24)-$BO$12</f>
        <v>-0.1666666666666643</v>
      </c>
      <c r="BQ36" s="65">
        <f t="shared" si="91"/>
        <v>0</v>
      </c>
      <c r="BR36" s="545">
        <f t="shared" si="92"/>
        <v>33.833333333333336</v>
      </c>
      <c r="BS36" s="545">
        <f t="shared" si="95"/>
        <v>-2.1666666666666643</v>
      </c>
      <c r="BT36" s="66" t="e">
        <f t="shared" si="93"/>
        <v>#REF!</v>
      </c>
      <c r="BU36" s="67">
        <f t="shared" si="96"/>
        <v>0</v>
      </c>
      <c r="BV36" s="67">
        <f t="shared" si="94"/>
        <v>0</v>
      </c>
      <c r="BW36" s="67">
        <f t="shared" si="97"/>
        <v>2</v>
      </c>
      <c r="BX36" s="67">
        <f t="shared" si="98"/>
        <v>0</v>
      </c>
      <c r="BY36" s="68">
        <f t="shared" si="90"/>
        <v>2</v>
      </c>
      <c r="BZ36" s="67">
        <f>+BN36+ABR!BZ36</f>
        <v>6</v>
      </c>
      <c r="CA36" s="67">
        <f>+ABR!CA36+BX36</f>
        <v>9</v>
      </c>
      <c r="CB36" s="68">
        <f t="shared" si="99"/>
        <v>3</v>
      </c>
      <c r="CE36" s="161">
        <f t="shared" si="85"/>
        <v>8</v>
      </c>
      <c r="CF36" s="125">
        <f t="shared" si="86"/>
        <v>18</v>
      </c>
      <c r="CG36" s="163">
        <f t="shared" si="42"/>
        <v>192</v>
      </c>
      <c r="CH36" s="163">
        <f t="shared" si="43"/>
        <v>24</v>
      </c>
      <c r="CI36" s="163">
        <f t="shared" si="44"/>
        <v>216</v>
      </c>
      <c r="CJ36" s="157">
        <f t="shared" si="37"/>
        <v>0</v>
      </c>
      <c r="CK36" s="418">
        <f>BY36-BV36+ABR!CK36</f>
        <v>11</v>
      </c>
      <c r="CL36" s="851">
        <f t="shared" ref="CL36:CL43" si="100">CK36*12+BV36*8</f>
        <v>132</v>
      </c>
      <c r="CM36" s="424"/>
      <c r="CN36" s="124">
        <f t="shared" si="46"/>
        <v>8</v>
      </c>
      <c r="CO36" s="128">
        <f t="shared" si="47"/>
        <v>216</v>
      </c>
      <c r="CP36" s="125">
        <f t="shared" si="38"/>
        <v>16</v>
      </c>
      <c r="CQ36" s="125">
        <f t="shared" si="48"/>
        <v>18</v>
      </c>
    </row>
    <row r="37" spans="1:95" ht="21" customHeight="1" thickBot="1" x14ac:dyDescent="0.3">
      <c r="A37" s="573" t="s">
        <v>101</v>
      </c>
      <c r="B37" s="572" t="s">
        <v>110</v>
      </c>
      <c r="C37" s="24" t="s">
        <v>3</v>
      </c>
      <c r="D37" s="412" t="s">
        <v>24</v>
      </c>
      <c r="E37" s="412" t="s">
        <v>24</v>
      </c>
      <c r="F37" s="427"/>
      <c r="G37" s="480"/>
      <c r="H37" s="434" t="s">
        <v>24</v>
      </c>
      <c r="I37" s="412" t="s">
        <v>25</v>
      </c>
      <c r="J37" s="475"/>
      <c r="K37" s="475"/>
      <c r="L37" s="412" t="s">
        <v>32</v>
      </c>
      <c r="M37" s="412" t="s">
        <v>32</v>
      </c>
      <c r="N37" s="441"/>
      <c r="O37" s="476"/>
      <c r="P37" s="412" t="s">
        <v>24</v>
      </c>
      <c r="Q37" s="412" t="s">
        <v>25</v>
      </c>
      <c r="R37" s="475" t="s">
        <v>49</v>
      </c>
      <c r="S37" s="475"/>
      <c r="T37" s="412" t="s">
        <v>24</v>
      </c>
      <c r="U37" s="429" t="s">
        <v>25</v>
      </c>
      <c r="V37" s="476"/>
      <c r="W37" s="432"/>
      <c r="X37" s="412" t="s">
        <v>24</v>
      </c>
      <c r="Y37" s="412" t="s">
        <v>25</v>
      </c>
      <c r="Z37" s="475"/>
      <c r="AA37" s="475"/>
      <c r="AB37" s="429" t="s">
        <v>24</v>
      </c>
      <c r="AC37" s="434" t="s">
        <v>25</v>
      </c>
      <c r="AD37" s="432"/>
      <c r="AE37" s="432"/>
      <c r="AF37" s="412" t="s">
        <v>24</v>
      </c>
      <c r="AG37" s="412" t="s">
        <v>24</v>
      </c>
      <c r="AH37" s="493" t="s">
        <v>24</v>
      </c>
      <c r="AI37" s="123">
        <f t="shared" si="65"/>
        <v>10</v>
      </c>
      <c r="AJ37" s="61">
        <f t="shared" si="66"/>
        <v>5</v>
      </c>
      <c r="AK37" s="61">
        <f t="shared" si="87"/>
        <v>0</v>
      </c>
      <c r="AL37" s="61">
        <f t="shared" si="88"/>
        <v>0</v>
      </c>
      <c r="AM37" s="61">
        <f t="shared" si="67"/>
        <v>0</v>
      </c>
      <c r="AN37" s="61">
        <f t="shared" si="68"/>
        <v>0</v>
      </c>
      <c r="AO37" s="61">
        <f t="shared" si="69"/>
        <v>0</v>
      </c>
      <c r="AP37" s="61">
        <f t="shared" si="70"/>
        <v>0</v>
      </c>
      <c r="AQ37" s="61">
        <f t="shared" si="71"/>
        <v>2</v>
      </c>
      <c r="AR37" s="61">
        <f t="shared" si="89"/>
        <v>0</v>
      </c>
      <c r="AS37" s="61">
        <f t="shared" si="72"/>
        <v>0</v>
      </c>
      <c r="AT37" s="61">
        <f t="shared" si="73"/>
        <v>0</v>
      </c>
      <c r="AU37" s="61">
        <f t="shared" si="74"/>
        <v>0</v>
      </c>
      <c r="AV37" s="61">
        <f t="shared" si="75"/>
        <v>0</v>
      </c>
      <c r="AW37" s="61">
        <f t="shared" si="76"/>
        <v>0</v>
      </c>
      <c r="AX37" s="61">
        <f t="shared" si="77"/>
        <v>0</v>
      </c>
      <c r="AY37" s="61">
        <f t="shared" si="78"/>
        <v>0</v>
      </c>
      <c r="AZ37" s="61">
        <f t="shared" si="79"/>
        <v>0</v>
      </c>
      <c r="BA37" s="61">
        <f t="shared" si="80"/>
        <v>0</v>
      </c>
      <c r="BB37" s="61">
        <f t="shared" si="81"/>
        <v>0</v>
      </c>
      <c r="BC37" s="62">
        <f t="shared" si="82"/>
        <v>16.333333333333332</v>
      </c>
      <c r="BD37" s="63"/>
      <c r="BE37" s="545">
        <f>+AI37*$BD$2+AJ37*$BD$6+AN37*$BD$2+AO37*$BD$6+AQ37*8/24+AU37*8/24+AV37*8/24+AW37*8/24+AX37*12/24+AY37*8/24+AZ37*$BD$2+BA37*8/24+BN37*(0/24)+(AM37*$BE$2)+AK37*$BF$2+AL37*$BF$6+AR37*$BD$2-"01:00"</f>
        <v>8.125</v>
      </c>
      <c r="BF37" s="5">
        <f t="shared" si="49"/>
        <v>0</v>
      </c>
      <c r="BG37" s="5">
        <f t="shared" si="24"/>
        <v>0</v>
      </c>
      <c r="BH37" s="5">
        <f t="shared" si="50"/>
        <v>0</v>
      </c>
      <c r="BI37" s="5">
        <f t="shared" si="51"/>
        <v>0</v>
      </c>
      <c r="BJ37" s="5">
        <f t="shared" si="25"/>
        <v>0</v>
      </c>
      <c r="BK37" s="5">
        <f t="shared" si="52"/>
        <v>1</v>
      </c>
      <c r="BL37" s="5">
        <f t="shared" si="26"/>
        <v>0</v>
      </c>
      <c r="BM37" s="5">
        <f t="shared" si="27"/>
        <v>0</v>
      </c>
      <c r="BN37" s="143">
        <f t="shared" si="28"/>
        <v>0</v>
      </c>
      <c r="BO37" s="145">
        <f>+BE37+ABR!BO37</f>
        <v>36.791666666666671</v>
      </c>
      <c r="BP37" s="64">
        <f>+BO37+(JAN!BN39+FEV!BN37+MAR!BN37+ABR!BN37+BN37)*(12/24)-$BO$12</f>
        <v>0.7916666666666714</v>
      </c>
      <c r="BQ37" s="65">
        <f t="shared" si="91"/>
        <v>0</v>
      </c>
      <c r="BR37" s="545">
        <f t="shared" si="92"/>
        <v>37.291666666666671</v>
      </c>
      <c r="BS37" s="545">
        <f t="shared" si="95"/>
        <v>1.2916666666666714</v>
      </c>
      <c r="BT37" s="66" t="e">
        <f t="shared" si="93"/>
        <v>#REF!</v>
      </c>
      <c r="BU37" s="67">
        <f t="shared" si="96"/>
        <v>0</v>
      </c>
      <c r="BV37" s="67">
        <f t="shared" si="94"/>
        <v>0</v>
      </c>
      <c r="BW37" s="67">
        <f t="shared" si="97"/>
        <v>1</v>
      </c>
      <c r="BX37" s="67">
        <f t="shared" si="98"/>
        <v>0</v>
      </c>
      <c r="BY37" s="68">
        <f t="shared" si="90"/>
        <v>1</v>
      </c>
      <c r="BZ37" s="67">
        <f>+BN37+ABR!BZ37</f>
        <v>4</v>
      </c>
      <c r="CA37" s="67">
        <f>+ABR!CA37+BX37</f>
        <v>4</v>
      </c>
      <c r="CB37" s="68">
        <f t="shared" si="99"/>
        <v>0</v>
      </c>
      <c r="CE37" s="161">
        <f t="shared" si="85"/>
        <v>8.125</v>
      </c>
      <c r="CF37" s="125">
        <f t="shared" si="86"/>
        <v>17.333333333333332</v>
      </c>
      <c r="CG37" s="163">
        <f t="shared" si="42"/>
        <v>179</v>
      </c>
      <c r="CH37" s="163">
        <f t="shared" si="43"/>
        <v>12</v>
      </c>
      <c r="CI37" s="163">
        <f t="shared" si="44"/>
        <v>191</v>
      </c>
      <c r="CJ37" s="157">
        <f t="shared" si="37"/>
        <v>16</v>
      </c>
      <c r="CK37" s="418">
        <f>BY37-BV37+ABR!CK37</f>
        <v>7</v>
      </c>
      <c r="CL37" s="424">
        <f t="shared" si="100"/>
        <v>84</v>
      </c>
      <c r="CM37" s="424"/>
      <c r="CN37" s="124">
        <f t="shared" si="46"/>
        <v>8.125</v>
      </c>
      <c r="CO37" s="128">
        <f t="shared" si="47"/>
        <v>191</v>
      </c>
      <c r="CP37" s="125">
        <f t="shared" si="38"/>
        <v>16.333333333333332</v>
      </c>
      <c r="CQ37" s="125">
        <f t="shared" si="48"/>
        <v>17.333333333333332</v>
      </c>
    </row>
    <row r="38" spans="1:95" ht="21" customHeight="1" thickBot="1" x14ac:dyDescent="0.3">
      <c r="A38" s="573" t="s">
        <v>103</v>
      </c>
      <c r="B38" s="1110" t="s">
        <v>168</v>
      </c>
      <c r="C38" s="24" t="s">
        <v>3</v>
      </c>
      <c r="D38" s="412" t="s">
        <v>24</v>
      </c>
      <c r="E38" s="412" t="s">
        <v>24</v>
      </c>
      <c r="F38" s="427" t="s">
        <v>239</v>
      </c>
      <c r="G38" s="480"/>
      <c r="H38" s="434" t="s">
        <v>27</v>
      </c>
      <c r="I38" s="412" t="s">
        <v>25</v>
      </c>
      <c r="J38" s="475"/>
      <c r="K38" s="402" t="s">
        <v>241</v>
      </c>
      <c r="L38" s="412" t="s">
        <v>25</v>
      </c>
      <c r="M38" s="412" t="s">
        <v>25</v>
      </c>
      <c r="N38" s="441"/>
      <c r="O38" s="476" t="s">
        <v>374</v>
      </c>
      <c r="P38" s="412" t="s">
        <v>24</v>
      </c>
      <c r="Q38" s="412" t="s">
        <v>25</v>
      </c>
      <c r="R38" s="475"/>
      <c r="S38" s="475"/>
      <c r="T38" s="412" t="s">
        <v>58</v>
      </c>
      <c r="U38" s="429" t="s">
        <v>58</v>
      </c>
      <c r="V38" s="476"/>
      <c r="W38" s="432"/>
      <c r="X38" s="412" t="s">
        <v>24</v>
      </c>
      <c r="Y38" s="412" t="s">
        <v>25</v>
      </c>
      <c r="Z38" s="475"/>
      <c r="AA38" s="475"/>
      <c r="AB38" s="429" t="s">
        <v>24</v>
      </c>
      <c r="AC38" s="434" t="s">
        <v>25</v>
      </c>
      <c r="AD38" s="402" t="s">
        <v>25</v>
      </c>
      <c r="AE38" s="432"/>
      <c r="AF38" s="412" t="s">
        <v>24</v>
      </c>
      <c r="AG38" s="412" t="s">
        <v>24</v>
      </c>
      <c r="AH38" s="402"/>
      <c r="AI38" s="123">
        <f t="shared" si="65"/>
        <v>7</v>
      </c>
      <c r="AJ38" s="61">
        <f t="shared" si="66"/>
        <v>7</v>
      </c>
      <c r="AK38" s="61">
        <f t="shared" si="87"/>
        <v>0</v>
      </c>
      <c r="AL38" s="61">
        <f t="shared" si="88"/>
        <v>0</v>
      </c>
      <c r="AM38" s="61">
        <f t="shared" si="67"/>
        <v>0</v>
      </c>
      <c r="AN38" s="61">
        <f t="shared" si="68"/>
        <v>0</v>
      </c>
      <c r="AO38" s="61">
        <f t="shared" si="69"/>
        <v>1</v>
      </c>
      <c r="AP38" s="61">
        <f t="shared" si="70"/>
        <v>0</v>
      </c>
      <c r="AQ38" s="61">
        <f t="shared" si="71"/>
        <v>0</v>
      </c>
      <c r="AR38" s="61">
        <f t="shared" si="89"/>
        <v>0</v>
      </c>
      <c r="AS38" s="61">
        <f t="shared" si="72"/>
        <v>0</v>
      </c>
      <c r="AT38" s="61">
        <f t="shared" si="73"/>
        <v>0</v>
      </c>
      <c r="AU38" s="61">
        <f t="shared" si="74"/>
        <v>0</v>
      </c>
      <c r="AV38" s="61">
        <f t="shared" si="75"/>
        <v>0</v>
      </c>
      <c r="AW38" s="61">
        <f t="shared" si="76"/>
        <v>0</v>
      </c>
      <c r="AX38" s="61">
        <f t="shared" si="77"/>
        <v>0</v>
      </c>
      <c r="AY38" s="61">
        <f t="shared" si="78"/>
        <v>0</v>
      </c>
      <c r="AZ38" s="61">
        <f t="shared" si="79"/>
        <v>0</v>
      </c>
      <c r="BA38" s="61">
        <f t="shared" si="80"/>
        <v>0</v>
      </c>
      <c r="BB38" s="61">
        <f t="shared" si="81"/>
        <v>0</v>
      </c>
      <c r="BC38" s="62">
        <f t="shared" si="82"/>
        <v>15</v>
      </c>
      <c r="BD38" s="63"/>
      <c r="BE38" s="545">
        <f t="shared" si="40"/>
        <v>7.5</v>
      </c>
      <c r="BF38" s="5">
        <f t="shared" si="49"/>
        <v>1</v>
      </c>
      <c r="BG38" s="5">
        <f t="shared" si="24"/>
        <v>0</v>
      </c>
      <c r="BH38" s="5">
        <f t="shared" si="50"/>
        <v>0</v>
      </c>
      <c r="BI38" s="5">
        <f t="shared" si="51"/>
        <v>0</v>
      </c>
      <c r="BJ38" s="5">
        <f t="shared" si="25"/>
        <v>1</v>
      </c>
      <c r="BK38" s="5">
        <f t="shared" si="52"/>
        <v>0</v>
      </c>
      <c r="BL38" s="5">
        <f t="shared" si="26"/>
        <v>1</v>
      </c>
      <c r="BM38" s="5">
        <f t="shared" si="27"/>
        <v>0</v>
      </c>
      <c r="BN38" s="143">
        <f t="shared" si="28"/>
        <v>2</v>
      </c>
      <c r="BO38" s="145">
        <f>+BE38+ABR!BO38</f>
        <v>35.166666666666671</v>
      </c>
      <c r="BP38" s="64">
        <f>+BO38+(JAN!BN40+FEV!BN38+MAR!BN38+ABR!BN38+BN38)*(12/24)-$BO$12</f>
        <v>1.6666666666666714</v>
      </c>
      <c r="BQ38" s="65">
        <f t="shared" si="91"/>
        <v>0</v>
      </c>
      <c r="BR38" s="545">
        <f t="shared" si="92"/>
        <v>36.666666666666671</v>
      </c>
      <c r="BS38" s="545">
        <f t="shared" si="95"/>
        <v>0.6666666666666714</v>
      </c>
      <c r="BT38" s="66" t="e">
        <f t="shared" si="93"/>
        <v>#REF!</v>
      </c>
      <c r="BU38" s="67">
        <f t="shared" si="96"/>
        <v>1</v>
      </c>
      <c r="BV38" s="67">
        <f t="shared" si="94"/>
        <v>0</v>
      </c>
      <c r="BW38" s="67">
        <f t="shared" si="97"/>
        <v>1</v>
      </c>
      <c r="BX38" s="67">
        <f t="shared" si="98"/>
        <v>1</v>
      </c>
      <c r="BY38" s="68">
        <f t="shared" si="90"/>
        <v>3</v>
      </c>
      <c r="BZ38" s="67">
        <f>+BN38+ABR!BZ38</f>
        <v>5</v>
      </c>
      <c r="CA38" s="67">
        <f>+ABR!CA38+BX38</f>
        <v>7</v>
      </c>
      <c r="CB38" s="68">
        <f t="shared" si="99"/>
        <v>2</v>
      </c>
      <c r="CE38" s="161">
        <f t="shared" si="85"/>
        <v>7.5</v>
      </c>
      <c r="CF38" s="125">
        <f t="shared" si="86"/>
        <v>18</v>
      </c>
      <c r="CG38" s="163">
        <f t="shared" si="42"/>
        <v>180</v>
      </c>
      <c r="CH38" s="163">
        <f t="shared" si="43"/>
        <v>36</v>
      </c>
      <c r="CI38" s="163">
        <f t="shared" si="44"/>
        <v>216</v>
      </c>
      <c r="CJ38" s="157">
        <f t="shared" si="37"/>
        <v>24</v>
      </c>
      <c r="CK38" s="418">
        <f>BY38-BV38+ABR!CK38</f>
        <v>14</v>
      </c>
      <c r="CL38" s="851">
        <f t="shared" si="100"/>
        <v>168</v>
      </c>
      <c r="CM38" s="424"/>
      <c r="CN38" s="124">
        <f t="shared" si="46"/>
        <v>7.5</v>
      </c>
      <c r="CO38" s="128">
        <f t="shared" si="47"/>
        <v>216</v>
      </c>
      <c r="CP38" s="125">
        <f t="shared" si="38"/>
        <v>15</v>
      </c>
      <c r="CQ38" s="125">
        <f t="shared" si="48"/>
        <v>18</v>
      </c>
    </row>
    <row r="39" spans="1:95" ht="21" customHeight="1" thickBot="1" x14ac:dyDescent="0.3">
      <c r="A39" s="573" t="s">
        <v>105</v>
      </c>
      <c r="B39" s="1110" t="s">
        <v>88</v>
      </c>
      <c r="C39" s="24" t="s">
        <v>3</v>
      </c>
      <c r="D39" s="412" t="s">
        <v>24</v>
      </c>
      <c r="E39" s="412" t="s">
        <v>24</v>
      </c>
      <c r="F39" s="1280" t="s">
        <v>240</v>
      </c>
      <c r="G39" s="480"/>
      <c r="H39" s="434"/>
      <c r="I39" s="412" t="s">
        <v>32</v>
      </c>
      <c r="J39" s="413" t="s">
        <v>350</v>
      </c>
      <c r="K39" s="413" t="s">
        <v>351</v>
      </c>
      <c r="L39" s="412" t="s">
        <v>32</v>
      </c>
      <c r="M39" s="412" t="s">
        <v>32</v>
      </c>
      <c r="N39" s="429" t="s">
        <v>32</v>
      </c>
      <c r="O39" s="434" t="s">
        <v>32</v>
      </c>
      <c r="P39" s="412" t="s">
        <v>25</v>
      </c>
      <c r="Q39" s="412" t="s">
        <v>25</v>
      </c>
      <c r="R39" s="475"/>
      <c r="S39" s="475"/>
      <c r="T39" s="412" t="s">
        <v>31</v>
      </c>
      <c r="U39" s="429" t="s">
        <v>31</v>
      </c>
      <c r="V39" s="476" t="s">
        <v>25</v>
      </c>
      <c r="W39" s="432"/>
      <c r="X39" s="412" t="s">
        <v>24</v>
      </c>
      <c r="Y39" s="412" t="s">
        <v>25</v>
      </c>
      <c r="Z39" s="475"/>
      <c r="AA39" s="475" t="s">
        <v>26</v>
      </c>
      <c r="AB39" s="429" t="s">
        <v>24</v>
      </c>
      <c r="AC39" s="434" t="s">
        <v>25</v>
      </c>
      <c r="AD39" s="432"/>
      <c r="AE39" s="432"/>
      <c r="AF39" s="412" t="s">
        <v>24</v>
      </c>
      <c r="AG39" s="412" t="s">
        <v>27</v>
      </c>
      <c r="AH39" s="493" t="s">
        <v>27</v>
      </c>
      <c r="AI39" s="123">
        <f t="shared" si="65"/>
        <v>5</v>
      </c>
      <c r="AJ39" s="61">
        <f t="shared" si="66"/>
        <v>5</v>
      </c>
      <c r="AK39" s="61">
        <f t="shared" si="87"/>
        <v>0</v>
      </c>
      <c r="AL39" s="61">
        <f t="shared" si="88"/>
        <v>0</v>
      </c>
      <c r="AM39" s="61">
        <f t="shared" si="67"/>
        <v>0</v>
      </c>
      <c r="AN39" s="61">
        <f t="shared" si="68"/>
        <v>1</v>
      </c>
      <c r="AO39" s="61">
        <f t="shared" si="69"/>
        <v>2</v>
      </c>
      <c r="AP39" s="61">
        <f t="shared" si="70"/>
        <v>2</v>
      </c>
      <c r="AQ39" s="61">
        <f t="shared" si="71"/>
        <v>5</v>
      </c>
      <c r="AR39" s="61">
        <f t="shared" si="89"/>
        <v>0</v>
      </c>
      <c r="AS39" s="61">
        <f t="shared" si="72"/>
        <v>0</v>
      </c>
      <c r="AT39" s="61">
        <f t="shared" si="73"/>
        <v>0</v>
      </c>
      <c r="AU39" s="61">
        <f t="shared" si="74"/>
        <v>0</v>
      </c>
      <c r="AV39" s="61">
        <f t="shared" si="75"/>
        <v>0</v>
      </c>
      <c r="AW39" s="61">
        <f t="shared" si="76"/>
        <v>0</v>
      </c>
      <c r="AX39" s="61">
        <f t="shared" si="77"/>
        <v>0</v>
      </c>
      <c r="AY39" s="61">
        <f t="shared" si="78"/>
        <v>0</v>
      </c>
      <c r="AZ39" s="61">
        <f t="shared" si="79"/>
        <v>0</v>
      </c>
      <c r="BA39" s="61">
        <f t="shared" si="80"/>
        <v>0</v>
      </c>
      <c r="BB39" s="61">
        <f t="shared" si="81"/>
        <v>0</v>
      </c>
      <c r="BC39" s="62">
        <f t="shared" si="82"/>
        <v>16.333333333333332</v>
      </c>
      <c r="BD39" s="63"/>
      <c r="BE39" s="545">
        <f t="shared" si="40"/>
        <v>8.1666666666666661</v>
      </c>
      <c r="BF39" s="5">
        <f t="shared" si="49"/>
        <v>0</v>
      </c>
      <c r="BG39" s="5">
        <f t="shared" si="24"/>
        <v>0</v>
      </c>
      <c r="BH39" s="5">
        <f t="shared" si="50"/>
        <v>0</v>
      </c>
      <c r="BI39" s="5">
        <f t="shared" si="51"/>
        <v>0</v>
      </c>
      <c r="BJ39" s="5">
        <f t="shared" si="25"/>
        <v>0</v>
      </c>
      <c r="BK39" s="5">
        <f t="shared" si="52"/>
        <v>1</v>
      </c>
      <c r="BL39" s="5">
        <f t="shared" si="26"/>
        <v>0</v>
      </c>
      <c r="BM39" s="5">
        <f t="shared" si="27"/>
        <v>0</v>
      </c>
      <c r="BN39" s="143">
        <f t="shared" si="28"/>
        <v>0</v>
      </c>
      <c r="BO39" s="145">
        <f>+BE39+ABR!BO39</f>
        <v>35.833333333333336</v>
      </c>
      <c r="BP39" s="64">
        <f>+BO39+(JAN!BN24+FEV!BN39+MAR!BN39+ABR!BN39+BN39)*(12/24)-$BO$12</f>
        <v>1.8333333333333357</v>
      </c>
      <c r="BQ39" s="65">
        <f t="shared" si="91"/>
        <v>0</v>
      </c>
      <c r="BR39" s="545">
        <f t="shared" si="92"/>
        <v>36.333333333333336</v>
      </c>
      <c r="BS39" s="545">
        <f t="shared" si="95"/>
        <v>0.3333333333333357</v>
      </c>
      <c r="BT39" s="66" t="e">
        <f t="shared" si="93"/>
        <v>#REF!</v>
      </c>
      <c r="BU39" s="67">
        <f t="shared" si="96"/>
        <v>0</v>
      </c>
      <c r="BV39" s="67">
        <f t="shared" si="94"/>
        <v>0</v>
      </c>
      <c r="BW39" s="67">
        <f t="shared" si="97"/>
        <v>1</v>
      </c>
      <c r="BX39" s="67">
        <f t="shared" si="98"/>
        <v>0</v>
      </c>
      <c r="BY39" s="68">
        <f t="shared" si="90"/>
        <v>1</v>
      </c>
      <c r="BZ39" s="67">
        <f>+BN39+ABR!BZ39</f>
        <v>4</v>
      </c>
      <c r="CA39" s="67">
        <f>+ABR!CA39+BX39</f>
        <v>10</v>
      </c>
      <c r="CB39" s="68">
        <f t="shared" si="99"/>
        <v>6</v>
      </c>
      <c r="CE39" s="161">
        <f t="shared" si="85"/>
        <v>8.1666666666666661</v>
      </c>
      <c r="CF39" s="125">
        <f t="shared" si="86"/>
        <v>17.333333333333332</v>
      </c>
      <c r="CG39" s="163">
        <f t="shared" si="42"/>
        <v>156</v>
      </c>
      <c r="CH39" s="163">
        <f t="shared" si="43"/>
        <v>12</v>
      </c>
      <c r="CI39" s="163">
        <f t="shared" si="44"/>
        <v>168</v>
      </c>
      <c r="CJ39" s="157">
        <f t="shared" si="37"/>
        <v>40</v>
      </c>
      <c r="CK39" s="418">
        <f>BY39-BV39+ABR!CK39</f>
        <v>9</v>
      </c>
      <c r="CL39" s="851">
        <f t="shared" si="100"/>
        <v>108</v>
      </c>
      <c r="CM39" s="424"/>
      <c r="CN39" s="124">
        <f t="shared" si="46"/>
        <v>8.1666666666666661</v>
      </c>
      <c r="CO39" s="128">
        <f t="shared" si="47"/>
        <v>168</v>
      </c>
      <c r="CP39" s="125">
        <f t="shared" si="38"/>
        <v>16.333333333333332</v>
      </c>
      <c r="CQ39" s="125">
        <f t="shared" si="48"/>
        <v>17.333333333333332</v>
      </c>
    </row>
    <row r="40" spans="1:95" ht="21" customHeight="1" thickBot="1" x14ac:dyDescent="0.3">
      <c r="A40" s="573" t="s">
        <v>107</v>
      </c>
      <c r="B40" s="1110" t="s">
        <v>89</v>
      </c>
      <c r="C40" s="24" t="s">
        <v>3</v>
      </c>
      <c r="D40" s="409" t="s">
        <v>24</v>
      </c>
      <c r="E40" s="409" t="s">
        <v>24</v>
      </c>
      <c r="F40" s="493"/>
      <c r="G40" s="477" t="s">
        <v>241</v>
      </c>
      <c r="H40" s="433" t="s">
        <v>24</v>
      </c>
      <c r="I40" s="409" t="s">
        <v>25</v>
      </c>
      <c r="J40" s="471"/>
      <c r="K40" s="471"/>
      <c r="L40" s="409" t="s">
        <v>24</v>
      </c>
      <c r="M40" s="409" t="s">
        <v>25</v>
      </c>
      <c r="N40" s="478" t="s">
        <v>240</v>
      </c>
      <c r="O40" s="473"/>
      <c r="P40" s="409" t="s">
        <v>24</v>
      </c>
      <c r="Q40" s="409" t="s">
        <v>25</v>
      </c>
      <c r="R40" s="471"/>
      <c r="S40" s="471"/>
      <c r="T40" s="409" t="s">
        <v>24</v>
      </c>
      <c r="U40" s="414" t="s">
        <v>25</v>
      </c>
      <c r="V40" s="473"/>
      <c r="W40" s="479"/>
      <c r="X40" s="409" t="s">
        <v>24</v>
      </c>
      <c r="Y40" s="409" t="s">
        <v>25</v>
      </c>
      <c r="Z40" s="471"/>
      <c r="AA40" s="471"/>
      <c r="AB40" s="414" t="s">
        <v>24</v>
      </c>
      <c r="AC40" s="433" t="s">
        <v>25</v>
      </c>
      <c r="AD40" s="479"/>
      <c r="AE40" s="479"/>
      <c r="AF40" s="409" t="s">
        <v>24</v>
      </c>
      <c r="AG40" s="409" t="s">
        <v>24</v>
      </c>
      <c r="AH40" s="501" t="s">
        <v>25</v>
      </c>
      <c r="AI40" s="123">
        <f t="shared" si="65"/>
        <v>10</v>
      </c>
      <c r="AJ40" s="61">
        <f t="shared" si="66"/>
        <v>7</v>
      </c>
      <c r="AK40" s="61">
        <f t="shared" si="87"/>
        <v>0</v>
      </c>
      <c r="AL40" s="61">
        <f t="shared" si="88"/>
        <v>0</v>
      </c>
      <c r="AM40" s="61">
        <f t="shared" si="67"/>
        <v>0</v>
      </c>
      <c r="AN40" s="61">
        <f t="shared" si="68"/>
        <v>0</v>
      </c>
      <c r="AO40" s="61">
        <f t="shared" si="69"/>
        <v>0</v>
      </c>
      <c r="AP40" s="61">
        <f t="shared" si="70"/>
        <v>0</v>
      </c>
      <c r="AQ40" s="61">
        <f t="shared" si="71"/>
        <v>0</v>
      </c>
      <c r="AR40" s="61">
        <f t="shared" si="89"/>
        <v>0</v>
      </c>
      <c r="AS40" s="61">
        <f t="shared" si="72"/>
        <v>0</v>
      </c>
      <c r="AT40" s="61">
        <f t="shared" si="73"/>
        <v>0</v>
      </c>
      <c r="AU40" s="61">
        <f t="shared" si="74"/>
        <v>0</v>
      </c>
      <c r="AV40" s="61">
        <f t="shared" si="75"/>
        <v>0</v>
      </c>
      <c r="AW40" s="61">
        <f t="shared" si="76"/>
        <v>0</v>
      </c>
      <c r="AX40" s="61">
        <f t="shared" si="77"/>
        <v>0</v>
      </c>
      <c r="AY40" s="61">
        <f t="shared" si="78"/>
        <v>0</v>
      </c>
      <c r="AZ40" s="61">
        <f t="shared" si="79"/>
        <v>0</v>
      </c>
      <c r="BA40" s="61">
        <f t="shared" si="80"/>
        <v>0</v>
      </c>
      <c r="BB40" s="61">
        <f t="shared" si="81"/>
        <v>0</v>
      </c>
      <c r="BC40" s="62">
        <f t="shared" si="82"/>
        <v>17</v>
      </c>
      <c r="BD40" s="63"/>
      <c r="BE40" s="545">
        <f t="shared" si="40"/>
        <v>8.5</v>
      </c>
      <c r="BF40" s="5">
        <f t="shared" si="49"/>
        <v>0</v>
      </c>
      <c r="BG40" s="5">
        <f t="shared" si="24"/>
        <v>0</v>
      </c>
      <c r="BH40" s="5">
        <f t="shared" si="50"/>
        <v>0</v>
      </c>
      <c r="BI40" s="5">
        <f t="shared" si="51"/>
        <v>0</v>
      </c>
      <c r="BJ40" s="5">
        <f t="shared" si="25"/>
        <v>0</v>
      </c>
      <c r="BK40" s="5">
        <f t="shared" si="52"/>
        <v>1</v>
      </c>
      <c r="BL40" s="5">
        <f t="shared" si="26"/>
        <v>1</v>
      </c>
      <c r="BM40" s="5">
        <f t="shared" si="27"/>
        <v>0</v>
      </c>
      <c r="BN40" s="143">
        <f t="shared" si="28"/>
        <v>0</v>
      </c>
      <c r="BO40" s="145">
        <f>+BE40+ABR!BO40</f>
        <v>37.666666666666671</v>
      </c>
      <c r="BP40" s="64">
        <f>+BO40+(JAN!BN41+FEV!BN40+MAR!BN40+ABR!BN40+BN40)*(12/24)-$BO$12</f>
        <v>1.6666666666666714</v>
      </c>
      <c r="BQ40" s="65">
        <f t="shared" si="91"/>
        <v>0</v>
      </c>
      <c r="BR40" s="545">
        <f t="shared" si="92"/>
        <v>38.666666666666671</v>
      </c>
      <c r="BS40" s="545">
        <f t="shared" si="95"/>
        <v>2.6666666666666714</v>
      </c>
      <c r="BT40" s="66" t="e">
        <f t="shared" si="93"/>
        <v>#REF!</v>
      </c>
      <c r="BU40" s="67">
        <f t="shared" si="96"/>
        <v>0</v>
      </c>
      <c r="BV40" s="67">
        <f t="shared" si="94"/>
        <v>0</v>
      </c>
      <c r="BW40" s="67">
        <f t="shared" si="97"/>
        <v>1</v>
      </c>
      <c r="BX40" s="67">
        <f t="shared" si="98"/>
        <v>1</v>
      </c>
      <c r="BY40" s="68">
        <f t="shared" si="90"/>
        <v>2</v>
      </c>
      <c r="BZ40" s="67">
        <f>+BN40+ABR!BZ40</f>
        <v>0</v>
      </c>
      <c r="CA40" s="67">
        <f>+ABR!CA40+BX40</f>
        <v>8</v>
      </c>
      <c r="CB40" s="68">
        <f t="shared" si="99"/>
        <v>8</v>
      </c>
      <c r="CC40" s="146"/>
      <c r="CE40" s="161">
        <f t="shared" si="85"/>
        <v>8.5</v>
      </c>
      <c r="CF40" s="125">
        <f t="shared" si="86"/>
        <v>19</v>
      </c>
      <c r="CG40" s="163">
        <f t="shared" si="42"/>
        <v>204</v>
      </c>
      <c r="CH40" s="163">
        <f t="shared" si="43"/>
        <v>24</v>
      </c>
      <c r="CI40" s="163">
        <f t="shared" si="44"/>
        <v>228</v>
      </c>
      <c r="CJ40" s="157">
        <f t="shared" si="37"/>
        <v>0</v>
      </c>
      <c r="CK40" s="418">
        <f>BY40-BV40+ABR!CK40</f>
        <v>15</v>
      </c>
      <c r="CL40" s="851">
        <f>CK40*12+BV40*8+18</f>
        <v>198</v>
      </c>
      <c r="CM40" s="1109"/>
      <c r="CN40" s="124">
        <f t="shared" si="46"/>
        <v>8.5</v>
      </c>
      <c r="CO40" s="128">
        <f t="shared" si="47"/>
        <v>228</v>
      </c>
      <c r="CP40" s="125">
        <f t="shared" si="38"/>
        <v>17</v>
      </c>
      <c r="CQ40" s="125">
        <f t="shared" si="48"/>
        <v>19</v>
      </c>
    </row>
    <row r="41" spans="1:95" ht="21" customHeight="1" thickBot="1" x14ac:dyDescent="0.3">
      <c r="A41" s="573" t="s">
        <v>109</v>
      </c>
      <c r="B41" s="572" t="s">
        <v>293</v>
      </c>
      <c r="C41" s="24" t="s">
        <v>3</v>
      </c>
      <c r="D41" s="409" t="s">
        <v>358</v>
      </c>
      <c r="E41" s="409" t="s">
        <v>32</v>
      </c>
      <c r="F41" s="408" t="s">
        <v>350</v>
      </c>
      <c r="G41" s="465" t="s">
        <v>351</v>
      </c>
      <c r="H41" s="434" t="s">
        <v>24</v>
      </c>
      <c r="I41" s="412" t="s">
        <v>25</v>
      </c>
      <c r="J41" s="475"/>
      <c r="K41" s="475"/>
      <c r="L41" s="412" t="s">
        <v>25</v>
      </c>
      <c r="M41" s="412" t="s">
        <v>25</v>
      </c>
      <c r="N41" s="441"/>
      <c r="O41" s="476"/>
      <c r="P41" s="412" t="s">
        <v>24</v>
      </c>
      <c r="Q41" s="412" t="s">
        <v>25</v>
      </c>
      <c r="R41" s="475" t="s">
        <v>49</v>
      </c>
      <c r="S41" s="475"/>
      <c r="T41" s="412" t="s">
        <v>24</v>
      </c>
      <c r="U41" s="429" t="s">
        <v>25</v>
      </c>
      <c r="V41" s="476"/>
      <c r="W41" s="432"/>
      <c r="X41" s="412" t="s">
        <v>24</v>
      </c>
      <c r="Y41" s="412" t="s">
        <v>25</v>
      </c>
      <c r="Z41" s="475"/>
      <c r="AA41" s="475" t="s">
        <v>27</v>
      </c>
      <c r="AB41" s="429" t="s">
        <v>31</v>
      </c>
      <c r="AC41" s="434" t="s">
        <v>25</v>
      </c>
      <c r="AD41" s="432" t="s">
        <v>25</v>
      </c>
      <c r="AE41" s="432"/>
      <c r="AF41" s="412" t="s">
        <v>24</v>
      </c>
      <c r="AG41" s="412" t="s">
        <v>24</v>
      </c>
      <c r="AH41" s="427" t="s">
        <v>350</v>
      </c>
      <c r="AI41" s="123">
        <f t="shared" si="65"/>
        <v>6</v>
      </c>
      <c r="AJ41" s="61">
        <f t="shared" si="66"/>
        <v>8</v>
      </c>
      <c r="AK41" s="61">
        <f t="shared" si="87"/>
        <v>0</v>
      </c>
      <c r="AL41" s="61">
        <f t="shared" si="88"/>
        <v>0</v>
      </c>
      <c r="AM41" s="61">
        <f t="shared" si="67"/>
        <v>0</v>
      </c>
      <c r="AN41" s="61">
        <f t="shared" si="68"/>
        <v>0</v>
      </c>
      <c r="AO41" s="61">
        <f t="shared" si="69"/>
        <v>1</v>
      </c>
      <c r="AP41" s="61">
        <f t="shared" si="70"/>
        <v>1</v>
      </c>
      <c r="AQ41" s="61">
        <f t="shared" si="71"/>
        <v>1</v>
      </c>
      <c r="AR41" s="61">
        <f t="shared" si="89"/>
        <v>0</v>
      </c>
      <c r="AS41" s="61">
        <f t="shared" si="72"/>
        <v>0</v>
      </c>
      <c r="AT41" s="61">
        <f t="shared" si="73"/>
        <v>0</v>
      </c>
      <c r="AU41" s="61">
        <f t="shared" si="74"/>
        <v>0</v>
      </c>
      <c r="AV41" s="61">
        <f t="shared" si="75"/>
        <v>0</v>
      </c>
      <c r="AW41" s="61">
        <f t="shared" si="76"/>
        <v>0</v>
      </c>
      <c r="AX41" s="61">
        <f t="shared" si="77"/>
        <v>0</v>
      </c>
      <c r="AY41" s="61">
        <f t="shared" si="78"/>
        <v>0</v>
      </c>
      <c r="AZ41" s="61">
        <f t="shared" si="79"/>
        <v>0</v>
      </c>
      <c r="BA41" s="61">
        <f t="shared" si="80"/>
        <v>0</v>
      </c>
      <c r="BB41" s="61">
        <f t="shared" si="81"/>
        <v>0</v>
      </c>
      <c r="BC41" s="62">
        <f t="shared" si="82"/>
        <v>15.666666666666666</v>
      </c>
      <c r="BD41" s="63"/>
      <c r="BE41" s="545">
        <f t="shared" si="40"/>
        <v>7.833333333333333</v>
      </c>
      <c r="BF41" s="5">
        <f t="shared" si="49"/>
        <v>0</v>
      </c>
      <c r="BG41" s="5">
        <f t="shared" si="24"/>
        <v>0</v>
      </c>
      <c r="BH41" s="5">
        <f t="shared" si="50"/>
        <v>0</v>
      </c>
      <c r="BI41" s="5">
        <f t="shared" si="51"/>
        <v>0</v>
      </c>
      <c r="BJ41" s="5">
        <f t="shared" si="25"/>
        <v>0</v>
      </c>
      <c r="BK41" s="5">
        <f t="shared" si="52"/>
        <v>1</v>
      </c>
      <c r="BL41" s="5">
        <f t="shared" si="26"/>
        <v>0</v>
      </c>
      <c r="BM41" s="5">
        <f t="shared" si="27"/>
        <v>0</v>
      </c>
      <c r="BN41" s="143">
        <f t="shared" si="28"/>
        <v>0</v>
      </c>
      <c r="BO41" s="145">
        <f>+BE41+ABR!BO41</f>
        <v>36.166666666666671</v>
      </c>
      <c r="BP41" s="64">
        <f>+BO41+(JAN!BN43+FEV!BN41+MAR!BN41+ABR!BN41+BN41)*(12/24)-$BO$12</f>
        <v>0.1666666666666714</v>
      </c>
      <c r="BQ41" s="65">
        <f t="shared" si="91"/>
        <v>0</v>
      </c>
      <c r="BR41" s="545">
        <f t="shared" si="92"/>
        <v>36.666666666666671</v>
      </c>
      <c r="BS41" s="545">
        <f t="shared" si="95"/>
        <v>0.6666666666666714</v>
      </c>
      <c r="BT41" s="66" t="e">
        <f t="shared" si="93"/>
        <v>#REF!</v>
      </c>
      <c r="BU41" s="67">
        <f t="shared" si="96"/>
        <v>0</v>
      </c>
      <c r="BV41" s="67">
        <f t="shared" si="94"/>
        <v>0</v>
      </c>
      <c r="BW41" s="67">
        <f t="shared" si="97"/>
        <v>1</v>
      </c>
      <c r="BX41" s="67">
        <f t="shared" si="98"/>
        <v>0</v>
      </c>
      <c r="BY41" s="68">
        <f t="shared" si="90"/>
        <v>1</v>
      </c>
      <c r="BZ41" s="67">
        <f>+BN41+ABR!BZ41</f>
        <v>0</v>
      </c>
      <c r="CA41" s="67">
        <f>+ABR!CA41+BX41</f>
        <v>6</v>
      </c>
      <c r="CB41" s="68">
        <f t="shared" si="99"/>
        <v>6</v>
      </c>
      <c r="CC41" s="146"/>
      <c r="CE41" s="161">
        <f t="shared" si="85"/>
        <v>7.833333333333333</v>
      </c>
      <c r="CF41" s="125">
        <f t="shared" si="86"/>
        <v>16.666666666666664</v>
      </c>
      <c r="CG41" s="163">
        <f t="shared" si="42"/>
        <v>180</v>
      </c>
      <c r="CH41" s="163">
        <f t="shared" si="43"/>
        <v>12</v>
      </c>
      <c r="CI41" s="163">
        <f t="shared" si="44"/>
        <v>192</v>
      </c>
      <c r="CJ41" s="157">
        <f t="shared" si="37"/>
        <v>8</v>
      </c>
      <c r="CK41" s="418">
        <f>BY41-BV41+ABR!CK41</f>
        <v>6</v>
      </c>
      <c r="CL41" s="424">
        <f t="shared" si="100"/>
        <v>72</v>
      </c>
      <c r="CM41" s="424"/>
      <c r="CN41" s="124">
        <f t="shared" si="46"/>
        <v>7.833333333333333</v>
      </c>
      <c r="CO41" s="128">
        <f t="shared" si="47"/>
        <v>192</v>
      </c>
      <c r="CP41" s="125">
        <f t="shared" si="38"/>
        <v>15.666666666666666</v>
      </c>
      <c r="CQ41" s="125">
        <f t="shared" si="48"/>
        <v>16.666666666666664</v>
      </c>
    </row>
    <row r="42" spans="1:95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409" t="s">
        <v>24</v>
      </c>
      <c r="E42" s="409" t="s">
        <v>24</v>
      </c>
      <c r="F42" s="493"/>
      <c r="G42" s="477"/>
      <c r="H42" s="433" t="s">
        <v>24</v>
      </c>
      <c r="I42" s="409" t="s">
        <v>25</v>
      </c>
      <c r="J42" s="471"/>
      <c r="K42" s="471"/>
      <c r="L42" s="409" t="s">
        <v>25</v>
      </c>
      <c r="M42" s="409" t="s">
        <v>25</v>
      </c>
      <c r="N42" s="478"/>
      <c r="O42" s="473"/>
      <c r="P42" s="409" t="s">
        <v>24</v>
      </c>
      <c r="Q42" s="409" t="s">
        <v>25</v>
      </c>
      <c r="R42" s="471"/>
      <c r="S42" s="471"/>
      <c r="T42" s="409" t="s">
        <v>24</v>
      </c>
      <c r="U42" s="414" t="s">
        <v>25</v>
      </c>
      <c r="V42" s="473"/>
      <c r="W42" s="479" t="s">
        <v>24</v>
      </c>
      <c r="X42" s="409" t="s">
        <v>24</v>
      </c>
      <c r="Y42" s="409" t="s">
        <v>25</v>
      </c>
      <c r="Z42" s="471"/>
      <c r="AA42" s="471"/>
      <c r="AB42" s="414" t="s">
        <v>24</v>
      </c>
      <c r="AC42" s="433" t="s">
        <v>25</v>
      </c>
      <c r="AD42" s="479"/>
      <c r="AE42" s="479"/>
      <c r="AF42" s="409" t="s">
        <v>24</v>
      </c>
      <c r="AG42" s="409" t="s">
        <v>24</v>
      </c>
      <c r="AH42" s="493"/>
      <c r="AI42" s="123">
        <f t="shared" si="65"/>
        <v>10</v>
      </c>
      <c r="AJ42" s="61">
        <f t="shared" si="66"/>
        <v>7</v>
      </c>
      <c r="AK42" s="61">
        <f t="shared" si="87"/>
        <v>0</v>
      </c>
      <c r="AL42" s="61">
        <f t="shared" si="88"/>
        <v>0</v>
      </c>
      <c r="AM42" s="61">
        <f t="shared" si="67"/>
        <v>0</v>
      </c>
      <c r="AN42" s="61">
        <f t="shared" si="68"/>
        <v>0</v>
      </c>
      <c r="AO42" s="61">
        <f t="shared" si="69"/>
        <v>0</v>
      </c>
      <c r="AP42" s="61">
        <f t="shared" si="70"/>
        <v>0</v>
      </c>
      <c r="AQ42" s="61">
        <f t="shared" si="71"/>
        <v>0</v>
      </c>
      <c r="AR42" s="61">
        <f t="shared" si="89"/>
        <v>0</v>
      </c>
      <c r="AS42" s="61">
        <f t="shared" si="72"/>
        <v>0</v>
      </c>
      <c r="AT42" s="61">
        <f t="shared" si="73"/>
        <v>0</v>
      </c>
      <c r="AU42" s="61">
        <f t="shared" si="74"/>
        <v>0</v>
      </c>
      <c r="AV42" s="61">
        <f t="shared" si="75"/>
        <v>0</v>
      </c>
      <c r="AW42" s="61">
        <f t="shared" si="76"/>
        <v>0</v>
      </c>
      <c r="AX42" s="61">
        <f t="shared" si="77"/>
        <v>0</v>
      </c>
      <c r="AY42" s="61">
        <f t="shared" si="78"/>
        <v>0</v>
      </c>
      <c r="AZ42" s="61">
        <f t="shared" si="79"/>
        <v>0</v>
      </c>
      <c r="BA42" s="61">
        <f t="shared" si="80"/>
        <v>0</v>
      </c>
      <c r="BB42" s="61">
        <f t="shared" si="81"/>
        <v>0</v>
      </c>
      <c r="BC42" s="62">
        <f t="shared" si="82"/>
        <v>17</v>
      </c>
      <c r="BD42" s="63">
        <f t="shared" ref="BD42" si="101">IF((BE42-$BD$11)&lt;(-23/24),2,IF((BE42-$BD$11)&lt;0,1,0))</f>
        <v>0</v>
      </c>
      <c r="BE42" s="545">
        <f t="shared" si="40"/>
        <v>8.5</v>
      </c>
      <c r="BF42" s="5">
        <f t="shared" si="49"/>
        <v>0</v>
      </c>
      <c r="BG42" s="5">
        <f t="shared" si="24"/>
        <v>0</v>
      </c>
      <c r="BH42" s="5">
        <f t="shared" si="50"/>
        <v>0</v>
      </c>
      <c r="BI42" s="5">
        <f t="shared" si="51"/>
        <v>0</v>
      </c>
      <c r="BJ42" s="5">
        <f t="shared" si="25"/>
        <v>0</v>
      </c>
      <c r="BK42" s="5">
        <f t="shared" si="52"/>
        <v>0</v>
      </c>
      <c r="BL42" s="5">
        <f t="shared" si="26"/>
        <v>0</v>
      </c>
      <c r="BM42" s="5">
        <f t="shared" si="27"/>
        <v>0</v>
      </c>
      <c r="BN42" s="143">
        <f t="shared" si="28"/>
        <v>0</v>
      </c>
      <c r="BO42" s="145">
        <f>+BE42+ABR!BO42</f>
        <v>35.833333333333336</v>
      </c>
      <c r="BP42" s="64">
        <f>+BO42+(JAN!BN44+FEV!BN42+MAR!BN42+ABR!BN42+BN42)*(12/24)-$BO$12</f>
        <v>0.8333333333333357</v>
      </c>
      <c r="BQ42" s="65">
        <f t="shared" si="91"/>
        <v>0</v>
      </c>
      <c r="BR42" s="545">
        <f t="shared" si="92"/>
        <v>35.833333333333336</v>
      </c>
      <c r="BS42" s="545">
        <f t="shared" si="95"/>
        <v>-0.1666666666666643</v>
      </c>
      <c r="BT42" s="66" t="e">
        <f t="shared" si="93"/>
        <v>#REF!</v>
      </c>
      <c r="BU42" s="67">
        <f t="shared" si="96"/>
        <v>0</v>
      </c>
      <c r="BV42" s="67">
        <f t="shared" si="94"/>
        <v>0</v>
      </c>
      <c r="BW42" s="67">
        <f t="shared" si="97"/>
        <v>0</v>
      </c>
      <c r="BX42" s="67">
        <f t="shared" si="98"/>
        <v>0</v>
      </c>
      <c r="BY42" s="68">
        <f t="shared" si="90"/>
        <v>0</v>
      </c>
      <c r="BZ42" s="67">
        <f>+BN42+ABR!BZ42</f>
        <v>2</v>
      </c>
      <c r="CA42" s="67">
        <f>+ABR!CA42+BX42</f>
        <v>12</v>
      </c>
      <c r="CB42" s="68">
        <f t="shared" si="99"/>
        <v>10</v>
      </c>
      <c r="CE42" s="161">
        <f t="shared" si="85"/>
        <v>8.5</v>
      </c>
      <c r="CF42" s="125">
        <f t="shared" si="86"/>
        <v>17</v>
      </c>
      <c r="CG42" s="163">
        <f t="shared" si="42"/>
        <v>204</v>
      </c>
      <c r="CH42" s="163">
        <f t="shared" si="43"/>
        <v>0</v>
      </c>
      <c r="CI42" s="163">
        <f t="shared" si="44"/>
        <v>204</v>
      </c>
      <c r="CJ42" s="157">
        <f t="shared" si="37"/>
        <v>0</v>
      </c>
      <c r="CK42" s="418">
        <f>BY42-BV42+ABR!CK42</f>
        <v>8</v>
      </c>
      <c r="CL42" s="424">
        <f t="shared" si="100"/>
        <v>96</v>
      </c>
      <c r="CM42" s="424"/>
      <c r="CN42" s="124">
        <f t="shared" si="46"/>
        <v>8.5</v>
      </c>
      <c r="CO42" s="128">
        <f t="shared" si="47"/>
        <v>204</v>
      </c>
      <c r="CP42" s="125">
        <f t="shared" si="38"/>
        <v>17</v>
      </c>
      <c r="CQ42" s="125">
        <f t="shared" si="48"/>
        <v>17</v>
      </c>
    </row>
    <row r="43" spans="1:95" ht="21" customHeight="1" thickBot="1" x14ac:dyDescent="0.3">
      <c r="A43" s="573" t="s">
        <v>113</v>
      </c>
      <c r="B43" s="572" t="s">
        <v>332</v>
      </c>
      <c r="C43" s="24" t="s">
        <v>3</v>
      </c>
      <c r="D43" s="409" t="s">
        <v>24</v>
      </c>
      <c r="E43" s="409" t="s">
        <v>24</v>
      </c>
      <c r="F43" s="493" t="s">
        <v>49</v>
      </c>
      <c r="G43" s="477"/>
      <c r="H43" s="433" t="s">
        <v>24</v>
      </c>
      <c r="I43" s="409" t="s">
        <v>25</v>
      </c>
      <c r="J43" s="471"/>
      <c r="K43" s="471"/>
      <c r="L43" s="409" t="s">
        <v>27</v>
      </c>
      <c r="M43" s="409" t="s">
        <v>25</v>
      </c>
      <c r="N43" s="478" t="s">
        <v>49</v>
      </c>
      <c r="O43" s="473"/>
      <c r="P43" s="409" t="s">
        <v>24</v>
      </c>
      <c r="Q43" s="409" t="s">
        <v>25</v>
      </c>
      <c r="R43" s="471"/>
      <c r="S43" s="471"/>
      <c r="T43" s="409" t="s">
        <v>24</v>
      </c>
      <c r="U43" s="414" t="s">
        <v>25</v>
      </c>
      <c r="V43" s="473"/>
      <c r="W43" s="479"/>
      <c r="X43" s="409" t="s">
        <v>32</v>
      </c>
      <c r="Y43" s="409" t="s">
        <v>32</v>
      </c>
      <c r="Z43" s="471" t="s">
        <v>350</v>
      </c>
      <c r="AA43" s="471" t="s">
        <v>351</v>
      </c>
      <c r="AB43" s="414" t="s">
        <v>32</v>
      </c>
      <c r="AC43" s="433" t="s">
        <v>32</v>
      </c>
      <c r="AD43" s="479"/>
      <c r="AE43" s="479"/>
      <c r="AF43" s="409" t="s">
        <v>24</v>
      </c>
      <c r="AG43" s="409" t="s">
        <v>24</v>
      </c>
      <c r="AH43" s="493"/>
      <c r="AI43" s="123">
        <f t="shared" si="65"/>
        <v>7</v>
      </c>
      <c r="AJ43" s="61">
        <f t="shared" si="66"/>
        <v>4</v>
      </c>
      <c r="AK43" s="61">
        <f t="shared" si="87"/>
        <v>0</v>
      </c>
      <c r="AL43" s="61">
        <f t="shared" si="88"/>
        <v>0</v>
      </c>
      <c r="AM43" s="61">
        <f t="shared" si="67"/>
        <v>0</v>
      </c>
      <c r="AN43" s="61">
        <f t="shared" si="68"/>
        <v>0</v>
      </c>
      <c r="AO43" s="61">
        <f t="shared" si="69"/>
        <v>1</v>
      </c>
      <c r="AP43" s="61">
        <f t="shared" si="70"/>
        <v>0</v>
      </c>
      <c r="AQ43" s="61">
        <f t="shared" si="71"/>
        <v>4</v>
      </c>
      <c r="AR43" s="61">
        <f t="shared" si="89"/>
        <v>0</v>
      </c>
      <c r="AS43" s="61">
        <f t="shared" si="72"/>
        <v>0</v>
      </c>
      <c r="AT43" s="61">
        <f t="shared" si="73"/>
        <v>0</v>
      </c>
      <c r="AU43" s="61">
        <f t="shared" si="74"/>
        <v>0</v>
      </c>
      <c r="AV43" s="61">
        <f t="shared" si="75"/>
        <v>0</v>
      </c>
      <c r="AW43" s="61">
        <f t="shared" si="76"/>
        <v>0</v>
      </c>
      <c r="AX43" s="61">
        <f t="shared" si="77"/>
        <v>0</v>
      </c>
      <c r="AY43" s="61">
        <f t="shared" si="78"/>
        <v>0</v>
      </c>
      <c r="AZ43" s="61">
        <f>COUNTIF($D43:$AH43,"OJTD")+COUNTIF($D43:$AH43,"OJTN")</f>
        <v>0</v>
      </c>
      <c r="BA43" s="61">
        <f t="shared" si="80"/>
        <v>0</v>
      </c>
      <c r="BB43" s="61">
        <f t="shared" si="81"/>
        <v>0</v>
      </c>
      <c r="BC43" s="62">
        <f t="shared" si="82"/>
        <v>14.666666666666666</v>
      </c>
      <c r="BD43" s="63"/>
      <c r="BE43" s="545">
        <f t="shared" si="40"/>
        <v>7.333333333333333</v>
      </c>
      <c r="BF43" s="5">
        <f t="shared" si="49"/>
        <v>0</v>
      </c>
      <c r="BG43" s="5">
        <f t="shared" si="24"/>
        <v>0</v>
      </c>
      <c r="BH43" s="5">
        <f t="shared" si="50"/>
        <v>0</v>
      </c>
      <c r="BI43" s="5">
        <f t="shared" si="51"/>
        <v>0</v>
      </c>
      <c r="BJ43" s="5">
        <f t="shared" si="25"/>
        <v>0</v>
      </c>
      <c r="BK43" s="5">
        <f t="shared" si="52"/>
        <v>2</v>
      </c>
      <c r="BL43" s="5">
        <f t="shared" si="26"/>
        <v>0</v>
      </c>
      <c r="BM43" s="5">
        <f t="shared" si="27"/>
        <v>0</v>
      </c>
      <c r="BN43" s="143">
        <f t="shared" si="28"/>
        <v>0</v>
      </c>
      <c r="BO43" s="145">
        <f>+BE43+ABR!BO43</f>
        <v>29.5</v>
      </c>
      <c r="BP43" s="837" t="e">
        <f>+BO43+(JAN!#REF!+FEV!BN43+MAR!BN43+ABR!BN43+BN43)*(12/24)-$BO$12+"144:00"</f>
        <v>#REF!</v>
      </c>
      <c r="BQ43" s="65" t="e">
        <f t="shared" si="91"/>
        <v>#REF!</v>
      </c>
      <c r="BR43" s="838">
        <f>+BO43+BY43*$BD$2+"144:00"</f>
        <v>36.5</v>
      </c>
      <c r="BS43" s="545">
        <f>+BR43-$BO$12</f>
        <v>0.5</v>
      </c>
      <c r="BT43" s="66" t="e">
        <f t="shared" si="93"/>
        <v>#REF!</v>
      </c>
      <c r="BU43" s="67">
        <f t="shared" si="96"/>
        <v>0</v>
      </c>
      <c r="BV43" s="67">
        <f t="shared" si="94"/>
        <v>0</v>
      </c>
      <c r="BW43" s="67">
        <f t="shared" si="97"/>
        <v>2</v>
      </c>
      <c r="BX43" s="67">
        <f t="shared" si="98"/>
        <v>0</v>
      </c>
      <c r="BY43" s="68">
        <f t="shared" si="90"/>
        <v>2</v>
      </c>
      <c r="BZ43" s="67" t="e">
        <f>+BN43+ABR!BZ43</f>
        <v>#REF!</v>
      </c>
      <c r="CA43" s="67">
        <f>+ABR!CA43+BX43</f>
        <v>0</v>
      </c>
      <c r="CB43" s="68" t="e">
        <f t="shared" si="99"/>
        <v>#REF!</v>
      </c>
      <c r="CE43" s="161">
        <f t="shared" si="85"/>
        <v>7.333333333333333</v>
      </c>
      <c r="CF43" s="125">
        <f t="shared" si="86"/>
        <v>16.666666666666664</v>
      </c>
      <c r="CG43" s="163">
        <f t="shared" si="42"/>
        <v>144</v>
      </c>
      <c r="CH43" s="163">
        <f t="shared" si="43"/>
        <v>24</v>
      </c>
      <c r="CI43" s="163">
        <f t="shared" si="44"/>
        <v>168</v>
      </c>
      <c r="CJ43" s="157">
        <f t="shared" si="37"/>
        <v>32</v>
      </c>
      <c r="CK43" s="418">
        <f>BY43-BV43+ABR!CK43</f>
        <v>6</v>
      </c>
      <c r="CL43" s="424">
        <f t="shared" si="100"/>
        <v>72</v>
      </c>
      <c r="CM43" s="424"/>
      <c r="CN43" s="124">
        <f t="shared" si="46"/>
        <v>7.333333333333333</v>
      </c>
      <c r="CO43" s="128">
        <f t="shared" si="47"/>
        <v>168</v>
      </c>
      <c r="CP43" s="125">
        <f t="shared" si="38"/>
        <v>14.666666666666666</v>
      </c>
      <c r="CQ43" s="125">
        <f t="shared" si="48"/>
        <v>16.666666666666664</v>
      </c>
    </row>
    <row r="44" spans="1:95" ht="21" customHeight="1" thickBot="1" x14ac:dyDescent="0.3">
      <c r="A44" s="59" t="s">
        <v>21</v>
      </c>
      <c r="B44" s="59" t="s">
        <v>22</v>
      </c>
      <c r="C44" s="222" t="s">
        <v>23</v>
      </c>
      <c r="D44" s="261">
        <v>1</v>
      </c>
      <c r="E44" s="262">
        <v>2</v>
      </c>
      <c r="F44" s="262">
        <v>3</v>
      </c>
      <c r="G44" s="596">
        <v>4</v>
      </c>
      <c r="H44" s="305">
        <v>5</v>
      </c>
      <c r="I44" s="262">
        <v>6</v>
      </c>
      <c r="J44" s="262">
        <v>7</v>
      </c>
      <c r="K44" s="262">
        <v>8</v>
      </c>
      <c r="L44" s="261">
        <v>9</v>
      </c>
      <c r="M44" s="262">
        <v>10</v>
      </c>
      <c r="N44" s="596">
        <v>11</v>
      </c>
      <c r="O44" s="305">
        <v>12</v>
      </c>
      <c r="P44" s="262">
        <v>13</v>
      </c>
      <c r="Q44" s="262">
        <v>14</v>
      </c>
      <c r="R44" s="262">
        <v>15</v>
      </c>
      <c r="S44" s="262">
        <v>16</v>
      </c>
      <c r="T44" s="261">
        <v>17</v>
      </c>
      <c r="U44" s="596">
        <v>18</v>
      </c>
      <c r="V44" s="305">
        <v>19</v>
      </c>
      <c r="W44" s="262">
        <v>20</v>
      </c>
      <c r="X44" s="262">
        <v>21</v>
      </c>
      <c r="Y44" s="262">
        <v>22</v>
      </c>
      <c r="Z44" s="262">
        <v>23</v>
      </c>
      <c r="AA44" s="262">
        <v>24</v>
      </c>
      <c r="AB44" s="597">
        <v>25</v>
      </c>
      <c r="AC44" s="305">
        <v>26</v>
      </c>
      <c r="AD44" s="262">
        <v>27</v>
      </c>
      <c r="AE44" s="262">
        <v>28</v>
      </c>
      <c r="AF44" s="261">
        <v>29</v>
      </c>
      <c r="AG44" s="262">
        <v>30</v>
      </c>
      <c r="AH44" s="262">
        <v>31</v>
      </c>
      <c r="AI44" s="131">
        <f>SUM(AI30:AI43)</f>
        <v>102</v>
      </c>
      <c r="AJ44" s="131">
        <f>SUM(AJ30:AJ43)</f>
        <v>76</v>
      </c>
      <c r="AK44" s="131">
        <f>SUM(AK30:AK43)</f>
        <v>0</v>
      </c>
      <c r="AL44" s="131">
        <f>SUM(AL30:AL43)</f>
        <v>0</v>
      </c>
      <c r="AM44" s="131">
        <f>SUM(AM30:AM43)</f>
        <v>0</v>
      </c>
      <c r="AN44" s="131">
        <f>SUM(AN30:AN43)</f>
        <v>9</v>
      </c>
      <c r="AO44" s="131">
        <f>SUM(AO30:AO43)</f>
        <v>8</v>
      </c>
      <c r="AP44" s="131">
        <f>SUM(AP30:AP43)</f>
        <v>8</v>
      </c>
      <c r="AQ44" s="131">
        <f>SUM(AQ30:AQ43)</f>
        <v>29</v>
      </c>
      <c r="AR44" s="131">
        <f>SUM(AR30:AR43)</f>
        <v>0</v>
      </c>
      <c r="AS44" s="131">
        <f>SUM(AS30:AS43)</f>
        <v>0</v>
      </c>
      <c r="AT44" s="131">
        <f>SUM(AT30:AT43)</f>
        <v>0</v>
      </c>
      <c r="AU44" s="131">
        <f>SUM(AU30:AU43)</f>
        <v>0</v>
      </c>
      <c r="AV44" s="131">
        <f>SUM(AV30:AV43)</f>
        <v>0</v>
      </c>
      <c r="AW44" s="131">
        <f>SUM(AW30:AW43)</f>
        <v>0</v>
      </c>
      <c r="AX44" s="131">
        <f>SUM(AX30:AX43)</f>
        <v>0</v>
      </c>
      <c r="AY44" s="131">
        <f>SUM(AY30:AY43)</f>
        <v>0</v>
      </c>
      <c r="AZ44" s="131">
        <f>SUM(AZ30:AZ43)</f>
        <v>0</v>
      </c>
      <c r="BA44" s="131">
        <f>SUM(BA30:BA43)</f>
        <v>0</v>
      </c>
      <c r="BB44" s="131">
        <f>SUM(BB30:BB43)</f>
        <v>0</v>
      </c>
      <c r="BC44" s="131">
        <f>SUM(BC30:BC43)</f>
        <v>214.33333333333331</v>
      </c>
      <c r="BD44" s="71"/>
      <c r="BE44" s="545"/>
      <c r="BF44" s="265">
        <f t="shared" si="49"/>
        <v>0</v>
      </c>
      <c r="BG44" s="265">
        <f t="shared" si="24"/>
        <v>0</v>
      </c>
      <c r="BH44" s="265">
        <f t="shared" si="50"/>
        <v>0</v>
      </c>
      <c r="BI44" s="265">
        <f t="shared" si="51"/>
        <v>0</v>
      </c>
      <c r="BJ44" s="265">
        <f t="shared" si="25"/>
        <v>0</v>
      </c>
      <c r="BK44" s="265">
        <f t="shared" si="52"/>
        <v>0</v>
      </c>
      <c r="BL44" s="265">
        <f t="shared" si="26"/>
        <v>0</v>
      </c>
      <c r="BM44" s="265">
        <f t="shared" si="27"/>
        <v>0</v>
      </c>
      <c r="BN44" s="266">
        <f t="shared" si="28"/>
        <v>0</v>
      </c>
      <c r="BO44" s="148" t="s">
        <v>191</v>
      </c>
      <c r="BP44" s="77" t="e">
        <f>AVERAGE(BP29:BP43)</f>
        <v>#REF!</v>
      </c>
      <c r="BQ44" s="77"/>
      <c r="BR44" s="76" t="s">
        <v>191</v>
      </c>
      <c r="BS44" s="77" t="e">
        <f>AVERAGE(BS29:BS43)</f>
        <v>#REF!</v>
      </c>
      <c r="BT44" s="78"/>
      <c r="BU44" s="79"/>
      <c r="BV44" s="79"/>
      <c r="BW44" s="79"/>
      <c r="BX44" s="79"/>
      <c r="BY44" s="79"/>
      <c r="BZ44" s="79"/>
      <c r="CA44" s="79"/>
      <c r="CB44" s="80" t="e">
        <f>SUM(CB30:CB43)</f>
        <v>#REF!</v>
      </c>
      <c r="CE44" s="161"/>
      <c r="CF44" s="125"/>
      <c r="CG44" s="163"/>
      <c r="CH44" s="163"/>
      <c r="CI44" s="163"/>
      <c r="CJ44" s="157"/>
      <c r="CK44" s="418">
        <f>BY44-BV44+ABR!CK44</f>
        <v>0</v>
      </c>
      <c r="CL44" s="424"/>
      <c r="CM44" s="424"/>
      <c r="CN44" s="124"/>
      <c r="CO44" s="128">
        <f t="shared" si="47"/>
        <v>0</v>
      </c>
      <c r="CP44" s="125"/>
      <c r="CQ44" s="125"/>
    </row>
    <row r="45" spans="1:95" ht="26.1" customHeight="1" thickBot="1" x14ac:dyDescent="0.3">
      <c r="A45" s="600" t="s">
        <v>116</v>
      </c>
      <c r="B45" s="605" t="s">
        <v>117</v>
      </c>
      <c r="C45" s="25" t="s">
        <v>1</v>
      </c>
      <c r="D45" s="471"/>
      <c r="E45" s="409" t="s">
        <v>25</v>
      </c>
      <c r="F45" s="409" t="s">
        <v>25</v>
      </c>
      <c r="G45" s="478" t="s">
        <v>49</v>
      </c>
      <c r="H45" s="473"/>
      <c r="I45" s="409" t="s">
        <v>24</v>
      </c>
      <c r="J45" s="409" t="s">
        <v>25</v>
      </c>
      <c r="K45" s="471"/>
      <c r="L45" s="471"/>
      <c r="M45" s="409" t="s">
        <v>24</v>
      </c>
      <c r="N45" s="414" t="s">
        <v>25</v>
      </c>
      <c r="O45" s="473" t="s">
        <v>57</v>
      </c>
      <c r="P45" s="479"/>
      <c r="Q45" s="409" t="s">
        <v>24</v>
      </c>
      <c r="R45" s="409" t="s">
        <v>25</v>
      </c>
      <c r="S45" s="471"/>
      <c r="T45" s="471"/>
      <c r="U45" s="414" t="s">
        <v>24</v>
      </c>
      <c r="V45" s="433" t="s">
        <v>25</v>
      </c>
      <c r="W45" s="479"/>
      <c r="X45" s="479"/>
      <c r="Y45" s="409" t="s">
        <v>24</v>
      </c>
      <c r="Z45" s="409" t="s">
        <v>24</v>
      </c>
      <c r="AA45" s="493"/>
      <c r="AB45" s="477"/>
      <c r="AC45" s="433" t="s">
        <v>24</v>
      </c>
      <c r="AD45" s="409" t="s">
        <v>25</v>
      </c>
      <c r="AE45" s="471"/>
      <c r="AF45" s="471"/>
      <c r="AG45" s="409" t="s">
        <v>25</v>
      </c>
      <c r="AH45" s="409" t="s">
        <v>25</v>
      </c>
      <c r="AI45" s="123">
        <f t="shared" ref="AI45:AI58" si="102">COUNTIF($D45:$AH45,"D")</f>
        <v>7</v>
      </c>
      <c r="AJ45" s="61">
        <f t="shared" ref="AJ45:AJ58" si="103">COUNTIF($D45:$AH45,"N")</f>
        <v>9</v>
      </c>
      <c r="AK45" s="61">
        <f t="shared" ref="AK45:AK58" si="104">COUNTIF($D45:$AH45,"DTS4S")+COUNTIF($D45:$AH45,"DTS4S1")</f>
        <v>0</v>
      </c>
      <c r="AL45" s="61">
        <f t="shared" ref="AL45:AL58" si="105">COUNTIF($D45:$AH45,"NTS4S")+COUNTIF($D45:$AH45,"NTS4S1")</f>
        <v>0</v>
      </c>
      <c r="AM45" s="61">
        <f t="shared" ref="AM45:AM58" si="106">COUNTIF($D45:$AH45,"S")</f>
        <v>0</v>
      </c>
      <c r="AN45" s="61">
        <f t="shared" ref="AN45:AN58" si="107">COUNTIF($D45:$AH45,"DT")</f>
        <v>0</v>
      </c>
      <c r="AO45" s="61">
        <f t="shared" ref="AO45:AO58" si="108">COUNTIF($D45:$AH45,"NT")</f>
        <v>0</v>
      </c>
      <c r="AP45" s="61">
        <f t="shared" ref="AP45:AP58" si="109">COUNTIF($D45:$AH45,"t")</f>
        <v>0</v>
      </c>
      <c r="AQ45" s="61">
        <f t="shared" ref="AQ45:AQ58" si="110">COUNTIF($D45:$AH45,"FE")</f>
        <v>0</v>
      </c>
      <c r="AR45" s="61">
        <f>COUNTIF($D45:$AH45,"LN")</f>
        <v>0</v>
      </c>
      <c r="AS45" s="61">
        <f t="shared" ref="AS45:AS58" si="111">COUNTIF($D45:$AH45,"DS")</f>
        <v>0</v>
      </c>
      <c r="AT45" s="61">
        <f t="shared" ref="AT45:AT58" si="112">COUNTIF($D45:$AH45,"DISP")</f>
        <v>0</v>
      </c>
      <c r="AU45" s="61">
        <f t="shared" ref="AU45:AU58" si="113">COUNTIF($D45:$AH45,"L")</f>
        <v>0</v>
      </c>
      <c r="AV45" s="61">
        <f t="shared" ref="AV45:AV58" si="114">COUNTIF($D45:$AH45,"B")</f>
        <v>0</v>
      </c>
      <c r="AW45" s="61">
        <f t="shared" ref="AW45:AW58" si="115">COUNTIF($D45:$AH45,"SA")</f>
        <v>0</v>
      </c>
      <c r="AX45" s="61">
        <f t="shared" ref="AX45:AX58" si="116">COUNTIF($D45:$AH45,"SAT")</f>
        <v>0</v>
      </c>
      <c r="AY45" s="61">
        <f t="shared" ref="AY45:AY58" si="117">COUNTIF($D45:$AH45,"SE")</f>
        <v>0</v>
      </c>
      <c r="AZ45" s="61">
        <f t="shared" ref="AZ45:AZ58" si="118">COUNTIF($D45:$AH45,"OJTD")+COUNTIF($D45:$AH45,"OJTN")</f>
        <v>0</v>
      </c>
      <c r="BA45" s="61">
        <f t="shared" ref="BA45:BA58" si="119">COUNTIF($D45:$AH45,"TR")</f>
        <v>0</v>
      </c>
      <c r="BB45" s="61">
        <f t="shared" ref="BB45:BB58" si="120">COUNTIF($D45:$AH45,"F")</f>
        <v>0</v>
      </c>
      <c r="BC45" s="62">
        <f t="shared" ref="BC45:BC58" si="121">+AI45+AJ45+AN45+AO45+((AQ45+AU45+AV45+AY45)*8)/12+AW45+AX45+AZ45+BA45+AM45</f>
        <v>16</v>
      </c>
      <c r="BD45" s="63"/>
      <c r="BE45" s="545">
        <f>+AI45*$BD$2+AJ45*$BD$6+AN45*$BD$2+AO45*$BD$6+AQ45*8/24+AU45*8/24+AV45*8/24+AW45*8/24+AX45*12/24+AY45*8/24+AZ45*$BD$2+BA45*8/24+BN45*(0/24)+(AM45*$BE$2)+AK45*$BF$2+AL45*$BF$6+AR45*$BD$2</f>
        <v>8</v>
      </c>
      <c r="BF45" s="5">
        <f t="shared" si="49"/>
        <v>0</v>
      </c>
      <c r="BG45" s="5">
        <f t="shared" si="24"/>
        <v>1</v>
      </c>
      <c r="BH45" s="5">
        <f t="shared" si="50"/>
        <v>0</v>
      </c>
      <c r="BI45" s="5">
        <f t="shared" si="51"/>
        <v>0</v>
      </c>
      <c r="BJ45" s="5">
        <f t="shared" si="25"/>
        <v>0</v>
      </c>
      <c r="BK45" s="5">
        <f t="shared" si="52"/>
        <v>1</v>
      </c>
      <c r="BL45" s="5">
        <f t="shared" si="26"/>
        <v>0</v>
      </c>
      <c r="BM45" s="5">
        <f t="shared" si="27"/>
        <v>0</v>
      </c>
      <c r="BN45" s="143">
        <f t="shared" si="28"/>
        <v>0</v>
      </c>
      <c r="BO45" s="145">
        <f>+BE45+ABR!BO45</f>
        <v>36.333333333333336</v>
      </c>
      <c r="BP45" s="64">
        <f>+BO45+(JAN!BN47+FEV!BN45+MAR!BN45+ABR!BN45+BN45)*(12/24)-$BO$12</f>
        <v>0.8333333333333357</v>
      </c>
      <c r="BQ45" s="65">
        <f t="shared" ref="BQ45:BQ50" si="122">IF(BP45&gt;=(-11/24),0,(-BP45)/(12/24))</f>
        <v>0</v>
      </c>
      <c r="BR45" s="545">
        <f t="shared" ref="BR45:BR50" si="123">+BO45+BY45*$BD$2</f>
        <v>37.333333333333336</v>
      </c>
      <c r="BS45" s="545">
        <f t="shared" ref="BS45:BS50" si="124">+BR45-$BO$12</f>
        <v>1.3333333333333357</v>
      </c>
      <c r="BT45" s="66" t="e">
        <f t="shared" ref="BT45:BT55" si="125">+(BR45/$BR$77)-1</f>
        <v>#REF!</v>
      </c>
      <c r="BU45" s="67">
        <f t="shared" ref="BU45:BU58" si="126">+BF45+BG45</f>
        <v>1</v>
      </c>
      <c r="BV45" s="67">
        <f t="shared" ref="BV45:BV58" si="127">+BH45+BI45</f>
        <v>0</v>
      </c>
      <c r="BW45" s="67">
        <f t="shared" ref="BW45:BW58" si="128">+BJ45+BK45</f>
        <v>1</v>
      </c>
      <c r="BX45" s="67">
        <f t="shared" ref="BX45:BX58" si="129">+BL45+BM45</f>
        <v>0</v>
      </c>
      <c r="BY45" s="68">
        <f t="shared" ref="BY45:BY58" si="130">+BU45+BV45+BW45+BX45</f>
        <v>2</v>
      </c>
      <c r="BZ45" s="67">
        <f>+BN45+ABR!BZ45</f>
        <v>1</v>
      </c>
      <c r="CA45" s="67">
        <f>+ABR!CA45+BX45</f>
        <v>10</v>
      </c>
      <c r="CB45" s="68">
        <f t="shared" ref="CB45:CB46" si="131">+CA45-BZ45</f>
        <v>9</v>
      </c>
      <c r="CE45" s="161">
        <f t="shared" ref="CE45:CE58" si="132">+BE45</f>
        <v>8</v>
      </c>
      <c r="CF45" s="125">
        <f t="shared" ref="CF45:CF48" si="133">+BC45+BF45+BG45+BJ45+BK45+BL45+BM45+BH45+BI45</f>
        <v>18</v>
      </c>
      <c r="CG45" s="163">
        <f t="shared" si="42"/>
        <v>192</v>
      </c>
      <c r="CH45" s="163">
        <f t="shared" si="43"/>
        <v>24</v>
      </c>
      <c r="CI45" s="163">
        <f t="shared" si="44"/>
        <v>216</v>
      </c>
      <c r="CJ45" s="157">
        <f t="shared" si="37"/>
        <v>0</v>
      </c>
      <c r="CK45" s="418">
        <f>BY45-BV45+ABR!CK45</f>
        <v>8</v>
      </c>
      <c r="CL45" s="424">
        <f t="shared" ref="CL45:CL48" si="134">CK45*12+BV45*8</f>
        <v>96</v>
      </c>
      <c r="CM45" s="424"/>
      <c r="CN45" s="124">
        <f t="shared" si="46"/>
        <v>8</v>
      </c>
      <c r="CO45" s="128">
        <f t="shared" si="47"/>
        <v>216</v>
      </c>
      <c r="CP45" s="125">
        <f t="shared" si="38"/>
        <v>16</v>
      </c>
      <c r="CQ45" s="125">
        <f t="shared" si="48"/>
        <v>18</v>
      </c>
    </row>
    <row r="46" spans="1:95" ht="21" customHeight="1" thickBot="1" x14ac:dyDescent="0.3">
      <c r="A46" s="600" t="s">
        <v>118</v>
      </c>
      <c r="B46" s="605" t="s">
        <v>63</v>
      </c>
      <c r="C46" s="25" t="s">
        <v>2</v>
      </c>
      <c r="D46" s="471"/>
      <c r="E46" s="409" t="s">
        <v>25</v>
      </c>
      <c r="F46" s="409" t="s">
        <v>25</v>
      </c>
      <c r="G46" s="478"/>
      <c r="H46" s="473" t="s">
        <v>27</v>
      </c>
      <c r="I46" s="409" t="s">
        <v>31</v>
      </c>
      <c r="J46" s="409" t="s">
        <v>25</v>
      </c>
      <c r="K46" s="471"/>
      <c r="L46" s="471"/>
      <c r="M46" s="409" t="s">
        <v>24</v>
      </c>
      <c r="N46" s="414" t="s">
        <v>25</v>
      </c>
      <c r="O46" s="473"/>
      <c r="P46" s="479" t="s">
        <v>27</v>
      </c>
      <c r="Q46" s="409" t="s">
        <v>31</v>
      </c>
      <c r="R46" s="409" t="s">
        <v>25</v>
      </c>
      <c r="S46" s="471" t="s">
        <v>25</v>
      </c>
      <c r="T46" s="471"/>
      <c r="U46" s="414" t="s">
        <v>24</v>
      </c>
      <c r="V46" s="434" t="s">
        <v>25</v>
      </c>
      <c r="W46" s="479"/>
      <c r="X46" s="479"/>
      <c r="Y46" s="409" t="s">
        <v>32</v>
      </c>
      <c r="Z46" s="409" t="s">
        <v>32</v>
      </c>
      <c r="AA46" s="501" t="s">
        <v>24</v>
      </c>
      <c r="AB46" s="477"/>
      <c r="AC46" s="433" t="s">
        <v>32</v>
      </c>
      <c r="AD46" s="409" t="s">
        <v>32</v>
      </c>
      <c r="AE46" s="471"/>
      <c r="AF46" s="471"/>
      <c r="AG46" s="409" t="s">
        <v>25</v>
      </c>
      <c r="AH46" s="409" t="s">
        <v>25</v>
      </c>
      <c r="AI46" s="123">
        <f t="shared" si="102"/>
        <v>3</v>
      </c>
      <c r="AJ46" s="61">
        <f t="shared" si="103"/>
        <v>9</v>
      </c>
      <c r="AK46" s="61">
        <f t="shared" si="104"/>
        <v>0</v>
      </c>
      <c r="AL46" s="61">
        <f t="shared" si="105"/>
        <v>0</v>
      </c>
      <c r="AM46" s="61">
        <f t="shared" si="106"/>
        <v>0</v>
      </c>
      <c r="AN46" s="61">
        <f t="shared" si="107"/>
        <v>0</v>
      </c>
      <c r="AO46" s="61">
        <f t="shared" si="108"/>
        <v>2</v>
      </c>
      <c r="AP46" s="61">
        <f t="shared" si="109"/>
        <v>2</v>
      </c>
      <c r="AQ46" s="61">
        <f t="shared" si="110"/>
        <v>4</v>
      </c>
      <c r="AR46" s="61">
        <f t="shared" ref="AR46:AR58" si="135">COUNTIF($D46:$AH46,"LN")</f>
        <v>0</v>
      </c>
      <c r="AS46" s="61">
        <f t="shared" si="111"/>
        <v>0</v>
      </c>
      <c r="AT46" s="61">
        <f t="shared" si="112"/>
        <v>0</v>
      </c>
      <c r="AU46" s="61">
        <f t="shared" si="113"/>
        <v>0</v>
      </c>
      <c r="AV46" s="61">
        <f t="shared" si="114"/>
        <v>0</v>
      </c>
      <c r="AW46" s="61">
        <f t="shared" si="115"/>
        <v>0</v>
      </c>
      <c r="AX46" s="61">
        <f t="shared" si="116"/>
        <v>0</v>
      </c>
      <c r="AY46" s="61">
        <f t="shared" si="117"/>
        <v>0</v>
      </c>
      <c r="AZ46" s="61">
        <f t="shared" si="118"/>
        <v>0</v>
      </c>
      <c r="BA46" s="61">
        <f t="shared" si="119"/>
        <v>0</v>
      </c>
      <c r="BB46" s="61">
        <f t="shared" si="120"/>
        <v>0</v>
      </c>
      <c r="BC46" s="62">
        <f t="shared" si="121"/>
        <v>16.666666666666668</v>
      </c>
      <c r="BD46" s="63"/>
      <c r="BE46" s="545">
        <f t="shared" si="40"/>
        <v>8.3333333333333339</v>
      </c>
      <c r="BF46" s="5">
        <f t="shared" si="49"/>
        <v>0</v>
      </c>
      <c r="BG46" s="5">
        <f t="shared" si="24"/>
        <v>0</v>
      </c>
      <c r="BH46" s="5">
        <f t="shared" si="50"/>
        <v>0</v>
      </c>
      <c r="BI46" s="5">
        <f t="shared" si="51"/>
        <v>0</v>
      </c>
      <c r="BJ46" s="5">
        <f t="shared" si="25"/>
        <v>0</v>
      </c>
      <c r="BK46" s="5">
        <f t="shared" si="52"/>
        <v>0</v>
      </c>
      <c r="BL46" s="5">
        <f t="shared" si="26"/>
        <v>0</v>
      </c>
      <c r="BM46" s="5">
        <f t="shared" si="27"/>
        <v>0</v>
      </c>
      <c r="BN46" s="143">
        <f t="shared" si="28"/>
        <v>0</v>
      </c>
      <c r="BO46" s="145">
        <f>+BE46+ABR!BO46</f>
        <v>36.666666666666671</v>
      </c>
      <c r="BP46" s="64">
        <f>+BO46+(JAN!BN48+FEV!BN46+MAR!BN46+ABR!BN46+BN46)*(12/24)-$BO$12</f>
        <v>0.6666666666666714</v>
      </c>
      <c r="BQ46" s="65">
        <f t="shared" si="122"/>
        <v>0</v>
      </c>
      <c r="BR46" s="545">
        <f t="shared" si="123"/>
        <v>36.666666666666671</v>
      </c>
      <c r="BS46" s="545">
        <f t="shared" si="124"/>
        <v>0.6666666666666714</v>
      </c>
      <c r="BT46" s="66" t="e">
        <f t="shared" si="125"/>
        <v>#REF!</v>
      </c>
      <c r="BU46" s="67">
        <f t="shared" si="126"/>
        <v>0</v>
      </c>
      <c r="BV46" s="67">
        <f t="shared" si="127"/>
        <v>0</v>
      </c>
      <c r="BW46" s="67">
        <f t="shared" si="128"/>
        <v>0</v>
      </c>
      <c r="BX46" s="67">
        <f t="shared" si="129"/>
        <v>0</v>
      </c>
      <c r="BY46" s="68">
        <f t="shared" si="130"/>
        <v>0</v>
      </c>
      <c r="BZ46" s="67">
        <f>+BN46+ABR!BZ46</f>
        <v>0</v>
      </c>
      <c r="CA46" s="67">
        <f>+ABR!CA46+BX46</f>
        <v>19</v>
      </c>
      <c r="CB46" s="68">
        <f t="shared" si="131"/>
        <v>19</v>
      </c>
      <c r="CE46" s="161">
        <f t="shared" si="132"/>
        <v>8.3333333333333339</v>
      </c>
      <c r="CF46" s="125">
        <f t="shared" si="133"/>
        <v>16.666666666666668</v>
      </c>
      <c r="CG46" s="163">
        <f t="shared" si="42"/>
        <v>168</v>
      </c>
      <c r="CH46" s="163">
        <f t="shared" si="43"/>
        <v>0</v>
      </c>
      <c r="CI46" s="163">
        <f t="shared" si="44"/>
        <v>168</v>
      </c>
      <c r="CJ46" s="157">
        <f t="shared" si="37"/>
        <v>32</v>
      </c>
      <c r="CK46" s="418">
        <f>BY46-BV46+ABR!CK46</f>
        <v>8</v>
      </c>
      <c r="CL46" s="424">
        <f t="shared" si="134"/>
        <v>96</v>
      </c>
      <c r="CM46" s="424"/>
      <c r="CN46" s="124">
        <f t="shared" si="46"/>
        <v>8.3333333333333339</v>
      </c>
      <c r="CO46" s="128">
        <f t="shared" si="47"/>
        <v>168</v>
      </c>
      <c r="CP46" s="125">
        <f t="shared" si="38"/>
        <v>16.666666666666668</v>
      </c>
      <c r="CQ46" s="125">
        <f t="shared" si="48"/>
        <v>16.666666666666668</v>
      </c>
    </row>
    <row r="47" spans="1:95" ht="21" customHeight="1" thickBot="1" x14ac:dyDescent="0.3">
      <c r="A47" s="600" t="s">
        <v>120</v>
      </c>
      <c r="B47" s="605" t="s">
        <v>94</v>
      </c>
      <c r="C47" s="25" t="s">
        <v>2</v>
      </c>
      <c r="D47" s="406" t="s">
        <v>37</v>
      </c>
      <c r="E47" s="410" t="s">
        <v>37</v>
      </c>
      <c r="F47" s="410"/>
      <c r="G47" s="417"/>
      <c r="H47" s="428" t="s">
        <v>37</v>
      </c>
      <c r="I47" s="410" t="s">
        <v>37</v>
      </c>
      <c r="J47" s="410" t="s">
        <v>37</v>
      </c>
      <c r="K47" s="410" t="s">
        <v>37</v>
      </c>
      <c r="L47" s="410" t="s">
        <v>37</v>
      </c>
      <c r="M47" s="410"/>
      <c r="N47" s="417"/>
      <c r="O47" s="428" t="s">
        <v>37</v>
      </c>
      <c r="P47" s="410" t="s">
        <v>37</v>
      </c>
      <c r="Q47" s="410" t="s">
        <v>37</v>
      </c>
      <c r="R47" s="410" t="s">
        <v>37</v>
      </c>
      <c r="S47" s="410" t="s">
        <v>37</v>
      </c>
      <c r="T47" s="410"/>
      <c r="U47" s="417"/>
      <c r="V47" s="363" t="s">
        <v>37</v>
      </c>
      <c r="W47" s="410" t="s">
        <v>37</v>
      </c>
      <c r="X47" s="410" t="s">
        <v>37</v>
      </c>
      <c r="Y47" s="410" t="s">
        <v>37</v>
      </c>
      <c r="Z47" s="410" t="s">
        <v>37</v>
      </c>
      <c r="AA47" s="410"/>
      <c r="AB47" s="417"/>
      <c r="AC47" s="428" t="s">
        <v>37</v>
      </c>
      <c r="AD47" s="410" t="s">
        <v>37</v>
      </c>
      <c r="AE47" s="410" t="s">
        <v>37</v>
      </c>
      <c r="AF47" s="410" t="s">
        <v>37</v>
      </c>
      <c r="AG47" s="410" t="s">
        <v>37</v>
      </c>
      <c r="AH47" s="410"/>
      <c r="AI47" s="123">
        <f t="shared" si="102"/>
        <v>0</v>
      </c>
      <c r="AJ47" s="61">
        <f t="shared" si="103"/>
        <v>0</v>
      </c>
      <c r="AK47" s="61">
        <f t="shared" si="104"/>
        <v>0</v>
      </c>
      <c r="AL47" s="61">
        <f t="shared" si="105"/>
        <v>0</v>
      </c>
      <c r="AM47" s="61">
        <f t="shared" si="106"/>
        <v>0</v>
      </c>
      <c r="AN47" s="61">
        <f t="shared" si="107"/>
        <v>0</v>
      </c>
      <c r="AO47" s="61">
        <f t="shared" si="108"/>
        <v>0</v>
      </c>
      <c r="AP47" s="61">
        <f t="shared" si="109"/>
        <v>0</v>
      </c>
      <c r="AQ47" s="61">
        <f t="shared" si="110"/>
        <v>0</v>
      </c>
      <c r="AR47" s="61">
        <f t="shared" si="135"/>
        <v>0</v>
      </c>
      <c r="AS47" s="61">
        <f t="shared" si="111"/>
        <v>0</v>
      </c>
      <c r="AT47" s="61">
        <f t="shared" si="112"/>
        <v>0</v>
      </c>
      <c r="AU47" s="61">
        <f t="shared" si="113"/>
        <v>0</v>
      </c>
      <c r="AV47" s="61">
        <f t="shared" si="114"/>
        <v>22</v>
      </c>
      <c r="AW47" s="61">
        <f t="shared" si="115"/>
        <v>0</v>
      </c>
      <c r="AX47" s="61">
        <f t="shared" si="116"/>
        <v>0</v>
      </c>
      <c r="AY47" s="61">
        <f t="shared" si="117"/>
        <v>0</v>
      </c>
      <c r="AZ47" s="61">
        <f t="shared" si="118"/>
        <v>0</v>
      </c>
      <c r="BA47" s="61">
        <f t="shared" si="119"/>
        <v>0</v>
      </c>
      <c r="BB47" s="61">
        <f t="shared" si="120"/>
        <v>0</v>
      </c>
      <c r="BC47" s="62">
        <f t="shared" si="121"/>
        <v>14.666666666666666</v>
      </c>
      <c r="BD47" s="63"/>
      <c r="BE47" s="545">
        <f t="shared" si="40"/>
        <v>7.333333333333333</v>
      </c>
      <c r="BF47" s="5">
        <f t="shared" si="49"/>
        <v>0</v>
      </c>
      <c r="BG47" s="5">
        <f t="shared" si="24"/>
        <v>0</v>
      </c>
      <c r="BH47" s="5">
        <f t="shared" si="50"/>
        <v>0</v>
      </c>
      <c r="BI47" s="5">
        <f t="shared" si="51"/>
        <v>0</v>
      </c>
      <c r="BJ47" s="5">
        <f t="shared" si="25"/>
        <v>0</v>
      </c>
      <c r="BK47" s="5">
        <f t="shared" si="52"/>
        <v>0</v>
      </c>
      <c r="BL47" s="5">
        <f t="shared" si="26"/>
        <v>0</v>
      </c>
      <c r="BM47" s="5">
        <f t="shared" si="27"/>
        <v>0</v>
      </c>
      <c r="BN47" s="143">
        <f t="shared" si="28"/>
        <v>0</v>
      </c>
      <c r="BO47" s="145">
        <f>+BE47+ABR!BO47</f>
        <v>36.166666666666664</v>
      </c>
      <c r="BP47" s="64">
        <f>+BO47+(JAN!BN49+FEV!BN47+MAR!BN47+ABR!BN47+BN47)*(12/24)-$BO$12</f>
        <v>0.1666666666666643</v>
      </c>
      <c r="BQ47" s="65">
        <f t="shared" si="122"/>
        <v>0</v>
      </c>
      <c r="BR47" s="545">
        <f t="shared" si="123"/>
        <v>36.166666666666664</v>
      </c>
      <c r="BS47" s="545">
        <f t="shared" si="124"/>
        <v>0.1666666666666643</v>
      </c>
      <c r="BT47" s="66" t="e">
        <f t="shared" si="125"/>
        <v>#REF!</v>
      </c>
      <c r="BU47" s="67">
        <f t="shared" si="126"/>
        <v>0</v>
      </c>
      <c r="BV47" s="67">
        <f t="shared" si="127"/>
        <v>0</v>
      </c>
      <c r="BW47" s="67">
        <f t="shared" si="128"/>
        <v>0</v>
      </c>
      <c r="BX47" s="67">
        <f t="shared" si="129"/>
        <v>0</v>
      </c>
      <c r="BY47" s="68">
        <f t="shared" si="130"/>
        <v>0</v>
      </c>
      <c r="BZ47" s="67">
        <f>+BN47+ABR!BZ47</f>
        <v>0</v>
      </c>
      <c r="CA47" s="67">
        <f>+ABR!CA47+BX47</f>
        <v>1</v>
      </c>
      <c r="CB47" s="68">
        <f>+CA47-BZ47</f>
        <v>1</v>
      </c>
      <c r="CE47" s="161">
        <f t="shared" si="132"/>
        <v>7.333333333333333</v>
      </c>
      <c r="CF47" s="125">
        <f t="shared" si="133"/>
        <v>14.666666666666666</v>
      </c>
      <c r="CG47" s="163">
        <f t="shared" si="42"/>
        <v>0</v>
      </c>
      <c r="CH47" s="163">
        <f t="shared" si="43"/>
        <v>0</v>
      </c>
      <c r="CI47" s="163">
        <f t="shared" si="44"/>
        <v>0</v>
      </c>
      <c r="CJ47" s="157">
        <f t="shared" si="37"/>
        <v>176</v>
      </c>
      <c r="CK47" s="418">
        <f>BY47-BV47+ABR!CK47</f>
        <v>0</v>
      </c>
      <c r="CL47" s="424">
        <f t="shared" si="134"/>
        <v>0</v>
      </c>
      <c r="CM47" s="424"/>
      <c r="CN47" s="124">
        <f t="shared" si="46"/>
        <v>7.333333333333333</v>
      </c>
      <c r="CO47" s="128">
        <f t="shared" si="47"/>
        <v>0</v>
      </c>
      <c r="CP47" s="125">
        <f t="shared" si="38"/>
        <v>14.666666666666666</v>
      </c>
      <c r="CQ47" s="125">
        <f t="shared" si="48"/>
        <v>14.666666666666666</v>
      </c>
    </row>
    <row r="48" spans="1:95" ht="21" customHeight="1" thickBot="1" x14ac:dyDescent="0.3">
      <c r="A48" s="600" t="s">
        <v>121</v>
      </c>
      <c r="B48" s="605" t="s">
        <v>119</v>
      </c>
      <c r="C48" s="25" t="s">
        <v>2</v>
      </c>
      <c r="D48" s="471"/>
      <c r="E48" s="409" t="s">
        <v>25</v>
      </c>
      <c r="F48" s="409" t="s">
        <v>25</v>
      </c>
      <c r="G48" s="478"/>
      <c r="H48" s="473"/>
      <c r="I48" s="409" t="s">
        <v>24</v>
      </c>
      <c r="J48" s="409" t="s">
        <v>25</v>
      </c>
      <c r="K48" s="471"/>
      <c r="L48" s="471"/>
      <c r="M48" s="409" t="s">
        <v>24</v>
      </c>
      <c r="N48" s="1119" t="s">
        <v>39</v>
      </c>
      <c r="O48" s="1119"/>
      <c r="P48" s="1119"/>
      <c r="Q48" s="1119" t="s">
        <v>39</v>
      </c>
      <c r="R48" s="1119" t="s">
        <v>39</v>
      </c>
      <c r="S48" s="1119"/>
      <c r="T48" s="471"/>
      <c r="U48" s="414" t="s">
        <v>24</v>
      </c>
      <c r="V48" s="434" t="s">
        <v>25</v>
      </c>
      <c r="W48" s="479"/>
      <c r="X48" s="479"/>
      <c r="Y48" s="409" t="s">
        <v>24</v>
      </c>
      <c r="Z48" s="409" t="s">
        <v>24</v>
      </c>
      <c r="AA48" s="493"/>
      <c r="AB48" s="477"/>
      <c r="AC48" s="433" t="s">
        <v>24</v>
      </c>
      <c r="AD48" s="409" t="s">
        <v>25</v>
      </c>
      <c r="AE48" s="471" t="s">
        <v>25</v>
      </c>
      <c r="AF48" s="471"/>
      <c r="AG48" s="409" t="s">
        <v>25</v>
      </c>
      <c r="AH48" s="409" t="s">
        <v>25</v>
      </c>
      <c r="AI48" s="123">
        <f t="shared" si="102"/>
        <v>6</v>
      </c>
      <c r="AJ48" s="61">
        <f t="shared" si="103"/>
        <v>8</v>
      </c>
      <c r="AK48" s="61">
        <f t="shared" si="104"/>
        <v>0</v>
      </c>
      <c r="AL48" s="61">
        <f t="shared" si="105"/>
        <v>0</v>
      </c>
      <c r="AM48" s="61">
        <f t="shared" si="106"/>
        <v>0</v>
      </c>
      <c r="AN48" s="61">
        <f t="shared" si="107"/>
        <v>0</v>
      </c>
      <c r="AO48" s="61">
        <f t="shared" si="108"/>
        <v>0</v>
      </c>
      <c r="AP48" s="61">
        <f t="shared" si="109"/>
        <v>0</v>
      </c>
      <c r="AQ48" s="61">
        <f t="shared" si="110"/>
        <v>0</v>
      </c>
      <c r="AR48" s="61">
        <f t="shared" si="135"/>
        <v>0</v>
      </c>
      <c r="AS48" s="61">
        <f t="shared" si="111"/>
        <v>0</v>
      </c>
      <c r="AT48" s="61">
        <f t="shared" si="112"/>
        <v>0</v>
      </c>
      <c r="AU48" s="61">
        <f t="shared" si="113"/>
        <v>0</v>
      </c>
      <c r="AV48" s="61">
        <f t="shared" si="114"/>
        <v>0</v>
      </c>
      <c r="AW48" s="61">
        <f t="shared" si="115"/>
        <v>0</v>
      </c>
      <c r="AX48" s="61">
        <f t="shared" si="116"/>
        <v>0</v>
      </c>
      <c r="AY48" s="61">
        <f t="shared" si="117"/>
        <v>3</v>
      </c>
      <c r="AZ48" s="61">
        <f t="shared" si="118"/>
        <v>0</v>
      </c>
      <c r="BA48" s="61">
        <f t="shared" si="119"/>
        <v>0</v>
      </c>
      <c r="BB48" s="61">
        <f t="shared" si="120"/>
        <v>0</v>
      </c>
      <c r="BC48" s="62">
        <f t="shared" si="121"/>
        <v>16</v>
      </c>
      <c r="BD48" s="63"/>
      <c r="BE48" s="545">
        <f t="shared" si="40"/>
        <v>8</v>
      </c>
      <c r="BF48" s="5">
        <f t="shared" si="49"/>
        <v>0</v>
      </c>
      <c r="BG48" s="5">
        <f t="shared" si="24"/>
        <v>0</v>
      </c>
      <c r="BH48" s="5">
        <f t="shared" si="50"/>
        <v>0</v>
      </c>
      <c r="BI48" s="5">
        <f t="shared" si="51"/>
        <v>0</v>
      </c>
      <c r="BJ48" s="5">
        <f t="shared" si="25"/>
        <v>0</v>
      </c>
      <c r="BK48" s="5">
        <f t="shared" si="52"/>
        <v>0</v>
      </c>
      <c r="BL48" s="5">
        <f t="shared" si="26"/>
        <v>0</v>
      </c>
      <c r="BM48" s="5">
        <f t="shared" si="27"/>
        <v>0</v>
      </c>
      <c r="BN48" s="143">
        <f t="shared" si="28"/>
        <v>0</v>
      </c>
      <c r="BO48" s="145">
        <f>+BE48+ABR!BO48</f>
        <v>37.5</v>
      </c>
      <c r="BP48" s="64">
        <f>+BO48+(JAN!BN50+FEV!BN48+MAR!BN48+ABR!BN48+BN48)*(12/24)-$BO$12</f>
        <v>2</v>
      </c>
      <c r="BQ48" s="65">
        <f t="shared" si="122"/>
        <v>0</v>
      </c>
      <c r="BR48" s="545">
        <f t="shared" si="123"/>
        <v>37.5</v>
      </c>
      <c r="BS48" s="545">
        <f t="shared" si="124"/>
        <v>1.5</v>
      </c>
      <c r="BT48" s="66" t="e">
        <f t="shared" si="125"/>
        <v>#REF!</v>
      </c>
      <c r="BU48" s="67">
        <f t="shared" si="126"/>
        <v>0</v>
      </c>
      <c r="BV48" s="67">
        <f t="shared" si="127"/>
        <v>0</v>
      </c>
      <c r="BW48" s="67">
        <f t="shared" si="128"/>
        <v>0</v>
      </c>
      <c r="BX48" s="67">
        <f t="shared" si="129"/>
        <v>0</v>
      </c>
      <c r="BY48" s="68">
        <f t="shared" si="130"/>
        <v>0</v>
      </c>
      <c r="BZ48" s="67">
        <f>+BN48+ABR!BZ48</f>
        <v>1</v>
      </c>
      <c r="CA48" s="67">
        <f>+ABR!CA48+BX48</f>
        <v>15</v>
      </c>
      <c r="CB48" s="68">
        <f t="shared" ref="CB48:CB50" si="136">+CA48-BZ48</f>
        <v>14</v>
      </c>
      <c r="CE48" s="161">
        <f t="shared" si="132"/>
        <v>8</v>
      </c>
      <c r="CF48" s="125">
        <f t="shared" si="133"/>
        <v>16</v>
      </c>
      <c r="CG48" s="163">
        <f t="shared" si="42"/>
        <v>192</v>
      </c>
      <c r="CH48" s="163">
        <f t="shared" si="43"/>
        <v>0</v>
      </c>
      <c r="CI48" s="163">
        <f t="shared" si="44"/>
        <v>192</v>
      </c>
      <c r="CJ48" s="157">
        <f t="shared" si="37"/>
        <v>0</v>
      </c>
      <c r="CK48" s="418">
        <f>BY48-BV48+ABR!CK48</f>
        <v>5</v>
      </c>
      <c r="CL48" s="576">
        <f t="shared" si="134"/>
        <v>60</v>
      </c>
      <c r="CM48" s="576"/>
      <c r="CN48" s="124">
        <f t="shared" si="46"/>
        <v>8</v>
      </c>
      <c r="CO48" s="128">
        <f t="shared" si="47"/>
        <v>192</v>
      </c>
      <c r="CP48" s="125">
        <f t="shared" si="38"/>
        <v>16</v>
      </c>
      <c r="CQ48" s="125">
        <f t="shared" si="48"/>
        <v>16</v>
      </c>
    </row>
    <row r="49" spans="1:95" ht="21" customHeight="1" thickBot="1" x14ac:dyDescent="0.3">
      <c r="A49" s="600" t="s">
        <v>123</v>
      </c>
      <c r="B49" s="605" t="s">
        <v>69</v>
      </c>
      <c r="C49" s="25" t="s">
        <v>2</v>
      </c>
      <c r="D49" s="432"/>
      <c r="E49" s="409" t="s">
        <v>25</v>
      </c>
      <c r="F49" s="409" t="s">
        <v>25</v>
      </c>
      <c r="G49" s="478"/>
      <c r="H49" s="473"/>
      <c r="I49" s="409" t="s">
        <v>27</v>
      </c>
      <c r="J49" s="409" t="s">
        <v>25</v>
      </c>
      <c r="K49" s="471"/>
      <c r="L49" s="471"/>
      <c r="M49" s="409" t="s">
        <v>24</v>
      </c>
      <c r="N49" s="414" t="s">
        <v>25</v>
      </c>
      <c r="O49" s="473"/>
      <c r="P49" s="479"/>
      <c r="Q49" s="409" t="s">
        <v>24</v>
      </c>
      <c r="R49" s="409" t="s">
        <v>25</v>
      </c>
      <c r="S49" s="471"/>
      <c r="T49" s="471"/>
      <c r="U49" s="414" t="s">
        <v>24</v>
      </c>
      <c r="V49" s="434" t="s">
        <v>25</v>
      </c>
      <c r="W49" s="479"/>
      <c r="X49" s="479" t="s">
        <v>24</v>
      </c>
      <c r="Y49" s="409" t="s">
        <v>24</v>
      </c>
      <c r="Z49" s="409" t="s">
        <v>24</v>
      </c>
      <c r="AA49" s="493"/>
      <c r="AB49" s="477"/>
      <c r="AC49" s="433" t="s">
        <v>24</v>
      </c>
      <c r="AD49" s="409" t="s">
        <v>25</v>
      </c>
      <c r="AE49" s="471"/>
      <c r="AF49" s="471"/>
      <c r="AG49" s="409" t="s">
        <v>25</v>
      </c>
      <c r="AH49" s="409" t="s">
        <v>25</v>
      </c>
      <c r="AI49" s="123">
        <f t="shared" si="102"/>
        <v>7</v>
      </c>
      <c r="AJ49" s="61">
        <f t="shared" si="103"/>
        <v>9</v>
      </c>
      <c r="AK49" s="61">
        <f t="shared" si="104"/>
        <v>0</v>
      </c>
      <c r="AL49" s="61">
        <f t="shared" si="105"/>
        <v>0</v>
      </c>
      <c r="AM49" s="61">
        <f t="shared" si="106"/>
        <v>0</v>
      </c>
      <c r="AN49" s="61">
        <f t="shared" si="107"/>
        <v>0</v>
      </c>
      <c r="AO49" s="61">
        <f t="shared" si="108"/>
        <v>1</v>
      </c>
      <c r="AP49" s="61">
        <f t="shared" si="109"/>
        <v>0</v>
      </c>
      <c r="AQ49" s="61">
        <f t="shared" si="110"/>
        <v>0</v>
      </c>
      <c r="AR49" s="61">
        <f t="shared" si="135"/>
        <v>0</v>
      </c>
      <c r="AS49" s="61">
        <f t="shared" si="111"/>
        <v>0</v>
      </c>
      <c r="AT49" s="61">
        <f t="shared" si="112"/>
        <v>0</v>
      </c>
      <c r="AU49" s="61">
        <f t="shared" si="113"/>
        <v>0</v>
      </c>
      <c r="AV49" s="61">
        <f t="shared" si="114"/>
        <v>0</v>
      </c>
      <c r="AW49" s="61">
        <f t="shared" si="115"/>
        <v>0</v>
      </c>
      <c r="AX49" s="61">
        <f t="shared" si="116"/>
        <v>0</v>
      </c>
      <c r="AY49" s="61">
        <f t="shared" si="117"/>
        <v>0</v>
      </c>
      <c r="AZ49" s="61">
        <f t="shared" si="118"/>
        <v>0</v>
      </c>
      <c r="BA49" s="61">
        <f t="shared" si="119"/>
        <v>0</v>
      </c>
      <c r="BB49" s="61">
        <f t="shared" si="120"/>
        <v>0</v>
      </c>
      <c r="BC49" s="62">
        <f t="shared" si="121"/>
        <v>17</v>
      </c>
      <c r="BD49" s="63">
        <f t="shared" ref="BD49" si="137">IF((BE49-$BD$11)&lt;(-23/24),2,IF((BE49-$BD$11)&lt;0,1,0))</f>
        <v>0</v>
      </c>
      <c r="BE49" s="545">
        <f t="shared" si="40"/>
        <v>8.5</v>
      </c>
      <c r="BF49" s="5">
        <f t="shared" si="49"/>
        <v>0</v>
      </c>
      <c r="BG49" s="5">
        <f t="shared" si="24"/>
        <v>0</v>
      </c>
      <c r="BH49" s="5">
        <f t="shared" si="50"/>
        <v>0</v>
      </c>
      <c r="BI49" s="5">
        <f t="shared" si="51"/>
        <v>0</v>
      </c>
      <c r="BJ49" s="5">
        <f t="shared" si="25"/>
        <v>0</v>
      </c>
      <c r="BK49" s="5">
        <f t="shared" si="52"/>
        <v>0</v>
      </c>
      <c r="BL49" s="5">
        <f t="shared" si="26"/>
        <v>0</v>
      </c>
      <c r="BM49" s="5">
        <f t="shared" si="27"/>
        <v>0</v>
      </c>
      <c r="BN49" s="143">
        <f t="shared" si="28"/>
        <v>0</v>
      </c>
      <c r="BO49" s="145">
        <f>+BE49+ABR!BO49</f>
        <v>37</v>
      </c>
      <c r="BP49" s="64">
        <f>+BO49+(JAN!BN16+FEV!BN49+MAR!BN49+ABR!BN49+BN49)*(12/24)-$BO$12</f>
        <v>2</v>
      </c>
      <c r="BQ49" s="65">
        <f t="shared" si="122"/>
        <v>0</v>
      </c>
      <c r="BR49" s="545">
        <f t="shared" si="123"/>
        <v>37</v>
      </c>
      <c r="BS49" s="545">
        <f t="shared" si="124"/>
        <v>1</v>
      </c>
      <c r="BT49" s="66" t="e">
        <f t="shared" si="125"/>
        <v>#REF!</v>
      </c>
      <c r="BU49" s="67">
        <f t="shared" si="126"/>
        <v>0</v>
      </c>
      <c r="BV49" s="67">
        <f t="shared" si="127"/>
        <v>0</v>
      </c>
      <c r="BW49" s="67">
        <f t="shared" si="128"/>
        <v>0</v>
      </c>
      <c r="BX49" s="67">
        <f t="shared" si="129"/>
        <v>0</v>
      </c>
      <c r="BY49" s="68">
        <f t="shared" si="130"/>
        <v>0</v>
      </c>
      <c r="BZ49" s="67">
        <f>+BN49+ABR!BZ49</f>
        <v>2</v>
      </c>
      <c r="CA49" s="67">
        <f>+ABR!CA49+BX49</f>
        <v>5</v>
      </c>
      <c r="CB49" s="68">
        <f t="shared" si="136"/>
        <v>3</v>
      </c>
      <c r="CE49" s="161">
        <f t="shared" si="132"/>
        <v>8.5</v>
      </c>
      <c r="CF49" s="125">
        <f t="shared" si="53"/>
        <v>17</v>
      </c>
      <c r="CG49" s="163">
        <f t="shared" si="42"/>
        <v>204</v>
      </c>
      <c r="CH49" s="163">
        <f t="shared" si="43"/>
        <v>0</v>
      </c>
      <c r="CI49" s="163">
        <f t="shared" si="44"/>
        <v>204</v>
      </c>
      <c r="CJ49" s="157">
        <f t="shared" si="37"/>
        <v>0</v>
      </c>
      <c r="CK49" s="418">
        <f>BY49-BV49+ABR!CK49</f>
        <v>5</v>
      </c>
      <c r="CL49" s="1122">
        <f>CK49*12+BV49*8+1</f>
        <v>61</v>
      </c>
      <c r="CM49" s="1122"/>
      <c r="CN49" s="124">
        <f t="shared" si="46"/>
        <v>8.5</v>
      </c>
      <c r="CO49" s="128">
        <f t="shared" si="47"/>
        <v>204</v>
      </c>
      <c r="CP49" s="125">
        <f t="shared" si="38"/>
        <v>17</v>
      </c>
      <c r="CQ49" s="125">
        <f t="shared" si="48"/>
        <v>17</v>
      </c>
    </row>
    <row r="50" spans="1:95" ht="21" customHeight="1" thickBot="1" x14ac:dyDescent="0.3">
      <c r="A50" s="600" t="s">
        <v>290</v>
      </c>
      <c r="B50" s="264" t="s">
        <v>124</v>
      </c>
      <c r="C50" s="25" t="s">
        <v>2</v>
      </c>
      <c r="D50" s="979" t="s">
        <v>37</v>
      </c>
      <c r="E50" s="70" t="s">
        <v>37</v>
      </c>
      <c r="F50" s="70"/>
      <c r="G50" s="1058"/>
      <c r="H50" s="955" t="s">
        <v>37</v>
      </c>
      <c r="I50" s="70" t="s">
        <v>37</v>
      </c>
      <c r="J50" s="70" t="s">
        <v>37</v>
      </c>
      <c r="K50" s="70" t="s">
        <v>37</v>
      </c>
      <c r="L50" s="70" t="s">
        <v>37</v>
      </c>
      <c r="M50" s="70"/>
      <c r="N50" s="414"/>
      <c r="O50" s="433" t="s">
        <v>37</v>
      </c>
      <c r="P50" s="409" t="s">
        <v>37</v>
      </c>
      <c r="Q50" s="409" t="s">
        <v>37</v>
      </c>
      <c r="R50" s="409" t="s">
        <v>37</v>
      </c>
      <c r="S50" s="406" t="s">
        <v>37</v>
      </c>
      <c r="T50" s="406"/>
      <c r="U50" s="414"/>
      <c r="V50" s="434" t="s">
        <v>37</v>
      </c>
      <c r="W50" s="409" t="s">
        <v>37</v>
      </c>
      <c r="X50" s="409" t="s">
        <v>37</v>
      </c>
      <c r="Y50" s="409" t="s">
        <v>37</v>
      </c>
      <c r="Z50" s="409" t="s">
        <v>37</v>
      </c>
      <c r="AA50" s="408"/>
      <c r="AB50" s="465"/>
      <c r="AC50" s="433" t="s">
        <v>37</v>
      </c>
      <c r="AD50" s="409" t="s">
        <v>37</v>
      </c>
      <c r="AE50" s="406" t="s">
        <v>37</v>
      </c>
      <c r="AF50" s="406" t="s">
        <v>37</v>
      </c>
      <c r="AG50" s="409" t="s">
        <v>37</v>
      </c>
      <c r="AH50" s="409"/>
      <c r="AI50" s="123">
        <f t="shared" si="102"/>
        <v>0</v>
      </c>
      <c r="AJ50" s="61">
        <f t="shared" si="103"/>
        <v>0</v>
      </c>
      <c r="AK50" s="61">
        <f t="shared" si="104"/>
        <v>0</v>
      </c>
      <c r="AL50" s="61">
        <f t="shared" si="105"/>
        <v>0</v>
      </c>
      <c r="AM50" s="61">
        <f t="shared" si="106"/>
        <v>0</v>
      </c>
      <c r="AN50" s="61">
        <f t="shared" si="107"/>
        <v>0</v>
      </c>
      <c r="AO50" s="61">
        <f t="shared" si="108"/>
        <v>0</v>
      </c>
      <c r="AP50" s="61">
        <f t="shared" si="109"/>
        <v>0</v>
      </c>
      <c r="AQ50" s="61">
        <f t="shared" si="110"/>
        <v>0</v>
      </c>
      <c r="AR50" s="61">
        <f t="shared" si="135"/>
        <v>0</v>
      </c>
      <c r="AS50" s="61">
        <f t="shared" si="111"/>
        <v>0</v>
      </c>
      <c r="AT50" s="61">
        <f t="shared" si="112"/>
        <v>0</v>
      </c>
      <c r="AU50" s="61">
        <f t="shared" si="113"/>
        <v>0</v>
      </c>
      <c r="AV50" s="61">
        <f t="shared" si="114"/>
        <v>22</v>
      </c>
      <c r="AW50" s="61">
        <f t="shared" si="115"/>
        <v>0</v>
      </c>
      <c r="AX50" s="61">
        <f t="shared" si="116"/>
        <v>0</v>
      </c>
      <c r="AY50" s="61">
        <f t="shared" si="117"/>
        <v>0</v>
      </c>
      <c r="AZ50" s="61">
        <f t="shared" si="118"/>
        <v>0</v>
      </c>
      <c r="BA50" s="61">
        <f t="shared" si="119"/>
        <v>0</v>
      </c>
      <c r="BB50" s="61">
        <f t="shared" si="120"/>
        <v>0</v>
      </c>
      <c r="BC50" s="62">
        <f t="shared" si="121"/>
        <v>14.666666666666666</v>
      </c>
      <c r="BD50" s="63"/>
      <c r="BE50" s="545">
        <f t="shared" si="40"/>
        <v>7.333333333333333</v>
      </c>
      <c r="BF50" s="5">
        <f t="shared" si="49"/>
        <v>0</v>
      </c>
      <c r="BG50" s="5">
        <f t="shared" si="24"/>
        <v>0</v>
      </c>
      <c r="BH50" s="5">
        <f t="shared" si="50"/>
        <v>0</v>
      </c>
      <c r="BI50" s="5">
        <f t="shared" si="51"/>
        <v>0</v>
      </c>
      <c r="BJ50" s="5">
        <f t="shared" si="25"/>
        <v>0</v>
      </c>
      <c r="BK50" s="5">
        <f t="shared" si="52"/>
        <v>0</v>
      </c>
      <c r="BL50" s="5">
        <f t="shared" si="26"/>
        <v>0</v>
      </c>
      <c r="BM50" s="5">
        <f t="shared" si="27"/>
        <v>0</v>
      </c>
      <c r="BN50" s="143">
        <f t="shared" si="28"/>
        <v>0</v>
      </c>
      <c r="BO50" s="145">
        <f>+BE50+ABR!BO50</f>
        <v>35.833333333333336</v>
      </c>
      <c r="BP50" s="64">
        <f>+BO50+(JAN!BN52+FEV!BN50+MAR!BN50+ABR!BN50+BN50)*(12/24)-$BO$12</f>
        <v>0.8333333333333357</v>
      </c>
      <c r="BQ50" s="65">
        <f t="shared" si="122"/>
        <v>0</v>
      </c>
      <c r="BR50" s="545">
        <f t="shared" si="123"/>
        <v>35.833333333333336</v>
      </c>
      <c r="BS50" s="545">
        <f t="shared" si="124"/>
        <v>-0.1666666666666643</v>
      </c>
      <c r="BT50" s="66" t="e">
        <f t="shared" si="125"/>
        <v>#REF!</v>
      </c>
      <c r="BU50" s="67">
        <f t="shared" si="126"/>
        <v>0</v>
      </c>
      <c r="BV50" s="67">
        <f t="shared" si="127"/>
        <v>0</v>
      </c>
      <c r="BW50" s="67">
        <f t="shared" si="128"/>
        <v>0</v>
      </c>
      <c r="BX50" s="67">
        <f t="shared" si="129"/>
        <v>0</v>
      </c>
      <c r="BY50" s="68">
        <f t="shared" si="130"/>
        <v>0</v>
      </c>
      <c r="BZ50" s="67">
        <f>+BN50+ABR!BZ50</f>
        <v>2</v>
      </c>
      <c r="CA50" s="67">
        <f>+ABR!CA50+BX50</f>
        <v>2</v>
      </c>
      <c r="CB50" s="68">
        <f t="shared" si="136"/>
        <v>0</v>
      </c>
      <c r="CE50" s="161">
        <f t="shared" si="132"/>
        <v>7.333333333333333</v>
      </c>
      <c r="CF50" s="125">
        <f t="shared" si="53"/>
        <v>14.666666666666666</v>
      </c>
      <c r="CG50" s="163">
        <f t="shared" si="42"/>
        <v>0</v>
      </c>
      <c r="CH50" s="163">
        <f t="shared" si="43"/>
        <v>0</v>
      </c>
      <c r="CI50" s="163">
        <f t="shared" si="44"/>
        <v>0</v>
      </c>
      <c r="CJ50" s="157">
        <f t="shared" si="37"/>
        <v>176</v>
      </c>
      <c r="CK50" s="418">
        <f>BY50-BV50+ABR!CK50</f>
        <v>1</v>
      </c>
      <c r="CL50" s="928">
        <f>CK50*12+BV50*8</f>
        <v>12</v>
      </c>
      <c r="CM50" s="928"/>
      <c r="CN50" s="124">
        <f t="shared" si="46"/>
        <v>7.333333333333333</v>
      </c>
      <c r="CO50" s="128">
        <f t="shared" si="47"/>
        <v>0</v>
      </c>
      <c r="CP50" s="125">
        <f t="shared" si="38"/>
        <v>14.666666666666666</v>
      </c>
      <c r="CQ50" s="125">
        <f t="shared" si="48"/>
        <v>14.666666666666666</v>
      </c>
    </row>
    <row r="51" spans="1:95" ht="21" customHeight="1" thickBot="1" x14ac:dyDescent="0.3">
      <c r="A51" s="600" t="s">
        <v>125</v>
      </c>
      <c r="B51" s="605" t="s">
        <v>132</v>
      </c>
      <c r="C51" s="25" t="s">
        <v>3</v>
      </c>
      <c r="D51" s="475" t="s">
        <v>50</v>
      </c>
      <c r="E51" s="412" t="s">
        <v>25</v>
      </c>
      <c r="F51" s="412" t="s">
        <v>25</v>
      </c>
      <c r="G51" s="441"/>
      <c r="H51" s="476"/>
      <c r="I51" s="412" t="s">
        <v>24</v>
      </c>
      <c r="J51" s="412" t="s">
        <v>25</v>
      </c>
      <c r="K51" s="475"/>
      <c r="L51" s="475"/>
      <c r="M51" s="412" t="s">
        <v>58</v>
      </c>
      <c r="N51" s="429" t="s">
        <v>58</v>
      </c>
      <c r="O51" s="476"/>
      <c r="P51" s="432"/>
      <c r="Q51" s="412" t="s">
        <v>32</v>
      </c>
      <c r="R51" s="412" t="s">
        <v>32</v>
      </c>
      <c r="S51" s="413" t="s">
        <v>350</v>
      </c>
      <c r="T51" s="413" t="s">
        <v>351</v>
      </c>
      <c r="U51" s="429" t="s">
        <v>32</v>
      </c>
      <c r="V51" s="434" t="s">
        <v>32</v>
      </c>
      <c r="W51" s="412" t="s">
        <v>32</v>
      </c>
      <c r="X51" s="432"/>
      <c r="Y51" s="412" t="s">
        <v>24</v>
      </c>
      <c r="Z51" s="412" t="s">
        <v>24</v>
      </c>
      <c r="AA51" s="1115"/>
      <c r="AB51" s="1116"/>
      <c r="AC51" s="434" t="s">
        <v>24</v>
      </c>
      <c r="AD51" s="412" t="s">
        <v>25</v>
      </c>
      <c r="AE51" s="475"/>
      <c r="AF51" s="475"/>
      <c r="AG51" s="412" t="s">
        <v>25</v>
      </c>
      <c r="AH51" s="412" t="s">
        <v>25</v>
      </c>
      <c r="AI51" s="123">
        <f t="shared" si="102"/>
        <v>4</v>
      </c>
      <c r="AJ51" s="61">
        <f t="shared" si="103"/>
        <v>6</v>
      </c>
      <c r="AK51" s="61">
        <f t="shared" si="104"/>
        <v>0</v>
      </c>
      <c r="AL51" s="61">
        <f t="shared" si="105"/>
        <v>0</v>
      </c>
      <c r="AM51" s="61">
        <f t="shared" si="106"/>
        <v>0</v>
      </c>
      <c r="AN51" s="61">
        <f t="shared" si="107"/>
        <v>0</v>
      </c>
      <c r="AO51" s="61">
        <f t="shared" si="108"/>
        <v>0</v>
      </c>
      <c r="AP51" s="61">
        <f t="shared" si="109"/>
        <v>0</v>
      </c>
      <c r="AQ51" s="61">
        <f t="shared" si="110"/>
        <v>5</v>
      </c>
      <c r="AR51" s="61">
        <f t="shared" si="135"/>
        <v>0</v>
      </c>
      <c r="AS51" s="61">
        <f t="shared" si="111"/>
        <v>0</v>
      </c>
      <c r="AT51" s="61">
        <f t="shared" si="112"/>
        <v>0</v>
      </c>
      <c r="AU51" s="61">
        <f t="shared" si="113"/>
        <v>0</v>
      </c>
      <c r="AV51" s="61">
        <f t="shared" si="114"/>
        <v>0</v>
      </c>
      <c r="AW51" s="61">
        <f t="shared" si="115"/>
        <v>0</v>
      </c>
      <c r="AX51" s="61">
        <f t="shared" si="116"/>
        <v>0</v>
      </c>
      <c r="AY51" s="61">
        <f t="shared" si="117"/>
        <v>0</v>
      </c>
      <c r="AZ51" s="61">
        <f t="shared" si="118"/>
        <v>0</v>
      </c>
      <c r="BA51" s="61">
        <f t="shared" si="119"/>
        <v>0</v>
      </c>
      <c r="BB51" s="61">
        <f t="shared" si="120"/>
        <v>0</v>
      </c>
      <c r="BC51" s="62">
        <f t="shared" si="121"/>
        <v>13.333333333333334</v>
      </c>
      <c r="BD51" s="20"/>
      <c r="BE51" s="545">
        <f t="shared" si="40"/>
        <v>6.666666666666667</v>
      </c>
      <c r="BF51" s="5">
        <f t="shared" si="49"/>
        <v>0</v>
      </c>
      <c r="BG51" s="5">
        <f t="shared" si="24"/>
        <v>0</v>
      </c>
      <c r="BH51" s="5">
        <f t="shared" si="50"/>
        <v>0</v>
      </c>
      <c r="BI51" s="5">
        <f t="shared" si="51"/>
        <v>0</v>
      </c>
      <c r="BJ51" s="5">
        <f t="shared" si="25"/>
        <v>0</v>
      </c>
      <c r="BK51" s="5">
        <f t="shared" si="52"/>
        <v>0</v>
      </c>
      <c r="BL51" s="5">
        <f t="shared" si="26"/>
        <v>1</v>
      </c>
      <c r="BM51" s="5">
        <f t="shared" si="27"/>
        <v>0</v>
      </c>
      <c r="BN51" s="143">
        <f t="shared" si="28"/>
        <v>2</v>
      </c>
      <c r="BO51" s="145">
        <f>+BE51+ABR!BO51</f>
        <v>33.5</v>
      </c>
      <c r="BP51" s="64">
        <f>+BO51+(JAN!BN54+FEV!BN51+MAR!BN51+ABR!BN51+BN51)*(12/24)-$BO$12</f>
        <v>-0.5</v>
      </c>
      <c r="BQ51" s="65">
        <f t="shared" ref="BQ51:BQ65" si="138">IF(BP51&gt;=(-11/24),0,(-BP51)/(12/24))</f>
        <v>1</v>
      </c>
      <c r="BR51" s="545">
        <f t="shared" ref="BR51:BR55" si="139">+BO51+BY51*$BD$2</f>
        <v>34</v>
      </c>
      <c r="BS51" s="545">
        <f t="shared" ref="BS51:BS55" si="140">+BR51-$BO$12</f>
        <v>-2</v>
      </c>
      <c r="BT51" s="66" t="e">
        <f t="shared" si="125"/>
        <v>#REF!</v>
      </c>
      <c r="BU51" s="67">
        <f t="shared" si="126"/>
        <v>0</v>
      </c>
      <c r="BV51" s="67">
        <f t="shared" si="127"/>
        <v>0</v>
      </c>
      <c r="BW51" s="67">
        <f t="shared" si="128"/>
        <v>0</v>
      </c>
      <c r="BX51" s="67">
        <f t="shared" si="129"/>
        <v>1</v>
      </c>
      <c r="BY51" s="68">
        <f>+BU51+BV51+BW51+BX51</f>
        <v>1</v>
      </c>
      <c r="BZ51" s="67">
        <f>+BN51+ABR!BZ51</f>
        <v>4</v>
      </c>
      <c r="CA51" s="67">
        <f>+ABR!CA51+BX51</f>
        <v>6</v>
      </c>
      <c r="CB51" s="68">
        <f t="shared" ref="CB51:CB58" si="141">+CA51-BZ51</f>
        <v>2</v>
      </c>
      <c r="CE51" s="161">
        <f t="shared" si="132"/>
        <v>6.666666666666667</v>
      </c>
      <c r="CF51" s="125">
        <f t="shared" si="53"/>
        <v>14.333333333333334</v>
      </c>
      <c r="CG51" s="163">
        <f t="shared" si="42"/>
        <v>120</v>
      </c>
      <c r="CH51" s="163">
        <f t="shared" si="43"/>
        <v>12</v>
      </c>
      <c r="CI51" s="163">
        <f t="shared" si="44"/>
        <v>132</v>
      </c>
      <c r="CJ51" s="157">
        <f t="shared" si="37"/>
        <v>64</v>
      </c>
      <c r="CK51" s="418">
        <f>BY51-BV51+ABR!CK51</f>
        <v>6</v>
      </c>
      <c r="CL51" s="424">
        <f t="shared" ref="CL51:CL58" si="142">CK51*12+BV51*8</f>
        <v>72</v>
      </c>
      <c r="CM51" s="424"/>
      <c r="CN51" s="124">
        <f t="shared" si="46"/>
        <v>6.666666666666667</v>
      </c>
      <c r="CO51" s="128">
        <f t="shared" si="47"/>
        <v>132</v>
      </c>
      <c r="CP51" s="125">
        <f t="shared" si="38"/>
        <v>13.333333333333334</v>
      </c>
      <c r="CQ51" s="125">
        <f t="shared" si="48"/>
        <v>14.333333333333334</v>
      </c>
    </row>
    <row r="52" spans="1:95" ht="21" customHeight="1" thickBot="1" x14ac:dyDescent="0.3">
      <c r="A52" s="600" t="s">
        <v>127</v>
      </c>
      <c r="B52" s="1263" t="s">
        <v>134</v>
      </c>
      <c r="C52" s="25" t="s">
        <v>3</v>
      </c>
      <c r="D52" s="475"/>
      <c r="E52" s="412" t="s">
        <v>25</v>
      </c>
      <c r="F52" s="412" t="s">
        <v>25</v>
      </c>
      <c r="G52" s="441" t="s">
        <v>240</v>
      </c>
      <c r="H52" s="476"/>
      <c r="I52" s="412" t="s">
        <v>24</v>
      </c>
      <c r="J52" s="412" t="s">
        <v>25</v>
      </c>
      <c r="K52" s="475"/>
      <c r="L52" s="475"/>
      <c r="M52" s="412" t="s">
        <v>24</v>
      </c>
      <c r="N52" s="429" t="s">
        <v>25</v>
      </c>
      <c r="O52" s="476"/>
      <c r="P52" s="432"/>
      <c r="Q52" s="412" t="s">
        <v>24</v>
      </c>
      <c r="R52" s="412" t="s">
        <v>25</v>
      </c>
      <c r="S52" s="475"/>
      <c r="T52" s="475"/>
      <c r="U52" s="429" t="s">
        <v>24</v>
      </c>
      <c r="V52" s="434" t="s">
        <v>25</v>
      </c>
      <c r="W52" s="432" t="s">
        <v>25</v>
      </c>
      <c r="X52" s="432"/>
      <c r="Y52" s="412" t="s">
        <v>24</v>
      </c>
      <c r="Z52" s="412" t="s">
        <v>24</v>
      </c>
      <c r="AA52" s="427"/>
      <c r="AB52" s="480"/>
      <c r="AC52" s="434" t="s">
        <v>24</v>
      </c>
      <c r="AD52" s="412" t="s">
        <v>25</v>
      </c>
      <c r="AE52" s="475"/>
      <c r="AF52" s="475"/>
      <c r="AG52" s="412" t="s">
        <v>25</v>
      </c>
      <c r="AH52" s="412" t="s">
        <v>25</v>
      </c>
      <c r="AI52" s="123">
        <f t="shared" si="102"/>
        <v>7</v>
      </c>
      <c r="AJ52" s="61">
        <f t="shared" si="103"/>
        <v>10</v>
      </c>
      <c r="AK52" s="61">
        <f t="shared" si="104"/>
        <v>0</v>
      </c>
      <c r="AL52" s="61">
        <f t="shared" si="105"/>
        <v>0</v>
      </c>
      <c r="AM52" s="61">
        <f t="shared" si="106"/>
        <v>0</v>
      </c>
      <c r="AN52" s="61">
        <f t="shared" si="107"/>
        <v>0</v>
      </c>
      <c r="AO52" s="61">
        <f t="shared" si="108"/>
        <v>0</v>
      </c>
      <c r="AP52" s="61">
        <f t="shared" si="109"/>
        <v>0</v>
      </c>
      <c r="AQ52" s="61">
        <f t="shared" si="110"/>
        <v>0</v>
      </c>
      <c r="AR52" s="61">
        <f t="shared" si="135"/>
        <v>0</v>
      </c>
      <c r="AS52" s="61">
        <f t="shared" si="111"/>
        <v>0</v>
      </c>
      <c r="AT52" s="61">
        <f t="shared" si="112"/>
        <v>0</v>
      </c>
      <c r="AU52" s="61">
        <f t="shared" si="113"/>
        <v>0</v>
      </c>
      <c r="AV52" s="61">
        <f t="shared" si="114"/>
        <v>0</v>
      </c>
      <c r="AW52" s="61">
        <f t="shared" si="115"/>
        <v>0</v>
      </c>
      <c r="AX52" s="61">
        <f t="shared" si="116"/>
        <v>0</v>
      </c>
      <c r="AY52" s="61">
        <f t="shared" si="117"/>
        <v>0</v>
      </c>
      <c r="AZ52" s="61">
        <f t="shared" si="118"/>
        <v>0</v>
      </c>
      <c r="BA52" s="61">
        <f t="shared" si="119"/>
        <v>0</v>
      </c>
      <c r="BB52" s="61">
        <f t="shared" si="120"/>
        <v>0</v>
      </c>
      <c r="BC52" s="62">
        <f t="shared" si="121"/>
        <v>17</v>
      </c>
      <c r="BD52" s="63"/>
      <c r="BE52" s="545">
        <f t="shared" si="40"/>
        <v>8.5</v>
      </c>
      <c r="BF52" s="5">
        <f t="shared" si="49"/>
        <v>0</v>
      </c>
      <c r="BG52" s="5">
        <f t="shared" si="24"/>
        <v>0</v>
      </c>
      <c r="BH52" s="5">
        <f t="shared" si="50"/>
        <v>0</v>
      </c>
      <c r="BI52" s="5">
        <f t="shared" si="51"/>
        <v>0</v>
      </c>
      <c r="BJ52" s="5">
        <f t="shared" si="25"/>
        <v>0</v>
      </c>
      <c r="BK52" s="5">
        <f t="shared" si="52"/>
        <v>1</v>
      </c>
      <c r="BL52" s="5">
        <f t="shared" si="26"/>
        <v>0</v>
      </c>
      <c r="BM52" s="5">
        <f t="shared" si="27"/>
        <v>0</v>
      </c>
      <c r="BN52" s="143">
        <f t="shared" si="28"/>
        <v>0</v>
      </c>
      <c r="BO52" s="145">
        <f>+BE52+ABR!BO52</f>
        <v>38.166666666666671</v>
      </c>
      <c r="BP52" s="64">
        <f>+BO52+(JAN!BN55+FEV!BN52+MAR!BN52+ABR!BN52+BN52)*(12/24)-$BO$12</f>
        <v>2.1666666666666714</v>
      </c>
      <c r="BQ52" s="65">
        <f t="shared" si="138"/>
        <v>0</v>
      </c>
      <c r="BR52" s="545">
        <f t="shared" si="139"/>
        <v>38.666666666666671</v>
      </c>
      <c r="BS52" s="545">
        <f t="shared" si="140"/>
        <v>2.6666666666666714</v>
      </c>
      <c r="BT52" s="66" t="e">
        <f t="shared" si="125"/>
        <v>#REF!</v>
      </c>
      <c r="BU52" s="67">
        <f t="shared" si="126"/>
        <v>0</v>
      </c>
      <c r="BV52" s="67">
        <f t="shared" si="127"/>
        <v>0</v>
      </c>
      <c r="BW52" s="67">
        <f t="shared" si="128"/>
        <v>1</v>
      </c>
      <c r="BX52" s="67">
        <f t="shared" si="129"/>
        <v>0</v>
      </c>
      <c r="BY52" s="68">
        <f>+BU52+BV52+BW52+BX52</f>
        <v>1</v>
      </c>
      <c r="BZ52" s="67">
        <f>+BN52+ABR!BZ52</f>
        <v>0</v>
      </c>
      <c r="CA52" s="67">
        <f>+ABR!CA52+BX52</f>
        <v>9</v>
      </c>
      <c r="CB52" s="68">
        <f t="shared" si="141"/>
        <v>9</v>
      </c>
      <c r="CE52" s="161">
        <f t="shared" si="132"/>
        <v>8.5</v>
      </c>
      <c r="CF52" s="125">
        <f t="shared" si="53"/>
        <v>18</v>
      </c>
      <c r="CG52" s="163">
        <f t="shared" si="42"/>
        <v>204</v>
      </c>
      <c r="CH52" s="163">
        <f t="shared" si="43"/>
        <v>12</v>
      </c>
      <c r="CI52" s="163">
        <f t="shared" si="44"/>
        <v>216</v>
      </c>
      <c r="CJ52" s="157">
        <f t="shared" si="37"/>
        <v>0</v>
      </c>
      <c r="CK52" s="418">
        <f>BY52-BV52+ABR!CK52</f>
        <v>11</v>
      </c>
      <c r="CL52" s="851">
        <f t="shared" si="142"/>
        <v>132</v>
      </c>
      <c r="CM52" s="424"/>
      <c r="CN52" s="124">
        <f t="shared" si="46"/>
        <v>8.5</v>
      </c>
      <c r="CO52" s="128">
        <f t="shared" si="47"/>
        <v>216</v>
      </c>
      <c r="CP52" s="125">
        <f t="shared" si="38"/>
        <v>17</v>
      </c>
      <c r="CQ52" s="125">
        <f t="shared" si="48"/>
        <v>18</v>
      </c>
    </row>
    <row r="53" spans="1:95" ht="21" customHeight="1" thickBot="1" x14ac:dyDescent="0.3">
      <c r="A53" s="600" t="s">
        <v>129</v>
      </c>
      <c r="B53" s="1263" t="s">
        <v>137</v>
      </c>
      <c r="C53" s="25" t="s">
        <v>3</v>
      </c>
      <c r="D53" s="475"/>
      <c r="E53" s="412" t="s">
        <v>25</v>
      </c>
      <c r="F53" s="412" t="s">
        <v>25</v>
      </c>
      <c r="G53" s="441"/>
      <c r="H53" s="476"/>
      <c r="I53" s="412" t="s">
        <v>24</v>
      </c>
      <c r="J53" s="412" t="s">
        <v>25</v>
      </c>
      <c r="K53" s="475"/>
      <c r="L53" s="402" t="s">
        <v>241</v>
      </c>
      <c r="M53" s="412" t="s">
        <v>24</v>
      </c>
      <c r="N53" s="429" t="s">
        <v>25</v>
      </c>
      <c r="O53" s="476"/>
      <c r="P53" s="432" t="s">
        <v>26</v>
      </c>
      <c r="Q53" s="402" t="s">
        <v>239</v>
      </c>
      <c r="R53" s="412" t="s">
        <v>25</v>
      </c>
      <c r="S53" s="475" t="s">
        <v>25</v>
      </c>
      <c r="T53" s="475"/>
      <c r="U53" s="429" t="s">
        <v>24</v>
      </c>
      <c r="V53" s="434" t="s">
        <v>25</v>
      </c>
      <c r="W53" s="432"/>
      <c r="X53" s="432"/>
      <c r="Y53" s="412" t="s">
        <v>24</v>
      </c>
      <c r="Z53" s="412" t="s">
        <v>24</v>
      </c>
      <c r="AA53" s="427"/>
      <c r="AB53" s="480"/>
      <c r="AC53" s="434" t="s">
        <v>24</v>
      </c>
      <c r="AD53" s="412" t="s">
        <v>25</v>
      </c>
      <c r="AE53" s="475" t="s">
        <v>25</v>
      </c>
      <c r="AF53" s="475"/>
      <c r="AG53" s="412" t="s">
        <v>25</v>
      </c>
      <c r="AH53" s="412" t="s">
        <v>25</v>
      </c>
      <c r="AI53" s="123">
        <f t="shared" si="102"/>
        <v>6</v>
      </c>
      <c r="AJ53" s="61">
        <f t="shared" si="103"/>
        <v>11</v>
      </c>
      <c r="AK53" s="61">
        <f t="shared" si="104"/>
        <v>0</v>
      </c>
      <c r="AL53" s="61">
        <f t="shared" si="105"/>
        <v>0</v>
      </c>
      <c r="AM53" s="61">
        <f t="shared" si="106"/>
        <v>0</v>
      </c>
      <c r="AN53" s="61">
        <f t="shared" si="107"/>
        <v>1</v>
      </c>
      <c r="AO53" s="61">
        <f t="shared" si="108"/>
        <v>0</v>
      </c>
      <c r="AP53" s="61">
        <f t="shared" si="109"/>
        <v>0</v>
      </c>
      <c r="AQ53" s="61">
        <f t="shared" si="110"/>
        <v>0</v>
      </c>
      <c r="AR53" s="61">
        <f t="shared" si="135"/>
        <v>0</v>
      </c>
      <c r="AS53" s="61">
        <f t="shared" si="111"/>
        <v>0</v>
      </c>
      <c r="AT53" s="61">
        <f t="shared" si="112"/>
        <v>0</v>
      </c>
      <c r="AU53" s="61">
        <f t="shared" si="113"/>
        <v>0</v>
      </c>
      <c r="AV53" s="61">
        <f t="shared" si="114"/>
        <v>0</v>
      </c>
      <c r="AW53" s="61">
        <f t="shared" si="115"/>
        <v>0</v>
      </c>
      <c r="AX53" s="61">
        <f t="shared" si="116"/>
        <v>0</v>
      </c>
      <c r="AY53" s="61">
        <f t="shared" si="117"/>
        <v>0</v>
      </c>
      <c r="AZ53" s="61">
        <f t="shared" si="118"/>
        <v>0</v>
      </c>
      <c r="BA53" s="61">
        <f t="shared" si="119"/>
        <v>0</v>
      </c>
      <c r="BB53" s="61">
        <f t="shared" si="120"/>
        <v>0</v>
      </c>
      <c r="BC53" s="62">
        <f t="shared" si="121"/>
        <v>18</v>
      </c>
      <c r="BD53" s="63"/>
      <c r="BE53" s="545">
        <f t="shared" si="40"/>
        <v>9</v>
      </c>
      <c r="BF53" s="5">
        <f t="shared" si="49"/>
        <v>0</v>
      </c>
      <c r="BG53" s="5">
        <f t="shared" si="24"/>
        <v>0</v>
      </c>
      <c r="BH53" s="5">
        <f t="shared" si="50"/>
        <v>0</v>
      </c>
      <c r="BI53" s="5">
        <f t="shared" si="51"/>
        <v>0</v>
      </c>
      <c r="BJ53" s="5">
        <f t="shared" si="25"/>
        <v>1</v>
      </c>
      <c r="BK53" s="5">
        <f t="shared" si="52"/>
        <v>0</v>
      </c>
      <c r="BL53" s="5">
        <f t="shared" si="26"/>
        <v>1</v>
      </c>
      <c r="BM53" s="5">
        <f t="shared" si="27"/>
        <v>0</v>
      </c>
      <c r="BN53" s="143">
        <f t="shared" si="28"/>
        <v>0</v>
      </c>
      <c r="BO53" s="145">
        <f>+BE53+ABR!BO53</f>
        <v>37.166666666666671</v>
      </c>
      <c r="BP53" s="64">
        <f>+BO53+(JAN!BN56+FEV!BN53+MAR!BN53+ABR!BN53+BN53)*(12/24)-$BO$12</f>
        <v>1.6666666666666714</v>
      </c>
      <c r="BQ53" s="65">
        <f t="shared" si="138"/>
        <v>0</v>
      </c>
      <c r="BR53" s="545">
        <f t="shared" si="139"/>
        <v>38.166666666666671</v>
      </c>
      <c r="BS53" s="545">
        <f t="shared" si="140"/>
        <v>2.1666666666666714</v>
      </c>
      <c r="BT53" s="66" t="e">
        <f t="shared" si="125"/>
        <v>#REF!</v>
      </c>
      <c r="BU53" s="67">
        <f t="shared" si="126"/>
        <v>0</v>
      </c>
      <c r="BV53" s="67">
        <f t="shared" si="127"/>
        <v>0</v>
      </c>
      <c r="BW53" s="67">
        <f t="shared" si="128"/>
        <v>1</v>
      </c>
      <c r="BX53" s="67">
        <f t="shared" si="129"/>
        <v>1</v>
      </c>
      <c r="BY53" s="68">
        <f t="shared" si="130"/>
        <v>2</v>
      </c>
      <c r="BZ53" s="67">
        <f>+BN53+ABR!BZ53</f>
        <v>1</v>
      </c>
      <c r="CA53" s="67">
        <f>+ABR!CA53+BX53</f>
        <v>25</v>
      </c>
      <c r="CB53" s="68">
        <f t="shared" si="141"/>
        <v>24</v>
      </c>
      <c r="CE53" s="161">
        <f t="shared" si="132"/>
        <v>9</v>
      </c>
      <c r="CF53" s="125">
        <f t="shared" si="53"/>
        <v>20</v>
      </c>
      <c r="CG53" s="163">
        <f t="shared" si="42"/>
        <v>216</v>
      </c>
      <c r="CH53" s="163">
        <f t="shared" si="43"/>
        <v>24</v>
      </c>
      <c r="CI53" s="163">
        <f t="shared" si="44"/>
        <v>240</v>
      </c>
      <c r="CJ53" s="157">
        <f t="shared" si="37"/>
        <v>0</v>
      </c>
      <c r="CK53" s="418">
        <f>BY53-BV53+ABR!CK53</f>
        <v>11</v>
      </c>
      <c r="CL53" s="851">
        <f t="shared" si="142"/>
        <v>132</v>
      </c>
      <c r="CM53" s="424"/>
      <c r="CN53" s="124">
        <f t="shared" si="46"/>
        <v>9</v>
      </c>
      <c r="CO53" s="128">
        <f t="shared" si="47"/>
        <v>240</v>
      </c>
      <c r="CP53" s="125">
        <f t="shared" si="38"/>
        <v>18</v>
      </c>
      <c r="CQ53" s="125">
        <f t="shared" si="48"/>
        <v>20</v>
      </c>
    </row>
    <row r="54" spans="1:95" ht="21" customHeight="1" thickBot="1" x14ac:dyDescent="0.3">
      <c r="A54" s="600" t="s">
        <v>131</v>
      </c>
      <c r="B54" s="1263" t="s">
        <v>140</v>
      </c>
      <c r="C54" s="25" t="s">
        <v>3</v>
      </c>
      <c r="D54" s="475"/>
      <c r="E54" s="412" t="s">
        <v>58</v>
      </c>
      <c r="F54" s="412" t="s">
        <v>58</v>
      </c>
      <c r="G54" s="441"/>
      <c r="H54" s="534" t="s">
        <v>239</v>
      </c>
      <c r="I54" s="412" t="s">
        <v>24</v>
      </c>
      <c r="J54" s="412" t="s">
        <v>25</v>
      </c>
      <c r="K54" s="475"/>
      <c r="L54" s="475"/>
      <c r="M54" s="412" t="s">
        <v>24</v>
      </c>
      <c r="N54" s="429" t="s">
        <v>25</v>
      </c>
      <c r="O54" s="476"/>
      <c r="P54" s="432"/>
      <c r="Q54" s="412" t="s">
        <v>24</v>
      </c>
      <c r="R54" s="412" t="s">
        <v>25</v>
      </c>
      <c r="S54" s="475"/>
      <c r="T54" s="475" t="s">
        <v>26</v>
      </c>
      <c r="U54" s="429" t="s">
        <v>24</v>
      </c>
      <c r="V54" s="434" t="s">
        <v>25</v>
      </c>
      <c r="W54" s="432"/>
      <c r="X54" s="432"/>
      <c r="Y54" s="412" t="s">
        <v>24</v>
      </c>
      <c r="Z54" s="412" t="s">
        <v>24</v>
      </c>
      <c r="AA54" s="427" t="s">
        <v>25</v>
      </c>
      <c r="AB54" s="480"/>
      <c r="AC54" s="434" t="s">
        <v>24</v>
      </c>
      <c r="AD54" s="412" t="s">
        <v>25</v>
      </c>
      <c r="AE54" s="475"/>
      <c r="AF54" s="475"/>
      <c r="AG54" s="412" t="s">
        <v>26</v>
      </c>
      <c r="AH54" s="412" t="s">
        <v>31</v>
      </c>
      <c r="AI54" s="123">
        <f t="shared" si="102"/>
        <v>7</v>
      </c>
      <c r="AJ54" s="61">
        <f t="shared" si="103"/>
        <v>6</v>
      </c>
      <c r="AK54" s="61">
        <f t="shared" si="104"/>
        <v>0</v>
      </c>
      <c r="AL54" s="61">
        <f t="shared" si="105"/>
        <v>0</v>
      </c>
      <c r="AM54" s="61">
        <f t="shared" si="106"/>
        <v>0</v>
      </c>
      <c r="AN54" s="61">
        <f t="shared" si="107"/>
        <v>2</v>
      </c>
      <c r="AO54" s="61">
        <f t="shared" si="108"/>
        <v>0</v>
      </c>
      <c r="AP54" s="61">
        <f t="shared" si="109"/>
        <v>1</v>
      </c>
      <c r="AQ54" s="61">
        <f t="shared" si="110"/>
        <v>0</v>
      </c>
      <c r="AR54" s="61">
        <f t="shared" si="135"/>
        <v>0</v>
      </c>
      <c r="AS54" s="61">
        <f t="shared" si="111"/>
        <v>0</v>
      </c>
      <c r="AT54" s="61">
        <f t="shared" si="112"/>
        <v>0</v>
      </c>
      <c r="AU54" s="61">
        <f t="shared" si="113"/>
        <v>0</v>
      </c>
      <c r="AV54" s="61">
        <f t="shared" si="114"/>
        <v>0</v>
      </c>
      <c r="AW54" s="61">
        <f t="shared" si="115"/>
        <v>0</v>
      </c>
      <c r="AX54" s="61">
        <f t="shared" si="116"/>
        <v>0</v>
      </c>
      <c r="AY54" s="61">
        <f t="shared" si="117"/>
        <v>0</v>
      </c>
      <c r="AZ54" s="61">
        <f t="shared" si="118"/>
        <v>0</v>
      </c>
      <c r="BA54" s="61">
        <f t="shared" si="119"/>
        <v>0</v>
      </c>
      <c r="BB54" s="61">
        <f t="shared" si="120"/>
        <v>0</v>
      </c>
      <c r="BC54" s="62">
        <f t="shared" si="121"/>
        <v>15</v>
      </c>
      <c r="BD54" s="63"/>
      <c r="BE54" s="545">
        <f t="shared" si="40"/>
        <v>7.5</v>
      </c>
      <c r="BF54" s="5">
        <f t="shared" si="49"/>
        <v>0</v>
      </c>
      <c r="BG54" s="5">
        <f t="shared" si="24"/>
        <v>0</v>
      </c>
      <c r="BH54" s="5">
        <f t="shared" si="50"/>
        <v>0</v>
      </c>
      <c r="BI54" s="5">
        <f t="shared" si="51"/>
        <v>0</v>
      </c>
      <c r="BJ54" s="5">
        <f t="shared" si="25"/>
        <v>1</v>
      </c>
      <c r="BK54" s="5">
        <f t="shared" si="52"/>
        <v>0</v>
      </c>
      <c r="BL54" s="5">
        <f t="shared" si="26"/>
        <v>0</v>
      </c>
      <c r="BM54" s="5">
        <f t="shared" si="27"/>
        <v>0</v>
      </c>
      <c r="BN54" s="143">
        <f t="shared" si="28"/>
        <v>2</v>
      </c>
      <c r="BO54" s="145">
        <f>+BE54+ABR!BO54</f>
        <v>34.166666666666671</v>
      </c>
      <c r="BP54" s="64">
        <f>+BO54+(JAN!BN57+FEV!BN54+MAR!BN54+ABR!BN54+BN54)*(12/24)-$BO$12</f>
        <v>0.6666666666666714</v>
      </c>
      <c r="BQ54" s="65">
        <f t="shared" si="138"/>
        <v>0</v>
      </c>
      <c r="BR54" s="545">
        <f t="shared" si="139"/>
        <v>34.666666666666671</v>
      </c>
      <c r="BS54" s="545">
        <f t="shared" si="140"/>
        <v>-1.3333333333333286</v>
      </c>
      <c r="BT54" s="66" t="e">
        <f t="shared" si="125"/>
        <v>#REF!</v>
      </c>
      <c r="BU54" s="67">
        <f t="shared" si="126"/>
        <v>0</v>
      </c>
      <c r="BV54" s="67">
        <f t="shared" si="127"/>
        <v>0</v>
      </c>
      <c r="BW54" s="67">
        <f t="shared" si="128"/>
        <v>1</v>
      </c>
      <c r="BX54" s="67">
        <f t="shared" si="129"/>
        <v>0</v>
      </c>
      <c r="BY54" s="68">
        <f t="shared" si="130"/>
        <v>1</v>
      </c>
      <c r="BZ54" s="67">
        <f>+BN54+ABR!BZ54</f>
        <v>5</v>
      </c>
      <c r="CA54" s="67">
        <f>+ABR!CA54+BX54</f>
        <v>12</v>
      </c>
      <c r="CB54" s="68">
        <f t="shared" si="141"/>
        <v>7</v>
      </c>
      <c r="CE54" s="161">
        <f t="shared" si="132"/>
        <v>7.5</v>
      </c>
      <c r="CF54" s="125">
        <f t="shared" si="53"/>
        <v>16</v>
      </c>
      <c r="CG54" s="163">
        <f t="shared" si="42"/>
        <v>180</v>
      </c>
      <c r="CH54" s="163">
        <f t="shared" si="43"/>
        <v>12</v>
      </c>
      <c r="CI54" s="163">
        <f t="shared" si="44"/>
        <v>192</v>
      </c>
      <c r="CJ54" s="157">
        <f t="shared" si="37"/>
        <v>24</v>
      </c>
      <c r="CK54" s="418">
        <f>BY54-BV54+ABR!CK54</f>
        <v>10</v>
      </c>
      <c r="CL54" s="851">
        <f t="shared" si="142"/>
        <v>120</v>
      </c>
      <c r="CM54" s="424"/>
      <c r="CN54" s="124">
        <f t="shared" si="46"/>
        <v>7.5</v>
      </c>
      <c r="CO54" s="128">
        <f t="shared" si="47"/>
        <v>192</v>
      </c>
      <c r="CP54" s="125">
        <f t="shared" si="38"/>
        <v>15</v>
      </c>
      <c r="CQ54" s="125">
        <f t="shared" si="48"/>
        <v>16</v>
      </c>
    </row>
    <row r="55" spans="1:95" ht="21" customHeight="1" thickBot="1" x14ac:dyDescent="0.3">
      <c r="A55" s="600" t="s">
        <v>133</v>
      </c>
      <c r="B55" s="605" t="s">
        <v>141</v>
      </c>
      <c r="C55" s="25" t="s">
        <v>3</v>
      </c>
      <c r="D55" s="475" t="s">
        <v>50</v>
      </c>
      <c r="E55" s="412" t="s">
        <v>25</v>
      </c>
      <c r="F55" s="412" t="s">
        <v>25</v>
      </c>
      <c r="G55" s="441"/>
      <c r="H55" s="476"/>
      <c r="I55" s="412" t="s">
        <v>24</v>
      </c>
      <c r="J55" s="412" t="s">
        <v>25</v>
      </c>
      <c r="K55" s="1265" t="s">
        <v>240</v>
      </c>
      <c r="L55" s="426"/>
      <c r="M55" s="421" t="s">
        <v>58</v>
      </c>
      <c r="N55" s="467" t="s">
        <v>25</v>
      </c>
      <c r="O55" s="500"/>
      <c r="P55" s="421" t="s">
        <v>32</v>
      </c>
      <c r="Q55" s="412" t="s">
        <v>32</v>
      </c>
      <c r="R55" s="412" t="s">
        <v>32</v>
      </c>
      <c r="S55" s="475" t="s">
        <v>350</v>
      </c>
      <c r="T55" s="475" t="s">
        <v>351</v>
      </c>
      <c r="U55" s="429" t="s">
        <v>32</v>
      </c>
      <c r="V55" s="434" t="s">
        <v>32</v>
      </c>
      <c r="W55" s="432" t="s">
        <v>32</v>
      </c>
      <c r="X55" s="432" t="s">
        <v>32</v>
      </c>
      <c r="Y55" s="979" t="s">
        <v>32</v>
      </c>
      <c r="Z55" s="979" t="s">
        <v>32</v>
      </c>
      <c r="AA55" s="1114" t="s">
        <v>350</v>
      </c>
      <c r="AB55" s="1043" t="s">
        <v>351</v>
      </c>
      <c r="AC55" s="980" t="s">
        <v>32</v>
      </c>
      <c r="AD55" s="979" t="s">
        <v>32</v>
      </c>
      <c r="AE55" s="1114" t="s">
        <v>350</v>
      </c>
      <c r="AF55" s="1114" t="s">
        <v>351</v>
      </c>
      <c r="AG55" s="979" t="s">
        <v>32</v>
      </c>
      <c r="AH55" s="979" t="s">
        <v>32</v>
      </c>
      <c r="AI55" s="123">
        <f t="shared" si="102"/>
        <v>1</v>
      </c>
      <c r="AJ55" s="61">
        <f t="shared" si="103"/>
        <v>4</v>
      </c>
      <c r="AK55" s="61">
        <f t="shared" si="104"/>
        <v>0</v>
      </c>
      <c r="AL55" s="61">
        <f t="shared" si="105"/>
        <v>0</v>
      </c>
      <c r="AM55" s="61">
        <f t="shared" si="106"/>
        <v>0</v>
      </c>
      <c r="AN55" s="61">
        <f t="shared" si="107"/>
        <v>0</v>
      </c>
      <c r="AO55" s="61">
        <f t="shared" si="108"/>
        <v>0</v>
      </c>
      <c r="AP55" s="61">
        <f t="shared" si="109"/>
        <v>0</v>
      </c>
      <c r="AQ55" s="61">
        <f t="shared" si="110"/>
        <v>13</v>
      </c>
      <c r="AR55" s="61">
        <f t="shared" si="135"/>
        <v>0</v>
      </c>
      <c r="AS55" s="61">
        <f t="shared" si="111"/>
        <v>0</v>
      </c>
      <c r="AT55" s="61">
        <f t="shared" si="112"/>
        <v>0</v>
      </c>
      <c r="AU55" s="61">
        <f t="shared" si="113"/>
        <v>0</v>
      </c>
      <c r="AV55" s="61">
        <f t="shared" si="114"/>
        <v>0</v>
      </c>
      <c r="AW55" s="61">
        <f t="shared" si="115"/>
        <v>0</v>
      </c>
      <c r="AX55" s="61">
        <f t="shared" si="116"/>
        <v>0</v>
      </c>
      <c r="AY55" s="61">
        <f t="shared" si="117"/>
        <v>0</v>
      </c>
      <c r="AZ55" s="61">
        <f t="shared" si="118"/>
        <v>0</v>
      </c>
      <c r="BA55" s="61">
        <f t="shared" si="119"/>
        <v>0</v>
      </c>
      <c r="BB55" s="61">
        <f t="shared" si="120"/>
        <v>0</v>
      </c>
      <c r="BC55" s="62">
        <f t="shared" si="121"/>
        <v>13.666666666666666</v>
      </c>
      <c r="BD55" s="63"/>
      <c r="BE55" s="545">
        <f t="shared" si="40"/>
        <v>6.833333333333333</v>
      </c>
      <c r="BF55" s="5">
        <f t="shared" si="49"/>
        <v>0</v>
      </c>
      <c r="BG55" s="5">
        <f t="shared" si="24"/>
        <v>0</v>
      </c>
      <c r="BH55" s="5">
        <f t="shared" si="50"/>
        <v>0</v>
      </c>
      <c r="BI55" s="5">
        <f t="shared" si="51"/>
        <v>0</v>
      </c>
      <c r="BJ55" s="5">
        <f t="shared" si="25"/>
        <v>0</v>
      </c>
      <c r="BK55" s="5">
        <f t="shared" si="52"/>
        <v>1</v>
      </c>
      <c r="BL55" s="5">
        <f t="shared" si="26"/>
        <v>1</v>
      </c>
      <c r="BM55" s="5">
        <f t="shared" si="27"/>
        <v>0</v>
      </c>
      <c r="BN55" s="143">
        <f t="shared" si="28"/>
        <v>1</v>
      </c>
      <c r="BO55" s="145">
        <f>+BE55+ABR!BO55</f>
        <v>36</v>
      </c>
      <c r="BP55" s="64">
        <f>+BO55+(JAN!BN58+FEV!BN55+MAR!BN55+ABR!BN55+BN55)*(12/24)-$BO$12</f>
        <v>0.5</v>
      </c>
      <c r="BQ55" s="65">
        <f t="shared" si="138"/>
        <v>0</v>
      </c>
      <c r="BR55" s="545">
        <f t="shared" si="139"/>
        <v>37</v>
      </c>
      <c r="BS55" s="545">
        <f t="shared" si="140"/>
        <v>1</v>
      </c>
      <c r="BT55" s="66" t="e">
        <f t="shared" si="125"/>
        <v>#REF!</v>
      </c>
      <c r="BU55" s="67">
        <f t="shared" si="126"/>
        <v>0</v>
      </c>
      <c r="BV55" s="67">
        <f t="shared" si="127"/>
        <v>0</v>
      </c>
      <c r="BW55" s="67">
        <f t="shared" si="128"/>
        <v>1</v>
      </c>
      <c r="BX55" s="67">
        <f t="shared" si="129"/>
        <v>1</v>
      </c>
      <c r="BY55" s="68">
        <f t="shared" si="130"/>
        <v>2</v>
      </c>
      <c r="BZ55" s="67">
        <f>+BN55+ABR!BZ55</f>
        <v>1</v>
      </c>
      <c r="CA55" s="67">
        <f>+ABR!CA55+BX55</f>
        <v>2</v>
      </c>
      <c r="CB55" s="68">
        <f t="shared" si="141"/>
        <v>1</v>
      </c>
      <c r="CE55" s="161">
        <f t="shared" si="132"/>
        <v>6.833333333333333</v>
      </c>
      <c r="CF55" s="125">
        <f t="shared" si="53"/>
        <v>15.666666666666666</v>
      </c>
      <c r="CG55" s="163">
        <f t="shared" si="42"/>
        <v>60</v>
      </c>
      <c r="CH55" s="163">
        <f t="shared" si="43"/>
        <v>24</v>
      </c>
      <c r="CI55" s="163">
        <f t="shared" si="44"/>
        <v>84</v>
      </c>
      <c r="CJ55" s="157">
        <f t="shared" si="37"/>
        <v>116</v>
      </c>
      <c r="CK55" s="418">
        <f>BY55-BV55+ABR!CK55</f>
        <v>8</v>
      </c>
      <c r="CL55" s="851">
        <f>CK55*12+BV55*8+12</f>
        <v>108</v>
      </c>
      <c r="CM55" s="1109"/>
      <c r="CN55" s="124">
        <f t="shared" si="46"/>
        <v>6.833333333333333</v>
      </c>
      <c r="CO55" s="128">
        <f t="shared" si="47"/>
        <v>84</v>
      </c>
      <c r="CP55" s="125">
        <f t="shared" si="38"/>
        <v>13.666666666666666</v>
      </c>
      <c r="CQ55" s="125">
        <f t="shared" si="48"/>
        <v>15.666666666666666</v>
      </c>
    </row>
    <row r="56" spans="1:95" ht="21" customHeight="1" thickBot="1" x14ac:dyDescent="0.3">
      <c r="A56" s="600" t="s">
        <v>136</v>
      </c>
      <c r="B56" s="605" t="s">
        <v>296</v>
      </c>
      <c r="C56" s="25" t="s">
        <v>3</v>
      </c>
      <c r="D56" s="470"/>
      <c r="E56" s="410"/>
      <c r="F56" s="410"/>
      <c r="G56" s="495"/>
      <c r="H56" s="472"/>
      <c r="I56" s="410"/>
      <c r="J56" s="410"/>
      <c r="K56" s="470"/>
      <c r="L56" s="470"/>
      <c r="M56" s="410"/>
      <c r="N56" s="417"/>
      <c r="O56" s="472"/>
      <c r="P56" s="470"/>
      <c r="Q56" s="410"/>
      <c r="R56" s="410"/>
      <c r="S56" s="470"/>
      <c r="T56" s="470"/>
      <c r="U56" s="417"/>
      <c r="V56" s="428"/>
      <c r="W56" s="470"/>
      <c r="X56" s="470"/>
      <c r="Y56" s="410"/>
      <c r="Z56" s="410"/>
      <c r="AA56" s="470"/>
      <c r="AB56" s="495"/>
      <c r="AC56" s="428"/>
      <c r="AD56" s="410"/>
      <c r="AE56" s="470"/>
      <c r="AF56" s="470"/>
      <c r="AG56" s="410"/>
      <c r="AH56" s="410"/>
      <c r="AI56" s="123">
        <f t="shared" si="102"/>
        <v>0</v>
      </c>
      <c r="AJ56" s="61">
        <f t="shared" si="103"/>
        <v>0</v>
      </c>
      <c r="AK56" s="61">
        <f t="shared" si="104"/>
        <v>0</v>
      </c>
      <c r="AL56" s="61">
        <f t="shared" si="105"/>
        <v>0</v>
      </c>
      <c r="AM56" s="61">
        <f t="shared" si="106"/>
        <v>0</v>
      </c>
      <c r="AN56" s="61">
        <f t="shared" si="107"/>
        <v>0</v>
      </c>
      <c r="AO56" s="61">
        <f t="shared" si="108"/>
        <v>0</v>
      </c>
      <c r="AP56" s="61">
        <f t="shared" si="109"/>
        <v>0</v>
      </c>
      <c r="AQ56" s="61">
        <f t="shared" si="110"/>
        <v>0</v>
      </c>
      <c r="AR56" s="61">
        <f t="shared" si="135"/>
        <v>0</v>
      </c>
      <c r="AS56" s="61">
        <f t="shared" si="111"/>
        <v>0</v>
      </c>
      <c r="AT56" s="61">
        <f t="shared" si="112"/>
        <v>0</v>
      </c>
      <c r="AU56" s="61">
        <f t="shared" si="113"/>
        <v>0</v>
      </c>
      <c r="AV56" s="61">
        <f t="shared" si="114"/>
        <v>0</v>
      </c>
      <c r="AW56" s="61">
        <f t="shared" si="115"/>
        <v>0</v>
      </c>
      <c r="AX56" s="61">
        <f t="shared" si="116"/>
        <v>0</v>
      </c>
      <c r="AY56" s="61">
        <f t="shared" si="117"/>
        <v>0</v>
      </c>
      <c r="AZ56" s="61">
        <f t="shared" si="118"/>
        <v>0</v>
      </c>
      <c r="BA56" s="61">
        <f t="shared" si="119"/>
        <v>0</v>
      </c>
      <c r="BB56" s="61">
        <f t="shared" si="120"/>
        <v>0</v>
      </c>
      <c r="BC56" s="62">
        <f t="shared" si="121"/>
        <v>0</v>
      </c>
      <c r="BD56" s="63"/>
      <c r="BE56" s="545">
        <f t="shared" si="40"/>
        <v>0</v>
      </c>
      <c r="BF56" s="5">
        <f t="shared" si="49"/>
        <v>0</v>
      </c>
      <c r="BG56" s="5">
        <f t="shared" si="24"/>
        <v>0</v>
      </c>
      <c r="BH56" s="5">
        <f t="shared" si="50"/>
        <v>0</v>
      </c>
      <c r="BI56" s="5">
        <f t="shared" si="51"/>
        <v>0</v>
      </c>
      <c r="BJ56" s="5">
        <f t="shared" si="25"/>
        <v>0</v>
      </c>
      <c r="BK56" s="5">
        <f t="shared" si="52"/>
        <v>0</v>
      </c>
      <c r="BL56" s="5">
        <f t="shared" si="26"/>
        <v>0</v>
      </c>
      <c r="BM56" s="5">
        <f t="shared" si="27"/>
        <v>0</v>
      </c>
      <c r="BN56" s="143">
        <f t="shared" si="28"/>
        <v>0</v>
      </c>
      <c r="BO56" s="145"/>
      <c r="BP56" s="64"/>
      <c r="BQ56" s="65"/>
      <c r="BR56" s="545"/>
      <c r="BS56" s="545"/>
      <c r="BT56" s="66"/>
      <c r="BU56" s="67"/>
      <c r="BV56" s="67"/>
      <c r="BW56" s="67"/>
      <c r="BX56" s="67"/>
      <c r="BY56" s="68"/>
      <c r="BZ56" s="67"/>
      <c r="CA56" s="67"/>
      <c r="CB56" s="68">
        <f t="shared" si="141"/>
        <v>0</v>
      </c>
      <c r="CE56" s="161">
        <f t="shared" si="132"/>
        <v>0</v>
      </c>
      <c r="CF56" s="125">
        <f t="shared" si="53"/>
        <v>0</v>
      </c>
      <c r="CG56" s="163">
        <f t="shared" si="42"/>
        <v>0</v>
      </c>
      <c r="CH56" s="163">
        <f t="shared" si="43"/>
        <v>0</v>
      </c>
      <c r="CI56" s="163">
        <f t="shared" si="44"/>
        <v>0</v>
      </c>
      <c r="CJ56" s="157">
        <f t="shared" si="37"/>
        <v>0</v>
      </c>
      <c r="CK56" s="418">
        <f>BY56-BV56+ABR!CK56</f>
        <v>0</v>
      </c>
      <c r="CL56" s="424"/>
      <c r="CM56" s="424"/>
      <c r="CN56" s="124">
        <f t="shared" si="46"/>
        <v>0</v>
      </c>
      <c r="CO56" s="128">
        <f t="shared" si="47"/>
        <v>0</v>
      </c>
      <c r="CP56" s="125">
        <f t="shared" si="38"/>
        <v>0</v>
      </c>
      <c r="CQ56" s="125">
        <f t="shared" si="48"/>
        <v>0</v>
      </c>
    </row>
    <row r="57" spans="1:95" ht="21" customHeight="1" thickBot="1" x14ac:dyDescent="0.3">
      <c r="A57" s="600" t="s">
        <v>138</v>
      </c>
      <c r="B57" s="605" t="s">
        <v>333</v>
      </c>
      <c r="C57" s="25" t="s">
        <v>3</v>
      </c>
      <c r="D57" s="406" t="s">
        <v>358</v>
      </c>
      <c r="E57" s="409" t="s">
        <v>32</v>
      </c>
      <c r="F57" s="409" t="s">
        <v>32</v>
      </c>
      <c r="G57" s="414" t="s">
        <v>32</v>
      </c>
      <c r="H57" s="433" t="s">
        <v>32</v>
      </c>
      <c r="I57" s="409" t="s">
        <v>32</v>
      </c>
      <c r="J57" s="409" t="s">
        <v>25</v>
      </c>
      <c r="K57" s="471"/>
      <c r="L57" s="471"/>
      <c r="M57" s="409" t="s">
        <v>24</v>
      </c>
      <c r="N57" s="430" t="s">
        <v>48</v>
      </c>
      <c r="O57" s="473"/>
      <c r="P57" s="479"/>
      <c r="Q57" s="409" t="s">
        <v>24</v>
      </c>
      <c r="R57" s="409" t="s">
        <v>31</v>
      </c>
      <c r="S57" s="471" t="s">
        <v>26</v>
      </c>
      <c r="T57" s="471"/>
      <c r="U57" s="414" t="s">
        <v>24</v>
      </c>
      <c r="V57" s="433" t="s">
        <v>26</v>
      </c>
      <c r="W57" s="501" t="s">
        <v>25</v>
      </c>
      <c r="X57" s="479"/>
      <c r="Y57" s="409" t="s">
        <v>24</v>
      </c>
      <c r="Z57" s="409" t="s">
        <v>31</v>
      </c>
      <c r="AA57" s="493"/>
      <c r="AB57" s="477" t="s">
        <v>24</v>
      </c>
      <c r="AC57" s="433" t="s">
        <v>24</v>
      </c>
      <c r="AD57" s="409" t="s">
        <v>26</v>
      </c>
      <c r="AE57" s="471"/>
      <c r="AF57" s="471"/>
      <c r="AG57" s="409" t="s">
        <v>25</v>
      </c>
      <c r="AH57" s="409" t="s">
        <v>25</v>
      </c>
      <c r="AI57" s="123">
        <f t="shared" si="102"/>
        <v>6</v>
      </c>
      <c r="AJ57" s="61">
        <f t="shared" si="103"/>
        <v>4</v>
      </c>
      <c r="AK57" s="61">
        <f t="shared" si="104"/>
        <v>0</v>
      </c>
      <c r="AL57" s="61">
        <f t="shared" si="105"/>
        <v>0</v>
      </c>
      <c r="AM57" s="61">
        <f t="shared" si="106"/>
        <v>0</v>
      </c>
      <c r="AN57" s="61">
        <f t="shared" si="107"/>
        <v>3</v>
      </c>
      <c r="AO57" s="61">
        <f t="shared" si="108"/>
        <v>0</v>
      </c>
      <c r="AP57" s="61">
        <f t="shared" si="109"/>
        <v>2</v>
      </c>
      <c r="AQ57" s="61">
        <f t="shared" si="110"/>
        <v>5</v>
      </c>
      <c r="AR57" s="61">
        <f t="shared" si="135"/>
        <v>0</v>
      </c>
      <c r="AS57" s="61">
        <f t="shared" si="111"/>
        <v>0</v>
      </c>
      <c r="AT57" s="61">
        <f t="shared" si="112"/>
        <v>0</v>
      </c>
      <c r="AU57" s="61">
        <f t="shared" si="113"/>
        <v>0</v>
      </c>
      <c r="AV57" s="61">
        <f t="shared" si="114"/>
        <v>0</v>
      </c>
      <c r="AW57" s="61">
        <f t="shared" si="115"/>
        <v>0</v>
      </c>
      <c r="AX57" s="61">
        <f t="shared" si="116"/>
        <v>0</v>
      </c>
      <c r="AY57" s="61">
        <f t="shared" si="117"/>
        <v>0</v>
      </c>
      <c r="AZ57" s="61">
        <f t="shared" si="118"/>
        <v>0</v>
      </c>
      <c r="BA57" s="61">
        <f t="shared" si="119"/>
        <v>0</v>
      </c>
      <c r="BB57" s="61">
        <f t="shared" si="120"/>
        <v>0</v>
      </c>
      <c r="BC57" s="62">
        <f t="shared" si="121"/>
        <v>16.333333333333332</v>
      </c>
      <c r="BD57" s="63"/>
      <c r="BE57" s="545">
        <f>+AI57*$BD$2+AJ57*$BD$6+AN57*$BD$2+AO57*$BD$6+AQ57*8/24+AU57*8/24+AV57*8/24+AW57*8/24+AX57*12/24+AY57*8/24+AZ57*$BD$2+BA57*8/24+BN57*(0/24)+(AM57*$BE$2)+AK57*$BF$2+AL57*$BF$6+AR57*$BD$2+"03:00"</f>
        <v>8.2916666666666661</v>
      </c>
      <c r="BF57" s="5">
        <f t="shared" si="49"/>
        <v>0</v>
      </c>
      <c r="BG57" s="5">
        <f t="shared" si="24"/>
        <v>0</v>
      </c>
      <c r="BH57" s="5">
        <f t="shared" si="50"/>
        <v>0</v>
      </c>
      <c r="BI57" s="5">
        <f t="shared" si="51"/>
        <v>0</v>
      </c>
      <c r="BJ57" s="5">
        <f t="shared" si="25"/>
        <v>1</v>
      </c>
      <c r="BK57" s="5">
        <f t="shared" si="52"/>
        <v>0</v>
      </c>
      <c r="BL57" s="5">
        <f t="shared" si="26"/>
        <v>0</v>
      </c>
      <c r="BM57" s="5">
        <f t="shared" si="27"/>
        <v>0</v>
      </c>
      <c r="BN57" s="143">
        <f t="shared" si="28"/>
        <v>0</v>
      </c>
      <c r="BO57" s="145">
        <f>+BE57+ABR!BO57</f>
        <v>31.958333333333336</v>
      </c>
      <c r="BP57" s="1059">
        <f>+BO57+(JAN!BN61+FEV!BN57+MAR!BN57+ABR!BN57+BN57)*(12/24)-$BO$12+"144:00"</f>
        <v>1.9583333333333357</v>
      </c>
      <c r="BQ57" s="65">
        <f t="shared" si="138"/>
        <v>0</v>
      </c>
      <c r="BR57" s="838">
        <f>+BO57+BY57*$BD$2+"144:00"</f>
        <v>38.458333333333336</v>
      </c>
      <c r="BS57" s="545">
        <f>+BR57-$BO$12</f>
        <v>2.4583333333333357</v>
      </c>
      <c r="BT57" s="66" t="e">
        <f>+(BR57/$BR$77)-1</f>
        <v>#REF!</v>
      </c>
      <c r="BU57" s="67">
        <f t="shared" si="126"/>
        <v>0</v>
      </c>
      <c r="BV57" s="67">
        <f t="shared" si="127"/>
        <v>0</v>
      </c>
      <c r="BW57" s="67">
        <f t="shared" si="128"/>
        <v>1</v>
      </c>
      <c r="BX57" s="67">
        <f t="shared" si="129"/>
        <v>0</v>
      </c>
      <c r="BY57" s="68">
        <f t="shared" si="130"/>
        <v>1</v>
      </c>
      <c r="BZ57" s="67">
        <f>+BN57+ABR!BZ57</f>
        <v>0</v>
      </c>
      <c r="CA57" s="67">
        <f>+ABR!CA57+BX57</f>
        <v>0</v>
      </c>
      <c r="CB57" s="68">
        <f t="shared" si="141"/>
        <v>0</v>
      </c>
      <c r="CE57" s="161">
        <f t="shared" si="132"/>
        <v>8.2916666666666661</v>
      </c>
      <c r="CF57" s="125">
        <f t="shared" si="53"/>
        <v>17.333333333333332</v>
      </c>
      <c r="CG57" s="163">
        <f t="shared" si="42"/>
        <v>159</v>
      </c>
      <c r="CH57" s="163">
        <f t="shared" si="43"/>
        <v>12</v>
      </c>
      <c r="CI57" s="163">
        <f t="shared" si="44"/>
        <v>171</v>
      </c>
      <c r="CJ57" s="157">
        <f t="shared" si="37"/>
        <v>40</v>
      </c>
      <c r="CK57" s="418">
        <f>BY57-BV57+ABR!CK57</f>
        <v>5</v>
      </c>
      <c r="CL57" s="424">
        <f t="shared" si="142"/>
        <v>60</v>
      </c>
      <c r="CM57" s="424"/>
      <c r="CN57" s="124">
        <f t="shared" si="46"/>
        <v>8.2916666666666661</v>
      </c>
      <c r="CO57" s="128">
        <f t="shared" si="47"/>
        <v>171</v>
      </c>
      <c r="CP57" s="125">
        <f t="shared" si="38"/>
        <v>16.333333333333332</v>
      </c>
      <c r="CQ57" s="125">
        <f t="shared" si="48"/>
        <v>17.333333333333332</v>
      </c>
    </row>
    <row r="58" spans="1:95" ht="21" customHeight="1" thickBot="1" x14ac:dyDescent="0.3">
      <c r="A58" s="600" t="s">
        <v>326</v>
      </c>
      <c r="B58" s="605" t="s">
        <v>334</v>
      </c>
      <c r="C58" s="25" t="s">
        <v>3</v>
      </c>
      <c r="D58" s="406" t="s">
        <v>358</v>
      </c>
      <c r="E58" s="409" t="s">
        <v>32</v>
      </c>
      <c r="F58" s="409" t="s">
        <v>25</v>
      </c>
      <c r="G58" s="478" t="s">
        <v>49</v>
      </c>
      <c r="H58" s="473"/>
      <c r="I58" s="409" t="s">
        <v>24</v>
      </c>
      <c r="J58" s="409" t="s">
        <v>25</v>
      </c>
      <c r="K58" s="471"/>
      <c r="L58" s="471"/>
      <c r="M58" s="409" t="s">
        <v>24</v>
      </c>
      <c r="N58" s="414" t="s">
        <v>25</v>
      </c>
      <c r="O58" s="473"/>
      <c r="P58" s="479"/>
      <c r="Q58" s="409" t="s">
        <v>24</v>
      </c>
      <c r="R58" s="409" t="s">
        <v>26</v>
      </c>
      <c r="S58" s="501" t="s">
        <v>25</v>
      </c>
      <c r="T58" s="471"/>
      <c r="U58" s="414" t="s">
        <v>24</v>
      </c>
      <c r="V58" s="433" t="s">
        <v>25</v>
      </c>
      <c r="W58" s="479"/>
      <c r="X58" s="479"/>
      <c r="Y58" s="409" t="s">
        <v>24</v>
      </c>
      <c r="Z58" s="409" t="s">
        <v>24</v>
      </c>
      <c r="AA58" s="493"/>
      <c r="AB58" s="477"/>
      <c r="AC58" s="433" t="s">
        <v>24</v>
      </c>
      <c r="AD58" s="409" t="s">
        <v>25</v>
      </c>
      <c r="AE58" s="471"/>
      <c r="AF58" s="471"/>
      <c r="AG58" s="409" t="s">
        <v>25</v>
      </c>
      <c r="AH58" s="409" t="s">
        <v>25</v>
      </c>
      <c r="AI58" s="123">
        <f t="shared" si="102"/>
        <v>7</v>
      </c>
      <c r="AJ58" s="61">
        <f t="shared" si="103"/>
        <v>8</v>
      </c>
      <c r="AK58" s="61">
        <f t="shared" si="104"/>
        <v>0</v>
      </c>
      <c r="AL58" s="61">
        <f t="shared" si="105"/>
        <v>0</v>
      </c>
      <c r="AM58" s="61">
        <f t="shared" si="106"/>
        <v>0</v>
      </c>
      <c r="AN58" s="61">
        <f t="shared" si="107"/>
        <v>1</v>
      </c>
      <c r="AO58" s="61">
        <f t="shared" si="108"/>
        <v>0</v>
      </c>
      <c r="AP58" s="61">
        <f t="shared" si="109"/>
        <v>0</v>
      </c>
      <c r="AQ58" s="61">
        <f t="shared" si="110"/>
        <v>1</v>
      </c>
      <c r="AR58" s="61">
        <f t="shared" si="135"/>
        <v>0</v>
      </c>
      <c r="AS58" s="61">
        <f t="shared" si="111"/>
        <v>0</v>
      </c>
      <c r="AT58" s="61">
        <f t="shared" si="112"/>
        <v>0</v>
      </c>
      <c r="AU58" s="61">
        <f t="shared" si="113"/>
        <v>0</v>
      </c>
      <c r="AV58" s="61">
        <f t="shared" si="114"/>
        <v>0</v>
      </c>
      <c r="AW58" s="61">
        <f t="shared" si="115"/>
        <v>0</v>
      </c>
      <c r="AX58" s="61">
        <f t="shared" si="116"/>
        <v>0</v>
      </c>
      <c r="AY58" s="61">
        <f t="shared" si="117"/>
        <v>0</v>
      </c>
      <c r="AZ58" s="61">
        <f t="shared" si="118"/>
        <v>0</v>
      </c>
      <c r="BA58" s="61">
        <f t="shared" si="119"/>
        <v>0</v>
      </c>
      <c r="BB58" s="61">
        <f t="shared" si="120"/>
        <v>0</v>
      </c>
      <c r="BC58" s="62">
        <f t="shared" si="121"/>
        <v>16.666666666666668</v>
      </c>
      <c r="BD58" s="63"/>
      <c r="BE58" s="545">
        <f t="shared" si="40"/>
        <v>8.3333333333333339</v>
      </c>
      <c r="BF58" s="5">
        <f t="shared" si="49"/>
        <v>0</v>
      </c>
      <c r="BG58" s="5">
        <f t="shared" si="24"/>
        <v>0</v>
      </c>
      <c r="BH58" s="5">
        <f t="shared" si="50"/>
        <v>0</v>
      </c>
      <c r="BI58" s="5">
        <f t="shared" si="51"/>
        <v>0</v>
      </c>
      <c r="BJ58" s="5">
        <f t="shared" si="25"/>
        <v>0</v>
      </c>
      <c r="BK58" s="5">
        <f t="shared" si="52"/>
        <v>1</v>
      </c>
      <c r="BL58" s="5">
        <f t="shared" si="26"/>
        <v>0</v>
      </c>
      <c r="BM58" s="5">
        <f t="shared" si="27"/>
        <v>0</v>
      </c>
      <c r="BN58" s="143">
        <f t="shared" si="28"/>
        <v>0</v>
      </c>
      <c r="BO58" s="145">
        <f>+BE58+ABR!BO58</f>
        <v>32</v>
      </c>
      <c r="BP58" s="1059">
        <f>+BO58+(JAN!BN62+FEV!BN58+MAR!BN58+ABR!BN58+BN58)*(12/24)-$BO$12+"144:00"</f>
        <v>2</v>
      </c>
      <c r="BQ58" s="65">
        <f t="shared" si="138"/>
        <v>0</v>
      </c>
      <c r="BR58" s="838">
        <f>+BO58+BY58*$BD$2+"144:00"</f>
        <v>38.5</v>
      </c>
      <c r="BS58" s="545">
        <f>+BR58-$BO$12</f>
        <v>2.5</v>
      </c>
      <c r="BT58" s="66" t="e">
        <f>+(BR58/$BR$77)-1</f>
        <v>#REF!</v>
      </c>
      <c r="BU58" s="67">
        <f t="shared" si="126"/>
        <v>0</v>
      </c>
      <c r="BV58" s="67">
        <f t="shared" si="127"/>
        <v>0</v>
      </c>
      <c r="BW58" s="67">
        <f t="shared" si="128"/>
        <v>1</v>
      </c>
      <c r="BX58" s="67">
        <f t="shared" si="129"/>
        <v>0</v>
      </c>
      <c r="BY58" s="68">
        <f t="shared" si="130"/>
        <v>1</v>
      </c>
      <c r="BZ58" s="67" t="e">
        <f>+BN58+ABR!BZ58</f>
        <v>#REF!</v>
      </c>
      <c r="CA58" s="67">
        <f>+ABR!CA58+BX58</f>
        <v>0</v>
      </c>
      <c r="CB58" s="68" t="e">
        <f t="shared" si="141"/>
        <v>#REF!</v>
      </c>
      <c r="CE58" s="161">
        <f t="shared" si="132"/>
        <v>8.3333333333333339</v>
      </c>
      <c r="CF58" s="125">
        <f t="shared" si="53"/>
        <v>17.666666666666668</v>
      </c>
      <c r="CG58" s="163">
        <f t="shared" si="42"/>
        <v>192</v>
      </c>
      <c r="CH58" s="163">
        <f t="shared" si="43"/>
        <v>12</v>
      </c>
      <c r="CI58" s="163">
        <f t="shared" si="44"/>
        <v>204</v>
      </c>
      <c r="CJ58" s="157">
        <f t="shared" si="37"/>
        <v>8</v>
      </c>
      <c r="CK58" s="418">
        <f>BY58-BV58+ABR!CK58</f>
        <v>7</v>
      </c>
      <c r="CL58" s="424">
        <f t="shared" si="142"/>
        <v>84</v>
      </c>
      <c r="CM58" s="424"/>
      <c r="CN58" s="124">
        <f t="shared" si="46"/>
        <v>8.3333333333333339</v>
      </c>
      <c r="CO58" s="128">
        <f t="shared" si="47"/>
        <v>204</v>
      </c>
      <c r="CP58" s="125">
        <f t="shared" si="38"/>
        <v>16.666666666666668</v>
      </c>
      <c r="CQ58" s="125">
        <f t="shared" si="48"/>
        <v>17.666666666666668</v>
      </c>
    </row>
    <row r="59" spans="1:95" ht="21" customHeight="1" thickBot="1" x14ac:dyDescent="0.3">
      <c r="A59" s="814" t="s">
        <v>21</v>
      </c>
      <c r="B59" s="814" t="s">
        <v>22</v>
      </c>
      <c r="C59" s="815" t="s">
        <v>23</v>
      </c>
      <c r="D59" s="1052">
        <v>1</v>
      </c>
      <c r="E59" s="261">
        <v>2</v>
      </c>
      <c r="F59" s="262">
        <v>3</v>
      </c>
      <c r="G59" s="596">
        <v>4</v>
      </c>
      <c r="H59" s="305">
        <v>5</v>
      </c>
      <c r="I59" s="262">
        <v>6</v>
      </c>
      <c r="J59" s="262">
        <v>7</v>
      </c>
      <c r="K59" s="262">
        <v>8</v>
      </c>
      <c r="L59" s="262">
        <v>9</v>
      </c>
      <c r="M59" s="261">
        <v>10</v>
      </c>
      <c r="N59" s="596">
        <v>11</v>
      </c>
      <c r="O59" s="305">
        <v>12</v>
      </c>
      <c r="P59" s="262">
        <v>13</v>
      </c>
      <c r="Q59" s="262">
        <v>14</v>
      </c>
      <c r="R59" s="262">
        <v>15</v>
      </c>
      <c r="S59" s="262">
        <v>16</v>
      </c>
      <c r="T59" s="262">
        <v>17</v>
      </c>
      <c r="U59" s="597">
        <v>18</v>
      </c>
      <c r="V59" s="305">
        <v>19</v>
      </c>
      <c r="W59" s="262">
        <v>20</v>
      </c>
      <c r="X59" s="262">
        <v>21</v>
      </c>
      <c r="Y59" s="261">
        <v>22</v>
      </c>
      <c r="Z59" s="262">
        <v>23</v>
      </c>
      <c r="AA59" s="262">
        <v>24</v>
      </c>
      <c r="AB59" s="596">
        <v>25</v>
      </c>
      <c r="AC59" s="305">
        <v>26</v>
      </c>
      <c r="AD59" s="262">
        <v>27</v>
      </c>
      <c r="AE59" s="262">
        <v>28</v>
      </c>
      <c r="AF59" s="262">
        <v>29</v>
      </c>
      <c r="AG59" s="261">
        <v>30</v>
      </c>
      <c r="AH59" s="262">
        <v>31</v>
      </c>
      <c r="AI59" s="131">
        <f t="shared" ref="AI59:BC59" si="143">SUM(AI45:AI58)</f>
        <v>61</v>
      </c>
      <c r="AJ59" s="131">
        <f t="shared" si="143"/>
        <v>84</v>
      </c>
      <c r="AK59" s="131">
        <f t="shared" si="143"/>
        <v>0</v>
      </c>
      <c r="AL59" s="131">
        <f t="shared" si="143"/>
        <v>0</v>
      </c>
      <c r="AM59" s="131">
        <f t="shared" si="143"/>
        <v>0</v>
      </c>
      <c r="AN59" s="131">
        <f t="shared" si="143"/>
        <v>7</v>
      </c>
      <c r="AO59" s="131">
        <f t="shared" si="143"/>
        <v>3</v>
      </c>
      <c r="AP59" s="131">
        <f t="shared" si="143"/>
        <v>5</v>
      </c>
      <c r="AQ59" s="131">
        <f t="shared" si="143"/>
        <v>28</v>
      </c>
      <c r="AR59" s="131">
        <f t="shared" si="143"/>
        <v>0</v>
      </c>
      <c r="AS59" s="131">
        <f t="shared" si="143"/>
        <v>0</v>
      </c>
      <c r="AT59" s="131">
        <f t="shared" si="143"/>
        <v>0</v>
      </c>
      <c r="AU59" s="131">
        <f t="shared" si="143"/>
        <v>0</v>
      </c>
      <c r="AV59" s="131">
        <f t="shared" si="143"/>
        <v>44</v>
      </c>
      <c r="AW59" s="131">
        <f t="shared" si="143"/>
        <v>0</v>
      </c>
      <c r="AX59" s="131">
        <f t="shared" si="143"/>
        <v>0</v>
      </c>
      <c r="AY59" s="131">
        <f t="shared" si="143"/>
        <v>3</v>
      </c>
      <c r="AZ59" s="131">
        <f t="shared" si="143"/>
        <v>0</v>
      </c>
      <c r="BA59" s="131">
        <f t="shared" si="143"/>
        <v>0</v>
      </c>
      <c r="BB59" s="131">
        <f t="shared" si="143"/>
        <v>0</v>
      </c>
      <c r="BC59" s="371">
        <f t="shared" si="143"/>
        <v>205</v>
      </c>
      <c r="BD59" s="71"/>
      <c r="BE59" s="545"/>
      <c r="BF59" s="265">
        <f t="shared" si="49"/>
        <v>0</v>
      </c>
      <c r="BG59" s="265">
        <f t="shared" ref="BG59:BG75" si="144">COUNTIF($D59:$AH59,"NTS")+COUNTIF($D59:$AH59,"NTS1")</f>
        <v>0</v>
      </c>
      <c r="BH59" s="265">
        <f t="shared" si="50"/>
        <v>0</v>
      </c>
      <c r="BI59" s="265">
        <f t="shared" si="51"/>
        <v>0</v>
      </c>
      <c r="BJ59" s="265">
        <f t="shared" ref="BJ59:BJ75" si="145">COUNTIF($D59:$AH59,"DTS5S")+COUNTIF($D59:$AH59,"DTS5S1")</f>
        <v>0</v>
      </c>
      <c r="BK59" s="265">
        <f t="shared" si="52"/>
        <v>0</v>
      </c>
      <c r="BL59" s="265">
        <f t="shared" ref="BL59:BL75" si="146">COUNTIF($D59:$AH59,"DTSDS")+COUNTIF($D59:$AH59,"DTSDS1")</f>
        <v>0</v>
      </c>
      <c r="BM59" s="265">
        <f t="shared" ref="BM59:BM75" si="147">COUNTIF($D59:$AH59,"NTSDS")+COUNTIF($D59:$AH59,"NTSDS1")</f>
        <v>0</v>
      </c>
      <c r="BN59" s="266">
        <f t="shared" ref="BN59:BN75" si="148">COUNTIF($D59:$AH59,"FOTS")</f>
        <v>0</v>
      </c>
      <c r="BO59" s="149" t="s">
        <v>191</v>
      </c>
      <c r="BP59" s="83">
        <f>AVERAGE(BP45:BP58)</f>
        <v>1.1506410256410275</v>
      </c>
      <c r="BQ59" s="83"/>
      <c r="BR59" s="82" t="s">
        <v>191</v>
      </c>
      <c r="BS59" s="83">
        <f>AVERAGE(BS45:BS58)</f>
        <v>0.91987179487179671</v>
      </c>
      <c r="BT59" s="84"/>
      <c r="BU59" s="85"/>
      <c r="BV59" s="85"/>
      <c r="BW59" s="85"/>
      <c r="BX59" s="85"/>
      <c r="BY59" s="85"/>
      <c r="BZ59" s="85"/>
      <c r="CA59" s="85"/>
      <c r="CB59" s="86" t="e">
        <f>SUM(CB45:CB58)</f>
        <v>#REF!</v>
      </c>
      <c r="CE59" s="161"/>
      <c r="CF59" s="125"/>
      <c r="CG59" s="163"/>
      <c r="CH59" s="163"/>
      <c r="CI59" s="163"/>
      <c r="CJ59" s="157"/>
      <c r="CK59" s="418">
        <f>BY59-BV59+ABR!CK59</f>
        <v>0</v>
      </c>
      <c r="CL59" s="424"/>
      <c r="CM59" s="424"/>
      <c r="CN59" s="124">
        <f t="shared" si="46"/>
        <v>0</v>
      </c>
      <c r="CO59" s="128">
        <f t="shared" si="47"/>
        <v>0</v>
      </c>
      <c r="CP59" s="125"/>
      <c r="CQ59" s="125">
        <f t="shared" si="48"/>
        <v>0</v>
      </c>
    </row>
    <row r="60" spans="1:95" ht="21" customHeight="1" thickBot="1" x14ac:dyDescent="0.3">
      <c r="A60" s="652" t="s">
        <v>142</v>
      </c>
      <c r="B60" s="1257" t="s">
        <v>143</v>
      </c>
      <c r="C60" s="654" t="s">
        <v>1</v>
      </c>
      <c r="D60" s="471"/>
      <c r="E60" s="471"/>
      <c r="F60" s="409" t="s">
        <v>32</v>
      </c>
      <c r="G60" s="414" t="s">
        <v>32</v>
      </c>
      <c r="H60" s="473"/>
      <c r="I60" s="501" t="s">
        <v>239</v>
      </c>
      <c r="J60" s="409" t="s">
        <v>24</v>
      </c>
      <c r="K60" s="409" t="s">
        <v>25</v>
      </c>
      <c r="L60" s="471"/>
      <c r="M60" s="471"/>
      <c r="N60" s="1119" t="s">
        <v>39</v>
      </c>
      <c r="O60" s="1119" t="s">
        <v>39</v>
      </c>
      <c r="P60" s="1119"/>
      <c r="Q60" s="1119"/>
      <c r="R60" s="1119" t="s">
        <v>39</v>
      </c>
      <c r="S60" s="1119" t="s">
        <v>39</v>
      </c>
      <c r="T60" s="499"/>
      <c r="U60" s="498"/>
      <c r="V60" s="433" t="s">
        <v>24</v>
      </c>
      <c r="W60" s="409" t="s">
        <v>24</v>
      </c>
      <c r="X60" s="501" t="s">
        <v>25</v>
      </c>
      <c r="Y60" s="501" t="s">
        <v>25</v>
      </c>
      <c r="Z60" s="409" t="s">
        <v>25</v>
      </c>
      <c r="AA60" s="409" t="s">
        <v>25</v>
      </c>
      <c r="AB60" s="478"/>
      <c r="AC60" s="473"/>
      <c r="AD60" s="409" t="s">
        <v>24</v>
      </c>
      <c r="AE60" s="409" t="s">
        <v>25</v>
      </c>
      <c r="AF60" s="471"/>
      <c r="AG60" s="471" t="s">
        <v>24</v>
      </c>
      <c r="AH60" s="409" t="s">
        <v>24</v>
      </c>
      <c r="AI60" s="123">
        <f t="shared" ref="AI60:AI75" si="149">COUNTIF($D60:$AH60,"D")</f>
        <v>6</v>
      </c>
      <c r="AJ60" s="61">
        <f t="shared" ref="AJ60:AJ75" si="150">COUNTIF($D60:$AH60,"N")</f>
        <v>6</v>
      </c>
      <c r="AK60" s="61">
        <f>COUNTIF($D60:$AH60,"DTS4S")+COUNTIF($D60:$AH60,"DTS4S1")</f>
        <v>0</v>
      </c>
      <c r="AL60" s="61">
        <f>COUNTIF($D60:$AH60,"NTS4S")+COUNTIF($D60:$AH60,"NTS4S1")</f>
        <v>0</v>
      </c>
      <c r="AM60" s="61">
        <f t="shared" ref="AM60:AM75" si="151">COUNTIF($D60:$AH60,"S")</f>
        <v>0</v>
      </c>
      <c r="AN60" s="61">
        <f t="shared" ref="AN60:AN75" si="152">COUNTIF($D60:$AH60,"DT")</f>
        <v>0</v>
      </c>
      <c r="AO60" s="61">
        <f t="shared" ref="AO60:AO75" si="153">COUNTIF($D60:$AH60,"NT")</f>
        <v>0</v>
      </c>
      <c r="AP60" s="61">
        <f t="shared" ref="AP60:AP75" si="154">COUNTIF($D60:$AH60,"t")</f>
        <v>0</v>
      </c>
      <c r="AQ60" s="61">
        <f t="shared" ref="AQ60:AQ75" si="155">COUNTIF($D60:$AH60,"FE")</f>
        <v>2</v>
      </c>
      <c r="AR60" s="61">
        <f>COUNTIF($D60:$AH60,"LN")</f>
        <v>0</v>
      </c>
      <c r="AS60" s="61">
        <f t="shared" ref="AS60:AS75" si="156">COUNTIF($D60:$AH60,"DS")</f>
        <v>0</v>
      </c>
      <c r="AT60" s="61">
        <f t="shared" ref="AT60:AT75" si="157">COUNTIF($D60:$AH60,"DISP")</f>
        <v>0</v>
      </c>
      <c r="AU60" s="61">
        <f t="shared" ref="AU60:AU75" si="158">COUNTIF($D60:$AH60,"L")</f>
        <v>0</v>
      </c>
      <c r="AV60" s="61">
        <f t="shared" ref="AV60:AV75" si="159">COUNTIF($D60:$AH60,"B")</f>
        <v>0</v>
      </c>
      <c r="AW60" s="61">
        <f t="shared" ref="AW60:AW75" si="160">COUNTIF($D60:$AH60,"SA")</f>
        <v>0</v>
      </c>
      <c r="AX60" s="61">
        <f t="shared" ref="AX60:AX75" si="161">COUNTIF($D60:$AH60,"SAT")</f>
        <v>0</v>
      </c>
      <c r="AY60" s="61">
        <f t="shared" ref="AY60:AY75" si="162">COUNTIF($D60:$AH60,"SE")</f>
        <v>4</v>
      </c>
      <c r="AZ60" s="61">
        <f t="shared" ref="AZ60:AZ75" si="163">COUNTIF($D60:$AH60,"OJTD")+COUNTIF($D60:$AH60,"OJTN")</f>
        <v>0</v>
      </c>
      <c r="BA60" s="61">
        <f t="shared" ref="BA60:BA75" si="164">COUNTIF($D60:$AH60,"TR")</f>
        <v>0</v>
      </c>
      <c r="BB60" s="61">
        <f t="shared" ref="BB60:BB75" si="165">COUNTIF($D60:$AH60,"F")</f>
        <v>0</v>
      </c>
      <c r="BC60" s="62">
        <f t="shared" ref="BC60:BC75" si="166">+AI60+AJ60+AN60+AO60+((AQ60+AU60+AV60+AY60)*8)/12+AW60+AX60+AZ60+BA60+AM60</f>
        <v>16</v>
      </c>
      <c r="BD60" s="63"/>
      <c r="BE60" s="545">
        <f t="shared" si="40"/>
        <v>8</v>
      </c>
      <c r="BF60" s="5">
        <f t="shared" si="49"/>
        <v>0</v>
      </c>
      <c r="BG60" s="5">
        <f t="shared" si="144"/>
        <v>0</v>
      </c>
      <c r="BH60" s="5">
        <f t="shared" si="50"/>
        <v>0</v>
      </c>
      <c r="BI60" s="5">
        <f t="shared" si="51"/>
        <v>0</v>
      </c>
      <c r="BJ60" s="5">
        <f t="shared" si="145"/>
        <v>1</v>
      </c>
      <c r="BK60" s="5">
        <f t="shared" si="52"/>
        <v>0</v>
      </c>
      <c r="BL60" s="5">
        <f t="shared" si="146"/>
        <v>0</v>
      </c>
      <c r="BM60" s="5">
        <f t="shared" si="147"/>
        <v>0</v>
      </c>
      <c r="BN60" s="143">
        <f t="shared" si="148"/>
        <v>0</v>
      </c>
      <c r="BO60" s="145">
        <f>+BE60+ABR!BO60</f>
        <v>36.166666666666671</v>
      </c>
      <c r="BP60" s="64">
        <f>+BO60+(JAN!BN64+FEV!BN60+MAR!BN60+ABR!BN60+BN60)*(12/24)-$BO$12</f>
        <v>2.6666666666666714</v>
      </c>
      <c r="BQ60" s="65">
        <f t="shared" ref="BQ60" si="167">IF(BP60&gt;=(-11/24),0,(-BP60)/(12/24))</f>
        <v>0</v>
      </c>
      <c r="BR60" s="545">
        <f t="shared" ref="BR60:BR65" si="168">+BO60+BY60*$BD$2</f>
        <v>36.666666666666671</v>
      </c>
      <c r="BS60" s="545">
        <f t="shared" ref="BS60" si="169">+BR60-$BO$12</f>
        <v>0.6666666666666714</v>
      </c>
      <c r="BT60" s="66" t="e">
        <f t="shared" ref="BT60:BT65" si="170">+(BR60/$BR$77)-1</f>
        <v>#REF!</v>
      </c>
      <c r="BU60" s="67">
        <f t="shared" ref="BU60:BU75" si="171">+BF60+BG60</f>
        <v>0</v>
      </c>
      <c r="BV60" s="67">
        <f>+BH60+BI60</f>
        <v>0</v>
      </c>
      <c r="BW60" s="67">
        <f t="shared" ref="BW60:BW75" si="172">+BJ60+BK60</f>
        <v>1</v>
      </c>
      <c r="BX60" s="67">
        <f t="shared" ref="BX60:BX75" si="173">+BL60+BM60</f>
        <v>0</v>
      </c>
      <c r="BY60" s="68">
        <f>+BU60+BV60+BW60+BX60</f>
        <v>1</v>
      </c>
      <c r="BZ60" s="67">
        <f>+BN60+ABR!BZ60</f>
        <v>5</v>
      </c>
      <c r="CA60" s="67">
        <f>+ABR!CA60+BX60</f>
        <v>6</v>
      </c>
      <c r="CB60" s="68">
        <f>+CA60-BZ60</f>
        <v>1</v>
      </c>
      <c r="CC60" s="23"/>
      <c r="CD60" s="23"/>
      <c r="CE60" s="161">
        <f t="shared" ref="CE60:CE75" si="174">+BE60</f>
        <v>8</v>
      </c>
      <c r="CF60" s="125">
        <f t="shared" ref="CF60:CF75" si="175">+BC60+BF60+BG60+BJ60+BK60+BL60+BM60+BH60+BI60</f>
        <v>17</v>
      </c>
      <c r="CG60" s="163">
        <f t="shared" si="42"/>
        <v>176</v>
      </c>
      <c r="CH60" s="163">
        <f t="shared" si="43"/>
        <v>12</v>
      </c>
      <c r="CI60" s="163">
        <f t="shared" si="44"/>
        <v>188</v>
      </c>
      <c r="CJ60" s="157">
        <f t="shared" ref="CJ60:CJ75" si="176">+(AQ60+AU60+AV60)*8+(BN60)*12</f>
        <v>16</v>
      </c>
      <c r="CK60" s="418">
        <f>BY60-BV60+ABR!CK60</f>
        <v>10</v>
      </c>
      <c r="CL60" s="851">
        <f t="shared" ref="CL60:CL63" si="177">CK60*12+BV60*8</f>
        <v>120</v>
      </c>
      <c r="CM60" s="424"/>
      <c r="CN60" s="124">
        <f t="shared" si="46"/>
        <v>8</v>
      </c>
      <c r="CO60" s="128">
        <f t="shared" si="47"/>
        <v>188</v>
      </c>
      <c r="CP60" s="125">
        <f t="shared" ref="CP60:CP75" si="178">+BC60</f>
        <v>16</v>
      </c>
      <c r="CQ60" s="125">
        <f t="shared" si="48"/>
        <v>17</v>
      </c>
    </row>
    <row r="61" spans="1:95" ht="20.100000000000001" customHeight="1" thickBot="1" x14ac:dyDescent="0.3">
      <c r="A61" s="816" t="s">
        <v>146</v>
      </c>
      <c r="B61" s="817" t="s">
        <v>147</v>
      </c>
      <c r="C61" s="88" t="s">
        <v>2</v>
      </c>
      <c r="D61" s="471"/>
      <c r="E61" s="471"/>
      <c r="F61" s="409" t="s">
        <v>24</v>
      </c>
      <c r="G61" s="414" t="s">
        <v>25</v>
      </c>
      <c r="H61" s="473"/>
      <c r="I61" s="479"/>
      <c r="J61" s="409" t="s">
        <v>24</v>
      </c>
      <c r="K61" s="409" t="s">
        <v>25</v>
      </c>
      <c r="L61" s="471"/>
      <c r="M61" s="471"/>
      <c r="N61" s="414" t="s">
        <v>24</v>
      </c>
      <c r="O61" s="433" t="s">
        <v>25</v>
      </c>
      <c r="P61" s="479"/>
      <c r="Q61" s="479"/>
      <c r="R61" s="409" t="s">
        <v>24</v>
      </c>
      <c r="S61" s="409" t="s">
        <v>24</v>
      </c>
      <c r="T61" s="493"/>
      <c r="U61" s="477"/>
      <c r="V61" s="433" t="s">
        <v>24</v>
      </c>
      <c r="W61" s="409" t="s">
        <v>25</v>
      </c>
      <c r="X61" s="471"/>
      <c r="Y61" s="501" t="s">
        <v>25</v>
      </c>
      <c r="Z61" s="409" t="s">
        <v>25</v>
      </c>
      <c r="AA61" s="409" t="s">
        <v>25</v>
      </c>
      <c r="AB61" s="478"/>
      <c r="AC61" s="473"/>
      <c r="AD61" s="409" t="s">
        <v>24</v>
      </c>
      <c r="AE61" s="409" t="s">
        <v>25</v>
      </c>
      <c r="AF61" s="471" t="s">
        <v>25</v>
      </c>
      <c r="AG61" s="471"/>
      <c r="AH61" s="409" t="s">
        <v>24</v>
      </c>
      <c r="AI61" s="123">
        <f t="shared" si="149"/>
        <v>8</v>
      </c>
      <c r="AJ61" s="61">
        <f t="shared" si="150"/>
        <v>9</v>
      </c>
      <c r="AK61" s="61">
        <f t="shared" ref="AK61:AK75" si="179">COUNTIF($D61:$AH61,"DTS4S")+COUNTIF($D61:$AH61,"DTS4S1")</f>
        <v>0</v>
      </c>
      <c r="AL61" s="61">
        <f t="shared" ref="AL61:AL75" si="180">COUNTIF($D61:$AH61,"NTS4S")+COUNTIF($D61:$AH61,"NTS4S1")</f>
        <v>0</v>
      </c>
      <c r="AM61" s="61">
        <f t="shared" si="151"/>
        <v>0</v>
      </c>
      <c r="AN61" s="61">
        <f t="shared" si="152"/>
        <v>0</v>
      </c>
      <c r="AO61" s="61">
        <f t="shared" si="153"/>
        <v>0</v>
      </c>
      <c r="AP61" s="61">
        <f t="shared" si="154"/>
        <v>0</v>
      </c>
      <c r="AQ61" s="61">
        <f t="shared" si="155"/>
        <v>0</v>
      </c>
      <c r="AR61" s="61">
        <f t="shared" ref="AR61:AR75" si="181">COUNTIF($D61:$AH61,"LN")</f>
        <v>0</v>
      </c>
      <c r="AS61" s="61">
        <f t="shared" si="156"/>
        <v>0</v>
      </c>
      <c r="AT61" s="61">
        <f t="shared" si="157"/>
        <v>0</v>
      </c>
      <c r="AU61" s="61">
        <f t="shared" si="158"/>
        <v>0</v>
      </c>
      <c r="AV61" s="61">
        <f t="shared" si="159"/>
        <v>0</v>
      </c>
      <c r="AW61" s="61">
        <f t="shared" si="160"/>
        <v>0</v>
      </c>
      <c r="AX61" s="61">
        <f t="shared" si="161"/>
        <v>0</v>
      </c>
      <c r="AY61" s="61">
        <f t="shared" si="162"/>
        <v>0</v>
      </c>
      <c r="AZ61" s="61">
        <f t="shared" si="163"/>
        <v>0</v>
      </c>
      <c r="BA61" s="61">
        <f t="shared" si="164"/>
        <v>0</v>
      </c>
      <c r="BB61" s="61">
        <f t="shared" si="165"/>
        <v>0</v>
      </c>
      <c r="BC61" s="62">
        <f t="shared" si="166"/>
        <v>17</v>
      </c>
      <c r="BD61" s="63"/>
      <c r="BE61" s="545">
        <f t="shared" ref="BE61:BE75" si="182">+AI61*$BD$2+AJ61*$BD$6+AN61*$BD$2+AO61*$BD$6+AQ61*8/24+AU61*8/24+AV61*8/24+AW61*8/24+AX61*12/24+AY61*8/24+AZ61*$BD$2+BA61*8/24+BN61*(0/24)+(AM61*$BE$2)+AK61*$BF$2+AL61*$BF$6+AR61*$BD$2</f>
        <v>8.5</v>
      </c>
      <c r="BF61" s="5">
        <f t="shared" si="49"/>
        <v>0</v>
      </c>
      <c r="BG61" s="5">
        <f t="shared" si="144"/>
        <v>0</v>
      </c>
      <c r="BH61" s="5">
        <f t="shared" si="50"/>
        <v>0</v>
      </c>
      <c r="BI61" s="5">
        <f t="shared" si="51"/>
        <v>0</v>
      </c>
      <c r="BJ61" s="5">
        <f t="shared" si="145"/>
        <v>0</v>
      </c>
      <c r="BK61" s="5">
        <f t="shared" si="52"/>
        <v>0</v>
      </c>
      <c r="BL61" s="5">
        <f t="shared" si="146"/>
        <v>0</v>
      </c>
      <c r="BM61" s="5">
        <f t="shared" si="147"/>
        <v>0</v>
      </c>
      <c r="BN61" s="143">
        <f t="shared" si="148"/>
        <v>0</v>
      </c>
      <c r="BO61" s="145">
        <f>+BE61+ABR!BO61</f>
        <v>35.5</v>
      </c>
      <c r="BP61" s="64">
        <f>+BO61+(JAN!BN66+FEV!BN61+MAR!BN61+ABR!BN61+BN61)*(12/24)-$BO$12</f>
        <v>0</v>
      </c>
      <c r="BQ61" s="65">
        <f t="shared" si="138"/>
        <v>0</v>
      </c>
      <c r="BR61" s="545">
        <f t="shared" si="168"/>
        <v>35.5</v>
      </c>
      <c r="BS61" s="545">
        <f t="shared" ref="BS61:BS65" si="183">+BR61-$BO$12</f>
        <v>-0.5</v>
      </c>
      <c r="BT61" s="66" t="e">
        <f t="shared" si="170"/>
        <v>#REF!</v>
      </c>
      <c r="BU61" s="67">
        <f t="shared" si="171"/>
        <v>0</v>
      </c>
      <c r="BV61" s="67">
        <f t="shared" ref="BV61:BV75" si="184">+BH61+BI61</f>
        <v>0</v>
      </c>
      <c r="BW61" s="67">
        <f t="shared" si="172"/>
        <v>0</v>
      </c>
      <c r="BX61" s="67">
        <f t="shared" si="173"/>
        <v>0</v>
      </c>
      <c r="BY61" s="68">
        <f>+BU61+BV61+BW61+BX61</f>
        <v>0</v>
      </c>
      <c r="BZ61" s="67">
        <f>+BN61+ABR!BZ61</f>
        <v>1</v>
      </c>
      <c r="CA61" s="67">
        <f>+ABR!CA61+BX61</f>
        <v>3</v>
      </c>
      <c r="CB61" s="68">
        <f>+CA61-BZ61</f>
        <v>2</v>
      </c>
      <c r="CE61" s="161">
        <f t="shared" si="174"/>
        <v>8.5</v>
      </c>
      <c r="CF61" s="125">
        <f t="shared" si="175"/>
        <v>17</v>
      </c>
      <c r="CG61" s="163">
        <f t="shared" ref="CG61:CG75" si="185">+BE61*24-(AQ61+AU61+AV61)*8</f>
        <v>204</v>
      </c>
      <c r="CH61" s="163">
        <f t="shared" ref="CH61:CH75" si="186">+(BF61+BG61+BJ61+BK61+BL61+BM61)*12+(BH61+BI61)*8</f>
        <v>0</v>
      </c>
      <c r="CI61" s="163">
        <f t="shared" ref="CI61:CI75" si="187">+CG61+CH61</f>
        <v>204</v>
      </c>
      <c r="CJ61" s="157">
        <f t="shared" si="176"/>
        <v>0</v>
      </c>
      <c r="CK61" s="418">
        <f>BY61-BV61+ABR!CK61</f>
        <v>6</v>
      </c>
      <c r="CL61" s="851">
        <f>CK61*12+BV61*8+12</f>
        <v>84</v>
      </c>
      <c r="CM61" s="1109"/>
      <c r="CN61" s="124">
        <f t="shared" ref="CN61:CN75" si="188">+CE61</f>
        <v>8.5</v>
      </c>
      <c r="CO61" s="128">
        <f t="shared" ref="CO61:CO75" si="189">CI61</f>
        <v>204</v>
      </c>
      <c r="CP61" s="125">
        <f t="shared" si="178"/>
        <v>17</v>
      </c>
      <c r="CQ61" s="125">
        <f t="shared" ref="CQ61:CQ75" si="190">+CF61</f>
        <v>17</v>
      </c>
    </row>
    <row r="62" spans="1:95" ht="21" customHeight="1" thickBot="1" x14ac:dyDescent="0.3">
      <c r="A62" s="571" t="s">
        <v>148</v>
      </c>
      <c r="B62" s="1214" t="s">
        <v>149</v>
      </c>
      <c r="C62" s="26" t="s">
        <v>2</v>
      </c>
      <c r="D62" s="471"/>
      <c r="E62" s="471"/>
      <c r="F62" s="409" t="s">
        <v>24</v>
      </c>
      <c r="G62" s="414" t="s">
        <v>25</v>
      </c>
      <c r="H62" s="914" t="s">
        <v>240</v>
      </c>
      <c r="I62" s="479"/>
      <c r="J62" s="409" t="s">
        <v>24</v>
      </c>
      <c r="K62" s="409" t="s">
        <v>25</v>
      </c>
      <c r="L62" s="471" t="s">
        <v>361</v>
      </c>
      <c r="M62" s="501" t="s">
        <v>242</v>
      </c>
      <c r="N62" s="414" t="s">
        <v>31</v>
      </c>
      <c r="O62" s="433" t="s">
        <v>25</v>
      </c>
      <c r="P62" s="479"/>
      <c r="Q62" s="479"/>
      <c r="R62" s="409" t="s">
        <v>24</v>
      </c>
      <c r="S62" s="409" t="s">
        <v>24</v>
      </c>
      <c r="T62" s="493"/>
      <c r="U62" s="477"/>
      <c r="V62" s="433" t="s">
        <v>24</v>
      </c>
      <c r="W62" s="409" t="s">
        <v>25</v>
      </c>
      <c r="X62" s="471"/>
      <c r="Y62" s="501"/>
      <c r="Z62" s="409" t="s">
        <v>25</v>
      </c>
      <c r="AA62" s="409" t="s">
        <v>25</v>
      </c>
      <c r="AB62" s="478"/>
      <c r="AC62" s="473" t="s">
        <v>24</v>
      </c>
      <c r="AD62" s="409" t="s">
        <v>24</v>
      </c>
      <c r="AE62" s="409" t="s">
        <v>25</v>
      </c>
      <c r="AF62" s="471"/>
      <c r="AG62" s="501" t="s">
        <v>24</v>
      </c>
      <c r="AH62" s="409" t="s">
        <v>24</v>
      </c>
      <c r="AI62" s="123">
        <f t="shared" si="149"/>
        <v>9</v>
      </c>
      <c r="AJ62" s="61">
        <f t="shared" si="150"/>
        <v>7</v>
      </c>
      <c r="AK62" s="61">
        <f t="shared" si="179"/>
        <v>0</v>
      </c>
      <c r="AL62" s="61">
        <f t="shared" si="180"/>
        <v>0</v>
      </c>
      <c r="AM62" s="61">
        <f t="shared" si="151"/>
        <v>0</v>
      </c>
      <c r="AN62" s="61">
        <f t="shared" si="152"/>
        <v>0</v>
      </c>
      <c r="AO62" s="61">
        <f t="shared" si="153"/>
        <v>0</v>
      </c>
      <c r="AP62" s="61">
        <f t="shared" si="154"/>
        <v>1</v>
      </c>
      <c r="AQ62" s="61">
        <f t="shared" si="155"/>
        <v>0</v>
      </c>
      <c r="AR62" s="61">
        <f t="shared" si="181"/>
        <v>0</v>
      </c>
      <c r="AS62" s="61">
        <f t="shared" si="156"/>
        <v>0</v>
      </c>
      <c r="AT62" s="61">
        <f t="shared" si="157"/>
        <v>0</v>
      </c>
      <c r="AU62" s="61">
        <f t="shared" si="158"/>
        <v>0</v>
      </c>
      <c r="AV62" s="61">
        <f t="shared" si="159"/>
        <v>0</v>
      </c>
      <c r="AW62" s="61">
        <f t="shared" si="160"/>
        <v>0</v>
      </c>
      <c r="AX62" s="61">
        <f t="shared" si="161"/>
        <v>0</v>
      </c>
      <c r="AY62" s="61">
        <f t="shared" si="162"/>
        <v>0</v>
      </c>
      <c r="AZ62" s="61">
        <f t="shared" si="163"/>
        <v>0</v>
      </c>
      <c r="BA62" s="61">
        <f t="shared" si="164"/>
        <v>0</v>
      </c>
      <c r="BB62" s="61">
        <f t="shared" si="165"/>
        <v>0</v>
      </c>
      <c r="BC62" s="62">
        <f t="shared" si="166"/>
        <v>16</v>
      </c>
      <c r="BD62" s="63"/>
      <c r="BE62" s="545">
        <f t="shared" si="182"/>
        <v>8</v>
      </c>
      <c r="BF62" s="5">
        <f t="shared" si="49"/>
        <v>0</v>
      </c>
      <c r="BG62" s="5">
        <f t="shared" si="144"/>
        <v>1</v>
      </c>
      <c r="BH62" s="5">
        <f t="shared" si="50"/>
        <v>0</v>
      </c>
      <c r="BI62" s="5">
        <f t="shared" si="51"/>
        <v>0</v>
      </c>
      <c r="BJ62" s="5">
        <f t="shared" si="145"/>
        <v>0</v>
      </c>
      <c r="BK62" s="5">
        <f t="shared" si="52"/>
        <v>1</v>
      </c>
      <c r="BL62" s="5">
        <f t="shared" si="146"/>
        <v>0</v>
      </c>
      <c r="BM62" s="5">
        <f t="shared" si="147"/>
        <v>1</v>
      </c>
      <c r="BN62" s="143">
        <f t="shared" si="148"/>
        <v>0</v>
      </c>
      <c r="BO62" s="145">
        <f>+BE62+ABR!BO62</f>
        <v>38.333333333333336</v>
      </c>
      <c r="BP62" s="64">
        <f>+BO62+(JAN!BN67+FEV!BN62+MAR!BN62+ABR!BN62+BN62)*(12/24)-$BO$12</f>
        <v>3.3333333333333357</v>
      </c>
      <c r="BQ62" s="65">
        <f t="shared" si="138"/>
        <v>0</v>
      </c>
      <c r="BR62" s="545">
        <f t="shared" si="168"/>
        <v>39.833333333333336</v>
      </c>
      <c r="BS62" s="545">
        <f t="shared" si="183"/>
        <v>3.8333333333333357</v>
      </c>
      <c r="BT62" s="66" t="e">
        <f t="shared" si="170"/>
        <v>#REF!</v>
      </c>
      <c r="BU62" s="67">
        <f t="shared" si="171"/>
        <v>1</v>
      </c>
      <c r="BV62" s="67">
        <f t="shared" si="184"/>
        <v>0</v>
      </c>
      <c r="BW62" s="67">
        <f t="shared" si="172"/>
        <v>1</v>
      </c>
      <c r="BX62" s="67">
        <f t="shared" si="173"/>
        <v>1</v>
      </c>
      <c r="BY62" s="68">
        <f t="shared" ref="BY62:BY75" si="191">+BU62+BV62+BW62+BX62</f>
        <v>3</v>
      </c>
      <c r="BZ62" s="67">
        <f>+BN62+ABR!BZ62</f>
        <v>6</v>
      </c>
      <c r="CA62" s="67">
        <f>+ABR!CA62+BX62</f>
        <v>7</v>
      </c>
      <c r="CB62" s="68">
        <f>+CA62-BZ62</f>
        <v>1</v>
      </c>
      <c r="CE62" s="161">
        <f t="shared" si="174"/>
        <v>8</v>
      </c>
      <c r="CF62" s="125">
        <f t="shared" si="175"/>
        <v>19</v>
      </c>
      <c r="CG62" s="163">
        <f t="shared" si="185"/>
        <v>192</v>
      </c>
      <c r="CH62" s="163">
        <f t="shared" si="186"/>
        <v>36</v>
      </c>
      <c r="CI62" s="163">
        <f t="shared" si="187"/>
        <v>228</v>
      </c>
      <c r="CJ62" s="157">
        <f t="shared" si="176"/>
        <v>0</v>
      </c>
      <c r="CK62" s="418">
        <f>BY62-BV62+ABR!CK62</f>
        <v>12</v>
      </c>
      <c r="CL62" s="851">
        <f>CK62*12+BV62*8+12</f>
        <v>156</v>
      </c>
      <c r="CM62" s="1109"/>
      <c r="CN62" s="124">
        <f t="shared" si="188"/>
        <v>8</v>
      </c>
      <c r="CO62" s="128">
        <f t="shared" si="189"/>
        <v>228</v>
      </c>
      <c r="CP62" s="125">
        <f t="shared" si="178"/>
        <v>16</v>
      </c>
      <c r="CQ62" s="125">
        <f t="shared" si="190"/>
        <v>19</v>
      </c>
    </row>
    <row r="63" spans="1:95" ht="21" customHeight="1" thickBot="1" x14ac:dyDescent="0.3">
      <c r="A63" s="816" t="s">
        <v>150</v>
      </c>
      <c r="B63" s="1214" t="s">
        <v>151</v>
      </c>
      <c r="C63" s="26" t="s">
        <v>2</v>
      </c>
      <c r="D63" s="471" t="s">
        <v>49</v>
      </c>
      <c r="E63" s="471"/>
      <c r="F63" s="409" t="s">
        <v>24</v>
      </c>
      <c r="G63" s="414" t="s">
        <v>25</v>
      </c>
      <c r="H63" s="473"/>
      <c r="I63" s="479"/>
      <c r="J63" s="409" t="s">
        <v>24</v>
      </c>
      <c r="K63" s="409" t="s">
        <v>25</v>
      </c>
      <c r="L63" s="471"/>
      <c r="M63" s="471"/>
      <c r="N63" s="414" t="s">
        <v>24</v>
      </c>
      <c r="O63" s="433" t="s">
        <v>25</v>
      </c>
      <c r="P63" s="479"/>
      <c r="Q63" s="1297" t="s">
        <v>374</v>
      </c>
      <c r="R63" s="409" t="s">
        <v>24</v>
      </c>
      <c r="S63" s="409" t="s">
        <v>24</v>
      </c>
      <c r="T63" s="493"/>
      <c r="U63" s="477"/>
      <c r="V63" s="433" t="s">
        <v>24</v>
      </c>
      <c r="W63" s="409" t="s">
        <v>24</v>
      </c>
      <c r="X63" s="471"/>
      <c r="Y63" s="471"/>
      <c r="Z63" s="409" t="s">
        <v>25</v>
      </c>
      <c r="AA63" s="409" t="s">
        <v>25</v>
      </c>
      <c r="AB63" s="478"/>
      <c r="AC63" s="473"/>
      <c r="AD63" s="409" t="s">
        <v>24</v>
      </c>
      <c r="AE63" s="409" t="s">
        <v>25</v>
      </c>
      <c r="AF63" s="471"/>
      <c r="AG63" s="471" t="s">
        <v>24</v>
      </c>
      <c r="AH63" s="409" t="s">
        <v>24</v>
      </c>
      <c r="AI63" s="123">
        <f t="shared" si="149"/>
        <v>10</v>
      </c>
      <c r="AJ63" s="61">
        <f t="shared" si="150"/>
        <v>6</v>
      </c>
      <c r="AK63" s="61">
        <f t="shared" si="179"/>
        <v>0</v>
      </c>
      <c r="AL63" s="61">
        <f t="shared" si="180"/>
        <v>0</v>
      </c>
      <c r="AM63" s="61">
        <f t="shared" si="151"/>
        <v>0</v>
      </c>
      <c r="AN63" s="61">
        <f t="shared" si="152"/>
        <v>0</v>
      </c>
      <c r="AO63" s="61">
        <f t="shared" si="153"/>
        <v>0</v>
      </c>
      <c r="AP63" s="61">
        <f t="shared" si="154"/>
        <v>0</v>
      </c>
      <c r="AQ63" s="61">
        <f t="shared" si="155"/>
        <v>0</v>
      </c>
      <c r="AR63" s="61">
        <f t="shared" si="181"/>
        <v>0</v>
      </c>
      <c r="AS63" s="61">
        <f t="shared" si="156"/>
        <v>0</v>
      </c>
      <c r="AT63" s="61">
        <f t="shared" si="157"/>
        <v>0</v>
      </c>
      <c r="AU63" s="61">
        <f t="shared" si="158"/>
        <v>0</v>
      </c>
      <c r="AV63" s="61">
        <f t="shared" si="159"/>
        <v>0</v>
      </c>
      <c r="AW63" s="61">
        <f t="shared" si="160"/>
        <v>0</v>
      </c>
      <c r="AX63" s="61">
        <f t="shared" si="161"/>
        <v>0</v>
      </c>
      <c r="AY63" s="61">
        <f t="shared" si="162"/>
        <v>0</v>
      </c>
      <c r="AZ63" s="61">
        <f t="shared" si="163"/>
        <v>0</v>
      </c>
      <c r="BA63" s="61">
        <f t="shared" si="164"/>
        <v>0</v>
      </c>
      <c r="BB63" s="61">
        <f t="shared" si="165"/>
        <v>0</v>
      </c>
      <c r="BC63" s="62">
        <f t="shared" si="166"/>
        <v>16</v>
      </c>
      <c r="BD63" s="63"/>
      <c r="BE63" s="545">
        <f t="shared" si="182"/>
        <v>8</v>
      </c>
      <c r="BF63" s="5">
        <f t="shared" si="49"/>
        <v>1</v>
      </c>
      <c r="BG63" s="5">
        <f t="shared" si="144"/>
        <v>0</v>
      </c>
      <c r="BH63" s="5">
        <f t="shared" si="50"/>
        <v>0</v>
      </c>
      <c r="BI63" s="5">
        <f t="shared" si="51"/>
        <v>0</v>
      </c>
      <c r="BJ63" s="5">
        <f t="shared" si="145"/>
        <v>0</v>
      </c>
      <c r="BK63" s="5">
        <f t="shared" si="52"/>
        <v>1</v>
      </c>
      <c r="BL63" s="5">
        <f t="shared" si="146"/>
        <v>0</v>
      </c>
      <c r="BM63" s="5">
        <f t="shared" si="147"/>
        <v>0</v>
      </c>
      <c r="BN63" s="143">
        <f t="shared" si="148"/>
        <v>0</v>
      </c>
      <c r="BO63" s="145">
        <f>+BE63+ABR!BO63</f>
        <v>38.166666666666671</v>
      </c>
      <c r="BP63" s="64">
        <f>+BO63+(JAN!BN33+FEV!BN63+MAR!BN63+ABR!BN63+BN63)*(12/24)-$BO$12</f>
        <v>2.1666666666666714</v>
      </c>
      <c r="BQ63" s="65">
        <f t="shared" si="138"/>
        <v>0</v>
      </c>
      <c r="BR63" s="545">
        <f t="shared" si="168"/>
        <v>39.166666666666671</v>
      </c>
      <c r="BS63" s="545">
        <f t="shared" si="183"/>
        <v>3.1666666666666714</v>
      </c>
      <c r="BT63" s="66" t="e">
        <f t="shared" si="170"/>
        <v>#REF!</v>
      </c>
      <c r="BU63" s="67">
        <f t="shared" si="171"/>
        <v>1</v>
      </c>
      <c r="BV63" s="67">
        <f t="shared" si="184"/>
        <v>0</v>
      </c>
      <c r="BW63" s="67">
        <f t="shared" si="172"/>
        <v>1</v>
      </c>
      <c r="BX63" s="67">
        <f t="shared" si="173"/>
        <v>0</v>
      </c>
      <c r="BY63" s="68">
        <f t="shared" si="191"/>
        <v>2</v>
      </c>
      <c r="BZ63" s="67">
        <f>+BN63+ABR!BZ63</f>
        <v>0</v>
      </c>
      <c r="CA63" s="67">
        <f>+ABR!CA63+BX63</f>
        <v>12</v>
      </c>
      <c r="CB63" s="68">
        <f t="shared" ref="CB63" si="192">+CA63-BZ63</f>
        <v>12</v>
      </c>
      <c r="CE63" s="161">
        <f t="shared" si="174"/>
        <v>8</v>
      </c>
      <c r="CF63" s="125">
        <f t="shared" si="175"/>
        <v>18</v>
      </c>
      <c r="CG63" s="163">
        <f t="shared" si="185"/>
        <v>192</v>
      </c>
      <c r="CH63" s="163">
        <f t="shared" si="186"/>
        <v>24</v>
      </c>
      <c r="CI63" s="163">
        <f t="shared" si="187"/>
        <v>216</v>
      </c>
      <c r="CJ63" s="157">
        <f t="shared" si="176"/>
        <v>0</v>
      </c>
      <c r="CK63" s="418">
        <f>BY63-BV63+ABR!CK63</f>
        <v>9</v>
      </c>
      <c r="CL63" s="424">
        <f t="shared" si="177"/>
        <v>108</v>
      </c>
      <c r="CM63" s="424"/>
      <c r="CN63" s="124">
        <f t="shared" si="188"/>
        <v>8</v>
      </c>
      <c r="CO63" s="128">
        <f t="shared" si="189"/>
        <v>216</v>
      </c>
      <c r="CP63" s="125">
        <f t="shared" si="178"/>
        <v>16</v>
      </c>
      <c r="CQ63" s="125">
        <f t="shared" si="190"/>
        <v>18</v>
      </c>
    </row>
    <row r="64" spans="1:95" ht="21" customHeight="1" thickBot="1" x14ac:dyDescent="0.3">
      <c r="A64" s="571" t="s">
        <v>152</v>
      </c>
      <c r="B64" s="1214" t="s">
        <v>102</v>
      </c>
      <c r="C64" s="26" t="s">
        <v>2</v>
      </c>
      <c r="D64" s="499"/>
      <c r="E64" s="499"/>
      <c r="F64" s="409" t="s">
        <v>32</v>
      </c>
      <c r="G64" s="414" t="s">
        <v>32</v>
      </c>
      <c r="H64" s="433" t="s">
        <v>32</v>
      </c>
      <c r="I64" s="409" t="s">
        <v>32</v>
      </c>
      <c r="J64" s="409" t="s">
        <v>32</v>
      </c>
      <c r="K64" s="409" t="s">
        <v>25</v>
      </c>
      <c r="L64" s="471"/>
      <c r="M64" s="499"/>
      <c r="N64" s="414" t="s">
        <v>24</v>
      </c>
      <c r="O64" s="433" t="s">
        <v>25</v>
      </c>
      <c r="P64" s="479"/>
      <c r="Q64" s="479"/>
      <c r="R64" s="409" t="s">
        <v>24</v>
      </c>
      <c r="S64" s="409" t="s">
        <v>27</v>
      </c>
      <c r="T64" s="499"/>
      <c r="U64" s="498"/>
      <c r="V64" s="433" t="s">
        <v>24</v>
      </c>
      <c r="W64" s="409" t="s">
        <v>25</v>
      </c>
      <c r="X64" s="471" t="s">
        <v>25</v>
      </c>
      <c r="Y64" s="471"/>
      <c r="Z64" s="409" t="s">
        <v>25</v>
      </c>
      <c r="AA64" s="409" t="s">
        <v>25</v>
      </c>
      <c r="AB64" s="498"/>
      <c r="AC64" s="473"/>
      <c r="AD64" s="409" t="s">
        <v>25</v>
      </c>
      <c r="AE64" s="409" t="s">
        <v>25</v>
      </c>
      <c r="AF64" s="471"/>
      <c r="AG64" s="471"/>
      <c r="AH64" s="409" t="s">
        <v>24</v>
      </c>
      <c r="AI64" s="123">
        <f t="shared" si="149"/>
        <v>4</v>
      </c>
      <c r="AJ64" s="61">
        <f t="shared" si="150"/>
        <v>8</v>
      </c>
      <c r="AK64" s="61">
        <f t="shared" si="179"/>
        <v>0</v>
      </c>
      <c r="AL64" s="61">
        <f t="shared" si="180"/>
        <v>0</v>
      </c>
      <c r="AM64" s="61">
        <f t="shared" si="151"/>
        <v>0</v>
      </c>
      <c r="AN64" s="61">
        <f t="shared" si="152"/>
        <v>0</v>
      </c>
      <c r="AO64" s="61">
        <f t="shared" si="153"/>
        <v>1</v>
      </c>
      <c r="AP64" s="61">
        <f t="shared" si="154"/>
        <v>0</v>
      </c>
      <c r="AQ64" s="61">
        <f t="shared" si="155"/>
        <v>5</v>
      </c>
      <c r="AR64" s="61">
        <f t="shared" si="181"/>
        <v>0</v>
      </c>
      <c r="AS64" s="61">
        <f t="shared" si="156"/>
        <v>0</v>
      </c>
      <c r="AT64" s="61">
        <f t="shared" si="157"/>
        <v>0</v>
      </c>
      <c r="AU64" s="61">
        <f t="shared" si="158"/>
        <v>0</v>
      </c>
      <c r="AV64" s="61">
        <f t="shared" si="159"/>
        <v>0</v>
      </c>
      <c r="AW64" s="61">
        <f t="shared" si="160"/>
        <v>0</v>
      </c>
      <c r="AX64" s="61">
        <f t="shared" si="161"/>
        <v>0</v>
      </c>
      <c r="AY64" s="61">
        <f t="shared" si="162"/>
        <v>0</v>
      </c>
      <c r="AZ64" s="61">
        <f t="shared" si="163"/>
        <v>0</v>
      </c>
      <c r="BA64" s="61">
        <f t="shared" si="164"/>
        <v>0</v>
      </c>
      <c r="BB64" s="61">
        <f t="shared" si="165"/>
        <v>0</v>
      </c>
      <c r="BC64" s="62">
        <f t="shared" si="166"/>
        <v>16.333333333333332</v>
      </c>
      <c r="BD64" s="63"/>
      <c r="BE64" s="545">
        <f t="shared" si="182"/>
        <v>8.1666666666666661</v>
      </c>
      <c r="BF64" s="5">
        <f t="shared" ref="BF64:BF75" si="193">COUNTIF($D64:$AH64,"DTS")+COUNTIF($D64:$AH64,"DTS1")</f>
        <v>0</v>
      </c>
      <c r="BG64" s="5">
        <f t="shared" si="144"/>
        <v>0</v>
      </c>
      <c r="BH64" s="5">
        <f t="shared" ref="BH64:BH75" si="194">COUNTIF($D64:$AH64,"DTS4S")+COUNTIF($D64:$AH64,"DTS4S1")</f>
        <v>0</v>
      </c>
      <c r="BI64" s="5">
        <f t="shared" ref="BI64:BI75" si="195">COUNTIF($D64:$AH64,"NTS4S")+COUNTIF($D64:$AH64,"NTS4S1")</f>
        <v>0</v>
      </c>
      <c r="BJ64" s="5">
        <f t="shared" si="145"/>
        <v>0</v>
      </c>
      <c r="BK64" s="5">
        <f t="shared" ref="BK64:BK75" si="196">COUNTIF($D64:$AH64,"NTS5S")+COUNTIF($D64:$AH64,"NTS5S1")</f>
        <v>0</v>
      </c>
      <c r="BL64" s="5">
        <f t="shared" si="146"/>
        <v>0</v>
      </c>
      <c r="BM64" s="5">
        <f t="shared" si="147"/>
        <v>0</v>
      </c>
      <c r="BN64" s="143">
        <f t="shared" si="148"/>
        <v>0</v>
      </c>
      <c r="BO64" s="145">
        <f>+BE64+ABR!BO64</f>
        <v>37.333333333333336</v>
      </c>
      <c r="BP64" s="64">
        <f>+BO64+(JAN!BN68+FEV!BN64+MAR!BN64+ABR!BN64+BN64)*(12/24)-$BO$12</f>
        <v>1.3333333333333357</v>
      </c>
      <c r="BQ64" s="65">
        <f t="shared" si="138"/>
        <v>0</v>
      </c>
      <c r="BR64" s="545">
        <f t="shared" si="168"/>
        <v>37.333333333333336</v>
      </c>
      <c r="BS64" s="545">
        <f t="shared" si="183"/>
        <v>1.3333333333333357</v>
      </c>
      <c r="BT64" s="66" t="e">
        <f t="shared" si="170"/>
        <v>#REF!</v>
      </c>
      <c r="BU64" s="67">
        <f t="shared" si="171"/>
        <v>0</v>
      </c>
      <c r="BV64" s="67">
        <f t="shared" si="184"/>
        <v>0</v>
      </c>
      <c r="BW64" s="67">
        <f t="shared" si="172"/>
        <v>0</v>
      </c>
      <c r="BX64" s="67">
        <f t="shared" si="173"/>
        <v>0</v>
      </c>
      <c r="BY64" s="68">
        <f t="shared" si="191"/>
        <v>0</v>
      </c>
      <c r="BZ64" s="67">
        <f>+BN64+ABR!BZ64</f>
        <v>4</v>
      </c>
      <c r="CA64" s="67">
        <f>+ABR!CA64+BX64</f>
        <v>9</v>
      </c>
      <c r="CB64" s="68">
        <f>+CA64-BZ64</f>
        <v>5</v>
      </c>
      <c r="CE64" s="161">
        <f t="shared" si="174"/>
        <v>8.1666666666666661</v>
      </c>
      <c r="CF64" s="125">
        <f t="shared" si="175"/>
        <v>16.333333333333332</v>
      </c>
      <c r="CG64" s="163">
        <f t="shared" si="185"/>
        <v>156</v>
      </c>
      <c r="CH64" s="163">
        <f t="shared" si="186"/>
        <v>0</v>
      </c>
      <c r="CI64" s="163">
        <f t="shared" si="187"/>
        <v>156</v>
      </c>
      <c r="CJ64" s="157">
        <f t="shared" si="176"/>
        <v>40</v>
      </c>
      <c r="CK64" s="418">
        <f>BY64-BV64+ABR!CK64</f>
        <v>11</v>
      </c>
      <c r="CL64" s="929">
        <f>CK64*12+BV64*8+"05"</f>
        <v>137</v>
      </c>
      <c r="CM64" s="929"/>
      <c r="CN64" s="124">
        <f t="shared" si="188"/>
        <v>8.1666666666666661</v>
      </c>
      <c r="CO64" s="128">
        <f t="shared" si="189"/>
        <v>156</v>
      </c>
      <c r="CP64" s="125">
        <f t="shared" si="178"/>
        <v>16.333333333333332</v>
      </c>
      <c r="CQ64" s="125">
        <f t="shared" si="190"/>
        <v>16.333333333333332</v>
      </c>
    </row>
    <row r="65" spans="1:95" ht="21" customHeight="1" thickBot="1" x14ac:dyDescent="0.3">
      <c r="A65" s="816" t="s">
        <v>153</v>
      </c>
      <c r="B65" s="818" t="s">
        <v>161</v>
      </c>
      <c r="C65" s="654" t="s">
        <v>2</v>
      </c>
      <c r="D65" s="471"/>
      <c r="E65" s="471"/>
      <c r="F65" s="409" t="s">
        <v>24</v>
      </c>
      <c r="G65" s="414" t="s">
        <v>25</v>
      </c>
      <c r="H65" s="473"/>
      <c r="I65" s="479"/>
      <c r="J65" s="409" t="s">
        <v>24</v>
      </c>
      <c r="K65" s="409" t="s">
        <v>25</v>
      </c>
      <c r="L65" s="471"/>
      <c r="M65" s="475"/>
      <c r="N65" s="414" t="s">
        <v>24</v>
      </c>
      <c r="O65" s="433" t="s">
        <v>25</v>
      </c>
      <c r="P65" s="479"/>
      <c r="Q65" s="479" t="s">
        <v>27</v>
      </c>
      <c r="R65" s="409" t="s">
        <v>31</v>
      </c>
      <c r="S65" s="409" t="s">
        <v>24</v>
      </c>
      <c r="T65" s="1111"/>
      <c r="U65" s="1112"/>
      <c r="V65" s="433" t="s">
        <v>24</v>
      </c>
      <c r="W65" s="409" t="s">
        <v>25</v>
      </c>
      <c r="X65" s="471"/>
      <c r="Y65" s="471" t="s">
        <v>24</v>
      </c>
      <c r="Z65" s="409" t="s">
        <v>25</v>
      </c>
      <c r="AA65" s="409" t="s">
        <v>25</v>
      </c>
      <c r="AB65" s="478"/>
      <c r="AC65" s="473"/>
      <c r="AD65" s="409" t="s">
        <v>24</v>
      </c>
      <c r="AE65" s="409" t="s">
        <v>25</v>
      </c>
      <c r="AF65" s="471"/>
      <c r="AG65" s="471"/>
      <c r="AH65" s="409" t="s">
        <v>24</v>
      </c>
      <c r="AI65" s="123">
        <f t="shared" si="149"/>
        <v>8</v>
      </c>
      <c r="AJ65" s="61">
        <f t="shared" si="150"/>
        <v>7</v>
      </c>
      <c r="AK65" s="61">
        <f t="shared" si="179"/>
        <v>0</v>
      </c>
      <c r="AL65" s="61">
        <f t="shared" si="180"/>
        <v>0</v>
      </c>
      <c r="AM65" s="61">
        <f t="shared" si="151"/>
        <v>0</v>
      </c>
      <c r="AN65" s="61">
        <f t="shared" si="152"/>
        <v>0</v>
      </c>
      <c r="AO65" s="61">
        <f t="shared" si="153"/>
        <v>1</v>
      </c>
      <c r="AP65" s="61">
        <f t="shared" si="154"/>
        <v>1</v>
      </c>
      <c r="AQ65" s="61">
        <f t="shared" si="155"/>
        <v>0</v>
      </c>
      <c r="AR65" s="61">
        <f t="shared" si="181"/>
        <v>0</v>
      </c>
      <c r="AS65" s="61">
        <f t="shared" si="156"/>
        <v>0</v>
      </c>
      <c r="AT65" s="61">
        <f t="shared" si="157"/>
        <v>0</v>
      </c>
      <c r="AU65" s="61">
        <f t="shared" si="158"/>
        <v>0</v>
      </c>
      <c r="AV65" s="61">
        <f t="shared" si="159"/>
        <v>0</v>
      </c>
      <c r="AW65" s="61">
        <f t="shared" si="160"/>
        <v>0</v>
      </c>
      <c r="AX65" s="61">
        <f t="shared" si="161"/>
        <v>0</v>
      </c>
      <c r="AY65" s="61">
        <f t="shared" si="162"/>
        <v>0</v>
      </c>
      <c r="AZ65" s="61">
        <f t="shared" si="163"/>
        <v>0</v>
      </c>
      <c r="BA65" s="61">
        <f t="shared" si="164"/>
        <v>0</v>
      </c>
      <c r="BB65" s="61">
        <f t="shared" si="165"/>
        <v>0</v>
      </c>
      <c r="BC65" s="62">
        <f t="shared" si="166"/>
        <v>16</v>
      </c>
      <c r="BD65" s="63"/>
      <c r="BE65" s="545">
        <f t="shared" si="182"/>
        <v>8</v>
      </c>
      <c r="BF65" s="5">
        <f t="shared" si="193"/>
        <v>0</v>
      </c>
      <c r="BG65" s="5">
        <f t="shared" si="144"/>
        <v>0</v>
      </c>
      <c r="BH65" s="5">
        <f t="shared" si="194"/>
        <v>0</v>
      </c>
      <c r="BI65" s="5">
        <f t="shared" si="195"/>
        <v>0</v>
      </c>
      <c r="BJ65" s="5">
        <f t="shared" si="145"/>
        <v>0</v>
      </c>
      <c r="BK65" s="5">
        <f t="shared" si="196"/>
        <v>0</v>
      </c>
      <c r="BL65" s="5">
        <f t="shared" si="146"/>
        <v>0</v>
      </c>
      <c r="BM65" s="5">
        <f t="shared" si="147"/>
        <v>0</v>
      </c>
      <c r="BN65" s="143">
        <f t="shared" si="148"/>
        <v>0</v>
      </c>
      <c r="BO65" s="145" t="e">
        <f>+BE65+ABR!BO65</f>
        <v>#REF!</v>
      </c>
      <c r="BP65" s="64" t="e">
        <f>+BO65+(JAN!BN69+FEV!BN65+MAR!BN65+ABR!BN65+BN65)*(12/24)-$BO$12</f>
        <v>#REF!</v>
      </c>
      <c r="BQ65" s="65" t="e">
        <f t="shared" si="138"/>
        <v>#REF!</v>
      </c>
      <c r="BR65" s="545" t="e">
        <f t="shared" si="168"/>
        <v>#REF!</v>
      </c>
      <c r="BS65" s="545" t="e">
        <f t="shared" si="183"/>
        <v>#REF!</v>
      </c>
      <c r="BT65" s="66" t="e">
        <f t="shared" si="170"/>
        <v>#REF!</v>
      </c>
      <c r="BU65" s="67">
        <f t="shared" si="171"/>
        <v>0</v>
      </c>
      <c r="BV65" s="67">
        <f t="shared" si="184"/>
        <v>0</v>
      </c>
      <c r="BW65" s="67">
        <f t="shared" si="172"/>
        <v>0</v>
      </c>
      <c r="BX65" s="67">
        <f t="shared" si="173"/>
        <v>0</v>
      </c>
      <c r="BY65" s="68">
        <f t="shared" si="191"/>
        <v>0</v>
      </c>
      <c r="BZ65" s="67" t="e">
        <f>+BN65+ABR!BZ65</f>
        <v>#REF!</v>
      </c>
      <c r="CA65" s="67" t="e">
        <f>+ABR!CA65+BX65</f>
        <v>#REF!</v>
      </c>
      <c r="CB65" s="68" t="e">
        <f>+CA65-BZ65</f>
        <v>#REF!</v>
      </c>
      <c r="CE65" s="161">
        <f t="shared" si="174"/>
        <v>8</v>
      </c>
      <c r="CF65" s="125">
        <f t="shared" si="175"/>
        <v>16</v>
      </c>
      <c r="CG65" s="163">
        <f t="shared" si="185"/>
        <v>192</v>
      </c>
      <c r="CH65" s="163">
        <f t="shared" si="186"/>
        <v>0</v>
      </c>
      <c r="CI65" s="163">
        <f t="shared" si="187"/>
        <v>192</v>
      </c>
      <c r="CJ65" s="157">
        <f t="shared" si="176"/>
        <v>0</v>
      </c>
      <c r="CK65" s="418" t="e">
        <f>BY65-BV65+ABR!CK65</f>
        <v>#REF!</v>
      </c>
      <c r="CL65" s="929" t="e">
        <f>CK65*12+BV65*8</f>
        <v>#REF!</v>
      </c>
      <c r="CM65" s="1020"/>
      <c r="CN65" s="124">
        <f t="shared" si="188"/>
        <v>8</v>
      </c>
      <c r="CO65" s="128">
        <f t="shared" si="189"/>
        <v>192</v>
      </c>
      <c r="CP65" s="125">
        <f t="shared" si="178"/>
        <v>16</v>
      </c>
      <c r="CQ65" s="125">
        <f t="shared" si="190"/>
        <v>16</v>
      </c>
    </row>
    <row r="66" spans="1:95" ht="21" customHeight="1" thickBot="1" x14ac:dyDescent="0.3">
      <c r="A66" s="571" t="s">
        <v>155</v>
      </c>
      <c r="B66" s="569" t="s">
        <v>126</v>
      </c>
      <c r="C66" s="26" t="s">
        <v>3</v>
      </c>
      <c r="D66" s="475"/>
      <c r="E66" s="475"/>
      <c r="F66" s="412"/>
      <c r="G66" s="429"/>
      <c r="H66" s="476"/>
      <c r="I66" s="432"/>
      <c r="J66" s="412"/>
      <c r="K66" s="412"/>
      <c r="L66" s="475"/>
      <c r="M66" s="475"/>
      <c r="N66" s="429"/>
      <c r="O66" s="434"/>
      <c r="P66" s="432"/>
      <c r="Q66" s="432"/>
      <c r="R66" s="412"/>
      <c r="S66" s="412"/>
      <c r="T66" s="427"/>
      <c r="U66" s="480"/>
      <c r="V66" s="434"/>
      <c r="W66" s="412"/>
      <c r="X66" s="475"/>
      <c r="Y66" s="475"/>
      <c r="Z66" s="412"/>
      <c r="AA66" s="412"/>
      <c r="AB66" s="441"/>
      <c r="AC66" s="476"/>
      <c r="AD66" s="412"/>
      <c r="AE66" s="412"/>
      <c r="AF66" s="475"/>
      <c r="AG66" s="475"/>
      <c r="AH66" s="412"/>
      <c r="AI66" s="123">
        <f t="shared" si="149"/>
        <v>0</v>
      </c>
      <c r="AJ66" s="61">
        <f t="shared" si="150"/>
        <v>0</v>
      </c>
      <c r="AK66" s="61">
        <f t="shared" si="179"/>
        <v>0</v>
      </c>
      <c r="AL66" s="61">
        <f t="shared" si="180"/>
        <v>0</v>
      </c>
      <c r="AM66" s="61">
        <f t="shared" si="151"/>
        <v>0</v>
      </c>
      <c r="AN66" s="61">
        <f t="shared" si="152"/>
        <v>0</v>
      </c>
      <c r="AO66" s="61">
        <f t="shared" si="153"/>
        <v>0</v>
      </c>
      <c r="AP66" s="61">
        <f t="shared" si="154"/>
        <v>0</v>
      </c>
      <c r="AQ66" s="61">
        <f t="shared" si="155"/>
        <v>0</v>
      </c>
      <c r="AR66" s="61">
        <f t="shared" si="181"/>
        <v>0</v>
      </c>
      <c r="AS66" s="61">
        <f t="shared" si="156"/>
        <v>0</v>
      </c>
      <c r="AT66" s="61">
        <f t="shared" si="157"/>
        <v>0</v>
      </c>
      <c r="AU66" s="61">
        <f t="shared" si="158"/>
        <v>0</v>
      </c>
      <c r="AV66" s="61">
        <f t="shared" si="159"/>
        <v>0</v>
      </c>
      <c r="AW66" s="61">
        <f t="shared" si="160"/>
        <v>0</v>
      </c>
      <c r="AX66" s="61">
        <f t="shared" si="161"/>
        <v>0</v>
      </c>
      <c r="AY66" s="61">
        <f t="shared" si="162"/>
        <v>0</v>
      </c>
      <c r="AZ66" s="61">
        <f t="shared" si="163"/>
        <v>0</v>
      </c>
      <c r="BA66" s="61">
        <f t="shared" si="164"/>
        <v>0</v>
      </c>
      <c r="BB66" s="61">
        <f t="shared" si="165"/>
        <v>0</v>
      </c>
      <c r="BC66" s="62">
        <f t="shared" si="166"/>
        <v>0</v>
      </c>
      <c r="BD66" s="20">
        <f>+AI66*$BD$2+AJ66*$BD$6+AN66*$BD$2+AO66*$BD$6+AQ66*8/24+AU66*8/24+AV66*8/24+AW66*8/24+AX66*12/24+AY66*8/24+AZ66*$BD$2+BA66*8/24+BN66*(0/24)+(AM66*$BE$2)+AK66*$BF$2+AL66*$BF$6</f>
        <v>0</v>
      </c>
      <c r="BE66" s="545">
        <f t="shared" si="182"/>
        <v>0</v>
      </c>
      <c r="BF66" s="5">
        <f t="shared" si="193"/>
        <v>0</v>
      </c>
      <c r="BG66" s="5">
        <f t="shared" si="144"/>
        <v>0</v>
      </c>
      <c r="BH66" s="5">
        <f t="shared" si="194"/>
        <v>0</v>
      </c>
      <c r="BI66" s="5">
        <f t="shared" si="195"/>
        <v>0</v>
      </c>
      <c r="BJ66" s="5">
        <f t="shared" si="145"/>
        <v>0</v>
      </c>
      <c r="BK66" s="5">
        <f t="shared" si="196"/>
        <v>0</v>
      </c>
      <c r="BL66" s="5">
        <f t="shared" si="146"/>
        <v>0</v>
      </c>
      <c r="BM66" s="5">
        <f t="shared" si="147"/>
        <v>0</v>
      </c>
      <c r="BN66" s="143">
        <f t="shared" si="148"/>
        <v>0</v>
      </c>
      <c r="BO66" s="145">
        <f>+BE66+ABR!BO66</f>
        <v>8.5</v>
      </c>
      <c r="BP66" s="64"/>
      <c r="BQ66" s="65">
        <f t="shared" ref="BQ66:BQ75" si="197">IF(BP66&gt;=(-11/24),0,(-BP66)/(12/24))</f>
        <v>0</v>
      </c>
      <c r="BR66" s="545"/>
      <c r="BS66" s="545"/>
      <c r="BT66" s="66"/>
      <c r="BU66" s="67">
        <f t="shared" si="171"/>
        <v>0</v>
      </c>
      <c r="BV66" s="67">
        <f t="shared" si="184"/>
        <v>0</v>
      </c>
      <c r="BW66" s="67">
        <f t="shared" si="172"/>
        <v>0</v>
      </c>
      <c r="BX66" s="67">
        <f t="shared" si="173"/>
        <v>0</v>
      </c>
      <c r="BY66" s="68">
        <f t="shared" ref="BY66:BY68" si="198">+BU66+BV66+BW66+BX66</f>
        <v>0</v>
      </c>
      <c r="BZ66" s="67">
        <f>+BN66+ABR!BZ66</f>
        <v>0</v>
      </c>
      <c r="CA66" s="67">
        <f>+ABR!CA66+BX66</f>
        <v>0</v>
      </c>
      <c r="CB66" s="68">
        <f t="shared" ref="CB66:CB75" si="199">+CA66-BZ66</f>
        <v>0</v>
      </c>
      <c r="CE66" s="161">
        <f t="shared" si="174"/>
        <v>0</v>
      </c>
      <c r="CF66" s="125">
        <f t="shared" si="175"/>
        <v>0</v>
      </c>
      <c r="CG66" s="163">
        <f t="shared" si="185"/>
        <v>0</v>
      </c>
      <c r="CH66" s="163">
        <f t="shared" si="186"/>
        <v>0</v>
      </c>
      <c r="CI66" s="163">
        <f t="shared" si="187"/>
        <v>0</v>
      </c>
      <c r="CJ66" s="157">
        <f t="shared" si="176"/>
        <v>0</v>
      </c>
      <c r="CK66" s="418">
        <f>BY66-BV66+ABR!CK66</f>
        <v>0</v>
      </c>
      <c r="CL66" s="424">
        <f t="shared" ref="CL66:CL71" si="200">CK66*12+BV66*8</f>
        <v>0</v>
      </c>
      <c r="CM66" s="424"/>
      <c r="CN66" s="124">
        <f t="shared" si="188"/>
        <v>0</v>
      </c>
      <c r="CO66" s="128">
        <f t="shared" si="189"/>
        <v>0</v>
      </c>
      <c r="CP66" s="125">
        <f t="shared" si="178"/>
        <v>0</v>
      </c>
      <c r="CQ66" s="125">
        <f t="shared" si="190"/>
        <v>0</v>
      </c>
    </row>
    <row r="67" spans="1:95" ht="21" customHeight="1" thickBot="1" x14ac:dyDescent="0.3">
      <c r="A67" s="571" t="s">
        <v>156</v>
      </c>
      <c r="B67" s="569" t="s">
        <v>139</v>
      </c>
      <c r="C67" s="26" t="s">
        <v>3</v>
      </c>
      <c r="D67" s="475" t="s">
        <v>27</v>
      </c>
      <c r="E67" s="475"/>
      <c r="F67" s="412" t="s">
        <v>24</v>
      </c>
      <c r="G67" s="429" t="s">
        <v>25</v>
      </c>
      <c r="H67" s="476"/>
      <c r="I67" s="412" t="s">
        <v>24</v>
      </c>
      <c r="J67" s="421"/>
      <c r="K67" s="421"/>
      <c r="L67" s="413" t="s">
        <v>26</v>
      </c>
      <c r="M67" s="475" t="s">
        <v>27</v>
      </c>
      <c r="N67" s="429" t="s">
        <v>31</v>
      </c>
      <c r="O67" s="434" t="s">
        <v>25</v>
      </c>
      <c r="P67" s="432"/>
      <c r="Q67" s="412" t="s">
        <v>24</v>
      </c>
      <c r="R67" s="421"/>
      <c r="S67" s="412" t="s">
        <v>31</v>
      </c>
      <c r="T67" s="427"/>
      <c r="U67" s="480"/>
      <c r="V67" s="434" t="s">
        <v>32</v>
      </c>
      <c r="W67" s="412" t="s">
        <v>32</v>
      </c>
      <c r="X67" s="413" t="s">
        <v>350</v>
      </c>
      <c r="Y67" s="413" t="s">
        <v>351</v>
      </c>
      <c r="Z67" s="412" t="s">
        <v>32</v>
      </c>
      <c r="AA67" s="412" t="s">
        <v>32</v>
      </c>
      <c r="AB67" s="429" t="s">
        <v>32</v>
      </c>
      <c r="AC67" s="434" t="s">
        <v>32</v>
      </c>
      <c r="AD67" s="412" t="s">
        <v>32</v>
      </c>
      <c r="AE67" s="412" t="s">
        <v>32</v>
      </c>
      <c r="AF67" s="413" t="s">
        <v>350</v>
      </c>
      <c r="AG67" s="413" t="s">
        <v>351</v>
      </c>
      <c r="AH67" s="412" t="s">
        <v>32</v>
      </c>
      <c r="AI67" s="123">
        <f t="shared" si="149"/>
        <v>3</v>
      </c>
      <c r="AJ67" s="61">
        <f t="shared" si="150"/>
        <v>2</v>
      </c>
      <c r="AK67" s="61">
        <f t="shared" si="179"/>
        <v>0</v>
      </c>
      <c r="AL67" s="61">
        <f t="shared" si="180"/>
        <v>0</v>
      </c>
      <c r="AM67" s="61">
        <f t="shared" si="151"/>
        <v>0</v>
      </c>
      <c r="AN67" s="61">
        <f t="shared" si="152"/>
        <v>1</v>
      </c>
      <c r="AO67" s="61">
        <f t="shared" si="153"/>
        <v>2</v>
      </c>
      <c r="AP67" s="61">
        <f t="shared" si="154"/>
        <v>2</v>
      </c>
      <c r="AQ67" s="61">
        <f t="shared" si="155"/>
        <v>9</v>
      </c>
      <c r="AR67" s="61">
        <f t="shared" si="181"/>
        <v>0</v>
      </c>
      <c r="AS67" s="61">
        <f t="shared" si="156"/>
        <v>0</v>
      </c>
      <c r="AT67" s="61">
        <f t="shared" si="157"/>
        <v>0</v>
      </c>
      <c r="AU67" s="61">
        <f t="shared" si="158"/>
        <v>0</v>
      </c>
      <c r="AV67" s="61">
        <f t="shared" si="159"/>
        <v>0</v>
      </c>
      <c r="AW67" s="61">
        <f t="shared" si="160"/>
        <v>0</v>
      </c>
      <c r="AX67" s="61">
        <f t="shared" si="161"/>
        <v>0</v>
      </c>
      <c r="AY67" s="61">
        <f t="shared" si="162"/>
        <v>0</v>
      </c>
      <c r="AZ67" s="61">
        <f t="shared" si="163"/>
        <v>0</v>
      </c>
      <c r="BA67" s="61">
        <f t="shared" si="164"/>
        <v>0</v>
      </c>
      <c r="BB67" s="61">
        <f t="shared" si="165"/>
        <v>0</v>
      </c>
      <c r="BC67" s="62">
        <f t="shared" si="166"/>
        <v>14</v>
      </c>
      <c r="BD67" s="63"/>
      <c r="BE67" s="545">
        <f t="shared" si="182"/>
        <v>7</v>
      </c>
      <c r="BF67" s="5">
        <f t="shared" si="193"/>
        <v>0</v>
      </c>
      <c r="BG67" s="5">
        <f t="shared" si="144"/>
        <v>0</v>
      </c>
      <c r="BH67" s="5">
        <f t="shared" si="194"/>
        <v>0</v>
      </c>
      <c r="BI67" s="5">
        <f t="shared" si="195"/>
        <v>0</v>
      </c>
      <c r="BJ67" s="5">
        <f t="shared" si="145"/>
        <v>0</v>
      </c>
      <c r="BK67" s="5">
        <f t="shared" si="196"/>
        <v>0</v>
      </c>
      <c r="BL67" s="5">
        <f t="shared" si="146"/>
        <v>0</v>
      </c>
      <c r="BM67" s="5">
        <f t="shared" si="147"/>
        <v>0</v>
      </c>
      <c r="BN67" s="143">
        <f t="shared" si="148"/>
        <v>0</v>
      </c>
      <c r="BO67" s="145">
        <f>+BE67+ABR!BO67</f>
        <v>37.083333333333329</v>
      </c>
      <c r="BP67" s="64">
        <f>+BO67+(JAN!BN72+FEV!BN67+MAR!BN67+ABR!BN67+BN67)*(12/24)-$BO$12</f>
        <v>1.0833333333333286</v>
      </c>
      <c r="BQ67" s="65">
        <f t="shared" si="197"/>
        <v>0</v>
      </c>
      <c r="BR67" s="545">
        <f t="shared" ref="BR67:BR72" si="201">+BO67+BY67*$BD$2</f>
        <v>37.083333333333329</v>
      </c>
      <c r="BS67" s="545">
        <f t="shared" ref="BS67:BS72" si="202">+BR67-$BO$12</f>
        <v>1.0833333333333286</v>
      </c>
      <c r="BT67" s="66" t="e">
        <f t="shared" ref="BT67:BT75" si="203">+(BR67/$BR$77)-1</f>
        <v>#REF!</v>
      </c>
      <c r="BU67" s="67">
        <f t="shared" si="171"/>
        <v>0</v>
      </c>
      <c r="BV67" s="67">
        <f t="shared" si="184"/>
        <v>0</v>
      </c>
      <c r="BW67" s="67">
        <f t="shared" si="172"/>
        <v>0</v>
      </c>
      <c r="BX67" s="67">
        <f t="shared" si="173"/>
        <v>0</v>
      </c>
      <c r="BY67" s="68">
        <f t="shared" si="198"/>
        <v>0</v>
      </c>
      <c r="BZ67" s="67">
        <f>+BN67+ABR!BZ67</f>
        <v>0</v>
      </c>
      <c r="CA67" s="67">
        <f>+ABR!CA67+BX67</f>
        <v>9</v>
      </c>
      <c r="CB67" s="68">
        <f t="shared" si="199"/>
        <v>9</v>
      </c>
      <c r="CE67" s="161">
        <f t="shared" si="174"/>
        <v>7</v>
      </c>
      <c r="CF67" s="125">
        <f t="shared" si="175"/>
        <v>14</v>
      </c>
      <c r="CG67" s="163">
        <f t="shared" si="185"/>
        <v>96</v>
      </c>
      <c r="CH67" s="163">
        <f t="shared" si="186"/>
        <v>0</v>
      </c>
      <c r="CI67" s="163">
        <f t="shared" si="187"/>
        <v>96</v>
      </c>
      <c r="CJ67" s="157">
        <f t="shared" si="176"/>
        <v>72</v>
      </c>
      <c r="CK67" s="418">
        <f>BY67-BV67+ABR!CK67</f>
        <v>6</v>
      </c>
      <c r="CL67" s="424">
        <f t="shared" si="200"/>
        <v>72</v>
      </c>
      <c r="CM67" s="851"/>
      <c r="CN67" s="124">
        <f t="shared" si="188"/>
        <v>7</v>
      </c>
      <c r="CO67" s="128">
        <f t="shared" si="189"/>
        <v>96</v>
      </c>
      <c r="CP67" s="125">
        <f t="shared" si="178"/>
        <v>14</v>
      </c>
      <c r="CQ67" s="125">
        <f t="shared" si="190"/>
        <v>14</v>
      </c>
    </row>
    <row r="68" spans="1:95" ht="21" customHeight="1" thickBot="1" x14ac:dyDescent="0.3">
      <c r="A68" s="571" t="s">
        <v>158</v>
      </c>
      <c r="B68" s="569" t="s">
        <v>86</v>
      </c>
      <c r="C68" s="26" t="s">
        <v>3</v>
      </c>
      <c r="D68" s="475"/>
      <c r="E68" s="475"/>
      <c r="F68" s="412" t="s">
        <v>32</v>
      </c>
      <c r="G68" s="429" t="s">
        <v>32</v>
      </c>
      <c r="H68" s="434" t="s">
        <v>32</v>
      </c>
      <c r="I68" s="412" t="s">
        <v>32</v>
      </c>
      <c r="J68" s="412" t="s">
        <v>32</v>
      </c>
      <c r="K68" s="412" t="s">
        <v>25</v>
      </c>
      <c r="L68" s="475"/>
      <c r="M68" s="475"/>
      <c r="N68" s="429" t="s">
        <v>24</v>
      </c>
      <c r="O68" s="434" t="s">
        <v>25</v>
      </c>
      <c r="P68" s="402"/>
      <c r="Q68" s="432"/>
      <c r="R68" s="412" t="s">
        <v>24</v>
      </c>
      <c r="S68" s="412" t="s">
        <v>24</v>
      </c>
      <c r="T68" s="427"/>
      <c r="U68" s="480" t="s">
        <v>24</v>
      </c>
      <c r="V68" s="434" t="s">
        <v>24</v>
      </c>
      <c r="W68" s="412" t="s">
        <v>25</v>
      </c>
      <c r="X68" s="475"/>
      <c r="Y68" s="475"/>
      <c r="Z68" s="412" t="s">
        <v>25</v>
      </c>
      <c r="AA68" s="412" t="s">
        <v>25</v>
      </c>
      <c r="AB68" s="441"/>
      <c r="AC68" s="476"/>
      <c r="AD68" s="412" t="s">
        <v>24</v>
      </c>
      <c r="AE68" s="412" t="s">
        <v>25</v>
      </c>
      <c r="AF68" s="475"/>
      <c r="AG68" s="475"/>
      <c r="AH68" s="412" t="s">
        <v>24</v>
      </c>
      <c r="AI68" s="123">
        <f t="shared" si="149"/>
        <v>7</v>
      </c>
      <c r="AJ68" s="61">
        <f t="shared" si="150"/>
        <v>6</v>
      </c>
      <c r="AK68" s="61">
        <f t="shared" si="179"/>
        <v>0</v>
      </c>
      <c r="AL68" s="61">
        <f t="shared" si="180"/>
        <v>0</v>
      </c>
      <c r="AM68" s="61">
        <f t="shared" si="151"/>
        <v>0</v>
      </c>
      <c r="AN68" s="61">
        <f t="shared" si="152"/>
        <v>0</v>
      </c>
      <c r="AO68" s="61">
        <f t="shared" si="153"/>
        <v>0</v>
      </c>
      <c r="AP68" s="61">
        <f t="shared" si="154"/>
        <v>0</v>
      </c>
      <c r="AQ68" s="61">
        <f t="shared" si="155"/>
        <v>5</v>
      </c>
      <c r="AR68" s="61">
        <f t="shared" si="181"/>
        <v>0</v>
      </c>
      <c r="AS68" s="61">
        <f t="shared" si="156"/>
        <v>0</v>
      </c>
      <c r="AT68" s="61">
        <f t="shared" si="157"/>
        <v>0</v>
      </c>
      <c r="AU68" s="61">
        <f t="shared" si="158"/>
        <v>0</v>
      </c>
      <c r="AV68" s="61">
        <f t="shared" si="159"/>
        <v>0</v>
      </c>
      <c r="AW68" s="61">
        <f t="shared" si="160"/>
        <v>0</v>
      </c>
      <c r="AX68" s="61">
        <f t="shared" si="161"/>
        <v>0</v>
      </c>
      <c r="AY68" s="61">
        <f t="shared" si="162"/>
        <v>0</v>
      </c>
      <c r="AZ68" s="61">
        <f t="shared" si="163"/>
        <v>0</v>
      </c>
      <c r="BA68" s="61">
        <f t="shared" si="164"/>
        <v>0</v>
      </c>
      <c r="BB68" s="61">
        <f t="shared" si="165"/>
        <v>0</v>
      </c>
      <c r="BC68" s="62">
        <f t="shared" si="166"/>
        <v>16.333333333333332</v>
      </c>
      <c r="BD68" s="63"/>
      <c r="BE68" s="545">
        <f t="shared" si="182"/>
        <v>8.1666666666666661</v>
      </c>
      <c r="BF68" s="5">
        <f t="shared" si="193"/>
        <v>0</v>
      </c>
      <c r="BG68" s="5">
        <f t="shared" si="144"/>
        <v>0</v>
      </c>
      <c r="BH68" s="5">
        <f t="shared" si="194"/>
        <v>0</v>
      </c>
      <c r="BI68" s="5">
        <f t="shared" si="195"/>
        <v>0</v>
      </c>
      <c r="BJ68" s="5">
        <f t="shared" si="145"/>
        <v>0</v>
      </c>
      <c r="BK68" s="5">
        <f t="shared" si="196"/>
        <v>0</v>
      </c>
      <c r="BL68" s="5">
        <f t="shared" si="146"/>
        <v>0</v>
      </c>
      <c r="BM68" s="5">
        <f t="shared" si="147"/>
        <v>0</v>
      </c>
      <c r="BN68" s="143">
        <f t="shared" si="148"/>
        <v>0</v>
      </c>
      <c r="BO68" s="145">
        <f>+BE68+ABR!BO68</f>
        <v>36.5</v>
      </c>
      <c r="BP68" s="64">
        <f>+BO68+(JAN!BN73+FEV!BN68+MAR!BN68+ABR!BN68+BN68)*(12/24)-$BO$12</f>
        <v>2</v>
      </c>
      <c r="BQ68" s="65">
        <f t="shared" si="197"/>
        <v>0</v>
      </c>
      <c r="BR68" s="545">
        <f t="shared" si="201"/>
        <v>36.5</v>
      </c>
      <c r="BS68" s="545">
        <f t="shared" si="202"/>
        <v>0.5</v>
      </c>
      <c r="BT68" s="66" t="e">
        <f t="shared" si="203"/>
        <v>#REF!</v>
      </c>
      <c r="BU68" s="67">
        <f t="shared" si="171"/>
        <v>0</v>
      </c>
      <c r="BV68" s="67">
        <f t="shared" si="184"/>
        <v>0</v>
      </c>
      <c r="BW68" s="67">
        <f t="shared" si="172"/>
        <v>0</v>
      </c>
      <c r="BX68" s="67">
        <f t="shared" si="173"/>
        <v>0</v>
      </c>
      <c r="BY68" s="68">
        <f t="shared" si="198"/>
        <v>0</v>
      </c>
      <c r="BZ68" s="67">
        <f>+BN68+ABR!BZ68</f>
        <v>3</v>
      </c>
      <c r="CA68" s="67">
        <f>+ABR!CA68+BX68</f>
        <v>4</v>
      </c>
      <c r="CB68" s="68">
        <f t="shared" si="199"/>
        <v>1</v>
      </c>
      <c r="CE68" s="161">
        <f t="shared" si="174"/>
        <v>8.1666666666666661</v>
      </c>
      <c r="CF68" s="125">
        <f t="shared" si="175"/>
        <v>16.333333333333332</v>
      </c>
      <c r="CG68" s="163">
        <f t="shared" si="185"/>
        <v>156</v>
      </c>
      <c r="CH68" s="163">
        <f t="shared" si="186"/>
        <v>0</v>
      </c>
      <c r="CI68" s="163">
        <f t="shared" si="187"/>
        <v>156</v>
      </c>
      <c r="CJ68" s="157">
        <f t="shared" si="176"/>
        <v>40</v>
      </c>
      <c r="CK68" s="418">
        <f>BY68-BV68+ABR!CK68</f>
        <v>4</v>
      </c>
      <c r="CL68" s="1109">
        <f>CK68*12+BV68*8+1</f>
        <v>49</v>
      </c>
      <c r="CM68" s="424"/>
      <c r="CN68" s="124">
        <f t="shared" si="188"/>
        <v>8.1666666666666661</v>
      </c>
      <c r="CO68" s="128">
        <f t="shared" si="189"/>
        <v>156</v>
      </c>
      <c r="CP68" s="125">
        <f t="shared" si="178"/>
        <v>16.333333333333332</v>
      </c>
      <c r="CQ68" s="125">
        <f t="shared" si="190"/>
        <v>16.333333333333332</v>
      </c>
    </row>
    <row r="69" spans="1:95" ht="21" customHeight="1" thickBot="1" x14ac:dyDescent="0.3">
      <c r="A69" s="571" t="s">
        <v>160</v>
      </c>
      <c r="B69" s="569" t="s">
        <v>170</v>
      </c>
      <c r="C69" s="26" t="s">
        <v>3</v>
      </c>
      <c r="D69" s="410" t="s">
        <v>37</v>
      </c>
      <c r="E69" s="410" t="s">
        <v>37</v>
      </c>
      <c r="F69" s="423"/>
      <c r="G69" s="464"/>
      <c r="H69" s="363" t="s">
        <v>37</v>
      </c>
      <c r="I69" s="423" t="s">
        <v>37</v>
      </c>
      <c r="J69" s="423" t="s">
        <v>37</v>
      </c>
      <c r="K69" s="423" t="s">
        <v>37</v>
      </c>
      <c r="L69" s="423" t="s">
        <v>37</v>
      </c>
      <c r="M69" s="423"/>
      <c r="N69" s="464"/>
      <c r="O69" s="363" t="s">
        <v>37</v>
      </c>
      <c r="P69" s="423" t="s">
        <v>37</v>
      </c>
      <c r="Q69" s="423" t="s">
        <v>37</v>
      </c>
      <c r="R69" s="423" t="s">
        <v>37</v>
      </c>
      <c r="S69" s="423" t="s">
        <v>37</v>
      </c>
      <c r="T69" s="423"/>
      <c r="U69" s="464"/>
      <c r="V69" s="363" t="s">
        <v>37</v>
      </c>
      <c r="W69" s="423" t="s">
        <v>37</v>
      </c>
      <c r="X69" s="423" t="s">
        <v>37</v>
      </c>
      <c r="Y69" s="423" t="s">
        <v>37</v>
      </c>
      <c r="Z69" s="423" t="s">
        <v>37</v>
      </c>
      <c r="AA69" s="423"/>
      <c r="AB69" s="464"/>
      <c r="AC69" s="363" t="s">
        <v>37</v>
      </c>
      <c r="AD69" s="423" t="s">
        <v>37</v>
      </c>
      <c r="AE69" s="423" t="s">
        <v>37</v>
      </c>
      <c r="AF69" s="423" t="s">
        <v>37</v>
      </c>
      <c r="AG69" s="423" t="s">
        <v>37</v>
      </c>
      <c r="AH69" s="423"/>
      <c r="AI69" s="123">
        <f t="shared" si="149"/>
        <v>0</v>
      </c>
      <c r="AJ69" s="61">
        <f t="shared" si="150"/>
        <v>0</v>
      </c>
      <c r="AK69" s="61">
        <f t="shared" si="179"/>
        <v>0</v>
      </c>
      <c r="AL69" s="61">
        <f t="shared" si="180"/>
        <v>0</v>
      </c>
      <c r="AM69" s="61">
        <f t="shared" si="151"/>
        <v>0</v>
      </c>
      <c r="AN69" s="61">
        <f t="shared" si="152"/>
        <v>0</v>
      </c>
      <c r="AO69" s="61">
        <f t="shared" si="153"/>
        <v>0</v>
      </c>
      <c r="AP69" s="61">
        <f t="shared" si="154"/>
        <v>0</v>
      </c>
      <c r="AQ69" s="61">
        <f t="shared" si="155"/>
        <v>0</v>
      </c>
      <c r="AR69" s="61">
        <f t="shared" si="181"/>
        <v>0</v>
      </c>
      <c r="AS69" s="61">
        <f t="shared" si="156"/>
        <v>0</v>
      </c>
      <c r="AT69" s="61">
        <f t="shared" si="157"/>
        <v>0</v>
      </c>
      <c r="AU69" s="61">
        <f t="shared" si="158"/>
        <v>0</v>
      </c>
      <c r="AV69" s="61">
        <f t="shared" si="159"/>
        <v>22</v>
      </c>
      <c r="AW69" s="61">
        <f t="shared" si="160"/>
        <v>0</v>
      </c>
      <c r="AX69" s="61">
        <f t="shared" si="161"/>
        <v>0</v>
      </c>
      <c r="AY69" s="61">
        <f t="shared" si="162"/>
        <v>0</v>
      </c>
      <c r="AZ69" s="61">
        <f t="shared" si="163"/>
        <v>0</v>
      </c>
      <c r="BA69" s="61">
        <f t="shared" si="164"/>
        <v>0</v>
      </c>
      <c r="BB69" s="61">
        <f t="shared" si="165"/>
        <v>0</v>
      </c>
      <c r="BC69" s="62">
        <f t="shared" si="166"/>
        <v>14.666666666666666</v>
      </c>
      <c r="BD69" s="63"/>
      <c r="BE69" s="545">
        <f t="shared" si="182"/>
        <v>7.333333333333333</v>
      </c>
      <c r="BF69" s="5">
        <f t="shared" si="193"/>
        <v>0</v>
      </c>
      <c r="BG69" s="5">
        <f t="shared" si="144"/>
        <v>0</v>
      </c>
      <c r="BH69" s="5">
        <f t="shared" si="194"/>
        <v>0</v>
      </c>
      <c r="BI69" s="5">
        <f t="shared" si="195"/>
        <v>0</v>
      </c>
      <c r="BJ69" s="5">
        <f t="shared" si="145"/>
        <v>0</v>
      </c>
      <c r="BK69" s="5">
        <f t="shared" si="196"/>
        <v>0</v>
      </c>
      <c r="BL69" s="5">
        <f t="shared" si="146"/>
        <v>0</v>
      </c>
      <c r="BM69" s="5">
        <f t="shared" si="147"/>
        <v>0</v>
      </c>
      <c r="BN69" s="143">
        <f t="shared" si="148"/>
        <v>0</v>
      </c>
      <c r="BO69" s="145">
        <f>+BE69+ABR!BO69</f>
        <v>36</v>
      </c>
      <c r="BP69" s="64">
        <f>+BO69+(JAN!BN74+FEV!BN69+MAR!BN69+ABR!BN69+BN69)*(12/24)-$BO$12</f>
        <v>0</v>
      </c>
      <c r="BQ69" s="65">
        <f t="shared" si="197"/>
        <v>0</v>
      </c>
      <c r="BR69" s="545">
        <f t="shared" si="201"/>
        <v>36</v>
      </c>
      <c r="BS69" s="545">
        <f t="shared" si="202"/>
        <v>0</v>
      </c>
      <c r="BT69" s="66" t="e">
        <f t="shared" si="203"/>
        <v>#REF!</v>
      </c>
      <c r="BU69" s="67">
        <f t="shared" si="171"/>
        <v>0</v>
      </c>
      <c r="BV69" s="67">
        <f t="shared" si="184"/>
        <v>0</v>
      </c>
      <c r="BW69" s="67">
        <f t="shared" si="172"/>
        <v>0</v>
      </c>
      <c r="BX69" s="67">
        <f t="shared" si="173"/>
        <v>0</v>
      </c>
      <c r="BY69" s="68">
        <f t="shared" si="191"/>
        <v>0</v>
      </c>
      <c r="BZ69" s="67">
        <f>+BN69+ABR!BZ69</f>
        <v>0</v>
      </c>
      <c r="CA69" s="67">
        <f>+ABR!CA69+BX69</f>
        <v>5</v>
      </c>
      <c r="CB69" s="68">
        <f t="shared" si="199"/>
        <v>5</v>
      </c>
      <c r="CE69" s="161">
        <f t="shared" si="174"/>
        <v>7.333333333333333</v>
      </c>
      <c r="CF69" s="125">
        <f t="shared" si="175"/>
        <v>14.666666666666666</v>
      </c>
      <c r="CG69" s="163">
        <f t="shared" si="185"/>
        <v>0</v>
      </c>
      <c r="CH69" s="163">
        <f t="shared" si="186"/>
        <v>0</v>
      </c>
      <c r="CI69" s="163">
        <f t="shared" si="187"/>
        <v>0</v>
      </c>
      <c r="CJ69" s="157">
        <f t="shared" si="176"/>
        <v>176</v>
      </c>
      <c r="CK69" s="418">
        <f>BY69-BV69+ABR!CK69</f>
        <v>0</v>
      </c>
      <c r="CL69" s="424">
        <f t="shared" si="200"/>
        <v>0</v>
      </c>
      <c r="CM69" s="424"/>
      <c r="CN69" s="124">
        <f t="shared" si="188"/>
        <v>7.333333333333333</v>
      </c>
      <c r="CO69" s="128">
        <f t="shared" si="189"/>
        <v>0</v>
      </c>
      <c r="CP69" s="125">
        <f t="shared" si="178"/>
        <v>14.666666666666666</v>
      </c>
      <c r="CQ69" s="125">
        <f t="shared" si="190"/>
        <v>14.666666666666666</v>
      </c>
    </row>
    <row r="70" spans="1:95" ht="21" customHeight="1" thickBot="1" x14ac:dyDescent="0.3">
      <c r="A70" s="571" t="s">
        <v>162</v>
      </c>
      <c r="B70" s="1214" t="s">
        <v>166</v>
      </c>
      <c r="C70" s="26" t="s">
        <v>3</v>
      </c>
      <c r="D70" s="475"/>
      <c r="E70" s="475" t="s">
        <v>241</v>
      </c>
      <c r="F70" s="412" t="s">
        <v>24</v>
      </c>
      <c r="G70" s="429" t="s">
        <v>25</v>
      </c>
      <c r="H70" s="476"/>
      <c r="I70" s="432"/>
      <c r="J70" s="412" t="s">
        <v>24</v>
      </c>
      <c r="K70" s="412" t="s">
        <v>25</v>
      </c>
      <c r="L70" s="475"/>
      <c r="M70" s="475"/>
      <c r="N70" s="429" t="s">
        <v>24</v>
      </c>
      <c r="O70" s="434" t="s">
        <v>25</v>
      </c>
      <c r="P70" s="402" t="s">
        <v>240</v>
      </c>
      <c r="Q70" s="432"/>
      <c r="R70" s="412" t="s">
        <v>24</v>
      </c>
      <c r="S70" s="412" t="s">
        <v>24</v>
      </c>
      <c r="T70" s="1115"/>
      <c r="U70" s="918" t="s">
        <v>24</v>
      </c>
      <c r="V70" s="434" t="s">
        <v>24</v>
      </c>
      <c r="W70" s="412" t="s">
        <v>25</v>
      </c>
      <c r="X70" s="475"/>
      <c r="Y70" s="475"/>
      <c r="Z70" s="412" t="s">
        <v>25</v>
      </c>
      <c r="AA70" s="412" t="s">
        <v>25</v>
      </c>
      <c r="AB70" s="441"/>
      <c r="AC70" s="476" t="s">
        <v>24</v>
      </c>
      <c r="AD70" s="412" t="s">
        <v>24</v>
      </c>
      <c r="AE70" s="412" t="s">
        <v>25</v>
      </c>
      <c r="AF70" s="426"/>
      <c r="AG70" s="426"/>
      <c r="AH70" s="421" t="s">
        <v>58</v>
      </c>
      <c r="AI70" s="123">
        <f t="shared" si="149"/>
        <v>9</v>
      </c>
      <c r="AJ70" s="61">
        <f t="shared" si="150"/>
        <v>7</v>
      </c>
      <c r="AK70" s="61">
        <f t="shared" si="179"/>
        <v>0</v>
      </c>
      <c r="AL70" s="61">
        <f t="shared" si="180"/>
        <v>0</v>
      </c>
      <c r="AM70" s="61">
        <f t="shared" si="151"/>
        <v>0</v>
      </c>
      <c r="AN70" s="61">
        <f t="shared" si="152"/>
        <v>0</v>
      </c>
      <c r="AO70" s="61">
        <f t="shared" si="153"/>
        <v>0</v>
      </c>
      <c r="AP70" s="61">
        <f t="shared" si="154"/>
        <v>0</v>
      </c>
      <c r="AQ70" s="61">
        <f t="shared" si="155"/>
        <v>0</v>
      </c>
      <c r="AR70" s="61">
        <f t="shared" si="181"/>
        <v>0</v>
      </c>
      <c r="AS70" s="61">
        <f t="shared" si="156"/>
        <v>0</v>
      </c>
      <c r="AT70" s="61">
        <f t="shared" si="157"/>
        <v>0</v>
      </c>
      <c r="AU70" s="61">
        <f t="shared" si="158"/>
        <v>0</v>
      </c>
      <c r="AV70" s="61">
        <f t="shared" si="159"/>
        <v>0</v>
      </c>
      <c r="AW70" s="61">
        <f t="shared" si="160"/>
        <v>0</v>
      </c>
      <c r="AX70" s="61">
        <f t="shared" si="161"/>
        <v>0</v>
      </c>
      <c r="AY70" s="61">
        <f t="shared" si="162"/>
        <v>0</v>
      </c>
      <c r="AZ70" s="61">
        <f t="shared" si="163"/>
        <v>0</v>
      </c>
      <c r="BA70" s="61">
        <f t="shared" si="164"/>
        <v>0</v>
      </c>
      <c r="BB70" s="61">
        <f t="shared" si="165"/>
        <v>0</v>
      </c>
      <c r="BC70" s="62">
        <f t="shared" si="166"/>
        <v>16</v>
      </c>
      <c r="BD70" s="63"/>
      <c r="BE70" s="545">
        <f t="shared" si="182"/>
        <v>8</v>
      </c>
      <c r="BF70" s="5">
        <f t="shared" si="193"/>
        <v>0</v>
      </c>
      <c r="BG70" s="5">
        <f t="shared" si="144"/>
        <v>0</v>
      </c>
      <c r="BH70" s="5">
        <f t="shared" si="194"/>
        <v>0</v>
      </c>
      <c r="BI70" s="5">
        <f t="shared" si="195"/>
        <v>0</v>
      </c>
      <c r="BJ70" s="5">
        <f t="shared" si="145"/>
        <v>0</v>
      </c>
      <c r="BK70" s="5">
        <f t="shared" si="196"/>
        <v>1</v>
      </c>
      <c r="BL70" s="5">
        <f t="shared" si="146"/>
        <v>1</v>
      </c>
      <c r="BM70" s="5">
        <f t="shared" si="147"/>
        <v>0</v>
      </c>
      <c r="BN70" s="143">
        <f t="shared" si="148"/>
        <v>1</v>
      </c>
      <c r="BO70" s="145">
        <f>+BE70+ABR!BO70</f>
        <v>35.833333333333336</v>
      </c>
      <c r="BP70" s="64">
        <f>+BO70+(JAN!BN75+FEV!BN70+MAR!BN70+ABR!BN70+BN70)*(12/24)-$BO$12</f>
        <v>1.8333333333333357</v>
      </c>
      <c r="BQ70" s="65">
        <f t="shared" si="197"/>
        <v>0</v>
      </c>
      <c r="BR70" s="545">
        <f t="shared" si="201"/>
        <v>36.833333333333336</v>
      </c>
      <c r="BS70" s="545">
        <f t="shared" si="202"/>
        <v>0.8333333333333357</v>
      </c>
      <c r="BT70" s="66" t="e">
        <f t="shared" si="203"/>
        <v>#REF!</v>
      </c>
      <c r="BU70" s="67">
        <f t="shared" si="171"/>
        <v>0</v>
      </c>
      <c r="BV70" s="67">
        <f t="shared" si="184"/>
        <v>0</v>
      </c>
      <c r="BW70" s="67">
        <f t="shared" si="172"/>
        <v>1</v>
      </c>
      <c r="BX70" s="67">
        <f t="shared" si="173"/>
        <v>1</v>
      </c>
      <c r="BY70" s="68">
        <f t="shared" si="191"/>
        <v>2</v>
      </c>
      <c r="BZ70" s="67">
        <f>+BN70+ABR!BZ70</f>
        <v>4</v>
      </c>
      <c r="CA70" s="67">
        <f>+ABR!CA70+BX70</f>
        <v>6</v>
      </c>
      <c r="CB70" s="68">
        <f t="shared" si="199"/>
        <v>2</v>
      </c>
      <c r="CE70" s="161">
        <f t="shared" si="174"/>
        <v>8</v>
      </c>
      <c r="CF70" s="125">
        <f t="shared" si="175"/>
        <v>18</v>
      </c>
      <c r="CG70" s="163">
        <f t="shared" si="185"/>
        <v>192</v>
      </c>
      <c r="CH70" s="163">
        <f t="shared" si="186"/>
        <v>24</v>
      </c>
      <c r="CI70" s="163">
        <f t="shared" si="187"/>
        <v>216</v>
      </c>
      <c r="CJ70" s="157">
        <f t="shared" si="176"/>
        <v>12</v>
      </c>
      <c r="CK70" s="418">
        <f>BY70-BV70+ABR!CK70</f>
        <v>11</v>
      </c>
      <c r="CL70" s="851">
        <f t="shared" si="200"/>
        <v>132</v>
      </c>
      <c r="CM70" s="424"/>
      <c r="CN70" s="124">
        <f t="shared" si="188"/>
        <v>8</v>
      </c>
      <c r="CO70" s="128">
        <f t="shared" si="189"/>
        <v>216</v>
      </c>
      <c r="CP70" s="125">
        <f t="shared" si="178"/>
        <v>16</v>
      </c>
      <c r="CQ70" s="125">
        <f t="shared" si="190"/>
        <v>18</v>
      </c>
    </row>
    <row r="71" spans="1:95" ht="21" customHeight="1" thickBot="1" x14ac:dyDescent="0.3">
      <c r="A71" s="571" t="s">
        <v>164</v>
      </c>
      <c r="B71" s="569" t="s">
        <v>115</v>
      </c>
      <c r="C71" s="26" t="s">
        <v>3</v>
      </c>
      <c r="D71" s="479"/>
      <c r="E71" s="479"/>
      <c r="F71" s="409" t="s">
        <v>27</v>
      </c>
      <c r="G71" s="414" t="s">
        <v>25</v>
      </c>
      <c r="H71" s="473"/>
      <c r="I71" s="479"/>
      <c r="J71" s="409" t="s">
        <v>24</v>
      </c>
      <c r="K71" s="409" t="s">
        <v>26</v>
      </c>
      <c r="L71" s="499"/>
      <c r="M71" s="499"/>
      <c r="N71" s="430" t="s">
        <v>58</v>
      </c>
      <c r="O71" s="433" t="s">
        <v>25</v>
      </c>
      <c r="P71" s="479"/>
      <c r="Q71" s="479"/>
      <c r="R71" s="409" t="s">
        <v>24</v>
      </c>
      <c r="S71" s="409" t="s">
        <v>24</v>
      </c>
      <c r="T71" s="1111"/>
      <c r="U71" s="1112"/>
      <c r="V71" s="433" t="s">
        <v>24</v>
      </c>
      <c r="W71" s="409" t="s">
        <v>25</v>
      </c>
      <c r="X71" s="471"/>
      <c r="Y71" s="471" t="s">
        <v>24</v>
      </c>
      <c r="Z71" s="409" t="s">
        <v>25</v>
      </c>
      <c r="AA71" s="409" t="s">
        <v>31</v>
      </c>
      <c r="AB71" s="478" t="s">
        <v>26</v>
      </c>
      <c r="AC71" s="473"/>
      <c r="AD71" s="409" t="s">
        <v>24</v>
      </c>
      <c r="AE71" s="409" t="s">
        <v>25</v>
      </c>
      <c r="AF71" s="471" t="s">
        <v>25</v>
      </c>
      <c r="AG71" s="471"/>
      <c r="AH71" s="409" t="s">
        <v>24</v>
      </c>
      <c r="AI71" s="123">
        <f t="shared" si="149"/>
        <v>7</v>
      </c>
      <c r="AJ71" s="61">
        <f t="shared" si="150"/>
        <v>6</v>
      </c>
      <c r="AK71" s="61">
        <f t="shared" si="179"/>
        <v>0</v>
      </c>
      <c r="AL71" s="61">
        <f t="shared" si="180"/>
        <v>0</v>
      </c>
      <c r="AM71" s="61">
        <f t="shared" si="151"/>
        <v>0</v>
      </c>
      <c r="AN71" s="61">
        <f t="shared" si="152"/>
        <v>2</v>
      </c>
      <c r="AO71" s="61">
        <f t="shared" si="153"/>
        <v>1</v>
      </c>
      <c r="AP71" s="61">
        <f t="shared" si="154"/>
        <v>1</v>
      </c>
      <c r="AQ71" s="61">
        <f t="shared" si="155"/>
        <v>0</v>
      </c>
      <c r="AR71" s="61">
        <f t="shared" si="181"/>
        <v>0</v>
      </c>
      <c r="AS71" s="61">
        <f t="shared" si="156"/>
        <v>0</v>
      </c>
      <c r="AT71" s="61">
        <f t="shared" si="157"/>
        <v>0</v>
      </c>
      <c r="AU71" s="61">
        <f t="shared" si="158"/>
        <v>0</v>
      </c>
      <c r="AV71" s="61">
        <f t="shared" si="159"/>
        <v>0</v>
      </c>
      <c r="AW71" s="61">
        <f t="shared" si="160"/>
        <v>0</v>
      </c>
      <c r="AX71" s="61">
        <f t="shared" si="161"/>
        <v>0</v>
      </c>
      <c r="AY71" s="61">
        <f t="shared" si="162"/>
        <v>0</v>
      </c>
      <c r="AZ71" s="61">
        <f t="shared" si="163"/>
        <v>0</v>
      </c>
      <c r="BA71" s="61">
        <f t="shared" si="164"/>
        <v>0</v>
      </c>
      <c r="BB71" s="61">
        <f t="shared" si="165"/>
        <v>0</v>
      </c>
      <c r="BC71" s="62">
        <f t="shared" si="166"/>
        <v>16</v>
      </c>
      <c r="BD71" s="63"/>
      <c r="BE71" s="545">
        <f t="shared" si="182"/>
        <v>8</v>
      </c>
      <c r="BF71" s="5">
        <f t="shared" si="193"/>
        <v>0</v>
      </c>
      <c r="BG71" s="5">
        <f t="shared" si="144"/>
        <v>0</v>
      </c>
      <c r="BH71" s="5">
        <f t="shared" si="194"/>
        <v>0</v>
      </c>
      <c r="BI71" s="5">
        <f t="shared" si="195"/>
        <v>0</v>
      </c>
      <c r="BJ71" s="5">
        <f t="shared" si="145"/>
        <v>0</v>
      </c>
      <c r="BK71" s="5">
        <f t="shared" si="196"/>
        <v>0</v>
      </c>
      <c r="BL71" s="5">
        <f t="shared" si="146"/>
        <v>0</v>
      </c>
      <c r="BM71" s="5">
        <f t="shared" si="147"/>
        <v>0</v>
      </c>
      <c r="BN71" s="143">
        <f t="shared" si="148"/>
        <v>1</v>
      </c>
      <c r="BO71" s="145">
        <f>+BE71+ABR!BO71</f>
        <v>35.666666666666671</v>
      </c>
      <c r="BP71" s="64">
        <f>+BO71+(JAN!BN42+FEV!BN71+MAR!BN71+ABR!BN71+BN71)*(12/24)-$BO$12</f>
        <v>1.1666666666666714</v>
      </c>
      <c r="BQ71" s="65">
        <f t="shared" si="197"/>
        <v>0</v>
      </c>
      <c r="BR71" s="545">
        <f t="shared" si="201"/>
        <v>35.666666666666671</v>
      </c>
      <c r="BS71" s="545">
        <f t="shared" si="202"/>
        <v>-0.3333333333333286</v>
      </c>
      <c r="BT71" s="66" t="e">
        <f t="shared" si="203"/>
        <v>#REF!</v>
      </c>
      <c r="BU71" s="67">
        <f t="shared" si="171"/>
        <v>0</v>
      </c>
      <c r="BV71" s="67">
        <f t="shared" si="184"/>
        <v>0</v>
      </c>
      <c r="BW71" s="67">
        <f t="shared" si="172"/>
        <v>0</v>
      </c>
      <c r="BX71" s="67">
        <f t="shared" si="173"/>
        <v>0</v>
      </c>
      <c r="BY71" s="68"/>
      <c r="BZ71" s="67">
        <f>+BN71+ABR!BZ71</f>
        <v>3</v>
      </c>
      <c r="CA71" s="67">
        <f>+ABR!CA71+BX71</f>
        <v>5</v>
      </c>
      <c r="CB71" s="68">
        <f t="shared" si="199"/>
        <v>2</v>
      </c>
      <c r="CE71" s="161">
        <f t="shared" si="174"/>
        <v>8</v>
      </c>
      <c r="CF71" s="125">
        <f t="shared" si="175"/>
        <v>16</v>
      </c>
      <c r="CG71" s="163">
        <f t="shared" si="185"/>
        <v>192</v>
      </c>
      <c r="CH71" s="163">
        <f t="shared" si="186"/>
        <v>0</v>
      </c>
      <c r="CI71" s="163">
        <f t="shared" si="187"/>
        <v>192</v>
      </c>
      <c r="CJ71" s="157">
        <f t="shared" si="176"/>
        <v>12</v>
      </c>
      <c r="CK71" s="418">
        <f>BY71-BV71+ABR!CK71</f>
        <v>6</v>
      </c>
      <c r="CL71" s="424">
        <f t="shared" si="200"/>
        <v>72</v>
      </c>
      <c r="CM71" s="424"/>
      <c r="CN71" s="124">
        <f t="shared" si="188"/>
        <v>8</v>
      </c>
      <c r="CO71" s="128">
        <f t="shared" si="189"/>
        <v>192</v>
      </c>
      <c r="CP71" s="125">
        <f t="shared" si="178"/>
        <v>16</v>
      </c>
      <c r="CQ71" s="125">
        <f t="shared" si="190"/>
        <v>16</v>
      </c>
    </row>
    <row r="72" spans="1:95" ht="21" customHeight="1" thickBot="1" x14ac:dyDescent="0.3">
      <c r="A72" s="571" t="s">
        <v>165</v>
      </c>
      <c r="B72" s="1214" t="s">
        <v>100</v>
      </c>
      <c r="C72" s="26" t="s">
        <v>3</v>
      </c>
      <c r="D72" s="475"/>
      <c r="E72" s="475"/>
      <c r="F72" s="412" t="s">
        <v>24</v>
      </c>
      <c r="G72" s="429" t="s">
        <v>25</v>
      </c>
      <c r="H72" s="476"/>
      <c r="I72" s="432" t="s">
        <v>374</v>
      </c>
      <c r="J72" s="412" t="s">
        <v>24</v>
      </c>
      <c r="K72" s="412" t="s">
        <v>25</v>
      </c>
      <c r="L72" s="475"/>
      <c r="M72" s="475"/>
      <c r="N72" s="429" t="s">
        <v>24</v>
      </c>
      <c r="O72" s="434" t="s">
        <v>25</v>
      </c>
      <c r="P72" s="432"/>
      <c r="Q72" s="432"/>
      <c r="R72" s="412" t="s">
        <v>24</v>
      </c>
      <c r="S72" s="412" t="s">
        <v>24</v>
      </c>
      <c r="T72" s="427" t="s">
        <v>25</v>
      </c>
      <c r="U72" s="480"/>
      <c r="V72" s="434" t="s">
        <v>24</v>
      </c>
      <c r="W72" s="412" t="s">
        <v>25</v>
      </c>
      <c r="X72" s="475"/>
      <c r="Y72" s="475"/>
      <c r="Z72" s="412" t="s">
        <v>25</v>
      </c>
      <c r="AA72" s="412" t="s">
        <v>25</v>
      </c>
      <c r="AB72" s="441"/>
      <c r="AC72" s="534" t="s">
        <v>24</v>
      </c>
      <c r="AD72" s="412" t="s">
        <v>24</v>
      </c>
      <c r="AE72" s="412" t="s">
        <v>32</v>
      </c>
      <c r="AF72" s="475" t="s">
        <v>350</v>
      </c>
      <c r="AG72" s="475" t="s">
        <v>351</v>
      </c>
      <c r="AH72" s="412" t="s">
        <v>32</v>
      </c>
      <c r="AI72" s="123">
        <f t="shared" si="149"/>
        <v>8</v>
      </c>
      <c r="AJ72" s="61">
        <f t="shared" si="150"/>
        <v>7</v>
      </c>
      <c r="AK72" s="61">
        <f t="shared" si="179"/>
        <v>0</v>
      </c>
      <c r="AL72" s="61">
        <f t="shared" si="180"/>
        <v>0</v>
      </c>
      <c r="AM72" s="61">
        <f t="shared" si="151"/>
        <v>0</v>
      </c>
      <c r="AN72" s="61">
        <f t="shared" si="152"/>
        <v>0</v>
      </c>
      <c r="AO72" s="61">
        <f t="shared" si="153"/>
        <v>0</v>
      </c>
      <c r="AP72" s="61">
        <f t="shared" si="154"/>
        <v>0</v>
      </c>
      <c r="AQ72" s="61">
        <f t="shared" si="155"/>
        <v>2</v>
      </c>
      <c r="AR72" s="61">
        <f t="shared" si="181"/>
        <v>0</v>
      </c>
      <c r="AS72" s="61">
        <f t="shared" si="156"/>
        <v>0</v>
      </c>
      <c r="AT72" s="61">
        <f t="shared" si="157"/>
        <v>0</v>
      </c>
      <c r="AU72" s="61">
        <f t="shared" si="158"/>
        <v>0</v>
      </c>
      <c r="AV72" s="61">
        <f t="shared" si="159"/>
        <v>0</v>
      </c>
      <c r="AW72" s="61">
        <f t="shared" si="160"/>
        <v>0</v>
      </c>
      <c r="AX72" s="61">
        <f t="shared" si="161"/>
        <v>0</v>
      </c>
      <c r="AY72" s="61">
        <f t="shared" si="162"/>
        <v>0</v>
      </c>
      <c r="AZ72" s="61">
        <f t="shared" si="163"/>
        <v>0</v>
      </c>
      <c r="BA72" s="61">
        <f t="shared" si="164"/>
        <v>0</v>
      </c>
      <c r="BB72" s="61">
        <f t="shared" si="165"/>
        <v>0</v>
      </c>
      <c r="BC72" s="62">
        <f t="shared" si="166"/>
        <v>16.333333333333332</v>
      </c>
      <c r="BD72" s="63"/>
      <c r="BE72" s="545">
        <f t="shared" si="182"/>
        <v>8.1666666666666661</v>
      </c>
      <c r="BF72" s="5">
        <f t="shared" si="193"/>
        <v>1</v>
      </c>
      <c r="BG72" s="5">
        <f t="shared" si="144"/>
        <v>0</v>
      </c>
      <c r="BH72" s="5">
        <f t="shared" si="194"/>
        <v>0</v>
      </c>
      <c r="BI72" s="5">
        <f t="shared" si="195"/>
        <v>0</v>
      </c>
      <c r="BJ72" s="5">
        <f t="shared" si="145"/>
        <v>0</v>
      </c>
      <c r="BK72" s="5">
        <f t="shared" si="196"/>
        <v>0</v>
      </c>
      <c r="BL72" s="5">
        <f t="shared" si="146"/>
        <v>0</v>
      </c>
      <c r="BM72" s="5">
        <f t="shared" si="147"/>
        <v>0</v>
      </c>
      <c r="BN72" s="143">
        <f t="shared" si="148"/>
        <v>0</v>
      </c>
      <c r="BO72" s="145">
        <f>+BE72+ABR!BO72</f>
        <v>36.333333333333336</v>
      </c>
      <c r="BP72" s="64">
        <f>+BO72+(JAN!BN76+FEV!BN72+MAR!BN72+ABR!BN72+BN72)*(12/24)-$BO$12</f>
        <v>0.3333333333333357</v>
      </c>
      <c r="BQ72" s="65">
        <f t="shared" si="197"/>
        <v>0</v>
      </c>
      <c r="BR72" s="545">
        <f t="shared" si="201"/>
        <v>36.833333333333336</v>
      </c>
      <c r="BS72" s="545">
        <f t="shared" si="202"/>
        <v>0.8333333333333357</v>
      </c>
      <c r="BT72" s="66" t="e">
        <f t="shared" si="203"/>
        <v>#REF!</v>
      </c>
      <c r="BU72" s="67">
        <f t="shared" si="171"/>
        <v>1</v>
      </c>
      <c r="BV72" s="67">
        <f t="shared" si="184"/>
        <v>0</v>
      </c>
      <c r="BW72" s="67">
        <f t="shared" si="172"/>
        <v>0</v>
      </c>
      <c r="BX72" s="67">
        <f t="shared" si="173"/>
        <v>0</v>
      </c>
      <c r="BY72" s="68">
        <f t="shared" si="191"/>
        <v>1</v>
      </c>
      <c r="BZ72" s="67">
        <f>+BN72+ABR!BZ72</f>
        <v>0</v>
      </c>
      <c r="CA72" s="67">
        <f>+ABR!CA72+BX72</f>
        <v>5</v>
      </c>
      <c r="CB72" s="68">
        <f t="shared" si="199"/>
        <v>5</v>
      </c>
      <c r="CE72" s="161">
        <f t="shared" si="174"/>
        <v>8.1666666666666661</v>
      </c>
      <c r="CF72" s="125">
        <f t="shared" si="175"/>
        <v>17.333333333333332</v>
      </c>
      <c r="CG72" s="163">
        <f t="shared" si="185"/>
        <v>180</v>
      </c>
      <c r="CH72" s="163">
        <f t="shared" si="186"/>
        <v>12</v>
      </c>
      <c r="CI72" s="163">
        <f t="shared" si="187"/>
        <v>192</v>
      </c>
      <c r="CJ72" s="157">
        <f t="shared" si="176"/>
        <v>16</v>
      </c>
      <c r="CK72" s="418">
        <f>BY72-BV72+ABR!CK72</f>
        <v>10</v>
      </c>
      <c r="CL72" s="851">
        <f>CK72*12+BV72*8+12</f>
        <v>132</v>
      </c>
      <c r="CM72" s="1109"/>
      <c r="CN72" s="124">
        <f t="shared" si="188"/>
        <v>8.1666666666666661</v>
      </c>
      <c r="CO72" s="128">
        <f t="shared" si="189"/>
        <v>192</v>
      </c>
      <c r="CP72" s="125">
        <f t="shared" si="178"/>
        <v>16.333333333333332</v>
      </c>
      <c r="CQ72" s="125">
        <f t="shared" si="190"/>
        <v>17.333333333333332</v>
      </c>
    </row>
    <row r="73" spans="1:95" ht="21" customHeight="1" thickBot="1" x14ac:dyDescent="0.3">
      <c r="A73" s="571" t="s">
        <v>167</v>
      </c>
      <c r="B73" s="569" t="s">
        <v>335</v>
      </c>
      <c r="C73" s="26" t="s">
        <v>3</v>
      </c>
      <c r="D73" s="410" t="s">
        <v>37</v>
      </c>
      <c r="E73" s="410" t="s">
        <v>37</v>
      </c>
      <c r="F73" s="410"/>
      <c r="G73" s="417"/>
      <c r="H73" s="428" t="s">
        <v>37</v>
      </c>
      <c r="I73" s="410" t="s">
        <v>37</v>
      </c>
      <c r="J73" s="410" t="s">
        <v>37</v>
      </c>
      <c r="K73" s="410" t="s">
        <v>37</v>
      </c>
      <c r="L73" s="410" t="s">
        <v>37</v>
      </c>
      <c r="M73" s="410"/>
      <c r="N73" s="417"/>
      <c r="O73" s="428" t="s">
        <v>37</v>
      </c>
      <c r="P73" s="410" t="s">
        <v>37</v>
      </c>
      <c r="Q73" s="410" t="s">
        <v>37</v>
      </c>
      <c r="R73" s="410" t="s">
        <v>37</v>
      </c>
      <c r="S73" s="410" t="s">
        <v>37</v>
      </c>
      <c r="T73" s="410"/>
      <c r="U73" s="417"/>
      <c r="V73" s="428" t="s">
        <v>37</v>
      </c>
      <c r="W73" s="410" t="s">
        <v>37</v>
      </c>
      <c r="X73" s="410" t="s">
        <v>37</v>
      </c>
      <c r="Y73" s="410" t="s">
        <v>37</v>
      </c>
      <c r="Z73" s="410" t="s">
        <v>37</v>
      </c>
      <c r="AA73" s="410"/>
      <c r="AB73" s="417"/>
      <c r="AC73" s="428" t="s">
        <v>37</v>
      </c>
      <c r="AD73" s="410" t="s">
        <v>37</v>
      </c>
      <c r="AE73" s="410" t="s">
        <v>37</v>
      </c>
      <c r="AF73" s="410" t="s">
        <v>37</v>
      </c>
      <c r="AG73" s="410" t="s">
        <v>37</v>
      </c>
      <c r="AH73" s="410"/>
      <c r="AI73" s="123">
        <f t="shared" si="149"/>
        <v>0</v>
      </c>
      <c r="AJ73" s="61">
        <f t="shared" si="150"/>
        <v>0</v>
      </c>
      <c r="AK73" s="61">
        <f t="shared" si="179"/>
        <v>0</v>
      </c>
      <c r="AL73" s="61">
        <f t="shared" si="180"/>
        <v>0</v>
      </c>
      <c r="AM73" s="61">
        <f t="shared" si="151"/>
        <v>0</v>
      </c>
      <c r="AN73" s="61">
        <f t="shared" si="152"/>
        <v>0</v>
      </c>
      <c r="AO73" s="61">
        <f t="shared" si="153"/>
        <v>0</v>
      </c>
      <c r="AP73" s="61">
        <f t="shared" si="154"/>
        <v>0</v>
      </c>
      <c r="AQ73" s="61">
        <f t="shared" si="155"/>
        <v>0</v>
      </c>
      <c r="AR73" s="61">
        <f t="shared" si="181"/>
        <v>0</v>
      </c>
      <c r="AS73" s="61">
        <f t="shared" si="156"/>
        <v>0</v>
      </c>
      <c r="AT73" s="61">
        <f t="shared" si="157"/>
        <v>0</v>
      </c>
      <c r="AU73" s="61">
        <f t="shared" si="158"/>
        <v>0</v>
      </c>
      <c r="AV73" s="61">
        <f t="shared" si="159"/>
        <v>22</v>
      </c>
      <c r="AW73" s="61">
        <f t="shared" si="160"/>
        <v>0</v>
      </c>
      <c r="AX73" s="61">
        <f t="shared" si="161"/>
        <v>0</v>
      </c>
      <c r="AY73" s="61">
        <f t="shared" si="162"/>
        <v>0</v>
      </c>
      <c r="AZ73" s="61">
        <f t="shared" si="163"/>
        <v>0</v>
      </c>
      <c r="BA73" s="61">
        <f t="shared" si="164"/>
        <v>0</v>
      </c>
      <c r="BB73" s="61">
        <f t="shared" si="165"/>
        <v>0</v>
      </c>
      <c r="BC73" s="62">
        <f t="shared" si="166"/>
        <v>14.666666666666666</v>
      </c>
      <c r="BD73" s="63"/>
      <c r="BE73" s="545">
        <f t="shared" si="182"/>
        <v>7.333333333333333</v>
      </c>
      <c r="BF73" s="5">
        <f t="shared" si="193"/>
        <v>0</v>
      </c>
      <c r="BG73" s="5">
        <f t="shared" si="144"/>
        <v>0</v>
      </c>
      <c r="BH73" s="5">
        <f t="shared" si="194"/>
        <v>0</v>
      </c>
      <c r="BI73" s="5">
        <f t="shared" si="195"/>
        <v>0</v>
      </c>
      <c r="BJ73" s="5">
        <f t="shared" si="145"/>
        <v>0</v>
      </c>
      <c r="BK73" s="5">
        <f t="shared" si="196"/>
        <v>0</v>
      </c>
      <c r="BL73" s="5">
        <f t="shared" si="146"/>
        <v>0</v>
      </c>
      <c r="BM73" s="5">
        <f t="shared" si="147"/>
        <v>0</v>
      </c>
      <c r="BN73" s="143">
        <f t="shared" si="148"/>
        <v>0</v>
      </c>
      <c r="BO73" s="145">
        <f>+BE73+ABR!BO73</f>
        <v>30</v>
      </c>
      <c r="BP73" s="837">
        <f>+BO73+(JAN!BN79+FEV!BN73+MAR!BN73+ABR!BN73+BN73)*(12/24)-$BO$12+"144:00"</f>
        <v>0</v>
      </c>
      <c r="BQ73" s="65">
        <f t="shared" si="197"/>
        <v>0</v>
      </c>
      <c r="BR73" s="838">
        <f>+BO73+BY73*$BD$2+"144:00"</f>
        <v>36</v>
      </c>
      <c r="BS73" s="545">
        <f>+BR73-$BO$12</f>
        <v>0</v>
      </c>
      <c r="BT73" s="66" t="e">
        <f t="shared" si="203"/>
        <v>#REF!</v>
      </c>
      <c r="BU73" s="67">
        <f t="shared" si="171"/>
        <v>0</v>
      </c>
      <c r="BV73" s="67">
        <f t="shared" si="184"/>
        <v>0</v>
      </c>
      <c r="BW73" s="67">
        <f t="shared" si="172"/>
        <v>0</v>
      </c>
      <c r="BX73" s="67">
        <f t="shared" si="173"/>
        <v>0</v>
      </c>
      <c r="BY73" s="68">
        <f t="shared" si="191"/>
        <v>0</v>
      </c>
      <c r="BZ73" s="67">
        <f>+BN73+ABR!BZ73</f>
        <v>0</v>
      </c>
      <c r="CA73" s="67">
        <f>+ABR!CA73+BX73</f>
        <v>0</v>
      </c>
      <c r="CB73" s="68">
        <f t="shared" si="199"/>
        <v>0</v>
      </c>
      <c r="CE73" s="161">
        <f t="shared" si="174"/>
        <v>7.333333333333333</v>
      </c>
      <c r="CF73" s="125">
        <f t="shared" si="175"/>
        <v>14.666666666666666</v>
      </c>
      <c r="CG73" s="163">
        <f t="shared" si="185"/>
        <v>0</v>
      </c>
      <c r="CH73" s="163">
        <f t="shared" si="186"/>
        <v>0</v>
      </c>
      <c r="CI73" s="163">
        <f t="shared" si="187"/>
        <v>0</v>
      </c>
      <c r="CJ73" s="157">
        <f t="shared" si="176"/>
        <v>176</v>
      </c>
      <c r="CK73" s="418">
        <f>BY73-BV73+ABR!CK73</f>
        <v>0</v>
      </c>
      <c r="CL73" s="424">
        <f>CK73*12+BV73*8</f>
        <v>0</v>
      </c>
      <c r="CM73" s="424"/>
      <c r="CN73" s="124">
        <f t="shared" si="188"/>
        <v>7.333333333333333</v>
      </c>
      <c r="CO73" s="128">
        <f t="shared" si="189"/>
        <v>0</v>
      </c>
      <c r="CP73" s="125">
        <f t="shared" si="178"/>
        <v>14.666666666666666</v>
      </c>
      <c r="CQ73" s="125">
        <f t="shared" si="190"/>
        <v>14.666666666666666</v>
      </c>
    </row>
    <row r="74" spans="1:95" ht="21" customHeight="1" thickBot="1" x14ac:dyDescent="0.3">
      <c r="A74" s="571" t="s">
        <v>169</v>
      </c>
      <c r="B74" s="1214" t="s">
        <v>336</v>
      </c>
      <c r="C74" s="26" t="s">
        <v>3</v>
      </c>
      <c r="D74" s="471"/>
      <c r="E74" s="1259" t="s">
        <v>241</v>
      </c>
      <c r="F74" s="409" t="s">
        <v>24</v>
      </c>
      <c r="G74" s="414" t="s">
        <v>26</v>
      </c>
      <c r="H74" s="473"/>
      <c r="I74" s="479"/>
      <c r="J74" s="409" t="s">
        <v>24</v>
      </c>
      <c r="K74" s="409" t="s">
        <v>25</v>
      </c>
      <c r="L74" s="471" t="s">
        <v>361</v>
      </c>
      <c r="M74" s="471"/>
      <c r="N74" s="498" t="s">
        <v>361</v>
      </c>
      <c r="O74" s="433" t="s">
        <v>25</v>
      </c>
      <c r="P74" s="479"/>
      <c r="Q74" s="479"/>
      <c r="R74" s="409" t="s">
        <v>24</v>
      </c>
      <c r="S74" s="409" t="s">
        <v>24</v>
      </c>
      <c r="T74" s="501" t="s">
        <v>25</v>
      </c>
      <c r="U74" s="477"/>
      <c r="V74" s="433" t="s">
        <v>24</v>
      </c>
      <c r="W74" s="409" t="s">
        <v>25</v>
      </c>
      <c r="X74" s="471"/>
      <c r="Y74" s="471"/>
      <c r="Z74" s="409" t="s">
        <v>25</v>
      </c>
      <c r="AA74" s="409" t="s">
        <v>25</v>
      </c>
      <c r="AB74" s="478"/>
      <c r="AC74" s="473"/>
      <c r="AD74" s="409" t="s">
        <v>24</v>
      </c>
      <c r="AE74" s="409" t="s">
        <v>25</v>
      </c>
      <c r="AF74" s="471"/>
      <c r="AG74" s="471"/>
      <c r="AH74" s="409" t="s">
        <v>24</v>
      </c>
      <c r="AI74" s="123">
        <f t="shared" si="149"/>
        <v>7</v>
      </c>
      <c r="AJ74" s="61">
        <f t="shared" si="150"/>
        <v>7</v>
      </c>
      <c r="AK74" s="61">
        <f t="shared" si="179"/>
        <v>0</v>
      </c>
      <c r="AL74" s="61">
        <f t="shared" si="180"/>
        <v>0</v>
      </c>
      <c r="AM74" s="61">
        <f t="shared" si="151"/>
        <v>0</v>
      </c>
      <c r="AN74" s="61">
        <f t="shared" si="152"/>
        <v>1</v>
      </c>
      <c r="AO74" s="61">
        <f t="shared" si="153"/>
        <v>0</v>
      </c>
      <c r="AP74" s="61">
        <f t="shared" si="154"/>
        <v>0</v>
      </c>
      <c r="AQ74" s="61">
        <f t="shared" si="155"/>
        <v>0</v>
      </c>
      <c r="AR74" s="61">
        <f t="shared" si="181"/>
        <v>0</v>
      </c>
      <c r="AS74" s="61">
        <f t="shared" si="156"/>
        <v>0</v>
      </c>
      <c r="AT74" s="61">
        <f t="shared" si="157"/>
        <v>0</v>
      </c>
      <c r="AU74" s="61">
        <f t="shared" si="158"/>
        <v>0</v>
      </c>
      <c r="AV74" s="61">
        <f t="shared" si="159"/>
        <v>0</v>
      </c>
      <c r="AW74" s="61">
        <f t="shared" si="160"/>
        <v>0</v>
      </c>
      <c r="AX74" s="61">
        <f t="shared" si="161"/>
        <v>0</v>
      </c>
      <c r="AY74" s="61">
        <f t="shared" si="162"/>
        <v>0</v>
      </c>
      <c r="AZ74" s="61">
        <f t="shared" si="163"/>
        <v>0</v>
      </c>
      <c r="BA74" s="61">
        <f t="shared" si="164"/>
        <v>0</v>
      </c>
      <c r="BB74" s="61">
        <f t="shared" si="165"/>
        <v>0</v>
      </c>
      <c r="BC74" s="62">
        <f t="shared" si="166"/>
        <v>15</v>
      </c>
      <c r="BD74" s="63"/>
      <c r="BE74" s="545">
        <f t="shared" si="182"/>
        <v>7.5</v>
      </c>
      <c r="BF74" s="5">
        <f t="shared" si="193"/>
        <v>0</v>
      </c>
      <c r="BG74" s="5">
        <f t="shared" si="144"/>
        <v>2</v>
      </c>
      <c r="BH74" s="5">
        <f t="shared" si="194"/>
        <v>0</v>
      </c>
      <c r="BI74" s="5">
        <f t="shared" si="195"/>
        <v>0</v>
      </c>
      <c r="BJ74" s="5">
        <f t="shared" si="145"/>
        <v>0</v>
      </c>
      <c r="BK74" s="5">
        <f t="shared" si="196"/>
        <v>0</v>
      </c>
      <c r="BL74" s="5">
        <f t="shared" si="146"/>
        <v>1</v>
      </c>
      <c r="BM74" s="5">
        <f t="shared" si="147"/>
        <v>0</v>
      </c>
      <c r="BN74" s="143">
        <f t="shared" si="148"/>
        <v>0</v>
      </c>
      <c r="BO74" s="145">
        <f>+BE74+ABR!BO74</f>
        <v>31.166666666666668</v>
      </c>
      <c r="BP74" s="837">
        <f>+BO74+(JAN!BN79+FEV!BN74+MAR!BN74+ABR!BN74+BN74)*(12/24)-$BO$12+"144:00"</f>
        <v>1.1666666666666679</v>
      </c>
      <c r="BQ74" s="65">
        <f t="shared" si="197"/>
        <v>0</v>
      </c>
      <c r="BR74" s="838">
        <f>+BO74+BY74*$BD$2+"144:00"</f>
        <v>38.666666666666671</v>
      </c>
      <c r="BS74" s="545">
        <f>+BR74-$BO$12</f>
        <v>2.6666666666666714</v>
      </c>
      <c r="BT74" s="66" t="e">
        <f t="shared" si="203"/>
        <v>#REF!</v>
      </c>
      <c r="BU74" s="67">
        <f t="shared" si="171"/>
        <v>2</v>
      </c>
      <c r="BV74" s="67">
        <f t="shared" si="184"/>
        <v>0</v>
      </c>
      <c r="BW74" s="67">
        <f t="shared" si="172"/>
        <v>0</v>
      </c>
      <c r="BX74" s="67">
        <f t="shared" si="173"/>
        <v>1</v>
      </c>
      <c r="BY74" s="68">
        <f t="shared" si="191"/>
        <v>3</v>
      </c>
      <c r="BZ74" s="67">
        <f>+BN74+ABR!BZ74</f>
        <v>0</v>
      </c>
      <c r="CA74" s="67">
        <f>+ABR!CA74+BX74</f>
        <v>3</v>
      </c>
      <c r="CB74" s="68">
        <f t="shared" si="199"/>
        <v>3</v>
      </c>
      <c r="CE74" s="161">
        <f t="shared" si="174"/>
        <v>7.5</v>
      </c>
      <c r="CF74" s="125">
        <f t="shared" si="175"/>
        <v>18</v>
      </c>
      <c r="CG74" s="163">
        <f t="shared" si="185"/>
        <v>180</v>
      </c>
      <c r="CH74" s="163">
        <f t="shared" si="186"/>
        <v>36</v>
      </c>
      <c r="CI74" s="163">
        <f t="shared" si="187"/>
        <v>216</v>
      </c>
      <c r="CJ74" s="157">
        <f t="shared" si="176"/>
        <v>0</v>
      </c>
      <c r="CK74" s="418">
        <f>BY74-BV74+ABR!CK74</f>
        <v>11</v>
      </c>
      <c r="CL74" s="851">
        <f>CK74*12+BV74*8+2</f>
        <v>134</v>
      </c>
      <c r="CM74" s="851"/>
      <c r="CN74" s="124">
        <f t="shared" si="188"/>
        <v>7.5</v>
      </c>
      <c r="CO74" s="128">
        <f t="shared" si="189"/>
        <v>216</v>
      </c>
      <c r="CP74" s="125">
        <f t="shared" si="178"/>
        <v>15</v>
      </c>
      <c r="CQ74" s="125">
        <f t="shared" si="190"/>
        <v>18</v>
      </c>
    </row>
    <row r="75" spans="1:95" ht="21" customHeight="1" x14ac:dyDescent="0.25">
      <c r="A75" s="571" t="s">
        <v>325</v>
      </c>
      <c r="B75" s="1214" t="s">
        <v>337</v>
      </c>
      <c r="C75" s="26" t="s">
        <v>3</v>
      </c>
      <c r="D75" s="501" t="s">
        <v>49</v>
      </c>
      <c r="E75" s="471"/>
      <c r="F75" s="409" t="s">
        <v>24</v>
      </c>
      <c r="G75" s="414" t="s">
        <v>25</v>
      </c>
      <c r="H75" s="473" t="s">
        <v>57</v>
      </c>
      <c r="I75" s="479"/>
      <c r="J75" s="409" t="s">
        <v>31</v>
      </c>
      <c r="K75" s="409" t="s">
        <v>25</v>
      </c>
      <c r="L75" s="471"/>
      <c r="M75" s="1259" t="s">
        <v>241</v>
      </c>
      <c r="N75" s="414" t="s">
        <v>24</v>
      </c>
      <c r="O75" s="433" t="s">
        <v>25</v>
      </c>
      <c r="P75" s="479"/>
      <c r="Q75" s="501" t="s">
        <v>239</v>
      </c>
      <c r="R75" s="409" t="s">
        <v>27</v>
      </c>
      <c r="S75" s="409" t="s">
        <v>27</v>
      </c>
      <c r="T75" s="493" t="s">
        <v>27</v>
      </c>
      <c r="U75" s="477"/>
      <c r="V75" s="433" t="s">
        <v>27</v>
      </c>
      <c r="W75" s="409" t="s">
        <v>25</v>
      </c>
      <c r="X75" s="471"/>
      <c r="Y75" s="471"/>
      <c r="Z75" s="409" t="s">
        <v>25</v>
      </c>
      <c r="AA75" s="409" t="s">
        <v>25</v>
      </c>
      <c r="AB75" s="478" t="s">
        <v>27</v>
      </c>
      <c r="AC75" s="473"/>
      <c r="AD75" s="409" t="s">
        <v>27</v>
      </c>
      <c r="AE75" s="409" t="s">
        <v>25</v>
      </c>
      <c r="AF75" s="501" t="s">
        <v>25</v>
      </c>
      <c r="AG75" s="471"/>
      <c r="AH75" s="409" t="s">
        <v>24</v>
      </c>
      <c r="AI75" s="123">
        <f t="shared" si="149"/>
        <v>3</v>
      </c>
      <c r="AJ75" s="61">
        <f t="shared" si="150"/>
        <v>8</v>
      </c>
      <c r="AK75" s="61">
        <f t="shared" si="179"/>
        <v>0</v>
      </c>
      <c r="AL75" s="61">
        <f t="shared" si="180"/>
        <v>0</v>
      </c>
      <c r="AM75" s="61">
        <f t="shared" si="151"/>
        <v>0</v>
      </c>
      <c r="AN75" s="61">
        <f t="shared" si="152"/>
        <v>0</v>
      </c>
      <c r="AO75" s="61">
        <f t="shared" si="153"/>
        <v>6</v>
      </c>
      <c r="AP75" s="61">
        <f t="shared" si="154"/>
        <v>1</v>
      </c>
      <c r="AQ75" s="61">
        <f t="shared" si="155"/>
        <v>0</v>
      </c>
      <c r="AR75" s="61">
        <f t="shared" si="181"/>
        <v>0</v>
      </c>
      <c r="AS75" s="61">
        <f t="shared" si="156"/>
        <v>0</v>
      </c>
      <c r="AT75" s="61">
        <f t="shared" si="157"/>
        <v>0</v>
      </c>
      <c r="AU75" s="61">
        <f t="shared" si="158"/>
        <v>0</v>
      </c>
      <c r="AV75" s="61">
        <f t="shared" si="159"/>
        <v>0</v>
      </c>
      <c r="AW75" s="61">
        <f t="shared" si="160"/>
        <v>0</v>
      </c>
      <c r="AX75" s="61">
        <f t="shared" si="161"/>
        <v>0</v>
      </c>
      <c r="AY75" s="61">
        <f t="shared" si="162"/>
        <v>0</v>
      </c>
      <c r="AZ75" s="61">
        <f t="shared" si="163"/>
        <v>0</v>
      </c>
      <c r="BA75" s="61">
        <f t="shared" si="164"/>
        <v>0</v>
      </c>
      <c r="BB75" s="61">
        <f t="shared" si="165"/>
        <v>0</v>
      </c>
      <c r="BC75" s="62">
        <f t="shared" si="166"/>
        <v>17</v>
      </c>
      <c r="BD75" s="63"/>
      <c r="BE75" s="545">
        <f t="shared" si="182"/>
        <v>8.5</v>
      </c>
      <c r="BF75" s="5">
        <f t="shared" si="193"/>
        <v>0</v>
      </c>
      <c r="BG75" s="5">
        <f t="shared" si="144"/>
        <v>1</v>
      </c>
      <c r="BH75" s="5">
        <f t="shared" si="194"/>
        <v>0</v>
      </c>
      <c r="BI75" s="5">
        <f t="shared" si="195"/>
        <v>0</v>
      </c>
      <c r="BJ75" s="5">
        <f t="shared" si="145"/>
        <v>1</v>
      </c>
      <c r="BK75" s="5">
        <f t="shared" si="196"/>
        <v>1</v>
      </c>
      <c r="BL75" s="5">
        <f t="shared" si="146"/>
        <v>1</v>
      </c>
      <c r="BM75" s="5">
        <f t="shared" si="147"/>
        <v>0</v>
      </c>
      <c r="BN75" s="143">
        <f t="shared" si="148"/>
        <v>0</v>
      </c>
      <c r="BO75" s="145">
        <f>+BE75+ABR!BO75</f>
        <v>32.583333333333336</v>
      </c>
      <c r="BP75" s="837">
        <f>+BO75+(JAN!BN79+FEV!BN75+MAR!BN75+ABR!BN75+BN75)*(12/24)-$BO$12+"144:00"</f>
        <v>2.5833333333333357</v>
      </c>
      <c r="BQ75" s="65">
        <f t="shared" si="197"/>
        <v>0</v>
      </c>
      <c r="BR75" s="838">
        <f>+BO75+BY75*$BD$2+"144:00"</f>
        <v>40.583333333333336</v>
      </c>
      <c r="BS75" s="545">
        <f>+BR75-$BO$12</f>
        <v>4.5833333333333357</v>
      </c>
      <c r="BT75" s="66" t="e">
        <f t="shared" si="203"/>
        <v>#REF!</v>
      </c>
      <c r="BU75" s="67">
        <f t="shared" si="171"/>
        <v>1</v>
      </c>
      <c r="BV75" s="67">
        <f t="shared" si="184"/>
        <v>0</v>
      </c>
      <c r="BW75" s="67">
        <f t="shared" si="172"/>
        <v>2</v>
      </c>
      <c r="BX75" s="67">
        <f t="shared" si="173"/>
        <v>1</v>
      </c>
      <c r="BY75" s="68">
        <f t="shared" si="191"/>
        <v>4</v>
      </c>
      <c r="BZ75" s="67">
        <f>+BN75+ABR!BZ75</f>
        <v>0</v>
      </c>
      <c r="CA75" s="67">
        <f>+ABR!CA75+BX75</f>
        <v>3</v>
      </c>
      <c r="CB75" s="68">
        <f t="shared" si="199"/>
        <v>3</v>
      </c>
      <c r="CE75" s="161">
        <f t="shared" si="174"/>
        <v>8.5</v>
      </c>
      <c r="CF75" s="125">
        <f t="shared" si="175"/>
        <v>21</v>
      </c>
      <c r="CG75" s="163">
        <f t="shared" si="185"/>
        <v>204</v>
      </c>
      <c r="CH75" s="163">
        <f t="shared" si="186"/>
        <v>48</v>
      </c>
      <c r="CI75" s="163">
        <f t="shared" si="187"/>
        <v>252</v>
      </c>
      <c r="CJ75" s="157">
        <f t="shared" si="176"/>
        <v>0</v>
      </c>
      <c r="CK75" s="418">
        <f>BY75-BV75+ABR!CK75</f>
        <v>10</v>
      </c>
      <c r="CL75" s="851">
        <f t="shared" ref="CL75" si="204">CK75*12+BV75*8</f>
        <v>120</v>
      </c>
      <c r="CM75" s="424"/>
      <c r="CN75" s="124">
        <f t="shared" si="188"/>
        <v>8.5</v>
      </c>
      <c r="CO75" s="128">
        <f t="shared" si="189"/>
        <v>252</v>
      </c>
      <c r="CP75" s="125">
        <f t="shared" si="178"/>
        <v>17</v>
      </c>
      <c r="CQ75" s="125">
        <f t="shared" si="190"/>
        <v>21</v>
      </c>
    </row>
    <row r="76" spans="1:95" ht="21" customHeight="1" x14ac:dyDescent="0.25">
      <c r="A76" s="89"/>
      <c r="B76" s="89"/>
      <c r="C76" s="89"/>
      <c r="D76" s="1192"/>
      <c r="E76" s="1192"/>
      <c r="F76" s="1190"/>
      <c r="G76" s="1191"/>
      <c r="H76" s="1198"/>
      <c r="I76" s="1193"/>
      <c r="J76" s="1190"/>
      <c r="K76" s="1190"/>
      <c r="L76" s="1192"/>
      <c r="M76" s="1192"/>
      <c r="N76" s="1191"/>
      <c r="O76" s="1194"/>
      <c r="P76" s="1193"/>
      <c r="Q76" s="1193"/>
      <c r="R76" s="1190"/>
      <c r="S76" s="1190"/>
      <c r="T76" s="1195"/>
      <c r="U76" s="1196"/>
      <c r="V76" s="1194"/>
      <c r="W76" s="1190"/>
      <c r="X76" s="1192"/>
      <c r="Y76" s="1192"/>
      <c r="Z76" s="1190"/>
      <c r="AA76" s="1190"/>
      <c r="AB76" s="1197"/>
      <c r="AC76" s="1198"/>
      <c r="AD76" s="1190"/>
      <c r="AE76" s="1190"/>
      <c r="AF76" s="1192"/>
      <c r="AG76" s="1192"/>
      <c r="AH76" s="1190"/>
      <c r="AI76" s="69">
        <f t="shared" ref="AI76:BC76" si="205">SUM(AI60:AI75)</f>
        <v>89</v>
      </c>
      <c r="AJ76" s="69">
        <f t="shared" si="205"/>
        <v>86</v>
      </c>
      <c r="AK76" s="69">
        <f t="shared" si="205"/>
        <v>0</v>
      </c>
      <c r="AL76" s="69">
        <f t="shared" si="205"/>
        <v>0</v>
      </c>
      <c r="AM76" s="69">
        <f t="shared" si="205"/>
        <v>0</v>
      </c>
      <c r="AN76" s="69">
        <f t="shared" si="205"/>
        <v>4</v>
      </c>
      <c r="AO76" s="69">
        <f t="shared" si="205"/>
        <v>11</v>
      </c>
      <c r="AP76" s="69">
        <f t="shared" si="205"/>
        <v>6</v>
      </c>
      <c r="AQ76" s="69">
        <f t="shared" si="205"/>
        <v>23</v>
      </c>
      <c r="AR76" s="69">
        <f t="shared" si="205"/>
        <v>0</v>
      </c>
      <c r="AS76" s="69">
        <f t="shared" si="205"/>
        <v>0</v>
      </c>
      <c r="AT76" s="69">
        <f t="shared" si="205"/>
        <v>0</v>
      </c>
      <c r="AU76" s="69">
        <f t="shared" si="205"/>
        <v>0</v>
      </c>
      <c r="AV76" s="69">
        <f t="shared" si="205"/>
        <v>44</v>
      </c>
      <c r="AW76" s="69">
        <f t="shared" si="205"/>
        <v>0</v>
      </c>
      <c r="AX76" s="69">
        <f t="shared" si="205"/>
        <v>0</v>
      </c>
      <c r="AY76" s="69">
        <f t="shared" si="205"/>
        <v>4</v>
      </c>
      <c r="AZ76" s="69">
        <f t="shared" si="205"/>
        <v>0</v>
      </c>
      <c r="BA76" s="69">
        <f t="shared" si="205"/>
        <v>0</v>
      </c>
      <c r="BB76" s="69">
        <f t="shared" si="205"/>
        <v>0</v>
      </c>
      <c r="BC76" s="372">
        <f t="shared" si="205"/>
        <v>237.33333333333331</v>
      </c>
      <c r="BD76" s="90" t="e">
        <f>SUM(BD14:BD75)</f>
        <v>#REF!</v>
      </c>
      <c r="BE76" s="72"/>
      <c r="BF76" s="144">
        <f>SUM(BF13:BF75)</f>
        <v>5</v>
      </c>
      <c r="BG76" s="144">
        <f>SUM(BG13:BG75)</f>
        <v>12</v>
      </c>
      <c r="BH76" s="144">
        <f>SUM(BH13:BH75)</f>
        <v>0</v>
      </c>
      <c r="BI76" s="144">
        <f>SUM(BI13:BI75)</f>
        <v>0</v>
      </c>
      <c r="BJ76" s="144">
        <f>SUM(BJ13:BJ75)</f>
        <v>11</v>
      </c>
      <c r="BK76" s="144">
        <f>SUM(BK13:BK75)</f>
        <v>21</v>
      </c>
      <c r="BL76" s="144">
        <f>SUM(BL13:BL75)</f>
        <v>16</v>
      </c>
      <c r="BM76" s="144">
        <f>SUM(BM13:BM75)</f>
        <v>1</v>
      </c>
      <c r="BN76" s="144" t="e">
        <f>SUM(BN13:BN75)</f>
        <v>#REF!</v>
      </c>
      <c r="BO76" s="150" t="s">
        <v>191</v>
      </c>
      <c r="BP76" s="92" t="e">
        <f>AVERAGE(BP61:BP75)</f>
        <v>#REF!</v>
      </c>
      <c r="BQ76" s="92"/>
      <c r="BR76" s="91" t="s">
        <v>191</v>
      </c>
      <c r="BS76" s="92" t="e">
        <f>AVERAGE(BS61:BS75)</f>
        <v>#REF!</v>
      </c>
      <c r="BT76" s="92"/>
      <c r="BU76" s="93"/>
      <c r="BV76" s="93"/>
      <c r="BW76" s="93"/>
      <c r="BX76" s="93"/>
      <c r="BY76" s="93"/>
      <c r="BZ76" s="94"/>
      <c r="CA76" s="94"/>
      <c r="CB76" s="95" t="e">
        <f>SUM(CB60:CB75)</f>
        <v>#REF!</v>
      </c>
      <c r="CC76" s="23"/>
      <c r="CD76" s="23"/>
      <c r="CE76" s="170"/>
      <c r="CF76" s="171"/>
      <c r="CG76" s="172"/>
      <c r="CH76" s="172"/>
      <c r="CI76" s="172"/>
      <c r="CJ76" s="173"/>
      <c r="CK76" s="18"/>
      <c r="CL76" s="18">
        <f t="shared" ref="CL76" si="206">CK76*12</f>
        <v>0</v>
      </c>
    </row>
    <row r="77" spans="1:95" s="18" customFormat="1" ht="21" customHeight="1" x14ac:dyDescent="0.25">
      <c r="A77" s="1"/>
      <c r="B77" s="235"/>
      <c r="C77" s="1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23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3"/>
      <c r="AG77" s="2"/>
      <c r="AH77" s="2"/>
      <c r="AI77" s="403">
        <f>+AI76+AI59+AI44+AI29</f>
        <v>338</v>
      </c>
      <c r="AJ77" s="403">
        <f>+AJ76+AJ59+AJ44+AJ29</f>
        <v>338</v>
      </c>
      <c r="AK77" s="403">
        <f>+AK76+AK59+AK44+AK29</f>
        <v>0</v>
      </c>
      <c r="AL77" s="403">
        <f>+AL76+AL59+AL44+AL29</f>
        <v>0</v>
      </c>
      <c r="AM77" s="403">
        <f>+AM76+AM59+AM44+AM29</f>
        <v>0</v>
      </c>
      <c r="AN77" s="403">
        <f>+AN76+AN59+AN44+AN29</f>
        <v>29</v>
      </c>
      <c r="AO77" s="403">
        <f>+AO76+AO59+AO44+AO29</f>
        <v>28</v>
      </c>
      <c r="AP77" s="403">
        <f>+AP76+AP59+AP44+AP29</f>
        <v>27</v>
      </c>
      <c r="AQ77" s="403">
        <f>+AQ76+AQ59+AQ44+AQ29</f>
        <v>96</v>
      </c>
      <c r="AR77" s="403">
        <f>+AR76+AR59+AR44+AR29</f>
        <v>0</v>
      </c>
      <c r="AS77" s="403">
        <f>+AS76+AS59+AS44+AS29</f>
        <v>0</v>
      </c>
      <c r="AT77" s="403">
        <f>+AT76+AT59+AT44+AT29</f>
        <v>0</v>
      </c>
      <c r="AU77" s="403">
        <f>+AU76+AU59+AU44+AU29</f>
        <v>0</v>
      </c>
      <c r="AV77" s="403">
        <f>+AV76+AV59+AV44+AV29</f>
        <v>110</v>
      </c>
      <c r="AW77" s="403">
        <f>+AW76+AW59+AW44+AW29</f>
        <v>0</v>
      </c>
      <c r="AX77" s="403">
        <f>+AX76+AX59+AX44+AX29</f>
        <v>0</v>
      </c>
      <c r="AY77" s="403">
        <f>+AY76+AY59+AY44+AY29</f>
        <v>10</v>
      </c>
      <c r="AZ77" s="403">
        <f>+AZ76+AZ59+AZ44+AZ29</f>
        <v>0</v>
      </c>
      <c r="BA77" s="403">
        <f>+BA76+BA59+BA44+BA29</f>
        <v>4</v>
      </c>
      <c r="BB77" s="403">
        <f>+BB76+BB59+BB44+BB29</f>
        <v>0</v>
      </c>
      <c r="BC77" s="404">
        <f>+BC76+BC59+BC44+BC29</f>
        <v>881</v>
      </c>
      <c r="BD77" s="96" t="s">
        <v>194</v>
      </c>
      <c r="BE77" s="97" t="e">
        <f>AVERAGE(BE13:BE75)</f>
        <v>#REF!</v>
      </c>
      <c r="BF77" s="48"/>
      <c r="BG77" s="48"/>
      <c r="BH77" s="48"/>
      <c r="BI77" s="48"/>
      <c r="BJ77" s="48"/>
      <c r="BK77" s="48"/>
      <c r="BL77" s="48"/>
      <c r="BM77" s="48"/>
      <c r="BN77" s="98" t="s">
        <v>195</v>
      </c>
      <c r="BO77" s="835" t="e">
        <f>AVERAGE(BO13:BO75)</f>
        <v>#REF!</v>
      </c>
      <c r="BP77" s="835" t="e">
        <f>AVERAGE(BP13:BP75)</f>
        <v>#REF!</v>
      </c>
      <c r="BQ77" s="835" t="e">
        <f>AVERAGE(BQ13:BQ75)</f>
        <v>#REF!</v>
      </c>
      <c r="BR77" s="835" t="e">
        <f>AVERAGE(BR13:BR75)</f>
        <v>#REF!</v>
      </c>
      <c r="BS77" s="835" t="e">
        <f>AVERAGE(BS13:BS75)</f>
        <v>#REF!</v>
      </c>
      <c r="BT77" s="835"/>
      <c r="BU77" s="67" t="e">
        <f>SUM(BU13:BU75)</f>
        <v>#REF!</v>
      </c>
      <c r="BV77" s="67" t="e">
        <f>SUM(BV13:BV75)</f>
        <v>#REF!</v>
      </c>
      <c r="BW77" s="67" t="e">
        <f>SUM(BW13:BW75)</f>
        <v>#REF!</v>
      </c>
      <c r="BX77" s="67" t="e">
        <f>SUM(BX13:BX75)</f>
        <v>#REF!</v>
      </c>
      <c r="BY77" s="67" t="e">
        <f>SUM(BY13:BY75)</f>
        <v>#REF!</v>
      </c>
      <c r="BZ77" s="67" t="e">
        <f>SUM(BZ13:BZ75)</f>
        <v>#REF!</v>
      </c>
      <c r="CA77" s="67" t="e">
        <f>SUM(CA13:CA75)</f>
        <v>#REF!</v>
      </c>
      <c r="CB77" s="67" t="e">
        <f>+CB29+CB44+CB59+CB76</f>
        <v>#REF!</v>
      </c>
      <c r="CC77"/>
      <c r="CD77"/>
      <c r="CE77" s="158" t="e">
        <f t="shared" ref="CE77:CL77" si="207">SUM(CE13:CE76)</f>
        <v>#REF!</v>
      </c>
      <c r="CF77" s="158">
        <f t="shared" si="207"/>
        <v>947</v>
      </c>
      <c r="CG77" s="158" t="e">
        <f t="shared" si="207"/>
        <v>#REF!</v>
      </c>
      <c r="CH77" s="158">
        <f t="shared" si="207"/>
        <v>792</v>
      </c>
      <c r="CI77" s="158" t="e">
        <f t="shared" si="207"/>
        <v>#REF!</v>
      </c>
      <c r="CJ77" s="158" t="e">
        <f t="shared" si="207"/>
        <v>#REF!</v>
      </c>
      <c r="CK77" s="309" t="e">
        <f t="shared" si="207"/>
        <v>#REF!</v>
      </c>
      <c r="CL77" s="158" t="e">
        <f t="shared" si="207"/>
        <v>#REF!</v>
      </c>
    </row>
    <row r="78" spans="1:95" s="18" customFormat="1" ht="21" customHeight="1" thickBot="1" x14ac:dyDescent="0.25">
      <c r="A78" s="1"/>
      <c r="B78" s="235"/>
      <c r="C78" s="1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23"/>
      <c r="Q78" s="224"/>
      <c r="R78" s="224"/>
      <c r="S78" s="224"/>
      <c r="T78" s="224"/>
      <c r="U78" s="224"/>
      <c r="V78" s="224"/>
      <c r="W78" s="224"/>
      <c r="X78" s="224"/>
      <c r="Y78" s="224"/>
      <c r="Z78" s="224"/>
      <c r="AA78" s="224"/>
      <c r="AB78" s="224"/>
      <c r="AC78" s="224"/>
      <c r="AD78" s="224"/>
      <c r="AE78" s="224"/>
      <c r="AF78" s="22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1">
        <f>SUM(AI77:AO77)</f>
        <v>733</v>
      </c>
      <c r="BD78" s="47"/>
      <c r="BE78" s="3"/>
      <c r="BF78" s="48"/>
      <c r="BG78" s="48"/>
      <c r="BH78" s="48"/>
      <c r="BI78" s="48"/>
      <c r="BJ78" s="48"/>
      <c r="BK78" s="48"/>
      <c r="BL78" s="48"/>
      <c r="BM78" s="48"/>
      <c r="BN78" s="48"/>
      <c r="BO78" s="151"/>
      <c r="BP78" s="834">
        <f>SUMIF(BP13:BP28,"&gt;0")+SUMIF(BP30:BP43,"&gt;0")+SUMIF(BP45:BP58,"&gt;0")+SUMIF(BP60:BP75,"&gt;0")</f>
        <v>58.083333333333428</v>
      </c>
      <c r="BQ78" s="834"/>
      <c r="BR78" s="834"/>
      <c r="BS78" s="834">
        <f>SUMIF(BS13:BS28,"&gt;0")+SUMIF(BS30:BS43,"&gt;0")+SUMIF(BS45:BS58,"&gt;0")+SUMIF(BS60:BS75,"&gt;0")</f>
        <v>62.250000000000085</v>
      </c>
      <c r="BT78" s="152"/>
      <c r="BU78" s="154"/>
      <c r="BV78" s="154"/>
      <c r="BW78" s="154"/>
      <c r="BX78" s="154"/>
      <c r="BY78" s="154"/>
      <c r="BZ78" s="154"/>
      <c r="CA78" s="154"/>
      <c r="CB78" s="155"/>
      <c r="CC78" s="156"/>
      <c r="CD78" s="156"/>
      <c r="CE78" s="164"/>
      <c r="CF78" s="165"/>
      <c r="CG78" s="165"/>
      <c r="CH78" s="165"/>
      <c r="CI78" s="165"/>
      <c r="CJ78" s="160"/>
    </row>
    <row r="79" spans="1:95" s="18" customFormat="1" ht="21" customHeight="1" x14ac:dyDescent="0.2">
      <c r="A79" s="1"/>
      <c r="B79" s="235"/>
      <c r="C79" s="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23"/>
      <c r="Q79" s="224"/>
      <c r="R79" s="224"/>
      <c r="S79" s="224"/>
      <c r="T79" s="224"/>
      <c r="U79" s="224"/>
      <c r="V79" s="224"/>
      <c r="W79" s="225"/>
      <c r="X79" s="224"/>
      <c r="Y79" s="224"/>
      <c r="Z79" s="224"/>
      <c r="AA79" s="224"/>
      <c r="AB79" s="224"/>
      <c r="AC79" s="224"/>
      <c r="AD79" s="224"/>
      <c r="AE79" s="224"/>
      <c r="AF79" s="223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1"/>
      <c r="BD79" s="47"/>
      <c r="BE79" s="3"/>
      <c r="BF79" s="48"/>
      <c r="BG79" s="48"/>
      <c r="BH79" s="48"/>
      <c r="BI79" s="48"/>
      <c r="BJ79" s="48"/>
      <c r="BK79" s="48"/>
      <c r="BL79" s="48"/>
      <c r="BM79" s="48"/>
      <c r="BN79" s="48"/>
      <c r="BO79" s="3">
        <f>SUMIF(BO13:BO28,"&gt;0")+SUMIF(BO30:BO43,"&gt;0")+SUMIF(BO45:BO58,"&gt;0")+SUMIF(BO60:BO75,"&gt;0")</f>
        <v>1918.2500000000002</v>
      </c>
      <c r="BP79" s="3"/>
      <c r="BQ79" s="3"/>
      <c r="BR79" s="3"/>
      <c r="BS79" s="3"/>
      <c r="BT79" s="97"/>
      <c r="BU79" s="51"/>
      <c r="BV79" s="51"/>
      <c r="BW79" s="51"/>
      <c r="BX79" s="51"/>
      <c r="BY79" s="51"/>
      <c r="BZ79" s="51"/>
      <c r="CA79" s="51"/>
      <c r="CB79" s="51"/>
    </row>
    <row r="80" spans="1:95" s="18" customFormat="1" ht="21" customHeight="1" x14ac:dyDescent="0.2">
      <c r="A80" s="99"/>
      <c r="B80" s="1465" t="s">
        <v>23</v>
      </c>
      <c r="C80" s="1466"/>
      <c r="D80" s="603">
        <v>1</v>
      </c>
      <c r="E80" s="603">
        <f>D80+1</f>
        <v>2</v>
      </c>
      <c r="F80" s="603">
        <f t="shared" ref="F80:AH80" si="208">E80+1</f>
        <v>3</v>
      </c>
      <c r="G80" s="603">
        <f t="shared" si="208"/>
        <v>4</v>
      </c>
      <c r="H80" s="603">
        <f t="shared" si="208"/>
        <v>5</v>
      </c>
      <c r="I80" s="603">
        <f t="shared" si="208"/>
        <v>6</v>
      </c>
      <c r="J80" s="603">
        <f t="shared" si="208"/>
        <v>7</v>
      </c>
      <c r="K80" s="603">
        <f t="shared" si="208"/>
        <v>8</v>
      </c>
      <c r="L80" s="603">
        <f t="shared" si="208"/>
        <v>9</v>
      </c>
      <c r="M80" s="603">
        <f t="shared" si="208"/>
        <v>10</v>
      </c>
      <c r="N80" s="603">
        <f t="shared" si="208"/>
        <v>11</v>
      </c>
      <c r="O80" s="604">
        <f t="shared" si="208"/>
        <v>12</v>
      </c>
      <c r="P80" s="604">
        <f t="shared" si="208"/>
        <v>13</v>
      </c>
      <c r="Q80" s="604">
        <f t="shared" si="208"/>
        <v>14</v>
      </c>
      <c r="R80" s="604">
        <f t="shared" si="208"/>
        <v>15</v>
      </c>
      <c r="S80" s="604">
        <f t="shared" si="208"/>
        <v>16</v>
      </c>
      <c r="T80" s="604">
        <f t="shared" si="208"/>
        <v>17</v>
      </c>
      <c r="U80" s="604">
        <f t="shared" si="208"/>
        <v>18</v>
      </c>
      <c r="V80" s="604">
        <f t="shared" si="208"/>
        <v>19</v>
      </c>
      <c r="W80" s="604">
        <f t="shared" si="208"/>
        <v>20</v>
      </c>
      <c r="X80" s="604">
        <f t="shared" si="208"/>
        <v>21</v>
      </c>
      <c r="Y80" s="604">
        <f t="shared" si="208"/>
        <v>22</v>
      </c>
      <c r="Z80" s="604">
        <f t="shared" si="208"/>
        <v>23</v>
      </c>
      <c r="AA80" s="604">
        <f t="shared" si="208"/>
        <v>24</v>
      </c>
      <c r="AB80" s="604">
        <f t="shared" si="208"/>
        <v>25</v>
      </c>
      <c r="AC80" s="604">
        <f t="shared" si="208"/>
        <v>26</v>
      </c>
      <c r="AD80" s="604">
        <f t="shared" si="208"/>
        <v>27</v>
      </c>
      <c r="AE80" s="604">
        <f t="shared" si="208"/>
        <v>28</v>
      </c>
      <c r="AF80" s="604">
        <f t="shared" si="208"/>
        <v>29</v>
      </c>
      <c r="AG80" s="604">
        <f t="shared" si="208"/>
        <v>30</v>
      </c>
      <c r="AH80" s="603">
        <f t="shared" si="208"/>
        <v>31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1"/>
      <c r="BD80" s="47"/>
      <c r="BE80" s="3"/>
      <c r="BF80" s="48"/>
      <c r="BG80" s="48"/>
      <c r="BH80" s="48"/>
      <c r="BI80" s="48"/>
      <c r="BJ80" s="48"/>
      <c r="BK80" s="48"/>
      <c r="BL80" s="48"/>
      <c r="BM80" s="48"/>
      <c r="BN80" s="48"/>
      <c r="BO80" s="3"/>
      <c r="BP80" s="3"/>
      <c r="BQ80" s="3"/>
      <c r="BR80" s="3"/>
      <c r="BS80" s="3"/>
      <c r="BT80" s="97"/>
      <c r="BU80" s="51"/>
      <c r="BV80" s="51"/>
      <c r="BW80" s="51"/>
      <c r="BX80" s="51"/>
      <c r="BY80" s="51"/>
      <c r="BZ80" s="51"/>
      <c r="CA80" s="51"/>
      <c r="CB80" s="51"/>
    </row>
    <row r="81" spans="1:88" s="18" customFormat="1" ht="21" customHeight="1" x14ac:dyDescent="0.2">
      <c r="A81" s="1"/>
      <c r="B81" s="1470" t="s">
        <v>196</v>
      </c>
      <c r="C81" s="100" t="s">
        <v>197</v>
      </c>
      <c r="D81" s="5">
        <f>COUNTIF(D13:D14,"fE")+COUNTIF(D13:D14,"fES")+COUNTIF(D13:D14,"fED")+COUNTIF(D13:D14,"fEF")</f>
        <v>0</v>
      </c>
      <c r="E81" s="5">
        <f>COUNTIF(E13:E14,"fE")+COUNTIF(E13:E14,"fES")+COUNTIF(E13:E14,"fED")+COUNTIF(E13:E14,"fEF")</f>
        <v>0</v>
      </c>
      <c r="F81" s="5">
        <f>COUNTIF(F13:F14,"fE")+COUNTIF(F13:F14,"fES")+COUNTIF(F13:F14,"fED")+COUNTIF(F13:F14,"fEF")</f>
        <v>0</v>
      </c>
      <c r="G81" s="5">
        <f>COUNTIF(G13:G14,"fE")+COUNTIF(G13:G14,"fES")+COUNTIF(G13:G14,"fED")+COUNTIF(G13:G14,"fEF")</f>
        <v>0</v>
      </c>
      <c r="H81" s="5">
        <f>COUNTIF(H13:H14,"fE")+COUNTIF(H13:H14,"fES")+COUNTIF(H13:H14,"fED")+COUNTIF(H13:H14,"fEF")</f>
        <v>0</v>
      </c>
      <c r="I81" s="5">
        <f>COUNTIF(I13:I14,"fE")+COUNTIF(I13:I14,"fES")+COUNTIF(I13:I14,"fED")+COUNTIF(I13:I14,"fEF")</f>
        <v>0</v>
      </c>
      <c r="J81" s="5">
        <f>COUNTIF(J13:J14,"fE")+COUNTIF(J13:J14,"fES")+COUNTIF(J13:J14,"fED")+COUNTIF(J13:J14,"fEF")</f>
        <v>0</v>
      </c>
      <c r="K81" s="5">
        <f>COUNTIF(K13:K14,"fE")+COUNTIF(K13:K14,"fES")+COUNTIF(K13:K14,"fED")+COUNTIF(K13:K14,"fEF")</f>
        <v>0</v>
      </c>
      <c r="L81" s="5">
        <f>COUNTIF(L13:L14,"fE")+COUNTIF(L13:L14,"fES")+COUNTIF(L13:L14,"fED")+COUNTIF(L13:L14,"fEF")</f>
        <v>0</v>
      </c>
      <c r="M81" s="5">
        <f>COUNTIF(M13:M14,"fE")+COUNTIF(M13:M14,"fES")+COUNTIF(M13:M14,"fED")+COUNTIF(M13:M14,"fEF")</f>
        <v>0</v>
      </c>
      <c r="N81" s="5">
        <f>COUNTIF(N13:N14,"fE")+COUNTIF(N13:N14,"fES")+COUNTIF(N13:N14,"fED")+COUNTIF(N13:N14,"fEF")</f>
        <v>0</v>
      </c>
      <c r="O81" s="5">
        <f>COUNTIF(O13:O14,"fE")+COUNTIF(O13:O14,"fES")+COUNTIF(O13:O14,"fED")+COUNTIF(O13:O14,"fEF")</f>
        <v>0</v>
      </c>
      <c r="P81" s="5">
        <f>COUNTIF(P13:P14,"fE")+COUNTIF(P13:P14,"fES")+COUNTIF(P13:P14,"fED")+COUNTIF(P13:P14,"fEF")</f>
        <v>0</v>
      </c>
      <c r="Q81" s="5">
        <f>COUNTIF(Q13:Q14,"fE")+COUNTIF(Q13:Q14,"fES")+COUNTIF(Q13:Q14,"fED")+COUNTIF(Q13:Q14,"fEF")</f>
        <v>0</v>
      </c>
      <c r="R81" s="5">
        <f>COUNTIF(R13:R14,"fE")+COUNTIF(R13:R14,"fES")+COUNTIF(R13:R14,"fED")+COUNTIF(R13:R14,"fEF")</f>
        <v>0</v>
      </c>
      <c r="S81" s="5">
        <f>COUNTIF(S13:S14,"fE")+COUNTIF(S13:S14,"fES")+COUNTIF(S13:S14,"fED")+COUNTIF(S13:S14,"fEF")</f>
        <v>0</v>
      </c>
      <c r="T81" s="5">
        <f>COUNTIF(T13:T14,"fE")+COUNTIF(T13:T14,"fES")+COUNTIF(T13:T14,"fED")+COUNTIF(T13:T14,"fEF")</f>
        <v>0</v>
      </c>
      <c r="U81" s="5">
        <f>COUNTIF(U13:U14,"fE")+COUNTIF(U13:U14,"fES")+COUNTIF(U13:U14,"fED")+COUNTIF(U13:U14,"fEF")</f>
        <v>0</v>
      </c>
      <c r="V81" s="5">
        <f>COUNTIF(V13:V14,"fE")+COUNTIF(V13:V14,"fES")+COUNTIF(V13:V14,"fED")+COUNTIF(V13:V14,"fEF")</f>
        <v>0</v>
      </c>
      <c r="W81" s="5">
        <f>COUNTIF(W13:W14,"fE")+COUNTIF(W13:W14,"fES")+COUNTIF(W13:W14,"fED")+COUNTIF(W13:W14,"fEF")</f>
        <v>0</v>
      </c>
      <c r="X81" s="5">
        <f>COUNTIF(X13:X14,"fE")+COUNTIF(X13:X14,"fES")+COUNTIF(X13:X14,"fED")+COUNTIF(X13:X14,"fEF")</f>
        <v>0</v>
      </c>
      <c r="Y81" s="5">
        <f>COUNTIF(Y13:Y14,"fE")+COUNTIF(Y13:Y14,"fES")+COUNTIF(Y13:Y14,"fED")+COUNTIF(Y13:Y14,"fEF")</f>
        <v>0</v>
      </c>
      <c r="Z81" s="5">
        <f>COUNTIF(Z13:Z14,"fE")+COUNTIF(Z13:Z14,"fES")+COUNTIF(Z13:Z14,"fED")+COUNTIF(Z13:Z14,"fEF")</f>
        <v>0</v>
      </c>
      <c r="AA81" s="5">
        <f>COUNTIF(AA13:AA14,"fE")+COUNTIF(AA13:AA14,"fES")+COUNTIF(AA13:AA14,"fED")+COUNTIF(AA13:AA14,"fEF")</f>
        <v>0</v>
      </c>
      <c r="AB81" s="5">
        <f>COUNTIF(AB13:AB14,"fE")+COUNTIF(AB13:AB14,"fES")+COUNTIF(AB13:AB14,"fED")+COUNTIF(AB13:AB14,"fEF")</f>
        <v>0</v>
      </c>
      <c r="AC81" s="5">
        <f>COUNTIF(AC13:AC14,"fE")+COUNTIF(AC13:AC14,"fES")+COUNTIF(AC13:AC14,"fED")+COUNTIF(AC13:AC14,"fEF")</f>
        <v>0</v>
      </c>
      <c r="AD81" s="5">
        <f>COUNTIF(AD13:AD14,"fE")+COUNTIF(AD13:AD14,"fES")+COUNTIF(AD13:AD14,"fED")+COUNTIF(AD13:AD14,"fEF")</f>
        <v>0</v>
      </c>
      <c r="AE81" s="5">
        <f>COUNTIF(AE13:AE14,"fE")+COUNTIF(AE13:AE14,"fES")+COUNTIF(AE13:AE14,"fED")+COUNTIF(AE13:AE14,"fEF")</f>
        <v>0</v>
      </c>
      <c r="AF81" s="5">
        <f>COUNTIF(AF13:AF14,"fE")+COUNTIF(AF13:AF14,"fES")+COUNTIF(AF13:AF14,"fED")+COUNTIF(AF13:AF14,"fEF")</f>
        <v>0</v>
      </c>
      <c r="AG81" s="5">
        <f>COUNTIF(AG13:AG14,"fE")+COUNTIF(AG13:AG14,"fES")+COUNTIF(AG13:AG14,"fED")+COUNTIF(AG13:AG14,"fEF")</f>
        <v>0</v>
      </c>
      <c r="AH81" s="5">
        <f>COUNTIF(AH13:AH14,"fE")+COUNTIF(AH13:AH14,"fES")+COUNTIF(AH13:AH14,"fED")+COUNTIF(AH13:AH14,"fEF")</f>
        <v>0</v>
      </c>
      <c r="AI81" s="2"/>
      <c r="AJ81" s="2"/>
      <c r="AK81" s="2"/>
      <c r="AL81" s="2"/>
      <c r="AM81" s="2"/>
      <c r="AN81" s="2"/>
      <c r="AO81" s="2"/>
      <c r="AP81" s="2"/>
      <c r="AQ81" s="2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47"/>
      <c r="BE81" s="3"/>
      <c r="BF81" s="48"/>
      <c r="BG81" s="48"/>
      <c r="BH81" s="48"/>
      <c r="BI81" s="48"/>
      <c r="BJ81" s="48"/>
      <c r="BK81" s="48"/>
      <c r="BL81" s="48"/>
      <c r="BM81" s="48"/>
      <c r="BN81" s="48"/>
      <c r="BO81" s="49"/>
      <c r="BP81" s="49"/>
      <c r="BQ81" s="49"/>
      <c r="BR81" s="49"/>
      <c r="BS81" s="49"/>
      <c r="BT81" s="50"/>
      <c r="BU81" s="51"/>
      <c r="BV81" s="51"/>
      <c r="BW81" s="51"/>
      <c r="BX81" s="51"/>
      <c r="BY81" s="51"/>
      <c r="BZ81" s="51"/>
      <c r="CA81" s="51"/>
      <c r="CB81" s="51"/>
    </row>
    <row r="82" spans="1:88" s="18" customFormat="1" ht="21" customHeight="1" x14ac:dyDescent="0.2">
      <c r="A82" s="1"/>
      <c r="B82" s="1471"/>
      <c r="C82" s="100" t="s">
        <v>198</v>
      </c>
      <c r="D82" s="5">
        <f>COUNTIF(D15:D19,"fE")+COUNTIF(D15:D19,"fES")+COUNTIF(D15:D19,"fED")+COUNTIF(D15:D19,"fEF")</f>
        <v>0</v>
      </c>
      <c r="E82" s="5">
        <f>COUNTIF(E15:E19,"fE")+COUNTIF(E15:E19,"fES")+COUNTIF(E15:E19,"fED")+COUNTIF(E15:E19,"fEF")</f>
        <v>0</v>
      </c>
      <c r="F82" s="5">
        <f>COUNTIF(F15:F19,"fE")+COUNTIF(F15:F19,"fES")+COUNTIF(F15:F19,"fED")+COUNTIF(F15:F19,"fEF")</f>
        <v>0</v>
      </c>
      <c r="G82" s="5">
        <f>COUNTIF(G15:G19,"fE")+COUNTIF(G15:G19,"fES")+COUNTIF(G15:G19,"fED")+COUNTIF(G15:G19,"fEF")</f>
        <v>0</v>
      </c>
      <c r="H82" s="5">
        <f>COUNTIF(H15:H19,"fE")+COUNTIF(H15:H19,"fES")+COUNTIF(H15:H19,"fED")+COUNTIF(H15:H19,"fEF")</f>
        <v>0</v>
      </c>
      <c r="I82" s="5">
        <f>COUNTIF(I15:I19,"fE")+COUNTIF(I15:I19,"fES")+COUNTIF(I15:I19,"fED")+COUNTIF(I15:I19,"fEF")</f>
        <v>0</v>
      </c>
      <c r="J82" s="5">
        <f>COUNTIF(J15:J19,"fE")+COUNTIF(J15:J19,"fES")+COUNTIF(J15:J19,"fED")+COUNTIF(J15:J19,"fEF")</f>
        <v>0</v>
      </c>
      <c r="K82" s="5">
        <f>COUNTIF(K15:K19,"fE")+COUNTIF(K15:K19,"fES")+COUNTIF(K15:K19,"fED")+COUNTIF(K15:K19,"fEF")</f>
        <v>0</v>
      </c>
      <c r="L82" s="5">
        <f>COUNTIF(L15:L19,"fE")+COUNTIF(L15:L19,"fES")+COUNTIF(L15:L19,"fED")+COUNTIF(L15:L19,"fEF")</f>
        <v>0</v>
      </c>
      <c r="M82" s="5">
        <f>COUNTIF(M15:M19,"fE")+COUNTIF(M15:M19,"fES")+COUNTIF(M15:M19,"fED")+COUNTIF(M15:M19,"fEF")</f>
        <v>0</v>
      </c>
      <c r="N82" s="5">
        <f>COUNTIF(N15:N19,"fE")+COUNTIF(N15:N19,"fES")+COUNTIF(N15:N19,"fED")+COUNTIF(N15:N19,"fEF")</f>
        <v>0</v>
      </c>
      <c r="O82" s="5">
        <f>COUNTIF(O15:O19,"fE")+COUNTIF(O15:O19,"fES")+COUNTIF(O15:O19,"fED")+COUNTIF(O15:O19,"fEF")</f>
        <v>0</v>
      </c>
      <c r="P82" s="5">
        <f>COUNTIF(P15:P19,"fE")+COUNTIF(P15:P19,"fES")+COUNTIF(P15:P19,"fED")+COUNTIF(P15:P19,"fEF")</f>
        <v>0</v>
      </c>
      <c r="Q82" s="5">
        <f>COUNTIF(Q15:Q19,"fE")+COUNTIF(Q15:Q19,"fES")+COUNTIF(Q15:Q19,"fED")+COUNTIF(Q15:Q19,"fEF")</f>
        <v>0</v>
      </c>
      <c r="R82" s="5">
        <f>COUNTIF(R15:R19,"fE")+COUNTIF(R15:R19,"fES")+COUNTIF(R15:R19,"fED")+COUNTIF(R15:R19,"fEF")</f>
        <v>0</v>
      </c>
      <c r="S82" s="5">
        <f>COUNTIF(S15:S19,"fE")+COUNTIF(S15:S19,"fES")+COUNTIF(S15:S19,"fED")+COUNTIF(S15:S19,"fEF")</f>
        <v>0</v>
      </c>
      <c r="T82" s="5">
        <f>COUNTIF(T15:T19,"fE")+COUNTIF(T15:T19,"fES")+COUNTIF(T15:T19,"fED")+COUNTIF(T15:T19,"fEF")</f>
        <v>0</v>
      </c>
      <c r="U82" s="5">
        <f>COUNTIF(U15:U19,"fE")+COUNTIF(U15:U19,"fES")+COUNTIF(U15:U19,"fED")+COUNTIF(U15:U19,"fEF")</f>
        <v>0</v>
      </c>
      <c r="V82" s="5">
        <f>COUNTIF(V15:V19,"fE")+COUNTIF(V15:V19,"fES")+COUNTIF(V15:V19,"fED")+COUNTIF(V15:V19,"fEF")</f>
        <v>0</v>
      </c>
      <c r="W82" s="5">
        <f>COUNTIF(W15:W19,"fE")+COUNTIF(W15:W19,"fES")+COUNTIF(W15:W19,"fED")+COUNTIF(W15:W19,"fEF")</f>
        <v>0</v>
      </c>
      <c r="X82" s="5">
        <f>COUNTIF(X15:X19,"fE")+COUNTIF(X15:X19,"fES")+COUNTIF(X15:X19,"fED")+COUNTIF(X15:X19,"fEF")</f>
        <v>0</v>
      </c>
      <c r="Y82" s="5">
        <f>COUNTIF(Y15:Y19,"fE")+COUNTIF(Y15:Y19,"fES")+COUNTIF(Y15:Y19,"fED")+COUNTIF(Y15:Y19,"fEF")</f>
        <v>0</v>
      </c>
      <c r="Z82" s="5">
        <f>COUNTIF(Z15:Z19,"fE")+COUNTIF(Z15:Z19,"fES")+COUNTIF(Z15:Z19,"fED")+COUNTIF(Z15:Z19,"fEF")</f>
        <v>0</v>
      </c>
      <c r="AA82" s="5">
        <f>COUNTIF(AA15:AA19,"fE")+COUNTIF(AA15:AA19,"fES")+COUNTIF(AA15:AA19,"fED")+COUNTIF(AA15:AA19,"fEF")</f>
        <v>0</v>
      </c>
      <c r="AB82" s="5">
        <f>COUNTIF(AB15:AB19,"fE")+COUNTIF(AB15:AB19,"fES")+COUNTIF(AB15:AB19,"fED")+COUNTIF(AB15:AB19,"fEF")</f>
        <v>0</v>
      </c>
      <c r="AC82" s="5">
        <f>COUNTIF(AC15:AC19,"fE")+COUNTIF(AC15:AC19,"fES")+COUNTIF(AC15:AC19,"fED")+COUNTIF(AC15:AC19,"fEF")</f>
        <v>0</v>
      </c>
      <c r="AD82" s="5">
        <f>COUNTIF(AD15:AD19,"fE")+COUNTIF(AD15:AD19,"fES")+COUNTIF(AD15:AD19,"fED")+COUNTIF(AD15:AD19,"fEF")</f>
        <v>0</v>
      </c>
      <c r="AE82" s="5">
        <f>COUNTIF(AE15:AE19,"fE")+COUNTIF(AE15:AE19,"fES")+COUNTIF(AE15:AE19,"fED")+COUNTIF(AE15:AE19,"fEF")</f>
        <v>0</v>
      </c>
      <c r="AF82" s="5">
        <f>COUNTIF(AF15:AF19,"fE")+COUNTIF(AF15:AF19,"fES")+COUNTIF(AF15:AF19,"fED")+COUNTIF(AF15:AF19,"fEF")</f>
        <v>0</v>
      </c>
      <c r="AG82" s="5">
        <f>COUNTIF(AG15:AG19,"fE")+COUNTIF(AG15:AG19,"fES")+COUNTIF(AG15:AG19,"fED")+COUNTIF(AG15:AG19,"fEF")</f>
        <v>0</v>
      </c>
      <c r="AH82" s="5">
        <f>COUNTIF(AH15:AH19,"fE")+COUNTIF(AH15:AH19,"fES")+COUNTIF(AH15:AH19,"fED")+COUNTIF(AH15:AH19,"fEF")</f>
        <v>0</v>
      </c>
      <c r="AI82" s="2"/>
      <c r="AJ82" s="2"/>
      <c r="AK82" s="2"/>
      <c r="AL82" s="2"/>
      <c r="AM82" s="2"/>
      <c r="AN82" s="2"/>
      <c r="AO82" s="2"/>
      <c r="AP82" s="2"/>
      <c r="AQ82" s="2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47"/>
      <c r="BE82" s="3"/>
      <c r="BF82" s="48"/>
      <c r="BG82" s="48"/>
      <c r="BH82" s="48"/>
      <c r="BI82" s="48"/>
      <c r="BJ82" s="48"/>
      <c r="BK82" s="48"/>
      <c r="BL82" s="48"/>
      <c r="BM82" s="48"/>
      <c r="BN82" s="48"/>
      <c r="BO82" s="49"/>
      <c r="BP82" s="49"/>
      <c r="BQ82" s="49"/>
      <c r="BR82" s="49"/>
      <c r="BS82" s="49"/>
      <c r="BT82" s="50"/>
      <c r="BU82" s="51"/>
      <c r="BV82" s="51"/>
      <c r="BW82" s="51"/>
      <c r="BX82" s="51"/>
      <c r="BY82" s="51"/>
      <c r="BZ82" s="51"/>
      <c r="CA82" s="51"/>
      <c r="CB82" s="51"/>
    </row>
    <row r="83" spans="1:88" s="18" customFormat="1" ht="21" customHeight="1" x14ac:dyDescent="0.2">
      <c r="A83" s="1"/>
      <c r="B83" s="1471"/>
      <c r="C83" s="100" t="s">
        <v>199</v>
      </c>
      <c r="D83" s="5">
        <f>COUNTIF(D20:D28,"fE")+COUNTIF(D20:D28,"fES")+COUNTIF(D20:D28,"fED")+COUNTIF(D20:D28,"fEF")</f>
        <v>1</v>
      </c>
      <c r="E83" s="5">
        <f>COUNTIF(E20:E28,"fE")+COUNTIF(E20:E28,"fES")+COUNTIF(E20:E28,"fED")+COUNTIF(E20:E28,"fEF")</f>
        <v>1</v>
      </c>
      <c r="F83" s="5">
        <f>COUNTIF(F20:F28,"fE")+COUNTIF(F20:F28,"fES")+COUNTIF(F20:F28,"fED")+COUNTIF(F20:F28,"fEF")</f>
        <v>1</v>
      </c>
      <c r="G83" s="5">
        <f>COUNTIF(G20:G28,"fE")+COUNTIF(G20:G28,"fES")+COUNTIF(G20:G28,"fED")+COUNTIF(G20:G28,"fEF")</f>
        <v>1</v>
      </c>
      <c r="H83" s="5">
        <f>COUNTIF(H20:H28,"fE")+COUNTIF(H20:H28,"fES")+COUNTIF(H20:H28,"fED")+COUNTIF(H20:H28,"fEF")</f>
        <v>1</v>
      </c>
      <c r="I83" s="5">
        <f>COUNTIF(I20:I28,"fE")+COUNTIF(I20:I28,"fES")+COUNTIF(I20:I28,"fED")+COUNTIF(I20:I28,"fEF")</f>
        <v>1</v>
      </c>
      <c r="J83" s="5">
        <f>COUNTIF(J20:J28,"fE")+COUNTIF(J20:J28,"fES")+COUNTIF(J20:J28,"fED")+COUNTIF(J20:J28,"fEF")</f>
        <v>1</v>
      </c>
      <c r="K83" s="5">
        <f>COUNTIF(K20:K28,"fE")+COUNTIF(K20:K28,"fES")+COUNTIF(K20:K28,"fED")+COUNTIF(K20:K28,"fEF")</f>
        <v>0</v>
      </c>
      <c r="L83" s="5">
        <f>COUNTIF(L20:L28,"fE")+COUNTIF(L20:L28,"fES")+COUNTIF(L20:L28,"fED")+COUNTIF(L20:L28,"fEF")</f>
        <v>1</v>
      </c>
      <c r="M83" s="5">
        <f>COUNTIF(M20:M28,"fE")+COUNTIF(M20:M28,"fES")+COUNTIF(M20:M28,"fED")+COUNTIF(M20:M28,"fEF")</f>
        <v>1</v>
      </c>
      <c r="N83" s="5">
        <f>COUNTIF(N20:N28,"fE")+COUNTIF(N20:N28,"fES")+COUNTIF(N20:N28,"fED")+COUNTIF(N20:N28,"fEF")</f>
        <v>1</v>
      </c>
      <c r="O83" s="5">
        <f>COUNTIF(O20:O28,"fE")+COUNTIF(O20:O28,"fES")+COUNTIF(O20:O28,"fED")+COUNTIF(O20:O28,"fEF")</f>
        <v>1</v>
      </c>
      <c r="P83" s="5">
        <f>COUNTIF(P20:P28,"fE")+COUNTIF(P20:P28,"fES")+COUNTIF(P20:P28,"fED")+COUNTIF(P20:P28,"fEF")</f>
        <v>1</v>
      </c>
      <c r="Q83" s="5">
        <f>COUNTIF(Q20:Q28,"fE")+COUNTIF(Q20:Q28,"fES")+COUNTIF(Q20:Q28,"fED")+COUNTIF(Q20:Q28,"fEF")</f>
        <v>1</v>
      </c>
      <c r="R83" s="5">
        <f>COUNTIF(R20:R28,"fE")+COUNTIF(R20:R28,"fES")+COUNTIF(R20:R28,"fED")+COUNTIF(R20:R28,"fEF")</f>
        <v>1</v>
      </c>
      <c r="S83" s="5">
        <f>COUNTIF(S20:S28,"fE")+COUNTIF(S20:S28,"fES")+COUNTIF(S20:S28,"fED")+COUNTIF(S20:S28,"fEF")</f>
        <v>1</v>
      </c>
      <c r="T83" s="5">
        <f>COUNTIF(T20:T28,"fE")+COUNTIF(T20:T28,"fES")+COUNTIF(T20:T28,"fED")+COUNTIF(T20:T28,"fEF")</f>
        <v>1</v>
      </c>
      <c r="U83" s="5">
        <f>COUNTIF(U20:U28,"fE")+COUNTIF(U20:U28,"fES")+COUNTIF(U20:U28,"fED")+COUNTIF(U20:U28,"fEF")</f>
        <v>1</v>
      </c>
      <c r="V83" s="5">
        <f>COUNTIF(V20:V28,"fE")+COUNTIF(V20:V28,"fES")+COUNTIF(V20:V28,"fED")+COUNTIF(V20:V28,"fEF")</f>
        <v>1</v>
      </c>
      <c r="W83" s="5">
        <f>COUNTIF(W20:W28,"fE")+COUNTIF(W20:W28,"fES")+COUNTIF(W20:W28,"fED")+COUNTIF(W20:W28,"fEF")</f>
        <v>1</v>
      </c>
      <c r="X83" s="5">
        <f>COUNTIF(X20:X28,"fE")+COUNTIF(X20:X28,"fES")+COUNTIF(X20:X28,"fED")+COUNTIF(X20:X28,"fEF")</f>
        <v>1</v>
      </c>
      <c r="Y83" s="5">
        <f>COUNTIF(Y20:Y28,"fE")+COUNTIF(Y20:Y28,"fES")+COUNTIF(Y20:Y28,"fED")+COUNTIF(Y20:Y28,"fEF")</f>
        <v>1</v>
      </c>
      <c r="Z83" s="5">
        <f>COUNTIF(Z20:Z28,"fE")+COUNTIF(Z20:Z28,"fES")+COUNTIF(Z20:Z28,"fED")+COUNTIF(Z20:Z28,"fEF")</f>
        <v>1</v>
      </c>
      <c r="AA83" s="5">
        <f>COUNTIF(AA20:AA28,"fE")+COUNTIF(AA20:AA28,"fES")+COUNTIF(AA20:AA28,"fED")+COUNTIF(AA20:AA28,"fEF")</f>
        <v>1</v>
      </c>
      <c r="AB83" s="5">
        <f>COUNTIF(AB20:AB28,"fE")+COUNTIF(AB20:AB28,"fES")+COUNTIF(AB20:AB28,"fED")+COUNTIF(AB20:AB28,"fEF")</f>
        <v>0</v>
      </c>
      <c r="AC83" s="5">
        <f>COUNTIF(AC20:AC28,"fE")+COUNTIF(AC20:AC28,"fES")+COUNTIF(AC20:AC28,"fED")+COUNTIF(AC20:AC28,"fEF")</f>
        <v>0</v>
      </c>
      <c r="AD83" s="5">
        <f>COUNTIF(AD20:AD28,"fE")+COUNTIF(AD20:AD28,"fES")+COUNTIF(AD20:AD28,"fED")+COUNTIF(AD20:AD28,"fEF")</f>
        <v>0</v>
      </c>
      <c r="AE83" s="5">
        <f>COUNTIF(AE20:AE28,"fE")+COUNTIF(AE20:AE28,"fES")+COUNTIF(AE20:AE28,"fED")+COUNTIF(AE20:AE28,"fEF")</f>
        <v>1</v>
      </c>
      <c r="AF83" s="5">
        <f>COUNTIF(AF20:AF28,"fE")+COUNTIF(AF20:AF28,"fES")+COUNTIF(AF20:AF28,"fED")+COUNTIF(AF20:AF28,"fEF")</f>
        <v>1</v>
      </c>
      <c r="AG83" s="5">
        <f>COUNTIF(AG20:AG28,"fE")+COUNTIF(AG20:AG28,"fES")+COUNTIF(AG20:AG28,"fED")+COUNTIF(AG20:AG28,"fEF")</f>
        <v>0</v>
      </c>
      <c r="AH83" s="5">
        <f>COUNTIF(AH20:AH28,"fE")+COUNTIF(AH20:AH28,"fES")+COUNTIF(AH20:AH28,"fED")+COUNTIF(AH20:AH28,"fEF")</f>
        <v>0</v>
      </c>
      <c r="AI83" s="2"/>
      <c r="AJ83" s="2"/>
      <c r="AK83" s="2"/>
      <c r="AL83" s="2"/>
      <c r="AM83" s="2"/>
      <c r="AN83" s="2"/>
      <c r="AO83" s="2"/>
      <c r="AP83" s="2"/>
      <c r="AQ83" s="2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47"/>
      <c r="BE83" s="3"/>
      <c r="BF83" s="48"/>
      <c r="BG83" s="48"/>
      <c r="BH83" s="48"/>
      <c r="BI83" s="48"/>
      <c r="BJ83" s="48"/>
      <c r="BK83" s="48"/>
      <c r="BL83" s="48"/>
      <c r="BM83" s="48"/>
      <c r="BN83" s="48"/>
      <c r="BO83" s="49"/>
      <c r="BP83" s="49"/>
      <c r="BQ83" s="49"/>
      <c r="BR83" s="49"/>
      <c r="BS83" s="49"/>
      <c r="BT83" s="50"/>
      <c r="BU83" s="51"/>
      <c r="BV83" s="51"/>
      <c r="BW83" s="51"/>
      <c r="BX83" s="51"/>
      <c r="BY83" s="51"/>
      <c r="BZ83" s="51"/>
      <c r="CA83" s="51"/>
      <c r="CB83" s="51"/>
    </row>
    <row r="84" spans="1:88" s="18" customFormat="1" ht="21" customHeight="1" x14ac:dyDescent="0.2">
      <c r="A84" s="1"/>
      <c r="B84" s="1471"/>
      <c r="C84" s="101" t="s">
        <v>200</v>
      </c>
      <c r="D84" s="14">
        <f>SUM(D81:D83)</f>
        <v>1</v>
      </c>
      <c r="E84" s="14">
        <f t="shared" ref="E84:AH84" si="209">SUM(E81:E83)</f>
        <v>1</v>
      </c>
      <c r="F84" s="14">
        <f t="shared" si="209"/>
        <v>1</v>
      </c>
      <c r="G84" s="14">
        <f t="shared" si="209"/>
        <v>1</v>
      </c>
      <c r="H84" s="14">
        <f t="shared" si="209"/>
        <v>1</v>
      </c>
      <c r="I84" s="14">
        <f t="shared" si="209"/>
        <v>1</v>
      </c>
      <c r="J84" s="14">
        <f t="shared" si="209"/>
        <v>1</v>
      </c>
      <c r="K84" s="14">
        <f t="shared" si="209"/>
        <v>0</v>
      </c>
      <c r="L84" s="14">
        <f t="shared" si="209"/>
        <v>1</v>
      </c>
      <c r="M84" s="14">
        <f t="shared" si="209"/>
        <v>1</v>
      </c>
      <c r="N84" s="14">
        <f t="shared" si="209"/>
        <v>1</v>
      </c>
      <c r="O84" s="14">
        <f t="shared" si="209"/>
        <v>1</v>
      </c>
      <c r="P84" s="14">
        <f t="shared" si="209"/>
        <v>1</v>
      </c>
      <c r="Q84" s="14">
        <f t="shared" si="209"/>
        <v>1</v>
      </c>
      <c r="R84" s="14">
        <f t="shared" si="209"/>
        <v>1</v>
      </c>
      <c r="S84" s="14">
        <f t="shared" si="209"/>
        <v>1</v>
      </c>
      <c r="T84" s="14">
        <f t="shared" si="209"/>
        <v>1</v>
      </c>
      <c r="U84" s="14">
        <f t="shared" si="209"/>
        <v>1</v>
      </c>
      <c r="V84" s="14">
        <f t="shared" si="209"/>
        <v>1</v>
      </c>
      <c r="W84" s="14">
        <f t="shared" si="209"/>
        <v>1</v>
      </c>
      <c r="X84" s="14">
        <f t="shared" si="209"/>
        <v>1</v>
      </c>
      <c r="Y84" s="14">
        <f t="shared" si="209"/>
        <v>1</v>
      </c>
      <c r="Z84" s="14">
        <f t="shared" si="209"/>
        <v>1</v>
      </c>
      <c r="AA84" s="14">
        <f t="shared" si="209"/>
        <v>1</v>
      </c>
      <c r="AB84" s="14">
        <f t="shared" si="209"/>
        <v>0</v>
      </c>
      <c r="AC84" s="14">
        <f t="shared" si="209"/>
        <v>0</v>
      </c>
      <c r="AD84" s="14">
        <f t="shared" si="209"/>
        <v>0</v>
      </c>
      <c r="AE84" s="14">
        <f t="shared" si="209"/>
        <v>1</v>
      </c>
      <c r="AF84" s="14">
        <f t="shared" si="209"/>
        <v>1</v>
      </c>
      <c r="AG84" s="14">
        <f t="shared" si="209"/>
        <v>0</v>
      </c>
      <c r="AH84" s="14">
        <f t="shared" si="209"/>
        <v>0</v>
      </c>
      <c r="AI84" s="2"/>
      <c r="AJ84" s="2"/>
      <c r="AK84" s="2"/>
      <c r="AL84" s="2"/>
      <c r="AM84" s="2"/>
      <c r="AN84" s="2"/>
      <c r="AO84" s="2"/>
      <c r="AP84" s="2"/>
      <c r="AQ84" s="2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47"/>
      <c r="BE84" s="3"/>
      <c r="BF84" s="48"/>
      <c r="BG84" s="48"/>
      <c r="BH84" s="48"/>
      <c r="BI84" s="48"/>
      <c r="BJ84" s="48"/>
      <c r="BK84" s="48"/>
      <c r="BL84" s="48"/>
      <c r="BM84" s="48"/>
      <c r="BN84" s="48"/>
      <c r="BO84" s="49"/>
      <c r="BP84" s="49"/>
      <c r="BQ84" s="49"/>
      <c r="BR84" s="49"/>
      <c r="BS84" s="49"/>
      <c r="BT84" s="50"/>
      <c r="BU84" s="51"/>
      <c r="BV84" s="51"/>
      <c r="BW84" s="51"/>
      <c r="BX84" s="51"/>
      <c r="BY84" s="51"/>
      <c r="BZ84" s="51"/>
      <c r="CA84" s="51"/>
      <c r="CB84" s="51"/>
    </row>
    <row r="85" spans="1:88" s="18" customFormat="1" ht="21" customHeight="1" x14ac:dyDescent="0.2">
      <c r="A85" s="1"/>
      <c r="B85" s="1471"/>
      <c r="C85" s="100" t="s">
        <v>36</v>
      </c>
      <c r="D85" s="5">
        <f>COUNTIF(D$13:D$28,"L")</f>
        <v>0</v>
      </c>
      <c r="E85" s="5">
        <f t="shared" ref="E85:AH85" si="210">COUNTIF(E$14:E$28,"L")</f>
        <v>0</v>
      </c>
      <c r="F85" s="5">
        <f t="shared" si="210"/>
        <v>0</v>
      </c>
      <c r="G85" s="5">
        <f t="shared" si="210"/>
        <v>0</v>
      </c>
      <c r="H85" s="5">
        <f t="shared" si="210"/>
        <v>0</v>
      </c>
      <c r="I85" s="5">
        <f t="shared" si="210"/>
        <v>0</v>
      </c>
      <c r="J85" s="5">
        <f t="shared" si="210"/>
        <v>0</v>
      </c>
      <c r="K85" s="5">
        <f t="shared" si="210"/>
        <v>0</v>
      </c>
      <c r="L85" s="5">
        <f t="shared" si="210"/>
        <v>0</v>
      </c>
      <c r="M85" s="5">
        <f t="shared" si="210"/>
        <v>0</v>
      </c>
      <c r="N85" s="5">
        <f t="shared" si="210"/>
        <v>0</v>
      </c>
      <c r="O85" s="5">
        <f t="shared" si="210"/>
        <v>0</v>
      </c>
      <c r="P85" s="5">
        <f t="shared" si="210"/>
        <v>0</v>
      </c>
      <c r="Q85" s="5">
        <f t="shared" si="210"/>
        <v>0</v>
      </c>
      <c r="R85" s="5">
        <f t="shared" si="210"/>
        <v>0</v>
      </c>
      <c r="S85" s="5">
        <f t="shared" si="210"/>
        <v>0</v>
      </c>
      <c r="T85" s="5">
        <f t="shared" si="210"/>
        <v>0</v>
      </c>
      <c r="U85" s="5">
        <f t="shared" si="210"/>
        <v>0</v>
      </c>
      <c r="V85" s="5">
        <f t="shared" si="210"/>
        <v>0</v>
      </c>
      <c r="W85" s="5">
        <f t="shared" si="210"/>
        <v>0</v>
      </c>
      <c r="X85" s="5">
        <f t="shared" si="210"/>
        <v>0</v>
      </c>
      <c r="Y85" s="5">
        <f t="shared" si="210"/>
        <v>0</v>
      </c>
      <c r="Z85" s="5">
        <f t="shared" si="210"/>
        <v>0</v>
      </c>
      <c r="AA85" s="5">
        <f t="shared" si="210"/>
        <v>0</v>
      </c>
      <c r="AB85" s="5">
        <f t="shared" si="210"/>
        <v>0</v>
      </c>
      <c r="AC85" s="5">
        <f t="shared" si="210"/>
        <v>0</v>
      </c>
      <c r="AD85" s="5">
        <f t="shared" si="210"/>
        <v>0</v>
      </c>
      <c r="AE85" s="5">
        <f t="shared" si="210"/>
        <v>0</v>
      </c>
      <c r="AF85" s="5">
        <f t="shared" si="210"/>
        <v>0</v>
      </c>
      <c r="AG85" s="5">
        <f t="shared" si="210"/>
        <v>0</v>
      </c>
      <c r="AH85" s="5">
        <f t="shared" si="210"/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47"/>
      <c r="BE85" s="3"/>
      <c r="BF85" s="48"/>
      <c r="BG85" s="48"/>
      <c r="BH85" s="48"/>
      <c r="BI85" s="48"/>
      <c r="BJ85" s="48"/>
      <c r="BK85" s="48"/>
      <c r="BL85" s="48"/>
      <c r="BM85" s="48"/>
      <c r="BN85" s="48"/>
      <c r="BO85" s="49"/>
      <c r="BP85" s="49"/>
      <c r="BQ85" s="49"/>
      <c r="BR85" s="49"/>
      <c r="BS85" s="49"/>
      <c r="BT85" s="50"/>
      <c r="BU85" s="51"/>
      <c r="BV85" s="51"/>
      <c r="BW85" s="51"/>
      <c r="BX85" s="51"/>
      <c r="BY85" s="51"/>
      <c r="BZ85" s="51"/>
      <c r="CA85" s="51"/>
      <c r="CB85" s="51"/>
    </row>
    <row r="86" spans="1:88" s="18" customFormat="1" ht="21" customHeight="1" x14ac:dyDescent="0.2">
      <c r="A86" s="1"/>
      <c r="B86" s="1471"/>
      <c r="C86" s="100" t="s">
        <v>37</v>
      </c>
      <c r="D86" s="5">
        <f>COUNTIF(D$13:D$28,"B")</f>
        <v>1</v>
      </c>
      <c r="E86" s="5">
        <f t="shared" ref="E86:AH86" si="211">COUNTIF(E$14:E$28,"B")</f>
        <v>1</v>
      </c>
      <c r="F86" s="5">
        <f t="shared" si="211"/>
        <v>0</v>
      </c>
      <c r="G86" s="5">
        <f t="shared" si="211"/>
        <v>0</v>
      </c>
      <c r="H86" s="5">
        <f t="shared" si="211"/>
        <v>1</v>
      </c>
      <c r="I86" s="5">
        <f t="shared" si="211"/>
        <v>1</v>
      </c>
      <c r="J86" s="5">
        <f t="shared" si="211"/>
        <v>1</v>
      </c>
      <c r="K86" s="5">
        <f t="shared" si="211"/>
        <v>1</v>
      </c>
      <c r="L86" s="5">
        <f t="shared" si="211"/>
        <v>1</v>
      </c>
      <c r="M86" s="5">
        <f t="shared" si="211"/>
        <v>0</v>
      </c>
      <c r="N86" s="5">
        <f t="shared" si="211"/>
        <v>0</v>
      </c>
      <c r="O86" s="5">
        <f t="shared" si="211"/>
        <v>1</v>
      </c>
      <c r="P86" s="5">
        <f t="shared" si="211"/>
        <v>1</v>
      </c>
      <c r="Q86" s="5">
        <f t="shared" si="211"/>
        <v>1</v>
      </c>
      <c r="R86" s="5">
        <f t="shared" si="211"/>
        <v>1</v>
      </c>
      <c r="S86" s="5">
        <f t="shared" si="211"/>
        <v>1</v>
      </c>
      <c r="T86" s="5">
        <f t="shared" si="211"/>
        <v>0</v>
      </c>
      <c r="U86" s="5">
        <f t="shared" si="211"/>
        <v>0</v>
      </c>
      <c r="V86" s="5">
        <f t="shared" si="211"/>
        <v>1</v>
      </c>
      <c r="W86" s="5">
        <f t="shared" si="211"/>
        <v>1</v>
      </c>
      <c r="X86" s="5">
        <f t="shared" si="211"/>
        <v>1</v>
      </c>
      <c r="Y86" s="5">
        <f t="shared" si="211"/>
        <v>1</v>
      </c>
      <c r="Z86" s="5">
        <f t="shared" si="211"/>
        <v>1</v>
      </c>
      <c r="AA86" s="5">
        <f t="shared" si="211"/>
        <v>0</v>
      </c>
      <c r="AB86" s="5">
        <f t="shared" si="211"/>
        <v>0</v>
      </c>
      <c r="AC86" s="5">
        <f t="shared" si="211"/>
        <v>1</v>
      </c>
      <c r="AD86" s="5">
        <f t="shared" si="211"/>
        <v>1</v>
      </c>
      <c r="AE86" s="5">
        <f t="shared" si="211"/>
        <v>1</v>
      </c>
      <c r="AF86" s="5">
        <f t="shared" si="211"/>
        <v>1</v>
      </c>
      <c r="AG86" s="5">
        <f t="shared" si="211"/>
        <v>1</v>
      </c>
      <c r="AH86" s="5">
        <f t="shared" si="211"/>
        <v>0</v>
      </c>
      <c r="AI86" s="2"/>
      <c r="AJ86" s="2"/>
      <c r="AK86" s="2"/>
      <c r="AL86" s="2"/>
      <c r="AM86" s="2"/>
      <c r="AN86" s="2"/>
      <c r="AO86" s="2"/>
      <c r="AP86" s="2"/>
      <c r="AQ86" s="2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47"/>
      <c r="BE86" s="3"/>
      <c r="BF86" s="48"/>
      <c r="BG86" s="48"/>
      <c r="BH86" s="48"/>
      <c r="BI86" s="48"/>
      <c r="BJ86" s="48"/>
      <c r="BK86" s="48"/>
      <c r="BL86" s="48"/>
      <c r="BM86" s="48"/>
      <c r="BN86" s="48"/>
      <c r="BO86" s="49"/>
      <c r="BP86" s="49"/>
      <c r="BQ86" s="49"/>
      <c r="BR86" s="49"/>
      <c r="BS86" s="49"/>
      <c r="BT86" s="50"/>
      <c r="BU86" s="51"/>
      <c r="BV86" s="51"/>
      <c r="BW86" s="51"/>
      <c r="BX86" s="51"/>
      <c r="BY86" s="51"/>
      <c r="BZ86" s="51"/>
      <c r="CA86" s="51"/>
      <c r="CB86" s="51"/>
    </row>
    <row r="87" spans="1:88" s="18" customFormat="1" ht="21" customHeight="1" x14ac:dyDescent="0.2">
      <c r="A87" s="1"/>
      <c r="B87" s="1471"/>
      <c r="C87" s="100" t="s">
        <v>38</v>
      </c>
      <c r="D87" s="5">
        <f>COUNTIF(D$13:D$28,"SA")</f>
        <v>0</v>
      </c>
      <c r="E87" s="5">
        <f t="shared" ref="E87:AH87" si="212">COUNTIF(E$14:E$28,"SA")</f>
        <v>0</v>
      </c>
      <c r="F87" s="5">
        <f t="shared" si="212"/>
        <v>0</v>
      </c>
      <c r="G87" s="5">
        <f t="shared" si="212"/>
        <v>0</v>
      </c>
      <c r="H87" s="5">
        <f t="shared" si="212"/>
        <v>0</v>
      </c>
      <c r="I87" s="5">
        <f t="shared" si="212"/>
        <v>0</v>
      </c>
      <c r="J87" s="5">
        <f t="shared" si="212"/>
        <v>0</v>
      </c>
      <c r="K87" s="5">
        <f t="shared" si="212"/>
        <v>0</v>
      </c>
      <c r="L87" s="5">
        <f t="shared" si="212"/>
        <v>0</v>
      </c>
      <c r="M87" s="5">
        <f t="shared" si="212"/>
        <v>0</v>
      </c>
      <c r="N87" s="5">
        <f t="shared" si="212"/>
        <v>0</v>
      </c>
      <c r="O87" s="5">
        <f t="shared" si="212"/>
        <v>0</v>
      </c>
      <c r="P87" s="5">
        <f t="shared" si="212"/>
        <v>0</v>
      </c>
      <c r="Q87" s="5">
        <f t="shared" si="212"/>
        <v>0</v>
      </c>
      <c r="R87" s="5">
        <f t="shared" si="212"/>
        <v>0</v>
      </c>
      <c r="S87" s="5">
        <f t="shared" si="212"/>
        <v>0</v>
      </c>
      <c r="T87" s="5">
        <f t="shared" si="212"/>
        <v>0</v>
      </c>
      <c r="U87" s="5">
        <f t="shared" si="212"/>
        <v>0</v>
      </c>
      <c r="V87" s="5">
        <f t="shared" si="212"/>
        <v>0</v>
      </c>
      <c r="W87" s="5">
        <f t="shared" si="212"/>
        <v>0</v>
      </c>
      <c r="X87" s="5">
        <f t="shared" si="212"/>
        <v>0</v>
      </c>
      <c r="Y87" s="5">
        <f t="shared" si="212"/>
        <v>0</v>
      </c>
      <c r="Z87" s="5">
        <f t="shared" si="212"/>
        <v>0</v>
      </c>
      <c r="AA87" s="5">
        <f t="shared" si="212"/>
        <v>0</v>
      </c>
      <c r="AB87" s="5">
        <f t="shared" si="212"/>
        <v>0</v>
      </c>
      <c r="AC87" s="5">
        <f t="shared" si="212"/>
        <v>0</v>
      </c>
      <c r="AD87" s="5">
        <f t="shared" si="212"/>
        <v>0</v>
      </c>
      <c r="AE87" s="5">
        <f t="shared" si="212"/>
        <v>0</v>
      </c>
      <c r="AF87" s="5">
        <f t="shared" si="212"/>
        <v>0</v>
      </c>
      <c r="AG87" s="5">
        <f t="shared" si="212"/>
        <v>0</v>
      </c>
      <c r="AH87" s="5">
        <f t="shared" si="212"/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47"/>
      <c r="BE87" s="3"/>
      <c r="BF87" s="48"/>
      <c r="BG87" s="48"/>
      <c r="BH87" s="48"/>
      <c r="BI87" s="48"/>
      <c r="BJ87" s="48"/>
      <c r="BK87" s="48"/>
      <c r="BL87" s="48"/>
      <c r="BM87" s="48"/>
      <c r="BN87" s="48"/>
      <c r="BO87" s="49"/>
      <c r="BP87" s="49"/>
      <c r="BQ87" s="49"/>
      <c r="BR87" s="49"/>
      <c r="BS87" s="49"/>
      <c r="BT87" s="50"/>
      <c r="BU87" s="51"/>
      <c r="BV87" s="51"/>
      <c r="BW87" s="51"/>
      <c r="BX87" s="51"/>
      <c r="BY87" s="51"/>
      <c r="BZ87" s="51"/>
      <c r="CA87" s="51"/>
      <c r="CB87" s="51"/>
    </row>
    <row r="88" spans="1:88" s="18" customFormat="1" ht="21" customHeight="1" x14ac:dyDescent="0.2">
      <c r="A88" s="1"/>
      <c r="B88" s="1471"/>
      <c r="C88" s="100" t="s">
        <v>183</v>
      </c>
      <c r="D88" s="5">
        <f>COUNTIF(D$13:D$28,"SAT")</f>
        <v>0</v>
      </c>
      <c r="E88" s="5">
        <f t="shared" ref="E88:AH88" si="213">COUNTIF(E$14:E$28,"SAT")</f>
        <v>0</v>
      </c>
      <c r="F88" s="5">
        <f t="shared" si="213"/>
        <v>0</v>
      </c>
      <c r="G88" s="5">
        <f t="shared" si="213"/>
        <v>0</v>
      </c>
      <c r="H88" s="5">
        <f t="shared" si="213"/>
        <v>0</v>
      </c>
      <c r="I88" s="5">
        <f t="shared" si="213"/>
        <v>0</v>
      </c>
      <c r="J88" s="5">
        <f t="shared" si="213"/>
        <v>0</v>
      </c>
      <c r="K88" s="5">
        <f t="shared" si="213"/>
        <v>0</v>
      </c>
      <c r="L88" s="5">
        <f t="shared" si="213"/>
        <v>0</v>
      </c>
      <c r="M88" s="5">
        <f t="shared" si="213"/>
        <v>0</v>
      </c>
      <c r="N88" s="5">
        <f t="shared" si="213"/>
        <v>0</v>
      </c>
      <c r="O88" s="5">
        <f t="shared" si="213"/>
        <v>0</v>
      </c>
      <c r="P88" s="5">
        <f t="shared" si="213"/>
        <v>0</v>
      </c>
      <c r="Q88" s="5">
        <f t="shared" si="213"/>
        <v>0</v>
      </c>
      <c r="R88" s="5">
        <f t="shared" si="213"/>
        <v>0</v>
      </c>
      <c r="S88" s="5">
        <f t="shared" si="213"/>
        <v>0</v>
      </c>
      <c r="T88" s="5">
        <f t="shared" si="213"/>
        <v>0</v>
      </c>
      <c r="U88" s="5">
        <f t="shared" si="213"/>
        <v>0</v>
      </c>
      <c r="V88" s="5">
        <f t="shared" si="213"/>
        <v>0</v>
      </c>
      <c r="W88" s="5">
        <f t="shared" si="213"/>
        <v>0</v>
      </c>
      <c r="X88" s="5">
        <f t="shared" si="213"/>
        <v>0</v>
      </c>
      <c r="Y88" s="5">
        <f t="shared" si="213"/>
        <v>0</v>
      </c>
      <c r="Z88" s="5">
        <f t="shared" si="213"/>
        <v>0</v>
      </c>
      <c r="AA88" s="5">
        <f t="shared" si="213"/>
        <v>0</v>
      </c>
      <c r="AB88" s="5">
        <f t="shared" si="213"/>
        <v>0</v>
      </c>
      <c r="AC88" s="5">
        <f t="shared" si="213"/>
        <v>0</v>
      </c>
      <c r="AD88" s="5">
        <f t="shared" si="213"/>
        <v>0</v>
      </c>
      <c r="AE88" s="5">
        <f t="shared" si="213"/>
        <v>0</v>
      </c>
      <c r="AF88" s="5">
        <f t="shared" si="213"/>
        <v>0</v>
      </c>
      <c r="AG88" s="5">
        <f t="shared" si="213"/>
        <v>0</v>
      </c>
      <c r="AH88" s="5">
        <f t="shared" si="213"/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47"/>
      <c r="BE88" s="3"/>
      <c r="BF88" s="48"/>
      <c r="BG88" s="48"/>
      <c r="BH88" s="48"/>
      <c r="BI88" s="48"/>
      <c r="BJ88" s="48"/>
      <c r="BK88" s="48"/>
      <c r="BL88" s="48"/>
      <c r="BM88" s="48"/>
      <c r="BN88" s="48"/>
      <c r="BO88" s="49"/>
      <c r="BP88" s="49"/>
      <c r="BQ88" s="49"/>
      <c r="BR88" s="49"/>
      <c r="BS88" s="49"/>
      <c r="BT88" s="50"/>
      <c r="BU88" s="51"/>
      <c r="BV88" s="51"/>
      <c r="BW88" s="51"/>
      <c r="BX88" s="51"/>
      <c r="BY88" s="51"/>
      <c r="BZ88" s="51"/>
      <c r="CA88" s="51"/>
      <c r="CB88" s="51"/>
    </row>
    <row r="89" spans="1:88" s="18" customFormat="1" ht="21" customHeight="1" x14ac:dyDescent="0.2">
      <c r="A89" s="1"/>
      <c r="B89" s="1471"/>
      <c r="C89" s="100" t="s">
        <v>39</v>
      </c>
      <c r="D89" s="5">
        <f>COUNTIF(D$13:D$28,"SE")</f>
        <v>0</v>
      </c>
      <c r="E89" s="5">
        <f t="shared" ref="E89:AH89" si="214">COUNTIF(E$14:E$28,"SE")</f>
        <v>0</v>
      </c>
      <c r="F89" s="5">
        <f t="shared" si="214"/>
        <v>0</v>
      </c>
      <c r="G89" s="5">
        <f t="shared" si="214"/>
        <v>0</v>
      </c>
      <c r="H89" s="5">
        <f t="shared" si="214"/>
        <v>0</v>
      </c>
      <c r="I89" s="5">
        <f t="shared" si="214"/>
        <v>0</v>
      </c>
      <c r="J89" s="5">
        <f t="shared" si="214"/>
        <v>0</v>
      </c>
      <c r="K89" s="5">
        <f t="shared" si="214"/>
        <v>0</v>
      </c>
      <c r="L89" s="5">
        <f t="shared" si="214"/>
        <v>0</v>
      </c>
      <c r="M89" s="5">
        <f t="shared" si="214"/>
        <v>0</v>
      </c>
      <c r="N89" s="5">
        <f t="shared" si="214"/>
        <v>0</v>
      </c>
      <c r="O89" s="5">
        <f t="shared" si="214"/>
        <v>0</v>
      </c>
      <c r="P89" s="5">
        <f t="shared" si="214"/>
        <v>0</v>
      </c>
      <c r="Q89" s="5">
        <f t="shared" si="214"/>
        <v>0</v>
      </c>
      <c r="R89" s="5">
        <f t="shared" si="214"/>
        <v>0</v>
      </c>
      <c r="S89" s="5">
        <f t="shared" si="214"/>
        <v>0</v>
      </c>
      <c r="T89" s="5">
        <f t="shared" si="214"/>
        <v>0</v>
      </c>
      <c r="U89" s="5">
        <f t="shared" si="214"/>
        <v>0</v>
      </c>
      <c r="V89" s="5">
        <f t="shared" si="214"/>
        <v>0</v>
      </c>
      <c r="W89" s="5">
        <f t="shared" si="214"/>
        <v>0</v>
      </c>
      <c r="X89" s="5">
        <f t="shared" si="214"/>
        <v>0</v>
      </c>
      <c r="Y89" s="5">
        <f t="shared" si="214"/>
        <v>0</v>
      </c>
      <c r="Z89" s="5">
        <f t="shared" si="214"/>
        <v>1</v>
      </c>
      <c r="AA89" s="5">
        <f t="shared" si="214"/>
        <v>1</v>
      </c>
      <c r="AB89" s="5">
        <f t="shared" si="214"/>
        <v>0</v>
      </c>
      <c r="AC89" s="5">
        <f t="shared" si="214"/>
        <v>0</v>
      </c>
      <c r="AD89" s="5">
        <f t="shared" si="214"/>
        <v>0</v>
      </c>
      <c r="AE89" s="5">
        <f t="shared" si="214"/>
        <v>0</v>
      </c>
      <c r="AF89" s="5">
        <f t="shared" si="214"/>
        <v>0</v>
      </c>
      <c r="AG89" s="5">
        <f t="shared" si="214"/>
        <v>0</v>
      </c>
      <c r="AH89" s="5">
        <f t="shared" si="214"/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47"/>
      <c r="BE89" s="3"/>
      <c r="BF89" s="48"/>
      <c r="BG89" s="48"/>
      <c r="BH89" s="48"/>
      <c r="BI89" s="48"/>
      <c r="BJ89" s="48"/>
      <c r="BK89" s="48"/>
      <c r="BL89" s="48"/>
      <c r="BM89" s="48"/>
      <c r="BN89" s="48"/>
      <c r="BO89" s="49"/>
      <c r="BP89" s="49"/>
      <c r="BQ89" s="49"/>
      <c r="BR89" s="49"/>
      <c r="BS89" s="49"/>
      <c r="BT89" s="50"/>
      <c r="BU89" s="51"/>
      <c r="BV89" s="51"/>
      <c r="BW89" s="51"/>
      <c r="BX89" s="51"/>
      <c r="BY89" s="51"/>
      <c r="BZ89" s="51"/>
      <c r="CA89" s="51"/>
      <c r="CB89" s="51"/>
    </row>
    <row r="90" spans="1:88" s="57" customFormat="1" ht="21" customHeight="1" x14ac:dyDescent="0.2">
      <c r="A90" s="1"/>
      <c r="B90" s="1471"/>
      <c r="C90" s="100" t="s">
        <v>40</v>
      </c>
      <c r="D90" s="5">
        <f>COUNTIF(D$13:D$28,"TR")</f>
        <v>0</v>
      </c>
      <c r="E90" s="5">
        <f t="shared" ref="E90:AH90" si="215">COUNTIF(E$14:E$28,"TR")</f>
        <v>0</v>
      </c>
      <c r="F90" s="5">
        <f t="shared" si="215"/>
        <v>0</v>
      </c>
      <c r="G90" s="5">
        <f t="shared" si="215"/>
        <v>0</v>
      </c>
      <c r="H90" s="5">
        <f t="shared" si="215"/>
        <v>0</v>
      </c>
      <c r="I90" s="5">
        <f t="shared" si="215"/>
        <v>0</v>
      </c>
      <c r="J90" s="5">
        <f t="shared" si="215"/>
        <v>0</v>
      </c>
      <c r="K90" s="5">
        <f t="shared" si="215"/>
        <v>0</v>
      </c>
      <c r="L90" s="5">
        <f t="shared" si="215"/>
        <v>0</v>
      </c>
      <c r="M90" s="5">
        <f t="shared" si="215"/>
        <v>0</v>
      </c>
      <c r="N90" s="5">
        <f t="shared" si="215"/>
        <v>0</v>
      </c>
      <c r="O90" s="5">
        <f t="shared" si="215"/>
        <v>0</v>
      </c>
      <c r="P90" s="5">
        <f t="shared" si="215"/>
        <v>0</v>
      </c>
      <c r="Q90" s="5">
        <f t="shared" si="215"/>
        <v>0</v>
      </c>
      <c r="R90" s="5">
        <f t="shared" si="215"/>
        <v>0</v>
      </c>
      <c r="S90" s="5">
        <f t="shared" si="215"/>
        <v>0</v>
      </c>
      <c r="T90" s="5">
        <f t="shared" si="215"/>
        <v>0</v>
      </c>
      <c r="U90" s="5">
        <f t="shared" si="215"/>
        <v>0</v>
      </c>
      <c r="V90" s="5">
        <f t="shared" si="215"/>
        <v>1</v>
      </c>
      <c r="W90" s="5">
        <f t="shared" si="215"/>
        <v>1</v>
      </c>
      <c r="X90" s="5">
        <f t="shared" si="215"/>
        <v>1</v>
      </c>
      <c r="Y90" s="5">
        <f t="shared" si="215"/>
        <v>1</v>
      </c>
      <c r="Z90" s="5">
        <f t="shared" si="215"/>
        <v>0</v>
      </c>
      <c r="AA90" s="5">
        <f t="shared" si="215"/>
        <v>0</v>
      </c>
      <c r="AB90" s="5">
        <f t="shared" si="215"/>
        <v>0</v>
      </c>
      <c r="AC90" s="5">
        <f t="shared" si="215"/>
        <v>0</v>
      </c>
      <c r="AD90" s="5">
        <f t="shared" si="215"/>
        <v>0</v>
      </c>
      <c r="AE90" s="5">
        <f t="shared" si="215"/>
        <v>0</v>
      </c>
      <c r="AF90" s="5">
        <f t="shared" si="215"/>
        <v>0</v>
      </c>
      <c r="AG90" s="5">
        <f t="shared" si="215"/>
        <v>0</v>
      </c>
      <c r="AH90" s="5">
        <f t="shared" si="215"/>
        <v>0</v>
      </c>
      <c r="AI90" s="2"/>
      <c r="AJ90" s="2"/>
      <c r="AK90" s="2"/>
      <c r="AL90" s="2"/>
      <c r="AM90" s="2"/>
      <c r="AN90" s="2"/>
      <c r="AO90" s="2"/>
      <c r="AP90" s="2"/>
      <c r="AQ90" s="2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47"/>
      <c r="BE90" s="3"/>
      <c r="BF90" s="48"/>
      <c r="BG90" s="48"/>
      <c r="BH90" s="48"/>
      <c r="BI90" s="48"/>
      <c r="BJ90" s="48"/>
      <c r="BK90" s="48"/>
      <c r="BL90" s="48"/>
      <c r="BM90" s="48"/>
      <c r="BN90" s="48"/>
      <c r="BO90" s="49"/>
      <c r="BP90" s="49"/>
      <c r="BQ90" s="49"/>
      <c r="BR90" s="49"/>
      <c r="BS90" s="49"/>
      <c r="BT90" s="50"/>
      <c r="BU90" s="51"/>
      <c r="BV90" s="51"/>
      <c r="BW90" s="51"/>
      <c r="BX90" s="51"/>
      <c r="BY90" s="51"/>
      <c r="BZ90" s="51"/>
      <c r="CA90" s="51"/>
      <c r="CB90" s="51"/>
      <c r="CC90" s="18"/>
      <c r="CD90" s="18"/>
      <c r="CE90" s="18"/>
      <c r="CF90" s="18"/>
      <c r="CG90" s="18"/>
      <c r="CH90" s="18"/>
      <c r="CI90" s="18"/>
      <c r="CJ90" s="18"/>
    </row>
    <row r="91" spans="1:88" s="57" customFormat="1" ht="21" customHeight="1" x14ac:dyDescent="0.2">
      <c r="A91" s="48"/>
      <c r="B91" s="1471"/>
      <c r="C91" s="101" t="s">
        <v>58</v>
      </c>
      <c r="D91" s="14">
        <f t="shared" ref="D91:AH91" si="216">COUNTIF(D$14:D$28,"FOTS")</f>
        <v>1</v>
      </c>
      <c r="E91" s="14">
        <f t="shared" si="216"/>
        <v>0</v>
      </c>
      <c r="F91" s="14">
        <f t="shared" si="216"/>
        <v>0</v>
      </c>
      <c r="G91" s="14">
        <f t="shared" si="216"/>
        <v>0</v>
      </c>
      <c r="H91" s="14">
        <f t="shared" si="216"/>
        <v>0</v>
      </c>
      <c r="I91" s="14">
        <f t="shared" si="216"/>
        <v>0</v>
      </c>
      <c r="J91" s="14">
        <f t="shared" si="216"/>
        <v>0</v>
      </c>
      <c r="K91" s="14">
        <f t="shared" si="216"/>
        <v>0</v>
      </c>
      <c r="L91" s="14">
        <f t="shared" si="216"/>
        <v>0</v>
      </c>
      <c r="M91" s="14">
        <f t="shared" si="216"/>
        <v>0</v>
      </c>
      <c r="N91" s="14">
        <f t="shared" si="216"/>
        <v>0</v>
      </c>
      <c r="O91" s="14">
        <f t="shared" si="216"/>
        <v>0</v>
      </c>
      <c r="P91" s="14">
        <f t="shared" si="216"/>
        <v>0</v>
      </c>
      <c r="Q91" s="14">
        <f t="shared" si="216"/>
        <v>0</v>
      </c>
      <c r="R91" s="14">
        <f t="shared" si="216"/>
        <v>0</v>
      </c>
      <c r="S91" s="14">
        <f t="shared" si="216"/>
        <v>0</v>
      </c>
      <c r="T91" s="14">
        <f t="shared" si="216"/>
        <v>0</v>
      </c>
      <c r="U91" s="14">
        <f t="shared" si="216"/>
        <v>0</v>
      </c>
      <c r="V91" s="14">
        <f t="shared" si="216"/>
        <v>0</v>
      </c>
      <c r="W91" s="14">
        <f t="shared" si="216"/>
        <v>0</v>
      </c>
      <c r="X91" s="14">
        <f t="shared" si="216"/>
        <v>0</v>
      </c>
      <c r="Y91" s="14">
        <f t="shared" si="216"/>
        <v>0</v>
      </c>
      <c r="Z91" s="14">
        <f t="shared" si="216"/>
        <v>0</v>
      </c>
      <c r="AA91" s="14">
        <f t="shared" si="216"/>
        <v>0</v>
      </c>
      <c r="AB91" s="14">
        <f t="shared" si="216"/>
        <v>0</v>
      </c>
      <c r="AC91" s="14">
        <f t="shared" si="216"/>
        <v>0</v>
      </c>
      <c r="AD91" s="14">
        <f t="shared" si="216"/>
        <v>0</v>
      </c>
      <c r="AE91" s="14">
        <f t="shared" si="216"/>
        <v>0</v>
      </c>
      <c r="AF91" s="14">
        <f t="shared" si="216"/>
        <v>0</v>
      </c>
      <c r="AG91" s="14">
        <f t="shared" si="216"/>
        <v>0</v>
      </c>
      <c r="AH91" s="14">
        <f t="shared" si="216"/>
        <v>0</v>
      </c>
      <c r="AI91" s="102"/>
      <c r="AJ91" s="102"/>
      <c r="AK91" s="102"/>
      <c r="AL91" s="102"/>
      <c r="AM91" s="102"/>
      <c r="AN91" s="102"/>
      <c r="AO91" s="102"/>
      <c r="AP91" s="102"/>
      <c r="AQ91" s="102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96"/>
      <c r="BE91" s="97"/>
      <c r="BF91" s="48"/>
      <c r="BG91" s="48"/>
      <c r="BH91" s="48"/>
      <c r="BI91" s="48"/>
      <c r="BJ91" s="48"/>
      <c r="BK91" s="48"/>
      <c r="BL91" s="48"/>
      <c r="BM91" s="48"/>
      <c r="BN91" s="48"/>
      <c r="BO91" s="50"/>
      <c r="BP91" s="50"/>
      <c r="BQ91" s="50"/>
      <c r="BR91" s="50"/>
      <c r="BS91" s="50"/>
      <c r="BT91" s="50"/>
      <c r="BU91" s="54"/>
      <c r="BV91" s="54"/>
      <c r="BW91" s="54"/>
      <c r="BX91" s="54"/>
      <c r="BY91" s="54"/>
      <c r="BZ91" s="54"/>
      <c r="CA91" s="54"/>
      <c r="CB91" s="54"/>
    </row>
    <row r="92" spans="1:88" s="18" customFormat="1" ht="21" customHeight="1" x14ac:dyDescent="0.2">
      <c r="A92" s="48"/>
      <c r="B92" s="1472"/>
      <c r="C92" s="101" t="s">
        <v>35</v>
      </c>
      <c r="D92" s="14">
        <f t="shared" ref="D92:AH92" si="217">COUNTIF(D$14:D$28,"DISP")</f>
        <v>0</v>
      </c>
      <c r="E92" s="14">
        <f t="shared" si="217"/>
        <v>0</v>
      </c>
      <c r="F92" s="14">
        <f t="shared" si="217"/>
        <v>0</v>
      </c>
      <c r="G92" s="14">
        <f t="shared" si="217"/>
        <v>0</v>
      </c>
      <c r="H92" s="14">
        <f t="shared" si="217"/>
        <v>0</v>
      </c>
      <c r="I92" s="14">
        <f t="shared" si="217"/>
        <v>0</v>
      </c>
      <c r="J92" s="14">
        <f t="shared" si="217"/>
        <v>0</v>
      </c>
      <c r="K92" s="14">
        <f t="shared" si="217"/>
        <v>0</v>
      </c>
      <c r="L92" s="14">
        <f t="shared" si="217"/>
        <v>0</v>
      </c>
      <c r="M92" s="14">
        <f t="shared" si="217"/>
        <v>0</v>
      </c>
      <c r="N92" s="14">
        <f t="shared" si="217"/>
        <v>0</v>
      </c>
      <c r="O92" s="14">
        <f t="shared" si="217"/>
        <v>0</v>
      </c>
      <c r="P92" s="14">
        <f t="shared" si="217"/>
        <v>0</v>
      </c>
      <c r="Q92" s="14">
        <f t="shared" si="217"/>
        <v>0</v>
      </c>
      <c r="R92" s="14">
        <f t="shared" si="217"/>
        <v>0</v>
      </c>
      <c r="S92" s="14">
        <f t="shared" si="217"/>
        <v>0</v>
      </c>
      <c r="T92" s="14">
        <f t="shared" si="217"/>
        <v>0</v>
      </c>
      <c r="U92" s="14">
        <f t="shared" si="217"/>
        <v>0</v>
      </c>
      <c r="V92" s="14">
        <f t="shared" si="217"/>
        <v>0</v>
      </c>
      <c r="W92" s="14">
        <f t="shared" si="217"/>
        <v>0</v>
      </c>
      <c r="X92" s="14">
        <f t="shared" si="217"/>
        <v>0</v>
      </c>
      <c r="Y92" s="14">
        <f t="shared" si="217"/>
        <v>0</v>
      </c>
      <c r="Z92" s="14">
        <f t="shared" si="217"/>
        <v>0</v>
      </c>
      <c r="AA92" s="14">
        <f t="shared" si="217"/>
        <v>0</v>
      </c>
      <c r="AB92" s="14">
        <f t="shared" si="217"/>
        <v>0</v>
      </c>
      <c r="AC92" s="14">
        <f t="shared" si="217"/>
        <v>0</v>
      </c>
      <c r="AD92" s="14">
        <f t="shared" si="217"/>
        <v>0</v>
      </c>
      <c r="AE92" s="14">
        <f t="shared" si="217"/>
        <v>0</v>
      </c>
      <c r="AF92" s="14">
        <f t="shared" si="217"/>
        <v>0</v>
      </c>
      <c r="AG92" s="14">
        <f t="shared" si="217"/>
        <v>0</v>
      </c>
      <c r="AH92" s="14">
        <f t="shared" si="217"/>
        <v>0</v>
      </c>
      <c r="AI92" s="102"/>
      <c r="AJ92" s="102"/>
      <c r="AK92" s="102"/>
      <c r="AL92" s="102"/>
      <c r="AM92" s="102"/>
      <c r="AN92" s="102"/>
      <c r="AO92" s="102"/>
      <c r="AP92" s="102"/>
      <c r="AQ92" s="102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96"/>
      <c r="BE92" s="97"/>
      <c r="BF92" s="48"/>
      <c r="BG92" s="48"/>
      <c r="BH92" s="48"/>
      <c r="BI92" s="48"/>
      <c r="BJ92" s="48"/>
      <c r="BK92" s="48"/>
      <c r="BL92" s="48"/>
      <c r="BM92" s="48"/>
      <c r="BN92" s="48"/>
      <c r="BO92" s="50"/>
      <c r="BP92" s="50"/>
      <c r="BQ92" s="50"/>
      <c r="BR92" s="50"/>
      <c r="BS92" s="50"/>
      <c r="BT92" s="50"/>
      <c r="BU92" s="54"/>
      <c r="BV92" s="54"/>
      <c r="BW92" s="54"/>
      <c r="BX92" s="54"/>
      <c r="BY92" s="54"/>
      <c r="BZ92" s="54"/>
      <c r="CA92" s="54"/>
      <c r="CB92" s="54"/>
      <c r="CC92" s="57"/>
      <c r="CD92" s="57"/>
      <c r="CE92" s="57"/>
      <c r="CF92" s="57"/>
      <c r="CG92" s="57"/>
      <c r="CH92" s="57"/>
      <c r="CI92" s="57"/>
      <c r="CJ92" s="57"/>
    </row>
    <row r="93" spans="1:88" s="18" customFormat="1" ht="21" customHeight="1" x14ac:dyDescent="0.2">
      <c r="A93" s="99"/>
      <c r="B93" s="1465" t="s">
        <v>23</v>
      </c>
      <c r="C93" s="1466"/>
      <c r="D93" s="129">
        <v>1</v>
      </c>
      <c r="E93" s="129">
        <f t="shared" ref="E93:AH93" si="218">D93+1</f>
        <v>2</v>
      </c>
      <c r="F93" s="129">
        <f t="shared" si="218"/>
        <v>3</v>
      </c>
      <c r="G93" s="129">
        <f t="shared" si="218"/>
        <v>4</v>
      </c>
      <c r="H93" s="129">
        <f t="shared" si="218"/>
        <v>5</v>
      </c>
      <c r="I93" s="130">
        <f t="shared" si="218"/>
        <v>6</v>
      </c>
      <c r="J93" s="129">
        <f t="shared" si="218"/>
        <v>7</v>
      </c>
      <c r="K93" s="129">
        <f t="shared" si="218"/>
        <v>8</v>
      </c>
      <c r="L93" s="129">
        <f t="shared" si="218"/>
        <v>9</v>
      </c>
      <c r="M93" s="129">
        <f t="shared" si="218"/>
        <v>10</v>
      </c>
      <c r="N93" s="129">
        <f t="shared" si="218"/>
        <v>11</v>
      </c>
      <c r="O93" s="129">
        <f t="shared" si="218"/>
        <v>12</v>
      </c>
      <c r="P93" s="129">
        <f t="shared" si="218"/>
        <v>13</v>
      </c>
      <c r="Q93" s="129">
        <f t="shared" si="218"/>
        <v>14</v>
      </c>
      <c r="R93" s="129">
        <f t="shared" si="218"/>
        <v>15</v>
      </c>
      <c r="S93" s="129">
        <f t="shared" si="218"/>
        <v>16</v>
      </c>
      <c r="T93" s="129">
        <f t="shared" si="218"/>
        <v>17</v>
      </c>
      <c r="U93" s="129">
        <f t="shared" si="218"/>
        <v>18</v>
      </c>
      <c r="V93" s="129">
        <f t="shared" si="218"/>
        <v>19</v>
      </c>
      <c r="W93" s="129">
        <f t="shared" si="218"/>
        <v>20</v>
      </c>
      <c r="X93" s="129">
        <f t="shared" si="218"/>
        <v>21</v>
      </c>
      <c r="Y93" s="129">
        <f t="shared" si="218"/>
        <v>22</v>
      </c>
      <c r="Z93" s="129">
        <f t="shared" si="218"/>
        <v>23</v>
      </c>
      <c r="AA93" s="129">
        <f t="shared" si="218"/>
        <v>24</v>
      </c>
      <c r="AB93" s="129">
        <f t="shared" si="218"/>
        <v>25</v>
      </c>
      <c r="AC93" s="129">
        <f t="shared" si="218"/>
        <v>26</v>
      </c>
      <c r="AD93" s="129">
        <f t="shared" si="218"/>
        <v>27</v>
      </c>
      <c r="AE93" s="129">
        <f t="shared" si="218"/>
        <v>28</v>
      </c>
      <c r="AF93" s="129">
        <f t="shared" si="218"/>
        <v>29</v>
      </c>
      <c r="AG93" s="129">
        <f t="shared" si="218"/>
        <v>30</v>
      </c>
      <c r="AH93" s="129">
        <f t="shared" si="218"/>
        <v>31</v>
      </c>
      <c r="AI93" s="2"/>
      <c r="AJ93" s="2"/>
      <c r="AK93" s="2"/>
      <c r="AL93" s="2"/>
      <c r="AM93" s="2"/>
      <c r="AN93" s="2"/>
      <c r="AO93" s="2"/>
      <c r="AP93" s="2"/>
      <c r="AQ93" s="2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47"/>
      <c r="BE93" s="3"/>
      <c r="BF93" s="1"/>
      <c r="BG93" s="1"/>
      <c r="BH93" s="1"/>
      <c r="BI93" s="1"/>
      <c r="BJ93" s="1"/>
      <c r="BK93" s="1"/>
      <c r="BL93" s="1"/>
      <c r="BM93" s="1"/>
      <c r="BN93" s="1"/>
      <c r="BO93" s="49"/>
      <c r="BP93" s="49"/>
      <c r="BQ93" s="49"/>
      <c r="BR93" s="49"/>
      <c r="BS93" s="49"/>
      <c r="BT93" s="50"/>
      <c r="BU93" s="51"/>
      <c r="BV93" s="51"/>
      <c r="BW93" s="51"/>
      <c r="BX93" s="52"/>
      <c r="BY93" s="52"/>
      <c r="BZ93" s="52"/>
      <c r="CA93" s="52"/>
      <c r="CB93" s="52"/>
    </row>
    <row r="94" spans="1:88" s="18" customFormat="1" ht="21" customHeight="1" x14ac:dyDescent="0.2">
      <c r="A94" s="1"/>
      <c r="B94" s="1467" t="s">
        <v>201</v>
      </c>
      <c r="C94" s="546" t="s">
        <v>197</v>
      </c>
      <c r="D94" s="5">
        <f>COUNTIF(D30:D31,"fE")+COUNTIF(D30:D31,"fES")+COUNTIF(D30:D31,"fED")+COUNTIF(D30:D31,"fEF")</f>
        <v>1</v>
      </c>
      <c r="E94" s="5">
        <f>COUNTIF(E30:E31,"fE")+COUNTIF(E30:E31,"fES")+COUNTIF(E30:E31,"fED")+COUNTIF(E30:E31,"fEF")</f>
        <v>1</v>
      </c>
      <c r="F94" s="5">
        <f>COUNTIF(F30:F31,"fE")+COUNTIF(F30:F31,"fES")+COUNTIF(F30:F31,"fED")+COUNTIF(F30:F31,"fEF")</f>
        <v>1</v>
      </c>
      <c r="G94" s="5">
        <f>COUNTIF(G30:G31,"fE")+COUNTIF(G30:G31,"fES")+COUNTIF(G30:G31,"fED")+COUNTIF(G30:G31,"fEF")</f>
        <v>1</v>
      </c>
      <c r="H94" s="5">
        <f>COUNTIF(H30:H31,"fE")+COUNTIF(H30:H31,"fES")+COUNTIF(H30:H31,"fED")+COUNTIF(H30:H31,"fEF")</f>
        <v>1</v>
      </c>
      <c r="I94" s="5">
        <f>COUNTIF(I30:I31,"fE")+COUNTIF(I30:I31,"fES")+COUNTIF(I30:I31,"fED")+COUNTIF(I30:I31,"fEF")</f>
        <v>1</v>
      </c>
      <c r="J94" s="5">
        <f>COUNTIF(J30:J31,"fE")+COUNTIF(J30:J31,"fES")+COUNTIF(J30:J31,"fED")+COUNTIF(J30:J31,"fEF")</f>
        <v>1</v>
      </c>
      <c r="K94" s="5">
        <f>COUNTIF(K30:K31,"fE")+COUNTIF(K30:K31,"fES")+COUNTIF(K30:K31,"fED")+COUNTIF(K30:K31,"fEF")</f>
        <v>1</v>
      </c>
      <c r="L94" s="5">
        <f>COUNTIF(L30:L31,"fE")+COUNTIF(L30:L31,"fES")+COUNTIF(L30:L31,"fED")+COUNTIF(L30:L31,"fEF")</f>
        <v>1</v>
      </c>
      <c r="M94" s="5">
        <f>COUNTIF(M30:M31,"fE")+COUNTIF(M30:M31,"fES")+COUNTIF(M30:M31,"fED")+COUNTIF(M30:M31,"fEF")</f>
        <v>1</v>
      </c>
      <c r="N94" s="5">
        <f>COUNTIF(N30:N31,"fE")+COUNTIF(N30:N31,"fES")+COUNTIF(N30:N31,"fED")+COUNTIF(N30:N31,"fEF")</f>
        <v>0</v>
      </c>
      <c r="O94" s="5">
        <f>COUNTIF(O30:O31,"fE")+COUNTIF(O30:O31,"fES")+COUNTIF(O30:O31,"fED")+COUNTIF(O30:O31,"fEF")</f>
        <v>0</v>
      </c>
      <c r="P94" s="5">
        <f>COUNTIF(P30:P31,"fE")+COUNTIF(P30:P31,"fES")+COUNTIF(P30:P31,"fED")+COUNTIF(P30:P31,"fEF")</f>
        <v>1</v>
      </c>
      <c r="Q94" s="5">
        <f>COUNTIF(Q30:Q31,"fE")+COUNTIF(Q30:Q31,"fES")+COUNTIF(Q30:Q31,"fED")+COUNTIF(Q30:Q31,"fEF")</f>
        <v>1</v>
      </c>
      <c r="R94" s="5">
        <f>COUNTIF(R30:R31,"fE")+COUNTIF(R30:R31,"fES")+COUNTIF(R30:R31,"fED")+COUNTIF(R30:R31,"fEF")</f>
        <v>1</v>
      </c>
      <c r="S94" s="5">
        <f>COUNTIF(S30:S31,"fE")+COUNTIF(S30:S31,"fES")+COUNTIF(S30:S31,"fED")+COUNTIF(S30:S31,"fEF")</f>
        <v>1</v>
      </c>
      <c r="T94" s="5">
        <f>COUNTIF(T30:T31,"fE")+COUNTIF(T30:T31,"fES")+COUNTIF(T30:T31,"fED")+COUNTIF(T30:T31,"fEF")</f>
        <v>1</v>
      </c>
      <c r="U94" s="5">
        <f>COUNTIF(U30:U31,"fE")+COUNTIF(U30:U31,"fES")+COUNTIF(U30:U31,"fED")+COUNTIF(U30:U31,"fEF")</f>
        <v>1</v>
      </c>
      <c r="V94" s="5">
        <f>COUNTIF(V30:V31,"fE")+COUNTIF(V30:V31,"fES")+COUNTIF(V30:V31,"fED")+COUNTIF(V30:V31,"fEF")</f>
        <v>0</v>
      </c>
      <c r="W94" s="5">
        <f>COUNTIF(W30:W31,"fE")+COUNTIF(W30:W31,"fES")+COUNTIF(W30:W31,"fED")+COUNTIF(W30:W31,"fEF")</f>
        <v>0</v>
      </c>
      <c r="X94" s="5">
        <f>COUNTIF(X30:X31,"fE")+COUNTIF(X30:X31,"fES")+COUNTIF(X30:X31,"fED")+COUNTIF(X30:X31,"fEF")</f>
        <v>0</v>
      </c>
      <c r="Y94" s="5">
        <f>COUNTIF(Y30:Y31,"fE")+COUNTIF(Y30:Y31,"fES")+COUNTIF(Y30:Y31,"fED")+COUNTIF(Y30:Y31,"fEF")</f>
        <v>0</v>
      </c>
      <c r="Z94" s="5">
        <f>COUNTIF(Z30:Z31,"fE")+COUNTIF(Z30:Z31,"fES")+COUNTIF(Z30:Z31,"fED")+COUNTIF(Z30:Z31,"fEF")</f>
        <v>0</v>
      </c>
      <c r="AA94" s="5">
        <f>COUNTIF(AA30:AA31,"fE")+COUNTIF(AA30:AA31,"fES")+COUNTIF(AA30:AA31,"fED")+COUNTIF(AA30:AA31,"fEF")</f>
        <v>0</v>
      </c>
      <c r="AB94" s="5">
        <f>COUNTIF(AB30:AB31,"fE")+COUNTIF(AB30:AB31,"fES")+COUNTIF(AB30:AB31,"fED")+COUNTIF(AB30:AB31,"fEF")</f>
        <v>0</v>
      </c>
      <c r="AC94" s="5">
        <f>COUNTIF(AC30:AC31,"fE")+COUNTIF(AC30:AC31,"fES")+COUNTIF(AC30:AC31,"fED")+COUNTIF(AC30:AC31,"fEF")</f>
        <v>0</v>
      </c>
      <c r="AD94" s="5">
        <f>COUNTIF(AD30:AD31,"fE")+COUNTIF(AD30:AD31,"fES")+COUNTIF(AD30:AD31,"fED")+COUNTIF(AD30:AD31,"fEF")</f>
        <v>0</v>
      </c>
      <c r="AE94" s="5">
        <f>COUNTIF(AE30:AE31,"fE")+COUNTIF(AE30:AE31,"fES")+COUNTIF(AE30:AE31,"fED")+COUNTIF(AE30:AE31,"fEF")</f>
        <v>0</v>
      </c>
      <c r="AF94" s="5">
        <f>COUNTIF(AF30:AF31,"fE")+COUNTIF(AF30:AF31,"fES")+COUNTIF(AF30:AF31,"fED")+COUNTIF(AF30:AF31,"fEF")</f>
        <v>1</v>
      </c>
      <c r="AG94" s="5">
        <f>COUNTIF(AG30:AG31,"fE")+COUNTIF(AG30:AG31,"fES")+COUNTIF(AG30:AG31,"fED")+COUNTIF(AG30:AG31,"fEF")</f>
        <v>1</v>
      </c>
      <c r="AH94" s="5">
        <f>COUNTIF(AH30:AH31,"fE")+COUNTIF(AH30:AH31,"fES")+COUNTIF(AH30:AH31,"fED")+COUNTIF(AH30:AH31,"fEF")</f>
        <v>1</v>
      </c>
      <c r="AI94" s="2"/>
      <c r="AJ94" s="2"/>
      <c r="AK94" s="2"/>
      <c r="AL94" s="2"/>
      <c r="AM94" s="2"/>
      <c r="AN94" s="2"/>
      <c r="AO94" s="2"/>
      <c r="AP94" s="2"/>
      <c r="AQ94" s="2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47"/>
      <c r="BE94" s="3"/>
      <c r="BF94" s="48"/>
      <c r="BG94" s="48"/>
      <c r="BH94" s="48"/>
      <c r="BI94" s="48"/>
      <c r="BJ94" s="48"/>
      <c r="BK94" s="48"/>
      <c r="BL94" s="48"/>
      <c r="BM94" s="48"/>
      <c r="BN94" s="48"/>
      <c r="BO94" s="49"/>
      <c r="BP94" s="49"/>
      <c r="BQ94" s="49"/>
      <c r="BR94" s="49"/>
      <c r="BS94" s="49"/>
      <c r="BT94" s="50"/>
      <c r="BU94" s="51"/>
      <c r="BV94" s="51"/>
      <c r="BW94" s="51"/>
      <c r="BX94" s="51"/>
      <c r="BY94" s="51"/>
      <c r="BZ94" s="51"/>
      <c r="CA94" s="51"/>
      <c r="CB94" s="51"/>
    </row>
    <row r="95" spans="1:88" s="18" customFormat="1" ht="21" customHeight="1" x14ac:dyDescent="0.2">
      <c r="A95" s="1"/>
      <c r="B95" s="1467"/>
      <c r="C95" s="546" t="s">
        <v>198</v>
      </c>
      <c r="D95" s="5">
        <f>COUNTIF(D32:D35,"fE")+COUNTIF(D32:D35,"fES")+COUNTIF(D32:D35,"fED")+COUNTIF(D32:D35,"fEF")</f>
        <v>0</v>
      </c>
      <c r="E95" s="5">
        <f>COUNTIF(E32:E35,"fE")+COUNTIF(E32:E35,"fES")+COUNTIF(E32:E35,"fED")+COUNTIF(E32:E35,"fEF")</f>
        <v>0</v>
      </c>
      <c r="F95" s="5">
        <f>COUNTIF(F32:F35,"fE")+COUNTIF(F32:F35,"fES")+COUNTIF(F32:F35,"fED")+COUNTIF(F32:F35,"fEF")</f>
        <v>0</v>
      </c>
      <c r="G95" s="5">
        <f>COUNTIF(G32:G35,"fE")+COUNTIF(G32:G35,"fES")+COUNTIF(G32:G35,"fED")+COUNTIF(G32:G35,"fEF")</f>
        <v>0</v>
      </c>
      <c r="H95" s="5">
        <f>COUNTIF(H32:H35,"fE")+COUNTIF(H32:H35,"fES")+COUNTIF(H32:H35,"fED")+COUNTIF(H32:H35,"fEF")</f>
        <v>0</v>
      </c>
      <c r="I95" s="5">
        <f>COUNTIF(I32:I35,"fE")+COUNTIF(I32:I35,"fES")+COUNTIF(I32:I35,"fED")+COUNTIF(I32:I35,"fEF")</f>
        <v>0</v>
      </c>
      <c r="J95" s="5">
        <f>COUNTIF(J32:J35,"fE")+COUNTIF(J32:J35,"fES")+COUNTIF(J32:J35,"fED")+COUNTIF(J32:J35,"fEF")</f>
        <v>0</v>
      </c>
      <c r="K95" s="5">
        <f>COUNTIF(K32:K35,"fE")+COUNTIF(K32:K35,"fES")+COUNTIF(K32:K35,"fED")+COUNTIF(K32:K35,"fEF")</f>
        <v>0</v>
      </c>
      <c r="L95" s="5">
        <f>COUNTIF(L32:L35,"fE")+COUNTIF(L32:L35,"fES")+COUNTIF(L32:L35,"fED")+COUNTIF(L32:L35,"fEF")</f>
        <v>0</v>
      </c>
      <c r="M95" s="5">
        <f>COUNTIF(M32:M35,"fE")+COUNTIF(M32:M35,"fES")+COUNTIF(M32:M35,"fED")+COUNTIF(M32:M35,"fEF")</f>
        <v>0</v>
      </c>
      <c r="N95" s="5">
        <f>COUNTIF(N32:N35,"fE")+COUNTIF(N32:N35,"fES")+COUNTIF(N32:N35,"fED")+COUNTIF(N32:N35,"fEF")</f>
        <v>0</v>
      </c>
      <c r="O95" s="5">
        <f>COUNTIF(O32:O35,"fE")+COUNTIF(O32:O35,"fES")+COUNTIF(O32:O35,"fED")+COUNTIF(O32:O35,"fEF")</f>
        <v>0</v>
      </c>
      <c r="P95" s="5">
        <f>COUNTIF(P32:P35,"fE")+COUNTIF(P32:P35,"fES")+COUNTIF(P32:P35,"fED")+COUNTIF(P32:P35,"fEF")</f>
        <v>0</v>
      </c>
      <c r="Q95" s="5">
        <f>COUNTIF(Q32:Q35,"fE")+COUNTIF(Q32:Q35,"fES")+COUNTIF(Q32:Q35,"fED")+COUNTIF(Q32:Q35,"fEF")</f>
        <v>0</v>
      </c>
      <c r="R95" s="5">
        <f>COUNTIF(R32:R35,"fE")+COUNTIF(R32:R35,"fES")+COUNTIF(R32:R35,"fED")+COUNTIF(R32:R35,"fEF")</f>
        <v>0</v>
      </c>
      <c r="S95" s="5">
        <f>COUNTIF(S32:S35,"fE")+COUNTIF(S32:S35,"fES")+COUNTIF(S32:S35,"fED")+COUNTIF(S32:S35,"fEF")</f>
        <v>0</v>
      </c>
      <c r="T95" s="5">
        <f>COUNTIF(T32:T35,"fE")+COUNTIF(T32:T35,"fES")+COUNTIF(T32:T35,"fED")+COUNTIF(T32:T35,"fEF")</f>
        <v>0</v>
      </c>
      <c r="U95" s="5">
        <f>COUNTIF(U32:U35,"fE")+COUNTIF(U32:U35,"fES")+COUNTIF(U32:U35,"fED")+COUNTIF(U32:U35,"fEF")</f>
        <v>0</v>
      </c>
      <c r="V95" s="5">
        <f>COUNTIF(V32:V35,"fE")+COUNTIF(V32:V35,"fES")+COUNTIF(V32:V35,"fED")+COUNTIF(V32:V35,"fEF")</f>
        <v>0</v>
      </c>
      <c r="W95" s="5">
        <f>COUNTIF(W32:W35,"fE")+COUNTIF(W32:W35,"fES")+COUNTIF(W32:W35,"fED")+COUNTIF(W32:W35,"fEF")</f>
        <v>0</v>
      </c>
      <c r="X95" s="5">
        <f>COUNTIF(X32:X35,"fE")+COUNTIF(X32:X35,"fES")+COUNTIF(X32:X35,"fED")+COUNTIF(X32:X35,"fEF")</f>
        <v>0</v>
      </c>
      <c r="Y95" s="5">
        <f>COUNTIF(Y32:Y35,"fE")+COUNTIF(Y32:Y35,"fES")+COUNTIF(Y32:Y35,"fED")+COUNTIF(Y32:Y35,"fEF")</f>
        <v>0</v>
      </c>
      <c r="Z95" s="5">
        <f>COUNTIF(Z32:Z35,"fE")+COUNTIF(Z32:Z35,"fES")+COUNTIF(Z32:Z35,"fED")+COUNTIF(Z32:Z35,"fEF")</f>
        <v>0</v>
      </c>
      <c r="AA95" s="5">
        <f>COUNTIF(AA32:AA35,"fE")+COUNTIF(AA32:AA35,"fES")+COUNTIF(AA32:AA35,"fED")+COUNTIF(AA32:AA35,"fEF")</f>
        <v>0</v>
      </c>
      <c r="AB95" s="5">
        <f>COUNTIF(AB32:AB35,"fE")+COUNTIF(AB32:AB35,"fES")+COUNTIF(AB32:AB35,"fED")+COUNTIF(AB32:AB35,"fEF")</f>
        <v>1</v>
      </c>
      <c r="AC95" s="5">
        <f>COUNTIF(AC32:AC35,"fE")+COUNTIF(AC32:AC35,"fES")+COUNTIF(AC32:AC35,"fED")+COUNTIF(AC32:AC35,"fEF")</f>
        <v>1</v>
      </c>
      <c r="AD95" s="5">
        <f>COUNTIF(AD32:AD35,"fE")+COUNTIF(AD32:AD35,"fES")+COUNTIF(AD32:AD35,"fED")+COUNTIF(AD32:AD35,"fEF")</f>
        <v>1</v>
      </c>
      <c r="AE95" s="5">
        <f>COUNTIF(AE32:AE35,"fE")+COUNTIF(AE32:AE35,"fES")+COUNTIF(AE32:AE35,"fED")+COUNTIF(AE32:AE35,"fEF")</f>
        <v>1</v>
      </c>
      <c r="AF95" s="5">
        <f>COUNTIF(AF32:AF35,"fE")+COUNTIF(AF32:AF35,"fES")+COUNTIF(AF32:AF35,"fED")+COUNTIF(AF32:AF35,"fEF")</f>
        <v>1</v>
      </c>
      <c r="AG95" s="5">
        <f>COUNTIF(AG32:AG35,"fE")+COUNTIF(AG32:AG35,"fES")+COUNTIF(AG32:AG35,"fED")+COUNTIF(AG32:AG35,"fEF")</f>
        <v>1</v>
      </c>
      <c r="AH95" s="5">
        <f>COUNTIF(AH32:AH35,"fE")+COUNTIF(AH32:AH35,"fES")+COUNTIF(AH32:AH35,"fED")+COUNTIF(AH32:AH35,"fEF")</f>
        <v>1</v>
      </c>
      <c r="AI95" s="2"/>
      <c r="AJ95" s="2"/>
      <c r="AK95" s="2"/>
      <c r="AL95" s="2"/>
      <c r="AM95" s="2"/>
      <c r="AN95" s="2"/>
      <c r="AO95" s="2"/>
      <c r="AP95" s="2"/>
      <c r="AQ95" s="2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47"/>
      <c r="BE95" s="3"/>
      <c r="BF95" s="48"/>
      <c r="BG95" s="48"/>
      <c r="BH95" s="48"/>
      <c r="BI95" s="48"/>
      <c r="BJ95" s="48"/>
      <c r="BK95" s="48"/>
      <c r="BL95" s="48"/>
      <c r="BM95" s="48"/>
      <c r="BN95" s="48"/>
      <c r="BO95" s="49"/>
      <c r="BP95" s="49"/>
      <c r="BQ95" s="49"/>
      <c r="BR95" s="49"/>
      <c r="BS95" s="49"/>
      <c r="BT95" s="50"/>
      <c r="BU95" s="51"/>
      <c r="BV95" s="51"/>
      <c r="BW95" s="51"/>
      <c r="BX95" s="51"/>
      <c r="BY95" s="51"/>
      <c r="BZ95" s="51"/>
      <c r="CA95" s="51"/>
      <c r="CB95" s="51"/>
    </row>
    <row r="96" spans="1:88" s="18" customFormat="1" ht="21" customHeight="1" x14ac:dyDescent="0.2">
      <c r="A96" s="1"/>
      <c r="B96" s="1467"/>
      <c r="C96" s="546" t="s">
        <v>199</v>
      </c>
      <c r="D96" s="5">
        <f t="shared" ref="D96:AH96" si="219">+COUNTIF(D36:D43,"fE")+COUNTIF(D36:D43,"fES")+COUNTIF(D36:D43,"fED")+COUNTIF(D36:D43,"fEF")</f>
        <v>1</v>
      </c>
      <c r="E96" s="5">
        <f t="shared" si="219"/>
        <v>1</v>
      </c>
      <c r="F96" s="5">
        <f t="shared" si="219"/>
        <v>1</v>
      </c>
      <c r="G96" s="5">
        <f t="shared" si="219"/>
        <v>1</v>
      </c>
      <c r="H96" s="5">
        <f t="shared" si="219"/>
        <v>0</v>
      </c>
      <c r="I96" s="5">
        <f t="shared" si="219"/>
        <v>1</v>
      </c>
      <c r="J96" s="5">
        <f t="shared" si="219"/>
        <v>1</v>
      </c>
      <c r="K96" s="5">
        <f t="shared" si="219"/>
        <v>1</v>
      </c>
      <c r="L96" s="5">
        <f t="shared" si="219"/>
        <v>2</v>
      </c>
      <c r="M96" s="5">
        <f t="shared" si="219"/>
        <v>2</v>
      </c>
      <c r="N96" s="5">
        <f t="shared" si="219"/>
        <v>1</v>
      </c>
      <c r="O96" s="5">
        <f t="shared" si="219"/>
        <v>1</v>
      </c>
      <c r="P96" s="5">
        <f t="shared" si="219"/>
        <v>0</v>
      </c>
      <c r="Q96" s="5">
        <f t="shared" si="219"/>
        <v>0</v>
      </c>
      <c r="R96" s="5">
        <f t="shared" si="219"/>
        <v>0</v>
      </c>
      <c r="S96" s="5">
        <f t="shared" si="219"/>
        <v>0</v>
      </c>
      <c r="T96" s="5">
        <f t="shared" si="219"/>
        <v>0</v>
      </c>
      <c r="U96" s="5">
        <f t="shared" si="219"/>
        <v>0</v>
      </c>
      <c r="V96" s="5">
        <f t="shared" si="219"/>
        <v>0</v>
      </c>
      <c r="W96" s="5">
        <f t="shared" si="219"/>
        <v>0</v>
      </c>
      <c r="X96" s="5">
        <f t="shared" si="219"/>
        <v>1</v>
      </c>
      <c r="Y96" s="5">
        <f t="shared" si="219"/>
        <v>1</v>
      </c>
      <c r="Z96" s="5">
        <f t="shared" si="219"/>
        <v>1</v>
      </c>
      <c r="AA96" s="5">
        <f t="shared" si="219"/>
        <v>1</v>
      </c>
      <c r="AB96" s="5">
        <f t="shared" si="219"/>
        <v>1</v>
      </c>
      <c r="AC96" s="5">
        <f t="shared" si="219"/>
        <v>1</v>
      </c>
      <c r="AD96" s="5">
        <f t="shared" si="219"/>
        <v>0</v>
      </c>
      <c r="AE96" s="5">
        <f t="shared" si="219"/>
        <v>0</v>
      </c>
      <c r="AF96" s="5">
        <f t="shared" si="219"/>
        <v>0</v>
      </c>
      <c r="AG96" s="5">
        <f t="shared" si="219"/>
        <v>0</v>
      </c>
      <c r="AH96" s="5">
        <f t="shared" si="219"/>
        <v>1</v>
      </c>
      <c r="AI96" s="2"/>
      <c r="AJ96" s="2"/>
      <c r="AK96" s="2"/>
      <c r="AL96" s="2"/>
      <c r="AM96" s="2"/>
      <c r="AN96" s="2"/>
      <c r="AO96" s="2"/>
      <c r="AP96" s="2"/>
      <c r="AQ96" s="2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47"/>
      <c r="BE96" s="3"/>
      <c r="BF96" s="48"/>
      <c r="BG96" s="48"/>
      <c r="BH96" s="48"/>
      <c r="BI96" s="48"/>
      <c r="BJ96" s="48"/>
      <c r="BK96" s="48"/>
      <c r="BL96" s="48"/>
      <c r="BM96" s="48"/>
      <c r="BN96" s="48"/>
      <c r="BO96" s="49"/>
      <c r="BP96" s="49"/>
      <c r="BQ96" s="49"/>
      <c r="BR96" s="49"/>
      <c r="BS96" s="49"/>
      <c r="BT96" s="50"/>
      <c r="BU96" s="51"/>
      <c r="BV96" s="51"/>
      <c r="BW96" s="51"/>
      <c r="BX96" s="51"/>
      <c r="BY96" s="51"/>
      <c r="BZ96" s="51"/>
      <c r="CA96" s="51"/>
      <c r="CB96" s="51"/>
    </row>
    <row r="97" spans="1:88" s="18" customFormat="1" ht="21" customHeight="1" x14ac:dyDescent="0.2">
      <c r="A97" s="1"/>
      <c r="B97" s="1467"/>
      <c r="C97" s="101" t="s">
        <v>200</v>
      </c>
      <c r="D97" s="14">
        <f>SUM(D94:D96)</f>
        <v>2</v>
      </c>
      <c r="E97" s="14">
        <f t="shared" ref="E97:AI97" si="220">SUM(E94:E96)</f>
        <v>2</v>
      </c>
      <c r="F97" s="14">
        <f t="shared" si="220"/>
        <v>2</v>
      </c>
      <c r="G97" s="14">
        <f t="shared" si="220"/>
        <v>2</v>
      </c>
      <c r="H97" s="14">
        <f t="shared" si="220"/>
        <v>1</v>
      </c>
      <c r="I97" s="14">
        <f t="shared" si="220"/>
        <v>2</v>
      </c>
      <c r="J97" s="14">
        <f t="shared" si="220"/>
        <v>2</v>
      </c>
      <c r="K97" s="14">
        <f t="shared" si="220"/>
        <v>2</v>
      </c>
      <c r="L97" s="14">
        <f t="shared" si="220"/>
        <v>3</v>
      </c>
      <c r="M97" s="14">
        <f t="shared" si="220"/>
        <v>3</v>
      </c>
      <c r="N97" s="14">
        <f t="shared" si="220"/>
        <v>1</v>
      </c>
      <c r="O97" s="14">
        <f t="shared" si="220"/>
        <v>1</v>
      </c>
      <c r="P97" s="14">
        <f t="shared" si="220"/>
        <v>1</v>
      </c>
      <c r="Q97" s="14">
        <f t="shared" si="220"/>
        <v>1</v>
      </c>
      <c r="R97" s="14">
        <f t="shared" si="220"/>
        <v>1</v>
      </c>
      <c r="S97" s="14">
        <f t="shared" si="220"/>
        <v>1</v>
      </c>
      <c r="T97" s="14">
        <f t="shared" si="220"/>
        <v>1</v>
      </c>
      <c r="U97" s="14">
        <f t="shared" si="220"/>
        <v>1</v>
      </c>
      <c r="V97" s="14">
        <f t="shared" si="220"/>
        <v>0</v>
      </c>
      <c r="W97" s="14">
        <f t="shared" si="220"/>
        <v>0</v>
      </c>
      <c r="X97" s="14">
        <f t="shared" si="220"/>
        <v>1</v>
      </c>
      <c r="Y97" s="14">
        <f t="shared" si="220"/>
        <v>1</v>
      </c>
      <c r="Z97" s="14">
        <f t="shared" si="220"/>
        <v>1</v>
      </c>
      <c r="AA97" s="14">
        <f t="shared" si="220"/>
        <v>1</v>
      </c>
      <c r="AB97" s="14">
        <f t="shared" si="220"/>
        <v>2</v>
      </c>
      <c r="AC97" s="14">
        <f t="shared" si="220"/>
        <v>2</v>
      </c>
      <c r="AD97" s="14">
        <f t="shared" si="220"/>
        <v>1</v>
      </c>
      <c r="AE97" s="14">
        <f t="shared" si="220"/>
        <v>1</v>
      </c>
      <c r="AF97" s="14">
        <f t="shared" si="220"/>
        <v>2</v>
      </c>
      <c r="AG97" s="14">
        <f t="shared" si="220"/>
        <v>2</v>
      </c>
      <c r="AH97" s="14">
        <f t="shared" si="220"/>
        <v>3</v>
      </c>
      <c r="AI97" s="14">
        <f t="shared" si="220"/>
        <v>0</v>
      </c>
      <c r="AJ97" s="2"/>
      <c r="AK97" s="2"/>
      <c r="AL97" s="2"/>
      <c r="AM97" s="2"/>
      <c r="AN97" s="2"/>
      <c r="AO97" s="2"/>
      <c r="AP97" s="2"/>
      <c r="AQ97" s="2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47"/>
      <c r="BE97" s="3"/>
      <c r="BF97" s="48"/>
      <c r="BG97" s="48"/>
      <c r="BH97" s="48"/>
      <c r="BI97" s="48"/>
      <c r="BJ97" s="48"/>
      <c r="BK97" s="48"/>
      <c r="BL97" s="48"/>
      <c r="BM97" s="48"/>
      <c r="BN97" s="48"/>
      <c r="BO97" s="49"/>
      <c r="BP97" s="49"/>
      <c r="BQ97" s="49"/>
      <c r="BR97" s="49"/>
      <c r="BS97" s="49"/>
      <c r="BT97" s="50"/>
      <c r="BU97" s="51"/>
      <c r="BV97" s="51"/>
      <c r="BW97" s="51"/>
      <c r="BX97" s="51"/>
      <c r="BY97" s="51"/>
      <c r="BZ97" s="51"/>
      <c r="CA97" s="51"/>
      <c r="CB97" s="51"/>
    </row>
    <row r="98" spans="1:88" s="18" customFormat="1" ht="21" customHeight="1" x14ac:dyDescent="0.2">
      <c r="A98" s="1"/>
      <c r="B98" s="1467"/>
      <c r="C98" s="546" t="s">
        <v>36</v>
      </c>
      <c r="D98" s="5">
        <f>COUNTIF(D$30:D$43,"L")</f>
        <v>0</v>
      </c>
      <c r="E98" s="5">
        <f>COUNTIF(E$30:E$43,"L")</f>
        <v>0</v>
      </c>
      <c r="F98" s="5">
        <f>COUNTIF(F$30:F$43,"L")</f>
        <v>0</v>
      </c>
      <c r="G98" s="5">
        <f>COUNTIF(G$30:G$43,"L")</f>
        <v>0</v>
      </c>
      <c r="H98" s="5">
        <f>COUNTIF(H$30:H$43,"L")</f>
        <v>0</v>
      </c>
      <c r="I98" s="5">
        <f>COUNTIF(I$30:I$43,"L")</f>
        <v>0</v>
      </c>
      <c r="J98" s="5">
        <f>COUNTIF(J$30:J$43,"L")</f>
        <v>0</v>
      </c>
      <c r="K98" s="5">
        <f>COUNTIF(K$30:K$43,"L")</f>
        <v>0</v>
      </c>
      <c r="L98" s="5">
        <f>COUNTIF(L$30:L$43,"L")</f>
        <v>0</v>
      </c>
      <c r="M98" s="5">
        <f>COUNTIF(M$30:M$43,"L")</f>
        <v>0</v>
      </c>
      <c r="N98" s="5">
        <f>COUNTIF(N$30:N$43,"L")</f>
        <v>0</v>
      </c>
      <c r="O98" s="5">
        <f>COUNTIF(O$30:O$43,"L")</f>
        <v>0</v>
      </c>
      <c r="P98" s="5">
        <f>COUNTIF(P$30:P$43,"L")</f>
        <v>0</v>
      </c>
      <c r="Q98" s="5">
        <f>COUNTIF(Q$30:Q$43,"L")</f>
        <v>0</v>
      </c>
      <c r="R98" s="5">
        <f>COUNTIF(R$30:R$43,"L")</f>
        <v>0</v>
      </c>
      <c r="S98" s="5">
        <f>COUNTIF(S$30:S$43,"L")</f>
        <v>0</v>
      </c>
      <c r="T98" s="5">
        <f>COUNTIF(T$30:T$43,"L")</f>
        <v>0</v>
      </c>
      <c r="U98" s="5">
        <f>COUNTIF(U$30:U$43,"L")</f>
        <v>0</v>
      </c>
      <c r="V98" s="5">
        <f>COUNTIF(V$30:V$43,"L")</f>
        <v>0</v>
      </c>
      <c r="W98" s="5">
        <f>COUNTIF(W$30:W$43,"L")</f>
        <v>0</v>
      </c>
      <c r="X98" s="5">
        <f>COUNTIF(X$30:X$43,"L")</f>
        <v>0</v>
      </c>
      <c r="Y98" s="5">
        <f>COUNTIF(Y$30:Y$43,"L")</f>
        <v>0</v>
      </c>
      <c r="Z98" s="5">
        <f>COUNTIF(Z$30:Z$43,"L")</f>
        <v>0</v>
      </c>
      <c r="AA98" s="5">
        <f>COUNTIF(AA$30:AA$43,"L")</f>
        <v>0</v>
      </c>
      <c r="AB98" s="5">
        <f>COUNTIF(AB$30:AB$43,"L")</f>
        <v>0</v>
      </c>
      <c r="AC98" s="5">
        <f>COUNTIF(AC$30:AC$43,"L")</f>
        <v>0</v>
      </c>
      <c r="AD98" s="5">
        <f>COUNTIF(AD$30:AD$43,"L")</f>
        <v>0</v>
      </c>
      <c r="AE98" s="5">
        <f>COUNTIF(AE$30:AE$43,"L")</f>
        <v>0</v>
      </c>
      <c r="AF98" s="5">
        <f>COUNTIF(AF$30:AF$43,"L")</f>
        <v>0</v>
      </c>
      <c r="AG98" s="5">
        <f>COUNTIF(AG$30:AG$43,"L")</f>
        <v>0</v>
      </c>
      <c r="AH98" s="5">
        <f>COUNTIF(AH$30:AH$43,"L")</f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47"/>
      <c r="BE98" s="3"/>
      <c r="BF98" s="48"/>
      <c r="BG98" s="48"/>
      <c r="BH98" s="48"/>
      <c r="BI98" s="48"/>
      <c r="BJ98" s="48"/>
      <c r="BK98" s="48"/>
      <c r="BL98" s="48"/>
      <c r="BM98" s="48"/>
      <c r="BN98" s="48"/>
      <c r="BO98" s="49"/>
      <c r="BP98" s="49"/>
      <c r="BQ98" s="49"/>
      <c r="BR98" s="49"/>
      <c r="BS98" s="49"/>
      <c r="BT98" s="50"/>
      <c r="BU98" s="51"/>
      <c r="BV98" s="51"/>
      <c r="BW98" s="51"/>
      <c r="BX98" s="51"/>
      <c r="BY98" s="51"/>
      <c r="BZ98" s="51"/>
      <c r="CA98" s="51"/>
      <c r="CB98" s="51"/>
    </row>
    <row r="99" spans="1:88" s="18" customFormat="1" ht="21" customHeight="1" x14ac:dyDescent="0.2">
      <c r="A99" s="1"/>
      <c r="B99" s="1467"/>
      <c r="C99" s="546" t="s">
        <v>37</v>
      </c>
      <c r="D99" s="5">
        <f>COUNTIF(D$30:D$43,"B")</f>
        <v>0</v>
      </c>
      <c r="E99" s="5">
        <f>COUNTIF(E$30:E$43,"B")</f>
        <v>0</v>
      </c>
      <c r="F99" s="5">
        <f>COUNTIF(F$30:F$43,"B")</f>
        <v>0</v>
      </c>
      <c r="G99" s="5">
        <f>COUNTIF(G$30:G$43,"B")</f>
        <v>0</v>
      </c>
      <c r="H99" s="5">
        <f>COUNTIF(H$30:H$43,"B")</f>
        <v>0</v>
      </c>
      <c r="I99" s="5">
        <f>COUNTIF(I$30:I$43,"B")</f>
        <v>0</v>
      </c>
      <c r="J99" s="5">
        <f>COUNTIF(J$30:J$43,"B")</f>
        <v>0</v>
      </c>
      <c r="K99" s="5">
        <f>COUNTIF(K$30:K$43,"B")</f>
        <v>0</v>
      </c>
      <c r="L99" s="5">
        <f>COUNTIF(L$30:L$43,"B")</f>
        <v>0</v>
      </c>
      <c r="M99" s="5">
        <f>COUNTIF(M$30:M$43,"B")</f>
        <v>0</v>
      </c>
      <c r="N99" s="5">
        <f>COUNTIF(N$30:N$43,"B")</f>
        <v>0</v>
      </c>
      <c r="O99" s="5">
        <f>COUNTIF(O$30:O$43,"B")</f>
        <v>0</v>
      </c>
      <c r="P99" s="5">
        <f>COUNTIF(P$30:P$43,"B")</f>
        <v>0</v>
      </c>
      <c r="Q99" s="5">
        <f>COUNTIF(Q$30:Q$43,"B")</f>
        <v>0</v>
      </c>
      <c r="R99" s="5">
        <f>COUNTIF(R$30:R$43,"B")</f>
        <v>0</v>
      </c>
      <c r="S99" s="5">
        <f>COUNTIF(S$30:S$43,"B")</f>
        <v>0</v>
      </c>
      <c r="T99" s="5">
        <f>COUNTIF(T$30:T$43,"B")</f>
        <v>0</v>
      </c>
      <c r="U99" s="5">
        <f>COUNTIF(U$30:U$43,"B")</f>
        <v>0</v>
      </c>
      <c r="V99" s="5">
        <f>COUNTIF(V$30:V$43,"B")</f>
        <v>0</v>
      </c>
      <c r="W99" s="5">
        <f>COUNTIF(W$30:W$43,"B")</f>
        <v>0</v>
      </c>
      <c r="X99" s="5">
        <f>COUNTIF(X$30:X$43,"B")</f>
        <v>0</v>
      </c>
      <c r="Y99" s="5">
        <f>COUNTIF(Y$30:Y$43,"B")</f>
        <v>0</v>
      </c>
      <c r="Z99" s="5">
        <f>COUNTIF(Z$30:Z$43,"B")</f>
        <v>0</v>
      </c>
      <c r="AA99" s="5">
        <f>COUNTIF(AA$30:AA$43,"B")</f>
        <v>0</v>
      </c>
      <c r="AB99" s="5">
        <f>COUNTIF(AB$30:AB$43,"B")</f>
        <v>0</v>
      </c>
      <c r="AC99" s="5">
        <f>COUNTIF(AC$30:AC$43,"B")</f>
        <v>0</v>
      </c>
      <c r="AD99" s="5">
        <f>COUNTIF(AD$30:AD$43,"B")</f>
        <v>0</v>
      </c>
      <c r="AE99" s="5">
        <f>COUNTIF(AE$30:AE$43,"B")</f>
        <v>0</v>
      </c>
      <c r="AF99" s="5">
        <f>COUNTIF(AF$30:AF$43,"B")</f>
        <v>0</v>
      </c>
      <c r="AG99" s="5">
        <f>COUNTIF(AG$30:AG$43,"B")</f>
        <v>0</v>
      </c>
      <c r="AH99" s="5">
        <f>COUNTIF(AH$30:AH$43,"B")</f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47"/>
      <c r="BE99" s="3"/>
      <c r="BF99" s="48"/>
      <c r="BG99" s="48"/>
      <c r="BH99" s="48"/>
      <c r="BI99" s="48"/>
      <c r="BJ99" s="48"/>
      <c r="BK99" s="48"/>
      <c r="BL99" s="48"/>
      <c r="BM99" s="48"/>
      <c r="BN99" s="48"/>
      <c r="BO99" s="49"/>
      <c r="BP99" s="49"/>
      <c r="BQ99" s="49"/>
      <c r="BR99" s="49"/>
      <c r="BS99" s="49"/>
      <c r="BT99" s="50"/>
      <c r="BU99" s="51"/>
      <c r="BV99" s="51"/>
      <c r="BW99" s="51"/>
      <c r="BX99" s="51"/>
      <c r="BY99" s="51"/>
      <c r="BZ99" s="51"/>
      <c r="CA99" s="51"/>
      <c r="CB99" s="51"/>
    </row>
    <row r="100" spans="1:88" s="18" customFormat="1" ht="21" customHeight="1" x14ac:dyDescent="0.2">
      <c r="A100" s="1"/>
      <c r="B100" s="1467"/>
      <c r="C100" s="546" t="s">
        <v>38</v>
      </c>
      <c r="D100" s="5">
        <f>COUNTIF(D$30:D$43,"SA")</f>
        <v>0</v>
      </c>
      <c r="E100" s="5">
        <f>COUNTIF(E$30:E$43,"SA")</f>
        <v>0</v>
      </c>
      <c r="F100" s="5">
        <f>COUNTIF(F$30:F$43,"SA")</f>
        <v>0</v>
      </c>
      <c r="G100" s="5">
        <f>COUNTIF(G$30:G$43,"SA")</f>
        <v>0</v>
      </c>
      <c r="H100" s="5">
        <f>COUNTIF(H$30:H$43,"SA")</f>
        <v>0</v>
      </c>
      <c r="I100" s="5">
        <f>COUNTIF(I$30:I$43,"SA")</f>
        <v>0</v>
      </c>
      <c r="J100" s="5">
        <f>COUNTIF(J$30:J$43,"SA")</f>
        <v>0</v>
      </c>
      <c r="K100" s="5">
        <f>COUNTIF(K$30:K$43,"SA")</f>
        <v>0</v>
      </c>
      <c r="L100" s="5">
        <f>COUNTIF(L$30:L$43,"SA")</f>
        <v>0</v>
      </c>
      <c r="M100" s="5">
        <f>COUNTIF(M$30:M$43,"SA")</f>
        <v>0</v>
      </c>
      <c r="N100" s="5">
        <f>COUNTIF(N$30:N$43,"SA")</f>
        <v>0</v>
      </c>
      <c r="O100" s="5">
        <f>COUNTIF(O$30:O$43,"SA")</f>
        <v>0</v>
      </c>
      <c r="P100" s="5">
        <f>COUNTIF(P$30:P$43,"SA")</f>
        <v>0</v>
      </c>
      <c r="Q100" s="5">
        <f>COUNTIF(Q$30:Q$43,"SA")</f>
        <v>0</v>
      </c>
      <c r="R100" s="5">
        <f>COUNTIF(R$30:R$43,"SA")</f>
        <v>0</v>
      </c>
      <c r="S100" s="5">
        <f>COUNTIF(S$30:S$43,"SA")</f>
        <v>0</v>
      </c>
      <c r="T100" s="5">
        <f>COUNTIF(T$30:T$43,"SA")</f>
        <v>0</v>
      </c>
      <c r="U100" s="5">
        <f>COUNTIF(U$30:U$43,"SA")</f>
        <v>0</v>
      </c>
      <c r="V100" s="5">
        <f>COUNTIF(V$30:V$43,"SA")</f>
        <v>0</v>
      </c>
      <c r="W100" s="5">
        <f>COUNTIF(W$30:W$43,"SA")</f>
        <v>0</v>
      </c>
      <c r="X100" s="5">
        <f>COUNTIF(X$30:X$43,"SA")</f>
        <v>0</v>
      </c>
      <c r="Y100" s="5">
        <f>COUNTIF(Y$30:Y$43,"SA")</f>
        <v>0</v>
      </c>
      <c r="Z100" s="5">
        <f>COUNTIF(Z$30:Z$43,"SA")</f>
        <v>0</v>
      </c>
      <c r="AA100" s="5">
        <f>COUNTIF(AA$30:AA$43,"SA")</f>
        <v>0</v>
      </c>
      <c r="AB100" s="5">
        <f>COUNTIF(AB$30:AB$43,"SA")</f>
        <v>0</v>
      </c>
      <c r="AC100" s="5">
        <f>COUNTIF(AC$30:AC$43,"SA")</f>
        <v>0</v>
      </c>
      <c r="AD100" s="5">
        <f>COUNTIF(AD$30:AD$43,"SA")</f>
        <v>0</v>
      </c>
      <c r="AE100" s="5">
        <f>COUNTIF(AE$30:AE$43,"SA")</f>
        <v>0</v>
      </c>
      <c r="AF100" s="5">
        <f>COUNTIF(AF$30:AF$43,"SA")</f>
        <v>0</v>
      </c>
      <c r="AG100" s="5">
        <f>COUNTIF(AG$30:AG$43,"SA")</f>
        <v>0</v>
      </c>
      <c r="AH100" s="5">
        <f>COUNTIF(AH$30:AH$43,"SA")</f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47"/>
      <c r="BE100" s="3"/>
      <c r="BF100" s="48"/>
      <c r="BG100" s="48"/>
      <c r="BH100" s="48"/>
      <c r="BI100" s="48"/>
      <c r="BJ100" s="48"/>
      <c r="BK100" s="48"/>
      <c r="BL100" s="48"/>
      <c r="BM100" s="48"/>
      <c r="BN100" s="48"/>
      <c r="BO100" s="49"/>
      <c r="BP100" s="49"/>
      <c r="BQ100" s="49"/>
      <c r="BR100" s="49"/>
      <c r="BS100" s="49"/>
      <c r="BT100" s="50"/>
      <c r="BU100" s="51"/>
      <c r="BV100" s="51"/>
      <c r="BW100" s="51"/>
      <c r="BX100" s="51"/>
      <c r="BY100" s="51"/>
      <c r="BZ100" s="51"/>
      <c r="CA100" s="51"/>
      <c r="CB100" s="51"/>
    </row>
    <row r="101" spans="1:88" s="18" customFormat="1" ht="21" customHeight="1" x14ac:dyDescent="0.2">
      <c r="A101" s="1"/>
      <c r="B101" s="1467"/>
      <c r="C101" s="546" t="s">
        <v>183</v>
      </c>
      <c r="D101" s="5">
        <f>COUNTIF(D$30:D$43,"SAT")</f>
        <v>0</v>
      </c>
      <c r="E101" s="5">
        <f>COUNTIF(E$30:E$43,"SAT")</f>
        <v>0</v>
      </c>
      <c r="F101" s="5">
        <f>COUNTIF(F$30:F$43,"SAT")</f>
        <v>0</v>
      </c>
      <c r="G101" s="5">
        <f>COUNTIF(G$30:G$43,"SAT")</f>
        <v>0</v>
      </c>
      <c r="H101" s="5">
        <f>COUNTIF(H$30:H$43,"SAT")</f>
        <v>0</v>
      </c>
      <c r="I101" s="5">
        <f>COUNTIF(I$30:I$43,"SAT")</f>
        <v>0</v>
      </c>
      <c r="J101" s="5">
        <f>COUNTIF(J$30:J$43,"SAT")</f>
        <v>0</v>
      </c>
      <c r="K101" s="5">
        <f>COUNTIF(K$30:K$43,"SAT")</f>
        <v>0</v>
      </c>
      <c r="L101" s="5">
        <f>COUNTIF(L$30:L$43,"SAT")</f>
        <v>0</v>
      </c>
      <c r="M101" s="5">
        <f>COUNTIF(M$30:M$43,"SAT")</f>
        <v>0</v>
      </c>
      <c r="N101" s="5">
        <f>COUNTIF(N$30:N$43,"SAT")</f>
        <v>0</v>
      </c>
      <c r="O101" s="5">
        <f>COUNTIF(O$30:O$43,"SAT")</f>
        <v>0</v>
      </c>
      <c r="P101" s="5">
        <f>COUNTIF(P$30:P$43,"SAT")</f>
        <v>0</v>
      </c>
      <c r="Q101" s="5">
        <f>COUNTIF(Q$30:Q$43,"SAT")</f>
        <v>0</v>
      </c>
      <c r="R101" s="5">
        <f>COUNTIF(R$30:R$43,"SAT")</f>
        <v>0</v>
      </c>
      <c r="S101" s="5">
        <f>COUNTIF(S$30:S$43,"SAT")</f>
        <v>0</v>
      </c>
      <c r="T101" s="5">
        <f>COUNTIF(T$30:T$43,"SAT")</f>
        <v>0</v>
      </c>
      <c r="U101" s="5">
        <f>COUNTIF(U$30:U$43,"SAT")</f>
        <v>0</v>
      </c>
      <c r="V101" s="5">
        <f>COUNTIF(V$30:V$43,"SAT")</f>
        <v>0</v>
      </c>
      <c r="W101" s="5">
        <f>COUNTIF(W$30:W$43,"SAT")</f>
        <v>0</v>
      </c>
      <c r="X101" s="5">
        <f>COUNTIF(X$30:X$43,"SAT")</f>
        <v>0</v>
      </c>
      <c r="Y101" s="5">
        <f>COUNTIF(Y$30:Y$43,"SAT")</f>
        <v>0</v>
      </c>
      <c r="Z101" s="5">
        <f>COUNTIF(Z$30:Z$43,"SAT")</f>
        <v>0</v>
      </c>
      <c r="AA101" s="5">
        <f>COUNTIF(AA$30:AA$43,"SAT")</f>
        <v>0</v>
      </c>
      <c r="AB101" s="5">
        <f>COUNTIF(AB$30:AB$43,"SAT")</f>
        <v>0</v>
      </c>
      <c r="AC101" s="5">
        <f>COUNTIF(AC$30:AC$43,"SAT")</f>
        <v>0</v>
      </c>
      <c r="AD101" s="5">
        <f>COUNTIF(AD$30:AD$43,"SAT")</f>
        <v>0</v>
      </c>
      <c r="AE101" s="5">
        <f>COUNTIF(AE$30:AE$43,"SAT")</f>
        <v>0</v>
      </c>
      <c r="AF101" s="5">
        <f>COUNTIF(AF$30:AF$43,"SAT")</f>
        <v>0</v>
      </c>
      <c r="AG101" s="5">
        <f>COUNTIF(AG$30:AG$43,"SAT")</f>
        <v>0</v>
      </c>
      <c r="AH101" s="5">
        <f>COUNTIF(AH$30:AH$43,"SAT")</f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47"/>
      <c r="BE101" s="3"/>
      <c r="BF101" s="48"/>
      <c r="BG101" s="48"/>
      <c r="BH101" s="48"/>
      <c r="BI101" s="48"/>
      <c r="BJ101" s="48"/>
      <c r="BK101" s="48"/>
      <c r="BL101" s="48"/>
      <c r="BM101" s="48"/>
      <c r="BN101" s="48"/>
      <c r="BO101" s="49"/>
      <c r="BP101" s="49"/>
      <c r="BQ101" s="49"/>
      <c r="BR101" s="49"/>
      <c r="BS101" s="49"/>
      <c r="BT101" s="50"/>
      <c r="BU101" s="51"/>
      <c r="BV101" s="51"/>
      <c r="BW101" s="51"/>
      <c r="BX101" s="51"/>
      <c r="BY101" s="51"/>
      <c r="BZ101" s="51"/>
      <c r="CA101" s="51"/>
      <c r="CB101" s="51"/>
    </row>
    <row r="102" spans="1:88" s="18" customFormat="1" ht="21" customHeight="1" x14ac:dyDescent="0.2">
      <c r="A102" s="1"/>
      <c r="B102" s="1467"/>
      <c r="C102" s="546" t="s">
        <v>39</v>
      </c>
      <c r="D102" s="5">
        <f>COUNTIF(D$30:D$43,"SE")</f>
        <v>0</v>
      </c>
      <c r="E102" s="5">
        <f>COUNTIF(E$30:E$43,"SE")</f>
        <v>0</v>
      </c>
      <c r="F102" s="5">
        <f>COUNTIF(F$30:F$43,"SE")</f>
        <v>0</v>
      </c>
      <c r="G102" s="5">
        <f>COUNTIF(G$30:G$43,"SE")</f>
        <v>0</v>
      </c>
      <c r="H102" s="5">
        <f>COUNTIF(H$30:H$43,"SE")</f>
        <v>0</v>
      </c>
      <c r="I102" s="5">
        <f>COUNTIF(I$30:I$43,"SE")</f>
        <v>0</v>
      </c>
      <c r="J102" s="5">
        <f>COUNTIF(J$30:J$43,"SE")</f>
        <v>0</v>
      </c>
      <c r="K102" s="5">
        <f>COUNTIF(K$30:K$43,"SE")</f>
        <v>0</v>
      </c>
      <c r="L102" s="5">
        <f>COUNTIF(L$30:L$43,"SE")</f>
        <v>0</v>
      </c>
      <c r="M102" s="5">
        <f>COUNTIF(M$30:M$43,"SE")</f>
        <v>0</v>
      </c>
      <c r="N102" s="5">
        <f>COUNTIF(N$30:N$43,"SE")</f>
        <v>0</v>
      </c>
      <c r="O102" s="5">
        <f>COUNTIF(O$30:O$43,"SE")</f>
        <v>0</v>
      </c>
      <c r="P102" s="5">
        <f>COUNTIF(P$30:P$43,"SE")</f>
        <v>0</v>
      </c>
      <c r="Q102" s="5">
        <f>COUNTIF(Q$30:Q$43,"SE")</f>
        <v>0</v>
      </c>
      <c r="R102" s="5">
        <f>COUNTIF(R$30:R$43,"SE")</f>
        <v>0</v>
      </c>
      <c r="S102" s="5">
        <f>COUNTIF(S$30:S$43,"SE")</f>
        <v>0</v>
      </c>
      <c r="T102" s="5">
        <f>COUNTIF(T$30:T$43,"SE")</f>
        <v>0</v>
      </c>
      <c r="U102" s="5">
        <f>COUNTIF(U$30:U$43,"SE")</f>
        <v>0</v>
      </c>
      <c r="V102" s="5">
        <f>COUNTIF(V$30:V$43,"SE")</f>
        <v>0</v>
      </c>
      <c r="W102" s="5">
        <f>COUNTIF(W$30:W$43,"SE")</f>
        <v>0</v>
      </c>
      <c r="X102" s="5">
        <f>COUNTIF(X$30:X$43,"SE")</f>
        <v>0</v>
      </c>
      <c r="Y102" s="5">
        <f>COUNTIF(Y$30:Y$43,"SE")</f>
        <v>0</v>
      </c>
      <c r="Z102" s="5">
        <f>COUNTIF(Z$30:Z$43,"SE")</f>
        <v>0</v>
      </c>
      <c r="AA102" s="5">
        <f>COUNTIF(AA$30:AA$43,"SE")</f>
        <v>0</v>
      </c>
      <c r="AB102" s="5">
        <f>COUNTIF(AB$30:AB$43,"SE")</f>
        <v>0</v>
      </c>
      <c r="AC102" s="5">
        <f>COUNTIF(AC$30:AC$43,"SE")</f>
        <v>0</v>
      </c>
      <c r="AD102" s="5">
        <f>COUNTIF(AD$30:AD$43,"SE")</f>
        <v>0</v>
      </c>
      <c r="AE102" s="5">
        <f>COUNTIF(AE$30:AE$43,"SE")</f>
        <v>0</v>
      </c>
      <c r="AF102" s="5">
        <f>COUNTIF(AF$30:AF$43,"SE")</f>
        <v>0</v>
      </c>
      <c r="AG102" s="5">
        <f>COUNTIF(AG$30:AG$43,"SE")</f>
        <v>0</v>
      </c>
      <c r="AH102" s="5">
        <f>COUNTIF(AH$30:AH$43,"SE")</f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47"/>
      <c r="BE102" s="3"/>
      <c r="BF102" s="48"/>
      <c r="BG102" s="48"/>
      <c r="BH102" s="48"/>
      <c r="BI102" s="48"/>
      <c r="BJ102" s="48"/>
      <c r="BK102" s="48"/>
      <c r="BL102" s="48"/>
      <c r="BM102" s="48"/>
      <c r="BN102" s="48"/>
      <c r="BO102" s="49"/>
      <c r="BP102" s="49"/>
      <c r="BQ102" s="49"/>
      <c r="BR102" s="49"/>
      <c r="BS102" s="49"/>
      <c r="BT102" s="50"/>
      <c r="BU102" s="51"/>
      <c r="BV102" s="51"/>
      <c r="BW102" s="51"/>
      <c r="BX102" s="51"/>
      <c r="BY102" s="51"/>
      <c r="BZ102" s="51"/>
      <c r="CA102" s="51"/>
      <c r="CB102" s="51"/>
    </row>
    <row r="103" spans="1:88" s="57" customFormat="1" ht="21" customHeight="1" x14ac:dyDescent="0.2">
      <c r="A103" s="1"/>
      <c r="B103" s="1467"/>
      <c r="C103" s="546" t="s">
        <v>40</v>
      </c>
      <c r="D103" s="5">
        <f>COUNTIF(D$30:D$43,"TR")</f>
        <v>0</v>
      </c>
      <c r="E103" s="5">
        <f>COUNTIF(E$30:E$43,"TR")</f>
        <v>0</v>
      </c>
      <c r="F103" s="5">
        <f>COUNTIF(F$30:F$43,"TR")</f>
        <v>0</v>
      </c>
      <c r="G103" s="5">
        <f>COUNTIF(G$30:G$43,"TR")</f>
        <v>0</v>
      </c>
      <c r="H103" s="5">
        <f>COUNTIF(H$30:H$43,"TR")</f>
        <v>0</v>
      </c>
      <c r="I103" s="5">
        <f>COUNTIF(I$30:I$43,"TR")</f>
        <v>0</v>
      </c>
      <c r="J103" s="5">
        <f>COUNTIF(J$30:J$43,"TR")</f>
        <v>0</v>
      </c>
      <c r="K103" s="5">
        <f>COUNTIF(K$30:K$43,"TR")</f>
        <v>0</v>
      </c>
      <c r="L103" s="5">
        <f>COUNTIF(L$30:L$43,"TR")</f>
        <v>0</v>
      </c>
      <c r="M103" s="5">
        <f>COUNTIF(M$30:M$43,"TR")</f>
        <v>0</v>
      </c>
      <c r="N103" s="5">
        <f>COUNTIF(N$30:N$43,"TR")</f>
        <v>0</v>
      </c>
      <c r="O103" s="5">
        <f>COUNTIF(O$30:O$43,"TR")</f>
        <v>0</v>
      </c>
      <c r="P103" s="5">
        <f>COUNTIF(P$30:P$43,"TR")</f>
        <v>0</v>
      </c>
      <c r="Q103" s="5">
        <f>COUNTIF(Q$30:Q$43,"TR")</f>
        <v>0</v>
      </c>
      <c r="R103" s="5">
        <f>COUNTIF(R$30:R$43,"TR")</f>
        <v>0</v>
      </c>
      <c r="S103" s="5">
        <f>COUNTIF(S$30:S$43,"TR")</f>
        <v>0</v>
      </c>
      <c r="T103" s="5">
        <f>COUNTIF(T$30:T$43,"TR")</f>
        <v>0</v>
      </c>
      <c r="U103" s="5">
        <f>COUNTIF(U$30:U$43,"TR")</f>
        <v>0</v>
      </c>
      <c r="V103" s="5">
        <f>COUNTIF(V$30:V$43,"TR")</f>
        <v>0</v>
      </c>
      <c r="W103" s="5">
        <f>COUNTIF(W$30:W$43,"TR")</f>
        <v>0</v>
      </c>
      <c r="X103" s="5">
        <f>COUNTIF(X$30:X$43,"TR")</f>
        <v>0</v>
      </c>
      <c r="Y103" s="5">
        <f>COUNTIF(Y$30:Y$43,"TR")</f>
        <v>0</v>
      </c>
      <c r="Z103" s="5">
        <f>COUNTIF(Z$30:Z$43,"TR")</f>
        <v>0</v>
      </c>
      <c r="AA103" s="5">
        <f>COUNTIF(AA$30:AA$43,"TR")</f>
        <v>0</v>
      </c>
      <c r="AB103" s="5">
        <f>COUNTIF(AB$30:AB$43,"TR")</f>
        <v>0</v>
      </c>
      <c r="AC103" s="5">
        <f>COUNTIF(AC$30:AC$43,"TR")</f>
        <v>0</v>
      </c>
      <c r="AD103" s="5">
        <f>COUNTIF(AD$30:AD$43,"TR")</f>
        <v>0</v>
      </c>
      <c r="AE103" s="5">
        <f>COUNTIF(AE$30:AE$43,"TR")</f>
        <v>0</v>
      </c>
      <c r="AF103" s="5">
        <f>COUNTIF(AF$30:AF$43,"TR")</f>
        <v>0</v>
      </c>
      <c r="AG103" s="5">
        <f>COUNTIF(AG$30:AG$43,"TR")</f>
        <v>0</v>
      </c>
      <c r="AH103" s="5">
        <f>COUNTIF(AH$30:AH$43,"TR")</f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7"/>
      <c r="BE103" s="3"/>
      <c r="BF103" s="48"/>
      <c r="BG103" s="48"/>
      <c r="BH103" s="48"/>
      <c r="BI103" s="48"/>
      <c r="BJ103" s="48"/>
      <c r="BK103" s="48"/>
      <c r="BL103" s="48"/>
      <c r="BM103" s="48"/>
      <c r="BN103" s="48"/>
      <c r="BO103" s="49"/>
      <c r="BP103" s="49"/>
      <c r="BQ103" s="49"/>
      <c r="BR103" s="49"/>
      <c r="BS103" s="49"/>
      <c r="BT103" s="50"/>
      <c r="BU103" s="51"/>
      <c r="BV103" s="51"/>
      <c r="BW103" s="51"/>
      <c r="BX103" s="51"/>
      <c r="BY103" s="51"/>
      <c r="BZ103" s="51"/>
      <c r="CA103" s="51"/>
      <c r="CB103" s="51"/>
      <c r="CC103" s="18"/>
      <c r="CD103" s="18"/>
      <c r="CE103" s="18"/>
      <c r="CF103" s="18"/>
      <c r="CG103" s="18"/>
      <c r="CH103" s="18"/>
      <c r="CI103" s="18"/>
      <c r="CJ103" s="18"/>
    </row>
    <row r="104" spans="1:88" s="57" customFormat="1" ht="21" customHeight="1" x14ac:dyDescent="0.2">
      <c r="A104" s="48"/>
      <c r="B104" s="1467"/>
      <c r="C104" s="101" t="s">
        <v>58</v>
      </c>
      <c r="D104" s="14">
        <f>COUNTIF(D$30:D$43,"FOTS")</f>
        <v>0</v>
      </c>
      <c r="E104" s="14">
        <f>COUNTIF(E$30:E$43,"FOTS")</f>
        <v>0</v>
      </c>
      <c r="F104" s="14">
        <f>COUNTIF(F$30:F$43,"FOTS")</f>
        <v>0</v>
      </c>
      <c r="G104" s="14">
        <f>COUNTIF(G$30:G$43,"FOTS")</f>
        <v>0</v>
      </c>
      <c r="H104" s="14">
        <f>COUNTIF(H$30:H$43,"FOTS")</f>
        <v>0</v>
      </c>
      <c r="I104" s="14">
        <f>COUNTIF(I$30:I$43,"FOTS")</f>
        <v>0</v>
      </c>
      <c r="J104" s="14">
        <f>COUNTIF(J$30:J$43,"FOTS")</f>
        <v>0</v>
      </c>
      <c r="K104" s="14">
        <f>COUNTIF(K$30:K$43,"FOTS")</f>
        <v>0</v>
      </c>
      <c r="L104" s="14">
        <f>COUNTIF(L$30:L$43,"FOTS")</f>
        <v>0</v>
      </c>
      <c r="M104" s="14">
        <f>COUNTIF(M$30:M$43,"FOTS")</f>
        <v>0</v>
      </c>
      <c r="N104" s="14">
        <f>COUNTIF(N$30:N$43,"FOTS")</f>
        <v>0</v>
      </c>
      <c r="O104" s="14">
        <f>COUNTIF(O$30:O$43,"FOTS")</f>
        <v>0</v>
      </c>
      <c r="P104" s="14">
        <f>COUNTIF(P$30:P$43,"FOTS")</f>
        <v>0</v>
      </c>
      <c r="Q104" s="14">
        <f>COUNTIF(Q$30:Q$43,"FOTS")</f>
        <v>0</v>
      </c>
      <c r="R104" s="14">
        <f>COUNTIF(R$30:R$43,"FOTS")</f>
        <v>0</v>
      </c>
      <c r="S104" s="14">
        <f>COUNTIF(S$30:S$43,"FOTS")</f>
        <v>0</v>
      </c>
      <c r="T104" s="14">
        <f>COUNTIF(T$30:T$43,"FOTS")</f>
        <v>1</v>
      </c>
      <c r="U104" s="14">
        <f>COUNTIF(U$30:U$43,"FOTS")</f>
        <v>1</v>
      </c>
      <c r="V104" s="14">
        <f>COUNTIF(V$30:V$43,"FOTS")</f>
        <v>0</v>
      </c>
      <c r="W104" s="14">
        <f>COUNTIF(W$30:W$43,"FOTS")</f>
        <v>0</v>
      </c>
      <c r="X104" s="14">
        <f>COUNTIF(X$30:X$43,"FOTS")</f>
        <v>1</v>
      </c>
      <c r="Y104" s="14">
        <f>COUNTIF(Y$30:Y$43,"FOTS")</f>
        <v>1</v>
      </c>
      <c r="Z104" s="14">
        <f>COUNTIF(Z$30:Z$43,"FOTS")</f>
        <v>0</v>
      </c>
      <c r="AA104" s="14">
        <f>COUNTIF(AA$30:AA$43,"FOTS")</f>
        <v>0</v>
      </c>
      <c r="AB104" s="14">
        <f>COUNTIF(AB$30:AB$43,"FOTS")</f>
        <v>1</v>
      </c>
      <c r="AC104" s="14">
        <f>COUNTIF(AC$30:AC$43,"FOTS")</f>
        <v>1</v>
      </c>
      <c r="AD104" s="14">
        <f>COUNTIF(AD$30:AD$43,"FOTS")</f>
        <v>0</v>
      </c>
      <c r="AE104" s="14">
        <f>COUNTIF(AE$30:AE$43,"FOTS")</f>
        <v>0</v>
      </c>
      <c r="AF104" s="14">
        <f>COUNTIF(AF$30:AF$43,"FOTS")</f>
        <v>1</v>
      </c>
      <c r="AG104" s="14">
        <f>COUNTIF(AG$30:AG$43,"FOTS")</f>
        <v>1</v>
      </c>
      <c r="AH104" s="14">
        <f>COUNTIF(AH$30:AH$43,"FOTS")</f>
        <v>0</v>
      </c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96"/>
      <c r="BE104" s="97"/>
      <c r="BF104" s="48"/>
      <c r="BG104" s="48"/>
      <c r="BH104" s="48"/>
      <c r="BI104" s="48"/>
      <c r="BJ104" s="48"/>
      <c r="BK104" s="48"/>
      <c r="BL104" s="48"/>
      <c r="BM104" s="48"/>
      <c r="BN104" s="48"/>
      <c r="BO104" s="50"/>
      <c r="BP104" s="50"/>
      <c r="BQ104" s="50"/>
      <c r="BR104" s="50"/>
      <c r="BS104" s="50"/>
      <c r="BT104" s="50"/>
      <c r="BU104" s="54"/>
      <c r="BV104" s="54"/>
      <c r="BW104" s="54"/>
      <c r="BX104" s="54"/>
      <c r="BY104" s="54"/>
      <c r="BZ104" s="54"/>
      <c r="CA104" s="54"/>
      <c r="CB104" s="54"/>
    </row>
    <row r="105" spans="1:88" s="18" customFormat="1" ht="21" customHeight="1" x14ac:dyDescent="0.2">
      <c r="A105" s="48"/>
      <c r="B105" s="1467"/>
      <c r="C105" s="101" t="s">
        <v>35</v>
      </c>
      <c r="D105" s="14">
        <f>COUNTIF(D$30:D$43,"DISP")</f>
        <v>0</v>
      </c>
      <c r="E105" s="14">
        <f>COUNTIF(E$30:E$43,"DISP")</f>
        <v>0</v>
      </c>
      <c r="F105" s="14">
        <f>COUNTIF(F$30:F$43,"DISP")</f>
        <v>0</v>
      </c>
      <c r="G105" s="14">
        <f>COUNTIF(G$30:G$43,"DISP")</f>
        <v>0</v>
      </c>
      <c r="H105" s="14">
        <f>COUNTIF(H$30:H$43,"DISP")</f>
        <v>0</v>
      </c>
      <c r="I105" s="14">
        <f>COUNTIF(I$30:I$43,"DISP")</f>
        <v>0</v>
      </c>
      <c r="J105" s="14">
        <f>COUNTIF(J$30:J$43,"DISP")</f>
        <v>0</v>
      </c>
      <c r="K105" s="14">
        <f>COUNTIF(K$30:K$43,"DISP")</f>
        <v>0</v>
      </c>
      <c r="L105" s="14">
        <f>COUNTIF(L$30:L$43,"DISP")</f>
        <v>0</v>
      </c>
      <c r="M105" s="14">
        <f>COUNTIF(M$30:M$43,"DISP")</f>
        <v>0</v>
      </c>
      <c r="N105" s="14">
        <f>COUNTIF(N$30:N$43,"DISP")</f>
        <v>0</v>
      </c>
      <c r="O105" s="14">
        <f>COUNTIF(O$30:O$43,"DISP")</f>
        <v>0</v>
      </c>
      <c r="P105" s="14">
        <f>COUNTIF(P$30:P$43,"DISP")</f>
        <v>0</v>
      </c>
      <c r="Q105" s="14">
        <f>COUNTIF(Q$30:Q$43,"DISP")</f>
        <v>0</v>
      </c>
      <c r="R105" s="14">
        <f>COUNTIF(R$30:R$43,"DISP")</f>
        <v>0</v>
      </c>
      <c r="S105" s="14">
        <f>COUNTIF(S$30:S$43,"DISP")</f>
        <v>0</v>
      </c>
      <c r="T105" s="14">
        <f>COUNTIF(T$30:T$43,"DISP")</f>
        <v>0</v>
      </c>
      <c r="U105" s="14">
        <f>COUNTIF(U$30:U$43,"DISP")</f>
        <v>0</v>
      </c>
      <c r="V105" s="14">
        <f>COUNTIF(V$30:V$43,"DISP")</f>
        <v>0</v>
      </c>
      <c r="W105" s="14">
        <f>COUNTIF(W$30:W$43,"DISP")</f>
        <v>0</v>
      </c>
      <c r="X105" s="14">
        <f>COUNTIF(X$30:X$43,"DISP")</f>
        <v>0</v>
      </c>
      <c r="Y105" s="14">
        <f>COUNTIF(Y$30:Y$43,"DISP")</f>
        <v>0</v>
      </c>
      <c r="Z105" s="14">
        <f>COUNTIF(Z$30:Z$43,"DISP")</f>
        <v>0</v>
      </c>
      <c r="AA105" s="14">
        <f>COUNTIF(AA$30:AA$43,"DISP")</f>
        <v>0</v>
      </c>
      <c r="AB105" s="14">
        <f>COUNTIF(AB$30:AB$43,"DISP")</f>
        <v>0</v>
      </c>
      <c r="AC105" s="14">
        <f>COUNTIF(AC$30:AC$43,"DISP")</f>
        <v>0</v>
      </c>
      <c r="AD105" s="14">
        <f>COUNTIF(AD$30:AD$43,"DISP")</f>
        <v>0</v>
      </c>
      <c r="AE105" s="14">
        <f>COUNTIF(AE$30:AE$43,"DISP")</f>
        <v>0</v>
      </c>
      <c r="AF105" s="14">
        <f>COUNTIF(AF$30:AF$43,"DISP")</f>
        <v>0</v>
      </c>
      <c r="AG105" s="14">
        <f>COUNTIF(AG$30:AG$43,"DISP")</f>
        <v>0</v>
      </c>
      <c r="AH105" s="14">
        <f>COUNTIF(AH$30:AH$43,"DISP")</f>
        <v>0</v>
      </c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96"/>
      <c r="BE105" s="97"/>
      <c r="BF105" s="48"/>
      <c r="BG105" s="48"/>
      <c r="BH105" s="48"/>
      <c r="BI105" s="48"/>
      <c r="BJ105" s="48"/>
      <c r="BK105" s="48"/>
      <c r="BL105" s="48"/>
      <c r="BM105" s="48"/>
      <c r="BN105" s="48"/>
      <c r="BO105" s="50"/>
      <c r="BP105" s="50"/>
      <c r="BQ105" s="50"/>
      <c r="BR105" s="50"/>
      <c r="BS105" s="50"/>
      <c r="BT105" s="50"/>
      <c r="BU105" s="54"/>
      <c r="BV105" s="54"/>
      <c r="BW105" s="54"/>
      <c r="BX105" s="54"/>
      <c r="BY105" s="54"/>
      <c r="BZ105" s="54"/>
      <c r="CA105" s="54"/>
      <c r="CB105" s="54"/>
      <c r="CC105" s="57"/>
      <c r="CD105" s="57"/>
      <c r="CE105" s="57"/>
      <c r="CF105" s="57"/>
      <c r="CG105" s="57"/>
      <c r="CH105" s="57"/>
      <c r="CI105" s="57"/>
      <c r="CJ105" s="57"/>
    </row>
    <row r="106" spans="1:88" s="18" customFormat="1" ht="21" customHeight="1" x14ac:dyDescent="0.2">
      <c r="A106" s="99"/>
      <c r="B106" s="1465" t="s">
        <v>23</v>
      </c>
      <c r="C106" s="1466"/>
      <c r="D106" s="129">
        <v>1</v>
      </c>
      <c r="E106" s="129">
        <f t="shared" ref="E106:AH106" si="221">D106+1</f>
        <v>2</v>
      </c>
      <c r="F106" s="129">
        <f t="shared" si="221"/>
        <v>3</v>
      </c>
      <c r="G106" s="129">
        <f t="shared" si="221"/>
        <v>4</v>
      </c>
      <c r="H106" s="129">
        <f t="shared" si="221"/>
        <v>5</v>
      </c>
      <c r="I106" s="129">
        <f t="shared" si="221"/>
        <v>6</v>
      </c>
      <c r="J106" s="602">
        <f t="shared" si="221"/>
        <v>7</v>
      </c>
      <c r="K106" s="129">
        <f t="shared" si="221"/>
        <v>8</v>
      </c>
      <c r="L106" s="129">
        <f t="shared" si="221"/>
        <v>9</v>
      </c>
      <c r="M106" s="129">
        <f t="shared" si="221"/>
        <v>10</v>
      </c>
      <c r="N106" s="129">
        <f t="shared" si="221"/>
        <v>11</v>
      </c>
      <c r="O106" s="129">
        <f t="shared" si="221"/>
        <v>12</v>
      </c>
      <c r="P106" s="129">
        <f t="shared" si="221"/>
        <v>13</v>
      </c>
      <c r="Q106" s="129">
        <f t="shared" si="221"/>
        <v>14</v>
      </c>
      <c r="R106" s="129">
        <f t="shared" si="221"/>
        <v>15</v>
      </c>
      <c r="S106" s="129">
        <f t="shared" si="221"/>
        <v>16</v>
      </c>
      <c r="T106" s="129">
        <f t="shared" si="221"/>
        <v>17</v>
      </c>
      <c r="U106" s="129">
        <f t="shared" si="221"/>
        <v>18</v>
      </c>
      <c r="V106" s="129">
        <f t="shared" si="221"/>
        <v>19</v>
      </c>
      <c r="W106" s="129">
        <f t="shared" si="221"/>
        <v>20</v>
      </c>
      <c r="X106" s="129">
        <f t="shared" si="221"/>
        <v>21</v>
      </c>
      <c r="Y106" s="129">
        <f t="shared" si="221"/>
        <v>22</v>
      </c>
      <c r="Z106" s="129">
        <f t="shared" si="221"/>
        <v>23</v>
      </c>
      <c r="AA106" s="129">
        <f t="shared" si="221"/>
        <v>24</v>
      </c>
      <c r="AB106" s="129">
        <f t="shared" si="221"/>
        <v>25</v>
      </c>
      <c r="AC106" s="129">
        <f t="shared" si="221"/>
        <v>26</v>
      </c>
      <c r="AD106" s="129">
        <f t="shared" si="221"/>
        <v>27</v>
      </c>
      <c r="AE106" s="129">
        <f t="shared" si="221"/>
        <v>28</v>
      </c>
      <c r="AF106" s="129">
        <f t="shared" si="221"/>
        <v>29</v>
      </c>
      <c r="AG106" s="129">
        <f t="shared" si="221"/>
        <v>30</v>
      </c>
      <c r="AH106" s="129">
        <f t="shared" si="221"/>
        <v>31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7"/>
      <c r="BE106" s="3"/>
      <c r="BF106" s="1"/>
      <c r="BG106" s="1"/>
      <c r="BH106" s="1"/>
      <c r="BI106" s="1"/>
      <c r="BJ106" s="1"/>
      <c r="BK106" s="1"/>
      <c r="BL106" s="1"/>
      <c r="BM106" s="1"/>
      <c r="BN106" s="1"/>
      <c r="BO106" s="49"/>
      <c r="BP106" s="49"/>
      <c r="BQ106" s="49"/>
      <c r="BR106" s="49"/>
      <c r="BS106" s="49"/>
      <c r="BT106" s="50"/>
      <c r="BU106" s="51"/>
      <c r="BV106" s="51"/>
      <c r="BW106" s="51"/>
      <c r="BX106" s="52"/>
      <c r="BY106" s="52"/>
      <c r="BZ106" s="52"/>
      <c r="CA106" s="52"/>
      <c r="CB106" s="52"/>
    </row>
    <row r="107" spans="1:88" s="18" customFormat="1" ht="21" customHeight="1" x14ac:dyDescent="0.2">
      <c r="A107" s="1"/>
      <c r="B107" s="1468" t="s">
        <v>202</v>
      </c>
      <c r="C107" s="103" t="s">
        <v>197</v>
      </c>
      <c r="D107" s="5">
        <f t="shared" ref="D107:AH107" si="222">COUNTIF(D45:D45,"fE")+COUNTIF(D45:D45,"fES")+COUNTIF(D45:D45,"fED")+COUNTIF(D45:D45,"fEF")</f>
        <v>0</v>
      </c>
      <c r="E107" s="5">
        <f t="shared" si="222"/>
        <v>0</v>
      </c>
      <c r="F107" s="5">
        <f t="shared" si="222"/>
        <v>0</v>
      </c>
      <c r="G107" s="5">
        <f t="shared" si="222"/>
        <v>0</v>
      </c>
      <c r="H107" s="5">
        <f t="shared" si="222"/>
        <v>0</v>
      </c>
      <c r="I107" s="5">
        <f t="shared" si="222"/>
        <v>0</v>
      </c>
      <c r="J107" s="5">
        <f t="shared" si="222"/>
        <v>0</v>
      </c>
      <c r="K107" s="5">
        <f t="shared" si="222"/>
        <v>0</v>
      </c>
      <c r="L107" s="5">
        <f t="shared" si="222"/>
        <v>0</v>
      </c>
      <c r="M107" s="5">
        <f t="shared" si="222"/>
        <v>0</v>
      </c>
      <c r="N107" s="5">
        <f t="shared" si="222"/>
        <v>0</v>
      </c>
      <c r="O107" s="5">
        <f t="shared" si="222"/>
        <v>0</v>
      </c>
      <c r="P107" s="5">
        <f t="shared" si="222"/>
        <v>0</v>
      </c>
      <c r="Q107" s="5">
        <f t="shared" si="222"/>
        <v>0</v>
      </c>
      <c r="R107" s="5">
        <f t="shared" si="222"/>
        <v>0</v>
      </c>
      <c r="S107" s="5">
        <f t="shared" si="222"/>
        <v>0</v>
      </c>
      <c r="T107" s="5">
        <f t="shared" si="222"/>
        <v>0</v>
      </c>
      <c r="U107" s="5">
        <f t="shared" si="222"/>
        <v>0</v>
      </c>
      <c r="V107" s="5">
        <f t="shared" si="222"/>
        <v>0</v>
      </c>
      <c r="W107" s="5">
        <f t="shared" si="222"/>
        <v>0</v>
      </c>
      <c r="X107" s="5">
        <f t="shared" si="222"/>
        <v>0</v>
      </c>
      <c r="Y107" s="5">
        <f t="shared" si="222"/>
        <v>0</v>
      </c>
      <c r="Z107" s="5">
        <f t="shared" si="222"/>
        <v>0</v>
      </c>
      <c r="AA107" s="5">
        <f t="shared" si="222"/>
        <v>0</v>
      </c>
      <c r="AB107" s="5">
        <f t="shared" si="222"/>
        <v>0</v>
      </c>
      <c r="AC107" s="5">
        <f t="shared" si="222"/>
        <v>0</v>
      </c>
      <c r="AD107" s="5">
        <f t="shared" si="222"/>
        <v>0</v>
      </c>
      <c r="AE107" s="5">
        <f t="shared" si="222"/>
        <v>0</v>
      </c>
      <c r="AF107" s="5">
        <f t="shared" si="222"/>
        <v>0</v>
      </c>
      <c r="AG107" s="5">
        <f t="shared" si="222"/>
        <v>0</v>
      </c>
      <c r="AH107" s="5">
        <f t="shared" si="222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7"/>
      <c r="BE107" s="3"/>
      <c r="BF107" s="48"/>
      <c r="BG107" s="48"/>
      <c r="BH107" s="48"/>
      <c r="BI107" s="48"/>
      <c r="BJ107" s="48"/>
      <c r="BK107" s="48"/>
      <c r="BL107" s="48"/>
      <c r="BM107" s="48"/>
      <c r="BN107" s="48"/>
      <c r="BO107" s="49"/>
      <c r="BP107" s="49"/>
      <c r="BQ107" s="49"/>
      <c r="BR107" s="49"/>
      <c r="BS107" s="49"/>
      <c r="BT107" s="50"/>
      <c r="BU107" s="51"/>
      <c r="BV107" s="51"/>
      <c r="BW107" s="51"/>
      <c r="BX107" s="51"/>
      <c r="BY107" s="51"/>
      <c r="BZ107" s="51"/>
      <c r="CA107" s="51"/>
      <c r="CB107" s="51"/>
    </row>
    <row r="108" spans="1:88" s="18" customFormat="1" ht="21" customHeight="1" x14ac:dyDescent="0.2">
      <c r="A108" s="1"/>
      <c r="B108" s="1468"/>
      <c r="C108" s="103" t="s">
        <v>198</v>
      </c>
      <c r="D108" s="5">
        <f t="shared" ref="D108:AH108" si="223">COUNTIF(D46:D50,"fE")+COUNTIF(D46:D50,"fES")+COUNTIF(D46:D50,"fED")+COUNTIF(D46:D50,"fEF")</f>
        <v>0</v>
      </c>
      <c r="E108" s="5">
        <f t="shared" si="223"/>
        <v>0</v>
      </c>
      <c r="F108" s="5">
        <f t="shared" si="223"/>
        <v>0</v>
      </c>
      <c r="G108" s="5">
        <f t="shared" si="223"/>
        <v>0</v>
      </c>
      <c r="H108" s="5">
        <f t="shared" si="223"/>
        <v>0</v>
      </c>
      <c r="I108" s="5">
        <f t="shared" si="223"/>
        <v>0</v>
      </c>
      <c r="J108" s="5">
        <f t="shared" si="223"/>
        <v>0</v>
      </c>
      <c r="K108" s="5">
        <f t="shared" si="223"/>
        <v>0</v>
      </c>
      <c r="L108" s="5">
        <f t="shared" si="223"/>
        <v>0</v>
      </c>
      <c r="M108" s="5">
        <f t="shared" si="223"/>
        <v>0</v>
      </c>
      <c r="N108" s="5">
        <f t="shared" si="223"/>
        <v>0</v>
      </c>
      <c r="O108" s="5">
        <f t="shared" si="223"/>
        <v>0</v>
      </c>
      <c r="P108" s="5">
        <f t="shared" si="223"/>
        <v>0</v>
      </c>
      <c r="Q108" s="5">
        <f t="shared" si="223"/>
        <v>0</v>
      </c>
      <c r="R108" s="5">
        <f t="shared" si="223"/>
        <v>0</v>
      </c>
      <c r="S108" s="5">
        <f t="shared" si="223"/>
        <v>0</v>
      </c>
      <c r="T108" s="5">
        <f t="shared" si="223"/>
        <v>0</v>
      </c>
      <c r="U108" s="5">
        <f t="shared" si="223"/>
        <v>0</v>
      </c>
      <c r="V108" s="5">
        <f t="shared" si="223"/>
        <v>0</v>
      </c>
      <c r="W108" s="5">
        <f t="shared" si="223"/>
        <v>0</v>
      </c>
      <c r="X108" s="5">
        <f t="shared" si="223"/>
        <v>0</v>
      </c>
      <c r="Y108" s="5">
        <f t="shared" si="223"/>
        <v>1</v>
      </c>
      <c r="Z108" s="5">
        <f t="shared" si="223"/>
        <v>1</v>
      </c>
      <c r="AA108" s="5">
        <f t="shared" si="223"/>
        <v>0</v>
      </c>
      <c r="AB108" s="5">
        <f t="shared" si="223"/>
        <v>0</v>
      </c>
      <c r="AC108" s="5">
        <f t="shared" si="223"/>
        <v>1</v>
      </c>
      <c r="AD108" s="5">
        <f t="shared" si="223"/>
        <v>1</v>
      </c>
      <c r="AE108" s="5">
        <f t="shared" si="223"/>
        <v>0</v>
      </c>
      <c r="AF108" s="5">
        <f t="shared" si="223"/>
        <v>0</v>
      </c>
      <c r="AG108" s="5">
        <f t="shared" si="223"/>
        <v>0</v>
      </c>
      <c r="AH108" s="5">
        <f t="shared" si="223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7"/>
      <c r="BE108" s="3"/>
      <c r="BF108" s="48"/>
      <c r="BG108" s="48"/>
      <c r="BH108" s="48"/>
      <c r="BI108" s="48"/>
      <c r="BJ108" s="48"/>
      <c r="BK108" s="48"/>
      <c r="BL108" s="48"/>
      <c r="BM108" s="48"/>
      <c r="BN108" s="48"/>
      <c r="BO108" s="49"/>
      <c r="BP108" s="49"/>
      <c r="BQ108" s="49"/>
      <c r="BR108" s="49"/>
      <c r="BS108" s="49"/>
      <c r="BT108" s="50"/>
      <c r="BU108" s="51"/>
      <c r="BV108" s="51"/>
      <c r="BW108" s="51"/>
      <c r="BX108" s="51"/>
      <c r="BY108" s="51"/>
      <c r="BZ108" s="51"/>
      <c r="CA108" s="51"/>
      <c r="CB108" s="51"/>
    </row>
    <row r="109" spans="1:88" s="18" customFormat="1" ht="21" customHeight="1" x14ac:dyDescent="0.2">
      <c r="A109" s="1"/>
      <c r="B109" s="1468"/>
      <c r="C109" s="103" t="s">
        <v>199</v>
      </c>
      <c r="D109" s="5">
        <f t="shared" ref="D109:AH109" si="224">+COUNTIF(D51:D58,"fE")+COUNTIF(D51:D58,"fES")+COUNTIF(D51:D58,"fED")+COUNTIF(D51:D58,"fEF")</f>
        <v>2</v>
      </c>
      <c r="E109" s="5">
        <f t="shared" si="224"/>
        <v>2</v>
      </c>
      <c r="F109" s="5">
        <f t="shared" si="224"/>
        <v>1</v>
      </c>
      <c r="G109" s="5">
        <f t="shared" si="224"/>
        <v>1</v>
      </c>
      <c r="H109" s="5">
        <f t="shared" si="224"/>
        <v>1</v>
      </c>
      <c r="I109" s="5">
        <f t="shared" si="224"/>
        <v>1</v>
      </c>
      <c r="J109" s="5">
        <f t="shared" si="224"/>
        <v>0</v>
      </c>
      <c r="K109" s="5">
        <f t="shared" si="224"/>
        <v>0</v>
      </c>
      <c r="L109" s="5">
        <f t="shared" si="224"/>
        <v>0</v>
      </c>
      <c r="M109" s="5">
        <f t="shared" si="224"/>
        <v>0</v>
      </c>
      <c r="N109" s="5">
        <f t="shared" si="224"/>
        <v>0</v>
      </c>
      <c r="O109" s="5">
        <f t="shared" si="224"/>
        <v>0</v>
      </c>
      <c r="P109" s="5">
        <f t="shared" si="224"/>
        <v>1</v>
      </c>
      <c r="Q109" s="5">
        <f t="shared" si="224"/>
        <v>2</v>
      </c>
      <c r="R109" s="5">
        <f t="shared" si="224"/>
        <v>2</v>
      </c>
      <c r="S109" s="5">
        <f t="shared" si="224"/>
        <v>2</v>
      </c>
      <c r="T109" s="5">
        <f t="shared" si="224"/>
        <v>2</v>
      </c>
      <c r="U109" s="5">
        <f t="shared" si="224"/>
        <v>2</v>
      </c>
      <c r="V109" s="5">
        <f t="shared" si="224"/>
        <v>2</v>
      </c>
      <c r="W109" s="5">
        <f t="shared" si="224"/>
        <v>2</v>
      </c>
      <c r="X109" s="5">
        <f t="shared" si="224"/>
        <v>1</v>
      </c>
      <c r="Y109" s="5">
        <f t="shared" si="224"/>
        <v>1</v>
      </c>
      <c r="Z109" s="5">
        <f t="shared" si="224"/>
        <v>1</v>
      </c>
      <c r="AA109" s="5">
        <f t="shared" si="224"/>
        <v>1</v>
      </c>
      <c r="AB109" s="5">
        <f t="shared" si="224"/>
        <v>1</v>
      </c>
      <c r="AC109" s="5">
        <f t="shared" si="224"/>
        <v>1</v>
      </c>
      <c r="AD109" s="5">
        <f t="shared" si="224"/>
        <v>1</v>
      </c>
      <c r="AE109" s="5">
        <f t="shared" si="224"/>
        <v>1</v>
      </c>
      <c r="AF109" s="5">
        <f t="shared" si="224"/>
        <v>1</v>
      </c>
      <c r="AG109" s="5">
        <f t="shared" si="224"/>
        <v>1</v>
      </c>
      <c r="AH109" s="5">
        <f t="shared" si="224"/>
        <v>1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7"/>
      <c r="BE109" s="3"/>
      <c r="BF109" s="48"/>
      <c r="BG109" s="48"/>
      <c r="BH109" s="48"/>
      <c r="BI109" s="48"/>
      <c r="BJ109" s="48"/>
      <c r="BK109" s="48"/>
      <c r="BL109" s="48"/>
      <c r="BM109" s="48"/>
      <c r="BN109" s="48"/>
      <c r="BO109" s="49"/>
      <c r="BP109" s="49"/>
      <c r="BQ109" s="49"/>
      <c r="BR109" s="49"/>
      <c r="BS109" s="49"/>
      <c r="BT109" s="50"/>
      <c r="BU109" s="51"/>
      <c r="BV109" s="51"/>
      <c r="BW109" s="51"/>
      <c r="BX109" s="51"/>
      <c r="BY109" s="51"/>
      <c r="BZ109" s="51"/>
      <c r="CA109" s="51"/>
      <c r="CB109" s="51"/>
    </row>
    <row r="110" spans="1:88" s="18" customFormat="1" ht="21" customHeight="1" x14ac:dyDescent="0.2">
      <c r="A110" s="1"/>
      <c r="B110" s="1468"/>
      <c r="C110" s="101" t="s">
        <v>200</v>
      </c>
      <c r="D110" s="14">
        <f>SUM(D107:D109)</f>
        <v>2</v>
      </c>
      <c r="E110" s="14">
        <f t="shared" ref="E110:AH110" si="225">SUM(E107:E109)</f>
        <v>2</v>
      </c>
      <c r="F110" s="14">
        <f t="shared" si="225"/>
        <v>1</v>
      </c>
      <c r="G110" s="14">
        <f t="shared" si="225"/>
        <v>1</v>
      </c>
      <c r="H110" s="14">
        <f t="shared" si="225"/>
        <v>1</v>
      </c>
      <c r="I110" s="14">
        <f t="shared" si="225"/>
        <v>1</v>
      </c>
      <c r="J110" s="14">
        <f t="shared" si="225"/>
        <v>0</v>
      </c>
      <c r="K110" s="14">
        <f t="shared" si="225"/>
        <v>0</v>
      </c>
      <c r="L110" s="14">
        <f t="shared" si="225"/>
        <v>0</v>
      </c>
      <c r="M110" s="14">
        <f t="shared" si="225"/>
        <v>0</v>
      </c>
      <c r="N110" s="14">
        <f t="shared" si="225"/>
        <v>0</v>
      </c>
      <c r="O110" s="14">
        <f t="shared" si="225"/>
        <v>0</v>
      </c>
      <c r="P110" s="14">
        <f t="shared" si="225"/>
        <v>1</v>
      </c>
      <c r="Q110" s="14">
        <f t="shared" si="225"/>
        <v>2</v>
      </c>
      <c r="R110" s="14">
        <f t="shared" si="225"/>
        <v>2</v>
      </c>
      <c r="S110" s="14">
        <f t="shared" si="225"/>
        <v>2</v>
      </c>
      <c r="T110" s="14">
        <f t="shared" si="225"/>
        <v>2</v>
      </c>
      <c r="U110" s="14">
        <f t="shared" si="225"/>
        <v>2</v>
      </c>
      <c r="V110" s="14">
        <f t="shared" si="225"/>
        <v>2</v>
      </c>
      <c r="W110" s="14">
        <f t="shared" si="225"/>
        <v>2</v>
      </c>
      <c r="X110" s="14">
        <f t="shared" si="225"/>
        <v>1</v>
      </c>
      <c r="Y110" s="14">
        <f t="shared" si="225"/>
        <v>2</v>
      </c>
      <c r="Z110" s="14">
        <f t="shared" si="225"/>
        <v>2</v>
      </c>
      <c r="AA110" s="14">
        <f t="shared" si="225"/>
        <v>1</v>
      </c>
      <c r="AB110" s="14">
        <f t="shared" si="225"/>
        <v>1</v>
      </c>
      <c r="AC110" s="14">
        <f t="shared" si="225"/>
        <v>2</v>
      </c>
      <c r="AD110" s="14">
        <f t="shared" si="225"/>
        <v>2</v>
      </c>
      <c r="AE110" s="14">
        <f t="shared" si="225"/>
        <v>1</v>
      </c>
      <c r="AF110" s="14">
        <f t="shared" si="225"/>
        <v>1</v>
      </c>
      <c r="AG110" s="14">
        <f t="shared" si="225"/>
        <v>1</v>
      </c>
      <c r="AH110" s="14">
        <f t="shared" si="225"/>
        <v>1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7"/>
      <c r="BE110" s="3"/>
      <c r="BF110" s="48"/>
      <c r="BG110" s="48"/>
      <c r="BH110" s="48"/>
      <c r="BI110" s="48"/>
      <c r="BJ110" s="48"/>
      <c r="BK110" s="48"/>
      <c r="BL110" s="48"/>
      <c r="BM110" s="48"/>
      <c r="BN110" s="48"/>
      <c r="BO110" s="49"/>
      <c r="BP110" s="49"/>
      <c r="BQ110" s="49"/>
      <c r="BR110" s="49"/>
      <c r="BS110" s="49"/>
      <c r="BT110" s="50"/>
      <c r="BU110" s="51"/>
      <c r="BV110" s="51"/>
      <c r="BW110" s="51"/>
      <c r="BX110" s="51"/>
      <c r="BY110" s="51"/>
      <c r="BZ110" s="51"/>
      <c r="CA110" s="51"/>
      <c r="CB110" s="51"/>
    </row>
    <row r="111" spans="1:88" s="18" customFormat="1" ht="21" customHeight="1" x14ac:dyDescent="0.2">
      <c r="A111" s="1"/>
      <c r="B111" s="1468"/>
      <c r="C111" s="103" t="s">
        <v>36</v>
      </c>
      <c r="D111" s="5">
        <f t="shared" ref="D111:AH111" si="226">COUNTIF(D$45:D$58,"L")</f>
        <v>0</v>
      </c>
      <c r="E111" s="5">
        <f t="shared" si="226"/>
        <v>0</v>
      </c>
      <c r="F111" s="5">
        <f t="shared" si="226"/>
        <v>0</v>
      </c>
      <c r="G111" s="5">
        <f t="shared" si="226"/>
        <v>0</v>
      </c>
      <c r="H111" s="5">
        <f t="shared" si="226"/>
        <v>0</v>
      </c>
      <c r="I111" s="5">
        <f t="shared" si="226"/>
        <v>0</v>
      </c>
      <c r="J111" s="5">
        <f t="shared" si="226"/>
        <v>0</v>
      </c>
      <c r="K111" s="5">
        <f t="shared" si="226"/>
        <v>0</v>
      </c>
      <c r="L111" s="5">
        <f t="shared" si="226"/>
        <v>0</v>
      </c>
      <c r="M111" s="5">
        <f t="shared" si="226"/>
        <v>0</v>
      </c>
      <c r="N111" s="5">
        <f t="shared" si="226"/>
        <v>0</v>
      </c>
      <c r="O111" s="5">
        <f t="shared" si="226"/>
        <v>0</v>
      </c>
      <c r="P111" s="5">
        <f t="shared" si="226"/>
        <v>0</v>
      </c>
      <c r="Q111" s="5">
        <f t="shared" si="226"/>
        <v>0</v>
      </c>
      <c r="R111" s="5">
        <f t="shared" si="226"/>
        <v>0</v>
      </c>
      <c r="S111" s="5">
        <f t="shared" si="226"/>
        <v>0</v>
      </c>
      <c r="T111" s="5">
        <f t="shared" si="226"/>
        <v>0</v>
      </c>
      <c r="U111" s="5">
        <f t="shared" si="226"/>
        <v>0</v>
      </c>
      <c r="V111" s="5">
        <f t="shared" si="226"/>
        <v>0</v>
      </c>
      <c r="W111" s="5">
        <f t="shared" si="226"/>
        <v>0</v>
      </c>
      <c r="X111" s="5">
        <f t="shared" si="226"/>
        <v>0</v>
      </c>
      <c r="Y111" s="5">
        <f t="shared" si="226"/>
        <v>0</v>
      </c>
      <c r="Z111" s="5">
        <f t="shared" si="226"/>
        <v>0</v>
      </c>
      <c r="AA111" s="5">
        <f t="shared" si="226"/>
        <v>0</v>
      </c>
      <c r="AB111" s="5">
        <f t="shared" si="226"/>
        <v>0</v>
      </c>
      <c r="AC111" s="5">
        <f t="shared" si="226"/>
        <v>0</v>
      </c>
      <c r="AD111" s="5">
        <f t="shared" si="226"/>
        <v>0</v>
      </c>
      <c r="AE111" s="5">
        <f t="shared" si="226"/>
        <v>0</v>
      </c>
      <c r="AF111" s="5">
        <f t="shared" si="226"/>
        <v>0</v>
      </c>
      <c r="AG111" s="5">
        <f t="shared" si="226"/>
        <v>0</v>
      </c>
      <c r="AH111" s="5">
        <f t="shared" si="226"/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7"/>
      <c r="BE111" s="3"/>
      <c r="BF111" s="48"/>
      <c r="BG111" s="48"/>
      <c r="BH111" s="48"/>
      <c r="BI111" s="48"/>
      <c r="BJ111" s="48"/>
      <c r="BK111" s="48"/>
      <c r="BL111" s="48"/>
      <c r="BM111" s="48"/>
      <c r="BN111" s="48"/>
      <c r="BO111" s="49"/>
      <c r="BP111" s="49"/>
      <c r="BQ111" s="49"/>
      <c r="BR111" s="49"/>
      <c r="BS111" s="49"/>
      <c r="BT111" s="50"/>
      <c r="BU111" s="51"/>
      <c r="BV111" s="51"/>
      <c r="BW111" s="51"/>
      <c r="BX111" s="51"/>
      <c r="BY111" s="51"/>
      <c r="BZ111" s="51"/>
      <c r="CA111" s="51"/>
      <c r="CB111" s="51"/>
    </row>
    <row r="112" spans="1:88" s="18" customFormat="1" ht="21" customHeight="1" x14ac:dyDescent="0.2">
      <c r="A112" s="1"/>
      <c r="B112" s="1468"/>
      <c r="C112" s="103" t="s">
        <v>37</v>
      </c>
      <c r="D112" s="5">
        <f t="shared" ref="D112:AH112" si="227">COUNTIF(D$45:D$58,"B")</f>
        <v>2</v>
      </c>
      <c r="E112" s="5">
        <f t="shared" si="227"/>
        <v>2</v>
      </c>
      <c r="F112" s="5">
        <f t="shared" si="227"/>
        <v>0</v>
      </c>
      <c r="G112" s="5">
        <f t="shared" si="227"/>
        <v>0</v>
      </c>
      <c r="H112" s="5">
        <f t="shared" si="227"/>
        <v>2</v>
      </c>
      <c r="I112" s="5">
        <f t="shared" si="227"/>
        <v>2</v>
      </c>
      <c r="J112" s="5">
        <f t="shared" si="227"/>
        <v>2</v>
      </c>
      <c r="K112" s="5">
        <f t="shared" si="227"/>
        <v>2</v>
      </c>
      <c r="L112" s="5">
        <f t="shared" si="227"/>
        <v>2</v>
      </c>
      <c r="M112" s="5">
        <f t="shared" si="227"/>
        <v>0</v>
      </c>
      <c r="N112" s="5">
        <f t="shared" si="227"/>
        <v>0</v>
      </c>
      <c r="O112" s="5">
        <f t="shared" si="227"/>
        <v>2</v>
      </c>
      <c r="P112" s="5">
        <f t="shared" si="227"/>
        <v>2</v>
      </c>
      <c r="Q112" s="5">
        <f t="shared" si="227"/>
        <v>2</v>
      </c>
      <c r="R112" s="5">
        <f t="shared" si="227"/>
        <v>2</v>
      </c>
      <c r="S112" s="5">
        <f t="shared" si="227"/>
        <v>2</v>
      </c>
      <c r="T112" s="5">
        <f t="shared" si="227"/>
        <v>0</v>
      </c>
      <c r="U112" s="5">
        <f t="shared" si="227"/>
        <v>0</v>
      </c>
      <c r="V112" s="5">
        <f t="shared" si="227"/>
        <v>2</v>
      </c>
      <c r="W112" s="5">
        <f t="shared" si="227"/>
        <v>2</v>
      </c>
      <c r="X112" s="5">
        <f t="shared" si="227"/>
        <v>2</v>
      </c>
      <c r="Y112" s="5">
        <f t="shared" si="227"/>
        <v>2</v>
      </c>
      <c r="Z112" s="5">
        <f t="shared" si="227"/>
        <v>2</v>
      </c>
      <c r="AA112" s="5">
        <f t="shared" si="227"/>
        <v>0</v>
      </c>
      <c r="AB112" s="5">
        <f t="shared" si="227"/>
        <v>0</v>
      </c>
      <c r="AC112" s="5">
        <f t="shared" si="227"/>
        <v>2</v>
      </c>
      <c r="AD112" s="5">
        <f t="shared" si="227"/>
        <v>2</v>
      </c>
      <c r="AE112" s="5">
        <f t="shared" si="227"/>
        <v>2</v>
      </c>
      <c r="AF112" s="5">
        <f t="shared" si="227"/>
        <v>2</v>
      </c>
      <c r="AG112" s="5">
        <f t="shared" si="227"/>
        <v>2</v>
      </c>
      <c r="AH112" s="5">
        <f t="shared" si="227"/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7"/>
      <c r="BE112" s="3"/>
      <c r="BF112" s="48"/>
      <c r="BG112" s="48"/>
      <c r="BH112" s="48"/>
      <c r="BI112" s="48"/>
      <c r="BJ112" s="48"/>
      <c r="BK112" s="48"/>
      <c r="BL112" s="48"/>
      <c r="BM112" s="48"/>
      <c r="BN112" s="48"/>
      <c r="BO112" s="49"/>
      <c r="BP112" s="49"/>
      <c r="BQ112" s="49"/>
      <c r="BR112" s="49"/>
      <c r="BS112" s="49"/>
      <c r="BT112" s="50"/>
      <c r="BU112" s="51"/>
      <c r="BV112" s="51"/>
      <c r="BW112" s="51"/>
      <c r="BX112" s="51"/>
      <c r="BY112" s="51"/>
      <c r="BZ112" s="51"/>
      <c r="CA112" s="51"/>
      <c r="CB112" s="51"/>
    </row>
    <row r="113" spans="1:88" s="18" customFormat="1" ht="21" customHeight="1" x14ac:dyDescent="0.2">
      <c r="A113" s="1"/>
      <c r="B113" s="1468"/>
      <c r="C113" s="103" t="s">
        <v>38</v>
      </c>
      <c r="D113" s="5">
        <f t="shared" ref="D113:AH113" si="228">COUNTIF(D$45:D$58,"SA")</f>
        <v>0</v>
      </c>
      <c r="E113" s="5">
        <f t="shared" si="228"/>
        <v>0</v>
      </c>
      <c r="F113" s="5">
        <f t="shared" si="228"/>
        <v>0</v>
      </c>
      <c r="G113" s="5">
        <f t="shared" si="228"/>
        <v>0</v>
      </c>
      <c r="H113" s="5">
        <f t="shared" si="228"/>
        <v>0</v>
      </c>
      <c r="I113" s="5">
        <f t="shared" si="228"/>
        <v>0</v>
      </c>
      <c r="J113" s="5">
        <f t="shared" si="228"/>
        <v>0</v>
      </c>
      <c r="K113" s="5">
        <f t="shared" si="228"/>
        <v>0</v>
      </c>
      <c r="L113" s="5">
        <f t="shared" si="228"/>
        <v>0</v>
      </c>
      <c r="M113" s="5">
        <f t="shared" si="228"/>
        <v>0</v>
      </c>
      <c r="N113" s="5">
        <f t="shared" si="228"/>
        <v>0</v>
      </c>
      <c r="O113" s="5">
        <f t="shared" si="228"/>
        <v>0</v>
      </c>
      <c r="P113" s="5">
        <f t="shared" si="228"/>
        <v>0</v>
      </c>
      <c r="Q113" s="5">
        <f t="shared" si="228"/>
        <v>0</v>
      </c>
      <c r="R113" s="5">
        <f t="shared" si="228"/>
        <v>0</v>
      </c>
      <c r="S113" s="5">
        <f t="shared" si="228"/>
        <v>0</v>
      </c>
      <c r="T113" s="5">
        <f t="shared" si="228"/>
        <v>0</v>
      </c>
      <c r="U113" s="5">
        <f t="shared" si="228"/>
        <v>0</v>
      </c>
      <c r="V113" s="5">
        <f t="shared" si="228"/>
        <v>0</v>
      </c>
      <c r="W113" s="5">
        <f t="shared" si="228"/>
        <v>0</v>
      </c>
      <c r="X113" s="5">
        <f t="shared" si="228"/>
        <v>0</v>
      </c>
      <c r="Y113" s="5">
        <f t="shared" si="228"/>
        <v>0</v>
      </c>
      <c r="Z113" s="5">
        <f t="shared" si="228"/>
        <v>0</v>
      </c>
      <c r="AA113" s="5">
        <f t="shared" si="228"/>
        <v>0</v>
      </c>
      <c r="AB113" s="5">
        <f t="shared" si="228"/>
        <v>0</v>
      </c>
      <c r="AC113" s="5">
        <f t="shared" si="228"/>
        <v>0</v>
      </c>
      <c r="AD113" s="5">
        <f t="shared" si="228"/>
        <v>0</v>
      </c>
      <c r="AE113" s="5">
        <f t="shared" si="228"/>
        <v>0</v>
      </c>
      <c r="AF113" s="5">
        <f t="shared" si="228"/>
        <v>0</v>
      </c>
      <c r="AG113" s="5">
        <f t="shared" si="228"/>
        <v>0</v>
      </c>
      <c r="AH113" s="5">
        <f t="shared" si="228"/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47"/>
      <c r="BE113" s="3"/>
      <c r="BF113" s="48"/>
      <c r="BG113" s="48"/>
      <c r="BH113" s="48"/>
      <c r="BI113" s="48"/>
      <c r="BJ113" s="48"/>
      <c r="BK113" s="48"/>
      <c r="BL113" s="48"/>
      <c r="BM113" s="48"/>
      <c r="BN113" s="48"/>
      <c r="BO113" s="49"/>
      <c r="BP113" s="49"/>
      <c r="BQ113" s="49"/>
      <c r="BR113" s="49"/>
      <c r="BS113" s="49"/>
      <c r="BT113" s="50"/>
      <c r="BU113" s="51"/>
      <c r="BV113" s="51"/>
      <c r="BW113" s="51"/>
      <c r="BX113" s="51"/>
      <c r="BY113" s="51"/>
      <c r="BZ113" s="51"/>
      <c r="CA113" s="51"/>
      <c r="CB113" s="51"/>
    </row>
    <row r="114" spans="1:88" s="18" customFormat="1" ht="21" customHeight="1" x14ac:dyDescent="0.2">
      <c r="A114" s="1"/>
      <c r="B114" s="1468"/>
      <c r="C114" s="103" t="s">
        <v>183</v>
      </c>
      <c r="D114" s="5">
        <f t="shared" ref="D114:AH114" si="229">COUNTIF(D$45:D$58,"SAT")</f>
        <v>0</v>
      </c>
      <c r="E114" s="5">
        <f t="shared" si="229"/>
        <v>0</v>
      </c>
      <c r="F114" s="5">
        <f t="shared" si="229"/>
        <v>0</v>
      </c>
      <c r="G114" s="5">
        <f t="shared" si="229"/>
        <v>0</v>
      </c>
      <c r="H114" s="5">
        <f t="shared" si="229"/>
        <v>0</v>
      </c>
      <c r="I114" s="5">
        <f t="shared" si="229"/>
        <v>0</v>
      </c>
      <c r="J114" s="5">
        <f t="shared" si="229"/>
        <v>0</v>
      </c>
      <c r="K114" s="5">
        <f t="shared" si="229"/>
        <v>0</v>
      </c>
      <c r="L114" s="5">
        <f t="shared" si="229"/>
        <v>0</v>
      </c>
      <c r="M114" s="5">
        <f t="shared" si="229"/>
        <v>0</v>
      </c>
      <c r="N114" s="5">
        <f t="shared" si="229"/>
        <v>0</v>
      </c>
      <c r="O114" s="5">
        <f t="shared" si="229"/>
        <v>0</v>
      </c>
      <c r="P114" s="5">
        <f t="shared" si="229"/>
        <v>0</v>
      </c>
      <c r="Q114" s="5">
        <f t="shared" si="229"/>
        <v>0</v>
      </c>
      <c r="R114" s="5">
        <f t="shared" si="229"/>
        <v>0</v>
      </c>
      <c r="S114" s="5">
        <f t="shared" si="229"/>
        <v>0</v>
      </c>
      <c r="T114" s="5">
        <f t="shared" si="229"/>
        <v>0</v>
      </c>
      <c r="U114" s="5">
        <f t="shared" si="229"/>
        <v>0</v>
      </c>
      <c r="V114" s="5">
        <f t="shared" si="229"/>
        <v>0</v>
      </c>
      <c r="W114" s="5">
        <f t="shared" si="229"/>
        <v>0</v>
      </c>
      <c r="X114" s="5">
        <f t="shared" si="229"/>
        <v>0</v>
      </c>
      <c r="Y114" s="5">
        <f t="shared" si="229"/>
        <v>0</v>
      </c>
      <c r="Z114" s="5">
        <f t="shared" si="229"/>
        <v>0</v>
      </c>
      <c r="AA114" s="5">
        <f t="shared" si="229"/>
        <v>0</v>
      </c>
      <c r="AB114" s="5">
        <f t="shared" si="229"/>
        <v>0</v>
      </c>
      <c r="AC114" s="5">
        <f t="shared" si="229"/>
        <v>0</v>
      </c>
      <c r="AD114" s="5">
        <f t="shared" si="229"/>
        <v>0</v>
      </c>
      <c r="AE114" s="5">
        <f t="shared" si="229"/>
        <v>0</v>
      </c>
      <c r="AF114" s="5">
        <f t="shared" si="229"/>
        <v>0</v>
      </c>
      <c r="AG114" s="5">
        <f t="shared" si="229"/>
        <v>0</v>
      </c>
      <c r="AH114" s="5">
        <f t="shared" si="229"/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47"/>
      <c r="BE114" s="3"/>
      <c r="BF114" s="48"/>
      <c r="BG114" s="48"/>
      <c r="BH114" s="48"/>
      <c r="BI114" s="48"/>
      <c r="BJ114" s="48"/>
      <c r="BK114" s="48"/>
      <c r="BL114" s="48"/>
      <c r="BM114" s="48"/>
      <c r="BN114" s="48"/>
      <c r="BO114" s="49"/>
      <c r="BP114" s="49"/>
      <c r="BQ114" s="49"/>
      <c r="BR114" s="49"/>
      <c r="BS114" s="49"/>
      <c r="BT114" s="50"/>
      <c r="BU114" s="51"/>
      <c r="BV114" s="51"/>
      <c r="BW114" s="51"/>
      <c r="BX114" s="51"/>
      <c r="BY114" s="51"/>
      <c r="BZ114" s="51"/>
      <c r="CA114" s="51"/>
      <c r="CB114" s="51"/>
    </row>
    <row r="115" spans="1:88" s="18" customFormat="1" ht="21" customHeight="1" x14ac:dyDescent="0.2">
      <c r="A115" s="1"/>
      <c r="B115" s="1468"/>
      <c r="C115" s="103" t="s">
        <v>39</v>
      </c>
      <c r="D115" s="5">
        <f t="shared" ref="D115:AH115" si="230">COUNTIF(D$45:D$58,"SE")</f>
        <v>0</v>
      </c>
      <c r="E115" s="5">
        <f t="shared" si="230"/>
        <v>0</v>
      </c>
      <c r="F115" s="5">
        <f t="shared" si="230"/>
        <v>0</v>
      </c>
      <c r="G115" s="5">
        <f t="shared" si="230"/>
        <v>0</v>
      </c>
      <c r="H115" s="5">
        <f t="shared" si="230"/>
        <v>0</v>
      </c>
      <c r="I115" s="5">
        <f t="shared" si="230"/>
        <v>0</v>
      </c>
      <c r="J115" s="5">
        <f t="shared" si="230"/>
        <v>0</v>
      </c>
      <c r="K115" s="5">
        <f t="shared" si="230"/>
        <v>0</v>
      </c>
      <c r="L115" s="5">
        <f t="shared" si="230"/>
        <v>0</v>
      </c>
      <c r="M115" s="5">
        <f t="shared" si="230"/>
        <v>0</v>
      </c>
      <c r="N115" s="5">
        <f t="shared" si="230"/>
        <v>1</v>
      </c>
      <c r="O115" s="5">
        <f t="shared" si="230"/>
        <v>0</v>
      </c>
      <c r="P115" s="5">
        <f t="shared" si="230"/>
        <v>0</v>
      </c>
      <c r="Q115" s="5">
        <f t="shared" si="230"/>
        <v>1</v>
      </c>
      <c r="R115" s="5">
        <f t="shared" si="230"/>
        <v>1</v>
      </c>
      <c r="S115" s="5">
        <f t="shared" si="230"/>
        <v>0</v>
      </c>
      <c r="T115" s="5">
        <f t="shared" si="230"/>
        <v>0</v>
      </c>
      <c r="U115" s="5">
        <f t="shared" si="230"/>
        <v>0</v>
      </c>
      <c r="V115" s="5">
        <f t="shared" si="230"/>
        <v>0</v>
      </c>
      <c r="W115" s="5">
        <f t="shared" si="230"/>
        <v>0</v>
      </c>
      <c r="X115" s="5">
        <f t="shared" si="230"/>
        <v>0</v>
      </c>
      <c r="Y115" s="5">
        <f t="shared" si="230"/>
        <v>0</v>
      </c>
      <c r="Z115" s="5">
        <f t="shared" si="230"/>
        <v>0</v>
      </c>
      <c r="AA115" s="5">
        <f t="shared" si="230"/>
        <v>0</v>
      </c>
      <c r="AB115" s="5">
        <f t="shared" si="230"/>
        <v>0</v>
      </c>
      <c r="AC115" s="5">
        <f t="shared" si="230"/>
        <v>0</v>
      </c>
      <c r="AD115" s="5">
        <f t="shared" si="230"/>
        <v>0</v>
      </c>
      <c r="AE115" s="5">
        <f t="shared" si="230"/>
        <v>0</v>
      </c>
      <c r="AF115" s="5">
        <f t="shared" si="230"/>
        <v>0</v>
      </c>
      <c r="AG115" s="5">
        <f t="shared" si="230"/>
        <v>0</v>
      </c>
      <c r="AH115" s="5">
        <f t="shared" si="230"/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7"/>
      <c r="BE115" s="3"/>
      <c r="BF115" s="48"/>
      <c r="BG115" s="48"/>
      <c r="BH115" s="48"/>
      <c r="BI115" s="48"/>
      <c r="BJ115" s="48"/>
      <c r="BK115" s="48"/>
      <c r="BL115" s="48"/>
      <c r="BM115" s="48"/>
      <c r="BN115" s="48"/>
      <c r="BO115" s="49"/>
      <c r="BP115" s="49"/>
      <c r="BQ115" s="49"/>
      <c r="BR115" s="49"/>
      <c r="BS115" s="49"/>
      <c r="BT115" s="50"/>
      <c r="BU115" s="51"/>
      <c r="BV115" s="51"/>
      <c r="BW115" s="51"/>
      <c r="BX115" s="51"/>
      <c r="BY115" s="51"/>
      <c r="BZ115" s="51"/>
      <c r="CA115" s="51"/>
      <c r="CB115" s="51"/>
    </row>
    <row r="116" spans="1:88" s="57" customFormat="1" ht="21" customHeight="1" x14ac:dyDescent="0.2">
      <c r="A116" s="1"/>
      <c r="B116" s="1468"/>
      <c r="C116" s="103" t="s">
        <v>40</v>
      </c>
      <c r="D116" s="5">
        <f t="shared" ref="D116:AH116" si="231">COUNTIF(D$45:D$58,"TR")</f>
        <v>0</v>
      </c>
      <c r="E116" s="5">
        <f t="shared" si="231"/>
        <v>0</v>
      </c>
      <c r="F116" s="5">
        <f t="shared" si="231"/>
        <v>0</v>
      </c>
      <c r="G116" s="5">
        <f t="shared" si="231"/>
        <v>0</v>
      </c>
      <c r="H116" s="5">
        <f t="shared" si="231"/>
        <v>0</v>
      </c>
      <c r="I116" s="5">
        <f t="shared" si="231"/>
        <v>0</v>
      </c>
      <c r="J116" s="5">
        <f t="shared" si="231"/>
        <v>0</v>
      </c>
      <c r="K116" s="5">
        <f t="shared" si="231"/>
        <v>0</v>
      </c>
      <c r="L116" s="5">
        <f t="shared" si="231"/>
        <v>0</v>
      </c>
      <c r="M116" s="5">
        <f t="shared" si="231"/>
        <v>0</v>
      </c>
      <c r="N116" s="5">
        <f t="shared" si="231"/>
        <v>0</v>
      </c>
      <c r="O116" s="5">
        <f t="shared" si="231"/>
        <v>0</v>
      </c>
      <c r="P116" s="5">
        <f t="shared" si="231"/>
        <v>0</v>
      </c>
      <c r="Q116" s="5">
        <f t="shared" si="231"/>
        <v>0</v>
      </c>
      <c r="R116" s="5">
        <f t="shared" si="231"/>
        <v>0</v>
      </c>
      <c r="S116" s="5">
        <f t="shared" si="231"/>
        <v>0</v>
      </c>
      <c r="T116" s="5">
        <f t="shared" si="231"/>
        <v>0</v>
      </c>
      <c r="U116" s="5">
        <f t="shared" si="231"/>
        <v>0</v>
      </c>
      <c r="V116" s="5">
        <f t="shared" si="231"/>
        <v>0</v>
      </c>
      <c r="W116" s="5">
        <f t="shared" si="231"/>
        <v>0</v>
      </c>
      <c r="X116" s="5">
        <f t="shared" si="231"/>
        <v>0</v>
      </c>
      <c r="Y116" s="5">
        <f t="shared" si="231"/>
        <v>0</v>
      </c>
      <c r="Z116" s="5">
        <f t="shared" si="231"/>
        <v>0</v>
      </c>
      <c r="AA116" s="5">
        <f t="shared" si="231"/>
        <v>0</v>
      </c>
      <c r="AB116" s="5">
        <f t="shared" si="231"/>
        <v>0</v>
      </c>
      <c r="AC116" s="5">
        <f t="shared" si="231"/>
        <v>0</v>
      </c>
      <c r="AD116" s="5">
        <f t="shared" si="231"/>
        <v>0</v>
      </c>
      <c r="AE116" s="5">
        <f t="shared" si="231"/>
        <v>0</v>
      </c>
      <c r="AF116" s="5">
        <f t="shared" si="231"/>
        <v>0</v>
      </c>
      <c r="AG116" s="5">
        <f t="shared" si="231"/>
        <v>0</v>
      </c>
      <c r="AH116" s="5">
        <f t="shared" si="231"/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7"/>
      <c r="BE116" s="3"/>
      <c r="BF116" s="48"/>
      <c r="BG116" s="48"/>
      <c r="BH116" s="48"/>
      <c r="BI116" s="48"/>
      <c r="BJ116" s="48"/>
      <c r="BK116" s="48"/>
      <c r="BL116" s="48"/>
      <c r="BM116" s="48"/>
      <c r="BN116" s="48"/>
      <c r="BO116" s="49"/>
      <c r="BP116" s="49"/>
      <c r="BQ116" s="49"/>
      <c r="BR116" s="49"/>
      <c r="BS116" s="49"/>
      <c r="BT116" s="50"/>
      <c r="BU116" s="51"/>
      <c r="BV116" s="51"/>
      <c r="BW116" s="51"/>
      <c r="BX116" s="51"/>
      <c r="BY116" s="51"/>
      <c r="BZ116" s="51"/>
      <c r="CA116" s="51"/>
      <c r="CB116" s="51"/>
      <c r="CC116" s="18"/>
      <c r="CD116" s="18"/>
      <c r="CE116" s="18"/>
      <c r="CF116" s="18"/>
      <c r="CG116" s="18"/>
      <c r="CH116" s="18"/>
      <c r="CI116" s="18"/>
      <c r="CJ116" s="18"/>
    </row>
    <row r="117" spans="1:88" s="57" customFormat="1" ht="21" customHeight="1" x14ac:dyDescent="0.2">
      <c r="A117" s="48"/>
      <c r="B117" s="1468"/>
      <c r="C117" s="101" t="s">
        <v>58</v>
      </c>
      <c r="D117" s="14">
        <f t="shared" ref="D117:AH117" si="232">COUNTIF(D$45:D$58,"FOTS")</f>
        <v>0</v>
      </c>
      <c r="E117" s="14">
        <f t="shared" si="232"/>
        <v>1</v>
      </c>
      <c r="F117" s="14">
        <f t="shared" si="232"/>
        <v>1</v>
      </c>
      <c r="G117" s="14">
        <f t="shared" si="232"/>
        <v>0</v>
      </c>
      <c r="H117" s="14">
        <f t="shared" si="232"/>
        <v>0</v>
      </c>
      <c r="I117" s="14">
        <f t="shared" si="232"/>
        <v>0</v>
      </c>
      <c r="J117" s="14">
        <f t="shared" si="232"/>
        <v>0</v>
      </c>
      <c r="K117" s="14">
        <f t="shared" si="232"/>
        <v>0</v>
      </c>
      <c r="L117" s="14">
        <f t="shared" si="232"/>
        <v>0</v>
      </c>
      <c r="M117" s="14">
        <f t="shared" si="232"/>
        <v>2</v>
      </c>
      <c r="N117" s="14">
        <f t="shared" si="232"/>
        <v>1</v>
      </c>
      <c r="O117" s="14">
        <f t="shared" si="232"/>
        <v>0</v>
      </c>
      <c r="P117" s="14">
        <f t="shared" si="232"/>
        <v>0</v>
      </c>
      <c r="Q117" s="14">
        <f t="shared" si="232"/>
        <v>0</v>
      </c>
      <c r="R117" s="14">
        <f t="shared" si="232"/>
        <v>0</v>
      </c>
      <c r="S117" s="14">
        <f t="shared" si="232"/>
        <v>0</v>
      </c>
      <c r="T117" s="14">
        <f t="shared" si="232"/>
        <v>0</v>
      </c>
      <c r="U117" s="14">
        <f t="shared" si="232"/>
        <v>0</v>
      </c>
      <c r="V117" s="14">
        <f t="shared" si="232"/>
        <v>0</v>
      </c>
      <c r="W117" s="14">
        <f t="shared" si="232"/>
        <v>0</v>
      </c>
      <c r="X117" s="14">
        <f t="shared" si="232"/>
        <v>0</v>
      </c>
      <c r="Y117" s="14">
        <f t="shared" si="232"/>
        <v>0</v>
      </c>
      <c r="Z117" s="14">
        <f t="shared" si="232"/>
        <v>0</v>
      </c>
      <c r="AA117" s="14">
        <f t="shared" si="232"/>
        <v>0</v>
      </c>
      <c r="AB117" s="14">
        <f t="shared" si="232"/>
        <v>0</v>
      </c>
      <c r="AC117" s="14">
        <f t="shared" si="232"/>
        <v>0</v>
      </c>
      <c r="AD117" s="14">
        <f t="shared" si="232"/>
        <v>0</v>
      </c>
      <c r="AE117" s="14">
        <f t="shared" si="232"/>
        <v>0</v>
      </c>
      <c r="AF117" s="14">
        <f t="shared" si="232"/>
        <v>0</v>
      </c>
      <c r="AG117" s="14">
        <f t="shared" si="232"/>
        <v>0</v>
      </c>
      <c r="AH117" s="14">
        <f t="shared" si="232"/>
        <v>0</v>
      </c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96"/>
      <c r="BE117" s="97"/>
      <c r="BF117" s="48"/>
      <c r="BG117" s="48"/>
      <c r="BH117" s="48"/>
      <c r="BI117" s="48"/>
      <c r="BJ117" s="48"/>
      <c r="BK117" s="48"/>
      <c r="BL117" s="48"/>
      <c r="BM117" s="48"/>
      <c r="BN117" s="48"/>
      <c r="BO117" s="50"/>
      <c r="BP117" s="50"/>
      <c r="BQ117" s="50"/>
      <c r="BR117" s="50"/>
      <c r="BS117" s="50"/>
      <c r="BT117" s="50"/>
      <c r="BU117" s="54"/>
      <c r="BV117" s="54"/>
      <c r="BW117" s="54"/>
      <c r="BX117" s="54"/>
      <c r="BY117" s="54"/>
      <c r="BZ117" s="54"/>
      <c r="CA117" s="54"/>
      <c r="CB117" s="54"/>
    </row>
    <row r="118" spans="1:88" s="18" customFormat="1" ht="21" customHeight="1" x14ac:dyDescent="0.2">
      <c r="A118" s="48"/>
      <c r="B118" s="1468"/>
      <c r="C118" s="101" t="s">
        <v>35</v>
      </c>
      <c r="D118" s="14">
        <f t="shared" ref="D118:AH118" si="233">COUNTIF(D$45:D$58,"DISP")</f>
        <v>0</v>
      </c>
      <c r="E118" s="14">
        <f t="shared" si="233"/>
        <v>0</v>
      </c>
      <c r="F118" s="14">
        <f t="shared" si="233"/>
        <v>0</v>
      </c>
      <c r="G118" s="14">
        <f t="shared" si="233"/>
        <v>0</v>
      </c>
      <c r="H118" s="14">
        <f t="shared" si="233"/>
        <v>0</v>
      </c>
      <c r="I118" s="14">
        <f t="shared" si="233"/>
        <v>0</v>
      </c>
      <c r="J118" s="14">
        <f t="shared" si="233"/>
        <v>0</v>
      </c>
      <c r="K118" s="14">
        <f t="shared" si="233"/>
        <v>0</v>
      </c>
      <c r="L118" s="14">
        <f t="shared" si="233"/>
        <v>0</v>
      </c>
      <c r="M118" s="14">
        <f t="shared" si="233"/>
        <v>0</v>
      </c>
      <c r="N118" s="14">
        <f t="shared" si="233"/>
        <v>0</v>
      </c>
      <c r="O118" s="14">
        <f t="shared" si="233"/>
        <v>0</v>
      </c>
      <c r="P118" s="14">
        <f t="shared" si="233"/>
        <v>0</v>
      </c>
      <c r="Q118" s="14">
        <f t="shared" si="233"/>
        <v>0</v>
      </c>
      <c r="R118" s="14">
        <f t="shared" si="233"/>
        <v>0</v>
      </c>
      <c r="S118" s="14">
        <f t="shared" si="233"/>
        <v>0</v>
      </c>
      <c r="T118" s="14">
        <f t="shared" si="233"/>
        <v>0</v>
      </c>
      <c r="U118" s="14">
        <f t="shared" si="233"/>
        <v>0</v>
      </c>
      <c r="V118" s="14">
        <f t="shared" si="233"/>
        <v>0</v>
      </c>
      <c r="W118" s="14">
        <f t="shared" si="233"/>
        <v>0</v>
      </c>
      <c r="X118" s="14">
        <f t="shared" si="233"/>
        <v>0</v>
      </c>
      <c r="Y118" s="14">
        <f t="shared" si="233"/>
        <v>0</v>
      </c>
      <c r="Z118" s="14">
        <f t="shared" si="233"/>
        <v>0</v>
      </c>
      <c r="AA118" s="14">
        <f t="shared" si="233"/>
        <v>0</v>
      </c>
      <c r="AB118" s="14">
        <f t="shared" si="233"/>
        <v>0</v>
      </c>
      <c r="AC118" s="14">
        <f t="shared" si="233"/>
        <v>0</v>
      </c>
      <c r="AD118" s="14">
        <f t="shared" si="233"/>
        <v>0</v>
      </c>
      <c r="AE118" s="14">
        <f t="shared" si="233"/>
        <v>0</v>
      </c>
      <c r="AF118" s="14">
        <f t="shared" si="233"/>
        <v>0</v>
      </c>
      <c r="AG118" s="14">
        <f t="shared" si="233"/>
        <v>0</v>
      </c>
      <c r="AH118" s="14">
        <f t="shared" si="233"/>
        <v>0</v>
      </c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96"/>
      <c r="BE118" s="97"/>
      <c r="BF118" s="48"/>
      <c r="BG118" s="48"/>
      <c r="BH118" s="48"/>
      <c r="BI118" s="48"/>
      <c r="BJ118" s="48"/>
      <c r="BK118" s="48"/>
      <c r="BL118" s="48"/>
      <c r="BM118" s="48"/>
      <c r="BN118" s="48"/>
      <c r="BO118" s="50"/>
      <c r="BP118" s="50"/>
      <c r="BQ118" s="50"/>
      <c r="BR118" s="50"/>
      <c r="BS118" s="50"/>
      <c r="BT118" s="50"/>
      <c r="BU118" s="54"/>
      <c r="BV118" s="54"/>
      <c r="BW118" s="54"/>
      <c r="BX118" s="54"/>
      <c r="BY118" s="54"/>
      <c r="BZ118" s="54"/>
      <c r="CA118" s="54"/>
      <c r="CB118" s="54"/>
      <c r="CC118" s="57"/>
      <c r="CD118" s="57"/>
      <c r="CE118" s="57"/>
      <c r="CF118" s="57"/>
      <c r="CG118" s="57"/>
      <c r="CH118" s="57"/>
      <c r="CI118" s="57"/>
      <c r="CJ118" s="57"/>
    </row>
    <row r="119" spans="1:88" s="18" customFormat="1" ht="21" customHeight="1" x14ac:dyDescent="0.2">
      <c r="A119" s="99"/>
      <c r="B119" s="1465" t="s">
        <v>23</v>
      </c>
      <c r="C119" s="1466"/>
      <c r="D119" s="129">
        <v>1</v>
      </c>
      <c r="E119" s="129">
        <f t="shared" ref="E119:AH119" si="234">D119+1</f>
        <v>2</v>
      </c>
      <c r="F119" s="129">
        <f t="shared" si="234"/>
        <v>3</v>
      </c>
      <c r="G119" s="129">
        <f t="shared" si="234"/>
        <v>4</v>
      </c>
      <c r="H119" s="129">
        <f t="shared" si="234"/>
        <v>5</v>
      </c>
      <c r="I119" s="129">
        <f t="shared" si="234"/>
        <v>6</v>
      </c>
      <c r="J119" s="129">
        <f t="shared" si="234"/>
        <v>7</v>
      </c>
      <c r="K119" s="602">
        <f t="shared" si="234"/>
        <v>8</v>
      </c>
      <c r="L119" s="129">
        <f t="shared" si="234"/>
        <v>9</v>
      </c>
      <c r="M119" s="129">
        <f t="shared" si="234"/>
        <v>10</v>
      </c>
      <c r="N119" s="129">
        <f t="shared" si="234"/>
        <v>11</v>
      </c>
      <c r="O119" s="129">
        <f t="shared" si="234"/>
        <v>12</v>
      </c>
      <c r="P119" s="129">
        <f t="shared" si="234"/>
        <v>13</v>
      </c>
      <c r="Q119" s="129">
        <f t="shared" si="234"/>
        <v>14</v>
      </c>
      <c r="R119" s="129">
        <f t="shared" si="234"/>
        <v>15</v>
      </c>
      <c r="S119" s="129">
        <f t="shared" si="234"/>
        <v>16</v>
      </c>
      <c r="T119" s="129">
        <f t="shared" si="234"/>
        <v>17</v>
      </c>
      <c r="U119" s="129">
        <f t="shared" si="234"/>
        <v>18</v>
      </c>
      <c r="V119" s="129">
        <f t="shared" si="234"/>
        <v>19</v>
      </c>
      <c r="W119" s="129">
        <f t="shared" si="234"/>
        <v>20</v>
      </c>
      <c r="X119" s="129">
        <f t="shared" si="234"/>
        <v>21</v>
      </c>
      <c r="Y119" s="129">
        <f t="shared" si="234"/>
        <v>22</v>
      </c>
      <c r="Z119" s="129">
        <f t="shared" si="234"/>
        <v>23</v>
      </c>
      <c r="AA119" s="129">
        <f t="shared" si="234"/>
        <v>24</v>
      </c>
      <c r="AB119" s="129">
        <f t="shared" si="234"/>
        <v>25</v>
      </c>
      <c r="AC119" s="129">
        <f t="shared" si="234"/>
        <v>26</v>
      </c>
      <c r="AD119" s="129">
        <f t="shared" si="234"/>
        <v>27</v>
      </c>
      <c r="AE119" s="129">
        <f t="shared" si="234"/>
        <v>28</v>
      </c>
      <c r="AF119" s="129">
        <f t="shared" si="234"/>
        <v>29</v>
      </c>
      <c r="AG119" s="129">
        <f t="shared" si="234"/>
        <v>30</v>
      </c>
      <c r="AH119" s="129">
        <f t="shared" si="234"/>
        <v>31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7"/>
      <c r="BE119" s="3"/>
      <c r="BF119" s="1"/>
      <c r="BG119" s="1"/>
      <c r="BH119" s="1"/>
      <c r="BI119" s="1"/>
      <c r="BJ119" s="1"/>
      <c r="BK119" s="1"/>
      <c r="BL119" s="1"/>
      <c r="BM119" s="1"/>
      <c r="BN119" s="1"/>
      <c r="BO119" s="49"/>
      <c r="BP119" s="49"/>
      <c r="BQ119" s="49"/>
      <c r="BR119" s="49"/>
      <c r="BS119" s="49"/>
      <c r="BT119" s="50"/>
      <c r="BU119" s="51"/>
      <c r="BV119" s="51"/>
      <c r="BW119" s="51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469" t="s">
        <v>203</v>
      </c>
      <c r="C120" s="104" t="s">
        <v>197</v>
      </c>
      <c r="D120" s="5">
        <f t="shared" ref="D120:AH120" si="235">COUNTIF(D60:D60,"fE")+COUNTIF(D60:D60,"fES")+COUNTIF(D60:D60,"fED")+COUNTIF(D60:D60,"fEF")</f>
        <v>0</v>
      </c>
      <c r="E120" s="5">
        <f t="shared" si="235"/>
        <v>0</v>
      </c>
      <c r="F120" s="5">
        <f t="shared" si="235"/>
        <v>1</v>
      </c>
      <c r="G120" s="5">
        <f t="shared" si="235"/>
        <v>1</v>
      </c>
      <c r="H120" s="5">
        <f t="shared" si="235"/>
        <v>0</v>
      </c>
      <c r="I120" s="5">
        <f t="shared" si="235"/>
        <v>0</v>
      </c>
      <c r="J120" s="5">
        <f t="shared" si="235"/>
        <v>0</v>
      </c>
      <c r="K120" s="5">
        <f t="shared" si="235"/>
        <v>0</v>
      </c>
      <c r="L120" s="5">
        <f t="shared" si="235"/>
        <v>0</v>
      </c>
      <c r="M120" s="5">
        <f t="shared" si="235"/>
        <v>0</v>
      </c>
      <c r="N120" s="5">
        <f t="shared" si="235"/>
        <v>0</v>
      </c>
      <c r="O120" s="5">
        <f t="shared" si="235"/>
        <v>0</v>
      </c>
      <c r="P120" s="5">
        <f t="shared" si="235"/>
        <v>0</v>
      </c>
      <c r="Q120" s="5">
        <f t="shared" si="235"/>
        <v>0</v>
      </c>
      <c r="R120" s="5">
        <f t="shared" si="235"/>
        <v>0</v>
      </c>
      <c r="S120" s="5">
        <f t="shared" si="235"/>
        <v>0</v>
      </c>
      <c r="T120" s="5">
        <f t="shared" si="235"/>
        <v>0</v>
      </c>
      <c r="U120" s="5">
        <f t="shared" si="235"/>
        <v>0</v>
      </c>
      <c r="V120" s="5">
        <f t="shared" si="235"/>
        <v>0</v>
      </c>
      <c r="W120" s="5">
        <f t="shared" si="235"/>
        <v>0</v>
      </c>
      <c r="X120" s="5">
        <f t="shared" si="235"/>
        <v>0</v>
      </c>
      <c r="Y120" s="5">
        <f t="shared" si="235"/>
        <v>0</v>
      </c>
      <c r="Z120" s="5">
        <f t="shared" si="235"/>
        <v>0</v>
      </c>
      <c r="AA120" s="5">
        <f t="shared" si="235"/>
        <v>0</v>
      </c>
      <c r="AB120" s="5">
        <f t="shared" si="235"/>
        <v>0</v>
      </c>
      <c r="AC120" s="5">
        <f t="shared" si="235"/>
        <v>0</v>
      </c>
      <c r="AD120" s="5">
        <f t="shared" si="235"/>
        <v>0</v>
      </c>
      <c r="AE120" s="5">
        <f t="shared" si="235"/>
        <v>0</v>
      </c>
      <c r="AF120" s="5">
        <f t="shared" si="235"/>
        <v>0</v>
      </c>
      <c r="AG120" s="5">
        <f t="shared" si="235"/>
        <v>0</v>
      </c>
      <c r="AH120" s="5">
        <f t="shared" si="235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7"/>
      <c r="BE120" s="3"/>
      <c r="BF120" s="48"/>
      <c r="BG120" s="48"/>
      <c r="BH120" s="48"/>
      <c r="BI120" s="48"/>
      <c r="BJ120" s="48"/>
      <c r="BK120" s="48"/>
      <c r="BL120" s="48"/>
      <c r="BM120" s="48"/>
      <c r="BN120" s="48"/>
      <c r="BO120" s="49"/>
      <c r="BP120" s="49"/>
      <c r="BQ120" s="49"/>
      <c r="BR120" s="49"/>
      <c r="BS120" s="49"/>
      <c r="BT120" s="50"/>
      <c r="BU120" s="51"/>
      <c r="BV120" s="51"/>
      <c r="BW120" s="51"/>
      <c r="BX120" s="51"/>
      <c r="BY120" s="51"/>
      <c r="BZ120" s="51"/>
      <c r="CA120" s="51"/>
      <c r="CB120" s="51"/>
    </row>
    <row r="121" spans="1:88" s="18" customFormat="1" ht="21" customHeight="1" x14ac:dyDescent="0.2">
      <c r="A121" s="1"/>
      <c r="B121" s="1469"/>
      <c r="C121" s="104" t="s">
        <v>198</v>
      </c>
      <c r="D121" s="5">
        <f t="shared" ref="D121:AH121" si="236">COUNTIF(D61:D65,"fE")+COUNTIF(D61:D65,"fES")+COUNTIF(D61:D65,"fED")+COUNTIF(D61:D65,"fEF")</f>
        <v>0</v>
      </c>
      <c r="E121" s="5">
        <f t="shared" si="236"/>
        <v>0</v>
      </c>
      <c r="F121" s="5">
        <f t="shared" si="236"/>
        <v>1</v>
      </c>
      <c r="G121" s="5">
        <f t="shared" si="236"/>
        <v>1</v>
      </c>
      <c r="H121" s="5">
        <f t="shared" si="236"/>
        <v>1</v>
      </c>
      <c r="I121" s="5">
        <f t="shared" si="236"/>
        <v>1</v>
      </c>
      <c r="J121" s="5">
        <f t="shared" si="236"/>
        <v>1</v>
      </c>
      <c r="K121" s="5">
        <f t="shared" si="236"/>
        <v>0</v>
      </c>
      <c r="L121" s="5">
        <f t="shared" si="236"/>
        <v>0</v>
      </c>
      <c r="M121" s="5">
        <f t="shared" si="236"/>
        <v>0</v>
      </c>
      <c r="N121" s="5">
        <f t="shared" si="236"/>
        <v>0</v>
      </c>
      <c r="O121" s="5">
        <f t="shared" si="236"/>
        <v>0</v>
      </c>
      <c r="P121" s="5">
        <f t="shared" si="236"/>
        <v>0</v>
      </c>
      <c r="Q121" s="5">
        <f t="shared" si="236"/>
        <v>0</v>
      </c>
      <c r="R121" s="5">
        <f t="shared" si="236"/>
        <v>0</v>
      </c>
      <c r="S121" s="5">
        <f t="shared" si="236"/>
        <v>0</v>
      </c>
      <c r="T121" s="5">
        <f t="shared" si="236"/>
        <v>0</v>
      </c>
      <c r="U121" s="5">
        <f t="shared" si="236"/>
        <v>0</v>
      </c>
      <c r="V121" s="5">
        <f t="shared" si="236"/>
        <v>0</v>
      </c>
      <c r="W121" s="5">
        <f t="shared" si="236"/>
        <v>0</v>
      </c>
      <c r="X121" s="5">
        <f t="shared" si="236"/>
        <v>0</v>
      </c>
      <c r="Y121" s="5">
        <f t="shared" si="236"/>
        <v>0</v>
      </c>
      <c r="Z121" s="5">
        <f t="shared" si="236"/>
        <v>0</v>
      </c>
      <c r="AA121" s="5">
        <f t="shared" si="236"/>
        <v>0</v>
      </c>
      <c r="AB121" s="5">
        <f t="shared" si="236"/>
        <v>0</v>
      </c>
      <c r="AC121" s="5">
        <f t="shared" si="236"/>
        <v>0</v>
      </c>
      <c r="AD121" s="5">
        <f t="shared" si="236"/>
        <v>0</v>
      </c>
      <c r="AE121" s="5">
        <f t="shared" si="236"/>
        <v>0</v>
      </c>
      <c r="AF121" s="5">
        <f t="shared" si="236"/>
        <v>0</v>
      </c>
      <c r="AG121" s="5">
        <f t="shared" si="236"/>
        <v>0</v>
      </c>
      <c r="AH121" s="5">
        <f t="shared" si="236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7"/>
      <c r="BE121" s="3"/>
      <c r="BF121" s="48"/>
      <c r="BG121" s="48"/>
      <c r="BH121" s="48"/>
      <c r="BI121" s="48"/>
      <c r="BJ121" s="48"/>
      <c r="BK121" s="48"/>
      <c r="BL121" s="48"/>
      <c r="BM121" s="48"/>
      <c r="BN121" s="48"/>
      <c r="BO121" s="49"/>
      <c r="BP121" s="49"/>
      <c r="BQ121" s="49"/>
      <c r="BR121" s="49"/>
      <c r="BS121" s="49"/>
      <c r="BT121" s="50"/>
      <c r="BU121" s="51"/>
      <c r="BV121" s="51"/>
      <c r="BW121" s="51"/>
      <c r="BX121" s="51"/>
      <c r="BY121" s="51"/>
      <c r="BZ121" s="51"/>
      <c r="CA121" s="51"/>
      <c r="CB121" s="51"/>
    </row>
    <row r="122" spans="1:88" s="18" customFormat="1" ht="21" customHeight="1" x14ac:dyDescent="0.2">
      <c r="A122" s="1"/>
      <c r="B122" s="1469"/>
      <c r="C122" s="104" t="s">
        <v>199</v>
      </c>
      <c r="D122" s="5">
        <f t="shared" ref="D122:AH122" si="237">+COUNTIF(D66:D75,"fE")+COUNTIF(D66:D75,"fES")+COUNTIF(D66:D75,"fED")+COUNTIF(D66:D75,"fEF")</f>
        <v>0</v>
      </c>
      <c r="E122" s="5">
        <f t="shared" si="237"/>
        <v>0</v>
      </c>
      <c r="F122" s="5">
        <f t="shared" si="237"/>
        <v>1</v>
      </c>
      <c r="G122" s="5">
        <f t="shared" si="237"/>
        <v>1</v>
      </c>
      <c r="H122" s="5">
        <f t="shared" si="237"/>
        <v>1</v>
      </c>
      <c r="I122" s="5">
        <f t="shared" si="237"/>
        <v>1</v>
      </c>
      <c r="J122" s="5">
        <f t="shared" si="237"/>
        <v>1</v>
      </c>
      <c r="K122" s="5">
        <f t="shared" si="237"/>
        <v>0</v>
      </c>
      <c r="L122" s="5">
        <f t="shared" si="237"/>
        <v>0</v>
      </c>
      <c r="M122" s="5">
        <f t="shared" si="237"/>
        <v>0</v>
      </c>
      <c r="N122" s="5">
        <f t="shared" si="237"/>
        <v>0</v>
      </c>
      <c r="O122" s="5">
        <f t="shared" si="237"/>
        <v>0</v>
      </c>
      <c r="P122" s="5">
        <f t="shared" si="237"/>
        <v>0</v>
      </c>
      <c r="Q122" s="5">
        <f t="shared" si="237"/>
        <v>0</v>
      </c>
      <c r="R122" s="5">
        <f t="shared" si="237"/>
        <v>0</v>
      </c>
      <c r="S122" s="5">
        <f t="shared" si="237"/>
        <v>0</v>
      </c>
      <c r="T122" s="5">
        <f t="shared" si="237"/>
        <v>0</v>
      </c>
      <c r="U122" s="5">
        <f t="shared" si="237"/>
        <v>0</v>
      </c>
      <c r="V122" s="5">
        <f t="shared" si="237"/>
        <v>1</v>
      </c>
      <c r="W122" s="5">
        <f t="shared" si="237"/>
        <v>1</v>
      </c>
      <c r="X122" s="5">
        <f t="shared" si="237"/>
        <v>1</v>
      </c>
      <c r="Y122" s="5">
        <f t="shared" si="237"/>
        <v>1</v>
      </c>
      <c r="Z122" s="5">
        <f t="shared" si="237"/>
        <v>1</v>
      </c>
      <c r="AA122" s="5">
        <f t="shared" si="237"/>
        <v>1</v>
      </c>
      <c r="AB122" s="5">
        <f t="shared" si="237"/>
        <v>1</v>
      </c>
      <c r="AC122" s="5">
        <f t="shared" si="237"/>
        <v>1</v>
      </c>
      <c r="AD122" s="5">
        <f t="shared" si="237"/>
        <v>1</v>
      </c>
      <c r="AE122" s="5">
        <f t="shared" si="237"/>
        <v>2</v>
      </c>
      <c r="AF122" s="5">
        <f t="shared" si="237"/>
        <v>2</v>
      </c>
      <c r="AG122" s="5">
        <f t="shared" si="237"/>
        <v>2</v>
      </c>
      <c r="AH122" s="5">
        <f t="shared" si="237"/>
        <v>2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7"/>
      <c r="BE122" s="3"/>
      <c r="BF122" s="48"/>
      <c r="BG122" s="48"/>
      <c r="BH122" s="48"/>
      <c r="BI122" s="48"/>
      <c r="BJ122" s="48"/>
      <c r="BK122" s="48"/>
      <c r="BL122" s="48"/>
      <c r="BM122" s="48"/>
      <c r="BN122" s="48"/>
      <c r="BO122" s="49"/>
      <c r="BP122" s="49"/>
      <c r="BQ122" s="49"/>
      <c r="BR122" s="49"/>
      <c r="BS122" s="49"/>
      <c r="BT122" s="50"/>
      <c r="BU122" s="51"/>
      <c r="BV122" s="51"/>
      <c r="BW122" s="51"/>
      <c r="BX122" s="51"/>
      <c r="BY122" s="51"/>
      <c r="BZ122" s="51"/>
      <c r="CA122" s="51"/>
      <c r="CB122" s="51"/>
    </row>
    <row r="123" spans="1:88" s="18" customFormat="1" ht="21" customHeight="1" x14ac:dyDescent="0.2">
      <c r="A123" s="1"/>
      <c r="B123" s="1469"/>
      <c r="C123" s="101" t="s">
        <v>200</v>
      </c>
      <c r="D123" s="14">
        <f>SUM(D120:D122)</f>
        <v>0</v>
      </c>
      <c r="E123" s="14">
        <f t="shared" ref="E123:AE123" si="238">SUM(E120:E122)</f>
        <v>0</v>
      </c>
      <c r="F123" s="14">
        <f t="shared" si="238"/>
        <v>3</v>
      </c>
      <c r="G123" s="14">
        <f t="shared" si="238"/>
        <v>3</v>
      </c>
      <c r="H123" s="14">
        <f t="shared" si="238"/>
        <v>2</v>
      </c>
      <c r="I123" s="14">
        <f t="shared" si="238"/>
        <v>2</v>
      </c>
      <c r="J123" s="14">
        <f t="shared" si="238"/>
        <v>2</v>
      </c>
      <c r="K123" s="14">
        <f t="shared" si="238"/>
        <v>0</v>
      </c>
      <c r="L123" s="14">
        <f t="shared" si="238"/>
        <v>0</v>
      </c>
      <c r="M123" s="14">
        <f t="shared" si="238"/>
        <v>0</v>
      </c>
      <c r="N123" s="14">
        <f t="shared" si="238"/>
        <v>0</v>
      </c>
      <c r="O123" s="14">
        <f t="shared" si="238"/>
        <v>0</v>
      </c>
      <c r="P123" s="14">
        <f t="shared" si="238"/>
        <v>0</v>
      </c>
      <c r="Q123" s="14">
        <f t="shared" si="238"/>
        <v>0</v>
      </c>
      <c r="R123" s="14">
        <f t="shared" si="238"/>
        <v>0</v>
      </c>
      <c r="S123" s="14">
        <f t="shared" si="238"/>
        <v>0</v>
      </c>
      <c r="T123" s="14">
        <f t="shared" si="238"/>
        <v>0</v>
      </c>
      <c r="U123" s="14">
        <f t="shared" si="238"/>
        <v>0</v>
      </c>
      <c r="V123" s="14">
        <f t="shared" si="238"/>
        <v>1</v>
      </c>
      <c r="W123" s="14">
        <f t="shared" si="238"/>
        <v>1</v>
      </c>
      <c r="X123" s="14">
        <f t="shared" si="238"/>
        <v>1</v>
      </c>
      <c r="Y123" s="14">
        <f t="shared" si="238"/>
        <v>1</v>
      </c>
      <c r="Z123" s="14">
        <f t="shared" si="238"/>
        <v>1</v>
      </c>
      <c r="AA123" s="14">
        <f t="shared" si="238"/>
        <v>1</v>
      </c>
      <c r="AB123" s="14">
        <f t="shared" si="238"/>
        <v>1</v>
      </c>
      <c r="AC123" s="14">
        <f t="shared" si="238"/>
        <v>1</v>
      </c>
      <c r="AD123" s="14">
        <f t="shared" si="238"/>
        <v>1</v>
      </c>
      <c r="AE123" s="14">
        <f t="shared" si="238"/>
        <v>2</v>
      </c>
      <c r="AF123" s="14">
        <f>SUM(AF120:AF122)</f>
        <v>2</v>
      </c>
      <c r="AG123" s="14">
        <f>SUM(AG120:AG122)</f>
        <v>2</v>
      </c>
      <c r="AH123" s="14">
        <f>SUM(AH120:AH122)</f>
        <v>2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7"/>
      <c r="BE123" s="3"/>
      <c r="BF123" s="48"/>
      <c r="BG123" s="48"/>
      <c r="BH123" s="48"/>
      <c r="BI123" s="48"/>
      <c r="BJ123" s="48"/>
      <c r="BK123" s="48"/>
      <c r="BL123" s="48"/>
      <c r="BM123" s="48"/>
      <c r="BN123" s="48"/>
      <c r="BO123" s="49"/>
      <c r="BP123" s="49"/>
      <c r="BQ123" s="49"/>
      <c r="BR123" s="49"/>
      <c r="BS123" s="49"/>
      <c r="BT123" s="50"/>
      <c r="BU123" s="51"/>
      <c r="BV123" s="51"/>
      <c r="BW123" s="51"/>
      <c r="BX123" s="51"/>
      <c r="BY123" s="51"/>
      <c r="BZ123" s="51"/>
      <c r="CA123" s="51"/>
      <c r="CB123" s="51"/>
    </row>
    <row r="124" spans="1:88" s="18" customFormat="1" ht="21" customHeight="1" x14ac:dyDescent="0.2">
      <c r="A124" s="1"/>
      <c r="B124" s="1469"/>
      <c r="C124" s="104" t="s">
        <v>36</v>
      </c>
      <c r="D124" s="5">
        <f t="shared" ref="D124:AH124" si="239">COUNTIF(D$60:D$75,"L")</f>
        <v>0</v>
      </c>
      <c r="E124" s="5">
        <f t="shared" si="239"/>
        <v>0</v>
      </c>
      <c r="F124" s="5">
        <f t="shared" si="239"/>
        <v>0</v>
      </c>
      <c r="G124" s="5">
        <f t="shared" si="239"/>
        <v>0</v>
      </c>
      <c r="H124" s="5">
        <f t="shared" si="239"/>
        <v>0</v>
      </c>
      <c r="I124" s="5">
        <f t="shared" si="239"/>
        <v>0</v>
      </c>
      <c r="J124" s="5">
        <f t="shared" si="239"/>
        <v>0</v>
      </c>
      <c r="K124" s="5">
        <f t="shared" si="239"/>
        <v>0</v>
      </c>
      <c r="L124" s="5">
        <f t="shared" si="239"/>
        <v>0</v>
      </c>
      <c r="M124" s="5">
        <f t="shared" si="239"/>
        <v>0</v>
      </c>
      <c r="N124" s="5">
        <f t="shared" si="239"/>
        <v>0</v>
      </c>
      <c r="O124" s="5">
        <f t="shared" si="239"/>
        <v>0</v>
      </c>
      <c r="P124" s="5">
        <f t="shared" si="239"/>
        <v>0</v>
      </c>
      <c r="Q124" s="5">
        <f t="shared" si="239"/>
        <v>0</v>
      </c>
      <c r="R124" s="5">
        <f t="shared" si="239"/>
        <v>0</v>
      </c>
      <c r="S124" s="5">
        <f t="shared" si="239"/>
        <v>0</v>
      </c>
      <c r="T124" s="5">
        <f t="shared" si="239"/>
        <v>0</v>
      </c>
      <c r="U124" s="5">
        <f t="shared" si="239"/>
        <v>0</v>
      </c>
      <c r="V124" s="5">
        <f t="shared" si="239"/>
        <v>0</v>
      </c>
      <c r="W124" s="5">
        <f t="shared" si="239"/>
        <v>0</v>
      </c>
      <c r="X124" s="5">
        <f t="shared" si="239"/>
        <v>0</v>
      </c>
      <c r="Y124" s="5">
        <f t="shared" si="239"/>
        <v>0</v>
      </c>
      <c r="Z124" s="5">
        <f t="shared" si="239"/>
        <v>0</v>
      </c>
      <c r="AA124" s="5">
        <f t="shared" si="239"/>
        <v>0</v>
      </c>
      <c r="AB124" s="5">
        <f t="shared" si="239"/>
        <v>0</v>
      </c>
      <c r="AC124" s="5">
        <f t="shared" si="239"/>
        <v>0</v>
      </c>
      <c r="AD124" s="5">
        <f t="shared" si="239"/>
        <v>0</v>
      </c>
      <c r="AE124" s="5">
        <f t="shared" si="239"/>
        <v>0</v>
      </c>
      <c r="AF124" s="5">
        <f t="shared" si="239"/>
        <v>0</v>
      </c>
      <c r="AG124" s="5">
        <f t="shared" si="239"/>
        <v>0</v>
      </c>
      <c r="AH124" s="5">
        <f t="shared" si="239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7"/>
      <c r="BE124" s="3"/>
      <c r="BF124" s="48"/>
      <c r="BG124" s="48"/>
      <c r="BH124" s="48"/>
      <c r="BI124" s="48"/>
      <c r="BJ124" s="48"/>
      <c r="BK124" s="48"/>
      <c r="BL124" s="48"/>
      <c r="BM124" s="48"/>
      <c r="BN124" s="48"/>
      <c r="BO124" s="49"/>
      <c r="BP124" s="49"/>
      <c r="BQ124" s="49"/>
      <c r="BR124" s="49"/>
      <c r="BS124" s="49"/>
      <c r="BT124" s="50"/>
      <c r="BU124" s="51"/>
      <c r="BV124" s="51"/>
      <c r="BW124" s="51"/>
      <c r="BX124" s="51"/>
      <c r="BY124" s="51"/>
      <c r="BZ124" s="51"/>
      <c r="CA124" s="51"/>
      <c r="CB124" s="51"/>
    </row>
    <row r="125" spans="1:88" s="18" customFormat="1" ht="21" customHeight="1" x14ac:dyDescent="0.2">
      <c r="A125" s="1"/>
      <c r="B125" s="1469"/>
      <c r="C125" s="104" t="s">
        <v>37</v>
      </c>
      <c r="D125" s="5">
        <f t="shared" ref="D125:AH125" si="240">COUNTIF(D$60:D$75,"B")</f>
        <v>2</v>
      </c>
      <c r="E125" s="5">
        <f t="shared" si="240"/>
        <v>2</v>
      </c>
      <c r="F125" s="5">
        <f t="shared" si="240"/>
        <v>0</v>
      </c>
      <c r="G125" s="5">
        <f t="shared" si="240"/>
        <v>0</v>
      </c>
      <c r="H125" s="5">
        <f t="shared" si="240"/>
        <v>2</v>
      </c>
      <c r="I125" s="5">
        <f t="shared" si="240"/>
        <v>2</v>
      </c>
      <c r="J125" s="5">
        <f t="shared" si="240"/>
        <v>2</v>
      </c>
      <c r="K125" s="5">
        <f t="shared" si="240"/>
        <v>2</v>
      </c>
      <c r="L125" s="5">
        <f t="shared" si="240"/>
        <v>2</v>
      </c>
      <c r="M125" s="5">
        <f t="shared" si="240"/>
        <v>0</v>
      </c>
      <c r="N125" s="5">
        <f t="shared" si="240"/>
        <v>0</v>
      </c>
      <c r="O125" s="5">
        <f t="shared" si="240"/>
        <v>2</v>
      </c>
      <c r="P125" s="5">
        <f t="shared" si="240"/>
        <v>2</v>
      </c>
      <c r="Q125" s="5">
        <f t="shared" si="240"/>
        <v>2</v>
      </c>
      <c r="R125" s="5">
        <f t="shared" si="240"/>
        <v>2</v>
      </c>
      <c r="S125" s="5">
        <f t="shared" si="240"/>
        <v>2</v>
      </c>
      <c r="T125" s="5">
        <f t="shared" si="240"/>
        <v>0</v>
      </c>
      <c r="U125" s="5">
        <f t="shared" si="240"/>
        <v>0</v>
      </c>
      <c r="V125" s="5">
        <f t="shared" si="240"/>
        <v>2</v>
      </c>
      <c r="W125" s="5">
        <f t="shared" si="240"/>
        <v>2</v>
      </c>
      <c r="X125" s="5">
        <f t="shared" si="240"/>
        <v>2</v>
      </c>
      <c r="Y125" s="5">
        <f t="shared" si="240"/>
        <v>2</v>
      </c>
      <c r="Z125" s="5">
        <f t="shared" si="240"/>
        <v>2</v>
      </c>
      <c r="AA125" s="5">
        <f t="shared" si="240"/>
        <v>0</v>
      </c>
      <c r="AB125" s="5">
        <f t="shared" si="240"/>
        <v>0</v>
      </c>
      <c r="AC125" s="5">
        <f t="shared" si="240"/>
        <v>2</v>
      </c>
      <c r="AD125" s="5">
        <f t="shared" si="240"/>
        <v>2</v>
      </c>
      <c r="AE125" s="5">
        <f t="shared" si="240"/>
        <v>2</v>
      </c>
      <c r="AF125" s="5">
        <f t="shared" si="240"/>
        <v>2</v>
      </c>
      <c r="AG125" s="5">
        <f t="shared" si="240"/>
        <v>2</v>
      </c>
      <c r="AH125" s="5">
        <f t="shared" si="240"/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7"/>
      <c r="BE125" s="3"/>
      <c r="BF125" s="48"/>
      <c r="BG125" s="48"/>
      <c r="BH125" s="48"/>
      <c r="BI125" s="48"/>
      <c r="BJ125" s="48"/>
      <c r="BK125" s="48"/>
      <c r="BL125" s="48"/>
      <c r="BM125" s="48"/>
      <c r="BN125" s="48"/>
      <c r="BO125" s="49"/>
      <c r="BP125" s="49"/>
      <c r="BQ125" s="49"/>
      <c r="BR125" s="49"/>
      <c r="BS125" s="49"/>
      <c r="BT125" s="50"/>
      <c r="BU125" s="51"/>
      <c r="BV125" s="51"/>
      <c r="BW125" s="51"/>
      <c r="BX125" s="51"/>
      <c r="BY125" s="51"/>
      <c r="BZ125" s="51"/>
      <c r="CA125" s="51"/>
      <c r="CB125" s="51"/>
    </row>
    <row r="126" spans="1:88" s="18" customFormat="1" ht="21" customHeight="1" x14ac:dyDescent="0.2">
      <c r="A126" s="1"/>
      <c r="B126" s="1469"/>
      <c r="C126" s="104" t="s">
        <v>38</v>
      </c>
      <c r="D126" s="5">
        <f t="shared" ref="D126:AH126" si="241">COUNTIF(D$60:D$75,"SA")</f>
        <v>0</v>
      </c>
      <c r="E126" s="5">
        <f t="shared" si="241"/>
        <v>0</v>
      </c>
      <c r="F126" s="5">
        <f t="shared" si="241"/>
        <v>0</v>
      </c>
      <c r="G126" s="5">
        <f t="shared" si="241"/>
        <v>0</v>
      </c>
      <c r="H126" s="5">
        <f t="shared" si="241"/>
        <v>0</v>
      </c>
      <c r="I126" s="5">
        <f t="shared" si="241"/>
        <v>0</v>
      </c>
      <c r="J126" s="5">
        <f t="shared" si="241"/>
        <v>0</v>
      </c>
      <c r="K126" s="5">
        <f t="shared" si="241"/>
        <v>0</v>
      </c>
      <c r="L126" s="5">
        <f t="shared" si="241"/>
        <v>0</v>
      </c>
      <c r="M126" s="5">
        <f t="shared" si="241"/>
        <v>0</v>
      </c>
      <c r="N126" s="5">
        <f t="shared" si="241"/>
        <v>0</v>
      </c>
      <c r="O126" s="5">
        <f t="shared" si="241"/>
        <v>0</v>
      </c>
      <c r="P126" s="5">
        <f t="shared" si="241"/>
        <v>0</v>
      </c>
      <c r="Q126" s="5">
        <f t="shared" si="241"/>
        <v>0</v>
      </c>
      <c r="R126" s="5">
        <f t="shared" si="241"/>
        <v>0</v>
      </c>
      <c r="S126" s="5">
        <f t="shared" si="241"/>
        <v>0</v>
      </c>
      <c r="T126" s="5">
        <f t="shared" si="241"/>
        <v>0</v>
      </c>
      <c r="U126" s="5">
        <f t="shared" si="241"/>
        <v>0</v>
      </c>
      <c r="V126" s="5">
        <f t="shared" si="241"/>
        <v>0</v>
      </c>
      <c r="W126" s="5">
        <f t="shared" si="241"/>
        <v>0</v>
      </c>
      <c r="X126" s="5">
        <f t="shared" si="241"/>
        <v>0</v>
      </c>
      <c r="Y126" s="5">
        <f t="shared" si="241"/>
        <v>0</v>
      </c>
      <c r="Z126" s="5">
        <f t="shared" si="241"/>
        <v>0</v>
      </c>
      <c r="AA126" s="5">
        <f t="shared" si="241"/>
        <v>0</v>
      </c>
      <c r="AB126" s="5">
        <f t="shared" si="241"/>
        <v>0</v>
      </c>
      <c r="AC126" s="5">
        <f t="shared" si="241"/>
        <v>0</v>
      </c>
      <c r="AD126" s="5">
        <f t="shared" si="241"/>
        <v>0</v>
      </c>
      <c r="AE126" s="5">
        <f t="shared" si="241"/>
        <v>0</v>
      </c>
      <c r="AF126" s="5">
        <f t="shared" si="241"/>
        <v>0</v>
      </c>
      <c r="AG126" s="5">
        <f t="shared" si="241"/>
        <v>0</v>
      </c>
      <c r="AH126" s="5">
        <f t="shared" si="241"/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47"/>
      <c r="BE126" s="3"/>
      <c r="BF126" s="48"/>
      <c r="BG126" s="48"/>
      <c r="BH126" s="48"/>
      <c r="BI126" s="48"/>
      <c r="BJ126" s="48"/>
      <c r="BK126" s="48"/>
      <c r="BL126" s="48"/>
      <c r="BM126" s="48"/>
      <c r="BN126" s="48"/>
      <c r="BO126" s="49"/>
      <c r="BP126" s="49"/>
      <c r="BQ126" s="49"/>
      <c r="BR126" s="49"/>
      <c r="BS126" s="49"/>
      <c r="BT126" s="50"/>
      <c r="BU126" s="51"/>
      <c r="BV126" s="51"/>
      <c r="BW126" s="51"/>
      <c r="BX126" s="51"/>
      <c r="BY126" s="51"/>
      <c r="BZ126" s="51"/>
      <c r="CA126" s="51"/>
      <c r="CB126" s="51"/>
    </row>
    <row r="127" spans="1:88" s="18" customFormat="1" ht="21" customHeight="1" x14ac:dyDescent="0.2">
      <c r="A127" s="1"/>
      <c r="B127" s="1469"/>
      <c r="C127" s="104" t="s">
        <v>183</v>
      </c>
      <c r="D127" s="5">
        <f t="shared" ref="D127:AH127" si="242">COUNTIF(D$60:D$75,"SAT")</f>
        <v>0</v>
      </c>
      <c r="E127" s="5">
        <f t="shared" si="242"/>
        <v>0</v>
      </c>
      <c r="F127" s="5">
        <f t="shared" si="242"/>
        <v>0</v>
      </c>
      <c r="G127" s="5">
        <f t="shared" si="242"/>
        <v>0</v>
      </c>
      <c r="H127" s="5">
        <f t="shared" si="242"/>
        <v>0</v>
      </c>
      <c r="I127" s="5">
        <f t="shared" si="242"/>
        <v>0</v>
      </c>
      <c r="J127" s="5">
        <f t="shared" si="242"/>
        <v>0</v>
      </c>
      <c r="K127" s="5">
        <f t="shared" si="242"/>
        <v>0</v>
      </c>
      <c r="L127" s="5">
        <f t="shared" si="242"/>
        <v>0</v>
      </c>
      <c r="M127" s="5">
        <f t="shared" si="242"/>
        <v>0</v>
      </c>
      <c r="N127" s="5">
        <f t="shared" si="242"/>
        <v>0</v>
      </c>
      <c r="O127" s="5">
        <f t="shared" si="242"/>
        <v>0</v>
      </c>
      <c r="P127" s="5">
        <f t="shared" si="242"/>
        <v>0</v>
      </c>
      <c r="Q127" s="5">
        <f t="shared" si="242"/>
        <v>0</v>
      </c>
      <c r="R127" s="5">
        <f t="shared" si="242"/>
        <v>0</v>
      </c>
      <c r="S127" s="5">
        <f t="shared" si="242"/>
        <v>0</v>
      </c>
      <c r="T127" s="5">
        <f t="shared" si="242"/>
        <v>0</v>
      </c>
      <c r="U127" s="5">
        <f t="shared" si="242"/>
        <v>0</v>
      </c>
      <c r="V127" s="5">
        <f t="shared" si="242"/>
        <v>0</v>
      </c>
      <c r="W127" s="5">
        <f t="shared" si="242"/>
        <v>0</v>
      </c>
      <c r="X127" s="5">
        <f t="shared" si="242"/>
        <v>0</v>
      </c>
      <c r="Y127" s="5">
        <f t="shared" si="242"/>
        <v>0</v>
      </c>
      <c r="Z127" s="5">
        <f t="shared" si="242"/>
        <v>0</v>
      </c>
      <c r="AA127" s="5">
        <f t="shared" si="242"/>
        <v>0</v>
      </c>
      <c r="AB127" s="5">
        <f t="shared" si="242"/>
        <v>0</v>
      </c>
      <c r="AC127" s="5">
        <f t="shared" si="242"/>
        <v>0</v>
      </c>
      <c r="AD127" s="5">
        <f t="shared" si="242"/>
        <v>0</v>
      </c>
      <c r="AE127" s="5">
        <f t="shared" si="242"/>
        <v>0</v>
      </c>
      <c r="AF127" s="5">
        <f t="shared" si="242"/>
        <v>0</v>
      </c>
      <c r="AG127" s="5">
        <f t="shared" si="242"/>
        <v>0</v>
      </c>
      <c r="AH127" s="5">
        <f t="shared" si="242"/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47"/>
      <c r="BE127" s="3"/>
      <c r="BF127" s="48"/>
      <c r="BG127" s="48"/>
      <c r="BH127" s="48"/>
      <c r="BI127" s="48"/>
      <c r="BJ127" s="48"/>
      <c r="BK127" s="48"/>
      <c r="BL127" s="48"/>
      <c r="BM127" s="48"/>
      <c r="BN127" s="48"/>
      <c r="BO127" s="49"/>
      <c r="BP127" s="49"/>
      <c r="BQ127" s="49"/>
      <c r="BR127" s="49"/>
      <c r="BS127" s="49"/>
      <c r="BT127" s="50"/>
      <c r="BU127" s="51"/>
      <c r="BV127" s="51"/>
      <c r="BW127" s="51"/>
      <c r="BX127" s="51"/>
      <c r="BY127" s="51"/>
      <c r="BZ127" s="51"/>
      <c r="CA127" s="51"/>
      <c r="CB127" s="51"/>
    </row>
    <row r="128" spans="1:88" s="18" customFormat="1" ht="21" customHeight="1" x14ac:dyDescent="0.2">
      <c r="A128" s="1"/>
      <c r="B128" s="1469"/>
      <c r="C128" s="104" t="s">
        <v>39</v>
      </c>
      <c r="D128" s="5">
        <f t="shared" ref="D128:AH128" si="243">COUNTIF(D$60:D$75,"SE")</f>
        <v>0</v>
      </c>
      <c r="E128" s="5">
        <f t="shared" si="243"/>
        <v>0</v>
      </c>
      <c r="F128" s="5">
        <f t="shared" si="243"/>
        <v>0</v>
      </c>
      <c r="G128" s="5">
        <f t="shared" si="243"/>
        <v>0</v>
      </c>
      <c r="H128" s="5">
        <f t="shared" si="243"/>
        <v>0</v>
      </c>
      <c r="I128" s="5">
        <f t="shared" si="243"/>
        <v>0</v>
      </c>
      <c r="J128" s="5">
        <f t="shared" si="243"/>
        <v>0</v>
      </c>
      <c r="K128" s="5">
        <f t="shared" si="243"/>
        <v>0</v>
      </c>
      <c r="L128" s="5">
        <f t="shared" si="243"/>
        <v>0</v>
      </c>
      <c r="M128" s="5">
        <f t="shared" si="243"/>
        <v>0</v>
      </c>
      <c r="N128" s="5">
        <f t="shared" si="243"/>
        <v>1</v>
      </c>
      <c r="O128" s="5">
        <f t="shared" si="243"/>
        <v>1</v>
      </c>
      <c r="P128" s="5">
        <f t="shared" si="243"/>
        <v>0</v>
      </c>
      <c r="Q128" s="5">
        <f t="shared" si="243"/>
        <v>0</v>
      </c>
      <c r="R128" s="5">
        <f t="shared" si="243"/>
        <v>1</v>
      </c>
      <c r="S128" s="5">
        <f t="shared" si="243"/>
        <v>1</v>
      </c>
      <c r="T128" s="5">
        <f t="shared" si="243"/>
        <v>0</v>
      </c>
      <c r="U128" s="5">
        <f t="shared" si="243"/>
        <v>0</v>
      </c>
      <c r="V128" s="5">
        <f t="shared" si="243"/>
        <v>0</v>
      </c>
      <c r="W128" s="5">
        <f t="shared" si="243"/>
        <v>0</v>
      </c>
      <c r="X128" s="5">
        <f t="shared" si="243"/>
        <v>0</v>
      </c>
      <c r="Y128" s="5">
        <f t="shared" si="243"/>
        <v>0</v>
      </c>
      <c r="Z128" s="5">
        <f t="shared" si="243"/>
        <v>0</v>
      </c>
      <c r="AA128" s="5">
        <f t="shared" si="243"/>
        <v>0</v>
      </c>
      <c r="AB128" s="5">
        <f t="shared" si="243"/>
        <v>0</v>
      </c>
      <c r="AC128" s="5">
        <f t="shared" si="243"/>
        <v>0</v>
      </c>
      <c r="AD128" s="5">
        <f t="shared" si="243"/>
        <v>0</v>
      </c>
      <c r="AE128" s="5">
        <f t="shared" si="243"/>
        <v>0</v>
      </c>
      <c r="AF128" s="5">
        <f t="shared" si="243"/>
        <v>0</v>
      </c>
      <c r="AG128" s="5">
        <f t="shared" si="243"/>
        <v>0</v>
      </c>
      <c r="AH128" s="5">
        <f t="shared" si="243"/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7"/>
      <c r="BE128" s="3"/>
      <c r="BF128" s="48"/>
      <c r="BG128" s="48"/>
      <c r="BH128" s="48"/>
      <c r="BI128" s="48"/>
      <c r="BJ128" s="48"/>
      <c r="BK128" s="48"/>
      <c r="BL128" s="48"/>
      <c r="BM128" s="48"/>
      <c r="BN128" s="48"/>
      <c r="BO128" s="49"/>
      <c r="BP128" s="49"/>
      <c r="BQ128" s="49"/>
      <c r="BR128" s="49"/>
      <c r="BS128" s="49"/>
      <c r="BT128" s="50"/>
      <c r="BU128" s="51"/>
      <c r="BV128" s="51"/>
      <c r="BW128" s="51"/>
      <c r="BX128" s="51"/>
      <c r="BY128" s="51"/>
      <c r="BZ128" s="51"/>
      <c r="CA128" s="51"/>
      <c r="CB128" s="51"/>
    </row>
    <row r="129" spans="1:88" s="57" customFormat="1" ht="21" customHeight="1" x14ac:dyDescent="0.2">
      <c r="A129" s="1"/>
      <c r="B129" s="1469"/>
      <c r="C129" s="104" t="s">
        <v>40</v>
      </c>
      <c r="D129" s="5">
        <f t="shared" ref="D129:AH129" si="244">COUNTIF(D$60:D$75,"TR")</f>
        <v>0</v>
      </c>
      <c r="E129" s="5">
        <f t="shared" si="244"/>
        <v>0</v>
      </c>
      <c r="F129" s="5">
        <f t="shared" si="244"/>
        <v>0</v>
      </c>
      <c r="G129" s="5">
        <f t="shared" si="244"/>
        <v>0</v>
      </c>
      <c r="H129" s="5">
        <f t="shared" si="244"/>
        <v>0</v>
      </c>
      <c r="I129" s="5">
        <f t="shared" si="244"/>
        <v>0</v>
      </c>
      <c r="J129" s="5">
        <f t="shared" si="244"/>
        <v>0</v>
      </c>
      <c r="K129" s="5">
        <f t="shared" si="244"/>
        <v>0</v>
      </c>
      <c r="L129" s="5">
        <f t="shared" si="244"/>
        <v>0</v>
      </c>
      <c r="M129" s="5">
        <f t="shared" si="244"/>
        <v>0</v>
      </c>
      <c r="N129" s="5">
        <f t="shared" si="244"/>
        <v>0</v>
      </c>
      <c r="O129" s="5">
        <f t="shared" si="244"/>
        <v>0</v>
      </c>
      <c r="P129" s="5">
        <f t="shared" si="244"/>
        <v>0</v>
      </c>
      <c r="Q129" s="5">
        <f t="shared" si="244"/>
        <v>0</v>
      </c>
      <c r="R129" s="5">
        <f t="shared" si="244"/>
        <v>0</v>
      </c>
      <c r="S129" s="5">
        <f t="shared" si="244"/>
        <v>0</v>
      </c>
      <c r="T129" s="5">
        <f t="shared" si="244"/>
        <v>0</v>
      </c>
      <c r="U129" s="5">
        <f t="shared" si="244"/>
        <v>0</v>
      </c>
      <c r="V129" s="5">
        <f t="shared" si="244"/>
        <v>0</v>
      </c>
      <c r="W129" s="5">
        <f t="shared" si="244"/>
        <v>0</v>
      </c>
      <c r="X129" s="5">
        <f t="shared" si="244"/>
        <v>0</v>
      </c>
      <c r="Y129" s="5">
        <f t="shared" si="244"/>
        <v>0</v>
      </c>
      <c r="Z129" s="5">
        <f t="shared" si="244"/>
        <v>0</v>
      </c>
      <c r="AA129" s="5">
        <f t="shared" si="244"/>
        <v>0</v>
      </c>
      <c r="AB129" s="5">
        <f t="shared" si="244"/>
        <v>0</v>
      </c>
      <c r="AC129" s="5">
        <f t="shared" si="244"/>
        <v>0</v>
      </c>
      <c r="AD129" s="5">
        <f t="shared" si="244"/>
        <v>0</v>
      </c>
      <c r="AE129" s="5">
        <f t="shared" si="244"/>
        <v>0</v>
      </c>
      <c r="AF129" s="5">
        <f t="shared" si="244"/>
        <v>0</v>
      </c>
      <c r="AG129" s="5">
        <f t="shared" si="244"/>
        <v>0</v>
      </c>
      <c r="AH129" s="5">
        <f t="shared" si="244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7"/>
      <c r="BE129" s="3"/>
      <c r="BF129" s="48"/>
      <c r="BG129" s="48"/>
      <c r="BH129" s="48"/>
      <c r="BI129" s="48"/>
      <c r="BJ129" s="48"/>
      <c r="BK129" s="48"/>
      <c r="BL129" s="48"/>
      <c r="BM129" s="48"/>
      <c r="BN129" s="48"/>
      <c r="BO129" s="49"/>
      <c r="BP129" s="49"/>
      <c r="BQ129" s="49"/>
      <c r="BR129" s="49"/>
      <c r="BS129" s="49"/>
      <c r="BT129" s="50"/>
      <c r="BU129" s="51"/>
      <c r="BV129" s="51"/>
      <c r="BW129" s="51"/>
      <c r="BX129" s="51"/>
      <c r="BY129" s="51"/>
      <c r="BZ129" s="51"/>
      <c r="CA129" s="51"/>
      <c r="CB129" s="51"/>
      <c r="CC129" s="18"/>
      <c r="CD129" s="18"/>
      <c r="CE129" s="18"/>
      <c r="CF129" s="18"/>
      <c r="CG129" s="18"/>
      <c r="CH129" s="18"/>
      <c r="CI129" s="18"/>
      <c r="CJ129" s="18"/>
    </row>
    <row r="130" spans="1:88" s="57" customFormat="1" ht="21" customHeight="1" x14ac:dyDescent="0.2">
      <c r="A130" s="48"/>
      <c r="B130" s="1469"/>
      <c r="C130" s="101" t="s">
        <v>58</v>
      </c>
      <c r="D130" s="14">
        <f t="shared" ref="D130:AH130" si="245">COUNTIF(D$60:D$75,"FOTS")</f>
        <v>0</v>
      </c>
      <c r="E130" s="14">
        <f t="shared" si="245"/>
        <v>0</v>
      </c>
      <c r="F130" s="14">
        <f t="shared" si="245"/>
        <v>0</v>
      </c>
      <c r="G130" s="14">
        <f t="shared" si="245"/>
        <v>0</v>
      </c>
      <c r="H130" s="14">
        <f t="shared" si="245"/>
        <v>0</v>
      </c>
      <c r="I130" s="14">
        <f t="shared" si="245"/>
        <v>0</v>
      </c>
      <c r="J130" s="14">
        <f t="shared" si="245"/>
        <v>0</v>
      </c>
      <c r="K130" s="14">
        <f t="shared" si="245"/>
        <v>0</v>
      </c>
      <c r="L130" s="14">
        <f t="shared" si="245"/>
        <v>0</v>
      </c>
      <c r="M130" s="14">
        <f t="shared" si="245"/>
        <v>0</v>
      </c>
      <c r="N130" s="14">
        <f t="shared" si="245"/>
        <v>1</v>
      </c>
      <c r="O130" s="14">
        <f t="shared" si="245"/>
        <v>0</v>
      </c>
      <c r="P130" s="14">
        <f t="shared" si="245"/>
        <v>0</v>
      </c>
      <c r="Q130" s="14">
        <f t="shared" si="245"/>
        <v>0</v>
      </c>
      <c r="R130" s="14">
        <f t="shared" si="245"/>
        <v>0</v>
      </c>
      <c r="S130" s="14">
        <f t="shared" si="245"/>
        <v>0</v>
      </c>
      <c r="T130" s="14">
        <f t="shared" si="245"/>
        <v>0</v>
      </c>
      <c r="U130" s="14">
        <f t="shared" si="245"/>
        <v>0</v>
      </c>
      <c r="V130" s="14">
        <f t="shared" si="245"/>
        <v>0</v>
      </c>
      <c r="W130" s="14">
        <f t="shared" si="245"/>
        <v>0</v>
      </c>
      <c r="X130" s="14">
        <f t="shared" si="245"/>
        <v>0</v>
      </c>
      <c r="Y130" s="14">
        <f t="shared" si="245"/>
        <v>0</v>
      </c>
      <c r="Z130" s="14">
        <f t="shared" si="245"/>
        <v>0</v>
      </c>
      <c r="AA130" s="14">
        <f t="shared" si="245"/>
        <v>0</v>
      </c>
      <c r="AB130" s="14">
        <f t="shared" si="245"/>
        <v>0</v>
      </c>
      <c r="AC130" s="14">
        <f t="shared" si="245"/>
        <v>0</v>
      </c>
      <c r="AD130" s="14">
        <f t="shared" si="245"/>
        <v>0</v>
      </c>
      <c r="AE130" s="14">
        <f t="shared" si="245"/>
        <v>0</v>
      </c>
      <c r="AF130" s="14">
        <f t="shared" si="245"/>
        <v>0</v>
      </c>
      <c r="AG130" s="14">
        <f t="shared" si="245"/>
        <v>0</v>
      </c>
      <c r="AH130" s="14">
        <f t="shared" si="245"/>
        <v>1</v>
      </c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96"/>
      <c r="BE130" s="97"/>
      <c r="BF130" s="48"/>
      <c r="BG130" s="48"/>
      <c r="BH130" s="48"/>
      <c r="BI130" s="48"/>
      <c r="BJ130" s="48"/>
      <c r="BK130" s="48"/>
      <c r="BL130" s="48"/>
      <c r="BM130" s="48"/>
      <c r="BN130" s="48"/>
      <c r="BO130" s="50"/>
      <c r="BP130" s="50"/>
      <c r="BQ130" s="50"/>
      <c r="BR130" s="50"/>
      <c r="BS130" s="50"/>
      <c r="BT130" s="50"/>
      <c r="BU130" s="54"/>
      <c r="BV130" s="54"/>
      <c r="BW130" s="54"/>
      <c r="BX130" s="54"/>
      <c r="BY130" s="54"/>
      <c r="BZ130" s="54"/>
      <c r="CA130" s="54"/>
      <c r="CB130" s="54"/>
    </row>
    <row r="131" spans="1:88" s="57" customFormat="1" ht="21" customHeight="1" x14ac:dyDescent="0.2">
      <c r="A131" s="48"/>
      <c r="B131" s="1469"/>
      <c r="C131" s="101" t="s">
        <v>35</v>
      </c>
      <c r="D131" s="14">
        <f t="shared" ref="D131:AH131" si="246">COUNTIF(D$60:D$75,"DISP")</f>
        <v>0</v>
      </c>
      <c r="E131" s="14">
        <f t="shared" si="246"/>
        <v>0</v>
      </c>
      <c r="F131" s="14">
        <f t="shared" si="246"/>
        <v>0</v>
      </c>
      <c r="G131" s="14">
        <f t="shared" si="246"/>
        <v>0</v>
      </c>
      <c r="H131" s="14">
        <f t="shared" si="246"/>
        <v>0</v>
      </c>
      <c r="I131" s="14">
        <f t="shared" si="246"/>
        <v>0</v>
      </c>
      <c r="J131" s="14">
        <f t="shared" si="246"/>
        <v>0</v>
      </c>
      <c r="K131" s="14">
        <f t="shared" si="246"/>
        <v>0</v>
      </c>
      <c r="L131" s="14">
        <f t="shared" si="246"/>
        <v>0</v>
      </c>
      <c r="M131" s="14">
        <f t="shared" si="246"/>
        <v>0</v>
      </c>
      <c r="N131" s="14">
        <f t="shared" si="246"/>
        <v>0</v>
      </c>
      <c r="O131" s="14">
        <f t="shared" si="246"/>
        <v>0</v>
      </c>
      <c r="P131" s="14">
        <f t="shared" si="246"/>
        <v>0</v>
      </c>
      <c r="Q131" s="14">
        <f t="shared" si="246"/>
        <v>0</v>
      </c>
      <c r="R131" s="14">
        <f t="shared" si="246"/>
        <v>0</v>
      </c>
      <c r="S131" s="14">
        <f t="shared" si="246"/>
        <v>0</v>
      </c>
      <c r="T131" s="14">
        <f t="shared" si="246"/>
        <v>0</v>
      </c>
      <c r="U131" s="14">
        <f t="shared" si="246"/>
        <v>0</v>
      </c>
      <c r="V131" s="14">
        <f t="shared" si="246"/>
        <v>0</v>
      </c>
      <c r="W131" s="14">
        <f t="shared" si="246"/>
        <v>0</v>
      </c>
      <c r="X131" s="14">
        <f t="shared" si="246"/>
        <v>0</v>
      </c>
      <c r="Y131" s="14">
        <f t="shared" si="246"/>
        <v>0</v>
      </c>
      <c r="Z131" s="14">
        <f t="shared" si="246"/>
        <v>0</v>
      </c>
      <c r="AA131" s="14">
        <f t="shared" si="246"/>
        <v>0</v>
      </c>
      <c r="AB131" s="14">
        <f t="shared" si="246"/>
        <v>0</v>
      </c>
      <c r="AC131" s="14">
        <f t="shared" si="246"/>
        <v>0</v>
      </c>
      <c r="AD131" s="14">
        <f t="shared" si="246"/>
        <v>0</v>
      </c>
      <c r="AE131" s="14">
        <f t="shared" si="246"/>
        <v>0</v>
      </c>
      <c r="AF131" s="14">
        <f t="shared" si="246"/>
        <v>0</v>
      </c>
      <c r="AG131" s="14">
        <f t="shared" si="246"/>
        <v>0</v>
      </c>
      <c r="AH131" s="14">
        <f t="shared" si="246"/>
        <v>0</v>
      </c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96"/>
      <c r="BE131" s="97"/>
      <c r="BF131" s="48"/>
      <c r="BG131" s="48"/>
      <c r="BH131" s="48"/>
      <c r="BI131" s="48"/>
      <c r="BJ131" s="48"/>
      <c r="BK131" s="48"/>
      <c r="BL131" s="48"/>
      <c r="BM131" s="48"/>
      <c r="BN131" s="48"/>
      <c r="BO131" s="50"/>
      <c r="BP131" s="50"/>
      <c r="BQ131" s="50"/>
      <c r="BR131" s="50"/>
      <c r="BS131" s="50"/>
      <c r="BT131" s="50"/>
      <c r="BU131" s="54"/>
      <c r="BV131" s="54"/>
      <c r="BW131" s="54"/>
      <c r="BX131" s="54"/>
      <c r="BY131" s="54"/>
      <c r="BZ131" s="54"/>
      <c r="CA131" s="54"/>
      <c r="CB131" s="54"/>
    </row>
    <row r="132" spans="1:88" s="18" customFormat="1" ht="21" customHeight="1" x14ac:dyDescent="0.2">
      <c r="A132" s="99"/>
      <c r="B132" s="1465" t="s">
        <v>23</v>
      </c>
      <c r="C132" s="1466"/>
      <c r="D132" s="16">
        <v>1</v>
      </c>
      <c r="E132" s="16">
        <v>2</v>
      </c>
      <c r="F132" s="16">
        <v>3</v>
      </c>
      <c r="G132" s="16">
        <v>4</v>
      </c>
      <c r="H132" s="16">
        <v>5</v>
      </c>
      <c r="I132" s="16">
        <v>6</v>
      </c>
      <c r="J132" s="16">
        <v>7</v>
      </c>
      <c r="K132" s="16">
        <v>8</v>
      </c>
      <c r="L132" s="16">
        <v>9</v>
      </c>
      <c r="M132" s="16">
        <v>10</v>
      </c>
      <c r="N132" s="16">
        <v>11</v>
      </c>
      <c r="O132" s="16">
        <v>12</v>
      </c>
      <c r="P132" s="16">
        <v>13</v>
      </c>
      <c r="Q132" s="16">
        <v>14</v>
      </c>
      <c r="R132" s="16">
        <v>15</v>
      </c>
      <c r="S132" s="16">
        <v>16</v>
      </c>
      <c r="T132" s="16">
        <v>17</v>
      </c>
      <c r="U132" s="16">
        <v>18</v>
      </c>
      <c r="V132" s="16">
        <v>19</v>
      </c>
      <c r="W132" s="16">
        <v>20</v>
      </c>
      <c r="X132" s="16">
        <v>21</v>
      </c>
      <c r="Y132" s="16">
        <v>22</v>
      </c>
      <c r="Z132" s="16">
        <v>23</v>
      </c>
      <c r="AA132" s="16">
        <v>24</v>
      </c>
      <c r="AB132" s="16">
        <v>25</v>
      </c>
      <c r="AC132" s="16">
        <v>26</v>
      </c>
      <c r="AD132" s="16">
        <v>27</v>
      </c>
      <c r="AE132" s="16">
        <v>28</v>
      </c>
      <c r="AF132" s="16">
        <v>26</v>
      </c>
      <c r="AG132" s="16">
        <v>27</v>
      </c>
      <c r="AH132" s="16">
        <v>28</v>
      </c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96"/>
      <c r="BE132" s="97"/>
      <c r="BF132" s="48"/>
      <c r="BG132" s="48"/>
      <c r="BH132" s="48"/>
      <c r="BI132" s="48"/>
      <c r="BJ132" s="48"/>
      <c r="BK132" s="48"/>
      <c r="BL132" s="48"/>
      <c r="BM132" s="48"/>
      <c r="BN132" s="48"/>
      <c r="BO132" s="50"/>
      <c r="BP132" s="50"/>
      <c r="BQ132" s="50"/>
      <c r="BR132" s="50"/>
      <c r="BS132" s="50"/>
      <c r="BT132" s="50"/>
      <c r="BU132" s="54"/>
      <c r="BV132" s="54"/>
      <c r="BW132" s="54"/>
      <c r="BX132" s="105"/>
      <c r="BY132" s="105"/>
      <c r="BZ132" s="105"/>
      <c r="CA132" s="105"/>
      <c r="CB132" s="105"/>
      <c r="CC132" s="57"/>
      <c r="CD132" s="57"/>
      <c r="CE132" s="57"/>
      <c r="CF132" s="57"/>
      <c r="CG132" s="57"/>
      <c r="CH132" s="57"/>
      <c r="CI132" s="57"/>
      <c r="CJ132" s="57"/>
    </row>
    <row r="133" spans="1:88" s="18" customFormat="1" ht="21" customHeight="1" x14ac:dyDescent="0.2">
      <c r="A133" s="1"/>
      <c r="B133" s="1473" t="s">
        <v>42</v>
      </c>
      <c r="C133" s="101" t="s">
        <v>197</v>
      </c>
      <c r="D133" s="5">
        <f>+D81+D94+D107+D120</f>
        <v>1</v>
      </c>
      <c r="E133" s="5">
        <f t="shared" ref="E133:AH135" si="247">+E81+E94+E107+E120</f>
        <v>1</v>
      </c>
      <c r="F133" s="5">
        <f t="shared" si="247"/>
        <v>2</v>
      </c>
      <c r="G133" s="5">
        <f t="shared" si="247"/>
        <v>2</v>
      </c>
      <c r="H133" s="5">
        <f t="shared" si="247"/>
        <v>1</v>
      </c>
      <c r="I133" s="5">
        <f t="shared" si="247"/>
        <v>1</v>
      </c>
      <c r="J133" s="5">
        <f t="shared" si="247"/>
        <v>1</v>
      </c>
      <c r="K133" s="5">
        <f t="shared" si="247"/>
        <v>1</v>
      </c>
      <c r="L133" s="5">
        <f t="shared" si="247"/>
        <v>1</v>
      </c>
      <c r="M133" s="5">
        <f t="shared" si="247"/>
        <v>1</v>
      </c>
      <c r="N133" s="5">
        <f t="shared" si="247"/>
        <v>0</v>
      </c>
      <c r="O133" s="5">
        <f t="shared" si="247"/>
        <v>0</v>
      </c>
      <c r="P133" s="5">
        <f t="shared" si="247"/>
        <v>1</v>
      </c>
      <c r="Q133" s="5">
        <f t="shared" si="247"/>
        <v>1</v>
      </c>
      <c r="R133" s="5">
        <f t="shared" si="247"/>
        <v>1</v>
      </c>
      <c r="S133" s="5">
        <f t="shared" si="247"/>
        <v>1</v>
      </c>
      <c r="T133" s="5">
        <f t="shared" si="247"/>
        <v>1</v>
      </c>
      <c r="U133" s="5">
        <f t="shared" si="247"/>
        <v>1</v>
      </c>
      <c r="V133" s="5">
        <f t="shared" si="247"/>
        <v>0</v>
      </c>
      <c r="W133" s="5">
        <f t="shared" si="247"/>
        <v>0</v>
      </c>
      <c r="X133" s="5">
        <f t="shared" si="247"/>
        <v>0</v>
      </c>
      <c r="Y133" s="5">
        <f t="shared" si="247"/>
        <v>0</v>
      </c>
      <c r="Z133" s="5">
        <f t="shared" si="247"/>
        <v>0</v>
      </c>
      <c r="AA133" s="5">
        <f t="shared" si="247"/>
        <v>0</v>
      </c>
      <c r="AB133" s="5">
        <f t="shared" si="247"/>
        <v>0</v>
      </c>
      <c r="AC133" s="5">
        <f t="shared" si="247"/>
        <v>0</v>
      </c>
      <c r="AD133" s="5">
        <f t="shared" si="247"/>
        <v>0</v>
      </c>
      <c r="AE133" s="5">
        <f t="shared" si="247"/>
        <v>0</v>
      </c>
      <c r="AF133" s="5">
        <f t="shared" si="247"/>
        <v>1</v>
      </c>
      <c r="AG133" s="5">
        <f t="shared" si="247"/>
        <v>1</v>
      </c>
      <c r="AH133" s="5">
        <f t="shared" si="247"/>
        <v>1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7"/>
      <c r="BE133" s="3"/>
      <c r="BF133" s="48"/>
      <c r="BG133" s="48"/>
      <c r="BH133" s="48"/>
      <c r="BI133" s="48"/>
      <c r="BJ133" s="48"/>
      <c r="BK133" s="48"/>
      <c r="BL133" s="48"/>
      <c r="BM133" s="48"/>
      <c r="BN133" s="48"/>
      <c r="BO133" s="49"/>
      <c r="BP133" s="49"/>
      <c r="BQ133" s="49"/>
      <c r="BR133" s="49"/>
      <c r="BS133" s="49"/>
      <c r="BT133" s="50"/>
      <c r="BU133" s="51"/>
      <c r="BV133" s="51"/>
      <c r="BW133" s="51"/>
      <c r="BX133" s="51"/>
      <c r="BY133" s="51"/>
      <c r="BZ133" s="51"/>
      <c r="CA133" s="51"/>
      <c r="CB133" s="51"/>
    </row>
    <row r="134" spans="1:88" s="18" customFormat="1" ht="21" customHeight="1" x14ac:dyDescent="0.2">
      <c r="A134" s="1"/>
      <c r="B134" s="1473"/>
      <c r="C134" s="101" t="s">
        <v>204</v>
      </c>
      <c r="D134" s="5">
        <f>+D82+D95+D108+D121</f>
        <v>0</v>
      </c>
      <c r="E134" s="5">
        <f t="shared" si="247"/>
        <v>0</v>
      </c>
      <c r="F134" s="5">
        <f t="shared" si="247"/>
        <v>1</v>
      </c>
      <c r="G134" s="5">
        <f t="shared" si="247"/>
        <v>1</v>
      </c>
      <c r="H134" s="5">
        <f t="shared" si="247"/>
        <v>1</v>
      </c>
      <c r="I134" s="5">
        <f t="shared" si="247"/>
        <v>1</v>
      </c>
      <c r="J134" s="5">
        <f t="shared" si="247"/>
        <v>1</v>
      </c>
      <c r="K134" s="5">
        <f t="shared" si="247"/>
        <v>0</v>
      </c>
      <c r="L134" s="5">
        <f t="shared" si="247"/>
        <v>0</v>
      </c>
      <c r="M134" s="5">
        <f t="shared" si="247"/>
        <v>0</v>
      </c>
      <c r="N134" s="5">
        <f t="shared" si="247"/>
        <v>0</v>
      </c>
      <c r="O134" s="5">
        <f t="shared" si="247"/>
        <v>0</v>
      </c>
      <c r="P134" s="5">
        <f t="shared" si="247"/>
        <v>0</v>
      </c>
      <c r="Q134" s="5">
        <f t="shared" si="247"/>
        <v>0</v>
      </c>
      <c r="R134" s="5">
        <f t="shared" si="247"/>
        <v>0</v>
      </c>
      <c r="S134" s="5">
        <f t="shared" si="247"/>
        <v>0</v>
      </c>
      <c r="T134" s="5">
        <f t="shared" si="247"/>
        <v>0</v>
      </c>
      <c r="U134" s="5">
        <f t="shared" si="247"/>
        <v>0</v>
      </c>
      <c r="V134" s="5">
        <f t="shared" si="247"/>
        <v>0</v>
      </c>
      <c r="W134" s="5">
        <f t="shared" si="247"/>
        <v>0</v>
      </c>
      <c r="X134" s="5">
        <f t="shared" si="247"/>
        <v>0</v>
      </c>
      <c r="Y134" s="5">
        <f t="shared" si="247"/>
        <v>1</v>
      </c>
      <c r="Z134" s="5">
        <f t="shared" si="247"/>
        <v>1</v>
      </c>
      <c r="AA134" s="5">
        <f t="shared" si="247"/>
        <v>0</v>
      </c>
      <c r="AB134" s="5">
        <f t="shared" si="247"/>
        <v>1</v>
      </c>
      <c r="AC134" s="5">
        <f t="shared" si="247"/>
        <v>2</v>
      </c>
      <c r="AD134" s="5">
        <f t="shared" si="247"/>
        <v>2</v>
      </c>
      <c r="AE134" s="5">
        <f t="shared" si="247"/>
        <v>1</v>
      </c>
      <c r="AF134" s="5">
        <f t="shared" si="247"/>
        <v>1</v>
      </c>
      <c r="AG134" s="5">
        <f t="shared" si="247"/>
        <v>1</v>
      </c>
      <c r="AH134" s="5">
        <f t="shared" si="247"/>
        <v>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7"/>
      <c r="BE134" s="3"/>
      <c r="BF134" s="48"/>
      <c r="BG134" s="48"/>
      <c r="BH134" s="48"/>
      <c r="BI134" s="48"/>
      <c r="BJ134" s="48"/>
      <c r="BK134" s="48"/>
      <c r="BL134" s="48"/>
      <c r="BM134" s="48"/>
      <c r="BN134" s="48"/>
      <c r="BO134" s="49"/>
      <c r="BP134" s="49"/>
      <c r="BQ134" s="49"/>
      <c r="BR134" s="49"/>
      <c r="BS134" s="49"/>
      <c r="BT134" s="50"/>
      <c r="BU134" s="51"/>
      <c r="BV134" s="51"/>
      <c r="BW134" s="51"/>
      <c r="BX134" s="51"/>
      <c r="BY134" s="51"/>
      <c r="BZ134" s="51"/>
      <c r="CA134" s="51"/>
      <c r="CB134" s="51"/>
    </row>
    <row r="135" spans="1:88" s="18" customFormat="1" ht="21" customHeight="1" x14ac:dyDescent="0.2">
      <c r="A135" s="1"/>
      <c r="B135" s="1473"/>
      <c r="C135" s="101" t="s">
        <v>205</v>
      </c>
      <c r="D135" s="5">
        <f>+D83+D96+D109+D122</f>
        <v>4</v>
      </c>
      <c r="E135" s="5">
        <f t="shared" si="247"/>
        <v>4</v>
      </c>
      <c r="F135" s="5">
        <f t="shared" si="247"/>
        <v>4</v>
      </c>
      <c r="G135" s="5">
        <f t="shared" si="247"/>
        <v>4</v>
      </c>
      <c r="H135" s="5">
        <f t="shared" si="247"/>
        <v>3</v>
      </c>
      <c r="I135" s="5">
        <f t="shared" si="247"/>
        <v>4</v>
      </c>
      <c r="J135" s="5">
        <f t="shared" si="247"/>
        <v>3</v>
      </c>
      <c r="K135" s="5">
        <f t="shared" si="247"/>
        <v>1</v>
      </c>
      <c r="L135" s="5">
        <f t="shared" si="247"/>
        <v>3</v>
      </c>
      <c r="M135" s="5">
        <f t="shared" si="247"/>
        <v>3</v>
      </c>
      <c r="N135" s="5">
        <f t="shared" si="247"/>
        <v>2</v>
      </c>
      <c r="O135" s="5">
        <f t="shared" si="247"/>
        <v>2</v>
      </c>
      <c r="P135" s="5">
        <f t="shared" si="247"/>
        <v>2</v>
      </c>
      <c r="Q135" s="5">
        <f t="shared" si="247"/>
        <v>3</v>
      </c>
      <c r="R135" s="5">
        <f t="shared" si="247"/>
        <v>3</v>
      </c>
      <c r="S135" s="5">
        <f t="shared" si="247"/>
        <v>3</v>
      </c>
      <c r="T135" s="5">
        <f t="shared" si="247"/>
        <v>3</v>
      </c>
      <c r="U135" s="5">
        <f t="shared" si="247"/>
        <v>3</v>
      </c>
      <c r="V135" s="5">
        <f t="shared" si="247"/>
        <v>4</v>
      </c>
      <c r="W135" s="5">
        <f t="shared" si="247"/>
        <v>4</v>
      </c>
      <c r="X135" s="5">
        <f t="shared" si="247"/>
        <v>4</v>
      </c>
      <c r="Y135" s="5">
        <f t="shared" si="247"/>
        <v>4</v>
      </c>
      <c r="Z135" s="5">
        <f t="shared" si="247"/>
        <v>4</v>
      </c>
      <c r="AA135" s="5">
        <f t="shared" si="247"/>
        <v>4</v>
      </c>
      <c r="AB135" s="5">
        <f t="shared" si="247"/>
        <v>3</v>
      </c>
      <c r="AC135" s="5">
        <f t="shared" si="247"/>
        <v>3</v>
      </c>
      <c r="AD135" s="5">
        <f t="shared" si="247"/>
        <v>2</v>
      </c>
      <c r="AE135" s="5">
        <f t="shared" si="247"/>
        <v>4</v>
      </c>
      <c r="AF135" s="5">
        <f t="shared" si="247"/>
        <v>4</v>
      </c>
      <c r="AG135" s="5">
        <f t="shared" si="247"/>
        <v>3</v>
      </c>
      <c r="AH135" s="5">
        <f t="shared" si="247"/>
        <v>4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7"/>
      <c r="BE135" s="3"/>
      <c r="BF135" s="48"/>
      <c r="BG135" s="48"/>
      <c r="BH135" s="48"/>
      <c r="BI135" s="48"/>
      <c r="BJ135" s="48"/>
      <c r="BK135" s="48"/>
      <c r="BL135" s="48"/>
      <c r="BM135" s="48"/>
      <c r="BN135" s="48"/>
      <c r="BO135" s="49"/>
      <c r="BP135" s="49"/>
      <c r="BQ135" s="49"/>
      <c r="BR135" s="49"/>
      <c r="BS135" s="49"/>
      <c r="BT135" s="50"/>
      <c r="BU135" s="51"/>
      <c r="BV135" s="51"/>
      <c r="BW135" s="51"/>
      <c r="BX135" s="51"/>
      <c r="BY135" s="51"/>
      <c r="BZ135" s="51"/>
      <c r="CA135" s="51"/>
      <c r="CB135" s="51"/>
    </row>
    <row r="136" spans="1:88" s="18" customFormat="1" ht="21" customHeight="1" x14ac:dyDescent="0.2">
      <c r="A136" s="1"/>
      <c r="B136" s="1473"/>
      <c r="C136" s="101" t="s">
        <v>206</v>
      </c>
      <c r="D136" s="14">
        <f>SUM(D133:D135)</f>
        <v>5</v>
      </c>
      <c r="E136" s="14">
        <f t="shared" ref="E136:AE136" si="248">SUM(E133:E135)</f>
        <v>5</v>
      </c>
      <c r="F136" s="14">
        <f t="shared" si="248"/>
        <v>7</v>
      </c>
      <c r="G136" s="14">
        <f t="shared" si="248"/>
        <v>7</v>
      </c>
      <c r="H136" s="14">
        <f t="shared" si="248"/>
        <v>5</v>
      </c>
      <c r="I136" s="14">
        <f t="shared" si="248"/>
        <v>6</v>
      </c>
      <c r="J136" s="14">
        <f t="shared" si="248"/>
        <v>5</v>
      </c>
      <c r="K136" s="14">
        <f t="shared" si="248"/>
        <v>2</v>
      </c>
      <c r="L136" s="14">
        <f t="shared" si="248"/>
        <v>4</v>
      </c>
      <c r="M136" s="14">
        <f t="shared" si="248"/>
        <v>4</v>
      </c>
      <c r="N136" s="14">
        <f t="shared" si="248"/>
        <v>2</v>
      </c>
      <c r="O136" s="14">
        <f t="shared" si="248"/>
        <v>2</v>
      </c>
      <c r="P136" s="14">
        <f t="shared" si="248"/>
        <v>3</v>
      </c>
      <c r="Q136" s="14">
        <f t="shared" si="248"/>
        <v>4</v>
      </c>
      <c r="R136" s="14">
        <f t="shared" si="248"/>
        <v>4</v>
      </c>
      <c r="S136" s="14">
        <f t="shared" si="248"/>
        <v>4</v>
      </c>
      <c r="T136" s="14">
        <f t="shared" si="248"/>
        <v>4</v>
      </c>
      <c r="U136" s="14">
        <f t="shared" si="248"/>
        <v>4</v>
      </c>
      <c r="V136" s="14">
        <f t="shared" si="248"/>
        <v>4</v>
      </c>
      <c r="W136" s="14">
        <f t="shared" si="248"/>
        <v>4</v>
      </c>
      <c r="X136" s="14">
        <f t="shared" si="248"/>
        <v>4</v>
      </c>
      <c r="Y136" s="14">
        <f t="shared" si="248"/>
        <v>5</v>
      </c>
      <c r="Z136" s="14">
        <f t="shared" si="248"/>
        <v>5</v>
      </c>
      <c r="AA136" s="14">
        <f t="shared" si="248"/>
        <v>4</v>
      </c>
      <c r="AB136" s="14">
        <f t="shared" si="248"/>
        <v>4</v>
      </c>
      <c r="AC136" s="14">
        <f t="shared" si="248"/>
        <v>5</v>
      </c>
      <c r="AD136" s="14">
        <f t="shared" si="248"/>
        <v>4</v>
      </c>
      <c r="AE136" s="14">
        <f t="shared" si="248"/>
        <v>5</v>
      </c>
      <c r="AF136" s="14">
        <f>SUM(AF133:AF135)</f>
        <v>6</v>
      </c>
      <c r="AG136" s="14">
        <f>SUM(AG133:AG135)</f>
        <v>5</v>
      </c>
      <c r="AH136" s="14">
        <f>SUM(AH133:AH135)</f>
        <v>6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7"/>
      <c r="BE136" s="3"/>
      <c r="BF136" s="48"/>
      <c r="BG136" s="48"/>
      <c r="BH136" s="48"/>
      <c r="BI136" s="48"/>
      <c r="BJ136" s="48"/>
      <c r="BK136" s="48"/>
      <c r="BL136" s="48"/>
      <c r="BM136" s="48"/>
      <c r="BN136" s="48"/>
      <c r="BO136" s="49"/>
      <c r="BP136" s="49"/>
      <c r="BQ136" s="49"/>
      <c r="BR136" s="49"/>
      <c r="BS136" s="49"/>
      <c r="BT136" s="50"/>
      <c r="BU136" s="51"/>
      <c r="BV136" s="51"/>
      <c r="BW136" s="51"/>
      <c r="BX136" s="51"/>
      <c r="BY136" s="51"/>
      <c r="BZ136" s="51"/>
      <c r="CA136" s="51"/>
      <c r="CB136" s="51"/>
    </row>
    <row r="137" spans="1:88" s="18" customFormat="1" ht="21" customHeight="1" x14ac:dyDescent="0.2">
      <c r="A137" s="1"/>
      <c r="B137" s="1473"/>
      <c r="C137" s="14" t="s">
        <v>36</v>
      </c>
      <c r="D137" s="5">
        <f t="shared" ref="D137:AH144" si="249">+D85+D98+D111+D124</f>
        <v>0</v>
      </c>
      <c r="E137" s="5">
        <f t="shared" si="249"/>
        <v>0</v>
      </c>
      <c r="F137" s="5">
        <f t="shared" si="249"/>
        <v>0</v>
      </c>
      <c r="G137" s="5">
        <f t="shared" si="249"/>
        <v>0</v>
      </c>
      <c r="H137" s="5">
        <f t="shared" si="249"/>
        <v>0</v>
      </c>
      <c r="I137" s="5">
        <f t="shared" si="249"/>
        <v>0</v>
      </c>
      <c r="J137" s="5">
        <f t="shared" si="249"/>
        <v>0</v>
      </c>
      <c r="K137" s="5">
        <f t="shared" si="249"/>
        <v>0</v>
      </c>
      <c r="L137" s="5">
        <f t="shared" si="249"/>
        <v>0</v>
      </c>
      <c r="M137" s="5">
        <f t="shared" si="249"/>
        <v>0</v>
      </c>
      <c r="N137" s="5">
        <f t="shared" si="249"/>
        <v>0</v>
      </c>
      <c r="O137" s="5">
        <f t="shared" si="249"/>
        <v>0</v>
      </c>
      <c r="P137" s="5">
        <f t="shared" si="249"/>
        <v>0</v>
      </c>
      <c r="Q137" s="5">
        <f t="shared" si="249"/>
        <v>0</v>
      </c>
      <c r="R137" s="5">
        <f t="shared" si="249"/>
        <v>0</v>
      </c>
      <c r="S137" s="5">
        <f t="shared" si="249"/>
        <v>0</v>
      </c>
      <c r="T137" s="5">
        <f t="shared" si="249"/>
        <v>0</v>
      </c>
      <c r="U137" s="5">
        <f t="shared" si="249"/>
        <v>0</v>
      </c>
      <c r="V137" s="5">
        <f t="shared" si="249"/>
        <v>0</v>
      </c>
      <c r="W137" s="5">
        <f t="shared" si="249"/>
        <v>0</v>
      </c>
      <c r="X137" s="5">
        <f t="shared" si="249"/>
        <v>0</v>
      </c>
      <c r="Y137" s="5">
        <f t="shared" si="249"/>
        <v>0</v>
      </c>
      <c r="Z137" s="5">
        <f t="shared" si="249"/>
        <v>0</v>
      </c>
      <c r="AA137" s="5">
        <f t="shared" si="249"/>
        <v>0</v>
      </c>
      <c r="AB137" s="5">
        <f t="shared" si="249"/>
        <v>0</v>
      </c>
      <c r="AC137" s="5">
        <f t="shared" si="249"/>
        <v>0</v>
      </c>
      <c r="AD137" s="5">
        <f t="shared" si="249"/>
        <v>0</v>
      </c>
      <c r="AE137" s="5">
        <f t="shared" si="249"/>
        <v>0</v>
      </c>
      <c r="AF137" s="5">
        <f t="shared" si="249"/>
        <v>0</v>
      </c>
      <c r="AG137" s="5">
        <f t="shared" si="249"/>
        <v>0</v>
      </c>
      <c r="AH137" s="5">
        <f t="shared" si="249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7"/>
      <c r="BE137" s="3"/>
      <c r="BF137" s="48"/>
      <c r="BG137" s="48"/>
      <c r="BH137" s="48"/>
      <c r="BI137" s="48"/>
      <c r="BJ137" s="48"/>
      <c r="BK137" s="48"/>
      <c r="BL137" s="48"/>
      <c r="BM137" s="48"/>
      <c r="BN137" s="48"/>
      <c r="BO137" s="49"/>
      <c r="BP137" s="49"/>
      <c r="BQ137" s="49"/>
      <c r="BR137" s="49"/>
      <c r="BS137" s="49"/>
      <c r="BT137" s="50"/>
      <c r="BU137" s="51"/>
      <c r="BV137" s="51"/>
      <c r="BW137" s="51"/>
      <c r="BX137" s="51"/>
      <c r="BY137" s="51"/>
      <c r="BZ137" s="51"/>
      <c r="CA137" s="51"/>
      <c r="CB137" s="51"/>
    </row>
    <row r="138" spans="1:88" s="18" customFormat="1" ht="21" customHeight="1" x14ac:dyDescent="0.2">
      <c r="A138" s="1"/>
      <c r="B138" s="1473"/>
      <c r="C138" s="14" t="s">
        <v>37</v>
      </c>
      <c r="D138" s="5">
        <f t="shared" si="249"/>
        <v>5</v>
      </c>
      <c r="E138" s="5">
        <f t="shared" si="249"/>
        <v>5</v>
      </c>
      <c r="F138" s="5">
        <f t="shared" si="249"/>
        <v>0</v>
      </c>
      <c r="G138" s="5">
        <f t="shared" si="249"/>
        <v>0</v>
      </c>
      <c r="H138" s="5">
        <f t="shared" si="249"/>
        <v>5</v>
      </c>
      <c r="I138" s="5">
        <f t="shared" si="249"/>
        <v>5</v>
      </c>
      <c r="J138" s="5">
        <f t="shared" si="249"/>
        <v>5</v>
      </c>
      <c r="K138" s="5">
        <f t="shared" si="249"/>
        <v>5</v>
      </c>
      <c r="L138" s="5">
        <f t="shared" si="249"/>
        <v>5</v>
      </c>
      <c r="M138" s="5">
        <f t="shared" si="249"/>
        <v>0</v>
      </c>
      <c r="N138" s="5">
        <f t="shared" si="249"/>
        <v>0</v>
      </c>
      <c r="O138" s="5">
        <f t="shared" si="249"/>
        <v>5</v>
      </c>
      <c r="P138" s="5">
        <f t="shared" si="249"/>
        <v>5</v>
      </c>
      <c r="Q138" s="5">
        <f t="shared" si="249"/>
        <v>5</v>
      </c>
      <c r="R138" s="5">
        <f t="shared" si="249"/>
        <v>5</v>
      </c>
      <c r="S138" s="5">
        <f t="shared" si="249"/>
        <v>5</v>
      </c>
      <c r="T138" s="5">
        <f t="shared" si="249"/>
        <v>0</v>
      </c>
      <c r="U138" s="5">
        <f t="shared" si="249"/>
        <v>0</v>
      </c>
      <c r="V138" s="5">
        <f t="shared" si="249"/>
        <v>5</v>
      </c>
      <c r="W138" s="5">
        <f t="shared" si="249"/>
        <v>5</v>
      </c>
      <c r="X138" s="5">
        <f t="shared" si="249"/>
        <v>5</v>
      </c>
      <c r="Y138" s="5">
        <f t="shared" si="249"/>
        <v>5</v>
      </c>
      <c r="Z138" s="5">
        <f t="shared" si="249"/>
        <v>5</v>
      </c>
      <c r="AA138" s="5">
        <f t="shared" si="249"/>
        <v>0</v>
      </c>
      <c r="AB138" s="5">
        <f t="shared" si="249"/>
        <v>0</v>
      </c>
      <c r="AC138" s="5">
        <f t="shared" si="249"/>
        <v>5</v>
      </c>
      <c r="AD138" s="5">
        <f t="shared" si="249"/>
        <v>5</v>
      </c>
      <c r="AE138" s="5">
        <f t="shared" si="249"/>
        <v>5</v>
      </c>
      <c r="AF138" s="5">
        <f t="shared" si="249"/>
        <v>5</v>
      </c>
      <c r="AG138" s="5">
        <f t="shared" si="249"/>
        <v>5</v>
      </c>
      <c r="AH138" s="5">
        <f t="shared" si="249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7"/>
      <c r="BE138" s="3"/>
      <c r="BF138" s="48"/>
      <c r="BG138" s="48"/>
      <c r="BH138" s="48"/>
      <c r="BI138" s="48"/>
      <c r="BJ138" s="48"/>
      <c r="BK138" s="48"/>
      <c r="BL138" s="48"/>
      <c r="BM138" s="48"/>
      <c r="BN138" s="48"/>
      <c r="BO138" s="49"/>
      <c r="BP138" s="49"/>
      <c r="BQ138" s="49"/>
      <c r="BR138" s="49"/>
      <c r="BS138" s="49"/>
      <c r="BT138" s="50"/>
      <c r="BU138" s="51"/>
      <c r="BV138" s="51"/>
      <c r="BW138" s="51"/>
      <c r="BX138" s="51"/>
      <c r="BY138" s="51"/>
      <c r="BZ138" s="51"/>
      <c r="CA138" s="51"/>
      <c r="CB138" s="51"/>
    </row>
    <row r="139" spans="1:88" s="18" customFormat="1" ht="21" customHeight="1" x14ac:dyDescent="0.2">
      <c r="A139" s="1"/>
      <c r="B139" s="1473"/>
      <c r="C139" s="14" t="s">
        <v>38</v>
      </c>
      <c r="D139" s="5">
        <f t="shared" si="249"/>
        <v>0</v>
      </c>
      <c r="E139" s="5">
        <f t="shared" si="249"/>
        <v>0</v>
      </c>
      <c r="F139" s="5">
        <f t="shared" si="249"/>
        <v>0</v>
      </c>
      <c r="G139" s="5">
        <f t="shared" si="249"/>
        <v>0</v>
      </c>
      <c r="H139" s="5">
        <f t="shared" si="249"/>
        <v>0</v>
      </c>
      <c r="I139" s="5">
        <f t="shared" si="249"/>
        <v>0</v>
      </c>
      <c r="J139" s="5">
        <f t="shared" si="249"/>
        <v>0</v>
      </c>
      <c r="K139" s="5">
        <f t="shared" si="249"/>
        <v>0</v>
      </c>
      <c r="L139" s="5">
        <f t="shared" si="249"/>
        <v>0</v>
      </c>
      <c r="M139" s="5">
        <f t="shared" si="249"/>
        <v>0</v>
      </c>
      <c r="N139" s="5">
        <f t="shared" si="249"/>
        <v>0</v>
      </c>
      <c r="O139" s="5">
        <f t="shared" si="249"/>
        <v>0</v>
      </c>
      <c r="P139" s="5">
        <f t="shared" si="249"/>
        <v>0</v>
      </c>
      <c r="Q139" s="5">
        <f t="shared" si="249"/>
        <v>0</v>
      </c>
      <c r="R139" s="5">
        <f t="shared" si="249"/>
        <v>0</v>
      </c>
      <c r="S139" s="5">
        <f t="shared" si="249"/>
        <v>0</v>
      </c>
      <c r="T139" s="5">
        <f t="shared" si="249"/>
        <v>0</v>
      </c>
      <c r="U139" s="5">
        <f t="shared" si="249"/>
        <v>0</v>
      </c>
      <c r="V139" s="5">
        <f t="shared" si="249"/>
        <v>0</v>
      </c>
      <c r="W139" s="5">
        <f t="shared" si="249"/>
        <v>0</v>
      </c>
      <c r="X139" s="5">
        <f t="shared" si="249"/>
        <v>0</v>
      </c>
      <c r="Y139" s="5">
        <f t="shared" si="249"/>
        <v>0</v>
      </c>
      <c r="Z139" s="5">
        <f t="shared" si="249"/>
        <v>0</v>
      </c>
      <c r="AA139" s="5">
        <f t="shared" si="249"/>
        <v>0</v>
      </c>
      <c r="AB139" s="5">
        <f t="shared" si="249"/>
        <v>0</v>
      </c>
      <c r="AC139" s="5">
        <f t="shared" si="249"/>
        <v>0</v>
      </c>
      <c r="AD139" s="5">
        <f t="shared" si="249"/>
        <v>0</v>
      </c>
      <c r="AE139" s="5">
        <f t="shared" si="249"/>
        <v>0</v>
      </c>
      <c r="AF139" s="5">
        <f t="shared" si="249"/>
        <v>0</v>
      </c>
      <c r="AG139" s="5">
        <f t="shared" si="249"/>
        <v>0</v>
      </c>
      <c r="AH139" s="5">
        <f t="shared" si="249"/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47"/>
      <c r="BE139" s="3"/>
      <c r="BF139" s="48"/>
      <c r="BG139" s="48"/>
      <c r="BH139" s="48"/>
      <c r="BI139" s="48"/>
      <c r="BJ139" s="48"/>
      <c r="BK139" s="48"/>
      <c r="BL139" s="48"/>
      <c r="BM139" s="48"/>
      <c r="BN139" s="48"/>
      <c r="BO139" s="49"/>
      <c r="BP139" s="49"/>
      <c r="BQ139" s="49"/>
      <c r="BR139" s="49"/>
      <c r="BS139" s="49"/>
      <c r="BT139" s="50"/>
      <c r="BU139" s="51"/>
      <c r="BV139" s="51"/>
      <c r="BW139" s="51"/>
      <c r="BX139" s="51"/>
      <c r="BY139" s="51"/>
      <c r="BZ139" s="51"/>
      <c r="CA139" s="51"/>
      <c r="CB139" s="51"/>
    </row>
    <row r="140" spans="1:88" s="18" customFormat="1" ht="21" customHeight="1" x14ac:dyDescent="0.2">
      <c r="A140" s="1"/>
      <c r="B140" s="1473"/>
      <c r="C140" s="14" t="s">
        <v>183</v>
      </c>
      <c r="D140" s="5">
        <f t="shared" si="249"/>
        <v>0</v>
      </c>
      <c r="E140" s="5">
        <f t="shared" si="249"/>
        <v>0</v>
      </c>
      <c r="F140" s="5">
        <f t="shared" si="249"/>
        <v>0</v>
      </c>
      <c r="G140" s="5">
        <f t="shared" si="249"/>
        <v>0</v>
      </c>
      <c r="H140" s="5">
        <f t="shared" si="249"/>
        <v>0</v>
      </c>
      <c r="I140" s="5">
        <f t="shared" si="249"/>
        <v>0</v>
      </c>
      <c r="J140" s="5">
        <f t="shared" si="249"/>
        <v>0</v>
      </c>
      <c r="K140" s="5">
        <f t="shared" si="249"/>
        <v>0</v>
      </c>
      <c r="L140" s="5">
        <f t="shared" si="249"/>
        <v>0</v>
      </c>
      <c r="M140" s="5">
        <f t="shared" si="249"/>
        <v>0</v>
      </c>
      <c r="N140" s="5">
        <f t="shared" si="249"/>
        <v>0</v>
      </c>
      <c r="O140" s="5">
        <f t="shared" si="249"/>
        <v>0</v>
      </c>
      <c r="P140" s="5">
        <f t="shared" si="249"/>
        <v>0</v>
      </c>
      <c r="Q140" s="5">
        <f t="shared" si="249"/>
        <v>0</v>
      </c>
      <c r="R140" s="5">
        <f t="shared" si="249"/>
        <v>0</v>
      </c>
      <c r="S140" s="5">
        <f t="shared" si="249"/>
        <v>0</v>
      </c>
      <c r="T140" s="5">
        <f t="shared" si="249"/>
        <v>0</v>
      </c>
      <c r="U140" s="5">
        <f t="shared" si="249"/>
        <v>0</v>
      </c>
      <c r="V140" s="5">
        <f t="shared" si="249"/>
        <v>0</v>
      </c>
      <c r="W140" s="5">
        <f t="shared" si="249"/>
        <v>0</v>
      </c>
      <c r="X140" s="5">
        <f t="shared" si="249"/>
        <v>0</v>
      </c>
      <c r="Y140" s="5">
        <f t="shared" si="249"/>
        <v>0</v>
      </c>
      <c r="Z140" s="5">
        <f t="shared" si="249"/>
        <v>0</v>
      </c>
      <c r="AA140" s="5">
        <f t="shared" si="249"/>
        <v>0</v>
      </c>
      <c r="AB140" s="5">
        <f t="shared" si="249"/>
        <v>0</v>
      </c>
      <c r="AC140" s="5">
        <f t="shared" si="249"/>
        <v>0</v>
      </c>
      <c r="AD140" s="5">
        <f t="shared" si="249"/>
        <v>0</v>
      </c>
      <c r="AE140" s="5">
        <f t="shared" si="249"/>
        <v>0</v>
      </c>
      <c r="AF140" s="5">
        <f t="shared" si="249"/>
        <v>0</v>
      </c>
      <c r="AG140" s="5">
        <f t="shared" si="249"/>
        <v>0</v>
      </c>
      <c r="AH140" s="5">
        <f t="shared" si="249"/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47"/>
      <c r="BE140" s="3"/>
      <c r="BF140" s="48"/>
      <c r="BG140" s="48"/>
      <c r="BH140" s="48"/>
      <c r="BI140" s="48"/>
      <c r="BJ140" s="48"/>
      <c r="BK140" s="48"/>
      <c r="BL140" s="48"/>
      <c r="BM140" s="48"/>
      <c r="BN140" s="48"/>
      <c r="BO140" s="49"/>
      <c r="BP140" s="49"/>
      <c r="BQ140" s="49"/>
      <c r="BR140" s="49"/>
      <c r="BS140" s="49"/>
      <c r="BT140" s="50"/>
      <c r="BU140" s="51"/>
      <c r="BV140" s="51"/>
      <c r="BW140" s="51"/>
      <c r="BX140" s="51"/>
      <c r="BY140" s="51"/>
      <c r="BZ140" s="51"/>
      <c r="CA140" s="51"/>
      <c r="CB140" s="51"/>
    </row>
    <row r="141" spans="1:88" s="18" customFormat="1" ht="21" customHeight="1" x14ac:dyDescent="0.2">
      <c r="A141" s="1"/>
      <c r="B141" s="1473"/>
      <c r="C141" s="14" t="s">
        <v>39</v>
      </c>
      <c r="D141" s="5">
        <f t="shared" si="249"/>
        <v>0</v>
      </c>
      <c r="E141" s="5">
        <f t="shared" si="249"/>
        <v>0</v>
      </c>
      <c r="F141" s="5">
        <f t="shared" si="249"/>
        <v>0</v>
      </c>
      <c r="G141" s="5">
        <f t="shared" si="249"/>
        <v>0</v>
      </c>
      <c r="H141" s="5">
        <f t="shared" si="249"/>
        <v>0</v>
      </c>
      <c r="I141" s="5">
        <f t="shared" si="249"/>
        <v>0</v>
      </c>
      <c r="J141" s="5">
        <f t="shared" si="249"/>
        <v>0</v>
      </c>
      <c r="K141" s="5">
        <f t="shared" si="249"/>
        <v>0</v>
      </c>
      <c r="L141" s="5">
        <f t="shared" si="249"/>
        <v>0</v>
      </c>
      <c r="M141" s="5">
        <f t="shared" si="249"/>
        <v>0</v>
      </c>
      <c r="N141" s="5">
        <f t="shared" si="249"/>
        <v>2</v>
      </c>
      <c r="O141" s="5">
        <f t="shared" si="249"/>
        <v>1</v>
      </c>
      <c r="P141" s="5">
        <f t="shared" si="249"/>
        <v>0</v>
      </c>
      <c r="Q141" s="5">
        <f t="shared" si="249"/>
        <v>1</v>
      </c>
      <c r="R141" s="5">
        <f t="shared" si="249"/>
        <v>2</v>
      </c>
      <c r="S141" s="5">
        <f t="shared" si="249"/>
        <v>1</v>
      </c>
      <c r="T141" s="5">
        <f t="shared" si="249"/>
        <v>0</v>
      </c>
      <c r="U141" s="5">
        <f t="shared" si="249"/>
        <v>0</v>
      </c>
      <c r="V141" s="5">
        <f t="shared" si="249"/>
        <v>0</v>
      </c>
      <c r="W141" s="5">
        <f t="shared" si="249"/>
        <v>0</v>
      </c>
      <c r="X141" s="5">
        <f t="shared" si="249"/>
        <v>0</v>
      </c>
      <c r="Y141" s="5">
        <f t="shared" si="249"/>
        <v>0</v>
      </c>
      <c r="Z141" s="5">
        <f t="shared" si="249"/>
        <v>1</v>
      </c>
      <c r="AA141" s="5">
        <f t="shared" si="249"/>
        <v>1</v>
      </c>
      <c r="AB141" s="5">
        <f t="shared" si="249"/>
        <v>0</v>
      </c>
      <c r="AC141" s="5">
        <f t="shared" si="249"/>
        <v>0</v>
      </c>
      <c r="AD141" s="5">
        <f t="shared" si="249"/>
        <v>0</v>
      </c>
      <c r="AE141" s="5">
        <f t="shared" si="249"/>
        <v>0</v>
      </c>
      <c r="AF141" s="5">
        <f t="shared" si="249"/>
        <v>0</v>
      </c>
      <c r="AG141" s="5">
        <f t="shared" si="249"/>
        <v>0</v>
      </c>
      <c r="AH141" s="5">
        <f t="shared" si="249"/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7"/>
      <c r="BE141" s="3"/>
      <c r="BF141" s="48"/>
      <c r="BG141" s="48"/>
      <c r="BH141" s="48"/>
      <c r="BI141" s="48"/>
      <c r="BJ141" s="48"/>
      <c r="BK141" s="48"/>
      <c r="BL141" s="48"/>
      <c r="BM141" s="48"/>
      <c r="BN141" s="48"/>
      <c r="BO141" s="49"/>
      <c r="BP141" s="49"/>
      <c r="BQ141" s="49"/>
      <c r="BR141" s="49"/>
      <c r="BS141" s="49"/>
      <c r="BT141" s="50"/>
      <c r="BU141" s="51"/>
      <c r="BV141" s="51"/>
      <c r="BW141" s="51"/>
      <c r="BX141" s="51"/>
      <c r="BY141" s="51"/>
      <c r="BZ141" s="51"/>
      <c r="CA141" s="51"/>
      <c r="CB141" s="51"/>
    </row>
    <row r="142" spans="1:88" s="57" customFormat="1" ht="21" customHeight="1" x14ac:dyDescent="0.2">
      <c r="A142" s="1"/>
      <c r="B142" s="1473"/>
      <c r="C142" s="14" t="s">
        <v>40</v>
      </c>
      <c r="D142" s="5">
        <f t="shared" si="249"/>
        <v>0</v>
      </c>
      <c r="E142" s="5">
        <f t="shared" si="249"/>
        <v>0</v>
      </c>
      <c r="F142" s="5">
        <f t="shared" si="249"/>
        <v>0</v>
      </c>
      <c r="G142" s="5">
        <f t="shared" si="249"/>
        <v>0</v>
      </c>
      <c r="H142" s="5">
        <f t="shared" si="249"/>
        <v>0</v>
      </c>
      <c r="I142" s="5">
        <f t="shared" si="249"/>
        <v>0</v>
      </c>
      <c r="J142" s="5">
        <f t="shared" si="249"/>
        <v>0</v>
      </c>
      <c r="K142" s="5">
        <f t="shared" si="249"/>
        <v>0</v>
      </c>
      <c r="L142" s="5">
        <f t="shared" si="249"/>
        <v>0</v>
      </c>
      <c r="M142" s="5">
        <f t="shared" si="249"/>
        <v>0</v>
      </c>
      <c r="N142" s="5">
        <f t="shared" si="249"/>
        <v>0</v>
      </c>
      <c r="O142" s="5">
        <f t="shared" si="249"/>
        <v>0</v>
      </c>
      <c r="P142" s="5">
        <f t="shared" si="249"/>
        <v>0</v>
      </c>
      <c r="Q142" s="5">
        <f t="shared" si="249"/>
        <v>0</v>
      </c>
      <c r="R142" s="5">
        <f t="shared" si="249"/>
        <v>0</v>
      </c>
      <c r="S142" s="5">
        <f t="shared" si="249"/>
        <v>0</v>
      </c>
      <c r="T142" s="5">
        <f t="shared" si="249"/>
        <v>0</v>
      </c>
      <c r="U142" s="5">
        <f t="shared" si="249"/>
        <v>0</v>
      </c>
      <c r="V142" s="5">
        <f t="shared" si="249"/>
        <v>1</v>
      </c>
      <c r="W142" s="5">
        <f t="shared" si="249"/>
        <v>1</v>
      </c>
      <c r="X142" s="5">
        <f t="shared" si="249"/>
        <v>1</v>
      </c>
      <c r="Y142" s="5">
        <f t="shared" si="249"/>
        <v>1</v>
      </c>
      <c r="Z142" s="5">
        <f t="shared" si="249"/>
        <v>0</v>
      </c>
      <c r="AA142" s="5">
        <f t="shared" si="249"/>
        <v>0</v>
      </c>
      <c r="AB142" s="5">
        <f t="shared" si="249"/>
        <v>0</v>
      </c>
      <c r="AC142" s="5">
        <f t="shared" si="249"/>
        <v>0</v>
      </c>
      <c r="AD142" s="5">
        <f t="shared" si="249"/>
        <v>0</v>
      </c>
      <c r="AE142" s="5">
        <f t="shared" si="249"/>
        <v>0</v>
      </c>
      <c r="AF142" s="5">
        <f t="shared" si="249"/>
        <v>0</v>
      </c>
      <c r="AG142" s="5">
        <f t="shared" si="249"/>
        <v>0</v>
      </c>
      <c r="AH142" s="5">
        <f t="shared" si="249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7"/>
      <c r="BE142" s="3"/>
      <c r="BF142" s="48"/>
      <c r="BG142" s="48"/>
      <c r="BH142" s="48"/>
      <c r="BI142" s="48"/>
      <c r="BJ142" s="48"/>
      <c r="BK142" s="48"/>
      <c r="BL142" s="48"/>
      <c r="BM142" s="48"/>
      <c r="BN142" s="48"/>
      <c r="BO142" s="49"/>
      <c r="BP142" s="49"/>
      <c r="BQ142" s="49"/>
      <c r="BR142" s="49"/>
      <c r="BS142" s="49"/>
      <c r="BT142" s="50"/>
      <c r="BU142" s="51"/>
      <c r="BV142" s="51"/>
      <c r="BW142" s="51"/>
      <c r="BX142" s="51"/>
      <c r="BY142" s="51"/>
      <c r="BZ142" s="51"/>
      <c r="CA142" s="51"/>
      <c r="CB142" s="51"/>
      <c r="CC142" s="18"/>
      <c r="CD142" s="18"/>
      <c r="CE142" s="18"/>
      <c r="CF142" s="18"/>
      <c r="CG142" s="18"/>
      <c r="CH142" s="18"/>
      <c r="CI142" s="18"/>
      <c r="CJ142" s="18"/>
    </row>
    <row r="143" spans="1:88" s="57" customFormat="1" ht="21" customHeight="1" x14ac:dyDescent="0.2">
      <c r="A143" s="48"/>
      <c r="B143" s="1473"/>
      <c r="C143" s="14" t="s">
        <v>58</v>
      </c>
      <c r="D143" s="14">
        <f t="shared" si="249"/>
        <v>1</v>
      </c>
      <c r="E143" s="14">
        <f t="shared" si="249"/>
        <v>1</v>
      </c>
      <c r="F143" s="14">
        <f t="shared" si="249"/>
        <v>1</v>
      </c>
      <c r="G143" s="14">
        <f t="shared" si="249"/>
        <v>0</v>
      </c>
      <c r="H143" s="14">
        <f t="shared" si="249"/>
        <v>0</v>
      </c>
      <c r="I143" s="14">
        <f t="shared" si="249"/>
        <v>0</v>
      </c>
      <c r="J143" s="14">
        <f t="shared" si="249"/>
        <v>0</v>
      </c>
      <c r="K143" s="14">
        <f t="shared" si="249"/>
        <v>0</v>
      </c>
      <c r="L143" s="14">
        <f t="shared" si="249"/>
        <v>0</v>
      </c>
      <c r="M143" s="14">
        <f t="shared" si="249"/>
        <v>2</v>
      </c>
      <c r="N143" s="14">
        <f t="shared" si="249"/>
        <v>2</v>
      </c>
      <c r="O143" s="14">
        <f t="shared" si="249"/>
        <v>0</v>
      </c>
      <c r="P143" s="14">
        <f t="shared" si="249"/>
        <v>0</v>
      </c>
      <c r="Q143" s="14">
        <f t="shared" si="249"/>
        <v>0</v>
      </c>
      <c r="R143" s="14">
        <f t="shared" si="249"/>
        <v>0</v>
      </c>
      <c r="S143" s="14">
        <f t="shared" si="249"/>
        <v>0</v>
      </c>
      <c r="T143" s="14">
        <f t="shared" si="249"/>
        <v>1</v>
      </c>
      <c r="U143" s="14">
        <f t="shared" si="249"/>
        <v>1</v>
      </c>
      <c r="V143" s="14">
        <f t="shared" si="249"/>
        <v>0</v>
      </c>
      <c r="W143" s="14">
        <f t="shared" si="249"/>
        <v>0</v>
      </c>
      <c r="X143" s="14">
        <f t="shared" si="249"/>
        <v>1</v>
      </c>
      <c r="Y143" s="14">
        <f t="shared" si="249"/>
        <v>1</v>
      </c>
      <c r="Z143" s="14">
        <f t="shared" si="249"/>
        <v>0</v>
      </c>
      <c r="AA143" s="14">
        <f t="shared" si="249"/>
        <v>0</v>
      </c>
      <c r="AB143" s="14">
        <f t="shared" si="249"/>
        <v>1</v>
      </c>
      <c r="AC143" s="14">
        <f t="shared" si="249"/>
        <v>1</v>
      </c>
      <c r="AD143" s="14">
        <f t="shared" si="249"/>
        <v>0</v>
      </c>
      <c r="AE143" s="14">
        <f t="shared" si="249"/>
        <v>0</v>
      </c>
      <c r="AF143" s="14">
        <f t="shared" si="249"/>
        <v>1</v>
      </c>
      <c r="AG143" s="14">
        <f t="shared" si="249"/>
        <v>1</v>
      </c>
      <c r="AH143" s="14">
        <f t="shared" si="249"/>
        <v>1</v>
      </c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96"/>
      <c r="BE143" s="97"/>
      <c r="BF143" s="48"/>
      <c r="BG143" s="48"/>
      <c r="BH143" s="48"/>
      <c r="BI143" s="48"/>
      <c r="BJ143" s="48"/>
      <c r="BK143" s="48"/>
      <c r="BL143" s="48"/>
      <c r="BM143" s="48"/>
      <c r="BN143" s="48"/>
      <c r="BO143" s="50"/>
      <c r="BP143" s="50"/>
      <c r="BQ143" s="50"/>
      <c r="BR143" s="50"/>
      <c r="BS143" s="50"/>
      <c r="BT143" s="50"/>
      <c r="BU143" s="54"/>
      <c r="BV143" s="54"/>
      <c r="BW143" s="54"/>
      <c r="BX143" s="54"/>
      <c r="BY143" s="54"/>
      <c r="BZ143" s="54"/>
      <c r="CA143" s="54"/>
      <c r="CB143" s="54"/>
    </row>
    <row r="144" spans="1:88" s="18" customFormat="1" ht="21" customHeight="1" x14ac:dyDescent="0.2">
      <c r="A144" s="48"/>
      <c r="B144" s="1473"/>
      <c r="C144" s="14" t="s">
        <v>35</v>
      </c>
      <c r="D144" s="14">
        <f t="shared" si="249"/>
        <v>0</v>
      </c>
      <c r="E144" s="14">
        <f t="shared" si="249"/>
        <v>0</v>
      </c>
      <c r="F144" s="14">
        <f t="shared" si="249"/>
        <v>0</v>
      </c>
      <c r="G144" s="14">
        <f t="shared" si="249"/>
        <v>0</v>
      </c>
      <c r="H144" s="14">
        <f t="shared" si="249"/>
        <v>0</v>
      </c>
      <c r="I144" s="14">
        <f t="shared" si="249"/>
        <v>0</v>
      </c>
      <c r="J144" s="14">
        <f t="shared" si="249"/>
        <v>0</v>
      </c>
      <c r="K144" s="14">
        <f t="shared" si="249"/>
        <v>0</v>
      </c>
      <c r="L144" s="14">
        <f t="shared" si="249"/>
        <v>0</v>
      </c>
      <c r="M144" s="14">
        <f t="shared" si="249"/>
        <v>0</v>
      </c>
      <c r="N144" s="14">
        <f t="shared" si="249"/>
        <v>0</v>
      </c>
      <c r="O144" s="14">
        <f t="shared" si="249"/>
        <v>0</v>
      </c>
      <c r="P144" s="14">
        <f t="shared" si="249"/>
        <v>0</v>
      </c>
      <c r="Q144" s="14">
        <f t="shared" si="249"/>
        <v>0</v>
      </c>
      <c r="R144" s="14">
        <f t="shared" si="249"/>
        <v>0</v>
      </c>
      <c r="S144" s="14">
        <f t="shared" si="249"/>
        <v>0</v>
      </c>
      <c r="T144" s="14">
        <f t="shared" si="249"/>
        <v>0</v>
      </c>
      <c r="U144" s="14">
        <f t="shared" si="249"/>
        <v>0</v>
      </c>
      <c r="V144" s="14">
        <f t="shared" si="249"/>
        <v>0</v>
      </c>
      <c r="W144" s="14">
        <f t="shared" si="249"/>
        <v>0</v>
      </c>
      <c r="X144" s="14">
        <f t="shared" si="249"/>
        <v>0</v>
      </c>
      <c r="Y144" s="14">
        <f t="shared" si="249"/>
        <v>0</v>
      </c>
      <c r="Z144" s="14">
        <f t="shared" si="249"/>
        <v>0</v>
      </c>
      <c r="AA144" s="14">
        <f t="shared" si="249"/>
        <v>0</v>
      </c>
      <c r="AB144" s="14">
        <f t="shared" si="249"/>
        <v>0</v>
      </c>
      <c r="AC144" s="14">
        <f t="shared" si="249"/>
        <v>0</v>
      </c>
      <c r="AD144" s="14">
        <f t="shared" si="249"/>
        <v>0</v>
      </c>
      <c r="AE144" s="14">
        <f t="shared" si="249"/>
        <v>0</v>
      </c>
      <c r="AF144" s="14">
        <f t="shared" si="249"/>
        <v>0</v>
      </c>
      <c r="AG144" s="14">
        <f t="shared" si="249"/>
        <v>0</v>
      </c>
      <c r="AH144" s="14">
        <f t="shared" si="249"/>
        <v>0</v>
      </c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96"/>
      <c r="BE144" s="97"/>
      <c r="BF144" s="48"/>
      <c r="BG144" s="48"/>
      <c r="BH144" s="48"/>
      <c r="BI144" s="48"/>
      <c r="BJ144" s="48"/>
      <c r="BK144" s="48"/>
      <c r="BL144" s="48"/>
      <c r="BM144" s="48"/>
      <c r="BN144" s="48"/>
      <c r="BO144" s="50"/>
      <c r="BP144" s="50"/>
      <c r="BQ144" s="50"/>
      <c r="BR144" s="50"/>
      <c r="BS144" s="50"/>
      <c r="BT144" s="50"/>
      <c r="BU144" s="54"/>
      <c r="BV144" s="54"/>
      <c r="BW144" s="54"/>
      <c r="BX144" s="54"/>
      <c r="BY144" s="54"/>
      <c r="BZ144" s="54"/>
      <c r="CA144" s="54"/>
      <c r="CB144" s="54"/>
      <c r="CC144" s="57"/>
      <c r="CD144" s="57"/>
      <c r="CE144" s="57"/>
      <c r="CF144" s="57"/>
      <c r="CG144" s="57"/>
      <c r="CH144" s="57"/>
      <c r="CI144" s="57"/>
      <c r="CJ144" s="57"/>
    </row>
    <row r="145" spans="1:88" s="18" customFormat="1" ht="21" customHeight="1" x14ac:dyDescent="0.2">
      <c r="A145" s="1463"/>
      <c r="B145" s="1464"/>
      <c r="C145" s="1464"/>
      <c r="D145" s="1464"/>
      <c r="E145" s="1464"/>
      <c r="F145" s="1464"/>
      <c r="G145" s="1464"/>
      <c r="H145" s="1464"/>
      <c r="I145" s="1464"/>
      <c r="J145" s="1464"/>
      <c r="K145" s="1464"/>
      <c r="L145" s="1464"/>
      <c r="M145" s="1464"/>
      <c r="N145" s="1464"/>
      <c r="O145" s="1464"/>
      <c r="P145" s="1464"/>
      <c r="Q145" s="1464"/>
      <c r="R145" s="1464"/>
      <c r="S145" s="1464"/>
      <c r="T145" s="1464"/>
      <c r="U145" s="1464"/>
      <c r="V145" s="1464"/>
      <c r="W145" s="1464"/>
      <c r="X145" s="1464"/>
      <c r="Y145" s="1464"/>
      <c r="Z145" s="1464"/>
      <c r="AA145" s="1464"/>
      <c r="AB145" s="1464"/>
      <c r="AC145" s="1464"/>
      <c r="AD145" s="1464"/>
      <c r="AE145" s="1464"/>
      <c r="AF145" s="106"/>
      <c r="AG145" s="106"/>
      <c r="AH145" s="106"/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7"/>
      <c r="BE145" s="3"/>
      <c r="BF145" s="1"/>
      <c r="BG145" s="1"/>
      <c r="BH145" s="1"/>
      <c r="BI145" s="1"/>
      <c r="BJ145" s="1"/>
      <c r="BK145" s="1"/>
      <c r="BL145" s="1"/>
      <c r="BM145" s="1"/>
      <c r="BN145" s="1"/>
      <c r="BO145" s="49"/>
      <c r="BP145" s="49"/>
      <c r="BQ145" s="49"/>
      <c r="BR145" s="49"/>
      <c r="BS145" s="49"/>
      <c r="BT145" s="50"/>
      <c r="BU145" s="51"/>
      <c r="BV145" s="51"/>
      <c r="BW145" s="51"/>
      <c r="BX145" s="52"/>
      <c r="BY145" s="52"/>
      <c r="BZ145" s="52"/>
      <c r="CA145" s="52"/>
      <c r="CB145" s="52"/>
    </row>
    <row r="146" spans="1:88" x14ac:dyDescent="0.25">
      <c r="AI146" s="2"/>
      <c r="AJ146" s="2"/>
      <c r="AK146" s="2"/>
      <c r="AL146" s="2"/>
      <c r="AM146" s="2"/>
      <c r="AN146" s="2"/>
      <c r="AO146" s="2"/>
      <c r="CC146" s="18"/>
      <c r="CD146" s="18"/>
      <c r="CG146" s="18"/>
      <c r="CH146" s="18"/>
      <c r="CI146" s="18"/>
      <c r="CJ146" s="18"/>
    </row>
  </sheetData>
  <sheetProtection formatCells="0"/>
  <dataConsolidate link="1"/>
  <mergeCells count="62">
    <mergeCell ref="B80:C80"/>
    <mergeCell ref="B132:C132"/>
    <mergeCell ref="B133:B144"/>
    <mergeCell ref="A145:AE145"/>
    <mergeCell ref="B93:C93"/>
    <mergeCell ref="B94:B105"/>
    <mergeCell ref="B106:C106"/>
    <mergeCell ref="B107:B118"/>
    <mergeCell ref="B119:C119"/>
    <mergeCell ref="B120:B131"/>
    <mergeCell ref="B81:B92"/>
    <mergeCell ref="CC11:CD11"/>
    <mergeCell ref="CN10:CQ10"/>
    <mergeCell ref="BD12:BE12"/>
    <mergeCell ref="BO12:BP12"/>
    <mergeCell ref="CC12:CD12"/>
    <mergeCell ref="BT11:BT12"/>
    <mergeCell ref="BU11:BU12"/>
    <mergeCell ref="BV11:BV12"/>
    <mergeCell ref="BW11:BW12"/>
    <mergeCell ref="BX11:BX12"/>
    <mergeCell ref="BY11:BY12"/>
    <mergeCell ref="BO11:BP11"/>
    <mergeCell ref="BQ11:BQ12"/>
    <mergeCell ref="BR11:BS12"/>
    <mergeCell ref="BO10:BS10"/>
    <mergeCell ref="BZ11:BZ12"/>
    <mergeCell ref="CA11:CA12"/>
    <mergeCell ref="CC9:CD9"/>
    <mergeCell ref="A10:C10"/>
    <mergeCell ref="D10:AH10"/>
    <mergeCell ref="AI10:BB11"/>
    <mergeCell ref="BD10:BE10"/>
    <mergeCell ref="BF10:BN11"/>
    <mergeCell ref="A11:C11"/>
    <mergeCell ref="BD11:BE11"/>
    <mergeCell ref="BU10:BY10"/>
    <mergeCell ref="A9:C9"/>
    <mergeCell ref="AW9:BB9"/>
    <mergeCell ref="BD9:BE9"/>
    <mergeCell ref="BO9:CB9"/>
    <mergeCell ref="BZ10:CB10"/>
    <mergeCell ref="CC10:CD10"/>
    <mergeCell ref="CB11:CB12"/>
    <mergeCell ref="A5:C5"/>
    <mergeCell ref="AI5:AJ5"/>
    <mergeCell ref="A6:A8"/>
    <mergeCell ref="BD6:BD8"/>
    <mergeCell ref="BF6:BF8"/>
    <mergeCell ref="BO7:CD8"/>
    <mergeCell ref="BD2:BD4"/>
    <mergeCell ref="BE2:BE4"/>
    <mergeCell ref="BF2:BF4"/>
    <mergeCell ref="AI3:AJ3"/>
    <mergeCell ref="AI4:AJ4"/>
    <mergeCell ref="AM4:BC5"/>
    <mergeCell ref="A1:C1"/>
    <mergeCell ref="AI1:AJ1"/>
    <mergeCell ref="AM1:BC1"/>
    <mergeCell ref="A2:A4"/>
    <mergeCell ref="AI2:AJ2"/>
    <mergeCell ref="AM2:BC3"/>
  </mergeCells>
  <phoneticPr fontId="60" type="noConversion"/>
  <conditionalFormatting sqref="D39:D41">
    <cfRule type="cellIs" dxfId="4080" priority="11402" operator="equal">
      <formula>"DISP"</formula>
    </cfRule>
    <cfRule type="cellIs" dxfId="4079" priority="11403" operator="equal">
      <formula>"FO"</formula>
    </cfRule>
  </conditionalFormatting>
  <conditionalFormatting sqref="D67:D71">
    <cfRule type="cellIs" dxfId="4078" priority="10448" operator="equal">
      <formula>"DISP"</formula>
    </cfRule>
    <cfRule type="cellIs" dxfId="4077" priority="10530" operator="equal">
      <formula>"FO"</formula>
    </cfRule>
  </conditionalFormatting>
  <conditionalFormatting sqref="D67:D75 D76:AH76">
    <cfRule type="cellIs" dxfId="4076" priority="10398" operator="equal">
      <formula>"T"</formula>
    </cfRule>
  </conditionalFormatting>
  <conditionalFormatting sqref="D67:D76">
    <cfRule type="cellIs" dxfId="4075" priority="10384" operator="equal">
      <formula>"DC"</formula>
    </cfRule>
    <cfRule type="cellIs" dxfId="4074" priority="10385" operator="equal">
      <formula>"DS"</formula>
    </cfRule>
    <cfRule type="cellIs" dxfId="4073" priority="10386" operator="equal">
      <formula>"FE"</formula>
    </cfRule>
    <cfRule type="cellIs" dxfId="4072" priority="10387" operator="equal">
      <formula>"FES"</formula>
    </cfRule>
    <cfRule type="cellIs" dxfId="4071" priority="10388" operator="equal">
      <formula>"FED"</formula>
    </cfRule>
    <cfRule type="cellIs" dxfId="4070" priority="10389" operator="equal">
      <formula>"FEF"</formula>
    </cfRule>
    <cfRule type="cellIs" dxfId="4069" priority="10390" operator="equal">
      <formula>"B"</formula>
    </cfRule>
    <cfRule type="cellIs" dxfId="4068" priority="10391" operator="equal">
      <formula>"F"</formula>
    </cfRule>
    <cfRule type="cellIs" dxfId="4067" priority="10392" operator="equal">
      <formula>"L"</formula>
    </cfRule>
    <cfRule type="cellIs" dxfId="4066" priority="10393" operator="equal">
      <formula>"SA"</formula>
    </cfRule>
    <cfRule type="cellIs" dxfId="4065" priority="10394" operator="equal">
      <formula>"SE"</formula>
    </cfRule>
    <cfRule type="cellIs" dxfId="4064" priority="10395" operator="equal">
      <formula>"TR"</formula>
    </cfRule>
    <cfRule type="cellIs" dxfId="4063" priority="10396" operator="equal">
      <formula>"NT"</formula>
    </cfRule>
    <cfRule type="cellIs" dxfId="4062" priority="10397" operator="equal">
      <formula>"DT"</formula>
    </cfRule>
    <cfRule type="cellIs" dxfId="4061" priority="10399" operator="equal">
      <formula>"FOTS"</formula>
    </cfRule>
  </conditionalFormatting>
  <conditionalFormatting sqref="D13:F28 P50">
    <cfRule type="cellIs" dxfId="4060" priority="9678" operator="equal">
      <formula>"TR"</formula>
    </cfRule>
  </conditionalFormatting>
  <conditionalFormatting sqref="D13:F28">
    <cfRule type="cellIs" dxfId="4059" priority="6799" operator="equal">
      <formula>"DC"</formula>
    </cfRule>
    <cfRule type="cellIs" dxfId="4058" priority="6800" operator="equal">
      <formula>"DS"</formula>
    </cfRule>
    <cfRule type="cellIs" dxfId="4057" priority="6801" operator="equal">
      <formula>"FE"</formula>
    </cfRule>
    <cfRule type="cellIs" dxfId="4056" priority="6802" operator="equal">
      <formula>"FES"</formula>
    </cfRule>
    <cfRule type="cellIs" dxfId="4055" priority="6803" operator="equal">
      <formula>"FED"</formula>
    </cfRule>
    <cfRule type="cellIs" dxfId="4054" priority="6804" operator="equal">
      <formula>"FEF"</formula>
    </cfRule>
    <cfRule type="cellIs" dxfId="4053" priority="6805" operator="equal">
      <formula>"B"</formula>
    </cfRule>
    <cfRule type="cellIs" dxfId="4052" priority="6806" operator="equal">
      <formula>"F"</formula>
    </cfRule>
    <cfRule type="cellIs" dxfId="4051" priority="6807" operator="equal">
      <formula>"L"</formula>
    </cfRule>
    <cfRule type="cellIs" dxfId="4050" priority="6808" operator="equal">
      <formula>"SA"</formula>
    </cfRule>
    <cfRule type="cellIs" dxfId="4049" priority="6809" operator="equal">
      <formula>"SE"</formula>
    </cfRule>
    <cfRule type="cellIs" dxfId="4048" priority="6811" operator="equal">
      <formula>"NT"</formula>
    </cfRule>
    <cfRule type="cellIs" dxfId="4047" priority="6812" operator="equal">
      <formula>"DT"</formula>
    </cfRule>
    <cfRule type="cellIs" dxfId="4046" priority="6813" operator="equal">
      <formula>"T"</formula>
    </cfRule>
    <cfRule type="cellIs" dxfId="4045" priority="6814" operator="equal">
      <formula>"FOTS"</formula>
    </cfRule>
  </conditionalFormatting>
  <conditionalFormatting sqref="D15:F28 X16:AE20 K20:W20 U24:W28 Y24:AE28 D45:AH58 D72:AH76">
    <cfRule type="cellIs" dxfId="4044" priority="10383" operator="equal">
      <formula>"FO"</formula>
    </cfRule>
  </conditionalFormatting>
  <conditionalFormatting sqref="D37:F38">
    <cfRule type="cellIs" dxfId="4043" priority="10365" operator="equal">
      <formula>"DISP"</formula>
    </cfRule>
    <cfRule type="cellIs" dxfId="4042" priority="10366" operator="equal">
      <formula>"FO"</formula>
    </cfRule>
  </conditionalFormatting>
  <conditionalFormatting sqref="D41:O43">
    <cfRule type="cellIs" dxfId="4041" priority="6779" operator="equal">
      <formula>"DISP"</formula>
    </cfRule>
    <cfRule type="cellIs" dxfId="4040" priority="10343" operator="equal">
      <formula>"FO"</formula>
    </cfRule>
  </conditionalFormatting>
  <conditionalFormatting sqref="D13:R13 D30:AH36">
    <cfRule type="cellIs" dxfId="4039" priority="10342" operator="equal">
      <formula>"DISP"</formula>
    </cfRule>
  </conditionalFormatting>
  <conditionalFormatting sqref="D13:T14">
    <cfRule type="cellIs" dxfId="4038" priority="10341" operator="equal">
      <formula>"FO"</formula>
    </cfRule>
  </conditionalFormatting>
  <conditionalFormatting sqref="D2:AH2">
    <cfRule type="cellIs" dxfId="4037" priority="37074" operator="lessThan">
      <formula>1</formula>
    </cfRule>
    <cfRule type="cellIs" dxfId="4036" priority="37075" operator="greaterThan">
      <formula>1</formula>
    </cfRule>
    <cfRule type="cellIs" dxfId="4035" priority="37076" operator="equal">
      <formula>1</formula>
    </cfRule>
  </conditionalFormatting>
  <conditionalFormatting sqref="D3:AH4">
    <cfRule type="cellIs" dxfId="4034" priority="37071" operator="lessThan">
      <formula>4</formula>
    </cfRule>
    <cfRule type="cellIs" dxfId="4033" priority="37072" operator="greaterThan">
      <formula>4</formula>
    </cfRule>
    <cfRule type="cellIs" dxfId="4032" priority="37073" operator="equal">
      <formula>4</formula>
    </cfRule>
  </conditionalFormatting>
  <conditionalFormatting sqref="D5:AH5">
    <cfRule type="cellIs" dxfId="4031" priority="37068" operator="lessThan">
      <formula>13</formula>
    </cfRule>
    <cfRule type="cellIs" dxfId="4030" priority="37069" operator="equal">
      <formula>13</formula>
    </cfRule>
    <cfRule type="cellIs" dxfId="4029" priority="37070" operator="greaterThan">
      <formula>13</formula>
    </cfRule>
  </conditionalFormatting>
  <conditionalFormatting sqref="D6:AH6">
    <cfRule type="cellIs" dxfId="4028" priority="37065" operator="lessThan">
      <formula>1</formula>
    </cfRule>
    <cfRule type="cellIs" dxfId="4027" priority="37066" operator="greaterThan">
      <formula>1</formula>
    </cfRule>
    <cfRule type="cellIs" dxfId="4026" priority="37067" operator="equal">
      <formula>1</formula>
    </cfRule>
  </conditionalFormatting>
  <conditionalFormatting sqref="D7:AH7">
    <cfRule type="cellIs" dxfId="4025" priority="37062" operator="lessThan">
      <formula>4</formula>
    </cfRule>
    <cfRule type="cellIs" dxfId="4024" priority="37063" operator="greaterThan">
      <formula>4</formula>
    </cfRule>
    <cfRule type="cellIs" dxfId="4023" priority="37064" operator="equal">
      <formula>4</formula>
    </cfRule>
  </conditionalFormatting>
  <conditionalFormatting sqref="D8:AH8">
    <cfRule type="cellIs" dxfId="4022" priority="37059" operator="lessThan">
      <formula>8</formula>
    </cfRule>
    <cfRule type="cellIs" dxfId="4021" priority="37060" operator="greaterThan">
      <formula>8</formula>
    </cfRule>
    <cfRule type="cellIs" dxfId="4020" priority="37061" operator="equal">
      <formula>8</formula>
    </cfRule>
  </conditionalFormatting>
  <conditionalFormatting sqref="D9:AH9">
    <cfRule type="cellIs" dxfId="4019" priority="37056" operator="lessThan">
      <formula>13</formula>
    </cfRule>
    <cfRule type="cellIs" dxfId="4018" priority="37057" operator="equal">
      <formula>13</formula>
    </cfRule>
    <cfRule type="cellIs" dxfId="4017" priority="37058" operator="greaterThan">
      <formula>13</formula>
    </cfRule>
  </conditionalFormatting>
  <conditionalFormatting sqref="D45:AH58">
    <cfRule type="cellIs" dxfId="4016" priority="5347" operator="equal">
      <formula>"DC"</formula>
    </cfRule>
    <cfRule type="cellIs" dxfId="4015" priority="5348" operator="equal">
      <formula>"DS"</formula>
    </cfRule>
    <cfRule type="cellIs" dxfId="4014" priority="5349" operator="equal">
      <formula>"FE"</formula>
    </cfRule>
    <cfRule type="cellIs" dxfId="4013" priority="5350" operator="equal">
      <formula>"FES"</formula>
    </cfRule>
    <cfRule type="cellIs" dxfId="4012" priority="5351" operator="equal">
      <formula>"FED"</formula>
    </cfRule>
    <cfRule type="cellIs" dxfId="4011" priority="5352" operator="equal">
      <formula>"FEF"</formula>
    </cfRule>
    <cfRule type="cellIs" dxfId="4010" priority="5353" operator="equal">
      <formula>"B"</formula>
    </cfRule>
    <cfRule type="cellIs" dxfId="4009" priority="5354" operator="equal">
      <formula>"F"</formula>
    </cfRule>
    <cfRule type="cellIs" dxfId="4008" priority="5355" operator="equal">
      <formula>"L"</formula>
    </cfRule>
    <cfRule type="cellIs" dxfId="4007" priority="5356" operator="equal">
      <formula>"SA"</formula>
    </cfRule>
    <cfRule type="cellIs" dxfId="4006" priority="5357" operator="equal">
      <formula>"SE"</formula>
    </cfRule>
    <cfRule type="cellIs" dxfId="4005" priority="5358" operator="equal">
      <formula>"TR"</formula>
    </cfRule>
    <cfRule type="cellIs" dxfId="4004" priority="5359" operator="equal">
      <formula>"NT"</formula>
    </cfRule>
    <cfRule type="cellIs" dxfId="4003" priority="5360" operator="equal">
      <formula>"DT"</formula>
    </cfRule>
    <cfRule type="cellIs" dxfId="4002" priority="5361" operator="equal">
      <formula>"T"</formula>
    </cfRule>
    <cfRule type="cellIs" dxfId="4001" priority="5362" operator="equal">
      <formula>"FOTS"</formula>
    </cfRule>
    <cfRule type="cellIs" dxfId="4000" priority="8988" operator="equal">
      <formula>"DISP"</formula>
    </cfRule>
  </conditionalFormatting>
  <conditionalFormatting sqref="D132:AH132">
    <cfRule type="cellIs" dxfId="3999" priority="37023" operator="equal">
      <formula>"disp"</formula>
    </cfRule>
    <cfRule type="cellIs" dxfId="3998" priority="37024" operator="equal">
      <formula>"fots"</formula>
    </cfRule>
    <cfRule type="cellIs" dxfId="3997" priority="37025" operator="equal">
      <formula>"t"</formula>
    </cfRule>
    <cfRule type="cellIs" dxfId="3996" priority="37026" operator="equal">
      <formula>"tr"</formula>
    </cfRule>
    <cfRule type="cellIs" dxfId="3995" priority="37027" operator="equal">
      <formula>"se"</formula>
    </cfRule>
    <cfRule type="cellIs" dxfId="3994" priority="37028" operator="equal">
      <formula>"sa"</formula>
    </cfRule>
    <cfRule type="cellIs" dxfId="3993" priority="37029" operator="equal">
      <formula>"l"</formula>
    </cfRule>
    <cfRule type="cellIs" dxfId="3992" priority="37030" operator="equal">
      <formula>"f"</formula>
    </cfRule>
    <cfRule type="cellIs" dxfId="3991" priority="37031" operator="equal">
      <formula>"b"</formula>
    </cfRule>
    <cfRule type="cellIs" dxfId="3990" priority="37032" operator="equal">
      <formula>"fef"</formula>
    </cfRule>
    <cfRule type="cellIs" dxfId="3989" priority="37033" operator="equal">
      <formula>"fed"</formula>
    </cfRule>
    <cfRule type="cellIs" dxfId="3988" priority="37034" operator="equal">
      <formula>"fes"</formula>
    </cfRule>
    <cfRule type="cellIs" dxfId="3987" priority="37035" operator="equal">
      <formula>"ds"</formula>
    </cfRule>
    <cfRule type="cellIs" dxfId="3986" priority="37036" operator="equal">
      <formula>"fo"</formula>
    </cfRule>
    <cfRule type="cellIs" dxfId="3985" priority="37037" operator="equal">
      <formula>"FE"</formula>
    </cfRule>
  </conditionalFormatting>
  <conditionalFormatting sqref="E69 E71:AH71">
    <cfRule type="cellIs" dxfId="3984" priority="10045" operator="equal">
      <formula>"FO"</formula>
    </cfRule>
  </conditionalFormatting>
  <conditionalFormatting sqref="E32:F35">
    <cfRule type="cellIs" dxfId="3983" priority="3444" operator="equal">
      <formula>"DISP"</formula>
    </cfRule>
  </conditionalFormatting>
  <conditionalFormatting sqref="E33:F34 U33:W34">
    <cfRule type="cellIs" dxfId="3982" priority="3418" operator="equal">
      <formula>"B"</formula>
    </cfRule>
  </conditionalFormatting>
  <conditionalFormatting sqref="E33:F34">
    <cfRule type="cellIs" dxfId="3981" priority="3423" operator="equal">
      <formula>"TR"</formula>
    </cfRule>
  </conditionalFormatting>
  <conditionalFormatting sqref="E39:F43">
    <cfRule type="cellIs" dxfId="3980" priority="9268" operator="equal">
      <formula>"DISP"</formula>
    </cfRule>
  </conditionalFormatting>
  <conditionalFormatting sqref="E67:F67 F68:F69">
    <cfRule type="cellIs" dxfId="3979" priority="9072" operator="equal">
      <formula>"DISP"</formula>
    </cfRule>
    <cfRule type="cellIs" dxfId="3978" priority="9073" operator="equal">
      <formula>"DC"</formula>
    </cfRule>
    <cfRule type="cellIs" dxfId="3977" priority="9074" operator="equal">
      <formula>"DS"</formula>
    </cfRule>
    <cfRule type="cellIs" dxfId="3976" priority="9075" operator="equal">
      <formula>"FE"</formula>
    </cfRule>
    <cfRule type="cellIs" dxfId="3975" priority="9076" operator="equal">
      <formula>"FES"</formula>
    </cfRule>
    <cfRule type="cellIs" dxfId="3974" priority="9077" operator="equal">
      <formula>"FED"</formula>
    </cfRule>
    <cfRule type="cellIs" dxfId="3973" priority="9078" operator="equal">
      <formula>"FEF"</formula>
    </cfRule>
    <cfRule type="cellIs" dxfId="3972" priority="9079" operator="equal">
      <formula>"B"</formula>
    </cfRule>
    <cfRule type="cellIs" dxfId="3971" priority="9080" operator="equal">
      <formula>"F"</formula>
    </cfRule>
    <cfRule type="cellIs" dxfId="3970" priority="9081" operator="equal">
      <formula>"L"</formula>
    </cfRule>
    <cfRule type="cellIs" dxfId="3969" priority="9082" operator="equal">
      <formula>"SA"</formula>
    </cfRule>
    <cfRule type="cellIs" dxfId="3968" priority="9083" operator="equal">
      <formula>"SE"</formula>
    </cfRule>
    <cfRule type="cellIs" dxfId="3967" priority="9084" operator="equal">
      <formula>"TR"</formula>
    </cfRule>
    <cfRule type="cellIs" dxfId="3966" priority="9085" operator="equal">
      <formula>"NT"</formula>
    </cfRule>
    <cfRule type="cellIs" dxfId="3965" priority="9086" operator="equal">
      <formula>"DT"</formula>
    </cfRule>
    <cfRule type="cellIs" dxfId="3964" priority="9087" operator="equal">
      <formula>"T"</formula>
    </cfRule>
    <cfRule type="cellIs" dxfId="3963" priority="9088" operator="equal">
      <formula>"FOTS"</formula>
    </cfRule>
  </conditionalFormatting>
  <conditionalFormatting sqref="E70:F71 Y70:AE72">
    <cfRule type="cellIs" dxfId="3962" priority="8981" operator="equal">
      <formula>"DISP"</formula>
    </cfRule>
  </conditionalFormatting>
  <conditionalFormatting sqref="E70:F75">
    <cfRule type="cellIs" dxfId="3961" priority="9001" operator="equal">
      <formula>"TR"</formula>
    </cfRule>
    <cfRule type="cellIs" dxfId="3960" priority="9004" operator="equal">
      <formula>"T"</formula>
    </cfRule>
    <cfRule type="cellIs" dxfId="3959" priority="9005" operator="equal">
      <formula>"FOTS"</formula>
    </cfRule>
  </conditionalFormatting>
  <conditionalFormatting sqref="E70:F76">
    <cfRule type="cellIs" dxfId="3958" priority="8990" operator="equal">
      <formula>"DC"</formula>
    </cfRule>
    <cfRule type="cellIs" dxfId="3957" priority="8991" operator="equal">
      <formula>"DS"</formula>
    </cfRule>
    <cfRule type="cellIs" dxfId="3956" priority="8992" operator="equal">
      <formula>"FE"</formula>
    </cfRule>
    <cfRule type="cellIs" dxfId="3955" priority="8993" operator="equal">
      <formula>"FES"</formula>
    </cfRule>
    <cfRule type="cellIs" dxfId="3954" priority="8994" operator="equal">
      <formula>"FED"</formula>
    </cfRule>
    <cfRule type="cellIs" dxfId="3953" priority="8995" operator="equal">
      <formula>"FEF"</formula>
    </cfRule>
    <cfRule type="cellIs" dxfId="3952" priority="8996" operator="equal">
      <formula>"B"</formula>
    </cfRule>
    <cfRule type="cellIs" dxfId="3951" priority="8997" operator="equal">
      <formula>"F"</formula>
    </cfRule>
    <cfRule type="cellIs" dxfId="3950" priority="8998" operator="equal">
      <formula>"L"</formula>
    </cfRule>
    <cfRule type="cellIs" dxfId="3949" priority="8999" operator="equal">
      <formula>"SA"</formula>
    </cfRule>
    <cfRule type="cellIs" dxfId="3948" priority="9000" operator="equal">
      <formula>"SE"</formula>
    </cfRule>
    <cfRule type="cellIs" dxfId="3947" priority="9002" operator="equal">
      <formula>"NT"</formula>
    </cfRule>
    <cfRule type="cellIs" dxfId="3946" priority="9003" operator="equal">
      <formula>"DT"</formula>
    </cfRule>
  </conditionalFormatting>
  <conditionalFormatting sqref="E14:R14">
    <cfRule type="cellIs" dxfId="3945" priority="5782" operator="equal">
      <formula>"TR"</formula>
    </cfRule>
  </conditionalFormatting>
  <conditionalFormatting sqref="E14:R18">
    <cfRule type="cellIs" dxfId="3944" priority="5787" operator="equal">
      <formula>"DISP"</formula>
    </cfRule>
  </conditionalFormatting>
  <conditionalFormatting sqref="E67:T69">
    <cfRule type="cellIs" dxfId="3943" priority="5168" operator="equal">
      <formula>"DISP"</formula>
    </cfRule>
  </conditionalFormatting>
  <conditionalFormatting sqref="E67:W69">
    <cfRule type="cellIs" dxfId="3942" priority="8987" operator="equal">
      <formula>"FO"</formula>
    </cfRule>
  </conditionalFormatting>
  <conditionalFormatting sqref="E70:AF70">
    <cfRule type="cellIs" dxfId="3941" priority="8984" operator="equal">
      <formula>"FO"</formula>
    </cfRule>
  </conditionalFormatting>
  <conditionalFormatting sqref="E67:AH67 F68:AH69">
    <cfRule type="cellIs" dxfId="3940" priority="8983" operator="equal">
      <formula>"FO"</formula>
    </cfRule>
  </conditionalFormatting>
  <conditionalFormatting sqref="E67:AH69">
    <cfRule type="cellIs" dxfId="3939" priority="1" operator="equal">
      <formula>"DC"</formula>
    </cfRule>
    <cfRule type="cellIs" dxfId="3938" priority="2" operator="equal">
      <formula>"DS"</formula>
    </cfRule>
    <cfRule type="cellIs" dxfId="3937" priority="3" operator="equal">
      <formula>"FE"</formula>
    </cfRule>
    <cfRule type="cellIs" dxfId="3936" priority="4" operator="equal">
      <formula>"FES"</formula>
    </cfRule>
    <cfRule type="cellIs" dxfId="3935" priority="5" operator="equal">
      <formula>"FED"</formula>
    </cfRule>
    <cfRule type="cellIs" dxfId="3934" priority="6" operator="equal">
      <formula>"FEF"</formula>
    </cfRule>
    <cfRule type="cellIs" dxfId="3933" priority="7" operator="equal">
      <formula>"B"</formula>
    </cfRule>
    <cfRule type="cellIs" dxfId="3932" priority="8" operator="equal">
      <formula>"F"</formula>
    </cfRule>
    <cfRule type="cellIs" dxfId="3931" priority="9" operator="equal">
      <formula>"L"</formula>
    </cfRule>
    <cfRule type="cellIs" dxfId="3930" priority="10" operator="equal">
      <formula>"SA"</formula>
    </cfRule>
    <cfRule type="cellIs" dxfId="3929" priority="11" operator="equal">
      <formula>"SE"</formula>
    </cfRule>
    <cfRule type="cellIs" dxfId="3928" priority="12" operator="equal">
      <formula>"TR"</formula>
    </cfRule>
    <cfRule type="cellIs" dxfId="3927" priority="13" operator="equal">
      <formula>"NT"</formula>
    </cfRule>
    <cfRule type="cellIs" dxfId="3926" priority="14" operator="equal">
      <formula>"DT"</formula>
    </cfRule>
    <cfRule type="cellIs" dxfId="3925" priority="15" operator="equal">
      <formula>"T"</formula>
    </cfRule>
    <cfRule type="cellIs" dxfId="3924" priority="16" operator="equal">
      <formula>"FOTS"</formula>
    </cfRule>
  </conditionalFormatting>
  <conditionalFormatting sqref="E76:AH76">
    <cfRule type="cellIs" dxfId="3923" priority="12394" operator="equal">
      <formula>"TR"</formula>
    </cfRule>
    <cfRule type="cellIs" dxfId="3922" priority="12398" operator="equal">
      <formula>"FOTS"</formula>
    </cfRule>
  </conditionalFormatting>
  <conditionalFormatting sqref="F62:F63">
    <cfRule type="cellIs" dxfId="3921" priority="8982" operator="equal">
      <formula>"DISP"</formula>
    </cfRule>
    <cfRule type="cellIs" dxfId="3920" priority="9154" operator="equal">
      <formula>"DC"</formula>
    </cfRule>
    <cfRule type="cellIs" dxfId="3919" priority="9155" operator="equal">
      <formula>"DS"</formula>
    </cfRule>
    <cfRule type="cellIs" dxfId="3918" priority="9156" operator="equal">
      <formula>"FE"</formula>
    </cfRule>
    <cfRule type="cellIs" dxfId="3917" priority="9157" operator="equal">
      <formula>"FES"</formula>
    </cfRule>
    <cfRule type="cellIs" dxfId="3916" priority="9158" operator="equal">
      <formula>"FED"</formula>
    </cfRule>
    <cfRule type="cellIs" dxfId="3915" priority="9159" operator="equal">
      <formula>"FEF"</formula>
    </cfRule>
    <cfRule type="cellIs" dxfId="3914" priority="9160" operator="equal">
      <formula>"B"</formula>
    </cfRule>
    <cfRule type="cellIs" dxfId="3913" priority="9161" operator="equal">
      <formula>"F"</formula>
    </cfRule>
    <cfRule type="cellIs" dxfId="3912" priority="9162" operator="equal">
      <formula>"L"</formula>
    </cfRule>
    <cfRule type="cellIs" dxfId="3911" priority="9163" operator="equal">
      <formula>"SA"</formula>
    </cfRule>
    <cfRule type="cellIs" dxfId="3910" priority="9164" operator="equal">
      <formula>"SE"</formula>
    </cfRule>
    <cfRule type="cellIs" dxfId="3909" priority="9165" operator="equal">
      <formula>"TR"</formula>
    </cfRule>
    <cfRule type="cellIs" dxfId="3908" priority="9166" operator="equal">
      <formula>"NT"</formula>
    </cfRule>
    <cfRule type="cellIs" dxfId="3907" priority="9167" operator="equal">
      <formula>"DT"</formula>
    </cfRule>
    <cfRule type="cellIs" dxfId="3906" priority="9168" operator="equal">
      <formula>"T"</formula>
    </cfRule>
    <cfRule type="cellIs" dxfId="3905" priority="9169" operator="equal">
      <formula>"FOTS"</formula>
    </cfRule>
  </conditionalFormatting>
  <conditionalFormatting sqref="F58:W58 Y58:AA58">
    <cfRule type="cellIs" dxfId="3904" priority="4533" operator="equal">
      <formula>"DISP"</formula>
    </cfRule>
  </conditionalFormatting>
  <conditionalFormatting sqref="F58:W58">
    <cfRule type="cellIs" dxfId="3903" priority="8673" operator="equal">
      <formula>"FO"</formula>
    </cfRule>
  </conditionalFormatting>
  <conditionalFormatting sqref="G38:G43">
    <cfRule type="cellIs" dxfId="3902" priority="8444" operator="equal">
      <formula>"DC"</formula>
    </cfRule>
    <cfRule type="cellIs" dxfId="3901" priority="8445" operator="equal">
      <formula>"DS"</formula>
    </cfRule>
    <cfRule type="cellIs" dxfId="3900" priority="8446" operator="equal">
      <formula>"FE"</formula>
    </cfRule>
    <cfRule type="cellIs" dxfId="3899" priority="8447" operator="equal">
      <formula>"FES"</formula>
    </cfRule>
    <cfRule type="cellIs" dxfId="3898" priority="8448" operator="equal">
      <formula>"FED"</formula>
    </cfRule>
    <cfRule type="cellIs" dxfId="3897" priority="8449" operator="equal">
      <formula>"FEF"</formula>
    </cfRule>
    <cfRule type="cellIs" dxfId="3896" priority="8450" operator="equal">
      <formula>"B"</formula>
    </cfRule>
    <cfRule type="cellIs" dxfId="3895" priority="8451" operator="equal">
      <formula>"F"</formula>
    </cfRule>
    <cfRule type="cellIs" dxfId="3894" priority="8452" operator="equal">
      <formula>"L"</formula>
    </cfRule>
    <cfRule type="cellIs" dxfId="3893" priority="8453" operator="equal">
      <formula>"SA"</formula>
    </cfRule>
    <cfRule type="cellIs" dxfId="3892" priority="8454" operator="equal">
      <formula>"SE"</formula>
    </cfRule>
    <cfRule type="cellIs" dxfId="3891" priority="8455" operator="equal">
      <formula>"TR"</formula>
    </cfRule>
    <cfRule type="cellIs" dxfId="3890" priority="8456" operator="equal">
      <formula>"NT"</formula>
    </cfRule>
    <cfRule type="cellIs" dxfId="3889" priority="8457" operator="equal">
      <formula>"DT"</formula>
    </cfRule>
    <cfRule type="cellIs" dxfId="3888" priority="8458" operator="equal">
      <formula>"T"</formula>
    </cfRule>
    <cfRule type="cellIs" dxfId="3887" priority="8459" operator="equal">
      <formula>"FOTS"</formula>
    </cfRule>
  </conditionalFormatting>
  <conditionalFormatting sqref="G15:J18">
    <cfRule type="cellIs" dxfId="3886" priority="8379" operator="equal">
      <formula>"DC"</formula>
    </cfRule>
    <cfRule type="cellIs" dxfId="3885" priority="8380" operator="equal">
      <formula>"DS"</formula>
    </cfRule>
    <cfRule type="cellIs" dxfId="3884" priority="8381" operator="equal">
      <formula>"FE"</formula>
    </cfRule>
    <cfRule type="cellIs" dxfId="3883" priority="8382" operator="equal">
      <formula>"FES"</formula>
    </cfRule>
    <cfRule type="cellIs" dxfId="3882" priority="8383" operator="equal">
      <formula>"FED"</formula>
    </cfRule>
    <cfRule type="cellIs" dxfId="3881" priority="8384" operator="equal">
      <formula>"FEF"</formula>
    </cfRule>
    <cfRule type="cellIs" dxfId="3880" priority="8385" operator="equal">
      <formula>"B"</formula>
    </cfRule>
    <cfRule type="cellIs" dxfId="3879" priority="8386" operator="equal">
      <formula>"F"</formula>
    </cfRule>
    <cfRule type="cellIs" dxfId="3878" priority="8387" operator="equal">
      <formula>"L"</formula>
    </cfRule>
    <cfRule type="cellIs" dxfId="3877" priority="8388" operator="equal">
      <formula>"SA"</formula>
    </cfRule>
    <cfRule type="cellIs" dxfId="3876" priority="8389" operator="equal">
      <formula>"SE"</formula>
    </cfRule>
    <cfRule type="cellIs" dxfId="3875" priority="8390" operator="equal">
      <formula>"TR"</formula>
    </cfRule>
    <cfRule type="cellIs" dxfId="3874" priority="8391" operator="equal">
      <formula>"NT"</formula>
    </cfRule>
    <cfRule type="cellIs" dxfId="3873" priority="8392" operator="equal">
      <formula>"DT"</formula>
    </cfRule>
    <cfRule type="cellIs" dxfId="3872" priority="8393" operator="equal">
      <formula>"T"</formula>
    </cfRule>
    <cfRule type="cellIs" dxfId="3871" priority="8394" operator="equal">
      <formula>"FOTS"</formula>
    </cfRule>
  </conditionalFormatting>
  <conditionalFormatting sqref="G27:J28">
    <cfRule type="cellIs" dxfId="3870" priority="8345" operator="equal">
      <formula>"DC"</formula>
    </cfRule>
    <cfRule type="cellIs" dxfId="3869" priority="8346" operator="equal">
      <formula>"DS"</formula>
    </cfRule>
    <cfRule type="cellIs" dxfId="3868" priority="8347" operator="equal">
      <formula>"FE"</formula>
    </cfRule>
    <cfRule type="cellIs" dxfId="3867" priority="8348" operator="equal">
      <formula>"FES"</formula>
    </cfRule>
    <cfRule type="cellIs" dxfId="3866" priority="8349" operator="equal">
      <formula>"FED"</formula>
    </cfRule>
    <cfRule type="cellIs" dxfId="3865" priority="8350" operator="equal">
      <formula>"FEF"</formula>
    </cfRule>
    <cfRule type="cellIs" dxfId="3864" priority="8351" operator="equal">
      <formula>"B"</formula>
    </cfRule>
    <cfRule type="cellIs" dxfId="3863" priority="8352" operator="equal">
      <formula>"F"</formula>
    </cfRule>
    <cfRule type="cellIs" dxfId="3862" priority="8353" operator="equal">
      <formula>"L"</formula>
    </cfRule>
    <cfRule type="cellIs" dxfId="3861" priority="8354" operator="equal">
      <formula>"SA"</formula>
    </cfRule>
    <cfRule type="cellIs" dxfId="3860" priority="8355" operator="equal">
      <formula>"SE"</formula>
    </cfRule>
    <cfRule type="cellIs" dxfId="3859" priority="8356" operator="equal">
      <formula>"TR"</formula>
    </cfRule>
    <cfRule type="cellIs" dxfId="3858" priority="8357" operator="equal">
      <formula>"NT"</formula>
    </cfRule>
    <cfRule type="cellIs" dxfId="3857" priority="8358" operator="equal">
      <formula>"DT"</formula>
    </cfRule>
    <cfRule type="cellIs" dxfId="3856" priority="8359" operator="equal">
      <formula>"T"</formula>
    </cfRule>
    <cfRule type="cellIs" dxfId="3855" priority="8360" operator="equal">
      <formula>"FOTS"</formula>
    </cfRule>
  </conditionalFormatting>
  <conditionalFormatting sqref="G39:J40">
    <cfRule type="cellIs" dxfId="3854" priority="7740" operator="equal">
      <formula>"DISP"</formula>
    </cfRule>
    <cfRule type="cellIs" dxfId="3853" priority="8279" operator="equal">
      <formula>"FO"</formula>
    </cfRule>
  </conditionalFormatting>
  <conditionalFormatting sqref="G67:J75">
    <cfRule type="cellIs" dxfId="3852" priority="7961" operator="equal">
      <formula>"TR"</formula>
    </cfRule>
    <cfRule type="cellIs" dxfId="3851" priority="7964" operator="equal">
      <formula>"T"</formula>
    </cfRule>
    <cfRule type="cellIs" dxfId="3850" priority="7965" operator="equal">
      <formula>"FOTS"</formula>
    </cfRule>
  </conditionalFormatting>
  <conditionalFormatting sqref="G67:J76 AF67:AH76 K73:AE76">
    <cfRule type="cellIs" dxfId="3849" priority="7950" operator="equal">
      <formula>"DC"</formula>
    </cfRule>
    <cfRule type="cellIs" dxfId="3848" priority="7951" operator="equal">
      <formula>"DS"</formula>
    </cfRule>
    <cfRule type="cellIs" dxfId="3847" priority="7952" operator="equal">
      <formula>"FE"</formula>
    </cfRule>
    <cfRule type="cellIs" dxfId="3846" priority="7953" operator="equal">
      <formula>"FES"</formula>
    </cfRule>
    <cfRule type="cellIs" dxfId="3845" priority="7954" operator="equal">
      <formula>"FED"</formula>
    </cfRule>
    <cfRule type="cellIs" dxfId="3844" priority="7955" operator="equal">
      <formula>"FEF"</formula>
    </cfRule>
    <cfRule type="cellIs" dxfId="3843" priority="7956" operator="equal">
      <formula>"B"</formula>
    </cfRule>
    <cfRule type="cellIs" dxfId="3842" priority="7957" operator="equal">
      <formula>"F"</formula>
    </cfRule>
    <cfRule type="cellIs" dxfId="3841" priority="7958" operator="equal">
      <formula>"L"</formula>
    </cfRule>
    <cfRule type="cellIs" dxfId="3840" priority="7959" operator="equal">
      <formula>"SA"</formula>
    </cfRule>
    <cfRule type="cellIs" dxfId="3839" priority="7960" operator="equal">
      <formula>"SE"</formula>
    </cfRule>
    <cfRule type="cellIs" dxfId="3838" priority="7962" operator="equal">
      <formula>"NT"</formula>
    </cfRule>
    <cfRule type="cellIs" dxfId="3837" priority="7963" operator="equal">
      <formula>"DT"</formula>
    </cfRule>
    <cfRule type="cellIs" dxfId="3836" priority="8014" operator="equal">
      <formula>"DISP"</formula>
    </cfRule>
  </conditionalFormatting>
  <conditionalFormatting sqref="G37:O37">
    <cfRule type="cellIs" dxfId="3835" priority="7948" operator="equal">
      <formula>"DISP"</formula>
    </cfRule>
    <cfRule type="cellIs" dxfId="3834" priority="7949" operator="equal">
      <formula>"FO"</formula>
    </cfRule>
    <cfRule type="cellIs" dxfId="3833" priority="8280" operator="equal">
      <formula>"DC"</formula>
    </cfRule>
    <cfRule type="cellIs" dxfId="3832" priority="8281" operator="equal">
      <formula>"DS"</formula>
    </cfRule>
    <cfRule type="cellIs" dxfId="3831" priority="8282" operator="equal">
      <formula>"FE"</formula>
    </cfRule>
    <cfRule type="cellIs" dxfId="3830" priority="8283" operator="equal">
      <formula>"FES"</formula>
    </cfRule>
    <cfRule type="cellIs" dxfId="3829" priority="8284" operator="equal">
      <formula>"FED"</formula>
    </cfRule>
    <cfRule type="cellIs" dxfId="3828" priority="8285" operator="equal">
      <formula>"FEF"</formula>
    </cfRule>
    <cfRule type="cellIs" dxfId="3827" priority="8286" operator="equal">
      <formula>"B"</formula>
    </cfRule>
    <cfRule type="cellIs" dxfId="3826" priority="8287" operator="equal">
      <formula>"F"</formula>
    </cfRule>
    <cfRule type="cellIs" dxfId="3825" priority="8288" operator="equal">
      <formula>"L"</formula>
    </cfRule>
    <cfRule type="cellIs" dxfId="3824" priority="8289" operator="equal">
      <formula>"SA"</formula>
    </cfRule>
    <cfRule type="cellIs" dxfId="3823" priority="8290" operator="equal">
      <formula>"SE"</formula>
    </cfRule>
    <cfRule type="cellIs" dxfId="3822" priority="8291" operator="equal">
      <formula>"TR"</formula>
    </cfRule>
    <cfRule type="cellIs" dxfId="3821" priority="8292" operator="equal">
      <formula>"NT"</formula>
    </cfRule>
    <cfRule type="cellIs" dxfId="3820" priority="8293" operator="equal">
      <formula>"DT"</formula>
    </cfRule>
    <cfRule type="cellIs" dxfId="3819" priority="8294" operator="equal">
      <formula>"T"</formula>
    </cfRule>
    <cfRule type="cellIs" dxfId="3818" priority="8295" operator="equal">
      <formula>"FOTS"</formula>
    </cfRule>
  </conditionalFormatting>
  <conditionalFormatting sqref="G39:O42">
    <cfRule type="cellIs" dxfId="3817" priority="6673" operator="equal">
      <formula>"DC"</formula>
    </cfRule>
    <cfRule type="cellIs" dxfId="3816" priority="6674" operator="equal">
      <formula>"DS"</formula>
    </cfRule>
    <cfRule type="cellIs" dxfId="3815" priority="6675" operator="equal">
      <formula>"FE"</formula>
    </cfRule>
    <cfRule type="cellIs" dxfId="3814" priority="6676" operator="equal">
      <formula>"FES"</formula>
    </cfRule>
    <cfRule type="cellIs" dxfId="3813" priority="6677" operator="equal">
      <formula>"FED"</formula>
    </cfRule>
    <cfRule type="cellIs" dxfId="3812" priority="6678" operator="equal">
      <formula>"FEF"</formula>
    </cfRule>
    <cfRule type="cellIs" dxfId="3811" priority="6679" operator="equal">
      <formula>"B"</formula>
    </cfRule>
    <cfRule type="cellIs" dxfId="3810" priority="6680" operator="equal">
      <formula>"F"</formula>
    </cfRule>
    <cfRule type="cellIs" dxfId="3809" priority="6681" operator="equal">
      <formula>"L"</formula>
    </cfRule>
    <cfRule type="cellIs" dxfId="3808" priority="6682" operator="equal">
      <formula>"SA"</formula>
    </cfRule>
    <cfRule type="cellIs" dxfId="3807" priority="6683" operator="equal">
      <formula>"SE"</formula>
    </cfRule>
    <cfRule type="cellIs" dxfId="3806" priority="6684" operator="equal">
      <formula>"TR"</formula>
    </cfRule>
    <cfRule type="cellIs" dxfId="3805" priority="6685" operator="equal">
      <formula>"NT"</formula>
    </cfRule>
    <cfRule type="cellIs" dxfId="3804" priority="6686" operator="equal">
      <formula>"DT"</formula>
    </cfRule>
    <cfRule type="cellIs" dxfId="3803" priority="6687" operator="equal">
      <formula>"T"</formula>
    </cfRule>
    <cfRule type="cellIs" dxfId="3802" priority="6688" operator="equal">
      <formula>"FOTS"</formula>
    </cfRule>
    <cfRule type="cellIs" dxfId="3801" priority="6689" operator="equal">
      <formula>"DISP"</formula>
    </cfRule>
    <cfRule type="cellIs" dxfId="3800" priority="7947" operator="equal">
      <formula>"FO"</formula>
    </cfRule>
  </conditionalFormatting>
  <conditionalFormatting sqref="G32:P32">
    <cfRule type="cellIs" dxfId="3799" priority="7945" operator="equal">
      <formula>"DISP"</formula>
    </cfRule>
    <cfRule type="cellIs" dxfId="3798" priority="7946" operator="equal">
      <formula>"FO"</formula>
    </cfRule>
    <cfRule type="cellIs" dxfId="3797" priority="8329" operator="equal">
      <formula>"DC"</formula>
    </cfRule>
    <cfRule type="cellIs" dxfId="3796" priority="8330" operator="equal">
      <formula>"DS"</formula>
    </cfRule>
    <cfRule type="cellIs" dxfId="3795" priority="8331" operator="equal">
      <formula>"FE"</formula>
    </cfRule>
    <cfRule type="cellIs" dxfId="3794" priority="8332" operator="equal">
      <formula>"FES"</formula>
    </cfRule>
    <cfRule type="cellIs" dxfId="3793" priority="8333" operator="equal">
      <formula>"FED"</formula>
    </cfRule>
    <cfRule type="cellIs" dxfId="3792" priority="8334" operator="equal">
      <formula>"FEF"</formula>
    </cfRule>
    <cfRule type="cellIs" dxfId="3791" priority="8335" operator="equal">
      <formula>"B"</formula>
    </cfRule>
    <cfRule type="cellIs" dxfId="3790" priority="8336" operator="equal">
      <formula>"F"</formula>
    </cfRule>
    <cfRule type="cellIs" dxfId="3789" priority="8337" operator="equal">
      <formula>"L"</formula>
    </cfRule>
    <cfRule type="cellIs" dxfId="3788" priority="8338" operator="equal">
      <formula>"SA"</formula>
    </cfRule>
    <cfRule type="cellIs" dxfId="3787" priority="8339" operator="equal">
      <formula>"SE"</formula>
    </cfRule>
    <cfRule type="cellIs" dxfId="3786" priority="8340" operator="equal">
      <formula>"TR"</formula>
    </cfRule>
    <cfRule type="cellIs" dxfId="3785" priority="8341" operator="equal">
      <formula>"NT"</formula>
    </cfRule>
    <cfRule type="cellIs" dxfId="3784" priority="8342" operator="equal">
      <formula>"DT"</formula>
    </cfRule>
    <cfRule type="cellIs" dxfId="3783" priority="8343" operator="equal">
      <formula>"T"</formula>
    </cfRule>
    <cfRule type="cellIs" dxfId="3782" priority="8344" operator="equal">
      <formula>"FOTS"</formula>
    </cfRule>
  </conditionalFormatting>
  <conditionalFormatting sqref="G13:R13">
    <cfRule type="cellIs" dxfId="3781" priority="6652" operator="equal">
      <formula>"TR"</formula>
    </cfRule>
  </conditionalFormatting>
  <conditionalFormatting sqref="G13:R14">
    <cfRule type="cellIs" dxfId="3780" priority="5771" operator="equal">
      <formula>"DC"</formula>
    </cfRule>
    <cfRule type="cellIs" dxfId="3779" priority="5772" operator="equal">
      <formula>"DS"</formula>
    </cfRule>
    <cfRule type="cellIs" dxfId="3778" priority="5773" operator="equal">
      <formula>"FE"</formula>
    </cfRule>
    <cfRule type="cellIs" dxfId="3777" priority="5774" operator="equal">
      <formula>"FES"</formula>
    </cfRule>
    <cfRule type="cellIs" dxfId="3776" priority="5775" operator="equal">
      <formula>"FED"</formula>
    </cfRule>
    <cfRule type="cellIs" dxfId="3775" priority="5776" operator="equal">
      <formula>"FEF"</formula>
    </cfRule>
    <cfRule type="cellIs" dxfId="3774" priority="5777" operator="equal">
      <formula>"B"</formula>
    </cfRule>
    <cfRule type="cellIs" dxfId="3773" priority="5778" operator="equal">
      <formula>"F"</formula>
    </cfRule>
    <cfRule type="cellIs" dxfId="3772" priority="5779" operator="equal">
      <formula>"L"</formula>
    </cfRule>
    <cfRule type="cellIs" dxfId="3771" priority="5780" operator="equal">
      <formula>"SA"</formula>
    </cfRule>
    <cfRule type="cellIs" dxfId="3770" priority="5781" operator="equal">
      <formula>"SE"</formula>
    </cfRule>
    <cfRule type="cellIs" dxfId="3769" priority="5783" operator="equal">
      <formula>"NT"</formula>
    </cfRule>
    <cfRule type="cellIs" dxfId="3768" priority="5784" operator="equal">
      <formula>"DT"</formula>
    </cfRule>
    <cfRule type="cellIs" dxfId="3767" priority="5785" operator="equal">
      <formula>"T"</formula>
    </cfRule>
    <cfRule type="cellIs" dxfId="3766" priority="5786" operator="equal">
      <formula>"FOTS"</formula>
    </cfRule>
  </conditionalFormatting>
  <conditionalFormatting sqref="G15:T18">
    <cfRule type="cellIs" dxfId="3765" priority="7944" operator="equal">
      <formula>"FO"</formula>
    </cfRule>
  </conditionalFormatting>
  <conditionalFormatting sqref="G27:T28">
    <cfRule type="cellIs" dxfId="3764" priority="6987" operator="equal">
      <formula>"DISP"</formula>
    </cfRule>
    <cfRule type="cellIs" dxfId="3763" priority="7943" operator="equal">
      <formula>"FO"</formula>
    </cfRule>
  </conditionalFormatting>
  <conditionalFormatting sqref="G34:T35">
    <cfRule type="cellIs" dxfId="3762" priority="4891" operator="equal">
      <formula>"DC"</formula>
    </cfRule>
    <cfRule type="cellIs" dxfId="3761" priority="4892" operator="equal">
      <formula>"DS"</formula>
    </cfRule>
    <cfRule type="cellIs" dxfId="3760" priority="4893" operator="equal">
      <formula>"FE"</formula>
    </cfRule>
    <cfRule type="cellIs" dxfId="3759" priority="4894" operator="equal">
      <formula>"FES"</formula>
    </cfRule>
    <cfRule type="cellIs" dxfId="3758" priority="4895" operator="equal">
      <formula>"FED"</formula>
    </cfRule>
    <cfRule type="cellIs" dxfId="3757" priority="4896" operator="equal">
      <formula>"FEF"</formula>
    </cfRule>
    <cfRule type="cellIs" dxfId="3756" priority="4897" operator="equal">
      <formula>"B"</formula>
    </cfRule>
    <cfRule type="cellIs" dxfId="3755" priority="4898" operator="equal">
      <formula>"F"</formula>
    </cfRule>
    <cfRule type="cellIs" dxfId="3754" priority="4899" operator="equal">
      <formula>"L"</formula>
    </cfRule>
    <cfRule type="cellIs" dxfId="3753" priority="4900" operator="equal">
      <formula>"SA"</formula>
    </cfRule>
    <cfRule type="cellIs" dxfId="3752" priority="4901" operator="equal">
      <formula>"SE"</formula>
    </cfRule>
    <cfRule type="cellIs" dxfId="3751" priority="4902" operator="equal">
      <formula>"TR"</formula>
    </cfRule>
    <cfRule type="cellIs" dxfId="3750" priority="4903" operator="equal">
      <formula>"NT"</formula>
    </cfRule>
    <cfRule type="cellIs" dxfId="3749" priority="4904" operator="equal">
      <formula>"DT"</formula>
    </cfRule>
    <cfRule type="cellIs" dxfId="3748" priority="4905" operator="equal">
      <formula>"T"</formula>
    </cfRule>
    <cfRule type="cellIs" dxfId="3747" priority="4906" operator="equal">
      <formula>"FOTS"</formula>
    </cfRule>
    <cfRule type="cellIs" dxfId="3746" priority="4923" operator="equal">
      <formula>"DISP"</formula>
    </cfRule>
    <cfRule type="cellIs" dxfId="3745" priority="7942" operator="equal">
      <formula>"FO"</formula>
    </cfRule>
  </conditionalFormatting>
  <conditionalFormatting sqref="H39:J40">
    <cfRule type="cellIs" dxfId="3744" priority="7724" operator="equal">
      <formula>"DC"</formula>
    </cfRule>
    <cfRule type="cellIs" dxfId="3743" priority="7725" operator="equal">
      <formula>"DS"</formula>
    </cfRule>
    <cfRule type="cellIs" dxfId="3742" priority="7726" operator="equal">
      <formula>"FE"</formula>
    </cfRule>
    <cfRule type="cellIs" dxfId="3741" priority="7727" operator="equal">
      <formula>"FES"</formula>
    </cfRule>
    <cfRule type="cellIs" dxfId="3740" priority="7728" operator="equal">
      <formula>"FED"</formula>
    </cfRule>
    <cfRule type="cellIs" dxfId="3739" priority="7729" operator="equal">
      <formula>"FEF"</formula>
    </cfRule>
    <cfRule type="cellIs" dxfId="3738" priority="7730" operator="equal">
      <formula>"B"</formula>
    </cfRule>
    <cfRule type="cellIs" dxfId="3737" priority="7731" operator="equal">
      <formula>"F"</formula>
    </cfRule>
    <cfRule type="cellIs" dxfId="3736" priority="7732" operator="equal">
      <formula>"L"</formula>
    </cfRule>
    <cfRule type="cellIs" dxfId="3735" priority="7733" operator="equal">
      <formula>"SA"</formula>
    </cfRule>
    <cfRule type="cellIs" dxfId="3734" priority="7734" operator="equal">
      <formula>"SE"</formula>
    </cfRule>
    <cfRule type="cellIs" dxfId="3733" priority="7735" operator="equal">
      <formula>"TR"</formula>
    </cfRule>
    <cfRule type="cellIs" dxfId="3732" priority="7736" operator="equal">
      <formula>"NT"</formula>
    </cfRule>
    <cfRule type="cellIs" dxfId="3731" priority="7737" operator="equal">
      <formula>"DT"</formula>
    </cfRule>
    <cfRule type="cellIs" dxfId="3730" priority="7738" operator="equal">
      <formula>"T"</formula>
    </cfRule>
    <cfRule type="cellIs" dxfId="3729" priority="7739" operator="equal">
      <formula>"FOTS"</formula>
    </cfRule>
  </conditionalFormatting>
  <conditionalFormatting sqref="H41:O43">
    <cfRule type="cellIs" dxfId="3728" priority="6833" operator="equal">
      <formula>"DC"</formula>
    </cfRule>
    <cfRule type="cellIs" dxfId="3727" priority="6834" operator="equal">
      <formula>"DS"</formula>
    </cfRule>
    <cfRule type="cellIs" dxfId="3726" priority="6835" operator="equal">
      <formula>"FE"</formula>
    </cfRule>
    <cfRule type="cellIs" dxfId="3725" priority="6836" operator="equal">
      <formula>"FES"</formula>
    </cfRule>
    <cfRule type="cellIs" dxfId="3724" priority="6837" operator="equal">
      <formula>"FED"</formula>
    </cfRule>
    <cfRule type="cellIs" dxfId="3723" priority="6838" operator="equal">
      <formula>"FEF"</formula>
    </cfRule>
    <cfRule type="cellIs" dxfId="3722" priority="6839" operator="equal">
      <formula>"B"</formula>
    </cfRule>
    <cfRule type="cellIs" dxfId="3721" priority="6840" operator="equal">
      <formula>"F"</formula>
    </cfRule>
    <cfRule type="cellIs" dxfId="3720" priority="6841" operator="equal">
      <formula>"L"</formula>
    </cfRule>
    <cfRule type="cellIs" dxfId="3719" priority="6842" operator="equal">
      <formula>"SA"</formula>
    </cfRule>
    <cfRule type="cellIs" dxfId="3718" priority="6843" operator="equal">
      <formula>"SE"</formula>
    </cfRule>
    <cfRule type="cellIs" dxfId="3717" priority="6844" operator="equal">
      <formula>"TR"</formula>
    </cfRule>
    <cfRule type="cellIs" dxfId="3716" priority="6845" operator="equal">
      <formula>"NT"</formula>
    </cfRule>
    <cfRule type="cellIs" dxfId="3715" priority="6846" operator="equal">
      <formula>"DT"</formula>
    </cfRule>
    <cfRule type="cellIs" dxfId="3714" priority="6847" operator="equal">
      <formula>"T"</formula>
    </cfRule>
    <cfRule type="cellIs" dxfId="3713" priority="6848" operator="equal">
      <formula>"FOTS"</formula>
    </cfRule>
  </conditionalFormatting>
  <conditionalFormatting sqref="H23:T28">
    <cfRule type="cellIs" dxfId="3712" priority="4924" operator="equal">
      <formula>"DC"</formula>
    </cfRule>
    <cfRule type="cellIs" dxfId="3711" priority="4925" operator="equal">
      <formula>"DS"</formula>
    </cfRule>
    <cfRule type="cellIs" dxfId="3710" priority="4926" operator="equal">
      <formula>"FE"</formula>
    </cfRule>
    <cfRule type="cellIs" dxfId="3709" priority="4927" operator="equal">
      <formula>"FES"</formula>
    </cfRule>
    <cfRule type="cellIs" dxfId="3708" priority="4928" operator="equal">
      <formula>"FED"</formula>
    </cfRule>
    <cfRule type="cellIs" dxfId="3707" priority="4929" operator="equal">
      <formula>"FEF"</formula>
    </cfRule>
    <cfRule type="cellIs" dxfId="3706" priority="4930" operator="equal">
      <formula>"B"</formula>
    </cfRule>
    <cfRule type="cellIs" dxfId="3705" priority="4931" operator="equal">
      <formula>"F"</formula>
    </cfRule>
    <cfRule type="cellIs" dxfId="3704" priority="4932" operator="equal">
      <formula>"L"</formula>
    </cfRule>
    <cfRule type="cellIs" dxfId="3703" priority="4933" operator="equal">
      <formula>"SA"</formula>
    </cfRule>
    <cfRule type="cellIs" dxfId="3702" priority="4934" operator="equal">
      <formula>"SE"</formula>
    </cfRule>
    <cfRule type="cellIs" dxfId="3701" priority="4935" operator="equal">
      <formula>"TR"</formula>
    </cfRule>
    <cfRule type="cellIs" dxfId="3700" priority="4936" operator="equal">
      <formula>"NT"</formula>
    </cfRule>
    <cfRule type="cellIs" dxfId="3699" priority="4937" operator="equal">
      <formula>"DT"</formula>
    </cfRule>
    <cfRule type="cellIs" dxfId="3698" priority="4938" operator="equal">
      <formula>"T"</formula>
    </cfRule>
    <cfRule type="cellIs" dxfId="3697" priority="4939" operator="equal">
      <formula>"FOTS"</formula>
    </cfRule>
    <cfRule type="cellIs" dxfId="3696" priority="4956" operator="equal">
      <formula>"DISP"</formula>
    </cfRule>
    <cfRule type="cellIs" dxfId="3695" priority="7008" operator="equal">
      <formula>"FO"</formula>
    </cfRule>
  </conditionalFormatting>
  <conditionalFormatting sqref="K39:O41 E39:F43">
    <cfRule type="cellIs" dxfId="3694" priority="6991" operator="equal">
      <formula>"FO"</formula>
    </cfRule>
  </conditionalFormatting>
  <conditionalFormatting sqref="K39:O41">
    <cfRule type="cellIs" dxfId="3693" priority="9386" operator="equal">
      <formula>"DC"</formula>
    </cfRule>
    <cfRule type="cellIs" dxfId="3692" priority="9387" operator="equal">
      <formula>"DS"</formula>
    </cfRule>
    <cfRule type="cellIs" dxfId="3691" priority="9388" operator="equal">
      <formula>"FE"</formula>
    </cfRule>
    <cfRule type="cellIs" dxfId="3690" priority="9389" operator="equal">
      <formula>"FES"</formula>
    </cfRule>
    <cfRule type="cellIs" dxfId="3689" priority="9390" operator="equal">
      <formula>"FED"</formula>
    </cfRule>
    <cfRule type="cellIs" dxfId="3688" priority="9391" operator="equal">
      <formula>"FEF"</formula>
    </cfRule>
    <cfRule type="cellIs" dxfId="3687" priority="9392" operator="equal">
      <formula>"B"</formula>
    </cfRule>
    <cfRule type="cellIs" dxfId="3686" priority="9393" operator="equal">
      <formula>"F"</formula>
    </cfRule>
    <cfRule type="cellIs" dxfId="3685" priority="9394" operator="equal">
      <formula>"L"</formula>
    </cfRule>
    <cfRule type="cellIs" dxfId="3684" priority="9395" operator="equal">
      <formula>"SA"</formula>
    </cfRule>
    <cfRule type="cellIs" dxfId="3683" priority="9396" operator="equal">
      <formula>"SE"</formula>
    </cfRule>
    <cfRule type="cellIs" dxfId="3682" priority="9397" operator="equal">
      <formula>"TR"</formula>
    </cfRule>
    <cfRule type="cellIs" dxfId="3681" priority="9398" operator="equal">
      <formula>"NT"</formula>
    </cfRule>
    <cfRule type="cellIs" dxfId="3680" priority="9399" operator="equal">
      <formula>"DT"</formula>
    </cfRule>
    <cfRule type="cellIs" dxfId="3679" priority="9400" operator="equal">
      <formula>"T"</formula>
    </cfRule>
    <cfRule type="cellIs" dxfId="3678" priority="9401" operator="equal">
      <formula>"FOTS"</formula>
    </cfRule>
    <cfRule type="cellIs" dxfId="3677" priority="9402" operator="equal">
      <formula>"DISP"</formula>
    </cfRule>
  </conditionalFormatting>
  <conditionalFormatting sqref="K67:P70">
    <cfRule type="cellIs" dxfId="3676" priority="9039" operator="equal">
      <formula>"DC"</formula>
    </cfRule>
    <cfRule type="cellIs" dxfId="3675" priority="9040" operator="equal">
      <formula>"DS"</formula>
    </cfRule>
    <cfRule type="cellIs" dxfId="3674" priority="9041" operator="equal">
      <formula>"FE"</formula>
    </cfRule>
    <cfRule type="cellIs" dxfId="3673" priority="9042" operator="equal">
      <formula>"FES"</formula>
    </cfRule>
    <cfRule type="cellIs" dxfId="3672" priority="9043" operator="equal">
      <formula>"FED"</formula>
    </cfRule>
    <cfRule type="cellIs" dxfId="3671" priority="9044" operator="equal">
      <formula>"FEF"</formula>
    </cfRule>
    <cfRule type="cellIs" dxfId="3670" priority="9045" operator="equal">
      <formula>"B"</formula>
    </cfRule>
    <cfRule type="cellIs" dxfId="3669" priority="9046" operator="equal">
      <formula>"F"</formula>
    </cfRule>
    <cfRule type="cellIs" dxfId="3668" priority="9047" operator="equal">
      <formula>"L"</formula>
    </cfRule>
    <cfRule type="cellIs" dxfId="3667" priority="9048" operator="equal">
      <formula>"SA"</formula>
    </cfRule>
    <cfRule type="cellIs" dxfId="3666" priority="9049" operator="equal">
      <formula>"SE"</formula>
    </cfRule>
    <cfRule type="cellIs" dxfId="3665" priority="9050" operator="equal">
      <formula>"TR"</formula>
    </cfRule>
    <cfRule type="cellIs" dxfId="3664" priority="9051" operator="equal">
      <formula>"NT"</formula>
    </cfRule>
    <cfRule type="cellIs" dxfId="3663" priority="9052" operator="equal">
      <formula>"DT"</formula>
    </cfRule>
    <cfRule type="cellIs" dxfId="3662" priority="9053" operator="equal">
      <formula>"T"</formula>
    </cfRule>
    <cfRule type="cellIs" dxfId="3661" priority="9054" operator="equal">
      <formula>"FOTS"</formula>
    </cfRule>
  </conditionalFormatting>
  <conditionalFormatting sqref="K19:T19">
    <cfRule type="cellIs" dxfId="3660" priority="6990" operator="equal">
      <formula>"FO"</formula>
    </cfRule>
  </conditionalFormatting>
  <conditionalFormatting sqref="K22:T22">
    <cfRule type="cellIs" dxfId="3659" priority="5039" operator="equal">
      <formula>"DC"</formula>
    </cfRule>
    <cfRule type="cellIs" dxfId="3658" priority="5040" operator="equal">
      <formula>"DS"</formula>
    </cfRule>
    <cfRule type="cellIs" dxfId="3657" priority="5041" operator="equal">
      <formula>"FE"</formula>
    </cfRule>
    <cfRule type="cellIs" dxfId="3656" priority="5042" operator="equal">
      <formula>"FES"</formula>
    </cfRule>
    <cfRule type="cellIs" dxfId="3655" priority="5043" operator="equal">
      <formula>"FED"</formula>
    </cfRule>
    <cfRule type="cellIs" dxfId="3654" priority="5044" operator="equal">
      <formula>"FEF"</formula>
    </cfRule>
    <cfRule type="cellIs" dxfId="3653" priority="5045" operator="equal">
      <formula>"B"</formula>
    </cfRule>
    <cfRule type="cellIs" dxfId="3652" priority="5046" operator="equal">
      <formula>"F"</formula>
    </cfRule>
    <cfRule type="cellIs" dxfId="3651" priority="5047" operator="equal">
      <formula>"L"</formula>
    </cfRule>
    <cfRule type="cellIs" dxfId="3650" priority="5048" operator="equal">
      <formula>"SA"</formula>
    </cfRule>
    <cfRule type="cellIs" dxfId="3649" priority="5049" operator="equal">
      <formula>"SE"</formula>
    </cfRule>
    <cfRule type="cellIs" dxfId="3648" priority="5050" operator="equal">
      <formula>"TR"</formula>
    </cfRule>
    <cfRule type="cellIs" dxfId="3647" priority="5051" operator="equal">
      <formula>"NT"</formula>
    </cfRule>
    <cfRule type="cellIs" dxfId="3646" priority="5052" operator="equal">
      <formula>"DT"</formula>
    </cfRule>
    <cfRule type="cellIs" dxfId="3645" priority="5053" operator="equal">
      <formula>"T"</formula>
    </cfRule>
    <cfRule type="cellIs" dxfId="3644" priority="5054" operator="equal">
      <formula>"FOTS"</formula>
    </cfRule>
    <cfRule type="cellIs" dxfId="3643" priority="6988" operator="equal">
      <formula>"DISP"</formula>
    </cfRule>
    <cfRule type="cellIs" dxfId="3642" priority="6989" operator="equal">
      <formula>"FO"</formula>
    </cfRule>
  </conditionalFormatting>
  <conditionalFormatting sqref="K70:T70">
    <cfRule type="cellIs" dxfId="3641" priority="4873" operator="equal">
      <formula>"DISP"</formula>
    </cfRule>
  </conditionalFormatting>
  <conditionalFormatting sqref="K70:T72">
    <cfRule type="cellIs" dxfId="3640" priority="4841" operator="equal">
      <formula>"DC"</formula>
    </cfRule>
    <cfRule type="cellIs" dxfId="3639" priority="4842" operator="equal">
      <formula>"DS"</formula>
    </cfRule>
    <cfRule type="cellIs" dxfId="3638" priority="4843" operator="equal">
      <formula>"FE"</formula>
    </cfRule>
    <cfRule type="cellIs" dxfId="3637" priority="4844" operator="equal">
      <formula>"FES"</formula>
    </cfRule>
    <cfRule type="cellIs" dxfId="3636" priority="4845" operator="equal">
      <formula>"FED"</formula>
    </cfRule>
    <cfRule type="cellIs" dxfId="3635" priority="4846" operator="equal">
      <formula>"FEF"</formula>
    </cfRule>
    <cfRule type="cellIs" dxfId="3634" priority="4847" operator="equal">
      <formula>"B"</formula>
    </cfRule>
    <cfRule type="cellIs" dxfId="3633" priority="4848" operator="equal">
      <formula>"F"</formula>
    </cfRule>
    <cfRule type="cellIs" dxfId="3632" priority="4849" operator="equal">
      <formula>"L"</formula>
    </cfRule>
    <cfRule type="cellIs" dxfId="3631" priority="4850" operator="equal">
      <formula>"SA"</formula>
    </cfRule>
    <cfRule type="cellIs" dxfId="3630" priority="4851" operator="equal">
      <formula>"SE"</formula>
    </cfRule>
    <cfRule type="cellIs" dxfId="3629" priority="4852" operator="equal">
      <formula>"TR"</formula>
    </cfRule>
    <cfRule type="cellIs" dxfId="3628" priority="4853" operator="equal">
      <formula>"NT"</formula>
    </cfRule>
    <cfRule type="cellIs" dxfId="3627" priority="4854" operator="equal">
      <formula>"DT"</formula>
    </cfRule>
    <cfRule type="cellIs" dxfId="3626" priority="4855" operator="equal">
      <formula>"T"</formula>
    </cfRule>
    <cfRule type="cellIs" dxfId="3625" priority="4856" operator="equal">
      <formula>"FOTS"</formula>
    </cfRule>
  </conditionalFormatting>
  <conditionalFormatting sqref="K71:W72">
    <cfRule type="cellIs" dxfId="3624" priority="6984" operator="equal">
      <formula>"DISP"</formula>
    </cfRule>
  </conditionalFormatting>
  <conditionalFormatting sqref="K21:AE21">
    <cfRule type="cellIs" dxfId="3623" priority="3395" operator="equal">
      <formula>"DC"</formula>
    </cfRule>
    <cfRule type="cellIs" dxfId="3622" priority="3396" operator="equal">
      <formula>"DS"</formula>
    </cfRule>
    <cfRule type="cellIs" dxfId="3621" priority="3397" operator="equal">
      <formula>"FE"</formula>
    </cfRule>
    <cfRule type="cellIs" dxfId="3620" priority="3398" operator="equal">
      <formula>"FES"</formula>
    </cfRule>
    <cfRule type="cellIs" dxfId="3619" priority="3399" operator="equal">
      <formula>"FED"</formula>
    </cfRule>
    <cfRule type="cellIs" dxfId="3618" priority="3400" operator="equal">
      <formula>"FEF"</formula>
    </cfRule>
    <cfRule type="cellIs" dxfId="3617" priority="3401" operator="equal">
      <formula>"B"</formula>
    </cfRule>
    <cfRule type="cellIs" dxfId="3616" priority="3402" operator="equal">
      <formula>"F"</formula>
    </cfRule>
    <cfRule type="cellIs" dxfId="3615" priority="3403" operator="equal">
      <formula>"L"</formula>
    </cfRule>
    <cfRule type="cellIs" dxfId="3614" priority="3404" operator="equal">
      <formula>"SA"</formula>
    </cfRule>
    <cfRule type="cellIs" dxfId="3613" priority="3405" operator="equal">
      <formula>"SE"</formula>
    </cfRule>
    <cfRule type="cellIs" dxfId="3612" priority="3406" operator="equal">
      <formula>"TR"</formula>
    </cfRule>
    <cfRule type="cellIs" dxfId="3611" priority="3407" operator="equal">
      <formula>"NT"</formula>
    </cfRule>
    <cfRule type="cellIs" dxfId="3610" priority="3408" operator="equal">
      <formula>"DT"</formula>
    </cfRule>
    <cfRule type="cellIs" dxfId="3609" priority="3409" operator="equal">
      <formula>"T"</formula>
    </cfRule>
    <cfRule type="cellIs" dxfId="3608" priority="3410" operator="equal">
      <formula>"FOTS"</formula>
    </cfRule>
    <cfRule type="cellIs" dxfId="3607" priority="6982" operator="equal">
      <formula>"DISP"</formula>
    </cfRule>
    <cfRule type="cellIs" dxfId="3606" priority="6983" operator="equal">
      <formula>"FO"</formula>
    </cfRule>
  </conditionalFormatting>
  <conditionalFormatting sqref="K67:AE70">
    <cfRule type="cellIs" dxfId="3605" priority="4484" operator="equal">
      <formula>"DISP"</formula>
    </cfRule>
  </conditionalFormatting>
  <conditionalFormatting sqref="K73:AE75">
    <cfRule type="cellIs" dxfId="3604" priority="3262" operator="equal">
      <formula>"TR"</formula>
    </cfRule>
    <cfRule type="cellIs" dxfId="3603" priority="3265" operator="equal">
      <formula>"T"</formula>
    </cfRule>
    <cfRule type="cellIs" dxfId="3602" priority="3266" operator="equal">
      <formula>"FOTS"</formula>
    </cfRule>
  </conditionalFormatting>
  <conditionalFormatting sqref="P50">
    <cfRule type="cellIs" dxfId="3601" priority="9215" operator="equal">
      <formula>"NT"</formula>
    </cfRule>
    <cfRule type="cellIs" dxfId="3600" priority="9216" operator="equal">
      <formula>"DT"</formula>
    </cfRule>
    <cfRule type="cellIs" dxfId="3599" priority="9217" operator="equal">
      <formula>"T"</formula>
    </cfRule>
    <cfRule type="cellIs" dxfId="3598" priority="9218" operator="equal">
      <formula>"FOTS"</formula>
    </cfRule>
    <cfRule type="cellIs" dxfId="3597" priority="9219" operator="equal">
      <formula>"DISP"</formula>
    </cfRule>
    <cfRule type="cellIs" dxfId="3596" priority="11857" operator="equal">
      <formula>"DC"</formula>
    </cfRule>
    <cfRule type="cellIs" dxfId="3595" priority="11858" operator="equal">
      <formula>"DS"</formula>
    </cfRule>
    <cfRule type="cellIs" dxfId="3594" priority="11859" operator="equal">
      <formula>"FE"</formula>
    </cfRule>
    <cfRule type="cellIs" dxfId="3593" priority="11860" operator="equal">
      <formula>"FES"</formula>
    </cfRule>
    <cfRule type="cellIs" dxfId="3592" priority="11861" operator="equal">
      <formula>"FED"</formula>
    </cfRule>
    <cfRule type="cellIs" dxfId="3591" priority="11862" operator="equal">
      <formula>"FEF"</formula>
    </cfRule>
    <cfRule type="cellIs" dxfId="3590" priority="11863" operator="equal">
      <formula>"B"</formula>
    </cfRule>
    <cfRule type="cellIs" dxfId="3589" priority="11864" operator="equal">
      <formula>"F"</formula>
    </cfRule>
    <cfRule type="cellIs" dxfId="3588" priority="11865" operator="equal">
      <formula>"L"</formula>
    </cfRule>
    <cfRule type="cellIs" dxfId="3587" priority="11866" operator="equal">
      <formula>"SA"</formula>
    </cfRule>
    <cfRule type="cellIs" dxfId="3586" priority="11867" operator="equal">
      <formula>"SE"</formula>
    </cfRule>
  </conditionalFormatting>
  <conditionalFormatting sqref="P56:T56">
    <cfRule type="cellIs" dxfId="3585" priority="4830" operator="equal">
      <formula>"B"</formula>
    </cfRule>
    <cfRule type="cellIs" dxfId="3584" priority="4835" operator="equal">
      <formula>"TR"</formula>
    </cfRule>
    <cfRule type="cellIs" dxfId="3583" priority="5806" operator="equal">
      <formula>"DISP"</formula>
    </cfRule>
    <cfRule type="cellIs" dxfId="3582" priority="5807" operator="equal">
      <formula>"FO"</formula>
    </cfRule>
  </conditionalFormatting>
  <conditionalFormatting sqref="P37:AH43">
    <cfRule type="cellIs" dxfId="3581" priority="257" operator="equal">
      <formula>"DC"</formula>
    </cfRule>
    <cfRule type="cellIs" dxfId="3580" priority="258" operator="equal">
      <formula>"DS"</formula>
    </cfRule>
    <cfRule type="cellIs" dxfId="3579" priority="259" operator="equal">
      <formula>"FE"</formula>
    </cfRule>
    <cfRule type="cellIs" dxfId="3578" priority="260" operator="equal">
      <formula>"FES"</formula>
    </cfRule>
    <cfRule type="cellIs" dxfId="3577" priority="261" operator="equal">
      <formula>"FED"</formula>
    </cfRule>
    <cfRule type="cellIs" dxfId="3576" priority="262" operator="equal">
      <formula>"FEF"</formula>
    </cfRule>
    <cfRule type="cellIs" dxfId="3575" priority="263" operator="equal">
      <formula>"B"</formula>
    </cfRule>
    <cfRule type="cellIs" dxfId="3574" priority="264" operator="equal">
      <formula>"F"</formula>
    </cfRule>
    <cfRule type="cellIs" dxfId="3573" priority="265" operator="equal">
      <formula>"L"</formula>
    </cfRule>
    <cfRule type="cellIs" dxfId="3572" priority="266" operator="equal">
      <formula>"SA"</formula>
    </cfRule>
    <cfRule type="cellIs" dxfId="3571" priority="267" operator="equal">
      <formula>"SE"</formula>
    </cfRule>
    <cfRule type="cellIs" dxfId="3570" priority="268" operator="equal">
      <formula>"TR"</formula>
    </cfRule>
    <cfRule type="cellIs" dxfId="3569" priority="269" operator="equal">
      <formula>"NT"</formula>
    </cfRule>
    <cfRule type="cellIs" dxfId="3568" priority="270" operator="equal">
      <formula>"DT"</formula>
    </cfRule>
    <cfRule type="cellIs" dxfId="3567" priority="271" operator="equal">
      <formula>"T"</formula>
    </cfRule>
    <cfRule type="cellIs" dxfId="3566" priority="272" operator="equal">
      <formula>"FOTS"</formula>
    </cfRule>
    <cfRule type="cellIs" dxfId="3565" priority="273" operator="equal">
      <formula>"DISP"</formula>
    </cfRule>
    <cfRule type="cellIs" dxfId="3564" priority="5805" operator="equal">
      <formula>"FO"</formula>
    </cfRule>
  </conditionalFormatting>
  <conditionalFormatting sqref="Q70:Y70">
    <cfRule type="cellIs" dxfId="3563" priority="4190" operator="equal">
      <formula>"DC"</formula>
    </cfRule>
    <cfRule type="cellIs" dxfId="3562" priority="4191" operator="equal">
      <formula>"DS"</formula>
    </cfRule>
    <cfRule type="cellIs" dxfId="3561" priority="4192" operator="equal">
      <formula>"FE"</formula>
    </cfRule>
    <cfRule type="cellIs" dxfId="3560" priority="4193" operator="equal">
      <formula>"FES"</formula>
    </cfRule>
    <cfRule type="cellIs" dxfId="3559" priority="4194" operator="equal">
      <formula>"FED"</formula>
    </cfRule>
    <cfRule type="cellIs" dxfId="3558" priority="4195" operator="equal">
      <formula>"FEF"</formula>
    </cfRule>
    <cfRule type="cellIs" dxfId="3557" priority="4196" operator="equal">
      <formula>"B"</formula>
    </cfRule>
    <cfRule type="cellIs" dxfId="3556" priority="4197" operator="equal">
      <formula>"F"</formula>
    </cfRule>
    <cfRule type="cellIs" dxfId="3555" priority="4198" operator="equal">
      <formula>"L"</formula>
    </cfRule>
    <cfRule type="cellIs" dxfId="3554" priority="4199" operator="equal">
      <formula>"SA"</formula>
    </cfRule>
    <cfRule type="cellIs" dxfId="3553" priority="4200" operator="equal">
      <formula>"SE"</formula>
    </cfRule>
    <cfRule type="cellIs" dxfId="3552" priority="4201" operator="equal">
      <formula>"TR"</formula>
    </cfRule>
    <cfRule type="cellIs" dxfId="3551" priority="4202" operator="equal">
      <formula>"NT"</formula>
    </cfRule>
    <cfRule type="cellIs" dxfId="3550" priority="4203" operator="equal">
      <formula>"DT"</formula>
    </cfRule>
    <cfRule type="cellIs" dxfId="3549" priority="4204" operator="equal">
      <formula>"T"</formula>
    </cfRule>
    <cfRule type="cellIs" dxfId="3548" priority="4205" operator="equal">
      <formula>"FOTS"</formula>
    </cfRule>
  </conditionalFormatting>
  <conditionalFormatting sqref="Q78:AE79">
    <cfRule type="cellIs" dxfId="3547" priority="36564" operator="equal">
      <formula>"DC"</formula>
    </cfRule>
    <cfRule type="cellIs" dxfId="3546" priority="36565" operator="equal">
      <formula>"DS"</formula>
    </cfRule>
    <cfRule type="cellIs" dxfId="3545" priority="36566" operator="equal">
      <formula>"FE"</formula>
    </cfRule>
    <cfRule type="cellIs" dxfId="3544" priority="36567" operator="equal">
      <formula>"FES"</formula>
    </cfRule>
    <cfRule type="cellIs" dxfId="3543" priority="36568" operator="equal">
      <formula>"FED"</formula>
    </cfRule>
    <cfRule type="cellIs" dxfId="3542" priority="36569" operator="equal">
      <formula>"FEF"</formula>
    </cfRule>
    <cfRule type="cellIs" dxfId="3541" priority="36570" operator="equal">
      <formula>"B"</formula>
    </cfRule>
    <cfRule type="cellIs" dxfId="3540" priority="36571" operator="equal">
      <formula>"F"</formula>
    </cfRule>
    <cfRule type="cellIs" dxfId="3539" priority="36572" operator="equal">
      <formula>"L"</formula>
    </cfRule>
    <cfRule type="cellIs" dxfId="3538" priority="36573" operator="equal">
      <formula>"SA"</formula>
    </cfRule>
    <cfRule type="cellIs" dxfId="3537" priority="36574" operator="equal">
      <formula>"SE"</formula>
    </cfRule>
    <cfRule type="cellIs" dxfId="3536" priority="36575" operator="equal">
      <formula>"TR"</formula>
    </cfRule>
    <cfRule type="cellIs" dxfId="3535" priority="36576" operator="equal">
      <formula>"NT"</formula>
    </cfRule>
    <cfRule type="cellIs" dxfId="3534" priority="36577" operator="equal">
      <formula>"DT"</formula>
    </cfRule>
    <cfRule type="cellIs" dxfId="3533" priority="36578" operator="equal">
      <formula>"T"</formula>
    </cfRule>
    <cfRule type="cellIs" dxfId="3532" priority="36579" operator="equal">
      <formula>"FOTS"</formula>
    </cfRule>
    <cfRule type="cellIs" dxfId="3531" priority="36580" operator="equal">
      <formula>"DISP"</formula>
    </cfRule>
    <cfRule type="cellIs" dxfId="3530" priority="36581" operator="equal">
      <formula>"FO"</formula>
    </cfRule>
  </conditionalFormatting>
  <conditionalFormatting sqref="S13:W18">
    <cfRule type="cellIs" dxfId="3529" priority="4840" operator="equal">
      <formula>"DISP"</formula>
    </cfRule>
  </conditionalFormatting>
  <conditionalFormatting sqref="S13:AE20 K15:R20 D37:F43">
    <cfRule type="cellIs" dxfId="3528" priority="9252" operator="equal">
      <formula>"DC"</formula>
    </cfRule>
    <cfRule type="cellIs" dxfId="3527" priority="9253" operator="equal">
      <formula>"DS"</formula>
    </cfRule>
    <cfRule type="cellIs" dxfId="3526" priority="9254" operator="equal">
      <formula>"FE"</formula>
    </cfRule>
    <cfRule type="cellIs" dxfId="3525" priority="9255" operator="equal">
      <formula>"FES"</formula>
    </cfRule>
    <cfRule type="cellIs" dxfId="3524" priority="9256" operator="equal">
      <formula>"FED"</formula>
    </cfRule>
    <cfRule type="cellIs" dxfId="3523" priority="9257" operator="equal">
      <formula>"FEF"</formula>
    </cfRule>
    <cfRule type="cellIs" dxfId="3522" priority="9258" operator="equal">
      <formula>"B"</formula>
    </cfRule>
    <cfRule type="cellIs" dxfId="3521" priority="9259" operator="equal">
      <formula>"F"</formula>
    </cfRule>
    <cfRule type="cellIs" dxfId="3520" priority="9260" operator="equal">
      <formula>"L"</formula>
    </cfRule>
    <cfRule type="cellIs" dxfId="3519" priority="9261" operator="equal">
      <formula>"SA"</formula>
    </cfRule>
    <cfRule type="cellIs" dxfId="3518" priority="9262" operator="equal">
      <formula>"SE"</formula>
    </cfRule>
    <cfRule type="cellIs" dxfId="3517" priority="9263" operator="equal">
      <formula>"TR"</formula>
    </cfRule>
    <cfRule type="cellIs" dxfId="3516" priority="9264" operator="equal">
      <formula>"NT"</formula>
    </cfRule>
    <cfRule type="cellIs" dxfId="3515" priority="9265" operator="equal">
      <formula>"DT"</formula>
    </cfRule>
    <cfRule type="cellIs" dxfId="3514" priority="9266" operator="equal">
      <formula>"T"</formula>
    </cfRule>
    <cfRule type="cellIs" dxfId="3513" priority="9267" operator="equal">
      <formula>"FOTS"</formula>
    </cfRule>
  </conditionalFormatting>
  <conditionalFormatting sqref="U24:W28 Y24:AE28">
    <cfRule type="cellIs" dxfId="3512" priority="9699" operator="equal">
      <formula>"DISP"</formula>
    </cfRule>
  </conditionalFormatting>
  <conditionalFormatting sqref="U67:X72">
    <cfRule type="cellIs" dxfId="3511" priority="3464" operator="equal">
      <formula>"DC"</formula>
    </cfRule>
    <cfRule type="cellIs" dxfId="3510" priority="3465" operator="equal">
      <formula>"DS"</formula>
    </cfRule>
    <cfRule type="cellIs" dxfId="3509" priority="3466" operator="equal">
      <formula>"FE"</formula>
    </cfRule>
    <cfRule type="cellIs" dxfId="3508" priority="3467" operator="equal">
      <formula>"FES"</formula>
    </cfRule>
    <cfRule type="cellIs" dxfId="3507" priority="3468" operator="equal">
      <formula>"FED"</formula>
    </cfRule>
    <cfRule type="cellIs" dxfId="3506" priority="3469" operator="equal">
      <formula>"FEF"</formula>
    </cfRule>
    <cfRule type="cellIs" dxfId="3505" priority="3470" operator="equal">
      <formula>"B"</formula>
    </cfRule>
    <cfRule type="cellIs" dxfId="3504" priority="3471" operator="equal">
      <formula>"F"</formula>
    </cfRule>
    <cfRule type="cellIs" dxfId="3503" priority="3472" operator="equal">
      <formula>"L"</formula>
    </cfRule>
    <cfRule type="cellIs" dxfId="3502" priority="3473" operator="equal">
      <formula>"SA"</formula>
    </cfRule>
    <cfRule type="cellIs" dxfId="3501" priority="3474" operator="equal">
      <formula>"SE"</formula>
    </cfRule>
    <cfRule type="cellIs" dxfId="3500" priority="3475" operator="equal">
      <formula>"TR"</formula>
    </cfRule>
    <cfRule type="cellIs" dxfId="3499" priority="3476" operator="equal">
      <formula>"NT"</formula>
    </cfRule>
    <cfRule type="cellIs" dxfId="3498" priority="3477" operator="equal">
      <formula>"DT"</formula>
    </cfRule>
    <cfRule type="cellIs" dxfId="3497" priority="3478" operator="equal">
      <formula>"T"</formula>
    </cfRule>
    <cfRule type="cellIs" dxfId="3496" priority="3479" operator="equal">
      <formula>"FOTS"</formula>
    </cfRule>
  </conditionalFormatting>
  <conditionalFormatting sqref="U13:AE15 U16:W19">
    <cfRule type="cellIs" dxfId="3495" priority="4466" operator="equal">
      <formula>"FO"</formula>
    </cfRule>
  </conditionalFormatting>
  <conditionalFormatting sqref="U22:AE28">
    <cfRule type="cellIs" dxfId="3494" priority="3869" operator="equal">
      <formula>"DC"</formula>
    </cfRule>
    <cfRule type="cellIs" dxfId="3493" priority="3870" operator="equal">
      <formula>"DS"</formula>
    </cfRule>
    <cfRule type="cellIs" dxfId="3492" priority="3871" operator="equal">
      <formula>"FE"</formula>
    </cfRule>
    <cfRule type="cellIs" dxfId="3491" priority="3872" operator="equal">
      <formula>"FES"</formula>
    </cfRule>
    <cfRule type="cellIs" dxfId="3490" priority="3873" operator="equal">
      <formula>"FED"</formula>
    </cfRule>
    <cfRule type="cellIs" dxfId="3489" priority="3874" operator="equal">
      <formula>"FEF"</formula>
    </cfRule>
    <cfRule type="cellIs" dxfId="3488" priority="3875" operator="equal">
      <formula>"B"</formula>
    </cfRule>
    <cfRule type="cellIs" dxfId="3487" priority="3876" operator="equal">
      <formula>"F"</formula>
    </cfRule>
    <cfRule type="cellIs" dxfId="3486" priority="3877" operator="equal">
      <formula>"L"</formula>
    </cfRule>
    <cfRule type="cellIs" dxfId="3485" priority="3878" operator="equal">
      <formula>"SA"</formula>
    </cfRule>
    <cfRule type="cellIs" dxfId="3484" priority="3879" operator="equal">
      <formula>"SE"</formula>
    </cfRule>
    <cfRule type="cellIs" dxfId="3483" priority="3880" operator="equal">
      <formula>"TR"</formula>
    </cfRule>
    <cfRule type="cellIs" dxfId="3482" priority="3881" operator="equal">
      <formula>"NT"</formula>
    </cfRule>
    <cfRule type="cellIs" dxfId="3481" priority="3882" operator="equal">
      <formula>"DT"</formula>
    </cfRule>
    <cfRule type="cellIs" dxfId="3480" priority="3883" operator="equal">
      <formula>"T"</formula>
    </cfRule>
    <cfRule type="cellIs" dxfId="3479" priority="3884" operator="equal">
      <formula>"FOTS"</formula>
    </cfRule>
    <cfRule type="cellIs" dxfId="3478" priority="4464" operator="equal">
      <formula>"DISP"</formula>
    </cfRule>
    <cfRule type="cellIs" dxfId="3477" priority="4465" operator="equal">
      <formula>"FO"</formula>
    </cfRule>
  </conditionalFormatting>
  <conditionalFormatting sqref="U32:AE32">
    <cfRule type="cellIs" dxfId="3476" priority="3379" operator="equal">
      <formula>"DC"</formula>
    </cfRule>
    <cfRule type="cellIs" dxfId="3475" priority="3380" operator="equal">
      <formula>"DS"</formula>
    </cfRule>
    <cfRule type="cellIs" dxfId="3474" priority="3381" operator="equal">
      <formula>"FE"</formula>
    </cfRule>
    <cfRule type="cellIs" dxfId="3473" priority="3382" operator="equal">
      <formula>"FES"</formula>
    </cfRule>
    <cfRule type="cellIs" dxfId="3472" priority="3383" operator="equal">
      <formula>"FED"</formula>
    </cfRule>
    <cfRule type="cellIs" dxfId="3471" priority="3384" operator="equal">
      <formula>"FEF"</formula>
    </cfRule>
    <cfRule type="cellIs" dxfId="3470" priority="3385" operator="equal">
      <formula>"B"</formula>
    </cfRule>
    <cfRule type="cellIs" dxfId="3469" priority="3386" operator="equal">
      <formula>"F"</formula>
    </cfRule>
    <cfRule type="cellIs" dxfId="3468" priority="3387" operator="equal">
      <formula>"L"</formula>
    </cfRule>
    <cfRule type="cellIs" dxfId="3467" priority="3388" operator="equal">
      <formula>"SA"</formula>
    </cfRule>
    <cfRule type="cellIs" dxfId="3466" priority="3389" operator="equal">
      <formula>"SE"</formula>
    </cfRule>
    <cfRule type="cellIs" dxfId="3465" priority="3390" operator="equal">
      <formula>"TR"</formula>
    </cfRule>
    <cfRule type="cellIs" dxfId="3464" priority="3391" operator="equal">
      <formula>"NT"</formula>
    </cfRule>
    <cfRule type="cellIs" dxfId="3463" priority="3392" operator="equal">
      <formula>"DT"</formula>
    </cfRule>
    <cfRule type="cellIs" dxfId="3462" priority="3393" operator="equal">
      <formula>"T"</formula>
    </cfRule>
    <cfRule type="cellIs" dxfId="3461" priority="3394" operator="equal">
      <formula>"FOTS"</formula>
    </cfRule>
    <cfRule type="cellIs" dxfId="3460" priority="4462" operator="equal">
      <formula>"DISP"</formula>
    </cfRule>
    <cfRule type="cellIs" dxfId="3459" priority="4463" operator="equal">
      <formula>"FO"</formula>
    </cfRule>
  </conditionalFormatting>
  <conditionalFormatting sqref="X67:X70">
    <cfRule type="cellIs" dxfId="3458" priority="3497" operator="equal">
      <formula>"FO"</formula>
    </cfRule>
  </conditionalFormatting>
  <conditionalFormatting sqref="X67:X72">
    <cfRule type="cellIs" dxfId="3457" priority="3496" operator="equal">
      <formula>"DISP"</formula>
    </cfRule>
  </conditionalFormatting>
  <conditionalFormatting sqref="X13:AE20 D14:D28 K19:W20 D72:F76">
    <cfRule type="cellIs" dxfId="3456" priority="11806" operator="equal">
      <formula>"DISP"</formula>
    </cfRule>
  </conditionalFormatting>
  <conditionalFormatting sqref="Y58:AA58">
    <cfRule type="cellIs" dxfId="3455" priority="3447" operator="equal">
      <formula>"FO"</formula>
    </cfRule>
  </conditionalFormatting>
  <conditionalFormatting sqref="Y70:AE72">
    <cfRule type="cellIs" dxfId="3454" priority="9022" operator="equal">
      <formula>"DC"</formula>
    </cfRule>
    <cfRule type="cellIs" dxfId="3453" priority="9023" operator="equal">
      <formula>"DS"</formula>
    </cfRule>
    <cfRule type="cellIs" dxfId="3452" priority="9024" operator="equal">
      <formula>"FE"</formula>
    </cfRule>
    <cfRule type="cellIs" dxfId="3451" priority="9025" operator="equal">
      <formula>"FES"</formula>
    </cfRule>
    <cfRule type="cellIs" dxfId="3450" priority="9026" operator="equal">
      <formula>"FED"</formula>
    </cfRule>
    <cfRule type="cellIs" dxfId="3449" priority="9027" operator="equal">
      <formula>"FEF"</formula>
    </cfRule>
    <cfRule type="cellIs" dxfId="3448" priority="9028" operator="equal">
      <formula>"B"</formula>
    </cfRule>
    <cfRule type="cellIs" dxfId="3447" priority="9029" operator="equal">
      <formula>"F"</formula>
    </cfRule>
    <cfRule type="cellIs" dxfId="3446" priority="9030" operator="equal">
      <formula>"L"</formula>
    </cfRule>
    <cfRule type="cellIs" dxfId="3445" priority="9031" operator="equal">
      <formula>"SA"</formula>
    </cfRule>
    <cfRule type="cellIs" dxfId="3444" priority="9032" operator="equal">
      <formula>"SE"</formula>
    </cfRule>
    <cfRule type="cellIs" dxfId="3443" priority="9033" operator="equal">
      <formula>"TR"</formula>
    </cfRule>
    <cfRule type="cellIs" dxfId="3442" priority="9034" operator="equal">
      <formula>"NT"</formula>
    </cfRule>
    <cfRule type="cellIs" dxfId="3441" priority="9035" operator="equal">
      <formula>"DT"</formula>
    </cfRule>
    <cfRule type="cellIs" dxfId="3440" priority="9036" operator="equal">
      <formula>"T"</formula>
    </cfRule>
    <cfRule type="cellIs" dxfId="3439" priority="9037" operator="equal">
      <formula>"FOTS"</formula>
    </cfRule>
  </conditionalFormatting>
  <conditionalFormatting sqref="Y67:AF69">
    <cfRule type="cellIs" dxfId="3438" priority="2444" operator="equal">
      <formula>"DISP"</formula>
    </cfRule>
    <cfRule type="cellIs" dxfId="3437" priority="3411" operator="equal">
      <formula>"FO"</formula>
    </cfRule>
  </conditionalFormatting>
  <conditionalFormatting sqref="Z67:AE70">
    <cfRule type="cellIs" dxfId="3436" priority="3283" operator="equal">
      <formula>"DC"</formula>
    </cfRule>
    <cfRule type="cellIs" dxfId="3435" priority="3284" operator="equal">
      <formula>"DS"</formula>
    </cfRule>
    <cfRule type="cellIs" dxfId="3434" priority="3285" operator="equal">
      <formula>"FE"</formula>
    </cfRule>
    <cfRule type="cellIs" dxfId="3433" priority="3286" operator="equal">
      <formula>"FES"</formula>
    </cfRule>
    <cfRule type="cellIs" dxfId="3432" priority="3287" operator="equal">
      <formula>"FED"</formula>
    </cfRule>
    <cfRule type="cellIs" dxfId="3431" priority="3288" operator="equal">
      <formula>"FEF"</formula>
    </cfRule>
    <cfRule type="cellIs" dxfId="3430" priority="3289" operator="equal">
      <formula>"B"</formula>
    </cfRule>
    <cfRule type="cellIs" dxfId="3429" priority="3290" operator="equal">
      <formula>"F"</formula>
    </cfRule>
    <cfRule type="cellIs" dxfId="3428" priority="3291" operator="equal">
      <formula>"L"</formula>
    </cfRule>
    <cfRule type="cellIs" dxfId="3427" priority="3292" operator="equal">
      <formula>"SA"</formula>
    </cfRule>
    <cfRule type="cellIs" dxfId="3426" priority="3293" operator="equal">
      <formula>"SE"</formula>
    </cfRule>
    <cfRule type="cellIs" dxfId="3425" priority="3294" operator="equal">
      <formula>"TR"</formula>
    </cfRule>
    <cfRule type="cellIs" dxfId="3424" priority="3295" operator="equal">
      <formula>"NT"</formula>
    </cfRule>
    <cfRule type="cellIs" dxfId="3423" priority="3296" operator="equal">
      <formula>"DT"</formula>
    </cfRule>
    <cfRule type="cellIs" dxfId="3422" priority="3297" operator="equal">
      <formula>"T"</formula>
    </cfRule>
    <cfRule type="cellIs" dxfId="3421" priority="3298" operator="equal">
      <formula>"FOTS"</formula>
    </cfRule>
  </conditionalFormatting>
  <conditionalFormatting sqref="AC58:AF58">
    <cfRule type="cellIs" dxfId="3420" priority="2542" operator="equal">
      <formula>"DISP"</formula>
    </cfRule>
  </conditionalFormatting>
  <conditionalFormatting sqref="AF13:AH28 H19:J22 E19:G28 D38:O38 D60:AH66">
    <cfRule type="cellIs" dxfId="3419" priority="10344" operator="equal">
      <formula>"DISP"</formula>
    </cfRule>
  </conditionalFormatting>
  <conditionalFormatting sqref="AF13:AH28 H19:J22 G19:G28 D38:O38 D60:AH66 D30:AH36">
    <cfRule type="cellIs" dxfId="3418" priority="6865" operator="equal">
      <formula>"DC"</formula>
    </cfRule>
    <cfRule type="cellIs" dxfId="3417" priority="6866" operator="equal">
      <formula>"DS"</formula>
    </cfRule>
    <cfRule type="cellIs" dxfId="3416" priority="6867" operator="equal">
      <formula>"FE"</formula>
    </cfRule>
    <cfRule type="cellIs" dxfId="3415" priority="6868" operator="equal">
      <formula>"FES"</formula>
    </cfRule>
    <cfRule type="cellIs" dxfId="3414" priority="6869" operator="equal">
      <formula>"FED"</formula>
    </cfRule>
    <cfRule type="cellIs" dxfId="3413" priority="6870" operator="equal">
      <formula>"FEF"</formula>
    </cfRule>
    <cfRule type="cellIs" dxfId="3412" priority="6871" operator="equal">
      <formula>"B"</formula>
    </cfRule>
    <cfRule type="cellIs" dxfId="3411" priority="6872" operator="equal">
      <formula>"F"</formula>
    </cfRule>
    <cfRule type="cellIs" dxfId="3410" priority="6873" operator="equal">
      <formula>"L"</formula>
    </cfRule>
    <cfRule type="cellIs" dxfId="3409" priority="6874" operator="equal">
      <formula>"SA"</formula>
    </cfRule>
    <cfRule type="cellIs" dxfId="3408" priority="6875" operator="equal">
      <formula>"SE"</formula>
    </cfRule>
    <cfRule type="cellIs" dxfId="3407" priority="6876" operator="equal">
      <formula>"TR"</formula>
    </cfRule>
    <cfRule type="cellIs" dxfId="3406" priority="6877" operator="equal">
      <formula>"NT"</formula>
    </cfRule>
    <cfRule type="cellIs" dxfId="3405" priority="6878" operator="equal">
      <formula>"DT"</formula>
    </cfRule>
    <cfRule type="cellIs" dxfId="3404" priority="6879" operator="equal">
      <formula>"T"</formula>
    </cfRule>
    <cfRule type="cellIs" dxfId="3403" priority="6880" operator="equal">
      <formula>"FOTS"</formula>
    </cfRule>
    <cfRule type="cellIs" dxfId="3402" priority="10345" operator="equal">
      <formula>"FO"</formula>
    </cfRule>
  </conditionalFormatting>
  <conditionalFormatting sqref="AF67:AH75">
    <cfRule type="cellIs" dxfId="3401" priority="522" operator="equal">
      <formula>"TR"</formula>
    </cfRule>
    <cfRule type="cellIs" dxfId="3400" priority="525" operator="equal">
      <formula>"T"</formula>
    </cfRule>
    <cfRule type="cellIs" dxfId="3399" priority="526" operator="equal">
      <formula>"FOTS"</formula>
    </cfRule>
  </conditionalFormatting>
  <conditionalFormatting sqref="AG32:AH35">
    <cfRule type="cellIs" dxfId="3398" priority="805" operator="equal">
      <formula>"DISP"</formula>
    </cfRule>
    <cfRule type="cellIs" dxfId="3397" priority="888" operator="equal">
      <formula>"FO"</formula>
    </cfRule>
  </conditionalFormatting>
  <conditionalFormatting sqref="AG67:AH70">
    <cfRule type="cellIs" dxfId="3396" priority="575" operator="equal">
      <formula>"DISP"</formula>
    </cfRule>
    <cfRule type="cellIs" dxfId="3395" priority="592" operator="equal">
      <formula>"FO"</formula>
    </cfRule>
  </conditionalFormatting>
  <conditionalFormatting sqref="BD13:BD28 BD32:BD43 BD45:BD50 BD60:BD65">
    <cfRule type="cellIs" dxfId="3394" priority="36147" operator="greaterThan">
      <formula>0</formula>
    </cfRule>
  </conditionalFormatting>
  <conditionalFormatting sqref="BD30">
    <cfRule type="cellIs" dxfId="3393" priority="36146" operator="greaterThan">
      <formula>0</formula>
    </cfRule>
  </conditionalFormatting>
  <conditionalFormatting sqref="BD52:BD58">
    <cfRule type="cellIs" dxfId="3392" priority="36143" operator="greaterThan">
      <formula>0</formula>
    </cfRule>
  </conditionalFormatting>
  <conditionalFormatting sqref="BD67:BD75">
    <cfRule type="cellIs" dxfId="3391" priority="36141" operator="greaterThan">
      <formula>0</formula>
    </cfRule>
  </conditionalFormatting>
  <conditionalFormatting sqref="BE13:BE75">
    <cfRule type="cellIs" dxfId="3390" priority="36137" operator="between">
      <formula>$BE$77-(12/24)</formula>
      <formula>$BE$77+(12/24)</formula>
    </cfRule>
    <cfRule type="cellIs" dxfId="3389" priority="36138" operator="greaterThanOrEqual">
      <formula>$BE$77+(12/24)</formula>
    </cfRule>
    <cfRule type="cellIs" dxfId="3388" priority="36139" operator="greaterThan">
      <formula>$BE$77+(6/24)</formula>
    </cfRule>
    <cfRule type="cellIs" dxfId="3387" priority="36140" operator="lessThan">
      <formula>$BE$77-(12/24)</formula>
    </cfRule>
  </conditionalFormatting>
  <conditionalFormatting sqref="BP78:BT78">
    <cfRule type="cellIs" dxfId="3386" priority="36134" operator="equal">
      <formula>0</formula>
    </cfRule>
    <cfRule type="cellIs" dxfId="3385" priority="36135" operator="lessThan">
      <formula>0</formula>
    </cfRule>
    <cfRule type="cellIs" dxfId="3384" priority="36136" operator="greaterThan">
      <formula>0</formula>
    </cfRule>
  </conditionalFormatting>
  <conditionalFormatting sqref="BT13:BT28 BT30:BT43">
    <cfRule type="cellIs" dxfId="3383" priority="36128" operator="lessThan">
      <formula>-0.05</formula>
    </cfRule>
    <cfRule type="cellIs" dxfId="3382" priority="36129" operator="greaterThan">
      <formula>0.05</formula>
    </cfRule>
    <cfRule type="cellIs" dxfId="3381" priority="36130" operator="between">
      <formula>0.05</formula>
      <formula>-0.05</formula>
    </cfRule>
  </conditionalFormatting>
  <conditionalFormatting sqref="BT45:BT58 BT60:BT75">
    <cfRule type="cellIs" dxfId="3380" priority="36131" operator="lessThan">
      <formula>-0.05</formula>
    </cfRule>
    <cfRule type="cellIs" dxfId="3379" priority="36132" operator="greaterThan">
      <formula>0.05</formula>
    </cfRule>
    <cfRule type="cellIs" dxfId="3378" priority="36133" operator="between">
      <formula>0.05</formula>
      <formula>-0.05</formula>
    </cfRule>
  </conditionalFormatting>
  <conditionalFormatting sqref="CE13:CE75">
    <cfRule type="cellIs" dxfId="3377" priority="36117" operator="lessThanOrEqual">
      <formula>$BD$11</formula>
    </cfRule>
    <cfRule type="cellIs" dxfId="3376" priority="36118" operator="greaterThan">
      <formula>$BD$11</formula>
    </cfRule>
  </conditionalFormatting>
  <conditionalFormatting sqref="CF13:CF75">
    <cfRule type="cellIs" dxfId="3375" priority="36113" operator="lessThanOrEqual">
      <formula>$BC$11</formula>
    </cfRule>
    <cfRule type="cellIs" dxfId="3374" priority="36114" operator="greaterThan">
      <formula>$BC$11</formula>
    </cfRule>
  </conditionalFormatting>
  <conditionalFormatting sqref="CN13:CN75">
    <cfRule type="cellIs" dxfId="3373" priority="36111" operator="lessThanOrEqual">
      <formula>$CN$12</formula>
    </cfRule>
    <cfRule type="cellIs" dxfId="3372" priority="36112" operator="greaterThan">
      <formula>$CN$12</formula>
    </cfRule>
  </conditionalFormatting>
  <conditionalFormatting sqref="CO13:CO75">
    <cfRule type="cellIs" dxfId="3371" priority="36109" operator="lessThanOrEqual">
      <formula>$CO$12</formula>
    </cfRule>
    <cfRule type="cellIs" dxfId="3370" priority="36110" operator="greaterThan">
      <formula>$CO$12</formula>
    </cfRule>
  </conditionalFormatting>
  <conditionalFormatting sqref="CP13:CP75">
    <cfRule type="cellIs" dxfId="3369" priority="36107" operator="lessThanOrEqual">
      <formula>$CP$12</formula>
    </cfRule>
    <cfRule type="cellIs" dxfId="3368" priority="36108" operator="greaterThan">
      <formula>$CP$12</formula>
    </cfRule>
  </conditionalFormatting>
  <conditionalFormatting sqref="CQ13:CQ75">
    <cfRule type="cellIs" dxfId="3367" priority="36105" operator="lessThanOrEqual">
      <formula>$CQ$12</formula>
    </cfRule>
    <cfRule type="cellIs" dxfId="3366" priority="36106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DBAA-C24D-4331-BBBE-6B79BB085FD5}">
  <sheetPr>
    <pageSetUpPr fitToPage="1"/>
  </sheetPr>
  <dimension ref="A1:AH83"/>
  <sheetViews>
    <sheetView showZeros="0" topLeftCell="A56" zoomScale="80" zoomScaleNormal="80" workbookViewId="0">
      <selection activeCell="AK51" sqref="AK51"/>
    </sheetView>
  </sheetViews>
  <sheetFormatPr defaultColWidth="9.140625" defaultRowHeight="15" x14ac:dyDescent="0.25"/>
  <cols>
    <col min="1" max="1" width="18.85546875" style="30" customWidth="1"/>
    <col min="2" max="2" width="8.42578125" style="30" customWidth="1"/>
    <col min="3" max="32" width="4.140625" style="30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491" t="s">
        <v>288</v>
      </c>
      <c r="AB1" s="1491"/>
      <c r="AC1" s="1491"/>
      <c r="AD1" s="1491"/>
      <c r="AE1" s="1491"/>
      <c r="AF1" s="1491"/>
    </row>
    <row r="2" spans="1:33" ht="20.100000000000001" customHeight="1" x14ac:dyDescent="0.25">
      <c r="C2" s="1489" t="s">
        <v>369</v>
      </c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9"/>
      <c r="P2" s="1489"/>
      <c r="Q2" s="1489"/>
      <c r="R2" s="1489"/>
      <c r="S2" s="1489"/>
      <c r="T2" s="1489"/>
      <c r="U2" s="1489"/>
      <c r="V2" s="1489"/>
      <c r="W2" s="1489"/>
      <c r="X2" s="1489"/>
      <c r="Y2" s="1489"/>
      <c r="Z2" s="1489"/>
      <c r="AA2" s="1489"/>
      <c r="AB2" s="1489"/>
      <c r="AC2" s="1489"/>
      <c r="AD2" s="1489"/>
      <c r="AE2" s="1489"/>
      <c r="AF2" s="1489"/>
    </row>
    <row r="3" spans="1:33" ht="12" customHeight="1" x14ac:dyDescent="0.25"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</row>
    <row r="4" spans="1:33" s="110" customFormat="1" ht="10.35" customHeight="1" x14ac:dyDescent="0.15">
      <c r="A4" s="108" t="s">
        <v>207</v>
      </c>
      <c r="B4" s="109" t="s">
        <v>208</v>
      </c>
      <c r="C4" s="109"/>
      <c r="H4" s="108"/>
      <c r="I4" s="108"/>
      <c r="J4" s="109" t="s">
        <v>209</v>
      </c>
      <c r="S4" s="111" t="s">
        <v>210</v>
      </c>
      <c r="T4" s="111"/>
      <c r="U4" s="111"/>
      <c r="V4" s="111"/>
      <c r="W4" s="111"/>
      <c r="Y4" s="112" t="s">
        <v>211</v>
      </c>
      <c r="Z4" s="112"/>
      <c r="AA4" s="112"/>
      <c r="AB4" s="112"/>
      <c r="AC4" s="107"/>
      <c r="AD4" s="1492" t="s">
        <v>212</v>
      </c>
      <c r="AE4" s="1492"/>
      <c r="AF4" s="1492"/>
    </row>
    <row r="5" spans="1:33" s="110" customFormat="1" ht="10.35" customHeight="1" x14ac:dyDescent="0.15">
      <c r="B5" s="109" t="s">
        <v>213</v>
      </c>
      <c r="C5" s="109"/>
      <c r="I5" s="109"/>
      <c r="J5" s="109" t="s">
        <v>214</v>
      </c>
      <c r="S5" s="387" t="s">
        <v>215</v>
      </c>
      <c r="T5" s="387"/>
      <c r="U5" s="387"/>
      <c r="V5" s="387"/>
      <c r="W5" s="387"/>
      <c r="Y5" s="113" t="s">
        <v>216</v>
      </c>
      <c r="Z5" s="113"/>
      <c r="AA5" s="113"/>
      <c r="AB5" s="113"/>
      <c r="AC5" s="107"/>
      <c r="AD5" s="1493" t="s">
        <v>217</v>
      </c>
      <c r="AE5" s="1493"/>
      <c r="AF5" s="1493"/>
    </row>
    <row r="6" spans="1:33" s="52" customFormat="1" ht="10.35" customHeight="1" x14ac:dyDescent="0.15">
      <c r="B6" s="109" t="s">
        <v>218</v>
      </c>
      <c r="C6" s="109"/>
      <c r="D6" s="114"/>
      <c r="E6" s="114"/>
      <c r="F6" s="114"/>
      <c r="G6" s="114"/>
      <c r="I6" s="109"/>
      <c r="J6" s="109" t="s">
        <v>219</v>
      </c>
      <c r="K6" s="114"/>
      <c r="L6" s="114"/>
      <c r="M6" s="114"/>
      <c r="S6" s="115" t="s">
        <v>220</v>
      </c>
      <c r="T6" s="116"/>
      <c r="U6" s="116"/>
      <c r="V6" s="116"/>
      <c r="W6" s="116"/>
    </row>
    <row r="7" spans="1:33" s="52" customFormat="1" ht="10.35" customHeight="1" x14ac:dyDescent="0.15">
      <c r="B7" s="109" t="s">
        <v>221</v>
      </c>
      <c r="C7" s="109"/>
      <c r="D7" s="114"/>
      <c r="E7" s="114"/>
      <c r="F7" s="114"/>
      <c r="G7" s="114"/>
      <c r="I7" s="109"/>
      <c r="J7" s="109" t="s">
        <v>222</v>
      </c>
      <c r="K7" s="114"/>
      <c r="L7" s="114"/>
      <c r="M7" s="114"/>
      <c r="S7" s="110" t="s">
        <v>223</v>
      </c>
    </row>
    <row r="8" spans="1:33" s="52" customFormat="1" ht="10.35" customHeight="1" x14ac:dyDescent="0.15">
      <c r="B8" s="109" t="s">
        <v>224</v>
      </c>
      <c r="C8" s="109"/>
      <c r="D8" s="114"/>
      <c r="E8" s="114"/>
      <c r="F8" s="114"/>
      <c r="G8" s="114"/>
      <c r="I8" s="109"/>
      <c r="J8" s="109" t="s">
        <v>225</v>
      </c>
      <c r="K8" s="114"/>
      <c r="L8" s="114"/>
      <c r="M8" s="114"/>
      <c r="AB8" s="1494" t="s">
        <v>226</v>
      </c>
      <c r="AC8" s="1494"/>
      <c r="AD8" s="1490">
        <v>44296</v>
      </c>
      <c r="AE8" s="1490"/>
      <c r="AF8" s="1490"/>
    </row>
    <row r="9" spans="1:33" s="52" customFormat="1" ht="10.35" customHeight="1" x14ac:dyDescent="0.15">
      <c r="B9" s="109" t="s">
        <v>227</v>
      </c>
      <c r="C9" s="109"/>
      <c r="D9" s="114"/>
      <c r="E9" s="114"/>
      <c r="F9" s="114"/>
      <c r="G9" s="114"/>
      <c r="I9" s="109"/>
      <c r="J9" s="109" t="s">
        <v>228</v>
      </c>
      <c r="K9" s="114"/>
      <c r="L9" s="114"/>
      <c r="M9" s="114"/>
      <c r="AB9" s="1494"/>
      <c r="AC9" s="1494"/>
      <c r="AD9" s="1490"/>
      <c r="AE9" s="1490"/>
      <c r="AF9" s="1490"/>
    </row>
    <row r="10" spans="1:33" s="52" customFormat="1" ht="10.35" customHeight="1" x14ac:dyDescent="0.15">
      <c r="B10" s="109" t="s">
        <v>229</v>
      </c>
      <c r="C10" s="109"/>
      <c r="D10" s="114"/>
      <c r="E10" s="114"/>
      <c r="F10" s="114"/>
      <c r="G10" s="114"/>
      <c r="I10" s="109"/>
      <c r="J10" s="109" t="s">
        <v>230</v>
      </c>
      <c r="K10" s="114"/>
      <c r="L10" s="114"/>
      <c r="M10" s="114"/>
    </row>
    <row r="11" spans="1:33" s="52" customFormat="1" ht="10.35" customHeight="1" x14ac:dyDescent="0.15">
      <c r="B11" s="109" t="s">
        <v>231</v>
      </c>
      <c r="C11" s="109"/>
      <c r="D11" s="114"/>
      <c r="E11" s="114"/>
      <c r="F11" s="114"/>
      <c r="G11" s="114"/>
      <c r="I11" s="109"/>
      <c r="J11" s="109"/>
      <c r="K11" s="114"/>
      <c r="L11" s="114"/>
      <c r="M11" s="114"/>
    </row>
    <row r="12" spans="1:33" ht="15" customHeight="1" thickBot="1" x14ac:dyDescent="0.3"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</row>
    <row r="13" spans="1:33" ht="15" customHeight="1" thickBot="1" x14ac:dyDescent="0.3">
      <c r="A13" s="1477" t="s">
        <v>22</v>
      </c>
      <c r="B13" s="1525" t="s">
        <v>23</v>
      </c>
      <c r="C13" s="1499" t="s">
        <v>196</v>
      </c>
      <c r="D13" s="1500"/>
      <c r="E13" s="1500"/>
      <c r="F13" s="1500"/>
      <c r="G13" s="1500"/>
      <c r="H13" s="1500"/>
      <c r="I13" s="1500"/>
      <c r="J13" s="1500"/>
      <c r="K13" s="1500"/>
      <c r="L13" s="1500"/>
      <c r="M13" s="1500"/>
      <c r="N13" s="1500"/>
      <c r="O13" s="1500"/>
      <c r="P13" s="1500"/>
      <c r="Q13" s="1500"/>
      <c r="R13" s="1500"/>
      <c r="S13" s="1500"/>
      <c r="T13" s="1500"/>
      <c r="U13" s="1500"/>
      <c r="V13" s="1500"/>
      <c r="W13" s="1500"/>
      <c r="X13" s="1500"/>
      <c r="Y13" s="1500"/>
      <c r="Z13" s="1500"/>
      <c r="AA13" s="1500"/>
      <c r="AB13" s="1500"/>
      <c r="AC13" s="1500"/>
      <c r="AD13" s="1500"/>
      <c r="AE13" s="1500"/>
      <c r="AF13" s="1500"/>
      <c r="AG13" s="1501"/>
    </row>
    <row r="14" spans="1:33" ht="15" customHeight="1" x14ac:dyDescent="0.25">
      <c r="A14" s="1478"/>
      <c r="B14" s="1526"/>
      <c r="C14" s="377" t="s">
        <v>364</v>
      </c>
      <c r="D14" s="270" t="s">
        <v>10</v>
      </c>
      <c r="E14" s="270" t="s">
        <v>11</v>
      </c>
      <c r="F14" s="294" t="s">
        <v>12</v>
      </c>
      <c r="G14" s="268" t="s">
        <v>13</v>
      </c>
      <c r="H14" s="269" t="s">
        <v>14</v>
      </c>
      <c r="I14" s="269" t="s">
        <v>15</v>
      </c>
      <c r="J14" s="269" t="s">
        <v>9</v>
      </c>
      <c r="K14" s="269" t="s">
        <v>10</v>
      </c>
      <c r="L14" s="269" t="s">
        <v>11</v>
      </c>
      <c r="M14" s="271" t="s">
        <v>12</v>
      </c>
      <c r="N14" s="741" t="s">
        <v>13</v>
      </c>
      <c r="O14" s="270" t="s">
        <v>14</v>
      </c>
      <c r="P14" s="270" t="s">
        <v>15</v>
      </c>
      <c r="Q14" s="270" t="s">
        <v>9</v>
      </c>
      <c r="R14" s="270" t="s">
        <v>10</v>
      </c>
      <c r="S14" s="270" t="s">
        <v>11</v>
      </c>
      <c r="T14" s="742" t="s">
        <v>12</v>
      </c>
      <c r="U14" s="268" t="s">
        <v>13</v>
      </c>
      <c r="V14" s="269" t="s">
        <v>14</v>
      </c>
      <c r="W14" s="269" t="s">
        <v>15</v>
      </c>
      <c r="X14" s="269" t="s">
        <v>9</v>
      </c>
      <c r="Y14" s="269" t="s">
        <v>10</v>
      </c>
      <c r="Z14" s="269" t="s">
        <v>11</v>
      </c>
      <c r="AA14" s="271" t="s">
        <v>12</v>
      </c>
      <c r="AB14" s="741" t="s">
        <v>13</v>
      </c>
      <c r="AC14" s="270" t="s">
        <v>14</v>
      </c>
      <c r="AD14" s="270" t="s">
        <v>15</v>
      </c>
      <c r="AE14" s="270" t="s">
        <v>9</v>
      </c>
      <c r="AF14" s="270" t="s">
        <v>10</v>
      </c>
      <c r="AG14" s="294" t="s">
        <v>11</v>
      </c>
    </row>
    <row r="15" spans="1:33" ht="15" customHeight="1" thickBot="1" x14ac:dyDescent="0.3">
      <c r="A15" s="1479"/>
      <c r="B15" s="1527"/>
      <c r="C15" s="1206">
        <v>1</v>
      </c>
      <c r="D15" s="894">
        <f>C15+1</f>
        <v>2</v>
      </c>
      <c r="E15" s="895">
        <f t="shared" ref="E15:AG15" si="0">D15+1</f>
        <v>3</v>
      </c>
      <c r="F15" s="907">
        <f t="shared" si="0"/>
        <v>4</v>
      </c>
      <c r="G15" s="896">
        <f t="shared" si="0"/>
        <v>5</v>
      </c>
      <c r="H15" s="894">
        <f t="shared" si="0"/>
        <v>6</v>
      </c>
      <c r="I15" s="894">
        <f t="shared" si="0"/>
        <v>7</v>
      </c>
      <c r="J15" s="894">
        <f t="shared" si="0"/>
        <v>8</v>
      </c>
      <c r="K15" s="894">
        <f t="shared" si="0"/>
        <v>9</v>
      </c>
      <c r="L15" s="894">
        <f t="shared" si="0"/>
        <v>10</v>
      </c>
      <c r="M15" s="897">
        <f t="shared" si="0"/>
        <v>11</v>
      </c>
      <c r="N15" s="906">
        <f t="shared" si="0"/>
        <v>12</v>
      </c>
      <c r="O15" s="894">
        <f t="shared" si="0"/>
        <v>13</v>
      </c>
      <c r="P15" s="894">
        <f t="shared" si="0"/>
        <v>14</v>
      </c>
      <c r="Q15" s="895">
        <f t="shared" si="0"/>
        <v>15</v>
      </c>
      <c r="R15" s="894">
        <f t="shared" si="0"/>
        <v>16</v>
      </c>
      <c r="S15" s="894">
        <f t="shared" si="0"/>
        <v>17</v>
      </c>
      <c r="T15" s="958">
        <f t="shared" si="0"/>
        <v>18</v>
      </c>
      <c r="U15" s="896">
        <f t="shared" si="0"/>
        <v>19</v>
      </c>
      <c r="V15" s="894">
        <f t="shared" si="0"/>
        <v>20</v>
      </c>
      <c r="W15" s="894">
        <f t="shared" si="0"/>
        <v>21</v>
      </c>
      <c r="X15" s="894">
        <f t="shared" si="0"/>
        <v>22</v>
      </c>
      <c r="Y15" s="895">
        <f t="shared" si="0"/>
        <v>23</v>
      </c>
      <c r="Z15" s="894">
        <f t="shared" si="0"/>
        <v>24</v>
      </c>
      <c r="AA15" s="907">
        <f t="shared" si="0"/>
        <v>25</v>
      </c>
      <c r="AB15" s="906">
        <f t="shared" si="0"/>
        <v>26</v>
      </c>
      <c r="AC15" s="894">
        <f t="shared" si="0"/>
        <v>27</v>
      </c>
      <c r="AD15" s="894">
        <f t="shared" si="0"/>
        <v>28</v>
      </c>
      <c r="AE15" s="894">
        <f t="shared" si="0"/>
        <v>29</v>
      </c>
      <c r="AF15" s="894">
        <f t="shared" si="0"/>
        <v>30</v>
      </c>
      <c r="AG15" s="897">
        <f t="shared" si="0"/>
        <v>31</v>
      </c>
    </row>
    <row r="16" spans="1:33" ht="14.45" customHeight="1" x14ac:dyDescent="0.25">
      <c r="A16" s="396" t="s">
        <v>60</v>
      </c>
      <c r="B16" s="1199" t="s">
        <v>1</v>
      </c>
      <c r="C16" s="302" t="str">
        <f>+MAI!D13</f>
        <v>N</v>
      </c>
      <c r="D16" s="303">
        <f>+MAI!E13</f>
        <v>0</v>
      </c>
      <c r="E16" s="303" t="str">
        <f>+MAI!F13</f>
        <v>DTSDS1</v>
      </c>
      <c r="F16" s="304" t="str">
        <f>+MAI!G13</f>
        <v>D</v>
      </c>
      <c r="G16" s="302" t="str">
        <f>+MAI!H13</f>
        <v>N</v>
      </c>
      <c r="H16" s="303">
        <f>+MAI!I13</f>
        <v>0</v>
      </c>
      <c r="I16" s="303">
        <f>+MAI!J13</f>
        <v>0</v>
      </c>
      <c r="J16" s="303" t="str">
        <f>+MAI!K13</f>
        <v>D</v>
      </c>
      <c r="K16" s="303" t="str">
        <f>+MAI!L13</f>
        <v>D</v>
      </c>
      <c r="L16" s="303">
        <f>+MAI!M13</f>
        <v>0</v>
      </c>
      <c r="M16" s="304" t="str">
        <f>+MAI!N13</f>
        <v>DTSDS1</v>
      </c>
      <c r="N16" s="735" t="str">
        <f>+MAI!O13</f>
        <v>D</v>
      </c>
      <c r="O16" s="303" t="str">
        <f>+MAI!P13</f>
        <v>N</v>
      </c>
      <c r="P16" s="303">
        <f>+MAI!Q13</f>
        <v>0</v>
      </c>
      <c r="Q16" s="303" t="str">
        <f>+MAI!R13</f>
        <v>DTSDS1</v>
      </c>
      <c r="R16" s="303" t="str">
        <f>+MAI!S13</f>
        <v>N</v>
      </c>
      <c r="S16" s="303" t="str">
        <f>+MAI!T13</f>
        <v>N</v>
      </c>
      <c r="T16" s="743">
        <f>+MAI!U13</f>
        <v>0</v>
      </c>
      <c r="U16" s="302">
        <f>+MAI!V13</f>
        <v>0</v>
      </c>
      <c r="V16" s="303" t="str">
        <f>+MAI!W13</f>
        <v>N</v>
      </c>
      <c r="W16" s="303" t="str">
        <f>+MAI!X13</f>
        <v>N</v>
      </c>
      <c r="X16" s="303">
        <f>+MAI!Y13</f>
        <v>0</v>
      </c>
      <c r="Y16" s="303">
        <f>+MAI!Z13</f>
        <v>0</v>
      </c>
      <c r="Z16" s="303" t="str">
        <f>+MAI!AA13</f>
        <v>SE</v>
      </c>
      <c r="AA16" s="304" t="str">
        <f>+MAI!AB13</f>
        <v>N</v>
      </c>
      <c r="AB16" s="735">
        <f>+MAI!AC13</f>
        <v>0</v>
      </c>
      <c r="AC16" s="303">
        <f>+MAI!AD13</f>
        <v>0</v>
      </c>
      <c r="AD16" s="303" t="str">
        <f>+MAI!AE13</f>
        <v>D</v>
      </c>
      <c r="AE16" s="303" t="str">
        <f>+MAI!AF13</f>
        <v>D</v>
      </c>
      <c r="AF16" s="303">
        <f>+MAI!AG13</f>
        <v>0</v>
      </c>
      <c r="AG16" s="304">
        <f>+MAI!AH13</f>
        <v>0</v>
      </c>
    </row>
    <row r="17" spans="1:34" ht="14.45" customHeight="1" x14ac:dyDescent="0.25">
      <c r="A17" s="607" t="s">
        <v>145</v>
      </c>
      <c r="B17" s="1200" t="s">
        <v>1</v>
      </c>
      <c r="C17" s="291" t="str">
        <f>+MAI!D14</f>
        <v>D</v>
      </c>
      <c r="D17" s="285" t="str">
        <f>+MAI!E14</f>
        <v>D</v>
      </c>
      <c r="E17" s="285">
        <f>+MAI!F14</f>
        <v>0</v>
      </c>
      <c r="F17" s="289">
        <f>+MAI!G14</f>
        <v>0</v>
      </c>
      <c r="G17" s="291" t="str">
        <f>+MAI!H14</f>
        <v>D</v>
      </c>
      <c r="H17" s="285" t="str">
        <f>+MAI!I14</f>
        <v>N</v>
      </c>
      <c r="I17" s="285">
        <f>+MAI!J14</f>
        <v>0</v>
      </c>
      <c r="J17" s="285">
        <f>+MAI!K14</f>
        <v>0</v>
      </c>
      <c r="K17" s="285" t="str">
        <f>+MAI!L14</f>
        <v>N</v>
      </c>
      <c r="L17" s="285" t="str">
        <f>+MAI!M14</f>
        <v>N</v>
      </c>
      <c r="M17" s="289">
        <f>+MAI!N14</f>
        <v>0</v>
      </c>
      <c r="N17" s="736">
        <f>+MAI!O14</f>
        <v>0</v>
      </c>
      <c r="O17" s="285" t="str">
        <f>+MAI!P14</f>
        <v>D</v>
      </c>
      <c r="P17" s="285" t="str">
        <f>+MAI!Q14</f>
        <v>N</v>
      </c>
      <c r="Q17" s="285">
        <f>+MAI!R14</f>
        <v>0</v>
      </c>
      <c r="R17" s="285" t="str">
        <f>+MAI!S14</f>
        <v>D</v>
      </c>
      <c r="S17" s="285" t="str">
        <f>+MAI!T14</f>
        <v>D</v>
      </c>
      <c r="T17" s="745" t="str">
        <f>+MAI!U14</f>
        <v>N</v>
      </c>
      <c r="U17" s="291">
        <f>+MAI!V14</f>
        <v>0</v>
      </c>
      <c r="V17" s="285" t="str">
        <f>+MAI!W14</f>
        <v>D</v>
      </c>
      <c r="W17" s="285" t="str">
        <f>+MAI!X14</f>
        <v>N</v>
      </c>
      <c r="X17" s="285">
        <f>+MAI!Y14</f>
        <v>0</v>
      </c>
      <c r="Y17" s="285" t="str">
        <f>+MAI!Z14</f>
        <v>SE</v>
      </c>
      <c r="Z17" s="285" t="str">
        <f>+MAI!AA14</f>
        <v>SE</v>
      </c>
      <c r="AA17" s="289" t="str">
        <f>+MAI!AB14</f>
        <v>N</v>
      </c>
      <c r="AB17" s="736">
        <f>+MAI!AC14</f>
        <v>0</v>
      </c>
      <c r="AC17" s="285">
        <f>+MAI!AD14</f>
        <v>0</v>
      </c>
      <c r="AD17" s="285" t="str">
        <f>+MAI!AE14</f>
        <v>D</v>
      </c>
      <c r="AE17" s="285" t="str">
        <f>+MAI!AF14</f>
        <v>N</v>
      </c>
      <c r="AF17" s="285">
        <f>+MAI!AG14</f>
        <v>0</v>
      </c>
      <c r="AG17" s="289">
        <f>+MAI!AH14</f>
        <v>0</v>
      </c>
    </row>
    <row r="18" spans="1:34" ht="14.45" customHeight="1" x14ac:dyDescent="0.25">
      <c r="A18" s="607" t="s">
        <v>65</v>
      </c>
      <c r="B18" s="1200" t="s">
        <v>2</v>
      </c>
      <c r="C18" s="291" t="str">
        <f>+MAI!D15</f>
        <v>N</v>
      </c>
      <c r="D18" s="285">
        <f>+MAI!E15</f>
        <v>0</v>
      </c>
      <c r="E18" s="285">
        <f>+MAI!F15</f>
        <v>0</v>
      </c>
      <c r="F18" s="289" t="str">
        <f>+MAI!G15</f>
        <v>D</v>
      </c>
      <c r="G18" s="291" t="str">
        <f>+MAI!H15</f>
        <v>DT</v>
      </c>
      <c r="H18" s="285">
        <f>+MAI!I15</f>
        <v>0</v>
      </c>
      <c r="I18" s="285">
        <f>+MAI!J15</f>
        <v>0</v>
      </c>
      <c r="J18" s="285" t="str">
        <f>+MAI!K15</f>
        <v>D</v>
      </c>
      <c r="K18" s="285" t="str">
        <f>+MAI!L15</f>
        <v>D</v>
      </c>
      <c r="L18" s="285">
        <f>+MAI!M15</f>
        <v>0</v>
      </c>
      <c r="M18" s="289">
        <f>+MAI!N15</f>
        <v>0</v>
      </c>
      <c r="N18" s="736" t="str">
        <f>+MAI!O15</f>
        <v>D</v>
      </c>
      <c r="O18" s="285" t="str">
        <f>+MAI!P15</f>
        <v>N</v>
      </c>
      <c r="P18" s="285">
        <f>+MAI!Q15</f>
        <v>0</v>
      </c>
      <c r="Q18" s="285">
        <f>+MAI!R15</f>
        <v>0</v>
      </c>
      <c r="R18" s="285" t="str">
        <f>+MAI!S15</f>
        <v>N</v>
      </c>
      <c r="S18" s="285" t="str">
        <f>+MAI!T15</f>
        <v>N</v>
      </c>
      <c r="T18" s="745">
        <f>+MAI!U15</f>
        <v>0</v>
      </c>
      <c r="U18" s="291">
        <f>+MAI!V15</f>
        <v>0</v>
      </c>
      <c r="V18" s="285" t="str">
        <f>+MAI!W15</f>
        <v>D</v>
      </c>
      <c r="W18" s="285" t="str">
        <f>+MAI!X15</f>
        <v>N</v>
      </c>
      <c r="X18" s="285">
        <f>+MAI!Y15</f>
        <v>0</v>
      </c>
      <c r="Y18" s="285">
        <f>+MAI!Z15</f>
        <v>0</v>
      </c>
      <c r="Z18" s="285" t="str">
        <f>+MAI!AA15</f>
        <v>D</v>
      </c>
      <c r="AA18" s="289" t="str">
        <f>+MAI!AB15</f>
        <v>D</v>
      </c>
      <c r="AB18" s="736">
        <f>+MAI!AC15</f>
        <v>0</v>
      </c>
      <c r="AC18" s="285">
        <f>+MAI!AD15</f>
        <v>0</v>
      </c>
      <c r="AD18" s="285" t="str">
        <f>+MAI!AE15</f>
        <v>D</v>
      </c>
      <c r="AE18" s="285" t="str">
        <f>+MAI!AF15</f>
        <v>N</v>
      </c>
      <c r="AF18" s="285">
        <f>+MAI!AG15</f>
        <v>0</v>
      </c>
      <c r="AG18" s="289" t="str">
        <f>+MAI!AH15</f>
        <v>D</v>
      </c>
    </row>
    <row r="19" spans="1:34" ht="14.45" customHeight="1" x14ac:dyDescent="0.25">
      <c r="A19" s="607" t="s">
        <v>68</v>
      </c>
      <c r="B19" s="1200" t="s">
        <v>2</v>
      </c>
      <c r="C19" s="291" t="str">
        <f>+MAI!D16</f>
        <v>FOTS</v>
      </c>
      <c r="D19" s="285">
        <f>+MAI!E16</f>
        <v>0</v>
      </c>
      <c r="E19" s="285">
        <f>+MAI!F16</f>
        <v>0</v>
      </c>
      <c r="F19" s="289" t="str">
        <f>+MAI!G16</f>
        <v>D</v>
      </c>
      <c r="G19" s="291" t="str">
        <f>+MAI!H16</f>
        <v>N</v>
      </c>
      <c r="H19" s="285" t="str">
        <f>+MAI!I16</f>
        <v>NTS</v>
      </c>
      <c r="I19" s="285">
        <f>+MAI!J16</f>
        <v>0</v>
      </c>
      <c r="J19" s="285" t="str">
        <f>+MAI!K16</f>
        <v>D</v>
      </c>
      <c r="K19" s="285" t="str">
        <f>+MAI!L16</f>
        <v>D</v>
      </c>
      <c r="L19" s="285">
        <f>+MAI!M16</f>
        <v>0</v>
      </c>
      <c r="M19" s="289">
        <f>+MAI!N16</f>
        <v>0</v>
      </c>
      <c r="N19" s="736" t="str">
        <f>+MAI!O16</f>
        <v>D</v>
      </c>
      <c r="O19" s="285" t="str">
        <f>+MAI!P16</f>
        <v>N</v>
      </c>
      <c r="P19" s="285">
        <f>+MAI!Q16</f>
        <v>0</v>
      </c>
      <c r="Q19" s="285">
        <f>+MAI!R16</f>
        <v>0</v>
      </c>
      <c r="R19" s="285" t="str">
        <f>+MAI!S16</f>
        <v>DT</v>
      </c>
      <c r="S19" s="285" t="str">
        <f>+MAI!T16</f>
        <v>N</v>
      </c>
      <c r="T19" s="745">
        <f>+MAI!U16</f>
        <v>0</v>
      </c>
      <c r="U19" s="291" t="str">
        <f>+MAI!V16</f>
        <v>D</v>
      </c>
      <c r="V19" s="285" t="str">
        <f>+MAI!W16</f>
        <v>D</v>
      </c>
      <c r="W19" s="285" t="str">
        <f>+MAI!X16</f>
        <v>N</v>
      </c>
      <c r="X19" s="285">
        <f>+MAI!Y16</f>
        <v>0</v>
      </c>
      <c r="Y19" s="285">
        <f>+MAI!Z16</f>
        <v>0</v>
      </c>
      <c r="Z19" s="285" t="str">
        <f>+MAI!AA16</f>
        <v>D</v>
      </c>
      <c r="AA19" s="289" t="str">
        <f>+MAI!AB16</f>
        <v>N</v>
      </c>
      <c r="AB19" s="736">
        <f>+MAI!AC16</f>
        <v>0</v>
      </c>
      <c r="AC19" s="285" t="str">
        <f>+MAI!AD16</f>
        <v>D</v>
      </c>
      <c r="AD19" s="285" t="str">
        <f>+MAI!AE16</f>
        <v>D</v>
      </c>
      <c r="AE19" s="285" t="str">
        <f>+MAI!AF16</f>
        <v>N</v>
      </c>
      <c r="AF19" s="285">
        <f>+MAI!AG16</f>
        <v>0</v>
      </c>
      <c r="AG19" s="289">
        <f>+MAI!AH16</f>
        <v>0</v>
      </c>
    </row>
    <row r="20" spans="1:34" ht="14.45" customHeight="1" x14ac:dyDescent="0.25">
      <c r="A20" s="607" t="s">
        <v>98</v>
      </c>
      <c r="B20" s="1200" t="s">
        <v>2</v>
      </c>
      <c r="C20" s="291" t="str">
        <f>+MAI!D17</f>
        <v>N</v>
      </c>
      <c r="D20" s="285" t="str">
        <f>+MAI!E17</f>
        <v>NTS1</v>
      </c>
      <c r="E20" s="285">
        <f>+MAI!F17</f>
        <v>0</v>
      </c>
      <c r="F20" s="289" t="str">
        <f>+MAI!G17</f>
        <v>D</v>
      </c>
      <c r="G20" s="291" t="str">
        <f>+MAI!H17</f>
        <v>N</v>
      </c>
      <c r="H20" s="285">
        <f>+MAI!I17</f>
        <v>0</v>
      </c>
      <c r="I20" s="285" t="str">
        <f>+MAI!J17</f>
        <v>DT</v>
      </c>
      <c r="J20" s="285" t="str">
        <f>+MAI!K17</f>
        <v>T</v>
      </c>
      <c r="K20" s="285" t="str">
        <f>+MAI!L17</f>
        <v>NT</v>
      </c>
      <c r="L20" s="285" t="str">
        <f>+MAI!M17</f>
        <v>T</v>
      </c>
      <c r="M20" s="289" t="str">
        <f>+MAI!N17</f>
        <v>DTS1</v>
      </c>
      <c r="N20" s="736" t="str">
        <f>+MAI!O17</f>
        <v>T</v>
      </c>
      <c r="O20" s="285" t="str">
        <f>+MAI!P17</f>
        <v>N</v>
      </c>
      <c r="P20" s="285" t="str">
        <f>+MAI!Q17</f>
        <v>NT</v>
      </c>
      <c r="Q20" s="285">
        <f>+MAI!R17</f>
        <v>0</v>
      </c>
      <c r="R20" s="285" t="str">
        <f>+MAI!S17</f>
        <v>N</v>
      </c>
      <c r="S20" s="285" t="str">
        <f>+MAI!T17</f>
        <v>N</v>
      </c>
      <c r="T20" s="745">
        <f>+MAI!U17</f>
        <v>0</v>
      </c>
      <c r="U20" s="291" t="str">
        <f>+MAI!V17</f>
        <v>TR</v>
      </c>
      <c r="V20" s="285" t="str">
        <f>+MAI!W17</f>
        <v>TR</v>
      </c>
      <c r="W20" s="285" t="str">
        <f>+MAI!X17</f>
        <v>TR</v>
      </c>
      <c r="X20" s="285" t="str">
        <f>+MAI!Y17</f>
        <v>TR</v>
      </c>
      <c r="Y20" s="285" t="str">
        <f>+MAI!Z17</f>
        <v>D</v>
      </c>
      <c r="Z20" s="285" t="str">
        <f>+MAI!AA17</f>
        <v>D</v>
      </c>
      <c r="AA20" s="289" t="str">
        <f>+MAI!AB17</f>
        <v>N</v>
      </c>
      <c r="AB20" s="736" t="str">
        <f>+MAI!AC17</f>
        <v>N</v>
      </c>
      <c r="AC20" s="285" t="str">
        <f>+MAI!AD17</f>
        <v>N</v>
      </c>
      <c r="AD20" s="285">
        <f>+MAI!AE17</f>
        <v>0</v>
      </c>
      <c r="AE20" s="285" t="str">
        <f>+MAI!AF17</f>
        <v>N</v>
      </c>
      <c r="AF20" s="285">
        <f>+MAI!AG17</f>
        <v>0</v>
      </c>
      <c r="AG20" s="289" t="str">
        <f>+MAI!AH17</f>
        <v>D</v>
      </c>
    </row>
    <row r="21" spans="1:34" ht="14.45" customHeight="1" thickBot="1" x14ac:dyDescent="0.3">
      <c r="A21" s="607" t="s">
        <v>79</v>
      </c>
      <c r="B21" s="1200" t="s">
        <v>2</v>
      </c>
      <c r="C21" s="291" t="str">
        <f>+MAI!D18</f>
        <v>N</v>
      </c>
      <c r="D21" s="285">
        <f>+MAI!E18</f>
        <v>0</v>
      </c>
      <c r="E21" s="285" t="str">
        <f>+MAI!F18</f>
        <v>DTSDS</v>
      </c>
      <c r="F21" s="289" t="str">
        <f>+MAI!G18</f>
        <v>D</v>
      </c>
      <c r="G21" s="291" t="str">
        <f>+MAI!H18</f>
        <v>T</v>
      </c>
      <c r="H21" s="285" t="str">
        <f>+MAI!I18</f>
        <v>DT</v>
      </c>
      <c r="I21" s="285">
        <f>+MAI!J18</f>
        <v>0</v>
      </c>
      <c r="J21" s="285" t="str">
        <f>+MAI!K18</f>
        <v>D</v>
      </c>
      <c r="K21" s="285" t="str">
        <f>+MAI!L18</f>
        <v>D</v>
      </c>
      <c r="L21" s="285">
        <f>+MAI!M18</f>
        <v>0</v>
      </c>
      <c r="M21" s="289">
        <f>+MAI!N18</f>
        <v>0</v>
      </c>
      <c r="N21" s="736" t="str">
        <f>+MAI!O18</f>
        <v>D</v>
      </c>
      <c r="O21" s="285" t="str">
        <f>+MAI!P18</f>
        <v>T</v>
      </c>
      <c r="P21" s="285" t="str">
        <f>+MAI!Q18</f>
        <v>DT</v>
      </c>
      <c r="Q21" s="285">
        <f>+MAI!R18</f>
        <v>0</v>
      </c>
      <c r="R21" s="285">
        <f>+MAI!S18</f>
        <v>0</v>
      </c>
      <c r="S21" s="285" t="str">
        <f>+MAI!T18</f>
        <v>N</v>
      </c>
      <c r="T21" s="745" t="str">
        <f>+MAI!U18</f>
        <v>N</v>
      </c>
      <c r="U21" s="291">
        <f>+MAI!V18</f>
        <v>0</v>
      </c>
      <c r="V21" s="285">
        <f>+MAI!W18</f>
        <v>0</v>
      </c>
      <c r="W21" s="285" t="str">
        <f>+MAI!X18</f>
        <v>N</v>
      </c>
      <c r="X21" s="285">
        <f>+MAI!Y18</f>
        <v>0</v>
      </c>
      <c r="Y21" s="285">
        <f>+MAI!Z18</f>
        <v>0</v>
      </c>
      <c r="Z21" s="285" t="str">
        <f>+MAI!AA18</f>
        <v>D</v>
      </c>
      <c r="AA21" s="289" t="str">
        <f>+MAI!AB18</f>
        <v>DT</v>
      </c>
      <c r="AB21" s="736" t="str">
        <f>+MAI!AC18</f>
        <v>D</v>
      </c>
      <c r="AC21" s="285">
        <f>+MAI!AD18</f>
        <v>0</v>
      </c>
      <c r="AD21" s="285" t="str">
        <f>+MAI!AE18</f>
        <v>D</v>
      </c>
      <c r="AE21" s="285" t="str">
        <f>+MAI!AF18</f>
        <v>D</v>
      </c>
      <c r="AF21" s="285">
        <f>+MAI!AG18</f>
        <v>0</v>
      </c>
      <c r="AG21" s="289">
        <f>+MAI!AH18</f>
        <v>0</v>
      </c>
    </row>
    <row r="22" spans="1:34" ht="14.45" customHeight="1" x14ac:dyDescent="0.25">
      <c r="A22" s="606" t="s">
        <v>75</v>
      </c>
      <c r="B22" s="1201" t="s">
        <v>3</v>
      </c>
      <c r="C22" s="302" t="str">
        <f>+MAI!D20</f>
        <v>N</v>
      </c>
      <c r="D22" s="303">
        <f>+MAI!E20</f>
        <v>0</v>
      </c>
      <c r="E22" s="303">
        <f>+MAI!F20</f>
        <v>0</v>
      </c>
      <c r="F22" s="304" t="str">
        <f>+MAI!G20</f>
        <v>D</v>
      </c>
      <c r="G22" s="302" t="str">
        <f>+MAI!H20</f>
        <v>N</v>
      </c>
      <c r="H22" s="303" t="str">
        <f>+MAI!I20</f>
        <v>NTS</v>
      </c>
      <c r="I22" s="303">
        <f>+MAI!J20</f>
        <v>0</v>
      </c>
      <c r="J22" s="303" t="str">
        <f>+MAI!K20</f>
        <v>D</v>
      </c>
      <c r="K22" s="303" t="str">
        <f>+MAI!L20</f>
        <v>FE</v>
      </c>
      <c r="L22" s="303" t="str">
        <f>+MAI!M20</f>
        <v>FES</v>
      </c>
      <c r="M22" s="304" t="str">
        <f>+MAI!N20</f>
        <v>FED</v>
      </c>
      <c r="N22" s="735" t="str">
        <f>+MAI!O20</f>
        <v>FE</v>
      </c>
      <c r="O22" s="303" t="str">
        <f>+MAI!P20</f>
        <v>FE</v>
      </c>
      <c r="P22" s="303" t="str">
        <f>+MAI!Q20</f>
        <v>FES</v>
      </c>
      <c r="Q22" s="303" t="str">
        <f>+MAI!R20</f>
        <v>FED</v>
      </c>
      <c r="R22" s="303" t="str">
        <f>+MAI!S20</f>
        <v>FE</v>
      </c>
      <c r="S22" s="303" t="str">
        <f>+MAI!T20</f>
        <v>FE</v>
      </c>
      <c r="T22" s="743" t="str">
        <f>+MAI!U20</f>
        <v>FE</v>
      </c>
      <c r="U22" s="302" t="str">
        <f>+MAI!V20</f>
        <v>FE</v>
      </c>
      <c r="V22" s="303" t="str">
        <f>+MAI!W20</f>
        <v>FE</v>
      </c>
      <c r="W22" s="303" t="str">
        <f>+MAI!X20</f>
        <v>FE</v>
      </c>
      <c r="X22" s="303" t="str">
        <f>+MAI!Y20</f>
        <v>FES</v>
      </c>
      <c r="Y22" s="303" t="str">
        <f>+MAI!Z20</f>
        <v>FED</v>
      </c>
      <c r="Z22" s="303" t="str">
        <f>+MAI!AA20</f>
        <v>FE</v>
      </c>
      <c r="AA22" s="304" t="str">
        <f>+MAI!AB20</f>
        <v>N</v>
      </c>
      <c r="AB22" s="735">
        <f>+MAI!AC20</f>
        <v>0</v>
      </c>
      <c r="AC22" s="303">
        <f>+MAI!AD20</f>
        <v>0</v>
      </c>
      <c r="AD22" s="303" t="str">
        <f>+MAI!AE20</f>
        <v>D</v>
      </c>
      <c r="AE22" s="303" t="str">
        <f>+MAI!AF20</f>
        <v>N</v>
      </c>
      <c r="AF22" s="303" t="str">
        <f>+MAI!AG20</f>
        <v>N</v>
      </c>
      <c r="AG22" s="304">
        <f>+MAI!AH20</f>
        <v>0</v>
      </c>
    </row>
    <row r="23" spans="1:34" ht="14.45" customHeight="1" x14ac:dyDescent="0.25">
      <c r="A23" s="607" t="s">
        <v>159</v>
      </c>
      <c r="B23" s="1200" t="s">
        <v>3</v>
      </c>
      <c r="C23" s="291" t="str">
        <f>+MAI!D21</f>
        <v>N</v>
      </c>
      <c r="D23" s="285" t="str">
        <f>+MAI!E21</f>
        <v>NTS</v>
      </c>
      <c r="E23" s="285">
        <f>+MAI!F21</f>
        <v>0</v>
      </c>
      <c r="F23" s="289" t="str">
        <f>+MAI!G21</f>
        <v>D</v>
      </c>
      <c r="G23" s="291" t="str">
        <f>+MAI!H21</f>
        <v>DT</v>
      </c>
      <c r="H23" s="285">
        <f>+MAI!I21</f>
        <v>0</v>
      </c>
      <c r="I23" s="285" t="str">
        <f>+MAI!J21</f>
        <v>DTS5S1</v>
      </c>
      <c r="J23" s="285" t="str">
        <f>+MAI!K21</f>
        <v>D</v>
      </c>
      <c r="K23" s="285" t="str">
        <f>+MAI!L21</f>
        <v>D</v>
      </c>
      <c r="L23" s="285" t="str">
        <f>+MAI!M21</f>
        <v>DTS5S1</v>
      </c>
      <c r="M23" s="289">
        <f>+MAI!N21</f>
        <v>0</v>
      </c>
      <c r="N23" s="736" t="str">
        <f>+MAI!O21</f>
        <v>D</v>
      </c>
      <c r="O23" s="285" t="str">
        <f>+MAI!P21</f>
        <v>N</v>
      </c>
      <c r="P23" s="285">
        <f>+MAI!Q21</f>
        <v>0</v>
      </c>
      <c r="Q23" s="285" t="str">
        <f>+MAI!R21</f>
        <v>DTS5S1</v>
      </c>
      <c r="R23" s="285" t="str">
        <f>+MAI!S21</f>
        <v>N</v>
      </c>
      <c r="S23" s="285" t="str">
        <f>+MAI!T21</f>
        <v>N</v>
      </c>
      <c r="T23" s="745">
        <f>+MAI!U21</f>
        <v>0</v>
      </c>
      <c r="U23" s="291">
        <f>+MAI!V21</f>
        <v>0</v>
      </c>
      <c r="V23" s="285" t="str">
        <f>+MAI!W21</f>
        <v>D</v>
      </c>
      <c r="W23" s="285" t="str">
        <f>+MAI!X21</f>
        <v>N</v>
      </c>
      <c r="X23" s="285">
        <f>+MAI!Y21</f>
        <v>0</v>
      </c>
      <c r="Y23" s="285">
        <f>+MAI!Z21</f>
        <v>0</v>
      </c>
      <c r="Z23" s="285" t="str">
        <f>+MAI!AA21</f>
        <v>D</v>
      </c>
      <c r="AA23" s="289" t="str">
        <f>+MAI!AB21</f>
        <v>N</v>
      </c>
      <c r="AB23" s="736">
        <f>+MAI!AC21</f>
        <v>0</v>
      </c>
      <c r="AC23" s="285" t="str">
        <f>+MAI!AD21</f>
        <v>D</v>
      </c>
      <c r="AD23" s="285" t="str">
        <f>+MAI!AE21</f>
        <v>D</v>
      </c>
      <c r="AE23" s="285" t="str">
        <f>+MAI!AF21</f>
        <v>N</v>
      </c>
      <c r="AF23" s="285">
        <f>+MAI!AG21</f>
        <v>0</v>
      </c>
      <c r="AG23" s="289">
        <f>+MAI!AH21</f>
        <v>0</v>
      </c>
    </row>
    <row r="24" spans="1:34" ht="14.45" customHeight="1" x14ac:dyDescent="0.25">
      <c r="A24" s="607" t="s">
        <v>106</v>
      </c>
      <c r="B24" s="1200" t="s">
        <v>3</v>
      </c>
      <c r="C24" s="291" t="str">
        <f>+MAI!D23</f>
        <v>B</v>
      </c>
      <c r="D24" s="285" t="str">
        <f>+MAI!E23</f>
        <v>B</v>
      </c>
      <c r="E24" s="285">
        <f>+MAI!F23</f>
        <v>0</v>
      </c>
      <c r="F24" s="289">
        <f>+MAI!G23</f>
        <v>0</v>
      </c>
      <c r="G24" s="291" t="str">
        <f>+MAI!H23</f>
        <v>B</v>
      </c>
      <c r="H24" s="285" t="str">
        <f>+MAI!I23</f>
        <v>B</v>
      </c>
      <c r="I24" s="285" t="str">
        <f>+MAI!J23</f>
        <v>B</v>
      </c>
      <c r="J24" s="285" t="str">
        <f>+MAI!K23</f>
        <v>B</v>
      </c>
      <c r="K24" s="285" t="str">
        <f>+MAI!L23</f>
        <v>B</v>
      </c>
      <c r="L24" s="285">
        <f>+MAI!M23</f>
        <v>0</v>
      </c>
      <c r="M24" s="289">
        <f>+MAI!N23</f>
        <v>0</v>
      </c>
      <c r="N24" s="736" t="str">
        <f>+MAI!O23</f>
        <v>B</v>
      </c>
      <c r="O24" s="285" t="str">
        <f>+MAI!P23</f>
        <v>B</v>
      </c>
      <c r="P24" s="285" t="str">
        <f>+MAI!Q23</f>
        <v>B</v>
      </c>
      <c r="Q24" s="285" t="str">
        <f>+MAI!R23</f>
        <v>B</v>
      </c>
      <c r="R24" s="285" t="str">
        <f>+MAI!S23</f>
        <v>B</v>
      </c>
      <c r="S24" s="285">
        <f>+MAI!T23</f>
        <v>0</v>
      </c>
      <c r="T24" s="745">
        <f>+MAI!U23</f>
        <v>0</v>
      </c>
      <c r="U24" s="291" t="str">
        <f>+MAI!V23</f>
        <v>B</v>
      </c>
      <c r="V24" s="285" t="str">
        <f>+MAI!W23</f>
        <v>B</v>
      </c>
      <c r="W24" s="285" t="str">
        <f>+MAI!X23</f>
        <v>B</v>
      </c>
      <c r="X24" s="285" t="str">
        <f>+MAI!Y23</f>
        <v>B</v>
      </c>
      <c r="Y24" s="285" t="str">
        <f>+MAI!Z23</f>
        <v>B</v>
      </c>
      <c r="Z24" s="285">
        <f>+MAI!AA23</f>
        <v>0</v>
      </c>
      <c r="AA24" s="289">
        <f>+MAI!AB23</f>
        <v>0</v>
      </c>
      <c r="AB24" s="736" t="str">
        <f>+MAI!AC23</f>
        <v>B</v>
      </c>
      <c r="AC24" s="285" t="str">
        <f>+MAI!AD23</f>
        <v>B</v>
      </c>
      <c r="AD24" s="285" t="str">
        <f>+MAI!AE23</f>
        <v>B</v>
      </c>
      <c r="AE24" s="285" t="str">
        <f>+MAI!AF23</f>
        <v>B</v>
      </c>
      <c r="AF24" s="285" t="str">
        <f>+MAI!AG23</f>
        <v>B</v>
      </c>
      <c r="AG24" s="289">
        <f>+MAI!AH23</f>
        <v>0</v>
      </c>
    </row>
    <row r="25" spans="1:34" ht="14.45" customHeight="1" x14ac:dyDescent="0.25">
      <c r="A25" s="607" t="s">
        <v>112</v>
      </c>
      <c r="B25" s="1200" t="s">
        <v>3</v>
      </c>
      <c r="C25" s="291" t="str">
        <f>+MAI!D24</f>
        <v>N</v>
      </c>
      <c r="D25" s="285">
        <f>+MAI!E24</f>
        <v>0</v>
      </c>
      <c r="E25" s="285" t="str">
        <f>+MAI!F24</f>
        <v>DTSDS</v>
      </c>
      <c r="F25" s="289" t="str">
        <f>+MAI!G24</f>
        <v>D</v>
      </c>
      <c r="G25" s="291" t="str">
        <f>+MAI!H24</f>
        <v>N</v>
      </c>
      <c r="H25" s="285">
        <f>+MAI!I24</f>
        <v>0</v>
      </c>
      <c r="I25" s="285">
        <f>+MAI!J24</f>
        <v>0</v>
      </c>
      <c r="J25" s="285" t="str">
        <f>+MAI!K24</f>
        <v>D</v>
      </c>
      <c r="K25" s="285" t="str">
        <f>+MAI!L24</f>
        <v>D</v>
      </c>
      <c r="L25" s="285">
        <f>+MAI!M24</f>
        <v>0</v>
      </c>
      <c r="M25" s="289">
        <f>+MAI!N24</f>
        <v>0</v>
      </c>
      <c r="N25" s="736" t="str">
        <f>+MAI!O24</f>
        <v>D</v>
      </c>
      <c r="O25" s="285" t="str">
        <f>+MAI!P24</f>
        <v>N</v>
      </c>
      <c r="P25" s="285">
        <f>+MAI!Q24</f>
        <v>0</v>
      </c>
      <c r="Q25" s="285">
        <f>+MAI!R24</f>
        <v>0</v>
      </c>
      <c r="R25" s="285" t="str">
        <f>+MAI!S24</f>
        <v>N</v>
      </c>
      <c r="S25" s="285" t="str">
        <f>+MAI!T24</f>
        <v>N</v>
      </c>
      <c r="T25" s="745">
        <f>+MAI!U24</f>
        <v>0</v>
      </c>
      <c r="U25" s="291">
        <f>+MAI!V24</f>
        <v>0</v>
      </c>
      <c r="V25" s="285" t="str">
        <f>+MAI!W24</f>
        <v>D</v>
      </c>
      <c r="W25" s="285" t="str">
        <f>+MAI!X24</f>
        <v>N</v>
      </c>
      <c r="X25" s="285" t="str">
        <f>+MAI!Y24</f>
        <v>N</v>
      </c>
      <c r="Y25" s="285">
        <f>+MAI!Z24</f>
        <v>0</v>
      </c>
      <c r="Z25" s="285" t="str">
        <f>+MAI!AA24</f>
        <v>D</v>
      </c>
      <c r="AA25" s="289" t="str">
        <f>+MAI!AB24</f>
        <v>N</v>
      </c>
      <c r="AB25" s="736">
        <f>+MAI!AC24</f>
        <v>0</v>
      </c>
      <c r="AC25" s="285">
        <f>+MAI!AD24</f>
        <v>0</v>
      </c>
      <c r="AD25" s="285" t="str">
        <f>+MAI!AE24</f>
        <v>D</v>
      </c>
      <c r="AE25" s="285" t="str">
        <f>+MAI!AF24</f>
        <v>N</v>
      </c>
      <c r="AF25" s="285">
        <f>+MAI!AG24</f>
        <v>0</v>
      </c>
      <c r="AG25" s="289">
        <f>+MAI!AH24</f>
        <v>0</v>
      </c>
    </row>
    <row r="26" spans="1:34" ht="14.45" customHeight="1" x14ac:dyDescent="0.25">
      <c r="A26" s="607" t="s">
        <v>291</v>
      </c>
      <c r="B26" s="1200" t="s">
        <v>3</v>
      </c>
      <c r="C26" s="291" t="str">
        <f>+MAI!D25</f>
        <v>FEF</v>
      </c>
      <c r="D26" s="285" t="str">
        <f>+MAI!E25</f>
        <v>FES</v>
      </c>
      <c r="E26" s="285" t="str">
        <f>+MAI!F25</f>
        <v>FED</v>
      </c>
      <c r="F26" s="289" t="str">
        <f>+MAI!G25</f>
        <v>FE</v>
      </c>
      <c r="G26" s="291" t="str">
        <f>+MAI!H25</f>
        <v>FE</v>
      </c>
      <c r="H26" s="285" t="str">
        <f>+MAI!I25</f>
        <v>FE</v>
      </c>
      <c r="I26" s="285" t="str">
        <f>+MAI!J25</f>
        <v>FE</v>
      </c>
      <c r="J26" s="285" t="str">
        <f>+MAI!K25</f>
        <v>NT</v>
      </c>
      <c r="K26" s="285" t="str">
        <f>+MAI!L25</f>
        <v>N</v>
      </c>
      <c r="L26" s="285" t="str">
        <f>+MAI!M25</f>
        <v>NTS5S1</v>
      </c>
      <c r="M26" s="289">
        <f>+MAI!N25</f>
        <v>0</v>
      </c>
      <c r="N26" s="736" t="str">
        <f>+MAI!O25</f>
        <v>D</v>
      </c>
      <c r="O26" s="285" t="str">
        <f>+MAI!P25</f>
        <v>N</v>
      </c>
      <c r="P26" s="285">
        <f>+MAI!Q25</f>
        <v>0</v>
      </c>
      <c r="Q26" s="285">
        <f>+MAI!R25</f>
        <v>0</v>
      </c>
      <c r="R26" s="285" t="str">
        <f>+MAI!S25</f>
        <v>N</v>
      </c>
      <c r="S26" s="285" t="str">
        <f>+MAI!T25</f>
        <v>N</v>
      </c>
      <c r="T26" s="745" t="str">
        <f>+MAI!U25</f>
        <v>NT</v>
      </c>
      <c r="U26" s="291">
        <f>+MAI!V25</f>
        <v>0</v>
      </c>
      <c r="V26" s="285" t="str">
        <f>+MAI!W25</f>
        <v>D</v>
      </c>
      <c r="W26" s="285" t="str">
        <f>+MAI!X25</f>
        <v>N</v>
      </c>
      <c r="X26" s="285">
        <f>+MAI!Y25</f>
        <v>0</v>
      </c>
      <c r="Y26" s="285">
        <f>+MAI!Z25</f>
        <v>0</v>
      </c>
      <c r="Z26" s="285" t="str">
        <f>+MAI!AA25</f>
        <v>T</v>
      </c>
      <c r="AA26" s="289" t="str">
        <f>+MAI!AB25</f>
        <v>N</v>
      </c>
      <c r="AB26" s="736">
        <f>+MAI!AC25</f>
        <v>0</v>
      </c>
      <c r="AC26" s="285">
        <f>+MAI!AD25</f>
        <v>0</v>
      </c>
      <c r="AD26" s="285" t="str">
        <f>+MAI!AE25</f>
        <v>D</v>
      </c>
      <c r="AE26" s="285" t="str">
        <f>+MAI!AF25</f>
        <v>N</v>
      </c>
      <c r="AF26" s="285" t="str">
        <f>+MAI!AG25</f>
        <v>N</v>
      </c>
      <c r="AG26" s="289">
        <f>+MAI!AH25</f>
        <v>0</v>
      </c>
    </row>
    <row r="27" spans="1:34" ht="14.45" customHeight="1" x14ac:dyDescent="0.25">
      <c r="A27" s="607" t="s">
        <v>292</v>
      </c>
      <c r="B27" s="1200" t="s">
        <v>3</v>
      </c>
      <c r="C27" s="291" t="str">
        <f>+MAI!D26</f>
        <v>N</v>
      </c>
      <c r="D27" s="285" t="str">
        <f>+MAI!E26</f>
        <v>NTS</v>
      </c>
      <c r="E27" s="285">
        <f>+MAI!F26</f>
        <v>0</v>
      </c>
      <c r="F27" s="289" t="str">
        <f>+MAI!G26</f>
        <v>D</v>
      </c>
      <c r="G27" s="291" t="str">
        <f>+MAI!H26</f>
        <v>N</v>
      </c>
      <c r="H27" s="285">
        <f>+MAI!I26</f>
        <v>0</v>
      </c>
      <c r="I27" s="285">
        <f>+MAI!J26</f>
        <v>0</v>
      </c>
      <c r="J27" s="285" t="str">
        <f>+MAI!K26</f>
        <v>D</v>
      </c>
      <c r="K27" s="285" t="str">
        <f>+MAI!L26</f>
        <v>D</v>
      </c>
      <c r="L27" s="285">
        <f>+MAI!M26</f>
        <v>0</v>
      </c>
      <c r="M27" s="289">
        <f>+MAI!N26</f>
        <v>0</v>
      </c>
      <c r="N27" s="736" t="str">
        <f>+MAI!O26</f>
        <v>D</v>
      </c>
      <c r="O27" s="285" t="str">
        <f>+MAI!P26</f>
        <v>N</v>
      </c>
      <c r="P27" s="285">
        <f>+MAI!Q26</f>
        <v>0</v>
      </c>
      <c r="Q27" s="285" t="str">
        <f>+MAI!R26</f>
        <v>NTS5S1</v>
      </c>
      <c r="R27" s="285" t="str">
        <f>+MAI!S26</f>
        <v>N</v>
      </c>
      <c r="S27" s="285" t="str">
        <f>+MAI!T26</f>
        <v>N</v>
      </c>
      <c r="T27" s="745">
        <f>+MAI!U26</f>
        <v>0</v>
      </c>
      <c r="U27" s="291">
        <f>+MAI!V26</f>
        <v>0</v>
      </c>
      <c r="V27" s="285" t="str">
        <f>+MAI!W26</f>
        <v>D</v>
      </c>
      <c r="W27" s="285" t="str">
        <f>+MAI!X26</f>
        <v>N</v>
      </c>
      <c r="X27" s="285">
        <f>+MAI!Y26</f>
        <v>0</v>
      </c>
      <c r="Y27" s="285" t="str">
        <f>+MAI!Z26</f>
        <v>D</v>
      </c>
      <c r="Z27" s="285" t="str">
        <f>+MAI!AA26</f>
        <v>D</v>
      </c>
      <c r="AA27" s="289" t="str">
        <f>+MAI!AB26</f>
        <v>N</v>
      </c>
      <c r="AB27" s="736">
        <f>+MAI!AC26</f>
        <v>0</v>
      </c>
      <c r="AC27" s="285">
        <f>+MAI!AD26</f>
        <v>0</v>
      </c>
      <c r="AD27" s="285" t="str">
        <f>+MAI!AE26</f>
        <v>FE</v>
      </c>
      <c r="AE27" s="285" t="str">
        <f>+MAI!AF26</f>
        <v>FE</v>
      </c>
      <c r="AF27" s="285">
        <f>+MAI!AG26</f>
        <v>0</v>
      </c>
      <c r="AG27" s="289">
        <f>+MAI!AH26</f>
        <v>0</v>
      </c>
    </row>
    <row r="28" spans="1:34" ht="14.45" customHeight="1" x14ac:dyDescent="0.25">
      <c r="A28" s="607" t="s">
        <v>330</v>
      </c>
      <c r="B28" s="1200" t="s">
        <v>3</v>
      </c>
      <c r="C28" s="291" t="str">
        <f>+MAI!D27</f>
        <v>N</v>
      </c>
      <c r="D28" s="285" t="str">
        <f>+MAI!E27</f>
        <v>NTS1</v>
      </c>
      <c r="E28" s="285">
        <f>+MAI!F27</f>
        <v>0</v>
      </c>
      <c r="F28" s="289" t="str">
        <f>+MAI!G27</f>
        <v>D</v>
      </c>
      <c r="G28" s="291" t="str">
        <f>+MAI!H27</f>
        <v>N</v>
      </c>
      <c r="H28" s="285">
        <f>+MAI!I27</f>
        <v>0</v>
      </c>
      <c r="I28" s="285" t="str">
        <f>+MAI!J27</f>
        <v>DTS1</v>
      </c>
      <c r="J28" s="285" t="str">
        <f>+MAI!K27</f>
        <v>D</v>
      </c>
      <c r="K28" s="285" t="str">
        <f>+MAI!L27</f>
        <v>D</v>
      </c>
      <c r="L28" s="285">
        <f>+MAI!M27</f>
        <v>0</v>
      </c>
      <c r="M28" s="289" t="str">
        <f>+MAI!N27</f>
        <v>DTSDS1</v>
      </c>
      <c r="N28" s="736" t="str">
        <f>+MAI!O27</f>
        <v>D</v>
      </c>
      <c r="O28" s="285" t="str">
        <f>+MAI!P27</f>
        <v>N</v>
      </c>
      <c r="P28" s="285">
        <f>+MAI!Q27</f>
        <v>0</v>
      </c>
      <c r="Q28" s="285">
        <f>+MAI!R27</f>
        <v>0</v>
      </c>
      <c r="R28" s="285" t="str">
        <f>+MAI!S27</f>
        <v>N</v>
      </c>
      <c r="S28" s="285" t="str">
        <f>+MAI!T27</f>
        <v>N</v>
      </c>
      <c r="T28" s="745">
        <f>+MAI!U27</f>
        <v>0</v>
      </c>
      <c r="U28" s="291">
        <f>+MAI!V27</f>
        <v>0</v>
      </c>
      <c r="V28" s="285" t="str">
        <f>+MAI!W27</f>
        <v>D</v>
      </c>
      <c r="W28" s="285" t="str">
        <f>+MAI!X27</f>
        <v>N</v>
      </c>
      <c r="X28" s="285">
        <f>+MAI!Y27</f>
        <v>0</v>
      </c>
      <c r="Y28" s="285" t="str">
        <f>+MAI!Z27</f>
        <v>DT</v>
      </c>
      <c r="Z28" s="285" t="str">
        <f>+MAI!AA27</f>
        <v>D</v>
      </c>
      <c r="AA28" s="289" t="str">
        <f>+MAI!AB27</f>
        <v>N</v>
      </c>
      <c r="AB28" s="736">
        <f>+MAI!AC27</f>
        <v>0</v>
      </c>
      <c r="AC28" s="285">
        <f>+MAI!AD27</f>
        <v>0</v>
      </c>
      <c r="AD28" s="285" t="str">
        <f>+MAI!AE27</f>
        <v>D</v>
      </c>
      <c r="AE28" s="285" t="str">
        <f>+MAI!AF27</f>
        <v>N</v>
      </c>
      <c r="AF28" s="285">
        <f>+MAI!AG27</f>
        <v>0</v>
      </c>
      <c r="AG28" s="289">
        <f>+MAI!AH27</f>
        <v>0</v>
      </c>
    </row>
    <row r="29" spans="1:34" ht="14.45" customHeight="1" thickBot="1" x14ac:dyDescent="0.3">
      <c r="A29" s="607" t="s">
        <v>331</v>
      </c>
      <c r="B29" s="1200" t="s">
        <v>3</v>
      </c>
      <c r="C29" s="291" t="str">
        <f>+MAI!D28</f>
        <v>N</v>
      </c>
      <c r="D29" s="285" t="str">
        <f>+MAI!E28</f>
        <v>NTS</v>
      </c>
      <c r="E29" s="285">
        <f>+MAI!F28</f>
        <v>0</v>
      </c>
      <c r="F29" s="289" t="str">
        <f>+MAI!G28</f>
        <v>NT</v>
      </c>
      <c r="G29" s="291" t="str">
        <f>+MAI!H28</f>
        <v>N</v>
      </c>
      <c r="H29" s="285">
        <f>+MAI!I28</f>
        <v>0</v>
      </c>
      <c r="I29" s="285" t="str">
        <f>+MAI!J28</f>
        <v>DT</v>
      </c>
      <c r="J29" s="285" t="str">
        <f>+MAI!K28</f>
        <v>D</v>
      </c>
      <c r="K29" s="285" t="str">
        <f>+MAI!L28</f>
        <v>D</v>
      </c>
      <c r="L29" s="285" t="str">
        <f>+MAI!M28</f>
        <v>DTS5S</v>
      </c>
      <c r="M29" s="289" t="str">
        <f>+MAI!N28</f>
        <v>DTSDS</v>
      </c>
      <c r="N29" s="736" t="str">
        <f>+MAI!O28</f>
        <v>D</v>
      </c>
      <c r="O29" s="285" t="str">
        <f>+MAI!P28</f>
        <v>N</v>
      </c>
      <c r="P29" s="285">
        <f>+MAI!Q28</f>
        <v>0</v>
      </c>
      <c r="Q29" s="285" t="str">
        <f>+MAI!R28</f>
        <v>NT</v>
      </c>
      <c r="R29" s="285" t="str">
        <f>+MAI!S28</f>
        <v>T</v>
      </c>
      <c r="S29" s="285" t="str">
        <f>+MAI!T28</f>
        <v>T</v>
      </c>
      <c r="T29" s="745">
        <f>+MAI!U28</f>
        <v>0</v>
      </c>
      <c r="U29" s="291">
        <f>+MAI!V28</f>
        <v>0</v>
      </c>
      <c r="V29" s="285" t="str">
        <f>+MAI!W28</f>
        <v>D</v>
      </c>
      <c r="W29" s="285" t="str">
        <f>+MAI!X28</f>
        <v>N</v>
      </c>
      <c r="X29" s="285">
        <f>+MAI!Y28</f>
        <v>0</v>
      </c>
      <c r="Y29" s="285" t="str">
        <f>+MAI!Z28</f>
        <v>D</v>
      </c>
      <c r="Z29" s="285" t="str">
        <f>+MAI!AA28</f>
        <v>D</v>
      </c>
      <c r="AA29" s="289" t="str">
        <f>+MAI!AB28</f>
        <v>N</v>
      </c>
      <c r="AB29" s="736" t="str">
        <f>+MAI!AC28</f>
        <v>N</v>
      </c>
      <c r="AC29" s="285">
        <f>+MAI!AD28</f>
        <v>0</v>
      </c>
      <c r="AD29" s="285" t="str">
        <f>+MAI!AE28</f>
        <v>D</v>
      </c>
      <c r="AE29" s="285" t="str">
        <f>+MAI!AF28</f>
        <v>N</v>
      </c>
      <c r="AF29" s="285">
        <f>+MAI!AG28</f>
        <v>0</v>
      </c>
      <c r="AG29" s="289">
        <f>+MAI!AH28</f>
        <v>0</v>
      </c>
    </row>
    <row r="30" spans="1:34" ht="14.45" customHeight="1" thickBot="1" x14ac:dyDescent="0.3">
      <c r="A30" s="1505" t="s">
        <v>22</v>
      </c>
      <c r="B30" s="1522" t="s">
        <v>23</v>
      </c>
      <c r="C30" s="1502" t="s">
        <v>201</v>
      </c>
      <c r="D30" s="1503"/>
      <c r="E30" s="1503"/>
      <c r="F30" s="1503"/>
      <c r="G30" s="1503"/>
      <c r="H30" s="1503"/>
      <c r="I30" s="1503"/>
      <c r="J30" s="1503"/>
      <c r="K30" s="1503"/>
      <c r="L30" s="1503"/>
      <c r="M30" s="1503"/>
      <c r="N30" s="1503"/>
      <c r="O30" s="1503"/>
      <c r="P30" s="1503"/>
      <c r="Q30" s="1503"/>
      <c r="R30" s="1503"/>
      <c r="S30" s="1503"/>
      <c r="T30" s="1503"/>
      <c r="U30" s="1503"/>
      <c r="V30" s="1503"/>
      <c r="W30" s="1503"/>
      <c r="X30" s="1503"/>
      <c r="Y30" s="1503"/>
      <c r="Z30" s="1503"/>
      <c r="AA30" s="1503"/>
      <c r="AB30" s="1503"/>
      <c r="AC30" s="1503"/>
      <c r="AD30" s="1503"/>
      <c r="AE30" s="1503"/>
      <c r="AF30" s="1503"/>
      <c r="AG30" s="1504"/>
      <c r="AH30" s="227"/>
    </row>
    <row r="31" spans="1:34" ht="14.45" customHeight="1" x14ac:dyDescent="0.25">
      <c r="A31" s="1506"/>
      <c r="B31" s="1523"/>
      <c r="C31" s="377" t="s">
        <v>364</v>
      </c>
      <c r="D31" s="270" t="s">
        <v>10</v>
      </c>
      <c r="E31" s="270" t="s">
        <v>11</v>
      </c>
      <c r="F31" s="742" t="s">
        <v>12</v>
      </c>
      <c r="G31" s="268" t="s">
        <v>13</v>
      </c>
      <c r="H31" s="269" t="s">
        <v>14</v>
      </c>
      <c r="I31" s="269" t="s">
        <v>15</v>
      </c>
      <c r="J31" s="269" t="s">
        <v>9</v>
      </c>
      <c r="K31" s="269" t="s">
        <v>10</v>
      </c>
      <c r="L31" s="269" t="s">
        <v>11</v>
      </c>
      <c r="M31" s="271" t="s">
        <v>12</v>
      </c>
      <c r="N31" s="741" t="s">
        <v>13</v>
      </c>
      <c r="O31" s="270" t="s">
        <v>14</v>
      </c>
      <c r="P31" s="270" t="s">
        <v>15</v>
      </c>
      <c r="Q31" s="270" t="s">
        <v>9</v>
      </c>
      <c r="R31" s="270" t="s">
        <v>10</v>
      </c>
      <c r="S31" s="270" t="s">
        <v>11</v>
      </c>
      <c r="T31" s="742" t="s">
        <v>12</v>
      </c>
      <c r="U31" s="268" t="s">
        <v>13</v>
      </c>
      <c r="V31" s="269" t="s">
        <v>14</v>
      </c>
      <c r="W31" s="269" t="s">
        <v>15</v>
      </c>
      <c r="X31" s="269" t="s">
        <v>9</v>
      </c>
      <c r="Y31" s="269" t="s">
        <v>10</v>
      </c>
      <c r="Z31" s="269" t="s">
        <v>11</v>
      </c>
      <c r="AA31" s="271" t="s">
        <v>12</v>
      </c>
      <c r="AB31" s="741" t="s">
        <v>13</v>
      </c>
      <c r="AC31" s="270" t="s">
        <v>14</v>
      </c>
      <c r="AD31" s="270" t="s">
        <v>15</v>
      </c>
      <c r="AE31" s="270" t="s">
        <v>9</v>
      </c>
      <c r="AF31" s="270" t="s">
        <v>10</v>
      </c>
      <c r="AG31" s="294" t="s">
        <v>11</v>
      </c>
      <c r="AH31" s="227"/>
    </row>
    <row r="32" spans="1:34" ht="14.45" customHeight="1" thickBot="1" x14ac:dyDescent="0.3">
      <c r="A32" s="1507"/>
      <c r="B32" s="1524"/>
      <c r="C32" s="1207">
        <v>1</v>
      </c>
      <c r="D32" s="708">
        <v>2</v>
      </c>
      <c r="E32" s="708">
        <v>3</v>
      </c>
      <c r="F32" s="718">
        <v>4</v>
      </c>
      <c r="G32" s="714">
        <v>5</v>
      </c>
      <c r="H32" s="708">
        <v>6</v>
      </c>
      <c r="I32" s="708">
        <v>7</v>
      </c>
      <c r="J32" s="710">
        <v>8</v>
      </c>
      <c r="K32" s="708">
        <v>9</v>
      </c>
      <c r="L32" s="708">
        <v>10</v>
      </c>
      <c r="M32" s="712">
        <v>11</v>
      </c>
      <c r="N32" s="713">
        <v>12</v>
      </c>
      <c r="O32" s="708">
        <v>13</v>
      </c>
      <c r="P32" s="708">
        <v>14</v>
      </c>
      <c r="Q32" s="708">
        <v>15</v>
      </c>
      <c r="R32" s="710">
        <v>16</v>
      </c>
      <c r="S32" s="708">
        <v>17</v>
      </c>
      <c r="T32" s="715">
        <v>18</v>
      </c>
      <c r="U32" s="714">
        <v>19</v>
      </c>
      <c r="V32" s="708">
        <v>20</v>
      </c>
      <c r="W32" s="708">
        <v>21</v>
      </c>
      <c r="X32" s="708">
        <v>22</v>
      </c>
      <c r="Y32" s="708">
        <v>23</v>
      </c>
      <c r="Z32" s="710">
        <v>24</v>
      </c>
      <c r="AA32" s="712">
        <v>25</v>
      </c>
      <c r="AB32" s="713">
        <v>26</v>
      </c>
      <c r="AC32" s="708">
        <v>27</v>
      </c>
      <c r="AD32" s="708">
        <v>28</v>
      </c>
      <c r="AE32" s="708">
        <v>29</v>
      </c>
      <c r="AF32" s="708">
        <v>30</v>
      </c>
      <c r="AG32" s="712">
        <v>31</v>
      </c>
      <c r="AH32" s="227"/>
    </row>
    <row r="33" spans="1:34" ht="14.45" customHeight="1" thickBot="1" x14ac:dyDescent="0.3">
      <c r="A33" s="769" t="s">
        <v>56</v>
      </c>
      <c r="B33" s="1202" t="s">
        <v>1</v>
      </c>
      <c r="C33" s="1079" t="str">
        <f>+MAI!D30</f>
        <v>FEF</v>
      </c>
      <c r="D33" s="1208" t="str">
        <f>+MAI!E30</f>
        <v>FE</v>
      </c>
      <c r="E33" s="1208" t="str">
        <f>+MAI!F30</f>
        <v>FES</v>
      </c>
      <c r="F33" s="1209" t="str">
        <f>+MAI!G30</f>
        <v>FED</v>
      </c>
      <c r="G33" s="1079" t="str">
        <f>+MAI!H30</f>
        <v>FE</v>
      </c>
      <c r="H33" s="1208" t="str">
        <f>+MAI!I30</f>
        <v>FE</v>
      </c>
      <c r="I33" s="1208" t="str">
        <f>+MAI!J30</f>
        <v>FES</v>
      </c>
      <c r="J33" s="1208" t="str">
        <f>+MAI!K30</f>
        <v>FED</v>
      </c>
      <c r="K33" s="1208" t="str">
        <f>+MAI!L30</f>
        <v>FE</v>
      </c>
      <c r="L33" s="1208" t="str">
        <f>+MAI!M30</f>
        <v>FE</v>
      </c>
      <c r="M33" s="1210" t="str">
        <f>+MAI!N30</f>
        <v>NTS5S1</v>
      </c>
      <c r="N33" s="1080">
        <f>+MAI!O30</f>
        <v>0</v>
      </c>
      <c r="O33" s="1208" t="str">
        <f>+MAI!P30</f>
        <v>FE</v>
      </c>
      <c r="P33" s="1208" t="str">
        <f>+MAI!Q30</f>
        <v>FE</v>
      </c>
      <c r="Q33" s="1208" t="str">
        <f>+MAI!R30</f>
        <v>FES</v>
      </c>
      <c r="R33" s="1208" t="str">
        <f>+MAI!S30</f>
        <v>FED</v>
      </c>
      <c r="S33" s="1208" t="str">
        <f>+MAI!T30</f>
        <v>FE</v>
      </c>
      <c r="T33" s="1209" t="str">
        <f>+MAI!U30</f>
        <v>FE</v>
      </c>
      <c r="U33" s="1079">
        <f>+MAI!V30</f>
        <v>0</v>
      </c>
      <c r="V33" s="1208">
        <f>+MAI!W30</f>
        <v>0</v>
      </c>
      <c r="W33" s="1208" t="str">
        <f>+MAI!X30</f>
        <v>FOTS</v>
      </c>
      <c r="X33" s="1208" t="str">
        <f>+MAI!Y30</f>
        <v>FOTS</v>
      </c>
      <c r="Y33" s="1208">
        <f>+MAI!Z30</f>
        <v>0</v>
      </c>
      <c r="Z33" s="1208">
        <f>+MAI!AA30</f>
        <v>0</v>
      </c>
      <c r="AA33" s="1210" t="str">
        <f>+MAI!AB30</f>
        <v>FOTS</v>
      </c>
      <c r="AB33" s="1080" t="str">
        <f>+MAI!AC30</f>
        <v>FOTS</v>
      </c>
      <c r="AC33" s="1208">
        <f>+MAI!AD30</f>
        <v>0</v>
      </c>
      <c r="AD33" s="1208">
        <f>+MAI!AE30</f>
        <v>0</v>
      </c>
      <c r="AE33" s="1208" t="str">
        <f>+MAI!AF30</f>
        <v>FE</v>
      </c>
      <c r="AF33" s="1208" t="str">
        <f>+MAI!AG30</f>
        <v>FE</v>
      </c>
      <c r="AG33" s="1210" t="str">
        <f>+MAI!AH30</f>
        <v>FES</v>
      </c>
      <c r="AH33" s="227"/>
    </row>
    <row r="34" spans="1:34" s="1678" customFormat="1" ht="14.45" customHeight="1" x14ac:dyDescent="0.25">
      <c r="A34" s="612" t="s">
        <v>91</v>
      </c>
      <c r="B34" s="1203" t="s">
        <v>92</v>
      </c>
      <c r="C34" s="273">
        <f>+MAI!D31</f>
        <v>0</v>
      </c>
      <c r="D34" s="279">
        <f>+MAI!E31</f>
        <v>0</v>
      </c>
      <c r="E34" s="279">
        <f>+MAI!F31</f>
        <v>0</v>
      </c>
      <c r="F34" s="753">
        <f>+MAI!G31</f>
        <v>0</v>
      </c>
      <c r="G34" s="273">
        <f>+MAI!H31</f>
        <v>0</v>
      </c>
      <c r="H34" s="279">
        <f>+MAI!I31</f>
        <v>0</v>
      </c>
      <c r="I34" s="279">
        <f>+MAI!J31</f>
        <v>0</v>
      </c>
      <c r="J34" s="279">
        <f>+MAI!K31</f>
        <v>0</v>
      </c>
      <c r="K34" s="279">
        <f>+MAI!L31</f>
        <v>0</v>
      </c>
      <c r="L34" s="279">
        <f>+MAI!M31</f>
        <v>0</v>
      </c>
      <c r="M34" s="280">
        <f>+MAI!N31</f>
        <v>0</v>
      </c>
      <c r="N34" s="752">
        <f>+MAI!O31</f>
        <v>0</v>
      </c>
      <c r="O34" s="279" t="str">
        <f>+MAI!P31</f>
        <v>D</v>
      </c>
      <c r="P34" s="279" t="str">
        <f>+MAI!Q31</f>
        <v>N</v>
      </c>
      <c r="Q34" s="279">
        <f>+MAI!R31</f>
        <v>0</v>
      </c>
      <c r="R34" s="279">
        <f>+MAI!S31</f>
        <v>0</v>
      </c>
      <c r="S34" s="279" t="str">
        <f>+MAI!T31</f>
        <v>D</v>
      </c>
      <c r="T34" s="753" t="str">
        <f>+MAI!U31</f>
        <v>N</v>
      </c>
      <c r="U34" s="273">
        <f>+MAI!V31</f>
        <v>0</v>
      </c>
      <c r="V34" s="279">
        <f>+MAI!W31</f>
        <v>0</v>
      </c>
      <c r="W34" s="279" t="str">
        <f>+MAI!X31</f>
        <v>D</v>
      </c>
      <c r="X34" s="279" t="str">
        <f>+MAI!Y31</f>
        <v>T</v>
      </c>
      <c r="Y34" s="279" t="str">
        <f>+MAI!Z31</f>
        <v>D</v>
      </c>
      <c r="Z34" s="279" t="str">
        <f>+MAI!AA31</f>
        <v>D</v>
      </c>
      <c r="AA34" s="280" t="str">
        <f>+MAI!AB31</f>
        <v>D</v>
      </c>
      <c r="AB34" s="752" t="str">
        <f>+MAI!AC31</f>
        <v>N</v>
      </c>
      <c r="AC34" s="279">
        <f>+MAI!AD31</f>
        <v>0</v>
      </c>
      <c r="AD34" s="279">
        <f>+MAI!AE31</f>
        <v>0</v>
      </c>
      <c r="AE34" s="279">
        <f>+MAI!AF31</f>
        <v>0</v>
      </c>
      <c r="AF34" s="279">
        <f>+MAI!AG31</f>
        <v>0</v>
      </c>
      <c r="AG34" s="280">
        <f>+MAI!AH31</f>
        <v>0</v>
      </c>
      <c r="AH34" s="1679"/>
    </row>
    <row r="35" spans="1:34" ht="14.45" customHeight="1" x14ac:dyDescent="0.25">
      <c r="A35" s="1101" t="s">
        <v>96</v>
      </c>
      <c r="B35" s="1205" t="s">
        <v>2</v>
      </c>
      <c r="C35" s="295" t="str">
        <f>+MAI!D32</f>
        <v>D</v>
      </c>
      <c r="D35" s="296" t="str">
        <f>+MAI!E32</f>
        <v>D</v>
      </c>
      <c r="E35" s="296">
        <f>+MAI!F32</f>
        <v>0</v>
      </c>
      <c r="F35" s="716" t="str">
        <f>+MAI!G32</f>
        <v>DTSDS1</v>
      </c>
      <c r="G35" s="295" t="str">
        <f>+MAI!H32</f>
        <v>D</v>
      </c>
      <c r="H35" s="296" t="str">
        <f>+MAI!I32</f>
        <v>T</v>
      </c>
      <c r="I35" s="296">
        <f>+MAI!J32</f>
        <v>0</v>
      </c>
      <c r="J35" s="296" t="str">
        <f>+MAI!K32</f>
        <v>DT</v>
      </c>
      <c r="K35" s="296" t="str">
        <f>+MAI!L32</f>
        <v>DT</v>
      </c>
      <c r="L35" s="296" t="str">
        <f>+MAI!M32</f>
        <v>D</v>
      </c>
      <c r="M35" s="297">
        <f>+MAI!N32</f>
        <v>0</v>
      </c>
      <c r="N35" s="717" t="str">
        <f>+MAI!O32</f>
        <v>DT</v>
      </c>
      <c r="O35" s="296" t="str">
        <f>+MAI!P32</f>
        <v>T</v>
      </c>
      <c r="P35" s="296" t="str">
        <f>+MAI!Q32</f>
        <v>DT</v>
      </c>
      <c r="Q35" s="296">
        <f>+MAI!R32</f>
        <v>0</v>
      </c>
      <c r="R35" s="296">
        <f>+MAI!S32</f>
        <v>0</v>
      </c>
      <c r="S35" s="296" t="str">
        <f>+MAI!T32</f>
        <v>D</v>
      </c>
      <c r="T35" s="716" t="str">
        <f>+MAI!U32</f>
        <v>D</v>
      </c>
      <c r="U35" s="295">
        <f>+MAI!V32</f>
        <v>0</v>
      </c>
      <c r="V35" s="296" t="str">
        <f>+MAI!W32</f>
        <v>DT</v>
      </c>
      <c r="W35" s="296" t="str">
        <f>+MAI!X32</f>
        <v>D</v>
      </c>
      <c r="X35" s="296" t="str">
        <f>+MAI!Y32</f>
        <v>D</v>
      </c>
      <c r="Y35" s="296">
        <f>+MAI!Z32</f>
        <v>0</v>
      </c>
      <c r="Z35" s="296" t="str">
        <f>+MAI!AA32</f>
        <v>D</v>
      </c>
      <c r="AA35" s="297" t="str">
        <f>+MAI!AB32</f>
        <v>D</v>
      </c>
      <c r="AB35" s="717" t="str">
        <f>+MAI!AC32</f>
        <v>N</v>
      </c>
      <c r="AC35" s="296">
        <f>+MAI!AD32</f>
        <v>0</v>
      </c>
      <c r="AD35" s="296">
        <f>+MAI!AE32</f>
        <v>0</v>
      </c>
      <c r="AE35" s="296" t="str">
        <f>+MAI!AF32</f>
        <v>FOTS</v>
      </c>
      <c r="AF35" s="296" t="str">
        <f>+MAI!AG32</f>
        <v>FOTS</v>
      </c>
      <c r="AG35" s="297">
        <f>+MAI!AH32</f>
        <v>0</v>
      </c>
      <c r="AH35" s="227"/>
    </row>
    <row r="36" spans="1:34" ht="14.45" customHeight="1" x14ac:dyDescent="0.25">
      <c r="A36" s="613" t="s">
        <v>97</v>
      </c>
      <c r="B36" s="1204" t="s">
        <v>287</v>
      </c>
      <c r="C36" s="278" t="str">
        <f>+MAI!D33</f>
        <v>D</v>
      </c>
      <c r="D36" s="277" t="str">
        <f>+MAI!E33</f>
        <v>D</v>
      </c>
      <c r="E36" s="277" t="str">
        <f>+MAI!F33</f>
        <v>NTS5S1</v>
      </c>
      <c r="F36" s="298">
        <f>+MAI!G33</f>
        <v>0</v>
      </c>
      <c r="G36" s="278" t="str">
        <f>+MAI!H33</f>
        <v>D</v>
      </c>
      <c r="H36" s="277" t="str">
        <f>+MAI!I33</f>
        <v>N</v>
      </c>
      <c r="I36" s="277">
        <f>+MAI!J33</f>
        <v>0</v>
      </c>
      <c r="J36" s="277">
        <f>+MAI!K33</f>
        <v>0</v>
      </c>
      <c r="K36" s="277" t="str">
        <f>+MAI!L33</f>
        <v>N</v>
      </c>
      <c r="L36" s="277" t="str">
        <f>+MAI!M33</f>
        <v>N</v>
      </c>
      <c r="M36" s="281">
        <f>+MAI!N33</f>
        <v>0</v>
      </c>
      <c r="N36" s="300">
        <f>+MAI!O33</f>
        <v>0</v>
      </c>
      <c r="O36" s="277" t="str">
        <f>+MAI!P33</f>
        <v>D</v>
      </c>
      <c r="P36" s="277" t="str">
        <f>+MAI!Q33</f>
        <v>N</v>
      </c>
      <c r="Q36" s="277" t="str">
        <f>+MAI!R33</f>
        <v>NTS5S1</v>
      </c>
      <c r="R36" s="277">
        <f>+MAI!S33</f>
        <v>0</v>
      </c>
      <c r="S36" s="277" t="str">
        <f>+MAI!T33</f>
        <v>D</v>
      </c>
      <c r="T36" s="298" t="str">
        <f>+MAI!U33</f>
        <v>N</v>
      </c>
      <c r="U36" s="278" t="str">
        <f>+MAI!V33</f>
        <v>N</v>
      </c>
      <c r="V36" s="277">
        <f>+MAI!W33</f>
        <v>0</v>
      </c>
      <c r="W36" s="277" t="str">
        <f>+MAI!X33</f>
        <v>D</v>
      </c>
      <c r="X36" s="277" t="str">
        <f>+MAI!Y33</f>
        <v>N</v>
      </c>
      <c r="Y36" s="277">
        <f>+MAI!Z33</f>
        <v>0</v>
      </c>
      <c r="Z36" s="277">
        <f>+MAI!AA33</f>
        <v>0</v>
      </c>
      <c r="AA36" s="281" t="str">
        <f>+MAI!AB33</f>
        <v>D</v>
      </c>
      <c r="AB36" s="300" t="str">
        <f>+MAI!AC33</f>
        <v>N</v>
      </c>
      <c r="AC36" s="277">
        <f>+MAI!AD33</f>
        <v>0</v>
      </c>
      <c r="AD36" s="277" t="str">
        <f>+MAI!AE33</f>
        <v>D</v>
      </c>
      <c r="AE36" s="277" t="str">
        <f>+MAI!AF33</f>
        <v>D</v>
      </c>
      <c r="AF36" s="277" t="str">
        <f>+MAI!AG33</f>
        <v>D</v>
      </c>
      <c r="AG36" s="281">
        <f>+MAI!AH33</f>
        <v>0</v>
      </c>
      <c r="AH36" s="227"/>
    </row>
    <row r="37" spans="1:34" ht="14.45" customHeight="1" x14ac:dyDescent="0.25">
      <c r="A37" s="613" t="s">
        <v>77</v>
      </c>
      <c r="B37" s="1204" t="s">
        <v>287</v>
      </c>
      <c r="C37" s="278" t="str">
        <f>+MAI!D34</f>
        <v>D</v>
      </c>
      <c r="D37" s="277" t="str">
        <f>+MAI!E34</f>
        <v>D</v>
      </c>
      <c r="E37" s="277">
        <f>+MAI!F34</f>
        <v>0</v>
      </c>
      <c r="F37" s="298">
        <f>+MAI!G34</f>
        <v>0</v>
      </c>
      <c r="G37" s="278" t="str">
        <f>+MAI!H34</f>
        <v>D</v>
      </c>
      <c r="H37" s="277" t="str">
        <f>+MAI!I34</f>
        <v>DT</v>
      </c>
      <c r="I37" s="277">
        <f>+MAI!J34</f>
        <v>0</v>
      </c>
      <c r="J37" s="277">
        <f>+MAI!K34</f>
        <v>0</v>
      </c>
      <c r="K37" s="277" t="str">
        <f>+MAI!L34</f>
        <v>N</v>
      </c>
      <c r="L37" s="277" t="str">
        <f>+MAI!M34</f>
        <v>N</v>
      </c>
      <c r="M37" s="281">
        <f>+MAI!N34</f>
        <v>0</v>
      </c>
      <c r="N37" s="300">
        <f>+MAI!O34</f>
        <v>0</v>
      </c>
      <c r="O37" s="277" t="str">
        <f>+MAI!P34</f>
        <v>D</v>
      </c>
      <c r="P37" s="277" t="str">
        <f>+MAI!Q34</f>
        <v>D</v>
      </c>
      <c r="Q37" s="277">
        <f>+MAI!R34</f>
        <v>0</v>
      </c>
      <c r="R37" s="277">
        <f>+MAI!S34</f>
        <v>0</v>
      </c>
      <c r="S37" s="277" t="str">
        <f>+MAI!T34</f>
        <v>D</v>
      </c>
      <c r="T37" s="298" t="str">
        <f>+MAI!U34</f>
        <v>N</v>
      </c>
      <c r="U37" s="278" t="str">
        <f>+MAI!V34</f>
        <v>N</v>
      </c>
      <c r="V37" s="277">
        <f>+MAI!W34</f>
        <v>0</v>
      </c>
      <c r="W37" s="277" t="str">
        <f>+MAI!X34</f>
        <v>D</v>
      </c>
      <c r="X37" s="277" t="str">
        <f>+MAI!Y34</f>
        <v>N</v>
      </c>
      <c r="Y37" s="277">
        <f>+MAI!Z34</f>
        <v>0</v>
      </c>
      <c r="Z37" s="277">
        <f>+MAI!AA34</f>
        <v>0</v>
      </c>
      <c r="AA37" s="281" t="str">
        <f>+MAI!AB34</f>
        <v>NT</v>
      </c>
      <c r="AB37" s="300" t="str">
        <f>+MAI!AC34</f>
        <v>N</v>
      </c>
      <c r="AC37" s="277">
        <f>+MAI!AD34</f>
        <v>0</v>
      </c>
      <c r="AD37" s="277" t="str">
        <f>+MAI!AE34</f>
        <v>D</v>
      </c>
      <c r="AE37" s="277" t="str">
        <f>+MAI!AF34</f>
        <v>D</v>
      </c>
      <c r="AF37" s="277">
        <f>+MAI!AG34</f>
        <v>0</v>
      </c>
      <c r="AG37" s="281" t="str">
        <f>+MAI!AH34</f>
        <v>N</v>
      </c>
      <c r="AH37" s="227"/>
    </row>
    <row r="38" spans="1:34" ht="14.45" customHeight="1" x14ac:dyDescent="0.25">
      <c r="A38" s="1686" t="s">
        <v>104</v>
      </c>
      <c r="B38" s="1687" t="s">
        <v>287</v>
      </c>
      <c r="C38" s="277" t="str">
        <f>+MAI!D35</f>
        <v>D</v>
      </c>
      <c r="D38" s="277" t="str">
        <f>+MAI!E35</f>
        <v>D</v>
      </c>
      <c r="E38" s="277">
        <f>+MAI!F35</f>
        <v>0</v>
      </c>
      <c r="F38" s="277">
        <f>+MAI!G35</f>
        <v>0</v>
      </c>
      <c r="G38" s="277" t="str">
        <f>+MAI!H35</f>
        <v>NT</v>
      </c>
      <c r="H38" s="277" t="str">
        <f>+MAI!I35</f>
        <v>N</v>
      </c>
      <c r="I38" s="277" t="str">
        <f>+MAI!J35</f>
        <v>NTS5S1</v>
      </c>
      <c r="J38" s="277">
        <f>+MAI!K35</f>
        <v>0</v>
      </c>
      <c r="K38" s="277" t="str">
        <f>+MAI!L35</f>
        <v>N</v>
      </c>
      <c r="L38" s="277" t="str">
        <f>+MAI!M35</f>
        <v>N</v>
      </c>
      <c r="M38" s="277" t="str">
        <f>+MAI!N35</f>
        <v>NT</v>
      </c>
      <c r="N38" s="277">
        <f>+MAI!O35</f>
        <v>0</v>
      </c>
      <c r="O38" s="277" t="str">
        <f>+MAI!P35</f>
        <v>D</v>
      </c>
      <c r="P38" s="277" t="str">
        <f>+MAI!Q35</f>
        <v>T</v>
      </c>
      <c r="Q38" s="277" t="str">
        <f>+MAI!R35</f>
        <v>DT</v>
      </c>
      <c r="R38" s="277">
        <f>+MAI!S35</f>
        <v>0</v>
      </c>
      <c r="S38" s="277" t="str">
        <f>+MAI!T35</f>
        <v>D</v>
      </c>
      <c r="T38" s="277" t="str">
        <f>+MAI!U35</f>
        <v>N</v>
      </c>
      <c r="U38" s="277" t="str">
        <f>+MAI!V35</f>
        <v>N</v>
      </c>
      <c r="V38" s="277">
        <f>+MAI!W35</f>
        <v>0</v>
      </c>
      <c r="W38" s="277" t="str">
        <f>+MAI!X35</f>
        <v>D</v>
      </c>
      <c r="X38" s="277" t="str">
        <f>+MAI!Y35</f>
        <v>N</v>
      </c>
      <c r="Y38" s="277">
        <f>+MAI!Z35</f>
        <v>0</v>
      </c>
      <c r="Z38" s="277">
        <f>+MAI!AA35</f>
        <v>0</v>
      </c>
      <c r="AA38" s="277" t="str">
        <f>+MAI!AB35</f>
        <v>FE</v>
      </c>
      <c r="AB38" s="277" t="str">
        <f>+MAI!AC35</f>
        <v>FE</v>
      </c>
      <c r="AC38" s="277" t="str">
        <f>+MAI!AD35</f>
        <v>FE</v>
      </c>
      <c r="AD38" s="277" t="str">
        <f>+MAI!AE35</f>
        <v>FE</v>
      </c>
      <c r="AE38" s="277" t="str">
        <f>+MAI!AF35</f>
        <v>FE</v>
      </c>
      <c r="AF38" s="277" t="str">
        <f>+MAI!AG35</f>
        <v>FE</v>
      </c>
      <c r="AG38" s="277" t="str">
        <f>+MAI!AH35</f>
        <v>FES</v>
      </c>
      <c r="AH38" s="227"/>
    </row>
    <row r="39" spans="1:34" ht="14.45" customHeight="1" x14ac:dyDescent="0.25">
      <c r="A39" s="1686" t="s">
        <v>108</v>
      </c>
      <c r="B39" s="1687" t="s">
        <v>3</v>
      </c>
      <c r="C39" s="277" t="str">
        <f>+MAI!D36</f>
        <v>T</v>
      </c>
      <c r="D39" s="277">
        <f>+MAI!E36</f>
        <v>0</v>
      </c>
      <c r="E39" s="277">
        <f>+MAI!F36</f>
        <v>0</v>
      </c>
      <c r="F39" s="277">
        <f>+MAI!G36</f>
        <v>0</v>
      </c>
      <c r="G39" s="277" t="str">
        <f>+MAI!H36</f>
        <v>D</v>
      </c>
      <c r="H39" s="277" t="str">
        <f>+MAI!I36</f>
        <v>N</v>
      </c>
      <c r="I39" s="277" t="str">
        <f>+MAI!J36</f>
        <v>NTS5S1</v>
      </c>
      <c r="J39" s="277">
        <f>+MAI!K36</f>
        <v>0</v>
      </c>
      <c r="K39" s="277" t="str">
        <f>+MAI!L36</f>
        <v>N</v>
      </c>
      <c r="L39" s="277" t="str">
        <f>+MAI!M36</f>
        <v>N</v>
      </c>
      <c r="M39" s="277">
        <f>+MAI!N36</f>
        <v>0</v>
      </c>
      <c r="N39" s="277" t="str">
        <f>+MAI!O36</f>
        <v>DTS5S1</v>
      </c>
      <c r="O39" s="277" t="str">
        <f>+MAI!P36</f>
        <v>D</v>
      </c>
      <c r="P39" s="277" t="str">
        <f>+MAI!Q36</f>
        <v>N</v>
      </c>
      <c r="Q39" s="277">
        <f>+MAI!R36</f>
        <v>0</v>
      </c>
      <c r="R39" s="277" t="str">
        <f>+MAI!S36</f>
        <v>DT</v>
      </c>
      <c r="S39" s="277" t="str">
        <f>+MAI!T36</f>
        <v>D</v>
      </c>
      <c r="T39" s="277" t="str">
        <f>+MAI!U36</f>
        <v>N</v>
      </c>
      <c r="U39" s="277">
        <f>+MAI!V36</f>
        <v>0</v>
      </c>
      <c r="V39" s="277">
        <f>+MAI!W36</f>
        <v>0</v>
      </c>
      <c r="W39" s="277" t="str">
        <f>+MAI!X36</f>
        <v>D</v>
      </c>
      <c r="X39" s="277" t="str">
        <f>+MAI!Y36</f>
        <v>N</v>
      </c>
      <c r="Y39" s="277" t="str">
        <f>+MAI!Z36</f>
        <v>N</v>
      </c>
      <c r="Z39" s="277">
        <f>+MAI!AA36</f>
        <v>0</v>
      </c>
      <c r="AA39" s="277" t="str">
        <f>+MAI!AB36</f>
        <v>D</v>
      </c>
      <c r="AB39" s="277" t="str">
        <f>+MAI!AC36</f>
        <v>N</v>
      </c>
      <c r="AC39" s="277">
        <f>+MAI!AD36</f>
        <v>0</v>
      </c>
      <c r="AD39" s="277">
        <f>+MAI!AE36</f>
        <v>0</v>
      </c>
      <c r="AE39" s="277" t="str">
        <f>+MAI!AF36</f>
        <v>D</v>
      </c>
      <c r="AF39" s="277" t="str">
        <f>+MAI!AG36</f>
        <v>D</v>
      </c>
      <c r="AG39" s="277">
        <f>+MAI!AH36</f>
        <v>0</v>
      </c>
      <c r="AH39" s="227"/>
    </row>
    <row r="40" spans="1:34" ht="14.45" customHeight="1" x14ac:dyDescent="0.25">
      <c r="A40" s="613" t="s">
        <v>110</v>
      </c>
      <c r="B40" s="1204" t="s">
        <v>3</v>
      </c>
      <c r="C40" s="278" t="str">
        <f>+MAI!D37</f>
        <v>D</v>
      </c>
      <c r="D40" s="277" t="str">
        <f>+MAI!E37</f>
        <v>D</v>
      </c>
      <c r="E40" s="277">
        <f>+MAI!F37</f>
        <v>0</v>
      </c>
      <c r="F40" s="298">
        <f>+MAI!G37</f>
        <v>0</v>
      </c>
      <c r="G40" s="278" t="str">
        <f>+MAI!H37</f>
        <v>D</v>
      </c>
      <c r="H40" s="277" t="str">
        <f>+MAI!I37</f>
        <v>N</v>
      </c>
      <c r="I40" s="277">
        <f>+MAI!J37</f>
        <v>0</v>
      </c>
      <c r="J40" s="277">
        <f>+MAI!K37</f>
        <v>0</v>
      </c>
      <c r="K40" s="277" t="str">
        <f>+MAI!L37</f>
        <v>FE</v>
      </c>
      <c r="L40" s="277" t="str">
        <f>+MAI!M37</f>
        <v>FE</v>
      </c>
      <c r="M40" s="281">
        <f>+MAI!N37</f>
        <v>0</v>
      </c>
      <c r="N40" s="300">
        <f>+MAI!O37</f>
        <v>0</v>
      </c>
      <c r="O40" s="277" t="str">
        <f>+MAI!P37</f>
        <v>D</v>
      </c>
      <c r="P40" s="277" t="str">
        <f>+MAI!Q37</f>
        <v>N</v>
      </c>
      <c r="Q40" s="277" t="str">
        <f>+MAI!R37</f>
        <v>NTS5S</v>
      </c>
      <c r="R40" s="277">
        <f>+MAI!S37</f>
        <v>0</v>
      </c>
      <c r="S40" s="277" t="str">
        <f>+MAI!T37</f>
        <v>D</v>
      </c>
      <c r="T40" s="298" t="str">
        <f>+MAI!U37</f>
        <v>N</v>
      </c>
      <c r="U40" s="278">
        <f>+MAI!V37</f>
        <v>0</v>
      </c>
      <c r="V40" s="277">
        <f>+MAI!W37</f>
        <v>0</v>
      </c>
      <c r="W40" s="277" t="str">
        <f>+MAI!X37</f>
        <v>D</v>
      </c>
      <c r="X40" s="277" t="str">
        <f>+MAI!Y37</f>
        <v>N</v>
      </c>
      <c r="Y40" s="277">
        <f>+MAI!Z37</f>
        <v>0</v>
      </c>
      <c r="Z40" s="277">
        <f>+MAI!AA37</f>
        <v>0</v>
      </c>
      <c r="AA40" s="281" t="str">
        <f>+MAI!AB37</f>
        <v>D</v>
      </c>
      <c r="AB40" s="300" t="str">
        <f>+MAI!AC37</f>
        <v>N</v>
      </c>
      <c r="AC40" s="277">
        <f>+MAI!AD37</f>
        <v>0</v>
      </c>
      <c r="AD40" s="277">
        <f>+MAI!AE37</f>
        <v>0</v>
      </c>
      <c r="AE40" s="277" t="str">
        <f>+MAI!AF37</f>
        <v>D</v>
      </c>
      <c r="AF40" s="277" t="str">
        <f>+MAI!AG37</f>
        <v>D</v>
      </c>
      <c r="AG40" s="281" t="str">
        <f>+MAI!AH37</f>
        <v>D</v>
      </c>
      <c r="AH40" s="227"/>
    </row>
    <row r="41" spans="1:34" ht="14.45" customHeight="1" x14ac:dyDescent="0.25">
      <c r="A41" s="613" t="s">
        <v>168</v>
      </c>
      <c r="B41" s="1204" t="s">
        <v>3</v>
      </c>
      <c r="C41" s="278" t="str">
        <f>+MAI!D38</f>
        <v>D</v>
      </c>
      <c r="D41" s="277" t="str">
        <f>+MAI!E38</f>
        <v>D</v>
      </c>
      <c r="E41" s="277" t="str">
        <f>+MAI!F38</f>
        <v>DTS5S1</v>
      </c>
      <c r="F41" s="298">
        <f>+MAI!G38</f>
        <v>0</v>
      </c>
      <c r="G41" s="278" t="str">
        <f>+MAI!H38</f>
        <v>NT</v>
      </c>
      <c r="H41" s="277" t="str">
        <f>+MAI!I38</f>
        <v>N</v>
      </c>
      <c r="I41" s="277">
        <f>+MAI!J38</f>
        <v>0</v>
      </c>
      <c r="J41" s="277" t="str">
        <f>+MAI!K38</f>
        <v>DTSDS1</v>
      </c>
      <c r="K41" s="277" t="str">
        <f>+MAI!L38</f>
        <v>N</v>
      </c>
      <c r="L41" s="277" t="str">
        <f>+MAI!M38</f>
        <v>N</v>
      </c>
      <c r="M41" s="281">
        <f>+MAI!N38</f>
        <v>0</v>
      </c>
      <c r="N41" s="300" t="str">
        <f>+MAI!O38</f>
        <v>DTS1</v>
      </c>
      <c r="O41" s="277" t="str">
        <f>+MAI!P38</f>
        <v>D</v>
      </c>
      <c r="P41" s="277" t="str">
        <f>+MAI!Q38</f>
        <v>N</v>
      </c>
      <c r="Q41" s="277">
        <f>+MAI!R38</f>
        <v>0</v>
      </c>
      <c r="R41" s="277">
        <f>+MAI!S38</f>
        <v>0</v>
      </c>
      <c r="S41" s="277" t="str">
        <f>+MAI!T38</f>
        <v>FOTS</v>
      </c>
      <c r="T41" s="298" t="str">
        <f>+MAI!U38</f>
        <v>FOTS</v>
      </c>
      <c r="U41" s="278">
        <f>+MAI!V38</f>
        <v>0</v>
      </c>
      <c r="V41" s="277">
        <f>+MAI!W38</f>
        <v>0</v>
      </c>
      <c r="W41" s="277" t="str">
        <f>+MAI!X38</f>
        <v>D</v>
      </c>
      <c r="X41" s="277" t="str">
        <f>+MAI!Y38</f>
        <v>N</v>
      </c>
      <c r="Y41" s="277">
        <f>+MAI!Z38</f>
        <v>0</v>
      </c>
      <c r="Z41" s="277">
        <f>+MAI!AA38</f>
        <v>0</v>
      </c>
      <c r="AA41" s="281" t="str">
        <f>+MAI!AB38</f>
        <v>D</v>
      </c>
      <c r="AB41" s="300" t="str">
        <f>+MAI!AC38</f>
        <v>N</v>
      </c>
      <c r="AC41" s="277" t="str">
        <f>+MAI!AD38</f>
        <v>N</v>
      </c>
      <c r="AD41" s="277">
        <f>+MAI!AE38</f>
        <v>0</v>
      </c>
      <c r="AE41" s="277" t="str">
        <f>+MAI!AF38</f>
        <v>D</v>
      </c>
      <c r="AF41" s="277" t="str">
        <f>+MAI!AG38</f>
        <v>D</v>
      </c>
      <c r="AG41" s="281">
        <f>+MAI!AH38</f>
        <v>0</v>
      </c>
      <c r="AH41" s="227"/>
    </row>
    <row r="42" spans="1:34" ht="14.45" customHeight="1" x14ac:dyDescent="0.25">
      <c r="A42" s="613" t="s">
        <v>88</v>
      </c>
      <c r="B42" s="1204" t="s">
        <v>3</v>
      </c>
      <c r="C42" s="278" t="str">
        <f>+MAI!D39</f>
        <v>D</v>
      </c>
      <c r="D42" s="277" t="str">
        <f>+MAI!E39</f>
        <v>D</v>
      </c>
      <c r="E42" s="277" t="str">
        <f>+MAI!F39</f>
        <v>NTS5S1</v>
      </c>
      <c r="F42" s="298">
        <f>+MAI!G39</f>
        <v>0</v>
      </c>
      <c r="G42" s="278">
        <f>+MAI!H39</f>
        <v>0</v>
      </c>
      <c r="H42" s="277" t="str">
        <f>+MAI!I39</f>
        <v>FE</v>
      </c>
      <c r="I42" s="277" t="str">
        <f>+MAI!J39</f>
        <v>FES</v>
      </c>
      <c r="J42" s="277" t="str">
        <f>+MAI!K39</f>
        <v>FED</v>
      </c>
      <c r="K42" s="277" t="str">
        <f>+MAI!L39</f>
        <v>FE</v>
      </c>
      <c r="L42" s="277" t="str">
        <f>+MAI!M39</f>
        <v>FE</v>
      </c>
      <c r="M42" s="281" t="str">
        <f>+MAI!N39</f>
        <v>FE</v>
      </c>
      <c r="N42" s="300" t="str">
        <f>+MAI!O39</f>
        <v>FE</v>
      </c>
      <c r="O42" s="277" t="str">
        <f>+MAI!P39</f>
        <v>N</v>
      </c>
      <c r="P42" s="277" t="str">
        <f>+MAI!Q39</f>
        <v>N</v>
      </c>
      <c r="Q42" s="277">
        <f>+MAI!R39</f>
        <v>0</v>
      </c>
      <c r="R42" s="277">
        <f>+MAI!S39</f>
        <v>0</v>
      </c>
      <c r="S42" s="277" t="str">
        <f>+MAI!T39</f>
        <v>T</v>
      </c>
      <c r="T42" s="298" t="str">
        <f>+MAI!U39</f>
        <v>T</v>
      </c>
      <c r="U42" s="278" t="str">
        <f>+MAI!V39</f>
        <v>N</v>
      </c>
      <c r="V42" s="277">
        <f>+MAI!W39</f>
        <v>0</v>
      </c>
      <c r="W42" s="277" t="str">
        <f>+MAI!X39</f>
        <v>D</v>
      </c>
      <c r="X42" s="277" t="str">
        <f>+MAI!Y39</f>
        <v>N</v>
      </c>
      <c r="Y42" s="277">
        <f>+MAI!Z39</f>
        <v>0</v>
      </c>
      <c r="Z42" s="277" t="str">
        <f>+MAI!AA39</f>
        <v>DT</v>
      </c>
      <c r="AA42" s="281" t="str">
        <f>+MAI!AB39</f>
        <v>D</v>
      </c>
      <c r="AB42" s="300" t="str">
        <f>+MAI!AC39</f>
        <v>N</v>
      </c>
      <c r="AC42" s="277">
        <f>+MAI!AD39</f>
        <v>0</v>
      </c>
      <c r="AD42" s="277">
        <f>+MAI!AE39</f>
        <v>0</v>
      </c>
      <c r="AE42" s="277" t="str">
        <f>+MAI!AF39</f>
        <v>D</v>
      </c>
      <c r="AF42" s="277" t="str">
        <f>+MAI!AG39</f>
        <v>NT</v>
      </c>
      <c r="AG42" s="281" t="str">
        <f>+MAI!AH39</f>
        <v>NT</v>
      </c>
      <c r="AH42" s="227"/>
    </row>
    <row r="43" spans="1:34" ht="14.45" customHeight="1" x14ac:dyDescent="0.25">
      <c r="A43" s="613" t="s">
        <v>89</v>
      </c>
      <c r="B43" s="1204" t="s">
        <v>3</v>
      </c>
      <c r="C43" s="278" t="str">
        <f>+MAI!D40</f>
        <v>D</v>
      </c>
      <c r="D43" s="277" t="str">
        <f>+MAI!E40</f>
        <v>D</v>
      </c>
      <c r="E43" s="277">
        <f>+MAI!F40</f>
        <v>0</v>
      </c>
      <c r="F43" s="298" t="str">
        <f>+MAI!G40</f>
        <v>DTSDS1</v>
      </c>
      <c r="G43" s="278" t="str">
        <f>+MAI!H40</f>
        <v>D</v>
      </c>
      <c r="H43" s="277" t="str">
        <f>+MAI!I40</f>
        <v>N</v>
      </c>
      <c r="I43" s="277">
        <f>+MAI!J40</f>
        <v>0</v>
      </c>
      <c r="J43" s="277">
        <f>+MAI!K40</f>
        <v>0</v>
      </c>
      <c r="K43" s="277" t="str">
        <f>+MAI!L40</f>
        <v>D</v>
      </c>
      <c r="L43" s="277" t="str">
        <f>+MAI!M40</f>
        <v>N</v>
      </c>
      <c r="M43" s="281" t="str">
        <f>+MAI!N40</f>
        <v>NTS5S1</v>
      </c>
      <c r="N43" s="300">
        <f>+MAI!O40</f>
        <v>0</v>
      </c>
      <c r="O43" s="277" t="str">
        <f>+MAI!P40</f>
        <v>D</v>
      </c>
      <c r="P43" s="277" t="str">
        <f>+MAI!Q40</f>
        <v>N</v>
      </c>
      <c r="Q43" s="277">
        <f>+MAI!R40</f>
        <v>0</v>
      </c>
      <c r="R43" s="277">
        <f>+MAI!S40</f>
        <v>0</v>
      </c>
      <c r="S43" s="277" t="str">
        <f>+MAI!T40</f>
        <v>D</v>
      </c>
      <c r="T43" s="298" t="str">
        <f>+MAI!U40</f>
        <v>N</v>
      </c>
      <c r="U43" s="278">
        <f>+MAI!V40</f>
        <v>0</v>
      </c>
      <c r="V43" s="277">
        <f>+MAI!W40</f>
        <v>0</v>
      </c>
      <c r="W43" s="277" t="str">
        <f>+MAI!X40</f>
        <v>D</v>
      </c>
      <c r="X43" s="277" t="str">
        <f>+MAI!Y40</f>
        <v>N</v>
      </c>
      <c r="Y43" s="277">
        <f>+MAI!Z40</f>
        <v>0</v>
      </c>
      <c r="Z43" s="277">
        <f>+MAI!AA40</f>
        <v>0</v>
      </c>
      <c r="AA43" s="281" t="str">
        <f>+MAI!AB40</f>
        <v>D</v>
      </c>
      <c r="AB43" s="300" t="str">
        <f>+MAI!AC40</f>
        <v>N</v>
      </c>
      <c r="AC43" s="277">
        <f>+MAI!AD40</f>
        <v>0</v>
      </c>
      <c r="AD43" s="277">
        <f>+MAI!AE40</f>
        <v>0</v>
      </c>
      <c r="AE43" s="277" t="str">
        <f>+MAI!AF40</f>
        <v>D</v>
      </c>
      <c r="AF43" s="277" t="str">
        <f>+MAI!AG40</f>
        <v>D</v>
      </c>
      <c r="AG43" s="281" t="str">
        <f>+MAI!AH40</f>
        <v>N</v>
      </c>
      <c r="AH43" s="227"/>
    </row>
    <row r="44" spans="1:34" ht="14.45" customHeight="1" x14ac:dyDescent="0.25">
      <c r="A44" s="613" t="s">
        <v>293</v>
      </c>
      <c r="B44" s="1204" t="s">
        <v>3</v>
      </c>
      <c r="C44" s="278" t="str">
        <f>+MAI!D41</f>
        <v>FEF</v>
      </c>
      <c r="D44" s="277" t="str">
        <f>+MAI!E41</f>
        <v>FE</v>
      </c>
      <c r="E44" s="277" t="str">
        <f>+MAI!F41</f>
        <v>FES</v>
      </c>
      <c r="F44" s="298" t="str">
        <f>+MAI!G41</f>
        <v>FED</v>
      </c>
      <c r="G44" s="278" t="str">
        <f>+MAI!H41</f>
        <v>D</v>
      </c>
      <c r="H44" s="277" t="str">
        <f>+MAI!I41</f>
        <v>N</v>
      </c>
      <c r="I44" s="277">
        <f>+MAI!J41</f>
        <v>0</v>
      </c>
      <c r="J44" s="277">
        <f>+MAI!K41</f>
        <v>0</v>
      </c>
      <c r="K44" s="277" t="str">
        <f>+MAI!L41</f>
        <v>N</v>
      </c>
      <c r="L44" s="277" t="str">
        <f>+MAI!M41</f>
        <v>N</v>
      </c>
      <c r="M44" s="281">
        <f>+MAI!N41</f>
        <v>0</v>
      </c>
      <c r="N44" s="300">
        <f>+MAI!O41</f>
        <v>0</v>
      </c>
      <c r="O44" s="277" t="str">
        <f>+MAI!P41</f>
        <v>D</v>
      </c>
      <c r="P44" s="277" t="str">
        <f>+MAI!Q41</f>
        <v>N</v>
      </c>
      <c r="Q44" s="277" t="str">
        <f>+MAI!R41</f>
        <v>NTS5S</v>
      </c>
      <c r="R44" s="277">
        <f>+MAI!S41</f>
        <v>0</v>
      </c>
      <c r="S44" s="277" t="str">
        <f>+MAI!T41</f>
        <v>D</v>
      </c>
      <c r="T44" s="298" t="str">
        <f>+MAI!U41</f>
        <v>N</v>
      </c>
      <c r="U44" s="278">
        <f>+MAI!V41</f>
        <v>0</v>
      </c>
      <c r="V44" s="277">
        <f>+MAI!W41</f>
        <v>0</v>
      </c>
      <c r="W44" s="277" t="str">
        <f>+MAI!X41</f>
        <v>D</v>
      </c>
      <c r="X44" s="277" t="str">
        <f>+MAI!Y41</f>
        <v>N</v>
      </c>
      <c r="Y44" s="277">
        <f>+MAI!Z41</f>
        <v>0</v>
      </c>
      <c r="Z44" s="277" t="str">
        <f>+MAI!AA41</f>
        <v>NT</v>
      </c>
      <c r="AA44" s="281" t="str">
        <f>+MAI!AB41</f>
        <v>T</v>
      </c>
      <c r="AB44" s="300" t="str">
        <f>+MAI!AC41</f>
        <v>N</v>
      </c>
      <c r="AC44" s="277" t="str">
        <f>+MAI!AD41</f>
        <v>N</v>
      </c>
      <c r="AD44" s="277">
        <f>+MAI!AE41</f>
        <v>0</v>
      </c>
      <c r="AE44" s="277" t="str">
        <f>+MAI!AF41</f>
        <v>D</v>
      </c>
      <c r="AF44" s="277" t="str">
        <f>+MAI!AG41</f>
        <v>D</v>
      </c>
      <c r="AG44" s="281" t="str">
        <f>+MAI!AH41</f>
        <v>FES</v>
      </c>
      <c r="AH44" s="227"/>
    </row>
    <row r="45" spans="1:34" ht="14.45" customHeight="1" x14ac:dyDescent="0.25">
      <c r="A45" s="613" t="s">
        <v>294</v>
      </c>
      <c r="B45" s="1204" t="s">
        <v>3</v>
      </c>
      <c r="C45" s="278" t="str">
        <f>+MAI!D42</f>
        <v>D</v>
      </c>
      <c r="D45" s="277" t="str">
        <f>+MAI!E42</f>
        <v>D</v>
      </c>
      <c r="E45" s="277">
        <f>+MAI!F42</f>
        <v>0</v>
      </c>
      <c r="F45" s="298">
        <f>+MAI!G42</f>
        <v>0</v>
      </c>
      <c r="G45" s="278" t="str">
        <f>+MAI!H42</f>
        <v>D</v>
      </c>
      <c r="H45" s="277" t="str">
        <f>+MAI!I42</f>
        <v>N</v>
      </c>
      <c r="I45" s="277">
        <f>+MAI!J42</f>
        <v>0</v>
      </c>
      <c r="J45" s="277">
        <f>+MAI!K42</f>
        <v>0</v>
      </c>
      <c r="K45" s="277" t="str">
        <f>+MAI!L42</f>
        <v>N</v>
      </c>
      <c r="L45" s="277" t="str">
        <f>+MAI!M42</f>
        <v>N</v>
      </c>
      <c r="M45" s="281">
        <f>+MAI!N42</f>
        <v>0</v>
      </c>
      <c r="N45" s="300">
        <f>+MAI!O42</f>
        <v>0</v>
      </c>
      <c r="O45" s="277" t="str">
        <f>+MAI!P42</f>
        <v>D</v>
      </c>
      <c r="P45" s="277" t="str">
        <f>+MAI!Q42</f>
        <v>N</v>
      </c>
      <c r="Q45" s="277">
        <f>+MAI!R42</f>
        <v>0</v>
      </c>
      <c r="R45" s="277">
        <f>+MAI!S42</f>
        <v>0</v>
      </c>
      <c r="S45" s="277" t="str">
        <f>+MAI!T42</f>
        <v>D</v>
      </c>
      <c r="T45" s="298" t="str">
        <f>+MAI!U42</f>
        <v>N</v>
      </c>
      <c r="U45" s="278">
        <f>+MAI!V42</f>
        <v>0</v>
      </c>
      <c r="V45" s="277" t="str">
        <f>+MAI!W42</f>
        <v>D</v>
      </c>
      <c r="W45" s="277" t="str">
        <f>+MAI!X42</f>
        <v>D</v>
      </c>
      <c r="X45" s="277" t="str">
        <f>+MAI!Y42</f>
        <v>N</v>
      </c>
      <c r="Y45" s="277">
        <f>+MAI!Z42</f>
        <v>0</v>
      </c>
      <c r="Z45" s="277">
        <f>+MAI!AA42</f>
        <v>0</v>
      </c>
      <c r="AA45" s="281" t="str">
        <f>+MAI!AB42</f>
        <v>D</v>
      </c>
      <c r="AB45" s="300" t="str">
        <f>+MAI!AC42</f>
        <v>N</v>
      </c>
      <c r="AC45" s="277">
        <f>+MAI!AD42</f>
        <v>0</v>
      </c>
      <c r="AD45" s="277">
        <f>+MAI!AE42</f>
        <v>0</v>
      </c>
      <c r="AE45" s="277" t="str">
        <f>+MAI!AF42</f>
        <v>D</v>
      </c>
      <c r="AF45" s="277" t="str">
        <f>+MAI!AG42</f>
        <v>D</v>
      </c>
      <c r="AG45" s="281">
        <f>+MAI!AH42</f>
        <v>0</v>
      </c>
      <c r="AH45" s="227"/>
    </row>
    <row r="46" spans="1:34" ht="14.45" customHeight="1" thickBot="1" x14ac:dyDescent="0.3">
      <c r="A46" s="769" t="s">
        <v>332</v>
      </c>
      <c r="B46" s="1202" t="s">
        <v>3</v>
      </c>
      <c r="C46" s="278" t="str">
        <f>+MAI!D43</f>
        <v>D</v>
      </c>
      <c r="D46" s="277" t="str">
        <f>+MAI!E43</f>
        <v>D</v>
      </c>
      <c r="E46" s="277" t="str">
        <f>+MAI!F43</f>
        <v>NTS5S</v>
      </c>
      <c r="F46" s="298">
        <f>+MAI!G43</f>
        <v>0</v>
      </c>
      <c r="G46" s="278" t="str">
        <f>+MAI!H43</f>
        <v>D</v>
      </c>
      <c r="H46" s="277" t="str">
        <f>+MAI!I43</f>
        <v>N</v>
      </c>
      <c r="I46" s="277">
        <f>+MAI!J43</f>
        <v>0</v>
      </c>
      <c r="J46" s="277">
        <f>+MAI!K43</f>
        <v>0</v>
      </c>
      <c r="K46" s="277" t="str">
        <f>+MAI!L43</f>
        <v>NT</v>
      </c>
      <c r="L46" s="277" t="str">
        <f>+MAI!M43</f>
        <v>N</v>
      </c>
      <c r="M46" s="281" t="str">
        <f>+MAI!N43</f>
        <v>NTS5S</v>
      </c>
      <c r="N46" s="300">
        <f>+MAI!O43</f>
        <v>0</v>
      </c>
      <c r="O46" s="277" t="str">
        <f>+MAI!P43</f>
        <v>D</v>
      </c>
      <c r="P46" s="277" t="str">
        <f>+MAI!Q43</f>
        <v>N</v>
      </c>
      <c r="Q46" s="277">
        <f>+MAI!R43</f>
        <v>0</v>
      </c>
      <c r="R46" s="277">
        <f>+MAI!S43</f>
        <v>0</v>
      </c>
      <c r="S46" s="277" t="str">
        <f>+MAI!T43</f>
        <v>D</v>
      </c>
      <c r="T46" s="298" t="str">
        <f>+MAI!U43</f>
        <v>N</v>
      </c>
      <c r="U46" s="278">
        <f>+MAI!V43</f>
        <v>0</v>
      </c>
      <c r="V46" s="277">
        <f>+MAI!W43</f>
        <v>0</v>
      </c>
      <c r="W46" s="277" t="str">
        <f>+MAI!X43</f>
        <v>FE</v>
      </c>
      <c r="X46" s="277" t="str">
        <f>+MAI!Y43</f>
        <v>FE</v>
      </c>
      <c r="Y46" s="277" t="str">
        <f>+MAI!Z43</f>
        <v>FES</v>
      </c>
      <c r="Z46" s="277" t="str">
        <f>+MAI!AA43</f>
        <v>FED</v>
      </c>
      <c r="AA46" s="281" t="str">
        <f>+MAI!AB43</f>
        <v>FE</v>
      </c>
      <c r="AB46" s="300" t="str">
        <f>+MAI!AC43</f>
        <v>FE</v>
      </c>
      <c r="AC46" s="277">
        <f>+MAI!AD43</f>
        <v>0</v>
      </c>
      <c r="AD46" s="277">
        <f>+MAI!AE43</f>
        <v>0</v>
      </c>
      <c r="AE46" s="277" t="str">
        <f>+MAI!AF43</f>
        <v>D</v>
      </c>
      <c r="AF46" s="277" t="str">
        <f>+MAI!AG43</f>
        <v>D</v>
      </c>
      <c r="AG46" s="281">
        <f>+MAI!AH43</f>
        <v>0</v>
      </c>
      <c r="AH46" s="227"/>
    </row>
    <row r="47" spans="1:34" ht="14.45" customHeight="1" thickBot="1" x14ac:dyDescent="0.3">
      <c r="A47" s="1505" t="s">
        <v>22</v>
      </c>
      <c r="B47" s="1522" t="s">
        <v>23</v>
      </c>
      <c r="C47" s="1502" t="s">
        <v>202</v>
      </c>
      <c r="D47" s="1503"/>
      <c r="E47" s="1503"/>
      <c r="F47" s="1503"/>
      <c r="G47" s="1503"/>
      <c r="H47" s="1503"/>
      <c r="I47" s="1503"/>
      <c r="J47" s="1503"/>
      <c r="K47" s="1503"/>
      <c r="L47" s="1503"/>
      <c r="M47" s="1503"/>
      <c r="N47" s="1503"/>
      <c r="O47" s="1503"/>
      <c r="P47" s="1503"/>
      <c r="Q47" s="1503"/>
      <c r="R47" s="1503"/>
      <c r="S47" s="1503"/>
      <c r="T47" s="1503"/>
      <c r="U47" s="1503"/>
      <c r="V47" s="1503"/>
      <c r="W47" s="1503"/>
      <c r="X47" s="1503"/>
      <c r="Y47" s="1503"/>
      <c r="Z47" s="1503"/>
      <c r="AA47" s="1503"/>
      <c r="AB47" s="1503"/>
      <c r="AC47" s="1503"/>
      <c r="AD47" s="1503"/>
      <c r="AE47" s="1503"/>
      <c r="AF47" s="1503"/>
      <c r="AG47" s="1504"/>
      <c r="AH47" s="227"/>
    </row>
    <row r="48" spans="1:34" ht="14.45" customHeight="1" x14ac:dyDescent="0.25">
      <c r="A48" s="1506"/>
      <c r="B48" s="1523"/>
      <c r="C48" s="377" t="s">
        <v>364</v>
      </c>
      <c r="D48" s="270" t="s">
        <v>10</v>
      </c>
      <c r="E48" s="270" t="s">
        <v>11</v>
      </c>
      <c r="F48" s="742" t="s">
        <v>12</v>
      </c>
      <c r="G48" s="268" t="s">
        <v>13</v>
      </c>
      <c r="H48" s="269" t="s">
        <v>14</v>
      </c>
      <c r="I48" s="269" t="s">
        <v>15</v>
      </c>
      <c r="J48" s="269" t="s">
        <v>9</v>
      </c>
      <c r="K48" s="269" t="s">
        <v>10</v>
      </c>
      <c r="L48" s="269" t="s">
        <v>11</v>
      </c>
      <c r="M48" s="271" t="s">
        <v>12</v>
      </c>
      <c r="N48" s="741" t="s">
        <v>13</v>
      </c>
      <c r="O48" s="270" t="s">
        <v>14</v>
      </c>
      <c r="P48" s="270" t="s">
        <v>15</v>
      </c>
      <c r="Q48" s="270" t="s">
        <v>9</v>
      </c>
      <c r="R48" s="270" t="s">
        <v>10</v>
      </c>
      <c r="S48" s="270" t="s">
        <v>11</v>
      </c>
      <c r="T48" s="742" t="s">
        <v>12</v>
      </c>
      <c r="U48" s="268" t="s">
        <v>13</v>
      </c>
      <c r="V48" s="269" t="s">
        <v>14</v>
      </c>
      <c r="W48" s="269" t="s">
        <v>15</v>
      </c>
      <c r="X48" s="269" t="s">
        <v>9</v>
      </c>
      <c r="Y48" s="269" t="s">
        <v>10</v>
      </c>
      <c r="Z48" s="269" t="s">
        <v>11</v>
      </c>
      <c r="AA48" s="271" t="s">
        <v>12</v>
      </c>
      <c r="AB48" s="741" t="s">
        <v>13</v>
      </c>
      <c r="AC48" s="270" t="s">
        <v>14</v>
      </c>
      <c r="AD48" s="270" t="s">
        <v>15</v>
      </c>
      <c r="AE48" s="270" t="s">
        <v>9</v>
      </c>
      <c r="AF48" s="270" t="s">
        <v>10</v>
      </c>
      <c r="AG48" s="294" t="s">
        <v>11</v>
      </c>
      <c r="AH48" s="227"/>
    </row>
    <row r="49" spans="1:34" ht="14.45" customHeight="1" thickBot="1" x14ac:dyDescent="0.3">
      <c r="A49" s="1507"/>
      <c r="B49" s="1524"/>
      <c r="C49" s="957">
        <v>1</v>
      </c>
      <c r="D49" s="708">
        <v>2</v>
      </c>
      <c r="E49" s="708">
        <v>3</v>
      </c>
      <c r="F49" s="715">
        <v>4</v>
      </c>
      <c r="G49" s="714">
        <v>5</v>
      </c>
      <c r="H49" s="708">
        <v>6</v>
      </c>
      <c r="I49" s="708">
        <v>7</v>
      </c>
      <c r="J49" s="708">
        <v>8</v>
      </c>
      <c r="K49" s="710">
        <v>9</v>
      </c>
      <c r="L49" s="708">
        <v>10</v>
      </c>
      <c r="M49" s="712">
        <v>11</v>
      </c>
      <c r="N49" s="713">
        <v>12</v>
      </c>
      <c r="O49" s="708">
        <v>13</v>
      </c>
      <c r="P49" s="708">
        <v>14</v>
      </c>
      <c r="Q49" s="708">
        <v>15</v>
      </c>
      <c r="R49" s="708">
        <v>16</v>
      </c>
      <c r="S49" s="710">
        <v>17</v>
      </c>
      <c r="T49" s="715">
        <v>18</v>
      </c>
      <c r="U49" s="714">
        <v>19</v>
      </c>
      <c r="V49" s="708">
        <v>20</v>
      </c>
      <c r="W49" s="708">
        <v>21</v>
      </c>
      <c r="X49" s="708">
        <v>22</v>
      </c>
      <c r="Y49" s="708">
        <v>23</v>
      </c>
      <c r="Z49" s="708">
        <v>24</v>
      </c>
      <c r="AA49" s="711">
        <v>25</v>
      </c>
      <c r="AB49" s="713">
        <v>26</v>
      </c>
      <c r="AC49" s="708">
        <v>27</v>
      </c>
      <c r="AD49" s="708">
        <v>28</v>
      </c>
      <c r="AE49" s="710">
        <v>29</v>
      </c>
      <c r="AF49" s="708">
        <v>30</v>
      </c>
      <c r="AG49" s="712">
        <v>31</v>
      </c>
      <c r="AH49" s="227"/>
    </row>
    <row r="50" spans="1:34" ht="14.45" customHeight="1" thickBot="1" x14ac:dyDescent="0.3">
      <c r="A50" s="616" t="s">
        <v>117</v>
      </c>
      <c r="B50" s="1084" t="s">
        <v>1</v>
      </c>
      <c r="C50" s="295">
        <f>+MAI!D45</f>
        <v>0</v>
      </c>
      <c r="D50" s="296" t="str">
        <f>+MAI!E45</f>
        <v>N</v>
      </c>
      <c r="E50" s="296" t="str">
        <f>+MAI!F45</f>
        <v>N</v>
      </c>
      <c r="F50" s="716" t="str">
        <f>+MAI!G45</f>
        <v>NTS5S</v>
      </c>
      <c r="G50" s="295">
        <f>+MAI!H45</f>
        <v>0</v>
      </c>
      <c r="H50" s="296" t="str">
        <f>+MAI!I45</f>
        <v>D</v>
      </c>
      <c r="I50" s="296" t="str">
        <f>+MAI!J45</f>
        <v>N</v>
      </c>
      <c r="J50" s="296">
        <f>+MAI!K45</f>
        <v>0</v>
      </c>
      <c r="K50" s="296">
        <f>+MAI!L45</f>
        <v>0</v>
      </c>
      <c r="L50" s="296" t="str">
        <f>+MAI!M45</f>
        <v>D</v>
      </c>
      <c r="M50" s="297" t="str">
        <f>+MAI!N45</f>
        <v>N</v>
      </c>
      <c r="N50" s="717" t="str">
        <f>+MAI!O45</f>
        <v>NTS</v>
      </c>
      <c r="O50" s="296">
        <f>+MAI!P45</f>
        <v>0</v>
      </c>
      <c r="P50" s="296" t="str">
        <f>+MAI!Q45</f>
        <v>D</v>
      </c>
      <c r="Q50" s="296" t="str">
        <f>+MAI!R45</f>
        <v>N</v>
      </c>
      <c r="R50" s="296">
        <f>+MAI!S45</f>
        <v>0</v>
      </c>
      <c r="S50" s="296">
        <f>+MAI!T45</f>
        <v>0</v>
      </c>
      <c r="T50" s="716" t="str">
        <f>+MAI!U45</f>
        <v>D</v>
      </c>
      <c r="U50" s="295" t="str">
        <f>+MAI!V45</f>
        <v>N</v>
      </c>
      <c r="V50" s="296">
        <f>+MAI!W45</f>
        <v>0</v>
      </c>
      <c r="W50" s="296">
        <f>+MAI!X45</f>
        <v>0</v>
      </c>
      <c r="X50" s="296" t="str">
        <f>+MAI!Y45</f>
        <v>D</v>
      </c>
      <c r="Y50" s="296" t="str">
        <f>+MAI!Z45</f>
        <v>D</v>
      </c>
      <c r="Z50" s="296">
        <f>+MAI!AA45</f>
        <v>0</v>
      </c>
      <c r="AA50" s="297">
        <f>+MAI!AB45</f>
        <v>0</v>
      </c>
      <c r="AB50" s="717" t="str">
        <f>+MAI!AC45</f>
        <v>D</v>
      </c>
      <c r="AC50" s="296" t="str">
        <f>+MAI!AD45</f>
        <v>N</v>
      </c>
      <c r="AD50" s="296">
        <f>+MAI!AE45</f>
        <v>0</v>
      </c>
      <c r="AE50" s="296">
        <f>+MAI!AF45</f>
        <v>0</v>
      </c>
      <c r="AF50" s="296" t="str">
        <f>+MAI!AG45</f>
        <v>N</v>
      </c>
      <c r="AG50" s="297" t="str">
        <f>+MAI!AH45</f>
        <v>N</v>
      </c>
      <c r="AH50" s="227"/>
    </row>
    <row r="51" spans="1:34" ht="14.45" customHeight="1" x14ac:dyDescent="0.25">
      <c r="A51" s="615" t="s">
        <v>63</v>
      </c>
      <c r="B51" s="1092" t="s">
        <v>2</v>
      </c>
      <c r="C51" s="278">
        <f>+MAI!D46</f>
        <v>0</v>
      </c>
      <c r="D51" s="277" t="str">
        <f>+MAI!E46</f>
        <v>N</v>
      </c>
      <c r="E51" s="277" t="str">
        <f>+MAI!F46</f>
        <v>N</v>
      </c>
      <c r="F51" s="298">
        <f>+MAI!G46</f>
        <v>0</v>
      </c>
      <c r="G51" s="278" t="str">
        <f>+MAI!H46</f>
        <v>NT</v>
      </c>
      <c r="H51" s="277" t="str">
        <f>+MAI!I46</f>
        <v>T</v>
      </c>
      <c r="I51" s="277" t="str">
        <f>+MAI!J46</f>
        <v>N</v>
      </c>
      <c r="J51" s="277">
        <f>+MAI!K46</f>
        <v>0</v>
      </c>
      <c r="K51" s="277">
        <f>+MAI!L46</f>
        <v>0</v>
      </c>
      <c r="L51" s="277" t="str">
        <f>+MAI!M46</f>
        <v>D</v>
      </c>
      <c r="M51" s="281" t="str">
        <f>+MAI!N46</f>
        <v>N</v>
      </c>
      <c r="N51" s="300">
        <f>+MAI!O46</f>
        <v>0</v>
      </c>
      <c r="O51" s="277" t="str">
        <f>+MAI!P46</f>
        <v>NT</v>
      </c>
      <c r="P51" s="277" t="str">
        <f>+MAI!Q46</f>
        <v>T</v>
      </c>
      <c r="Q51" s="277" t="str">
        <f>+MAI!R46</f>
        <v>N</v>
      </c>
      <c r="R51" s="277" t="str">
        <f>+MAI!S46</f>
        <v>N</v>
      </c>
      <c r="S51" s="277">
        <f>+MAI!T46</f>
        <v>0</v>
      </c>
      <c r="T51" s="298" t="str">
        <f>+MAI!U46</f>
        <v>D</v>
      </c>
      <c r="U51" s="278" t="str">
        <f>+MAI!V46</f>
        <v>N</v>
      </c>
      <c r="V51" s="277">
        <f>+MAI!W46</f>
        <v>0</v>
      </c>
      <c r="W51" s="277">
        <f>+MAI!X46</f>
        <v>0</v>
      </c>
      <c r="X51" s="277" t="str">
        <f>+MAI!Y46</f>
        <v>FE</v>
      </c>
      <c r="Y51" s="277" t="str">
        <f>+MAI!Z46</f>
        <v>FE</v>
      </c>
      <c r="Z51" s="277" t="str">
        <f>+MAI!AA46</f>
        <v>D</v>
      </c>
      <c r="AA51" s="281">
        <f>+MAI!AB46</f>
        <v>0</v>
      </c>
      <c r="AB51" s="300" t="str">
        <f>+MAI!AC46</f>
        <v>FE</v>
      </c>
      <c r="AC51" s="277" t="str">
        <f>+MAI!AD46</f>
        <v>FE</v>
      </c>
      <c r="AD51" s="277">
        <f>+MAI!AE46</f>
        <v>0</v>
      </c>
      <c r="AE51" s="277">
        <f>+MAI!AF46</f>
        <v>0</v>
      </c>
      <c r="AF51" s="277" t="str">
        <f>+MAI!AG46</f>
        <v>N</v>
      </c>
      <c r="AG51" s="281" t="str">
        <f>+MAI!AH46</f>
        <v>N</v>
      </c>
      <c r="AH51" s="227"/>
    </row>
    <row r="52" spans="1:34" ht="14.45" customHeight="1" x14ac:dyDescent="0.25">
      <c r="A52" s="616" t="s">
        <v>94</v>
      </c>
      <c r="B52" s="1084" t="s">
        <v>2</v>
      </c>
      <c r="C52" s="278" t="str">
        <f>+MAI!D47</f>
        <v>B</v>
      </c>
      <c r="D52" s="277" t="str">
        <f>+MAI!E47</f>
        <v>B</v>
      </c>
      <c r="E52" s="277">
        <f>+MAI!F47</f>
        <v>0</v>
      </c>
      <c r="F52" s="298">
        <f>+MAI!G47</f>
        <v>0</v>
      </c>
      <c r="G52" s="278" t="str">
        <f>+MAI!H47</f>
        <v>B</v>
      </c>
      <c r="H52" s="277" t="str">
        <f>+MAI!I47</f>
        <v>B</v>
      </c>
      <c r="I52" s="277" t="str">
        <f>+MAI!J47</f>
        <v>B</v>
      </c>
      <c r="J52" s="277" t="str">
        <f>+MAI!K47</f>
        <v>B</v>
      </c>
      <c r="K52" s="277" t="str">
        <f>+MAI!L47</f>
        <v>B</v>
      </c>
      <c r="L52" s="277">
        <f>+MAI!M47</f>
        <v>0</v>
      </c>
      <c r="M52" s="281">
        <f>+MAI!N47</f>
        <v>0</v>
      </c>
      <c r="N52" s="300" t="str">
        <f>+MAI!O47</f>
        <v>B</v>
      </c>
      <c r="O52" s="277" t="str">
        <f>+MAI!P47</f>
        <v>B</v>
      </c>
      <c r="P52" s="277" t="str">
        <f>+MAI!Q47</f>
        <v>B</v>
      </c>
      <c r="Q52" s="277" t="str">
        <f>+MAI!R47</f>
        <v>B</v>
      </c>
      <c r="R52" s="277" t="str">
        <f>+MAI!S47</f>
        <v>B</v>
      </c>
      <c r="S52" s="277">
        <f>+MAI!T47</f>
        <v>0</v>
      </c>
      <c r="T52" s="298">
        <f>+MAI!U47</f>
        <v>0</v>
      </c>
      <c r="U52" s="278" t="str">
        <f>+MAI!V47</f>
        <v>B</v>
      </c>
      <c r="V52" s="277" t="str">
        <f>+MAI!W47</f>
        <v>B</v>
      </c>
      <c r="W52" s="277" t="str">
        <f>+MAI!X47</f>
        <v>B</v>
      </c>
      <c r="X52" s="277" t="str">
        <f>+MAI!Y47</f>
        <v>B</v>
      </c>
      <c r="Y52" s="277" t="str">
        <f>+MAI!Z47</f>
        <v>B</v>
      </c>
      <c r="Z52" s="277">
        <f>+MAI!AA47</f>
        <v>0</v>
      </c>
      <c r="AA52" s="281">
        <f>+MAI!AB47</f>
        <v>0</v>
      </c>
      <c r="AB52" s="300" t="str">
        <f>+MAI!AC47</f>
        <v>B</v>
      </c>
      <c r="AC52" s="277" t="str">
        <f>+MAI!AD47</f>
        <v>B</v>
      </c>
      <c r="AD52" s="277" t="str">
        <f>+MAI!AE47</f>
        <v>B</v>
      </c>
      <c r="AE52" s="277" t="str">
        <f>+MAI!AF47</f>
        <v>B</v>
      </c>
      <c r="AF52" s="277" t="str">
        <f>+MAI!AG47</f>
        <v>B</v>
      </c>
      <c r="AG52" s="281">
        <f>+MAI!AH47</f>
        <v>0</v>
      </c>
      <c r="AH52" s="227"/>
    </row>
    <row r="53" spans="1:34" ht="14.45" customHeight="1" x14ac:dyDescent="0.25">
      <c r="A53" s="616" t="s">
        <v>119</v>
      </c>
      <c r="B53" s="1084" t="s">
        <v>2</v>
      </c>
      <c r="C53" s="278">
        <f>+MAI!D48</f>
        <v>0</v>
      </c>
      <c r="D53" s="277" t="str">
        <f>+MAI!E48</f>
        <v>N</v>
      </c>
      <c r="E53" s="277" t="str">
        <f>+MAI!F48</f>
        <v>N</v>
      </c>
      <c r="F53" s="298">
        <f>+MAI!G48</f>
        <v>0</v>
      </c>
      <c r="G53" s="278">
        <f>+MAI!H48</f>
        <v>0</v>
      </c>
      <c r="H53" s="277" t="str">
        <f>+MAI!I48</f>
        <v>D</v>
      </c>
      <c r="I53" s="277" t="str">
        <f>+MAI!J48</f>
        <v>N</v>
      </c>
      <c r="J53" s="277">
        <f>+MAI!K48</f>
        <v>0</v>
      </c>
      <c r="K53" s="277">
        <f>+MAI!L48</f>
        <v>0</v>
      </c>
      <c r="L53" s="277" t="str">
        <f>+MAI!M48</f>
        <v>D</v>
      </c>
      <c r="M53" s="281" t="str">
        <f>+MAI!N48</f>
        <v>SE</v>
      </c>
      <c r="N53" s="300">
        <f>+MAI!O48</f>
        <v>0</v>
      </c>
      <c r="O53" s="277">
        <f>+MAI!P48</f>
        <v>0</v>
      </c>
      <c r="P53" s="277" t="str">
        <f>+MAI!Q48</f>
        <v>SE</v>
      </c>
      <c r="Q53" s="277" t="str">
        <f>+MAI!R48</f>
        <v>SE</v>
      </c>
      <c r="R53" s="277">
        <f>+MAI!S48</f>
        <v>0</v>
      </c>
      <c r="S53" s="277">
        <f>+MAI!T48</f>
        <v>0</v>
      </c>
      <c r="T53" s="298" t="str">
        <f>+MAI!U48</f>
        <v>D</v>
      </c>
      <c r="U53" s="278" t="str">
        <f>+MAI!V48</f>
        <v>N</v>
      </c>
      <c r="V53" s="277">
        <f>+MAI!W48</f>
        <v>0</v>
      </c>
      <c r="W53" s="277">
        <f>+MAI!X48</f>
        <v>0</v>
      </c>
      <c r="X53" s="277" t="str">
        <f>+MAI!Y48</f>
        <v>D</v>
      </c>
      <c r="Y53" s="277" t="str">
        <f>+MAI!Z48</f>
        <v>D</v>
      </c>
      <c r="Z53" s="277">
        <f>+MAI!AA48</f>
        <v>0</v>
      </c>
      <c r="AA53" s="281">
        <f>+MAI!AB48</f>
        <v>0</v>
      </c>
      <c r="AB53" s="300" t="str">
        <f>+MAI!AC48</f>
        <v>D</v>
      </c>
      <c r="AC53" s="277" t="str">
        <f>+MAI!AD48</f>
        <v>N</v>
      </c>
      <c r="AD53" s="277" t="str">
        <f>+MAI!AE48</f>
        <v>N</v>
      </c>
      <c r="AE53" s="277">
        <f>+MAI!AF48</f>
        <v>0</v>
      </c>
      <c r="AF53" s="277" t="str">
        <f>+MAI!AG48</f>
        <v>N</v>
      </c>
      <c r="AG53" s="281" t="str">
        <f>+MAI!AH48</f>
        <v>N</v>
      </c>
      <c r="AH53" s="227"/>
    </row>
    <row r="54" spans="1:34" ht="14.45" customHeight="1" x14ac:dyDescent="0.25">
      <c r="A54" s="616" t="s">
        <v>69</v>
      </c>
      <c r="B54" s="1084" t="s">
        <v>2</v>
      </c>
      <c r="C54" s="278">
        <f>+MAI!D49</f>
        <v>0</v>
      </c>
      <c r="D54" s="277" t="str">
        <f>+MAI!E49</f>
        <v>N</v>
      </c>
      <c r="E54" s="277" t="str">
        <f>+MAI!F49</f>
        <v>N</v>
      </c>
      <c r="F54" s="298">
        <f>+MAI!G49</f>
        <v>0</v>
      </c>
      <c r="G54" s="278">
        <f>+MAI!H49</f>
        <v>0</v>
      </c>
      <c r="H54" s="277" t="str">
        <f>+MAI!I49</f>
        <v>NT</v>
      </c>
      <c r="I54" s="277" t="str">
        <f>+MAI!J49</f>
        <v>N</v>
      </c>
      <c r="J54" s="277">
        <f>+MAI!K49</f>
        <v>0</v>
      </c>
      <c r="K54" s="277">
        <f>+MAI!L49</f>
        <v>0</v>
      </c>
      <c r="L54" s="277" t="str">
        <f>+MAI!M49</f>
        <v>D</v>
      </c>
      <c r="M54" s="281" t="str">
        <f>+MAI!N49</f>
        <v>N</v>
      </c>
      <c r="N54" s="300">
        <f>+MAI!O49</f>
        <v>0</v>
      </c>
      <c r="O54" s="277">
        <f>+MAI!P49</f>
        <v>0</v>
      </c>
      <c r="P54" s="277" t="str">
        <f>+MAI!Q49</f>
        <v>D</v>
      </c>
      <c r="Q54" s="277" t="str">
        <f>+MAI!R49</f>
        <v>N</v>
      </c>
      <c r="R54" s="277">
        <f>+MAI!S49</f>
        <v>0</v>
      </c>
      <c r="S54" s="277">
        <f>+MAI!T49</f>
        <v>0</v>
      </c>
      <c r="T54" s="298" t="str">
        <f>+MAI!U49</f>
        <v>D</v>
      </c>
      <c r="U54" s="278" t="str">
        <f>+MAI!V49</f>
        <v>N</v>
      </c>
      <c r="V54" s="277">
        <f>+MAI!W49</f>
        <v>0</v>
      </c>
      <c r="W54" s="277" t="str">
        <f>+MAI!X49</f>
        <v>D</v>
      </c>
      <c r="X54" s="277" t="str">
        <f>+MAI!Y49</f>
        <v>D</v>
      </c>
      <c r="Y54" s="277" t="str">
        <f>+MAI!Z49</f>
        <v>D</v>
      </c>
      <c r="Z54" s="277">
        <f>+MAI!AA49</f>
        <v>0</v>
      </c>
      <c r="AA54" s="281">
        <f>+MAI!AB49</f>
        <v>0</v>
      </c>
      <c r="AB54" s="300" t="str">
        <f>+MAI!AC49</f>
        <v>D</v>
      </c>
      <c r="AC54" s="277" t="str">
        <f>+MAI!AD49</f>
        <v>N</v>
      </c>
      <c r="AD54" s="277">
        <f>+MAI!AE49</f>
        <v>0</v>
      </c>
      <c r="AE54" s="277">
        <f>+MAI!AF49</f>
        <v>0</v>
      </c>
      <c r="AF54" s="277" t="str">
        <f>+MAI!AG49</f>
        <v>N</v>
      </c>
      <c r="AG54" s="281" t="str">
        <f>+MAI!AH49</f>
        <v>N</v>
      </c>
      <c r="AH54" s="227"/>
    </row>
    <row r="55" spans="1:34" ht="14.45" customHeight="1" x14ac:dyDescent="0.25">
      <c r="A55" s="1684" t="s">
        <v>124</v>
      </c>
      <c r="B55" s="1685" t="s">
        <v>2</v>
      </c>
      <c r="C55" s="277" t="str">
        <f>+MAI!D50</f>
        <v>B</v>
      </c>
      <c r="D55" s="277" t="str">
        <f>+MAI!E50</f>
        <v>B</v>
      </c>
      <c r="E55" s="277">
        <f>+MAI!F50</f>
        <v>0</v>
      </c>
      <c r="F55" s="277">
        <f>+MAI!G50</f>
        <v>0</v>
      </c>
      <c r="G55" s="277" t="str">
        <f>+MAI!H50</f>
        <v>B</v>
      </c>
      <c r="H55" s="277" t="str">
        <f>+MAI!I50</f>
        <v>B</v>
      </c>
      <c r="I55" s="277" t="str">
        <f>+MAI!J50</f>
        <v>B</v>
      </c>
      <c r="J55" s="277" t="str">
        <f>+MAI!K50</f>
        <v>B</v>
      </c>
      <c r="K55" s="277" t="str">
        <f>+MAI!L50</f>
        <v>B</v>
      </c>
      <c r="L55" s="277">
        <f>+MAI!M50</f>
        <v>0</v>
      </c>
      <c r="M55" s="277">
        <f>+MAI!N50</f>
        <v>0</v>
      </c>
      <c r="N55" s="277" t="str">
        <f>+MAI!O50</f>
        <v>B</v>
      </c>
      <c r="O55" s="277" t="e">
        <f>+MAI!#REF!</f>
        <v>#REF!</v>
      </c>
      <c r="P55" s="277" t="str">
        <f>+MAI!Q50</f>
        <v>B</v>
      </c>
      <c r="Q55" s="277" t="str">
        <f>+MAI!R50</f>
        <v>B</v>
      </c>
      <c r="R55" s="277" t="str">
        <f>+MAI!S50</f>
        <v>B</v>
      </c>
      <c r="S55" s="277">
        <f>+MAI!T50</f>
        <v>0</v>
      </c>
      <c r="T55" s="277">
        <f>+MAI!U50</f>
        <v>0</v>
      </c>
      <c r="U55" s="277" t="str">
        <f>+MAI!V50</f>
        <v>B</v>
      </c>
      <c r="V55" s="277" t="str">
        <f>+MAI!W50</f>
        <v>B</v>
      </c>
      <c r="W55" s="277" t="str">
        <f>+MAI!X50</f>
        <v>B</v>
      </c>
      <c r="X55" s="277" t="str">
        <f>+MAI!Y50</f>
        <v>B</v>
      </c>
      <c r="Y55" s="277" t="str">
        <f>+MAI!Z50</f>
        <v>B</v>
      </c>
      <c r="Z55" s="277">
        <f>+MAI!AA50</f>
        <v>0</v>
      </c>
      <c r="AA55" s="277">
        <f>+MAI!AB50</f>
        <v>0</v>
      </c>
      <c r="AB55" s="277" t="str">
        <f>+MAI!AC50</f>
        <v>B</v>
      </c>
      <c r="AC55" s="277" t="str">
        <f>+MAI!AD50</f>
        <v>B</v>
      </c>
      <c r="AD55" s="277" t="str">
        <f>+MAI!AE50</f>
        <v>B</v>
      </c>
      <c r="AE55" s="277" t="str">
        <f>+MAI!AF50</f>
        <v>B</v>
      </c>
      <c r="AF55" s="277" t="str">
        <f>+MAI!AG50</f>
        <v>B</v>
      </c>
      <c r="AG55" s="277">
        <f>+MAI!AH50</f>
        <v>0</v>
      </c>
      <c r="AH55" s="227"/>
    </row>
    <row r="56" spans="1:34" ht="14.45" customHeight="1" x14ac:dyDescent="0.25">
      <c r="A56" s="1684" t="s">
        <v>132</v>
      </c>
      <c r="B56" s="1685" t="s">
        <v>3</v>
      </c>
      <c r="C56" s="277" t="str">
        <f>+MAI!D51</f>
        <v>DTSDS</v>
      </c>
      <c r="D56" s="277" t="str">
        <f>+MAI!E51</f>
        <v>N</v>
      </c>
      <c r="E56" s="277" t="str">
        <f>+MAI!F51</f>
        <v>N</v>
      </c>
      <c r="F56" s="277">
        <f>+MAI!G51</f>
        <v>0</v>
      </c>
      <c r="G56" s="277">
        <f>+MAI!H51</f>
        <v>0</v>
      </c>
      <c r="H56" s="277" t="str">
        <f>+MAI!I51</f>
        <v>D</v>
      </c>
      <c r="I56" s="277" t="str">
        <f>+MAI!J51</f>
        <v>N</v>
      </c>
      <c r="J56" s="277">
        <f>+MAI!K51</f>
        <v>0</v>
      </c>
      <c r="K56" s="277">
        <f>+MAI!L51</f>
        <v>0</v>
      </c>
      <c r="L56" s="277" t="str">
        <f>+MAI!M51</f>
        <v>FOTS</v>
      </c>
      <c r="M56" s="277" t="str">
        <f>+MAI!N51</f>
        <v>FOTS</v>
      </c>
      <c r="N56" s="277">
        <f>+MAI!O51</f>
        <v>0</v>
      </c>
      <c r="O56" s="277">
        <f>+MAI!P51</f>
        <v>0</v>
      </c>
      <c r="P56" s="277" t="str">
        <f>+MAI!Q51</f>
        <v>FE</v>
      </c>
      <c r="Q56" s="277" t="str">
        <f>+MAI!R51</f>
        <v>FE</v>
      </c>
      <c r="R56" s="277" t="str">
        <f>+MAI!S51</f>
        <v>FES</v>
      </c>
      <c r="S56" s="277" t="str">
        <f>+MAI!T51</f>
        <v>FED</v>
      </c>
      <c r="T56" s="277" t="str">
        <f>+MAI!U51</f>
        <v>FE</v>
      </c>
      <c r="U56" s="277" t="str">
        <f>+MAI!V51</f>
        <v>FE</v>
      </c>
      <c r="V56" s="277" t="str">
        <f>+MAI!W51</f>
        <v>FE</v>
      </c>
      <c r="W56" s="277">
        <f>+MAI!X51</f>
        <v>0</v>
      </c>
      <c r="X56" s="277" t="str">
        <f>+MAI!Y51</f>
        <v>D</v>
      </c>
      <c r="Y56" s="277" t="str">
        <f>+MAI!Z51</f>
        <v>D</v>
      </c>
      <c r="Z56" s="277">
        <f>+MAI!AA51</f>
        <v>0</v>
      </c>
      <c r="AA56" s="277">
        <f>+MAI!AB51</f>
        <v>0</v>
      </c>
      <c r="AB56" s="277" t="str">
        <f>+MAI!AC51</f>
        <v>D</v>
      </c>
      <c r="AC56" s="277" t="str">
        <f>+MAI!AD51</f>
        <v>N</v>
      </c>
      <c r="AD56" s="277">
        <f>+MAI!AE51</f>
        <v>0</v>
      </c>
      <c r="AE56" s="277">
        <f>+MAI!AF51</f>
        <v>0</v>
      </c>
      <c r="AF56" s="277" t="str">
        <f>+MAI!AG51</f>
        <v>N</v>
      </c>
      <c r="AG56" s="277" t="str">
        <f>+MAI!AH51</f>
        <v>N</v>
      </c>
      <c r="AH56" s="227"/>
    </row>
    <row r="57" spans="1:34" ht="14.45" customHeight="1" x14ac:dyDescent="0.25">
      <c r="A57" s="616" t="s">
        <v>134</v>
      </c>
      <c r="B57" s="1084" t="s">
        <v>3</v>
      </c>
      <c r="C57" s="278">
        <f>+MAI!D52</f>
        <v>0</v>
      </c>
      <c r="D57" s="277" t="str">
        <f>+MAI!E52</f>
        <v>N</v>
      </c>
      <c r="E57" s="277" t="str">
        <f>+MAI!F52</f>
        <v>N</v>
      </c>
      <c r="F57" s="298" t="str">
        <f>+MAI!G52</f>
        <v>NTS5S1</v>
      </c>
      <c r="G57" s="278">
        <f>+MAI!H52</f>
        <v>0</v>
      </c>
      <c r="H57" s="277" t="str">
        <f>+MAI!I52</f>
        <v>D</v>
      </c>
      <c r="I57" s="277" t="str">
        <f>+MAI!J52</f>
        <v>N</v>
      </c>
      <c r="J57" s="277">
        <f>+MAI!K52</f>
        <v>0</v>
      </c>
      <c r="K57" s="277">
        <f>+MAI!L52</f>
        <v>0</v>
      </c>
      <c r="L57" s="277" t="str">
        <f>+MAI!M52</f>
        <v>D</v>
      </c>
      <c r="M57" s="281" t="str">
        <f>+MAI!N52</f>
        <v>N</v>
      </c>
      <c r="N57" s="300">
        <f>+MAI!O52</f>
        <v>0</v>
      </c>
      <c r="O57" s="277">
        <f>+MAI!P52</f>
        <v>0</v>
      </c>
      <c r="P57" s="277" t="str">
        <f>+MAI!Q52</f>
        <v>D</v>
      </c>
      <c r="Q57" s="277" t="str">
        <f>+MAI!R52</f>
        <v>N</v>
      </c>
      <c r="R57" s="277">
        <f>+MAI!S52</f>
        <v>0</v>
      </c>
      <c r="S57" s="277">
        <f>+MAI!T52</f>
        <v>0</v>
      </c>
      <c r="T57" s="298" t="str">
        <f>+MAI!U52</f>
        <v>D</v>
      </c>
      <c r="U57" s="278" t="str">
        <f>+MAI!V52</f>
        <v>N</v>
      </c>
      <c r="V57" s="277" t="str">
        <f>+MAI!W52</f>
        <v>N</v>
      </c>
      <c r="W57" s="277">
        <f>+MAI!X52</f>
        <v>0</v>
      </c>
      <c r="X57" s="277" t="str">
        <f>+MAI!Y52</f>
        <v>D</v>
      </c>
      <c r="Y57" s="277" t="str">
        <f>+MAI!Z52</f>
        <v>D</v>
      </c>
      <c r="Z57" s="277">
        <f>+MAI!AA52</f>
        <v>0</v>
      </c>
      <c r="AA57" s="281">
        <f>+MAI!AB52</f>
        <v>0</v>
      </c>
      <c r="AB57" s="300" t="str">
        <f>+MAI!AC52</f>
        <v>D</v>
      </c>
      <c r="AC57" s="277" t="str">
        <f>+MAI!AD52</f>
        <v>N</v>
      </c>
      <c r="AD57" s="277">
        <f>+MAI!AE52</f>
        <v>0</v>
      </c>
      <c r="AE57" s="277">
        <f>+MAI!AF52</f>
        <v>0</v>
      </c>
      <c r="AF57" s="277" t="str">
        <f>+MAI!AG52</f>
        <v>N</v>
      </c>
      <c r="AG57" s="281" t="str">
        <f>+MAI!AH52</f>
        <v>N</v>
      </c>
      <c r="AH57" s="227"/>
    </row>
    <row r="58" spans="1:34" ht="14.45" customHeight="1" x14ac:dyDescent="0.25">
      <c r="A58" s="616" t="s">
        <v>137</v>
      </c>
      <c r="B58" s="1084" t="s">
        <v>3</v>
      </c>
      <c r="C58" s="278">
        <f>+MAI!D53</f>
        <v>0</v>
      </c>
      <c r="D58" s="277" t="str">
        <f>+MAI!E53</f>
        <v>N</v>
      </c>
      <c r="E58" s="277" t="str">
        <f>+MAI!F53</f>
        <v>N</v>
      </c>
      <c r="F58" s="298">
        <f>+MAI!G53</f>
        <v>0</v>
      </c>
      <c r="G58" s="278">
        <f>+MAI!H53</f>
        <v>0</v>
      </c>
      <c r="H58" s="277" t="str">
        <f>+MAI!I53</f>
        <v>D</v>
      </c>
      <c r="I58" s="277" t="str">
        <f>+MAI!J53</f>
        <v>N</v>
      </c>
      <c r="J58" s="277">
        <f>+MAI!K53</f>
        <v>0</v>
      </c>
      <c r="K58" s="277" t="str">
        <f>+MAI!L53</f>
        <v>DTSDS1</v>
      </c>
      <c r="L58" s="277" t="str">
        <f>+MAI!M53</f>
        <v>D</v>
      </c>
      <c r="M58" s="281" t="str">
        <f>+MAI!N53</f>
        <v>N</v>
      </c>
      <c r="N58" s="300">
        <f>+MAI!O53</f>
        <v>0</v>
      </c>
      <c r="O58" s="277" t="str">
        <f>+MAI!P53</f>
        <v>DT</v>
      </c>
      <c r="P58" s="277" t="str">
        <f>+MAI!Q53</f>
        <v>DTS5S1</v>
      </c>
      <c r="Q58" s="277" t="str">
        <f>+MAI!R53</f>
        <v>N</v>
      </c>
      <c r="R58" s="277" t="str">
        <f>+MAI!S53</f>
        <v>N</v>
      </c>
      <c r="S58" s="277">
        <f>+MAI!T53</f>
        <v>0</v>
      </c>
      <c r="T58" s="298" t="str">
        <f>+MAI!U53</f>
        <v>D</v>
      </c>
      <c r="U58" s="278" t="str">
        <f>+MAI!V53</f>
        <v>N</v>
      </c>
      <c r="V58" s="277">
        <f>+MAI!W53</f>
        <v>0</v>
      </c>
      <c r="W58" s="277">
        <f>+MAI!X53</f>
        <v>0</v>
      </c>
      <c r="X58" s="277" t="str">
        <f>+MAI!Y53</f>
        <v>D</v>
      </c>
      <c r="Y58" s="277" t="str">
        <f>+MAI!Z53</f>
        <v>D</v>
      </c>
      <c r="Z58" s="277">
        <f>+MAI!AA53</f>
        <v>0</v>
      </c>
      <c r="AA58" s="281">
        <f>+MAI!AB53</f>
        <v>0</v>
      </c>
      <c r="AB58" s="300" t="str">
        <f>+MAI!AC53</f>
        <v>D</v>
      </c>
      <c r="AC58" s="277" t="str">
        <f>+MAI!AD53</f>
        <v>N</v>
      </c>
      <c r="AD58" s="277" t="str">
        <f>+MAI!AE53</f>
        <v>N</v>
      </c>
      <c r="AE58" s="277">
        <f>+MAI!AF53</f>
        <v>0</v>
      </c>
      <c r="AF58" s="277" t="str">
        <f>+MAI!AG53</f>
        <v>N</v>
      </c>
      <c r="AG58" s="281" t="str">
        <f>+MAI!AH53</f>
        <v>N</v>
      </c>
      <c r="AH58" s="227"/>
    </row>
    <row r="59" spans="1:34" ht="14.45" customHeight="1" x14ac:dyDescent="0.25">
      <c r="A59" s="616" t="s">
        <v>140</v>
      </c>
      <c r="B59" s="1084" t="s">
        <v>3</v>
      </c>
      <c r="C59" s="278">
        <f>+MAI!D54</f>
        <v>0</v>
      </c>
      <c r="D59" s="277" t="str">
        <f>+MAI!E54</f>
        <v>FOTS</v>
      </c>
      <c r="E59" s="277" t="str">
        <f>+MAI!F54</f>
        <v>FOTS</v>
      </c>
      <c r="F59" s="298">
        <f>+MAI!G54</f>
        <v>0</v>
      </c>
      <c r="G59" s="278" t="str">
        <f>+MAI!H54</f>
        <v>DTS5S1</v>
      </c>
      <c r="H59" s="277" t="str">
        <f>+MAI!I54</f>
        <v>D</v>
      </c>
      <c r="I59" s="277" t="str">
        <f>+MAI!J54</f>
        <v>N</v>
      </c>
      <c r="J59" s="277">
        <f>+MAI!K54</f>
        <v>0</v>
      </c>
      <c r="K59" s="277">
        <f>+MAI!L54</f>
        <v>0</v>
      </c>
      <c r="L59" s="277" t="str">
        <f>+MAI!M54</f>
        <v>D</v>
      </c>
      <c r="M59" s="281" t="str">
        <f>+MAI!N54</f>
        <v>N</v>
      </c>
      <c r="N59" s="300">
        <f>+MAI!O54</f>
        <v>0</v>
      </c>
      <c r="O59" s="277">
        <f>+MAI!P54</f>
        <v>0</v>
      </c>
      <c r="P59" s="277" t="str">
        <f>+MAI!Q54</f>
        <v>D</v>
      </c>
      <c r="Q59" s="277" t="str">
        <f>+MAI!R54</f>
        <v>N</v>
      </c>
      <c r="R59" s="277">
        <f>+MAI!S54</f>
        <v>0</v>
      </c>
      <c r="S59" s="277" t="str">
        <f>+MAI!T54</f>
        <v>DT</v>
      </c>
      <c r="T59" s="298" t="str">
        <f>+MAI!U54</f>
        <v>D</v>
      </c>
      <c r="U59" s="278" t="str">
        <f>+MAI!V54</f>
        <v>N</v>
      </c>
      <c r="V59" s="277">
        <f>+MAI!W54</f>
        <v>0</v>
      </c>
      <c r="W59" s="277">
        <f>+MAI!X54</f>
        <v>0</v>
      </c>
      <c r="X59" s="277" t="str">
        <f>+MAI!Y54</f>
        <v>D</v>
      </c>
      <c r="Y59" s="277" t="str">
        <f>+MAI!Z54</f>
        <v>D</v>
      </c>
      <c r="Z59" s="277" t="str">
        <f>+MAI!AA54</f>
        <v>N</v>
      </c>
      <c r="AA59" s="281">
        <f>+MAI!AB54</f>
        <v>0</v>
      </c>
      <c r="AB59" s="300" t="str">
        <f>+MAI!AC54</f>
        <v>D</v>
      </c>
      <c r="AC59" s="277" t="str">
        <f>+MAI!AD54</f>
        <v>N</v>
      </c>
      <c r="AD59" s="277">
        <f>+MAI!AE54</f>
        <v>0</v>
      </c>
      <c r="AE59" s="277">
        <f>+MAI!AF54</f>
        <v>0</v>
      </c>
      <c r="AF59" s="277" t="str">
        <f>+MAI!AG54</f>
        <v>DT</v>
      </c>
      <c r="AG59" s="281" t="str">
        <f>+MAI!AH54</f>
        <v>T</v>
      </c>
      <c r="AH59" s="227"/>
    </row>
    <row r="60" spans="1:34" ht="14.45" customHeight="1" x14ac:dyDescent="0.25">
      <c r="A60" s="616" t="s">
        <v>141</v>
      </c>
      <c r="B60" s="1084" t="s">
        <v>3</v>
      </c>
      <c r="C60" s="278" t="str">
        <f>+MAI!D55</f>
        <v>DTSDS</v>
      </c>
      <c r="D60" s="277" t="str">
        <f>+MAI!E55</f>
        <v>N</v>
      </c>
      <c r="E60" s="277" t="str">
        <f>+MAI!F55</f>
        <v>N</v>
      </c>
      <c r="F60" s="298">
        <f>+MAI!G55</f>
        <v>0</v>
      </c>
      <c r="G60" s="278">
        <f>+MAI!H55</f>
        <v>0</v>
      </c>
      <c r="H60" s="277" t="str">
        <f>+MAI!I55</f>
        <v>D</v>
      </c>
      <c r="I60" s="277" t="str">
        <f>+MAI!J55</f>
        <v>N</v>
      </c>
      <c r="J60" s="277" t="str">
        <f>+MAI!K55</f>
        <v>NTS5S1</v>
      </c>
      <c r="K60" s="277">
        <f>+MAI!L55</f>
        <v>0</v>
      </c>
      <c r="L60" s="277" t="str">
        <f>+MAI!M55</f>
        <v>FOTS</v>
      </c>
      <c r="M60" s="281" t="str">
        <f>+MAI!N55</f>
        <v>N</v>
      </c>
      <c r="N60" s="300">
        <f>+MAI!O55</f>
        <v>0</v>
      </c>
      <c r="O60" s="277" t="str">
        <f>+MAI!P55</f>
        <v>FE</v>
      </c>
      <c r="P60" s="277" t="str">
        <f>+MAI!Q55</f>
        <v>FE</v>
      </c>
      <c r="Q60" s="277" t="str">
        <f>+MAI!R55</f>
        <v>FE</v>
      </c>
      <c r="R60" s="277" t="str">
        <f>+MAI!S55</f>
        <v>FES</v>
      </c>
      <c r="S60" s="277" t="str">
        <f>+MAI!T55</f>
        <v>FED</v>
      </c>
      <c r="T60" s="298" t="str">
        <f>+MAI!U55</f>
        <v>FE</v>
      </c>
      <c r="U60" s="278" t="str">
        <f>+MAI!V55</f>
        <v>FE</v>
      </c>
      <c r="V60" s="277" t="str">
        <f>+MAI!W55</f>
        <v>FE</v>
      </c>
      <c r="W60" s="277" t="str">
        <f>+MAI!X55</f>
        <v>FE</v>
      </c>
      <c r="X60" s="277" t="str">
        <f>+MAI!Y55</f>
        <v>FE</v>
      </c>
      <c r="Y60" s="277" t="str">
        <f>+MAI!Z55</f>
        <v>FE</v>
      </c>
      <c r="Z60" s="277" t="str">
        <f>+MAI!AA55</f>
        <v>FES</v>
      </c>
      <c r="AA60" s="281" t="str">
        <f>+MAI!AB55</f>
        <v>FED</v>
      </c>
      <c r="AB60" s="300" t="str">
        <f>+MAI!AC55</f>
        <v>FE</v>
      </c>
      <c r="AC60" s="277" t="str">
        <f>+MAI!AD55</f>
        <v>FE</v>
      </c>
      <c r="AD60" s="277" t="str">
        <f>+MAI!AE55</f>
        <v>FES</v>
      </c>
      <c r="AE60" s="277" t="str">
        <f>+MAI!AF55</f>
        <v>FED</v>
      </c>
      <c r="AF60" s="277" t="str">
        <f>+MAI!AG55</f>
        <v>FE</v>
      </c>
      <c r="AG60" s="281" t="str">
        <f>+MAI!AH55</f>
        <v>FE</v>
      </c>
      <c r="AH60" s="227"/>
    </row>
    <row r="61" spans="1:34" ht="14.45" customHeight="1" x14ac:dyDescent="0.25">
      <c r="A61" s="616" t="s">
        <v>333</v>
      </c>
      <c r="B61" s="1084" t="s">
        <v>3</v>
      </c>
      <c r="C61" s="278" t="str">
        <f>+MAI!D57</f>
        <v>FEF</v>
      </c>
      <c r="D61" s="277" t="str">
        <f>+MAI!E57</f>
        <v>FE</v>
      </c>
      <c r="E61" s="277" t="str">
        <f>+MAI!F57</f>
        <v>FE</v>
      </c>
      <c r="F61" s="298" t="str">
        <f>+MAI!G57</f>
        <v>FE</v>
      </c>
      <c r="G61" s="278" t="str">
        <f>+MAI!H57</f>
        <v>FE</v>
      </c>
      <c r="H61" s="277" t="str">
        <f>+MAI!I57</f>
        <v>FE</v>
      </c>
      <c r="I61" s="277" t="str">
        <f>+MAI!J57</f>
        <v>N</v>
      </c>
      <c r="J61" s="277">
        <f>+MAI!K57</f>
        <v>0</v>
      </c>
      <c r="K61" s="277">
        <f>+MAI!L57</f>
        <v>0</v>
      </c>
      <c r="L61" s="277" t="str">
        <f>+MAI!M57</f>
        <v>D</v>
      </c>
      <c r="M61" s="281" t="str">
        <f>+MAI!N57</f>
        <v>DTS5S</v>
      </c>
      <c r="N61" s="300">
        <f>+MAI!O57</f>
        <v>0</v>
      </c>
      <c r="O61" s="277">
        <f>+MAI!P57</f>
        <v>0</v>
      </c>
      <c r="P61" s="277" t="str">
        <f>+MAI!Q57</f>
        <v>D</v>
      </c>
      <c r="Q61" s="277" t="str">
        <f>+MAI!R57</f>
        <v>T</v>
      </c>
      <c r="R61" s="277" t="str">
        <f>+MAI!S57</f>
        <v>DT</v>
      </c>
      <c r="S61" s="277">
        <f>+MAI!T57</f>
        <v>0</v>
      </c>
      <c r="T61" s="298" t="str">
        <f>+MAI!U57</f>
        <v>D</v>
      </c>
      <c r="U61" s="278" t="str">
        <f>+MAI!V57</f>
        <v>DT</v>
      </c>
      <c r="V61" s="277" t="str">
        <f>+MAI!W57</f>
        <v>N</v>
      </c>
      <c r="W61" s="277">
        <f>+MAI!X57</f>
        <v>0</v>
      </c>
      <c r="X61" s="277" t="str">
        <f>+MAI!Y57</f>
        <v>D</v>
      </c>
      <c r="Y61" s="277" t="str">
        <f>+MAI!Z57</f>
        <v>T</v>
      </c>
      <c r="Z61" s="277">
        <f>+MAI!AA57</f>
        <v>0</v>
      </c>
      <c r="AA61" s="281" t="str">
        <f>+MAI!AB57</f>
        <v>D</v>
      </c>
      <c r="AB61" s="300" t="str">
        <f>+MAI!AC57</f>
        <v>D</v>
      </c>
      <c r="AC61" s="277" t="str">
        <f>+MAI!AD57</f>
        <v>DT</v>
      </c>
      <c r="AD61" s="277">
        <f>+MAI!AE57</f>
        <v>0</v>
      </c>
      <c r="AE61" s="277">
        <f>+MAI!AF57</f>
        <v>0</v>
      </c>
      <c r="AF61" s="277" t="str">
        <f>+MAI!AG57</f>
        <v>N</v>
      </c>
      <c r="AG61" s="281" t="str">
        <f>+MAI!AH57</f>
        <v>N</v>
      </c>
      <c r="AH61" s="227"/>
    </row>
    <row r="62" spans="1:34" ht="14.45" customHeight="1" thickBot="1" x14ac:dyDescent="0.3">
      <c r="A62" s="616" t="s">
        <v>334</v>
      </c>
      <c r="B62" s="1084" t="s">
        <v>3</v>
      </c>
      <c r="C62" s="278" t="str">
        <f>+MAI!D58</f>
        <v>FEF</v>
      </c>
      <c r="D62" s="277" t="str">
        <f>+MAI!E58</f>
        <v>FE</v>
      </c>
      <c r="E62" s="277" t="str">
        <f>+MAI!F58</f>
        <v>N</v>
      </c>
      <c r="F62" s="298" t="str">
        <f>+MAI!G58</f>
        <v>NTS5S</v>
      </c>
      <c r="G62" s="278">
        <f>+MAI!H58</f>
        <v>0</v>
      </c>
      <c r="H62" s="277" t="str">
        <f>+MAI!I58</f>
        <v>D</v>
      </c>
      <c r="I62" s="277" t="str">
        <f>+MAI!J58</f>
        <v>N</v>
      </c>
      <c r="J62" s="277">
        <f>+MAI!K58</f>
        <v>0</v>
      </c>
      <c r="K62" s="277">
        <f>+MAI!L58</f>
        <v>0</v>
      </c>
      <c r="L62" s="277" t="str">
        <f>+MAI!M58</f>
        <v>D</v>
      </c>
      <c r="M62" s="281" t="str">
        <f>+MAI!N58</f>
        <v>N</v>
      </c>
      <c r="N62" s="300">
        <f>+MAI!O58</f>
        <v>0</v>
      </c>
      <c r="O62" s="277">
        <f>+MAI!P58</f>
        <v>0</v>
      </c>
      <c r="P62" s="277" t="str">
        <f>+MAI!Q58</f>
        <v>D</v>
      </c>
      <c r="Q62" s="277" t="str">
        <f>+MAI!R58</f>
        <v>DT</v>
      </c>
      <c r="R62" s="277" t="str">
        <f>+MAI!S58</f>
        <v>N</v>
      </c>
      <c r="S62" s="277">
        <f>+MAI!T58</f>
        <v>0</v>
      </c>
      <c r="T62" s="298" t="str">
        <f>+MAI!U58</f>
        <v>D</v>
      </c>
      <c r="U62" s="278" t="str">
        <f>+MAI!V58</f>
        <v>N</v>
      </c>
      <c r="V62" s="277">
        <f>+MAI!W58</f>
        <v>0</v>
      </c>
      <c r="W62" s="277">
        <f>+MAI!X58</f>
        <v>0</v>
      </c>
      <c r="X62" s="277" t="str">
        <f>+MAI!Y58</f>
        <v>D</v>
      </c>
      <c r="Y62" s="277" t="str">
        <f>+MAI!Z58</f>
        <v>D</v>
      </c>
      <c r="Z62" s="277">
        <f>+MAI!AA58</f>
        <v>0</v>
      </c>
      <c r="AA62" s="281">
        <f>+MAI!AB58</f>
        <v>0</v>
      </c>
      <c r="AB62" s="300" t="str">
        <f>+MAI!AC58</f>
        <v>D</v>
      </c>
      <c r="AC62" s="277" t="str">
        <f>+MAI!AD58</f>
        <v>N</v>
      </c>
      <c r="AD62" s="277">
        <f>+MAI!AE58</f>
        <v>0</v>
      </c>
      <c r="AE62" s="277">
        <f>+MAI!AF58</f>
        <v>0</v>
      </c>
      <c r="AF62" s="277" t="str">
        <f>+MAI!AG58</f>
        <v>N</v>
      </c>
      <c r="AG62" s="281" t="str">
        <f>+MAI!AH58</f>
        <v>N</v>
      </c>
      <c r="AH62" s="227"/>
    </row>
    <row r="63" spans="1:34" ht="14.45" customHeight="1" thickBot="1" x14ac:dyDescent="0.3">
      <c r="A63" s="1505" t="s">
        <v>22</v>
      </c>
      <c r="B63" s="1522" t="s">
        <v>23</v>
      </c>
      <c r="C63" s="1502" t="s">
        <v>203</v>
      </c>
      <c r="D63" s="1503"/>
      <c r="E63" s="1503"/>
      <c r="F63" s="1503"/>
      <c r="G63" s="1503"/>
      <c r="H63" s="1503"/>
      <c r="I63" s="1503"/>
      <c r="J63" s="1503"/>
      <c r="K63" s="1503"/>
      <c r="L63" s="1503"/>
      <c r="M63" s="1503"/>
      <c r="N63" s="1503"/>
      <c r="O63" s="1503"/>
      <c r="P63" s="1503"/>
      <c r="Q63" s="1503"/>
      <c r="R63" s="1503"/>
      <c r="S63" s="1503"/>
      <c r="T63" s="1503"/>
      <c r="U63" s="1503"/>
      <c r="V63" s="1503"/>
      <c r="W63" s="1503"/>
      <c r="X63" s="1503"/>
      <c r="Y63" s="1503"/>
      <c r="Z63" s="1503"/>
      <c r="AA63" s="1503"/>
      <c r="AB63" s="1503"/>
      <c r="AC63" s="1503"/>
      <c r="AD63" s="1503"/>
      <c r="AE63" s="1503"/>
      <c r="AF63" s="1503"/>
      <c r="AG63" s="1504"/>
      <c r="AH63" s="227"/>
    </row>
    <row r="64" spans="1:34" ht="14.45" customHeight="1" x14ac:dyDescent="0.25">
      <c r="A64" s="1506"/>
      <c r="B64" s="1523"/>
      <c r="C64" s="377" t="s">
        <v>364</v>
      </c>
      <c r="D64" s="270" t="s">
        <v>10</v>
      </c>
      <c r="E64" s="270" t="s">
        <v>11</v>
      </c>
      <c r="F64" s="742" t="s">
        <v>12</v>
      </c>
      <c r="G64" s="268" t="s">
        <v>13</v>
      </c>
      <c r="H64" s="269" t="s">
        <v>14</v>
      </c>
      <c r="I64" s="269" t="s">
        <v>15</v>
      </c>
      <c r="J64" s="269" t="s">
        <v>9</v>
      </c>
      <c r="K64" s="269" t="s">
        <v>10</v>
      </c>
      <c r="L64" s="269" t="s">
        <v>11</v>
      </c>
      <c r="M64" s="271" t="s">
        <v>12</v>
      </c>
      <c r="N64" s="741" t="s">
        <v>13</v>
      </c>
      <c r="O64" s="270" t="s">
        <v>14</v>
      </c>
      <c r="P64" s="270" t="s">
        <v>15</v>
      </c>
      <c r="Q64" s="270" t="s">
        <v>9</v>
      </c>
      <c r="R64" s="270" t="s">
        <v>10</v>
      </c>
      <c r="S64" s="270" t="s">
        <v>11</v>
      </c>
      <c r="T64" s="742" t="s">
        <v>12</v>
      </c>
      <c r="U64" s="268" t="s">
        <v>13</v>
      </c>
      <c r="V64" s="269" t="s">
        <v>14</v>
      </c>
      <c r="W64" s="269" t="s">
        <v>15</v>
      </c>
      <c r="X64" s="269" t="s">
        <v>9</v>
      </c>
      <c r="Y64" s="269" t="s">
        <v>10</v>
      </c>
      <c r="Z64" s="269" t="s">
        <v>11</v>
      </c>
      <c r="AA64" s="271" t="s">
        <v>12</v>
      </c>
      <c r="AB64" s="741" t="s">
        <v>13</v>
      </c>
      <c r="AC64" s="270" t="s">
        <v>14</v>
      </c>
      <c r="AD64" s="270" t="s">
        <v>15</v>
      </c>
      <c r="AE64" s="270" t="s">
        <v>9</v>
      </c>
      <c r="AF64" s="270" t="s">
        <v>10</v>
      </c>
      <c r="AG64" s="294" t="s">
        <v>11</v>
      </c>
      <c r="AH64" s="227"/>
    </row>
    <row r="65" spans="1:34" ht="14.45" customHeight="1" thickBot="1" x14ac:dyDescent="0.3">
      <c r="A65" s="1507"/>
      <c r="B65" s="1524"/>
      <c r="C65" s="1207">
        <v>1</v>
      </c>
      <c r="D65" s="710">
        <v>2</v>
      </c>
      <c r="E65" s="708">
        <v>3</v>
      </c>
      <c r="F65" s="715">
        <v>4</v>
      </c>
      <c r="G65" s="714">
        <v>5</v>
      </c>
      <c r="H65" s="708">
        <v>6</v>
      </c>
      <c r="I65" s="708">
        <v>7</v>
      </c>
      <c r="J65" s="708">
        <v>8</v>
      </c>
      <c r="K65" s="708">
        <v>9</v>
      </c>
      <c r="L65" s="710">
        <v>10</v>
      </c>
      <c r="M65" s="712">
        <v>11</v>
      </c>
      <c r="N65" s="713">
        <v>12</v>
      </c>
      <c r="O65" s="708">
        <v>13</v>
      </c>
      <c r="P65" s="708">
        <v>14</v>
      </c>
      <c r="Q65" s="708">
        <v>15</v>
      </c>
      <c r="R65" s="708">
        <v>16</v>
      </c>
      <c r="S65" s="708">
        <v>17</v>
      </c>
      <c r="T65" s="718">
        <v>18</v>
      </c>
      <c r="U65" s="714">
        <v>19</v>
      </c>
      <c r="V65" s="708">
        <v>20</v>
      </c>
      <c r="W65" s="708">
        <v>21</v>
      </c>
      <c r="X65" s="710">
        <v>22</v>
      </c>
      <c r="Y65" s="708">
        <v>23</v>
      </c>
      <c r="Z65" s="708">
        <v>24</v>
      </c>
      <c r="AA65" s="712">
        <v>25</v>
      </c>
      <c r="AB65" s="713">
        <v>26</v>
      </c>
      <c r="AC65" s="708">
        <v>27</v>
      </c>
      <c r="AD65" s="708">
        <v>28</v>
      </c>
      <c r="AE65" s="708">
        <v>29</v>
      </c>
      <c r="AF65" s="710">
        <v>30</v>
      </c>
      <c r="AG65" s="712">
        <v>31</v>
      </c>
      <c r="AH65" s="227"/>
    </row>
    <row r="66" spans="1:34" ht="14.45" customHeight="1" thickBot="1" x14ac:dyDescent="0.3">
      <c r="A66" s="609" t="s">
        <v>143</v>
      </c>
      <c r="B66" s="1082" t="s">
        <v>1</v>
      </c>
      <c r="C66" s="295">
        <f>+MAI!D60</f>
        <v>0</v>
      </c>
      <c r="D66" s="296">
        <f>+MAI!E60</f>
        <v>0</v>
      </c>
      <c r="E66" s="296" t="str">
        <f>+MAI!F60</f>
        <v>FE</v>
      </c>
      <c r="F66" s="716" t="str">
        <f>+MAI!G60</f>
        <v>FE</v>
      </c>
      <c r="G66" s="295">
        <f>+MAI!H60</f>
        <v>0</v>
      </c>
      <c r="H66" s="296" t="str">
        <f>+MAI!I60</f>
        <v>DTS5S1</v>
      </c>
      <c r="I66" s="296" t="str">
        <f>+MAI!J60</f>
        <v>D</v>
      </c>
      <c r="J66" s="296" t="str">
        <f>+MAI!K60</f>
        <v>N</v>
      </c>
      <c r="K66" s="296">
        <f>+MAI!L60</f>
        <v>0</v>
      </c>
      <c r="L66" s="296">
        <f>+MAI!M60</f>
        <v>0</v>
      </c>
      <c r="M66" s="297" t="str">
        <f>+MAI!N60</f>
        <v>SE</v>
      </c>
      <c r="N66" s="717" t="str">
        <f>+MAI!O60</f>
        <v>SE</v>
      </c>
      <c r="O66" s="296">
        <f>+MAI!P60</f>
        <v>0</v>
      </c>
      <c r="P66" s="296">
        <f>+MAI!Q60</f>
        <v>0</v>
      </c>
      <c r="Q66" s="296" t="str">
        <f>+MAI!R60</f>
        <v>SE</v>
      </c>
      <c r="R66" s="296" t="str">
        <f>+MAI!S60</f>
        <v>SE</v>
      </c>
      <c r="S66" s="296">
        <f>+MAI!T60</f>
        <v>0</v>
      </c>
      <c r="T66" s="716">
        <f>+MAI!U60</f>
        <v>0</v>
      </c>
      <c r="U66" s="295" t="str">
        <f>+MAI!V60</f>
        <v>D</v>
      </c>
      <c r="V66" s="296" t="str">
        <f>+MAI!W60</f>
        <v>D</v>
      </c>
      <c r="W66" s="296" t="str">
        <f>+MAI!X60</f>
        <v>N</v>
      </c>
      <c r="X66" s="296" t="str">
        <f>+MAI!Y60</f>
        <v>N</v>
      </c>
      <c r="Y66" s="296" t="str">
        <f>+MAI!Z60</f>
        <v>N</v>
      </c>
      <c r="Z66" s="296" t="str">
        <f>+MAI!AA60</f>
        <v>N</v>
      </c>
      <c r="AA66" s="297">
        <f>+MAI!AB60</f>
        <v>0</v>
      </c>
      <c r="AB66" s="717">
        <f>+MAI!AC60</f>
        <v>0</v>
      </c>
      <c r="AC66" s="296" t="str">
        <f>+MAI!AD60</f>
        <v>D</v>
      </c>
      <c r="AD66" s="296" t="str">
        <f>+MAI!AE60</f>
        <v>N</v>
      </c>
      <c r="AE66" s="296">
        <f>+MAI!AF60</f>
        <v>0</v>
      </c>
      <c r="AF66" s="296" t="str">
        <f>+MAI!AG60</f>
        <v>D</v>
      </c>
      <c r="AG66" s="297" t="str">
        <f>+MAI!AH60</f>
        <v>D</v>
      </c>
      <c r="AH66" s="227"/>
    </row>
    <row r="67" spans="1:34" ht="14.45" customHeight="1" x14ac:dyDescent="0.25">
      <c r="A67" s="609" t="s">
        <v>147</v>
      </c>
      <c r="B67" s="1082" t="s">
        <v>2</v>
      </c>
      <c r="C67" s="278">
        <f>+MAI!D61</f>
        <v>0</v>
      </c>
      <c r="D67" s="277">
        <f>+MAI!E61</f>
        <v>0</v>
      </c>
      <c r="E67" s="277" t="str">
        <f>+MAI!F61</f>
        <v>D</v>
      </c>
      <c r="F67" s="298" t="str">
        <f>+MAI!G61</f>
        <v>N</v>
      </c>
      <c r="G67" s="278">
        <f>+MAI!H61</f>
        <v>0</v>
      </c>
      <c r="H67" s="277">
        <f>+MAI!I61</f>
        <v>0</v>
      </c>
      <c r="I67" s="277" t="str">
        <f>+MAI!J61</f>
        <v>D</v>
      </c>
      <c r="J67" s="277" t="str">
        <f>+MAI!K61</f>
        <v>N</v>
      </c>
      <c r="K67" s="277">
        <f>+MAI!L61</f>
        <v>0</v>
      </c>
      <c r="L67" s="277">
        <f>+MAI!M61</f>
        <v>0</v>
      </c>
      <c r="M67" s="281" t="str">
        <f>+MAI!N61</f>
        <v>D</v>
      </c>
      <c r="N67" s="300" t="str">
        <f>+MAI!O61</f>
        <v>N</v>
      </c>
      <c r="O67" s="277">
        <f>+MAI!P61</f>
        <v>0</v>
      </c>
      <c r="P67" s="277">
        <f>+MAI!Q61</f>
        <v>0</v>
      </c>
      <c r="Q67" s="277" t="str">
        <f>+MAI!R61</f>
        <v>D</v>
      </c>
      <c r="R67" s="277" t="str">
        <f>+MAI!S61</f>
        <v>D</v>
      </c>
      <c r="S67" s="277">
        <f>+MAI!T61</f>
        <v>0</v>
      </c>
      <c r="T67" s="298">
        <f>+MAI!U61</f>
        <v>0</v>
      </c>
      <c r="U67" s="278" t="str">
        <f>+MAI!V61</f>
        <v>D</v>
      </c>
      <c r="V67" s="277" t="str">
        <f>+MAI!W61</f>
        <v>N</v>
      </c>
      <c r="W67" s="277">
        <f>+MAI!X61</f>
        <v>0</v>
      </c>
      <c r="X67" s="277" t="str">
        <f>+MAI!Y61</f>
        <v>N</v>
      </c>
      <c r="Y67" s="277" t="str">
        <f>+MAI!Z61</f>
        <v>N</v>
      </c>
      <c r="Z67" s="277" t="str">
        <f>+MAI!AA61</f>
        <v>N</v>
      </c>
      <c r="AA67" s="281">
        <f>+MAI!AB61</f>
        <v>0</v>
      </c>
      <c r="AB67" s="300">
        <f>+MAI!AC61</f>
        <v>0</v>
      </c>
      <c r="AC67" s="277" t="str">
        <f>+MAI!AD61</f>
        <v>D</v>
      </c>
      <c r="AD67" s="277" t="str">
        <f>+MAI!AE61</f>
        <v>N</v>
      </c>
      <c r="AE67" s="277" t="str">
        <f>+MAI!AF61</f>
        <v>N</v>
      </c>
      <c r="AF67" s="277">
        <f>+MAI!AG61</f>
        <v>0</v>
      </c>
      <c r="AG67" s="281" t="str">
        <f>+MAI!AH61</f>
        <v>D</v>
      </c>
      <c r="AH67" s="227"/>
    </row>
    <row r="68" spans="1:34" ht="14.45" customHeight="1" x14ac:dyDescent="0.25">
      <c r="A68" s="610" t="s">
        <v>149</v>
      </c>
      <c r="B68" s="1083" t="s">
        <v>2</v>
      </c>
      <c r="C68" s="278">
        <f>+MAI!D62</f>
        <v>0</v>
      </c>
      <c r="D68" s="277">
        <f>+MAI!E62</f>
        <v>0</v>
      </c>
      <c r="E68" s="277" t="str">
        <f>+MAI!F62</f>
        <v>D</v>
      </c>
      <c r="F68" s="298" t="str">
        <f>+MAI!G62</f>
        <v>N</v>
      </c>
      <c r="G68" s="278" t="str">
        <f>+MAI!H62</f>
        <v>NTS5S1</v>
      </c>
      <c r="H68" s="277">
        <f>+MAI!I62</f>
        <v>0</v>
      </c>
      <c r="I68" s="277" t="str">
        <f>+MAI!J62</f>
        <v>D</v>
      </c>
      <c r="J68" s="277" t="str">
        <f>+MAI!K62</f>
        <v>N</v>
      </c>
      <c r="K68" s="277" t="str">
        <f>+MAI!L62</f>
        <v>NTS1</v>
      </c>
      <c r="L68" s="277" t="str">
        <f>+MAI!M62</f>
        <v>NTSDS1</v>
      </c>
      <c r="M68" s="281" t="str">
        <f>+MAI!N62</f>
        <v>T</v>
      </c>
      <c r="N68" s="300" t="str">
        <f>+MAI!O62</f>
        <v>N</v>
      </c>
      <c r="O68" s="277">
        <f>+MAI!P62</f>
        <v>0</v>
      </c>
      <c r="P68" s="277">
        <f>+MAI!Q62</f>
        <v>0</v>
      </c>
      <c r="Q68" s="277" t="str">
        <f>+MAI!R62</f>
        <v>D</v>
      </c>
      <c r="R68" s="277" t="str">
        <f>+MAI!S62</f>
        <v>D</v>
      </c>
      <c r="S68" s="277">
        <f>+MAI!T62</f>
        <v>0</v>
      </c>
      <c r="T68" s="298">
        <f>+MAI!U62</f>
        <v>0</v>
      </c>
      <c r="U68" s="278" t="str">
        <f>+MAI!V62</f>
        <v>D</v>
      </c>
      <c r="V68" s="277" t="str">
        <f>+MAI!W62</f>
        <v>N</v>
      </c>
      <c r="W68" s="277">
        <f>+MAI!X62</f>
        <v>0</v>
      </c>
      <c r="X68" s="277">
        <f>+MAI!Y62</f>
        <v>0</v>
      </c>
      <c r="Y68" s="277" t="str">
        <f>+MAI!Z62</f>
        <v>N</v>
      </c>
      <c r="Z68" s="277" t="str">
        <f>+MAI!AA62</f>
        <v>N</v>
      </c>
      <c r="AA68" s="281">
        <f>+MAI!AB62</f>
        <v>0</v>
      </c>
      <c r="AB68" s="300" t="str">
        <f>+MAI!AC62</f>
        <v>D</v>
      </c>
      <c r="AC68" s="277" t="str">
        <f>+MAI!AD62</f>
        <v>D</v>
      </c>
      <c r="AD68" s="277" t="str">
        <f>+MAI!AE62</f>
        <v>N</v>
      </c>
      <c r="AE68" s="277">
        <f>+MAI!AF62</f>
        <v>0</v>
      </c>
      <c r="AF68" s="277" t="str">
        <f>+MAI!AG62</f>
        <v>D</v>
      </c>
      <c r="AG68" s="281" t="str">
        <f>+MAI!AH62</f>
        <v>D</v>
      </c>
      <c r="AH68" s="227"/>
    </row>
    <row r="69" spans="1:34" ht="14.45" customHeight="1" x14ac:dyDescent="0.25">
      <c r="A69" s="610" t="s">
        <v>151</v>
      </c>
      <c r="B69" s="1083" t="s">
        <v>2</v>
      </c>
      <c r="C69" s="278" t="str">
        <f>+MAI!D63</f>
        <v>NTS5S</v>
      </c>
      <c r="D69" s="277">
        <f>+MAI!E63</f>
        <v>0</v>
      </c>
      <c r="E69" s="277" t="str">
        <f>+MAI!F63</f>
        <v>D</v>
      </c>
      <c r="F69" s="298" t="str">
        <f>+MAI!G63</f>
        <v>N</v>
      </c>
      <c r="G69" s="278">
        <f>+MAI!H63</f>
        <v>0</v>
      </c>
      <c r="H69" s="277">
        <f>+MAI!I63</f>
        <v>0</v>
      </c>
      <c r="I69" s="277" t="str">
        <f>+MAI!J63</f>
        <v>D</v>
      </c>
      <c r="J69" s="277" t="str">
        <f>+MAI!K63</f>
        <v>N</v>
      </c>
      <c r="K69" s="277">
        <f>+MAI!L63</f>
        <v>0</v>
      </c>
      <c r="L69" s="277">
        <f>+MAI!M63</f>
        <v>0</v>
      </c>
      <c r="M69" s="281" t="str">
        <f>+MAI!N63</f>
        <v>D</v>
      </c>
      <c r="N69" s="300" t="str">
        <f>+MAI!O63</f>
        <v>N</v>
      </c>
      <c r="O69" s="277">
        <f>+MAI!P63</f>
        <v>0</v>
      </c>
      <c r="P69" s="277" t="str">
        <f>+MAI!Q63</f>
        <v>DTS1</v>
      </c>
      <c r="Q69" s="277" t="str">
        <f>+MAI!R63</f>
        <v>D</v>
      </c>
      <c r="R69" s="277" t="str">
        <f>+MAI!S63</f>
        <v>D</v>
      </c>
      <c r="S69" s="277">
        <f>+MAI!T63</f>
        <v>0</v>
      </c>
      <c r="T69" s="298">
        <f>+MAI!U63</f>
        <v>0</v>
      </c>
      <c r="U69" s="278" t="str">
        <f>+MAI!V63</f>
        <v>D</v>
      </c>
      <c r="V69" s="277" t="str">
        <f>+MAI!W63</f>
        <v>D</v>
      </c>
      <c r="W69" s="277">
        <f>+MAI!X63</f>
        <v>0</v>
      </c>
      <c r="X69" s="277">
        <f>+MAI!Y63</f>
        <v>0</v>
      </c>
      <c r="Y69" s="277" t="str">
        <f>+MAI!Z63</f>
        <v>N</v>
      </c>
      <c r="Z69" s="277" t="str">
        <f>+MAI!AA63</f>
        <v>N</v>
      </c>
      <c r="AA69" s="281">
        <f>+MAI!AB63</f>
        <v>0</v>
      </c>
      <c r="AB69" s="300">
        <f>+MAI!AC63</f>
        <v>0</v>
      </c>
      <c r="AC69" s="277" t="str">
        <f>+MAI!AD63</f>
        <v>D</v>
      </c>
      <c r="AD69" s="277" t="str">
        <f>+MAI!AE63</f>
        <v>N</v>
      </c>
      <c r="AE69" s="277">
        <f>+MAI!AF63</f>
        <v>0</v>
      </c>
      <c r="AF69" s="277" t="str">
        <f>+MAI!AG63</f>
        <v>D</v>
      </c>
      <c r="AG69" s="281" t="str">
        <f>+MAI!AH63</f>
        <v>D</v>
      </c>
      <c r="AH69" s="227"/>
    </row>
    <row r="70" spans="1:34" ht="14.45" customHeight="1" x14ac:dyDescent="0.25">
      <c r="A70" s="775" t="s">
        <v>102</v>
      </c>
      <c r="B70" s="1681" t="s">
        <v>2</v>
      </c>
      <c r="C70" s="324">
        <f>+MAI!D64</f>
        <v>0</v>
      </c>
      <c r="D70" s="325">
        <f>+MAI!E64</f>
        <v>0</v>
      </c>
      <c r="E70" s="325" t="str">
        <f>+MAI!F64</f>
        <v>FE</v>
      </c>
      <c r="F70" s="719" t="str">
        <f>+MAI!G64</f>
        <v>FE</v>
      </c>
      <c r="G70" s="324" t="str">
        <f>+MAI!H64</f>
        <v>FE</v>
      </c>
      <c r="H70" s="325" t="str">
        <f>+MAI!I64</f>
        <v>FE</v>
      </c>
      <c r="I70" s="325" t="str">
        <f>+MAI!J64</f>
        <v>FE</v>
      </c>
      <c r="J70" s="325" t="str">
        <f>+MAI!K64</f>
        <v>N</v>
      </c>
      <c r="K70" s="325">
        <f>+MAI!L64</f>
        <v>0</v>
      </c>
      <c r="L70" s="325">
        <f>+MAI!M64</f>
        <v>0</v>
      </c>
      <c r="M70" s="326" t="str">
        <f>+MAI!N64</f>
        <v>D</v>
      </c>
      <c r="N70" s="720" t="str">
        <f>+MAI!O64</f>
        <v>N</v>
      </c>
      <c r="O70" s="325">
        <f>+MAI!P64</f>
        <v>0</v>
      </c>
      <c r="P70" s="325">
        <f>+MAI!Q64</f>
        <v>0</v>
      </c>
      <c r="Q70" s="325" t="str">
        <f>+MAI!R64</f>
        <v>D</v>
      </c>
      <c r="R70" s="325" t="str">
        <f>+MAI!S64</f>
        <v>NT</v>
      </c>
      <c r="S70" s="325">
        <f>+MAI!T64</f>
        <v>0</v>
      </c>
      <c r="T70" s="719">
        <f>+MAI!U64</f>
        <v>0</v>
      </c>
      <c r="U70" s="324" t="str">
        <f>+MAI!V64</f>
        <v>D</v>
      </c>
      <c r="V70" s="325" t="str">
        <f>+MAI!W64</f>
        <v>N</v>
      </c>
      <c r="W70" s="325" t="str">
        <f>+MAI!X64</f>
        <v>N</v>
      </c>
      <c r="X70" s="325">
        <f>+MAI!Y64</f>
        <v>0</v>
      </c>
      <c r="Y70" s="325" t="str">
        <f>+MAI!Z64</f>
        <v>N</v>
      </c>
      <c r="Z70" s="325" t="str">
        <f>+MAI!AA64</f>
        <v>N</v>
      </c>
      <c r="AA70" s="326">
        <f>+MAI!AB64</f>
        <v>0</v>
      </c>
      <c r="AB70" s="720">
        <f>+MAI!AC64</f>
        <v>0</v>
      </c>
      <c r="AC70" s="325" t="str">
        <f>+MAI!AD64</f>
        <v>N</v>
      </c>
      <c r="AD70" s="325" t="str">
        <f>+MAI!AE64</f>
        <v>N</v>
      </c>
      <c r="AE70" s="325">
        <f>+MAI!AF64</f>
        <v>0</v>
      </c>
      <c r="AF70" s="325">
        <f>+MAI!AG64</f>
        <v>0</v>
      </c>
      <c r="AG70" s="326" t="str">
        <f>+MAI!AH64</f>
        <v>D</v>
      </c>
      <c r="AH70" s="227"/>
    </row>
    <row r="71" spans="1:34" ht="14.45" customHeight="1" x14ac:dyDescent="0.25">
      <c r="A71" s="1680" t="s">
        <v>161</v>
      </c>
      <c r="B71" s="1683" t="s">
        <v>2</v>
      </c>
      <c r="C71" s="277">
        <f>+MAI!D65</f>
        <v>0</v>
      </c>
      <c r="D71" s="277">
        <f>+MAI!E65</f>
        <v>0</v>
      </c>
      <c r="E71" s="277" t="str">
        <f>+MAI!F65</f>
        <v>D</v>
      </c>
      <c r="F71" s="277" t="str">
        <f>+MAI!G65</f>
        <v>N</v>
      </c>
      <c r="G71" s="277">
        <f>+MAI!H65</f>
        <v>0</v>
      </c>
      <c r="H71" s="277">
        <f>+MAI!I65</f>
        <v>0</v>
      </c>
      <c r="I71" s="277" t="str">
        <f>+MAI!J65</f>
        <v>D</v>
      </c>
      <c r="J71" s="277" t="str">
        <f>+MAI!K65</f>
        <v>N</v>
      </c>
      <c r="K71" s="277">
        <f>+MAI!L65</f>
        <v>0</v>
      </c>
      <c r="L71" s="277">
        <f>+MAI!M65</f>
        <v>0</v>
      </c>
      <c r="M71" s="277" t="str">
        <f>+MAI!N65</f>
        <v>D</v>
      </c>
      <c r="N71" s="277" t="str">
        <f>+MAI!O65</f>
        <v>N</v>
      </c>
      <c r="O71" s="277">
        <f>+MAI!P65</f>
        <v>0</v>
      </c>
      <c r="P71" s="277" t="str">
        <f>+MAI!Q65</f>
        <v>NT</v>
      </c>
      <c r="Q71" s="277" t="str">
        <f>+MAI!R65</f>
        <v>T</v>
      </c>
      <c r="R71" s="277" t="str">
        <f>+MAI!S65</f>
        <v>D</v>
      </c>
      <c r="S71" s="277">
        <f>+MAI!T65</f>
        <v>0</v>
      </c>
      <c r="T71" s="277">
        <f>+MAI!U65</f>
        <v>0</v>
      </c>
      <c r="U71" s="277" t="str">
        <f>+MAI!V65</f>
        <v>D</v>
      </c>
      <c r="V71" s="277" t="str">
        <f>+MAI!W65</f>
        <v>N</v>
      </c>
      <c r="W71" s="277">
        <f>+MAI!X65</f>
        <v>0</v>
      </c>
      <c r="X71" s="277" t="str">
        <f>+MAI!Y65</f>
        <v>D</v>
      </c>
      <c r="Y71" s="277" t="str">
        <f>+MAI!Z65</f>
        <v>N</v>
      </c>
      <c r="Z71" s="277" t="str">
        <f>+MAI!AA65</f>
        <v>N</v>
      </c>
      <c r="AA71" s="277">
        <f>+MAI!AB65</f>
        <v>0</v>
      </c>
      <c r="AB71" s="277">
        <f>+MAI!AC65</f>
        <v>0</v>
      </c>
      <c r="AC71" s="277" t="str">
        <f>+MAI!AD65</f>
        <v>D</v>
      </c>
      <c r="AD71" s="277" t="str">
        <f>+MAI!AE65</f>
        <v>N</v>
      </c>
      <c r="AE71" s="277">
        <f>+MAI!AF65</f>
        <v>0</v>
      </c>
      <c r="AF71" s="277">
        <f>+MAI!AG65</f>
        <v>0</v>
      </c>
      <c r="AG71" s="277" t="str">
        <f>+MAI!AH65</f>
        <v>D</v>
      </c>
      <c r="AH71" s="227"/>
    </row>
    <row r="72" spans="1:34" ht="14.45" customHeight="1" x14ac:dyDescent="0.25">
      <c r="A72" s="1680" t="s">
        <v>126</v>
      </c>
      <c r="B72" s="1683" t="s">
        <v>3</v>
      </c>
      <c r="C72" s="277">
        <f>+MAI!D66</f>
        <v>0</v>
      </c>
      <c r="D72" s="277">
        <f>+MAI!E66</f>
        <v>0</v>
      </c>
      <c r="E72" s="277">
        <f>+MAI!F66</f>
        <v>0</v>
      </c>
      <c r="F72" s="277">
        <f>+MAI!G66</f>
        <v>0</v>
      </c>
      <c r="G72" s="277">
        <f>+MAI!H66</f>
        <v>0</v>
      </c>
      <c r="H72" s="277">
        <f>+MAI!I66</f>
        <v>0</v>
      </c>
      <c r="I72" s="277">
        <f>+MAI!J66</f>
        <v>0</v>
      </c>
      <c r="J72" s="277">
        <f>+MAI!K66</f>
        <v>0</v>
      </c>
      <c r="K72" s="277">
        <f>+MAI!L66</f>
        <v>0</v>
      </c>
      <c r="L72" s="277">
        <f>+MAI!M66</f>
        <v>0</v>
      </c>
      <c r="M72" s="277">
        <f>+MAI!N66</f>
        <v>0</v>
      </c>
      <c r="N72" s="277">
        <f>+MAI!O66</f>
        <v>0</v>
      </c>
      <c r="O72" s="277">
        <f>+MAI!P66</f>
        <v>0</v>
      </c>
      <c r="P72" s="277">
        <f>+MAI!Q66</f>
        <v>0</v>
      </c>
      <c r="Q72" s="277">
        <f>+MAI!R66</f>
        <v>0</v>
      </c>
      <c r="R72" s="277">
        <f>+MAI!S66</f>
        <v>0</v>
      </c>
      <c r="S72" s="277">
        <f>+MAI!T66</f>
        <v>0</v>
      </c>
      <c r="T72" s="277">
        <f>+MAI!U66</f>
        <v>0</v>
      </c>
      <c r="U72" s="277">
        <f>+MAI!V66</f>
        <v>0</v>
      </c>
      <c r="V72" s="277">
        <f>+MAI!W66</f>
        <v>0</v>
      </c>
      <c r="W72" s="277">
        <f>+MAI!X66</f>
        <v>0</v>
      </c>
      <c r="X72" s="277">
        <f>+MAI!Y66</f>
        <v>0</v>
      </c>
      <c r="Y72" s="277">
        <f>+MAI!Z66</f>
        <v>0</v>
      </c>
      <c r="Z72" s="277">
        <f>+MAI!AA66</f>
        <v>0</v>
      </c>
      <c r="AA72" s="277">
        <f>+MAI!AB66</f>
        <v>0</v>
      </c>
      <c r="AB72" s="277">
        <f>+MAI!AC66</f>
        <v>0</v>
      </c>
      <c r="AC72" s="277">
        <f>+MAI!AD66</f>
        <v>0</v>
      </c>
      <c r="AD72" s="277">
        <f>+MAI!AE66</f>
        <v>0</v>
      </c>
      <c r="AE72" s="277">
        <f>+MAI!AF66</f>
        <v>0</v>
      </c>
      <c r="AF72" s="277">
        <f>+MAI!AG66</f>
        <v>0</v>
      </c>
      <c r="AG72" s="277">
        <f>+MAI!AH66</f>
        <v>0</v>
      </c>
      <c r="AH72" s="227"/>
    </row>
    <row r="73" spans="1:34" ht="14.45" customHeight="1" x14ac:dyDescent="0.25">
      <c r="A73" s="610" t="s">
        <v>139</v>
      </c>
      <c r="B73" s="1083" t="s">
        <v>3</v>
      </c>
      <c r="C73" s="278" t="str">
        <f>+MAI!D67</f>
        <v>NT</v>
      </c>
      <c r="D73" s="277">
        <f>+MAI!E67</f>
        <v>0</v>
      </c>
      <c r="E73" s="277" t="str">
        <f>+MAI!F67</f>
        <v>D</v>
      </c>
      <c r="F73" s="298" t="str">
        <f>+MAI!G67</f>
        <v>N</v>
      </c>
      <c r="G73" s="278">
        <f>+MAI!H67</f>
        <v>0</v>
      </c>
      <c r="H73" s="277" t="str">
        <f>+MAI!I67</f>
        <v>D</v>
      </c>
      <c r="I73" s="277">
        <f>+MAI!J67</f>
        <v>0</v>
      </c>
      <c r="J73" s="277">
        <f>+MAI!K67</f>
        <v>0</v>
      </c>
      <c r="K73" s="277" t="str">
        <f>+MAI!L67</f>
        <v>DT</v>
      </c>
      <c r="L73" s="277" t="str">
        <f>+MAI!M67</f>
        <v>NT</v>
      </c>
      <c r="M73" s="281" t="str">
        <f>+MAI!N67</f>
        <v>T</v>
      </c>
      <c r="N73" s="300" t="str">
        <f>+MAI!O67</f>
        <v>N</v>
      </c>
      <c r="O73" s="277">
        <f>+MAI!P67</f>
        <v>0</v>
      </c>
      <c r="P73" s="277" t="str">
        <f>+MAI!Q67</f>
        <v>D</v>
      </c>
      <c r="Q73" s="277">
        <f>+MAI!R67</f>
        <v>0</v>
      </c>
      <c r="R73" s="277" t="str">
        <f>+MAI!S67</f>
        <v>T</v>
      </c>
      <c r="S73" s="277">
        <f>+MAI!T67</f>
        <v>0</v>
      </c>
      <c r="T73" s="298">
        <f>+MAI!U67</f>
        <v>0</v>
      </c>
      <c r="U73" s="278" t="str">
        <f>+MAI!V67</f>
        <v>FE</v>
      </c>
      <c r="V73" s="277" t="str">
        <f>+MAI!W67</f>
        <v>FE</v>
      </c>
      <c r="W73" s="277" t="str">
        <f>+MAI!X67</f>
        <v>FES</v>
      </c>
      <c r="X73" s="277" t="str">
        <f>+MAI!Y67</f>
        <v>FED</v>
      </c>
      <c r="Y73" s="277" t="str">
        <f>+MAI!Z67</f>
        <v>FE</v>
      </c>
      <c r="Z73" s="277" t="str">
        <f>+MAI!AA67</f>
        <v>FE</v>
      </c>
      <c r="AA73" s="281" t="str">
        <f>+MAI!AB67</f>
        <v>FE</v>
      </c>
      <c r="AB73" s="300" t="str">
        <f>+MAI!AC67</f>
        <v>FE</v>
      </c>
      <c r="AC73" s="277" t="str">
        <f>+MAI!AD67</f>
        <v>FE</v>
      </c>
      <c r="AD73" s="277" t="str">
        <f>+MAI!AE67</f>
        <v>FE</v>
      </c>
      <c r="AE73" s="277" t="str">
        <f>+MAI!AF67</f>
        <v>FES</v>
      </c>
      <c r="AF73" s="277" t="str">
        <f>+MAI!AG67</f>
        <v>FED</v>
      </c>
      <c r="AG73" s="281" t="str">
        <f>+MAI!AH67</f>
        <v>FE</v>
      </c>
      <c r="AH73" s="227"/>
    </row>
    <row r="74" spans="1:34" ht="14.45" customHeight="1" x14ac:dyDescent="0.25">
      <c r="A74" s="610" t="s">
        <v>86</v>
      </c>
      <c r="B74" s="1083" t="s">
        <v>3</v>
      </c>
      <c r="C74" s="278">
        <f>+MAI!D68</f>
        <v>0</v>
      </c>
      <c r="D74" s="277">
        <f>+MAI!E68</f>
        <v>0</v>
      </c>
      <c r="E74" s="277" t="str">
        <f>+MAI!F68</f>
        <v>FE</v>
      </c>
      <c r="F74" s="298" t="str">
        <f>+MAI!G68</f>
        <v>FE</v>
      </c>
      <c r="G74" s="278" t="str">
        <f>+MAI!H68</f>
        <v>FE</v>
      </c>
      <c r="H74" s="277" t="str">
        <f>+MAI!I68</f>
        <v>FE</v>
      </c>
      <c r="I74" s="277" t="str">
        <f>+MAI!J68</f>
        <v>FE</v>
      </c>
      <c r="J74" s="277" t="str">
        <f>+MAI!K68</f>
        <v>N</v>
      </c>
      <c r="K74" s="277">
        <f>+MAI!L68</f>
        <v>0</v>
      </c>
      <c r="L74" s="277">
        <f>+MAI!M68</f>
        <v>0</v>
      </c>
      <c r="M74" s="281" t="str">
        <f>+MAI!N68</f>
        <v>D</v>
      </c>
      <c r="N74" s="300" t="str">
        <f>+MAI!O68</f>
        <v>N</v>
      </c>
      <c r="O74" s="277">
        <f>+MAI!P68</f>
        <v>0</v>
      </c>
      <c r="P74" s="277">
        <f>+MAI!Q68</f>
        <v>0</v>
      </c>
      <c r="Q74" s="277" t="str">
        <f>+MAI!R68</f>
        <v>D</v>
      </c>
      <c r="R74" s="277" t="str">
        <f>+MAI!S68</f>
        <v>D</v>
      </c>
      <c r="S74" s="277">
        <f>+MAI!T68</f>
        <v>0</v>
      </c>
      <c r="T74" s="298" t="str">
        <f>+MAI!U68</f>
        <v>D</v>
      </c>
      <c r="U74" s="278" t="str">
        <f>+MAI!V68</f>
        <v>D</v>
      </c>
      <c r="V74" s="277" t="str">
        <f>+MAI!W68</f>
        <v>N</v>
      </c>
      <c r="W74" s="277">
        <f>+MAI!X68</f>
        <v>0</v>
      </c>
      <c r="X74" s="277">
        <f>+MAI!Y68</f>
        <v>0</v>
      </c>
      <c r="Y74" s="277" t="str">
        <f>+MAI!Z68</f>
        <v>N</v>
      </c>
      <c r="Z74" s="277" t="str">
        <f>+MAI!AA68</f>
        <v>N</v>
      </c>
      <c r="AA74" s="281">
        <f>+MAI!AB68</f>
        <v>0</v>
      </c>
      <c r="AB74" s="300">
        <f>+MAI!AC68</f>
        <v>0</v>
      </c>
      <c r="AC74" s="277" t="str">
        <f>+MAI!AD68</f>
        <v>D</v>
      </c>
      <c r="AD74" s="277" t="str">
        <f>+MAI!AE68</f>
        <v>N</v>
      </c>
      <c r="AE74" s="277">
        <f>+MAI!AF68</f>
        <v>0</v>
      </c>
      <c r="AF74" s="277">
        <f>+MAI!AG68</f>
        <v>0</v>
      </c>
      <c r="AG74" s="281" t="str">
        <f>+MAI!AH68</f>
        <v>D</v>
      </c>
      <c r="AH74" s="227"/>
    </row>
    <row r="75" spans="1:34" ht="14.45" customHeight="1" x14ac:dyDescent="0.25">
      <c r="A75" s="610" t="s">
        <v>170</v>
      </c>
      <c r="B75" s="1083" t="s">
        <v>3</v>
      </c>
      <c r="C75" s="278" t="str">
        <f>+MAI!D69</f>
        <v>B</v>
      </c>
      <c r="D75" s="277" t="str">
        <f>+MAI!E69</f>
        <v>B</v>
      </c>
      <c r="E75" s="277">
        <f>+MAI!F69</f>
        <v>0</v>
      </c>
      <c r="F75" s="298">
        <f>+MAI!G69</f>
        <v>0</v>
      </c>
      <c r="G75" s="278" t="str">
        <f>+MAI!H69</f>
        <v>B</v>
      </c>
      <c r="H75" s="277" t="str">
        <f>+MAI!I69</f>
        <v>B</v>
      </c>
      <c r="I75" s="277" t="str">
        <f>+MAI!J69</f>
        <v>B</v>
      </c>
      <c r="J75" s="277" t="str">
        <f>+MAI!K69</f>
        <v>B</v>
      </c>
      <c r="K75" s="277" t="str">
        <f>+MAI!L69</f>
        <v>B</v>
      </c>
      <c r="L75" s="277">
        <f>+MAI!M69</f>
        <v>0</v>
      </c>
      <c r="M75" s="281">
        <f>+MAI!N69</f>
        <v>0</v>
      </c>
      <c r="N75" s="300" t="str">
        <f>+MAI!O69</f>
        <v>B</v>
      </c>
      <c r="O75" s="277" t="str">
        <f>+MAI!P69</f>
        <v>B</v>
      </c>
      <c r="P75" s="277" t="str">
        <f>+MAI!Q69</f>
        <v>B</v>
      </c>
      <c r="Q75" s="277" t="str">
        <f>+MAI!R69</f>
        <v>B</v>
      </c>
      <c r="R75" s="277" t="str">
        <f>+MAI!S69</f>
        <v>B</v>
      </c>
      <c r="S75" s="277">
        <f>+MAI!T69</f>
        <v>0</v>
      </c>
      <c r="T75" s="298">
        <f>+MAI!U69</f>
        <v>0</v>
      </c>
      <c r="U75" s="278" t="str">
        <f>+MAI!V69</f>
        <v>B</v>
      </c>
      <c r="V75" s="277" t="str">
        <f>+MAI!W69</f>
        <v>B</v>
      </c>
      <c r="W75" s="277" t="str">
        <f>+MAI!X69</f>
        <v>B</v>
      </c>
      <c r="X75" s="277" t="str">
        <f>+MAI!Y69</f>
        <v>B</v>
      </c>
      <c r="Y75" s="277" t="str">
        <f>+MAI!Z69</f>
        <v>B</v>
      </c>
      <c r="Z75" s="277">
        <f>+MAI!AA69</f>
        <v>0</v>
      </c>
      <c r="AA75" s="281">
        <f>+MAI!AB69</f>
        <v>0</v>
      </c>
      <c r="AB75" s="300" t="str">
        <f>+MAI!AC69</f>
        <v>B</v>
      </c>
      <c r="AC75" s="277" t="str">
        <f>+MAI!AD69</f>
        <v>B</v>
      </c>
      <c r="AD75" s="277" t="str">
        <f>+MAI!AE69</f>
        <v>B</v>
      </c>
      <c r="AE75" s="277" t="str">
        <f>+MAI!AF69</f>
        <v>B</v>
      </c>
      <c r="AF75" s="277" t="str">
        <f>+MAI!AG69</f>
        <v>B</v>
      </c>
      <c r="AG75" s="281">
        <f>+MAI!AH69</f>
        <v>0</v>
      </c>
      <c r="AH75" s="227"/>
    </row>
    <row r="76" spans="1:34" ht="14.45" customHeight="1" x14ac:dyDescent="0.25">
      <c r="A76" s="610" t="s">
        <v>166</v>
      </c>
      <c r="B76" s="1083" t="s">
        <v>3</v>
      </c>
      <c r="C76" s="278">
        <f>+MAI!D70</f>
        <v>0</v>
      </c>
      <c r="D76" s="277" t="str">
        <f>+MAI!E70</f>
        <v>DTSDS1</v>
      </c>
      <c r="E76" s="277" t="str">
        <f>+MAI!F70</f>
        <v>D</v>
      </c>
      <c r="F76" s="298" t="str">
        <f>+MAI!G70</f>
        <v>N</v>
      </c>
      <c r="G76" s="278">
        <f>+MAI!H70</f>
        <v>0</v>
      </c>
      <c r="H76" s="277">
        <f>+MAI!I70</f>
        <v>0</v>
      </c>
      <c r="I76" s="277" t="str">
        <f>+MAI!J70</f>
        <v>D</v>
      </c>
      <c r="J76" s="277" t="str">
        <f>+MAI!K70</f>
        <v>N</v>
      </c>
      <c r="K76" s="277">
        <f>+MAI!L70</f>
        <v>0</v>
      </c>
      <c r="L76" s="277">
        <f>+MAI!M70</f>
        <v>0</v>
      </c>
      <c r="M76" s="281" t="str">
        <f>+MAI!N70</f>
        <v>D</v>
      </c>
      <c r="N76" s="300" t="str">
        <f>+MAI!O70</f>
        <v>N</v>
      </c>
      <c r="O76" s="277" t="str">
        <f>+MAI!P70</f>
        <v>NTS5S1</v>
      </c>
      <c r="P76" s="277">
        <f>+MAI!Q70</f>
        <v>0</v>
      </c>
      <c r="Q76" s="277" t="str">
        <f>+MAI!R70</f>
        <v>D</v>
      </c>
      <c r="R76" s="277" t="str">
        <f>+MAI!S70</f>
        <v>D</v>
      </c>
      <c r="S76" s="277">
        <f>+MAI!T70</f>
        <v>0</v>
      </c>
      <c r="T76" s="298" t="str">
        <f>+MAI!U70</f>
        <v>D</v>
      </c>
      <c r="U76" s="278" t="str">
        <f>+MAI!V70</f>
        <v>D</v>
      </c>
      <c r="V76" s="277" t="str">
        <f>+MAI!W70</f>
        <v>N</v>
      </c>
      <c r="W76" s="277">
        <f>+MAI!X70</f>
        <v>0</v>
      </c>
      <c r="X76" s="277">
        <f>+MAI!Y70</f>
        <v>0</v>
      </c>
      <c r="Y76" s="277" t="str">
        <f>+MAI!Z70</f>
        <v>N</v>
      </c>
      <c r="Z76" s="277" t="str">
        <f>+MAI!AA70</f>
        <v>N</v>
      </c>
      <c r="AA76" s="281">
        <f>+MAI!AB70</f>
        <v>0</v>
      </c>
      <c r="AB76" s="300" t="str">
        <f>+MAI!AC70</f>
        <v>D</v>
      </c>
      <c r="AC76" s="277" t="str">
        <f>+MAI!AD70</f>
        <v>D</v>
      </c>
      <c r="AD76" s="277" t="str">
        <f>+MAI!AE70</f>
        <v>N</v>
      </c>
      <c r="AE76" s="277">
        <f>+MAI!AF70</f>
        <v>0</v>
      </c>
      <c r="AF76" s="277">
        <f>+MAI!AG70</f>
        <v>0</v>
      </c>
      <c r="AG76" s="281" t="str">
        <f>+MAI!AH70</f>
        <v>FOTS</v>
      </c>
      <c r="AH76" s="227"/>
    </row>
    <row r="77" spans="1:34" ht="14.45" customHeight="1" x14ac:dyDescent="0.25">
      <c r="A77" s="610" t="s">
        <v>115</v>
      </c>
      <c r="B77" s="1083" t="s">
        <v>3</v>
      </c>
      <c r="C77" s="278">
        <f>+MAI!D71</f>
        <v>0</v>
      </c>
      <c r="D77" s="277">
        <f>+MAI!E71</f>
        <v>0</v>
      </c>
      <c r="E77" s="277" t="str">
        <f>+MAI!F71</f>
        <v>NT</v>
      </c>
      <c r="F77" s="298" t="str">
        <f>+MAI!G71</f>
        <v>N</v>
      </c>
      <c r="G77" s="278">
        <f>+MAI!H71</f>
        <v>0</v>
      </c>
      <c r="H77" s="277">
        <f>+MAI!I71</f>
        <v>0</v>
      </c>
      <c r="I77" s="277" t="str">
        <f>+MAI!J71</f>
        <v>D</v>
      </c>
      <c r="J77" s="277" t="str">
        <f>+MAI!K71</f>
        <v>DT</v>
      </c>
      <c r="K77" s="277">
        <f>+MAI!L71</f>
        <v>0</v>
      </c>
      <c r="L77" s="277">
        <f>+MAI!M71</f>
        <v>0</v>
      </c>
      <c r="M77" s="281" t="str">
        <f>+MAI!N71</f>
        <v>FOTS</v>
      </c>
      <c r="N77" s="300" t="str">
        <f>+MAI!O71</f>
        <v>N</v>
      </c>
      <c r="O77" s="277">
        <f>+MAI!P71</f>
        <v>0</v>
      </c>
      <c r="P77" s="277">
        <f>+MAI!Q71</f>
        <v>0</v>
      </c>
      <c r="Q77" s="277" t="str">
        <f>+MAI!R71</f>
        <v>D</v>
      </c>
      <c r="R77" s="277" t="str">
        <f>+MAI!S71</f>
        <v>D</v>
      </c>
      <c r="S77" s="277">
        <f>+MAI!T71</f>
        <v>0</v>
      </c>
      <c r="T77" s="298">
        <f>+MAI!U71</f>
        <v>0</v>
      </c>
      <c r="U77" s="278" t="str">
        <f>+MAI!V71</f>
        <v>D</v>
      </c>
      <c r="V77" s="277" t="str">
        <f>+MAI!W71</f>
        <v>N</v>
      </c>
      <c r="W77" s="277">
        <f>+MAI!X71</f>
        <v>0</v>
      </c>
      <c r="X77" s="277" t="str">
        <f>+MAI!Y71</f>
        <v>D</v>
      </c>
      <c r="Y77" s="277" t="str">
        <f>+MAI!Z71</f>
        <v>N</v>
      </c>
      <c r="Z77" s="277" t="str">
        <f>+MAI!AA71</f>
        <v>T</v>
      </c>
      <c r="AA77" s="281" t="str">
        <f>+MAI!AB71</f>
        <v>DT</v>
      </c>
      <c r="AB77" s="300">
        <f>+MAI!AC71</f>
        <v>0</v>
      </c>
      <c r="AC77" s="277" t="str">
        <f>+MAI!AD71</f>
        <v>D</v>
      </c>
      <c r="AD77" s="277" t="str">
        <f>+MAI!AE71</f>
        <v>N</v>
      </c>
      <c r="AE77" s="277" t="str">
        <f>+MAI!AF71</f>
        <v>N</v>
      </c>
      <c r="AF77" s="277">
        <f>+MAI!AG71</f>
        <v>0</v>
      </c>
      <c r="AG77" s="281" t="str">
        <f>+MAI!AH71</f>
        <v>D</v>
      </c>
      <c r="AH77" s="227"/>
    </row>
    <row r="78" spans="1:34" ht="14.45" customHeight="1" x14ac:dyDescent="0.25">
      <c r="A78" s="610" t="s">
        <v>100</v>
      </c>
      <c r="B78" s="1083" t="s">
        <v>3</v>
      </c>
      <c r="C78" s="278">
        <f>+MAI!D72</f>
        <v>0</v>
      </c>
      <c r="D78" s="277">
        <f>+MAI!E72</f>
        <v>0</v>
      </c>
      <c r="E78" s="277" t="str">
        <f>+MAI!F72</f>
        <v>D</v>
      </c>
      <c r="F78" s="298" t="str">
        <f>+MAI!G72</f>
        <v>N</v>
      </c>
      <c r="G78" s="278">
        <f>+MAI!H72</f>
        <v>0</v>
      </c>
      <c r="H78" s="277" t="str">
        <f>+MAI!I72</f>
        <v>DTS1</v>
      </c>
      <c r="I78" s="277" t="str">
        <f>+MAI!J72</f>
        <v>D</v>
      </c>
      <c r="J78" s="277" t="str">
        <f>+MAI!K72</f>
        <v>N</v>
      </c>
      <c r="K78" s="277">
        <f>+MAI!L72</f>
        <v>0</v>
      </c>
      <c r="L78" s="277">
        <f>+MAI!M72</f>
        <v>0</v>
      </c>
      <c r="M78" s="281" t="str">
        <f>+MAI!N72</f>
        <v>D</v>
      </c>
      <c r="N78" s="300" t="str">
        <f>+MAI!O72</f>
        <v>N</v>
      </c>
      <c r="O78" s="277">
        <f>+MAI!P72</f>
        <v>0</v>
      </c>
      <c r="P78" s="277">
        <f>+MAI!Q72</f>
        <v>0</v>
      </c>
      <c r="Q78" s="277" t="str">
        <f>+MAI!R72</f>
        <v>D</v>
      </c>
      <c r="R78" s="277" t="str">
        <f>+MAI!S72</f>
        <v>D</v>
      </c>
      <c r="S78" s="277" t="str">
        <f>+MAI!T72</f>
        <v>N</v>
      </c>
      <c r="T78" s="298">
        <f>+MAI!U72</f>
        <v>0</v>
      </c>
      <c r="U78" s="278" t="str">
        <f>+MAI!V72</f>
        <v>D</v>
      </c>
      <c r="V78" s="277" t="str">
        <f>+MAI!W72</f>
        <v>N</v>
      </c>
      <c r="W78" s="277">
        <f>+MAI!X72</f>
        <v>0</v>
      </c>
      <c r="X78" s="277">
        <f>+MAI!Y72</f>
        <v>0</v>
      </c>
      <c r="Y78" s="277" t="str">
        <f>+MAI!Z72</f>
        <v>N</v>
      </c>
      <c r="Z78" s="277" t="str">
        <f>+MAI!AA72</f>
        <v>N</v>
      </c>
      <c r="AA78" s="281">
        <f>+MAI!AB72</f>
        <v>0</v>
      </c>
      <c r="AB78" s="300" t="str">
        <f>+MAI!AC72</f>
        <v>D</v>
      </c>
      <c r="AC78" s="277" t="str">
        <f>+MAI!AD72</f>
        <v>D</v>
      </c>
      <c r="AD78" s="277" t="str">
        <f>+MAI!AE72</f>
        <v>FE</v>
      </c>
      <c r="AE78" s="277" t="str">
        <f>+MAI!AF72</f>
        <v>FES</v>
      </c>
      <c r="AF78" s="277" t="str">
        <f>+MAI!AG72</f>
        <v>FED</v>
      </c>
      <c r="AG78" s="281" t="str">
        <f>+MAI!AH72</f>
        <v>FE</v>
      </c>
      <c r="AH78" s="227"/>
    </row>
    <row r="79" spans="1:34" ht="14.45" customHeight="1" x14ac:dyDescent="0.25">
      <c r="A79" s="610" t="s">
        <v>335</v>
      </c>
      <c r="B79" s="1083" t="s">
        <v>3</v>
      </c>
      <c r="C79" s="278" t="str">
        <f>+MAI!D73</f>
        <v>B</v>
      </c>
      <c r="D79" s="277" t="str">
        <f>+MAI!E73</f>
        <v>B</v>
      </c>
      <c r="E79" s="277">
        <f>+MAI!F73</f>
        <v>0</v>
      </c>
      <c r="F79" s="298">
        <f>+MAI!G73</f>
        <v>0</v>
      </c>
      <c r="G79" s="278" t="str">
        <f>+MAI!H73</f>
        <v>B</v>
      </c>
      <c r="H79" s="277" t="str">
        <f>+MAI!I73</f>
        <v>B</v>
      </c>
      <c r="I79" s="277" t="str">
        <f>+MAI!J73</f>
        <v>B</v>
      </c>
      <c r="J79" s="277" t="str">
        <f>+MAI!K73</f>
        <v>B</v>
      </c>
      <c r="K79" s="277" t="str">
        <f>+MAI!L73</f>
        <v>B</v>
      </c>
      <c r="L79" s="277">
        <f>+MAI!M73</f>
        <v>0</v>
      </c>
      <c r="M79" s="281">
        <f>+MAI!N73</f>
        <v>0</v>
      </c>
      <c r="N79" s="300" t="str">
        <f>+MAI!O73</f>
        <v>B</v>
      </c>
      <c r="O79" s="277" t="str">
        <f>+MAI!P73</f>
        <v>B</v>
      </c>
      <c r="P79" s="277" t="str">
        <f>+MAI!Q73</f>
        <v>B</v>
      </c>
      <c r="Q79" s="277" t="str">
        <f>+MAI!R73</f>
        <v>B</v>
      </c>
      <c r="R79" s="277" t="str">
        <f>+MAI!S73</f>
        <v>B</v>
      </c>
      <c r="S79" s="277">
        <f>+MAI!T73</f>
        <v>0</v>
      </c>
      <c r="T79" s="298">
        <f>+MAI!U73</f>
        <v>0</v>
      </c>
      <c r="U79" s="278" t="str">
        <f>+MAI!V73</f>
        <v>B</v>
      </c>
      <c r="V79" s="277" t="str">
        <f>+MAI!W73</f>
        <v>B</v>
      </c>
      <c r="W79" s="277" t="str">
        <f>+MAI!X73</f>
        <v>B</v>
      </c>
      <c r="X79" s="277" t="str">
        <f>+MAI!Y73</f>
        <v>B</v>
      </c>
      <c r="Y79" s="277" t="str">
        <f>+MAI!Z73</f>
        <v>B</v>
      </c>
      <c r="Z79" s="277">
        <f>+MAI!AA73</f>
        <v>0</v>
      </c>
      <c r="AA79" s="281">
        <f>+MAI!AB73</f>
        <v>0</v>
      </c>
      <c r="AB79" s="300" t="str">
        <f>+MAI!AC73</f>
        <v>B</v>
      </c>
      <c r="AC79" s="277" t="str">
        <f>+MAI!AD73</f>
        <v>B</v>
      </c>
      <c r="AD79" s="277" t="str">
        <f>+MAI!AE73</f>
        <v>B</v>
      </c>
      <c r="AE79" s="277" t="str">
        <f>+MAI!AF73</f>
        <v>B</v>
      </c>
      <c r="AF79" s="277" t="str">
        <f>+MAI!AG73</f>
        <v>B</v>
      </c>
      <c r="AG79" s="281">
        <f>+MAI!AH73</f>
        <v>0</v>
      </c>
      <c r="AH79" s="227"/>
    </row>
    <row r="80" spans="1:34" ht="14.45" customHeight="1" x14ac:dyDescent="0.25">
      <c r="A80" s="610" t="s">
        <v>336</v>
      </c>
      <c r="B80" s="1083" t="s">
        <v>3</v>
      </c>
      <c r="C80" s="278">
        <f>+MAI!D74</f>
        <v>0</v>
      </c>
      <c r="D80" s="277" t="str">
        <f>+MAI!E74</f>
        <v>DTSDS1</v>
      </c>
      <c r="E80" s="277" t="str">
        <f>+MAI!F74</f>
        <v>D</v>
      </c>
      <c r="F80" s="298" t="str">
        <f>+MAI!G74</f>
        <v>DT</v>
      </c>
      <c r="G80" s="278">
        <f>+MAI!H74</f>
        <v>0</v>
      </c>
      <c r="H80" s="277">
        <f>+MAI!I74</f>
        <v>0</v>
      </c>
      <c r="I80" s="277" t="str">
        <f>+MAI!J74</f>
        <v>D</v>
      </c>
      <c r="J80" s="277" t="str">
        <f>+MAI!K74</f>
        <v>N</v>
      </c>
      <c r="K80" s="277" t="str">
        <f>+MAI!L74</f>
        <v>NTS1</v>
      </c>
      <c r="L80" s="277">
        <f>+MAI!M74</f>
        <v>0</v>
      </c>
      <c r="M80" s="281" t="str">
        <f>+MAI!N74</f>
        <v>NTS1</v>
      </c>
      <c r="N80" s="300" t="str">
        <f>+MAI!O74</f>
        <v>N</v>
      </c>
      <c r="O80" s="277">
        <f>+MAI!P74</f>
        <v>0</v>
      </c>
      <c r="P80" s="277">
        <f>+MAI!Q74</f>
        <v>0</v>
      </c>
      <c r="Q80" s="277" t="str">
        <f>+MAI!R74</f>
        <v>D</v>
      </c>
      <c r="R80" s="277" t="str">
        <f>+MAI!S74</f>
        <v>D</v>
      </c>
      <c r="S80" s="277" t="str">
        <f>+MAI!T74</f>
        <v>N</v>
      </c>
      <c r="T80" s="298">
        <f>+MAI!U74</f>
        <v>0</v>
      </c>
      <c r="U80" s="278" t="str">
        <f>+MAI!V74</f>
        <v>D</v>
      </c>
      <c r="V80" s="277" t="str">
        <f>+MAI!W74</f>
        <v>N</v>
      </c>
      <c r="W80" s="277">
        <f>+MAI!X74</f>
        <v>0</v>
      </c>
      <c r="X80" s="277">
        <f>+MAI!Y74</f>
        <v>0</v>
      </c>
      <c r="Y80" s="277" t="str">
        <f>+MAI!Z74</f>
        <v>N</v>
      </c>
      <c r="Z80" s="277" t="str">
        <f>+MAI!AA74</f>
        <v>N</v>
      </c>
      <c r="AA80" s="281">
        <f>+MAI!AB74</f>
        <v>0</v>
      </c>
      <c r="AB80" s="300">
        <f>+MAI!AC74</f>
        <v>0</v>
      </c>
      <c r="AC80" s="277" t="str">
        <f>+MAI!AD74</f>
        <v>D</v>
      </c>
      <c r="AD80" s="277" t="str">
        <f>+MAI!AE74</f>
        <v>N</v>
      </c>
      <c r="AE80" s="277">
        <f>+MAI!AF74</f>
        <v>0</v>
      </c>
      <c r="AF80" s="277">
        <f>+MAI!AG74</f>
        <v>0</v>
      </c>
      <c r="AG80" s="281" t="str">
        <f>+MAI!AH74</f>
        <v>D</v>
      </c>
      <c r="AH80" s="227"/>
    </row>
    <row r="81" spans="1:34" ht="14.45" customHeight="1" x14ac:dyDescent="0.25">
      <c r="A81" s="610" t="s">
        <v>337</v>
      </c>
      <c r="B81" s="1083" t="s">
        <v>3</v>
      </c>
      <c r="C81" s="278" t="str">
        <f>+MAI!D75</f>
        <v>NTS5S</v>
      </c>
      <c r="D81" s="277">
        <f>+MAI!E75</f>
        <v>0</v>
      </c>
      <c r="E81" s="277" t="str">
        <f>+MAI!F75</f>
        <v>D</v>
      </c>
      <c r="F81" s="298" t="str">
        <f>+MAI!G75</f>
        <v>N</v>
      </c>
      <c r="G81" s="278" t="str">
        <f>+MAI!H75</f>
        <v>NTS</v>
      </c>
      <c r="H81" s="277">
        <f>+MAI!I75</f>
        <v>0</v>
      </c>
      <c r="I81" s="277" t="str">
        <f>+MAI!J75</f>
        <v>T</v>
      </c>
      <c r="J81" s="277" t="str">
        <f>+MAI!K75</f>
        <v>N</v>
      </c>
      <c r="K81" s="277">
        <f>+MAI!L75</f>
        <v>0</v>
      </c>
      <c r="L81" s="277" t="str">
        <f>+MAI!M75</f>
        <v>DTSDS1</v>
      </c>
      <c r="M81" s="281" t="str">
        <f>+MAI!N75</f>
        <v>D</v>
      </c>
      <c r="N81" s="300" t="str">
        <f>+MAI!O75</f>
        <v>N</v>
      </c>
      <c r="O81" s="277">
        <f>+MAI!P75</f>
        <v>0</v>
      </c>
      <c r="P81" s="277" t="str">
        <f>+MAI!Q75</f>
        <v>DTS5S1</v>
      </c>
      <c r="Q81" s="277" t="str">
        <f>+MAI!R75</f>
        <v>NT</v>
      </c>
      <c r="R81" s="277" t="str">
        <f>+MAI!S75</f>
        <v>NT</v>
      </c>
      <c r="S81" s="277" t="str">
        <f>+MAI!T75</f>
        <v>NT</v>
      </c>
      <c r="T81" s="298">
        <f>+MAI!U75</f>
        <v>0</v>
      </c>
      <c r="U81" s="278" t="str">
        <f>+MAI!V75</f>
        <v>NT</v>
      </c>
      <c r="V81" s="277" t="str">
        <f>+MAI!W75</f>
        <v>N</v>
      </c>
      <c r="W81" s="277">
        <f>+MAI!X75</f>
        <v>0</v>
      </c>
      <c r="X81" s="277">
        <f>+MAI!Y75</f>
        <v>0</v>
      </c>
      <c r="Y81" s="277" t="str">
        <f>+MAI!Z75</f>
        <v>N</v>
      </c>
      <c r="Z81" s="277" t="str">
        <f>+MAI!AA75</f>
        <v>N</v>
      </c>
      <c r="AA81" s="281" t="str">
        <f>+MAI!AB75</f>
        <v>NT</v>
      </c>
      <c r="AB81" s="300">
        <f>+MAI!AC75</f>
        <v>0</v>
      </c>
      <c r="AC81" s="277" t="str">
        <f>+MAI!AD75</f>
        <v>NT</v>
      </c>
      <c r="AD81" s="277" t="str">
        <f>+MAI!AE75</f>
        <v>N</v>
      </c>
      <c r="AE81" s="277" t="str">
        <f>+MAI!AF75</f>
        <v>N</v>
      </c>
      <c r="AF81" s="277">
        <f>+MAI!AG75</f>
        <v>0</v>
      </c>
      <c r="AG81" s="281" t="str">
        <f>+MAI!AH75</f>
        <v>D</v>
      </c>
      <c r="AH81" s="227"/>
    </row>
    <row r="82" spans="1:34" x14ac:dyDescent="0.25">
      <c r="A82" s="840"/>
      <c r="B82" s="840"/>
    </row>
    <row r="83" spans="1:34" x14ac:dyDescent="0.25">
      <c r="A83" s="840"/>
      <c r="B83" s="840"/>
    </row>
  </sheetData>
  <mergeCells count="18">
    <mergeCell ref="A63:A65"/>
    <mergeCell ref="B63:B65"/>
    <mergeCell ref="C63:AG63"/>
    <mergeCell ref="C47:AG47"/>
    <mergeCell ref="A13:A15"/>
    <mergeCell ref="B13:B15"/>
    <mergeCell ref="C13:AG13"/>
    <mergeCell ref="A30:A32"/>
    <mergeCell ref="B30:B32"/>
    <mergeCell ref="C30:AG30"/>
    <mergeCell ref="AB8:AC9"/>
    <mergeCell ref="A47:A49"/>
    <mergeCell ref="B47:B49"/>
    <mergeCell ref="AA1:AF1"/>
    <mergeCell ref="C2:AF2"/>
    <mergeCell ref="AD8:AF9"/>
    <mergeCell ref="AD4:AF4"/>
    <mergeCell ref="AD5:AF5"/>
  </mergeCells>
  <conditionalFormatting sqref="C16:AG29">
    <cfRule type="cellIs" dxfId="3365" priority="1" operator="equal">
      <formula>"DC"</formula>
    </cfRule>
    <cfRule type="cellIs" dxfId="3364" priority="2" operator="equal">
      <formula>"DS"</formula>
    </cfRule>
    <cfRule type="cellIs" dxfId="3363" priority="3" operator="equal">
      <formula>"FE"</formula>
    </cfRule>
    <cfRule type="cellIs" dxfId="3362" priority="4" operator="equal">
      <formula>"FES"</formula>
    </cfRule>
    <cfRule type="cellIs" dxfId="3361" priority="5" operator="equal">
      <formula>"FED"</formula>
    </cfRule>
    <cfRule type="cellIs" dxfId="3360" priority="6" operator="equal">
      <formula>"FEF"</formula>
    </cfRule>
    <cfRule type="cellIs" dxfId="3359" priority="7" operator="equal">
      <formula>"B"</formula>
    </cfRule>
    <cfRule type="cellIs" dxfId="3358" priority="8" operator="equal">
      <formula>"F"</formula>
    </cfRule>
    <cfRule type="cellIs" dxfId="3357" priority="9" operator="equal">
      <formula>"L"</formula>
    </cfRule>
    <cfRule type="cellIs" dxfId="3356" priority="10" operator="equal">
      <formula>"SA"</formula>
    </cfRule>
    <cfRule type="cellIs" dxfId="3355" priority="11" operator="equal">
      <formula>"SE"</formula>
    </cfRule>
    <cfRule type="cellIs" dxfId="3354" priority="12" operator="equal">
      <formula>"TR"</formula>
    </cfRule>
    <cfRule type="cellIs" dxfId="3353" priority="13" operator="equal">
      <formula>"NT"</formula>
    </cfRule>
    <cfRule type="cellIs" dxfId="3352" priority="14" operator="equal">
      <formula>"DT"</formula>
    </cfRule>
    <cfRule type="cellIs" dxfId="3351" priority="15" operator="equal">
      <formula>"T"</formula>
    </cfRule>
    <cfRule type="cellIs" dxfId="3350" priority="16" operator="equal">
      <formula>"FOTS"</formula>
    </cfRule>
    <cfRule type="cellIs" dxfId="3349" priority="17" operator="equal">
      <formula>"DISP"</formula>
    </cfRule>
    <cfRule type="cellIs" dxfId="3348" priority="18" operator="equal">
      <formula>"FO"</formula>
    </cfRule>
  </conditionalFormatting>
  <conditionalFormatting sqref="C50:AG62 C66:AG81 C33:AG46">
    <cfRule type="cellIs" dxfId="3347" priority="19" operator="equal">
      <formula>"NT"</formula>
    </cfRule>
    <cfRule type="cellIs" dxfId="3346" priority="20" operator="equal">
      <formula>"DT"</formula>
    </cfRule>
    <cfRule type="cellIs" dxfId="3345" priority="21" operator="equal">
      <formula>"T"</formula>
    </cfRule>
    <cfRule type="cellIs" dxfId="3344" priority="22" operator="equal">
      <formula>"DISP"</formula>
    </cfRule>
    <cfRule type="cellIs" dxfId="3343" priority="23" operator="equal">
      <formula>"SA"</formula>
    </cfRule>
    <cfRule type="cellIs" dxfId="3342" priority="24" operator="equal">
      <formula>"L"</formula>
    </cfRule>
    <cfRule type="cellIs" dxfId="3341" priority="25" operator="equal">
      <formula>"B"</formula>
    </cfRule>
    <cfRule type="cellIs" dxfId="3340" priority="26" operator="equal">
      <formula>"FED"</formula>
    </cfRule>
    <cfRule type="cellIs" dxfId="3339" priority="27" operator="equal">
      <formula>"FES"</formula>
    </cfRule>
    <cfRule type="cellIs" dxfId="3338" priority="28" operator="equal">
      <formula>"FEF"</formula>
    </cfRule>
    <cfRule type="cellIs" dxfId="3337" priority="29" operator="equal">
      <formula>"FE"</formula>
    </cfRule>
    <cfRule type="cellIs" dxfId="3336" priority="30" operator="equal">
      <formula>"FOTS"</formula>
    </cfRule>
    <cfRule type="cellIs" dxfId="3335" priority="31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29" max="32" man="1"/>
    <brk id="46" max="32" man="1"/>
    <brk id="62" max="32" man="1"/>
  </rowBreaks>
  <ignoredErrors>
    <ignoredError sqref="C16:AG21 C22:AG23 C24:AG29 C30:AG34 C39:AG46 C47:AG50 C51:AG55 C56:AG60 C61:AG62 C63:AG66 C67:AG71 C72:AG81 C35:AG38" unlocked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C5A6-3B95-4427-B28B-DEB6A3C0A1D3}">
  <sheetPr>
    <pageSetUpPr fitToPage="1"/>
  </sheetPr>
  <dimension ref="A1:CO79"/>
  <sheetViews>
    <sheetView zoomScale="70" zoomScaleNormal="70" workbookViewId="0">
      <pane ySplit="12" topLeftCell="A57" activePane="bottomLeft" state="frozen"/>
      <selection pane="bottomLeft" activeCell="B32" sqref="B32"/>
    </sheetView>
  </sheetViews>
  <sheetFormatPr defaultRowHeight="15" x14ac:dyDescent="0.25"/>
  <cols>
    <col min="1" max="1" width="7.85546875" style="28" customWidth="1"/>
    <col min="2" max="2" width="20.85546875" style="28" customWidth="1"/>
    <col min="3" max="3" width="15.85546875" style="28" customWidth="1"/>
    <col min="4" max="34" width="5.85546875" style="30" customWidth="1"/>
    <col min="35" max="41" width="5.85546875" style="28" customWidth="1"/>
    <col min="42" max="52" width="5.85546875" style="30" customWidth="1"/>
    <col min="53" max="53" width="9.85546875" style="28" customWidth="1"/>
    <col min="54" max="55" width="9.85546875" style="31" customWidth="1"/>
    <col min="56" max="56" width="9.85546875" style="32" customWidth="1"/>
    <col min="57" max="57" width="9.85546875" style="33" customWidth="1"/>
    <col min="58" max="73" width="9.85546875" style="32" customWidth="1"/>
    <col min="74" max="75" width="8.7109375" style="34"/>
    <col min="91" max="91" width="14.140625" customWidth="1"/>
    <col min="92" max="93" width="14.42578125" customWidth="1"/>
  </cols>
  <sheetData>
    <row r="1" spans="1:93" ht="15.75" thickBot="1" x14ac:dyDescent="0.3">
      <c r="A1" s="28" t="s">
        <v>344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357"/>
      <c r="S1" s="842"/>
      <c r="T1" s="843"/>
      <c r="U1" s="843"/>
      <c r="V1" s="843"/>
      <c r="W1" s="843"/>
      <c r="X1" s="843"/>
      <c r="Y1" s="843"/>
      <c r="Z1" s="843"/>
      <c r="AA1" s="843"/>
      <c r="AB1" s="843"/>
      <c r="AC1" s="843"/>
      <c r="AD1" s="843"/>
      <c r="AE1" s="843"/>
      <c r="AF1" s="843"/>
      <c r="AG1" s="843"/>
      <c r="AH1" s="844"/>
    </row>
    <row r="2" spans="1:93" ht="17.100000000000001" customHeight="1" thickBot="1" x14ac:dyDescent="0.3">
      <c r="A2" s="509" t="s">
        <v>0</v>
      </c>
      <c r="B2" s="577" t="s">
        <v>1</v>
      </c>
      <c r="C2" s="35">
        <v>1</v>
      </c>
      <c r="D2" s="636" t="e">
        <f>COUNTIF(D$13:D$13,"D")+COUNTIF(D$13:D$13,"DTS")+COUNTIF(D$13:D$13,"DTS1")+COUNTIF(D$31:D$32,"D")+COUNTIF(D$31:D$32,"DTS")+COUNTIF(D$31:D$32,"DTS1")+COUNTIF(#REF!,"D")+COUNTIF(#REF!,"DTS")+COUNTIF(#REF!,"DTS1")+COUNTIF(D$63:D$64,"D")+COUNTIF(D$63:D$64,"DTS")+COUNTIF(D$63:D$64,"DTS1")+COUNTIF(D$13:D$13,"DT")+COUNTIF(D$31:D$32,"DT")+COUNTIF(#REF!,"DT")+COUNTIF(D$63:D$64,"DT")+COUNTIF(D$13:D$13,"DTSDS")+COUNTIF(D$13:D$13,"DTSDS1")+COUNTIF(D$31:D$32,"DTSDS")+COUNTIF(D$31:D$32,"DTSDS1")+COUNTIF(#REF!,"DTSDS")+COUNTIF(#REF!,"DTSDS1")+COUNTIF(D$63:D$64,"DTSDS")+COUNTIF(D$63:D$64,"DTSDS1")+COUNTIF(D$13:D$13,"DTS5S")+COUNTIF(D$13:D$13,"DTS5S1")+COUNTIF(D$31:D$32,"DTS5S")+COUNTIF(D$31:D$32,"DTS5S1")+COUNTIF(#REF!,"DTS5S")+COUNTIF(#REF!,"DTS5S1")+COUNTIF(D$63:D$64,"DTS5S")+COUNTIF(D$63:D$64,"DTS5S1")+COUNTIF(D$13:D$13,"S")+COUNTIF(D$31,"S")+COUNTIF(#REF!,"S")+COUNTIF(D$63:D$64,"S")+COUNTIF(D$13:D$13,"DTS4S")+COUNTIF(D$13:D$13,"DTS4S1")+COUNTIF(D$31:D$32,"DTS4S")+COUNTIF(D$31:D$32,"DTS4S1")+COUNTIF(#REF!,"DTS4S")+COUNTIF(#REF!,"DTS4S1")+COUNTIF(D$63:D$64,"DTS4S")+COUNTIF(D$63:D$64,"DTS4S1")</f>
        <v>#REF!</v>
      </c>
      <c r="E2" s="637" t="e">
        <f>COUNTIF(E$13:E$13,"D")+COUNTIF(E$13:E$13,"DTS")+COUNTIF(E$13:E$13,"DTS1")+COUNTIF(E$31:E$32,"D")+COUNTIF(E$31:E$32,"DTS")+COUNTIF(E$31:E$32,"DTS1")+COUNTIF(#REF!,"D")+COUNTIF(#REF!,"DTS")+COUNTIF(#REF!,"DTS1")+COUNTIF(E$63:E$64,"D")+COUNTIF(E$63:E$64,"DTS")+COUNTIF(E$63:E$64,"DTS1")+COUNTIF(E$13:E$13,"DT")+COUNTIF(E$31:E$32,"DT")+COUNTIF(#REF!,"DT")+COUNTIF(E$63:E$64,"DT")+COUNTIF(E$13:E$13,"DTSDS")+COUNTIF(E$13:E$13,"DTSDS1")+COUNTIF(E$31:E$32,"DTSDS")+COUNTIF(E$31:E$32,"DTSDS1")+COUNTIF(#REF!,"DTSDS")+COUNTIF(#REF!,"DTSDS1")+COUNTIF(E$63:E$64,"DTSDS")+COUNTIF(E$63:E$64,"DTSDS1")+COUNTIF(E$13:E$13,"DTS5S")+COUNTIF(E$13:E$13,"DTS5S1")+COUNTIF(E$31:E$32,"DTS5S")+COUNTIF(E$31:E$32,"DTS5S1")+COUNTIF(#REF!,"DTS5S")+COUNTIF(#REF!,"DTS5S1")+COUNTIF(E$63:E$64,"DTS5S")+COUNTIF(E$63:E$64,"DTS5S1")+COUNTIF(E$13:E$13,"S")+COUNTIF(E$31,"S")+COUNTIF(#REF!,"S")+COUNTIF(E$63:E$64,"S")+COUNTIF(E$13:E$13,"DTS4S")+COUNTIF(E$13:E$13,"DTS4S1")+COUNTIF(E$31:E$32,"DTS4S")+COUNTIF(E$31:E$32,"DTS4S1")+COUNTIF(#REF!,"DTS4S")+COUNTIF(#REF!,"DTS4S1")+COUNTIF(E$63:E$64,"DTS4S")+COUNTIF(E$63:E$64,"DTS4S1")</f>
        <v>#REF!</v>
      </c>
      <c r="F2" s="637" t="e">
        <f>COUNTIF(F$13:F$13,"D")+COUNTIF(F$13:F$13,"DTS")+COUNTIF(F$13:F$13,"DTS1")+COUNTIF(F$31:F$32,"D")+COUNTIF(F$31:F$32,"DTS")+COUNTIF(F$31:F$32,"DTS1")+COUNTIF(#REF!,"D")+COUNTIF(#REF!,"DTS")+COUNTIF(#REF!,"DTS1")+COUNTIF(F$63:F$64,"D")+COUNTIF(F$63:F$64,"DTS")+COUNTIF(F$63:F$64,"DTS1")+COUNTIF(F$13:F$13,"DT")+COUNTIF(F$31:F$32,"DT")+COUNTIF(#REF!,"DT")+COUNTIF(F$63:F$64,"DT")+COUNTIF(F$13:F$13,"DTSDS")+COUNTIF(F$13:F$13,"DTSDS1")+COUNTIF(F$31:F$32,"DTSDS")+COUNTIF(F$31:F$32,"DTSDS1")+COUNTIF(#REF!,"DTSDS")+COUNTIF(#REF!,"DTSDS1")+COUNTIF(F$63:F$64,"DTSDS")+COUNTIF(F$63:F$64,"DTSDS1")+COUNTIF(F$13:F$13,"DTS5S")+COUNTIF(F$13:F$13,"DTS5S1")+COUNTIF(F$31:F$32,"DTS5S")+COUNTIF(F$31:F$32,"DTS5S1")+COUNTIF(#REF!,"DTS5S")+COUNTIF(#REF!,"DTS5S1")+COUNTIF(F$63:F$64,"DTS5S")+COUNTIF(F$63:F$64,"DTS5S1")+COUNTIF(F$13:F$13,"S")+COUNTIF(F$31,"S")+COUNTIF(#REF!,"S")+COUNTIF(F$63:F$64,"S")+COUNTIF(F$13:F$13,"DTS4S")+COUNTIF(F$13:F$13,"DTS4S1")+COUNTIF(F$31:F$32,"DTS4S")+COUNTIF(F$31:F$32,"DTS4S1")+COUNTIF(#REF!,"DTS4S")+COUNTIF(#REF!,"DTS4S1")+COUNTIF(F$63:F$64,"DTS4S")+COUNTIF(F$63:F$64,"DTS4S1")</f>
        <v>#REF!</v>
      </c>
      <c r="G2" s="637" t="e">
        <f>COUNTIF(G$13:G$13,"D")+COUNTIF(G$13:G$13,"DTS")+COUNTIF(G$13:G$13,"DTS1")+COUNTIF(G$31:G$32,"D")+COUNTIF(G$31:G$32,"DTS")+COUNTIF(G$31:G$32,"DTS1")+COUNTIF(#REF!,"D")+COUNTIF(#REF!,"DTS")+COUNTIF(#REF!,"DTS1")+COUNTIF(G$63:G$64,"D")+COUNTIF(G$63:G$64,"DTS")+COUNTIF(G$63:G$64,"DTS1")+COUNTIF(G$13:G$13,"DT")+COUNTIF(G$31:G$32,"DT")+COUNTIF(#REF!,"DT")+COUNTIF(G$63:G$64,"DT")+COUNTIF(G$13:G$13,"DTSDS")+COUNTIF(G$13:G$13,"DTSDS1")+COUNTIF(G$31:G$32,"DTSDS")+COUNTIF(G$31:G$32,"DTSDS1")+COUNTIF(#REF!,"DTSDS")+COUNTIF(#REF!,"DTSDS1")+COUNTIF(G$63:G$64,"DTSDS")+COUNTIF(G$63:G$64,"DTSDS1")+COUNTIF(G$13:G$13,"DTS5S")+COUNTIF(G$13:G$13,"DTS5S1")+COUNTIF(G$31:G$32,"DTS5S")+COUNTIF(G$31:G$32,"DTS5S1")+COUNTIF(#REF!,"DTS5S")+COUNTIF(#REF!,"DTS5S1")+COUNTIF(G$63:G$64,"DTS5S")+COUNTIF(G$63:G$64,"DTS5S1")+COUNTIF(G$13:G$13,"S")+COUNTIF(G$31,"S")+COUNTIF(#REF!,"S")+COUNTIF(G$63:G$64,"S")+COUNTIF(G$13:G$13,"DTS4S")+COUNTIF(G$13:G$13,"DTS4S1")+COUNTIF(G$31:G$32,"DTS4S")+COUNTIF(G$31:G$32,"DTS4S1")+COUNTIF(#REF!,"DTS4S")+COUNTIF(#REF!,"DTS4S1")+COUNTIF(G$63:G$64,"DTS4S")+COUNTIF(G$63:G$64,"DTS4S1")</f>
        <v>#REF!</v>
      </c>
      <c r="H2" s="637" t="e">
        <f>COUNTIF(H$13:H$13,"D")+COUNTIF(H$13:H$13,"DTS")+COUNTIF(H$13:H$13,"DTS1")+COUNTIF(H$31:H$32,"D")+COUNTIF(H$31:H$32,"DTS")+COUNTIF(H$31:H$32,"DTS1")+COUNTIF(#REF!,"D")+COUNTIF(#REF!,"DTS")+COUNTIF(#REF!,"DTS1")+COUNTIF(H$63:H$64,"D")+COUNTIF(H$63:H$64,"DTS")+COUNTIF(H$63:H$64,"DTS1")+COUNTIF(H$13:H$13,"DT")+COUNTIF(H$31:H$32,"DT")+COUNTIF(#REF!,"DT")+COUNTIF(H$63:H$64,"DT")+COUNTIF(H$13:H$13,"DTSDS")+COUNTIF(H$13:H$13,"DTSDS1")+COUNTIF(H$31:H$32,"DTSDS")+COUNTIF(H$31:H$32,"DTSDS1")+COUNTIF(#REF!,"DTSDS")+COUNTIF(#REF!,"DTSDS1")+COUNTIF(H$63:H$64,"DTSDS")+COUNTIF(H$63:H$64,"DTSDS1")+COUNTIF(H$13:H$13,"DTS5S")+COUNTIF(H$13:H$13,"DTS5S1")+COUNTIF(H$31:H$32,"DTS5S")+COUNTIF(H$31:H$32,"DTS5S1")+COUNTIF(#REF!,"DTS5S")+COUNTIF(#REF!,"DTS5S1")+COUNTIF(H$63:H$64,"DTS5S")+COUNTIF(H$63:H$64,"DTS5S1")+COUNTIF(H$13:H$13,"S")+COUNTIF(H$31,"S")+COUNTIF(#REF!,"S")+COUNTIF(H$63:H$64,"S")+COUNTIF(H$13:H$13,"DTS4S")+COUNTIF(H$13:H$13,"DTS4S1")+COUNTIF(H$31:H$32,"DTS4S")+COUNTIF(H$31:H$32,"DTS4S1")+COUNTIF(#REF!,"DTS4S")+COUNTIF(#REF!,"DTS4S1")+COUNTIF(H$63:H$64,"DTS4S")+COUNTIF(H$63:H$64,"DTS4S1")</f>
        <v>#REF!</v>
      </c>
      <c r="I2" s="637" t="e">
        <f>COUNTIF(I$13:I$13,"D")+COUNTIF(I$13:I$13,"DTS")+COUNTIF(I$13:I$13,"DTS1")+COUNTIF(I$31:I$32,"D")+COUNTIF(I$31:I$32,"DTS")+COUNTIF(I$31:I$32,"DTS1")+COUNTIF(#REF!,"D")+COUNTIF(#REF!,"DTS")+COUNTIF(#REF!,"DTS1")+COUNTIF(I$63:I$64,"D")+COUNTIF(I$63:I$64,"DTS")+COUNTIF(I$63:I$64,"DTS1")+COUNTIF(I$13:I$13,"DT")+COUNTIF(I$31:I$32,"DT")+COUNTIF(#REF!,"DT")+COUNTIF(I$63:I$64,"DT")+COUNTIF(I$13:I$13,"DTSDS")+COUNTIF(I$13:I$13,"DTSDS1")+COUNTIF(I$31:I$32,"DTSDS")+COUNTIF(I$31:I$32,"DTSDS1")+COUNTIF(#REF!,"DTSDS")+COUNTIF(#REF!,"DTSDS1")+COUNTIF(I$63:I$64,"DTSDS")+COUNTIF(I$63:I$64,"DTSDS1")+COUNTIF(I$13:I$13,"DTS5S")+COUNTIF(I$13:I$13,"DTS5S1")+COUNTIF(I$31:I$32,"DTS5S")+COUNTIF(I$31:I$32,"DTS5S1")+COUNTIF(#REF!,"DTS5S")+COUNTIF(#REF!,"DTS5S1")+COUNTIF(I$63:I$64,"DTS5S")+COUNTIF(I$63:I$64,"DTS5S1")+COUNTIF(I$13:I$13,"S")+COUNTIF(I$31,"S")+COUNTIF(#REF!,"S")+COUNTIF(I$63:I$64,"S")+COUNTIF(I$13:I$13,"DTS4S")+COUNTIF(I$13:I$13,"DTS4S1")+COUNTIF(I$31:I$32,"DTS4S")+COUNTIF(I$31:I$32,"DTS4S1")+COUNTIF(#REF!,"DTS4S")+COUNTIF(#REF!,"DTS4S1")+COUNTIF(I$63:I$64,"DTS4S")+COUNTIF(I$63:I$64,"DTS4S1")</f>
        <v>#REF!</v>
      </c>
      <c r="J2" s="637" t="e">
        <f>COUNTIF(J$13:J$13,"D")+COUNTIF(J$13:J$13,"DTS")+COUNTIF(J$13:J$13,"DTS1")+COUNTIF(J$31:J$32,"D")+COUNTIF(J$31:J$32,"DTS")+COUNTIF(J$31:J$32,"DTS1")+COUNTIF(#REF!,"D")+COUNTIF(#REF!,"DTS")+COUNTIF(#REF!,"DTS1")+COUNTIF(J$63:J$64,"D")+COUNTIF(J$63:J$64,"DTS")+COUNTIF(J$63:J$64,"DTS1")+COUNTIF(J$13:J$13,"DT")+COUNTIF(J$31:J$32,"DT")+COUNTIF(#REF!,"DT")+COUNTIF(J$63:J$64,"DT")+COUNTIF(J$13:J$13,"DTSDS")+COUNTIF(J$13:J$13,"DTSDS1")+COUNTIF(J$31:J$32,"DTSDS")+COUNTIF(J$31:J$32,"DTSDS1")+COUNTIF(#REF!,"DTSDS")+COUNTIF(#REF!,"DTSDS1")+COUNTIF(J$63:J$64,"DTSDS")+COUNTIF(J$63:J$64,"DTSDS1")+COUNTIF(J$13:J$13,"DTS5S")+COUNTIF(J$13:J$13,"DTS5S1")+COUNTIF(J$31:J$32,"DTS5S")+COUNTIF(J$31:J$32,"DTS5S1")+COUNTIF(#REF!,"DTS5S")+COUNTIF(#REF!,"DTS5S1")+COUNTIF(J$63:J$64,"DTS5S")+COUNTIF(J$63:J$64,"DTS5S1")+COUNTIF(J$13:J$13,"S")+COUNTIF(J$31,"S")+COUNTIF(#REF!,"S")+COUNTIF(J$63:J$64,"S")+COUNTIF(J$13:J$13,"DTS4S")+COUNTIF(J$13:J$13,"DTS4S1")+COUNTIF(J$31:J$32,"DTS4S")+COUNTIF(J$31:J$32,"DTS4S1")+COUNTIF(#REF!,"DTS4S")+COUNTIF(#REF!,"DTS4S1")+COUNTIF(J$63:J$64,"DTS4S")+COUNTIF(J$63:J$64,"DTS4S1")</f>
        <v>#REF!</v>
      </c>
      <c r="K2" s="637" t="e">
        <f>COUNTIF(K$13:K$13,"D")+COUNTIF(K$13:K$13,"DTS")+COUNTIF(K$13:K$13,"DTS1")+COUNTIF(K$31:K$32,"D")+COUNTIF(K$31:K$32,"DTS")+COUNTIF(K$31:K$32,"DTS1")+COUNTIF(#REF!,"D")+COUNTIF(#REF!,"DTS")+COUNTIF(#REF!,"DTS1")+COUNTIF(K$63:K$64,"D")+COUNTIF(K$63:K$64,"DTS")+COUNTIF(K$63:K$64,"DTS1")+COUNTIF(K$13:K$13,"DT")+COUNTIF(K$31:K$32,"DT")+COUNTIF(#REF!,"DT")+COUNTIF(K$63:K$64,"DT")+COUNTIF(K$13:K$13,"DTSDS")+COUNTIF(K$13:K$13,"DTSDS1")+COUNTIF(K$31:K$32,"DTSDS")+COUNTIF(K$31:K$32,"DTSDS1")+COUNTIF(#REF!,"DTSDS")+COUNTIF(#REF!,"DTSDS1")+COUNTIF(K$63:K$64,"DTSDS")+COUNTIF(K$63:K$64,"DTSDS1")+COUNTIF(K$13:K$13,"DTS5S")+COUNTIF(K$13:K$13,"DTS5S1")+COUNTIF(K$31:K$32,"DTS5S")+COUNTIF(K$31:K$32,"DTS5S1")+COUNTIF(#REF!,"DTS5S")+COUNTIF(#REF!,"DTS5S1")+COUNTIF(K$63:K$64,"DTS5S")+COUNTIF(K$63:K$64,"DTS5S1")+COUNTIF(K$13:K$13,"S")+COUNTIF(K$31,"S")+COUNTIF(#REF!,"S")+COUNTIF(K$63:K$64,"S")+COUNTIF(K$13:K$13,"DTS4S")+COUNTIF(K$13:K$13,"DTS4S1")+COUNTIF(K$31:K$32,"DTS4S")+COUNTIF(K$31:K$32,"DTS4S1")+COUNTIF(#REF!,"DTS4S")+COUNTIF(#REF!,"DTS4S1")+COUNTIF(K$63:K$64,"DTS4S")+COUNTIF(K$63:K$64,"DTS4S1")</f>
        <v>#REF!</v>
      </c>
      <c r="L2" s="637" t="e">
        <f>COUNTIF(L$13:L$13,"D")+COUNTIF(L$13:L$13,"DTS")+COUNTIF(L$13:L$13,"DTS1")+COUNTIF(L$31:L$32,"D")+COUNTIF(L$31:L$32,"DTS")+COUNTIF(L$31:L$32,"DTS1")+COUNTIF(#REF!,"D")+COUNTIF(#REF!,"DTS")+COUNTIF(#REF!,"DTS1")+COUNTIF(L$63:L$64,"D")+COUNTIF(L$63:L$64,"DTS")+COUNTIF(L$63:L$64,"DTS1")+COUNTIF(L$13:L$13,"DT")+COUNTIF(L$31:L$32,"DT")+COUNTIF(#REF!,"DT")+COUNTIF(L$63:L$64,"DT")+COUNTIF(L$13:L$13,"DTSDS")+COUNTIF(L$13:L$13,"DTSDS1")+COUNTIF(L$31:L$32,"DTSDS")+COUNTIF(L$31:L$32,"DTSDS1")+COUNTIF(#REF!,"DTSDS")+COUNTIF(#REF!,"DTSDS1")+COUNTIF(L$63:L$64,"DTSDS")+COUNTIF(L$63:L$64,"DTSDS1")+COUNTIF(L$13:L$13,"DTS5S")+COUNTIF(L$13:L$13,"DTS5S1")+COUNTIF(L$31:L$32,"DTS5S")+COUNTIF(L$31:L$32,"DTS5S1")+COUNTIF(#REF!,"DTS5S")+COUNTIF(#REF!,"DTS5S1")+COUNTIF(L$63:L$64,"DTS5S")+COUNTIF(L$63:L$64,"DTS5S1")+COUNTIF(L$13:L$13,"S")+COUNTIF(L$31,"S")+COUNTIF(#REF!,"S")+COUNTIF(L$63:L$64,"S")+COUNTIF(L$13:L$13,"DTS4S")+COUNTIF(L$13:L$13,"DTS4S1")+COUNTIF(L$31:L$32,"DTS4S")+COUNTIF(L$31:L$32,"DTS4S1")+COUNTIF(#REF!,"DTS4S")+COUNTIF(#REF!,"DTS4S1")+COUNTIF(L$63:L$64,"DTS4S")+COUNTIF(L$63:L$64,"DTS4S1")</f>
        <v>#REF!</v>
      </c>
      <c r="M2" s="637" t="e">
        <f>COUNTIF(M$13:M$13,"D")+COUNTIF(M$13:M$13,"DTS")+COUNTIF(M$13:M$13,"DTS1")+COUNTIF(M$31:M$32,"D")+COUNTIF(M$31:M$32,"DTS")+COUNTIF(M$31:M$32,"DTS1")+COUNTIF(#REF!,"D")+COUNTIF(#REF!,"DTS")+COUNTIF(#REF!,"DTS1")+COUNTIF(M$63:M$64,"D")+COUNTIF(M$63:M$64,"DTS")+COUNTIF(M$63:M$64,"DTS1")+COUNTIF(M$13:M$13,"DT")+COUNTIF(M$31:M$32,"DT")+COUNTIF(#REF!,"DT")+COUNTIF(M$63:M$64,"DT")+COUNTIF(M$13:M$13,"DTSDS")+COUNTIF(M$13:M$13,"DTSDS1")+COUNTIF(M$31:M$32,"DTSDS")+COUNTIF(M$31:M$32,"DTSDS1")+COUNTIF(#REF!,"DTSDS")+COUNTIF(#REF!,"DTSDS1")+COUNTIF(M$63:M$64,"DTSDS")+COUNTIF(M$63:M$64,"DTSDS1")+COUNTIF(M$13:M$13,"DTS5S")+COUNTIF(M$13:M$13,"DTS5S1")+COUNTIF(M$31:M$32,"DTS5S")+COUNTIF(M$31:M$32,"DTS5S1")+COUNTIF(#REF!,"DTS5S")+COUNTIF(#REF!,"DTS5S1")+COUNTIF(M$63:M$64,"DTS5S")+COUNTIF(M$63:M$64,"DTS5S1")+COUNTIF(M$13:M$13,"S")+COUNTIF(M$31,"S")+COUNTIF(#REF!,"S")+COUNTIF(M$63:M$64,"S")+COUNTIF(M$13:M$13,"DTS4S")+COUNTIF(M$13:M$13,"DTS4S1")+COUNTIF(M$31:M$32,"DTS4S")+COUNTIF(M$31:M$32,"DTS4S1")+COUNTIF(#REF!,"DTS4S")+COUNTIF(#REF!,"DTS4S1")+COUNTIF(M$63:M$64,"DTS4S")+COUNTIF(M$63:M$64,"DTS4S1")</f>
        <v>#REF!</v>
      </c>
      <c r="N2" s="637" t="e">
        <f>COUNTIF(N$13:N$13,"D")+COUNTIF(N$13:N$13,"DTS")+COUNTIF(N$13:N$13,"DTS1")+COUNTIF(N$31:N$32,"D")+COUNTIF(N$31:N$32,"DTS")+COUNTIF(N$31:N$32,"DTS1")+COUNTIF(#REF!,"D")+COUNTIF(#REF!,"DTS")+COUNTIF(#REF!,"DTS1")+COUNTIF(N$63:N$64,"D")+COUNTIF(N$63:N$64,"DTS")+COUNTIF(N$63:N$64,"DTS1")+COUNTIF(N$13:N$13,"DT")+COUNTIF(N$31:N$32,"DT")+COUNTIF(#REF!,"DT")+COUNTIF(N$63:N$64,"DT")+COUNTIF(N$13:N$13,"DTSDS")+COUNTIF(N$13:N$13,"DTSDS1")+COUNTIF(N$31:N$32,"DTSDS")+COUNTIF(N$31:N$32,"DTSDS1")+COUNTIF(#REF!,"DTSDS")+COUNTIF(#REF!,"DTSDS1")+COUNTIF(N$63:N$64,"DTSDS")+COUNTIF(N$63:N$64,"DTSDS1")+COUNTIF(N$13:N$13,"DTS5S")+COUNTIF(N$13:N$13,"DTS5S1")+COUNTIF(N$31:N$32,"DTS5S")+COUNTIF(N$31:N$32,"DTS5S1")+COUNTIF(#REF!,"DTS5S")+COUNTIF(#REF!,"DTS5S1")+COUNTIF(N$63:N$64,"DTS5S")+COUNTIF(N$63:N$64,"DTS5S1")+COUNTIF(N$13:N$13,"S")+COUNTIF(N$31,"S")+COUNTIF(#REF!,"S")+COUNTIF(N$63:N$64,"S")+COUNTIF(N$13:N$13,"DTS4S")+COUNTIF(N$13:N$13,"DTS4S1")+COUNTIF(N$31:N$32,"DTS4S")+COUNTIF(N$31:N$32,"DTS4S1")+COUNTIF(#REF!,"DTS4S")+COUNTIF(#REF!,"DTS4S1")+COUNTIF(N$63:N$64,"DTS4S")+COUNTIF(N$63:N$64,"DTS4S1")</f>
        <v>#REF!</v>
      </c>
      <c r="O2" s="637" t="e">
        <f>COUNTIF(O$13:O$13,"D")+COUNTIF(O$13:O$13,"DTS")+COUNTIF(O$13:O$13,"DTS1")+COUNTIF(O$31:O$32,"D")+COUNTIF(O$31:O$32,"DTS")+COUNTIF(O$31:O$32,"DTS1")+COUNTIF(#REF!,"D")+COUNTIF(#REF!,"DTS")+COUNTIF(#REF!,"DTS1")+COUNTIF(O$63:O$64,"D")+COUNTIF(O$63:O$64,"DTS")+COUNTIF(O$63:O$64,"DTS1")+COUNTIF(O$13:O$13,"DT")+COUNTIF(O$31:O$32,"DT")+COUNTIF(#REF!,"DT")+COUNTIF(O$63:O$64,"DT")+COUNTIF(O$13:O$13,"DTSDS")+COUNTIF(O$13:O$13,"DTSDS1")+COUNTIF(O$31:O$32,"DTSDS")+COUNTIF(O$31:O$32,"DTSDS1")+COUNTIF(#REF!,"DTSDS")+COUNTIF(#REF!,"DTSDS1")+COUNTIF(O$63:O$64,"DTSDS")+COUNTIF(O$63:O$64,"DTSDS1")+COUNTIF(O$13:O$13,"DTS5S")+COUNTIF(O$13:O$13,"DTS5S1")+COUNTIF(O$31:O$32,"DTS5S")+COUNTIF(O$31:O$32,"DTS5S1")+COUNTIF(#REF!,"DTS5S")+COUNTIF(#REF!,"DTS5S1")+COUNTIF(O$63:O$64,"DTS5S")+COUNTIF(O$63:O$64,"DTS5S1")+COUNTIF(O$13:O$13,"S")+COUNTIF(O$31,"S")+COUNTIF(#REF!,"S")+COUNTIF(O$63:O$64,"S")+COUNTIF(O$13:O$13,"DTS4S")+COUNTIF(O$13:O$13,"DTS4S1")+COUNTIF(O$31:O$32,"DTS4S")+COUNTIF(O$31:O$32,"DTS4S1")+COUNTIF(#REF!,"DTS4S")+COUNTIF(#REF!,"DTS4S1")+COUNTIF(O$63:O$64,"DTS4S")+COUNTIF(O$63:O$64,"DTS4S1")</f>
        <v>#REF!</v>
      </c>
      <c r="P2" s="637" t="e">
        <f>COUNTIF(P$13:P$13,"D")+COUNTIF(P$13:P$13,"DTS")+COUNTIF(P$13:P$13,"DTS1")+COUNTIF(P$31:P$32,"D")+COUNTIF(P$31:P$32,"DTS")+COUNTIF(P$31:P$32,"DTS1")+COUNTIF(#REF!,"D")+COUNTIF(#REF!,"DTS")+COUNTIF(#REF!,"DTS1")+COUNTIF(P$63:P$64,"D")+COUNTIF(P$63:P$64,"DTS")+COUNTIF(P$63:P$64,"DTS1")+COUNTIF(P$13:P$13,"DT")+COUNTIF(P$31:P$32,"DT")+COUNTIF(#REF!,"DT")+COUNTIF(P$63:P$64,"DT")+COUNTIF(P$13:P$13,"DTSDS")+COUNTIF(P$13:P$13,"DTSDS1")+COUNTIF(P$31:P$32,"DTSDS")+COUNTIF(P$31:P$32,"DTSDS1")+COUNTIF(#REF!,"DTSDS")+COUNTIF(#REF!,"DTSDS1")+COUNTIF(P$63:P$64,"DTSDS")+COUNTIF(P$63:P$64,"DTSDS1")+COUNTIF(P$13:P$13,"DTS5S")+COUNTIF(P$13:P$13,"DTS5S1")+COUNTIF(P$31:P$32,"DTS5S")+COUNTIF(P$31:P$32,"DTS5S1")+COUNTIF(#REF!,"DTS5S")+COUNTIF(#REF!,"DTS5S1")+COUNTIF(P$63:P$64,"DTS5S")+COUNTIF(P$63:P$64,"DTS5S1")+COUNTIF(P$13:P$13,"S")+COUNTIF(P$31,"S")+COUNTIF(#REF!,"S")+COUNTIF(P$63:P$64,"S")+COUNTIF(P$13:P$13,"DTS4S")+COUNTIF(P$13:P$13,"DTS4S1")+COUNTIF(P$31:P$32,"DTS4S")+COUNTIF(P$31:P$32,"DTS4S1")+COUNTIF(#REF!,"DTS4S")+COUNTIF(#REF!,"DTS4S1")+COUNTIF(P$63:P$64,"DTS4S")+COUNTIF(P$63:P$64,"DTS4S1")</f>
        <v>#REF!</v>
      </c>
      <c r="Q2" s="637" t="e">
        <f>COUNTIF(Q$13:Q$13,"D")+COUNTIF(Q$13:Q$13,"DTS")+COUNTIF(Q$13:Q$13,"DTS1")+COUNTIF(Q$31:Q$32,"D")+COUNTIF(Q$31:Q$32,"DTS")+COUNTIF(Q$31:Q$32,"DTS1")+COUNTIF(#REF!,"D")+COUNTIF(#REF!,"DTS")+COUNTIF(#REF!,"DTS1")+COUNTIF(Q$63:Q$64,"D")+COUNTIF(Q$63:Q$64,"DTS")+COUNTIF(Q$63:Q$64,"DTS1")+COUNTIF(Q$13:Q$13,"DT")+COUNTIF(Q$31:Q$32,"DT")+COUNTIF(#REF!,"DT")+COUNTIF(Q$63:Q$64,"DT")+COUNTIF(Q$13:Q$13,"DTSDS")+COUNTIF(Q$13:Q$13,"DTSDS1")+COUNTIF(Q$31:Q$32,"DTSDS")+COUNTIF(Q$31:Q$32,"DTSDS1")+COUNTIF(#REF!,"DTSDS")+COUNTIF(#REF!,"DTSDS1")+COUNTIF(Q$63:Q$64,"DTSDS")+COUNTIF(Q$63:Q$64,"DTSDS1")+COUNTIF(Q$13:Q$13,"DTS5S")+COUNTIF(Q$13:Q$13,"DTS5S1")+COUNTIF(Q$31:Q$32,"DTS5S")+COUNTIF(Q$31:Q$32,"DTS5S1")+COUNTIF(#REF!,"DTS5S")+COUNTIF(#REF!,"DTS5S1")+COUNTIF(Q$63:Q$64,"DTS5S")+COUNTIF(Q$63:Q$64,"DTS5S1")+COUNTIF(Q$13:Q$13,"S")+COUNTIF(Q$31,"S")+COUNTIF(#REF!,"S")+COUNTIF(Q$63:Q$64,"S")+COUNTIF(Q$13:Q$13,"DTS4S")+COUNTIF(Q$13:Q$13,"DTS4S1")+COUNTIF(Q$31:Q$32,"DTS4S")+COUNTIF(Q$31:Q$32,"DTS4S1")+COUNTIF(#REF!,"DTS4S")+COUNTIF(#REF!,"DTS4S1")+COUNTIF(Q$63:Q$64,"DTS4S")+COUNTIF(Q$63:Q$64,"DTS4S1")</f>
        <v>#REF!</v>
      </c>
      <c r="R2" s="637" t="e">
        <f>COUNTIF(R$13:R$13,"D")+COUNTIF(R$13:R$13,"DTS")+COUNTIF(R$13:R$13,"DTS1")+COUNTIF(R$31:R$32,"D")+COUNTIF(R$31:R$32,"DTS")+COUNTIF(R$31:R$32,"DTS1")+COUNTIF(#REF!,"D")+COUNTIF(#REF!,"DTS")+COUNTIF(#REF!,"DTS1")+COUNTIF(R$63:R$64,"D")+COUNTIF(R$63:R$64,"DTS")+COUNTIF(R$63:R$64,"DTS1")+COUNTIF(R$13:R$13,"DT")+COUNTIF(R$31:R$32,"DT")+COUNTIF(#REF!,"DT")+COUNTIF(R$63:R$64,"DT")+COUNTIF(R$13:R$13,"DTSDS")+COUNTIF(R$13:R$13,"DTSDS1")+COUNTIF(R$31:R$32,"DTSDS")+COUNTIF(R$31:R$32,"DTSDS1")+COUNTIF(#REF!,"DTSDS")+COUNTIF(#REF!,"DTSDS1")+COUNTIF(R$63:R$64,"DTSDS")+COUNTIF(R$63:R$64,"DTSDS1")+COUNTIF(R$13:R$13,"DTS5S")+COUNTIF(R$13:R$13,"DTS5S1")+COUNTIF(R$31:R$32,"DTS5S")+COUNTIF(R$31:R$32,"DTS5S1")+COUNTIF(#REF!,"DTS5S")+COUNTIF(#REF!,"DTS5S1")+COUNTIF(R$63:R$64,"DTS5S")+COUNTIF(R$63:R$64,"DTS5S1")+COUNTIF(R$13:R$13,"S")+COUNTIF(R$31,"S")+COUNTIF(#REF!,"S")+COUNTIF(R$63:R$64,"S")+COUNTIF(R$13:R$13,"DTS4S")+COUNTIF(R$13:R$13,"DTS4S1")+COUNTIF(R$31:R$32,"DTS4S")+COUNTIF(R$31:R$32,"DTS4S1")+COUNTIF(#REF!,"DTS4S")+COUNTIF(#REF!,"DTS4S1")+COUNTIF(R$63:R$64,"DTS4S")+COUNTIF(R$63:R$64,"DTS4S1")</f>
        <v>#REF!</v>
      </c>
      <c r="S2" s="468" t="e">
        <f>COUNTIF(S$13:S$13,"D")+COUNTIF(S$13:S$13,"DTS")++COUNTIF(S$13:S$13,"DTS1")+COUNTIF(S$31:S$32,"D")+COUNTIF(S$31:S$32,"DTS")+COUNTIF(S$31:S$32,"DTS1")+COUNTIF(S$49:S$50,"D")+COUNTIF(S$49:S$50,"DTS")+COUNTIF(S$49:S$50,"DTS1")+COUNTIF(#REF!,"D")+COUNTIF(#REF!,"DTS")+COUNTIF(#REF!,"DTS1")+COUNTIF(S$13:S$13,"DT")+COUNTIF(S$31:S$32,"DT")+COUNTIF(S$49:S$50,"DT")+COUNTIF(#REF!,"DT")+COUNTIF(S$13:S$13,"DTSDS")+COUNTIF(S$13:S$13,"DTSDS1")+COUNTIF(S$31:S$32,"DTSDS")+COUNTIF(S$31:S$32,"DTSDS1")+COUNTIF(S$49:S$50,"DTSDS")+COUNTIF(S$49:S$50,"DTSDS1")+COUNTIF(#REF!,"DTSDS")+COUNTIF(#REF!,"DTSDS1")+COUNTIF(S$13:S$13,"DTS5S")+COUNTIF(S$13:S$13,"DTS5S1")+COUNTIF(S$31:S$32,"DTS5S")+COUNTIF(S$31:S$32,"DTS5S1")+COUNTIF(S$49:S$50,"DTS5S")+COUNTIF(S$49:S$50,"DTS5S1")+COUNTIF(#REF!,"DTS5S")+COUNTIF(#REF!,"DTS5S1")+COUNTIF(S$13:S$13,"S")+COUNTIF(S$3306,"S")+COUNTIF(S$49:S$50,"S")+COUNTIF(#REF!,"S")</f>
        <v>#REF!</v>
      </c>
      <c r="T2" s="468" t="e">
        <f>COUNTIF(T$13:T$13,"D")+COUNTIF(T$13:T$13,"DTS")++COUNTIF(T$13:T$13,"DTS1")+COUNTIF(T$31:T$32,"D")+COUNTIF(T$31:T$32,"DTS")+COUNTIF(T$31:T$32,"DTS1")+COUNTIF(T$49:T$50,"D")+COUNTIF(T$49:T$50,"DTS")+COUNTIF(T$49:T$50,"DTS1")+COUNTIF(#REF!,"D")+COUNTIF(#REF!,"DTS")+COUNTIF(#REF!,"DTS1")+COUNTIF(T$13:T$13,"DT")+COUNTIF(T$31:T$32,"DT")+COUNTIF(T$49:T$50,"DT")+COUNTIF(#REF!,"DT")+COUNTIF(T$13:T$13,"DTSDS")+COUNTIF(T$13:T$13,"DTSDS1")+COUNTIF(T$31:T$32,"DTSDS")+COUNTIF(T$31:T$32,"DTSDS1")+COUNTIF(T$49:T$50,"DTSDS")+COUNTIF(T$49:T$50,"DTSDS1")+COUNTIF(#REF!,"DTSDS")+COUNTIF(#REF!,"DTSDS1")+COUNTIF(T$13:T$13,"DTS5S")+COUNTIF(T$13:T$13,"DTS5S1")+COUNTIF(T$31:T$32,"DTS5S")+COUNTIF(T$31:T$32,"DTS5S1")+COUNTIF(T$49:T$50,"DTS5S")+COUNTIF(T$49:T$50,"DTS5S1")+COUNTIF(#REF!,"DTS5S")+COUNTIF(#REF!,"DTS5S1")+COUNTIF(T$13:T$13,"S")+COUNTIF(T$3306,"S")+COUNTIF(T$49:T$50,"S")+COUNTIF(#REF!,"S")</f>
        <v>#REF!</v>
      </c>
      <c r="U2" s="468" t="e">
        <f>COUNTIF(U$13:U$13,"D")+COUNTIF(U$13:U$13,"DTS")++COUNTIF(U$13:U$13,"DTS1")+COUNTIF(U$31:U$32,"D")+COUNTIF(U$31:U$32,"DTS")+COUNTIF(U$31:U$32,"DTS1")+COUNTIF(U$49:U$50,"D")+COUNTIF(U$49:U$50,"DTS")+COUNTIF(U$49:U$50,"DTS1")+COUNTIF(#REF!,"D")+COUNTIF(#REF!,"DTS")+COUNTIF(#REF!,"DTS1")+COUNTIF(U$13:U$13,"DT")+COUNTIF(U$31:U$32,"DT")+COUNTIF(U$49:U$50,"DT")+COUNTIF(#REF!,"DT")+COUNTIF(U$13:U$13,"DTSDS")+COUNTIF(U$13:U$13,"DTSDS1")+COUNTIF(U$31:U$32,"DTSDS")+COUNTIF(U$31:U$32,"DTSDS1")+COUNTIF(U$49:U$50,"DTSDS")+COUNTIF(U$49:U$50,"DTSDS1")+COUNTIF(#REF!,"DTSDS")+COUNTIF(#REF!,"DTSDS1")+COUNTIF(U$13:U$13,"DTS5S")+COUNTIF(U$13:U$13,"DTS5S1")+COUNTIF(U$31:U$32,"DTS5S")+COUNTIF(U$31:U$32,"DTS5S1")+COUNTIF(U$49:U$50,"DTS5S")+COUNTIF(U$49:U$50,"DTS5S1")+COUNTIF(#REF!,"DTS5S")+COUNTIF(#REF!,"DTS5S1")+COUNTIF(U$13:U$13,"S")+COUNTIF(U$3306,"S")+COUNTIF(U$49:U$50,"S")+COUNTIF(#REF!,"S")</f>
        <v>#REF!</v>
      </c>
      <c r="V2" s="468" t="e">
        <f>COUNTIF(V$13:V$13,"D")+COUNTIF(V$13:V$13,"DTS")++COUNTIF(V$13:V$13,"DTS1")+COUNTIF(V$31:V$32,"D")+COUNTIF(V$31:V$32,"DTS")+COUNTIF(V$31:V$32,"DTS1")+COUNTIF(V$49:V$50,"D")+COUNTIF(V$49:V$50,"DTS")+COUNTIF(V$49:V$50,"DTS1")+COUNTIF(#REF!,"D")+COUNTIF(#REF!,"DTS")+COUNTIF(#REF!,"DTS1")+COUNTIF(V$13:V$13,"DT")+COUNTIF(V$31:V$32,"DT")+COUNTIF(V$49:V$50,"DT")+COUNTIF(#REF!,"DT")+COUNTIF(V$13:V$13,"DTSDS")+COUNTIF(V$13:V$13,"DTSDS1")+COUNTIF(V$31:V$32,"DTSDS")+COUNTIF(V$31:V$32,"DTSDS1")+COUNTIF(V$49:V$50,"DTSDS")+COUNTIF(V$49:V$50,"DTSDS1")+COUNTIF(#REF!,"DTSDS")+COUNTIF(#REF!,"DTSDS1")+COUNTIF(V$13:V$13,"DTS5S")+COUNTIF(V$13:V$13,"DTS5S1")+COUNTIF(V$31:V$32,"DTS5S")+COUNTIF(V$31:V$32,"DTS5S1")+COUNTIF(V$49:V$50,"DTS5S")+COUNTIF(V$49:V$50,"DTS5S1")+COUNTIF(#REF!,"DTS5S")+COUNTIF(#REF!,"DTS5S1")+COUNTIF(V$13:V$13,"S")+COUNTIF(V$3306,"S")+COUNTIF(V$49:V$50,"S")+COUNTIF(#REF!,"S")</f>
        <v>#REF!</v>
      </c>
      <c r="W2" s="468" t="e">
        <f>COUNTIF(W$13:W$13,"D")+COUNTIF(W$13:W$13,"DTS")++COUNTIF(W$13:W$13,"DTS1")+COUNTIF(W$31:W$32,"D")+COUNTIF(W$31:W$32,"DTS")+COUNTIF(W$31:W$32,"DTS1")+COUNTIF(W$49:W$50,"D")+COUNTIF(W$49:W$50,"DTS")+COUNTIF(W$49:W$50,"DTS1")+COUNTIF(#REF!,"D")+COUNTIF(#REF!,"DTS")+COUNTIF(#REF!,"DTS1")+COUNTIF(W$13:W$13,"DT")+COUNTIF(W$31:W$32,"DT")+COUNTIF(W$49:W$50,"DT")+COUNTIF(#REF!,"DT")+COUNTIF(W$13:W$13,"DTSDS")+COUNTIF(W$13:W$13,"DTSDS1")+COUNTIF(W$31:W$32,"DTSDS")+COUNTIF(W$31:W$32,"DTSDS1")+COUNTIF(W$49:W$50,"DTSDS")+COUNTIF(W$49:W$50,"DTSDS1")+COUNTIF(#REF!,"DTSDS")+COUNTIF(#REF!,"DTSDS1")+COUNTIF(W$13:W$13,"DTS5S")+COUNTIF(W$13:W$13,"DTS5S1")+COUNTIF(W$31:W$32,"DTS5S")+COUNTIF(W$31:W$32,"DTS5S1")+COUNTIF(W$49:W$50,"DTS5S")+COUNTIF(W$49:W$50,"DTS5S1")+COUNTIF(#REF!,"DTS5S")+COUNTIF(#REF!,"DTS5S1")+COUNTIF(W$13:W$13,"S")+COUNTIF(W$3306,"S")+COUNTIF(W$49:W$50,"S")+COUNTIF(#REF!,"S")</f>
        <v>#REF!</v>
      </c>
      <c r="X2" s="468" t="e">
        <f>COUNTIF(X$13:X$13,"D")+COUNTIF(X$13:X$13,"DTS")++COUNTIF(X$13:X$13,"DTS1")+COUNTIF(X$31:X$32,"D")+COUNTIF(X$31:X$32,"DTS")+COUNTIF(X$31:X$32,"DTS1")+COUNTIF(X$49:X$50,"D")+COUNTIF(X$49:X$50,"DTS")+COUNTIF(X$49:X$50,"DTS1")+COUNTIF(#REF!,"D")+COUNTIF(#REF!,"DTS")+COUNTIF(#REF!,"DTS1")+COUNTIF(X$13:X$13,"DT")+COUNTIF(X$31:X$32,"DT")+COUNTIF(X$49:X$50,"DT")+COUNTIF(#REF!,"DT")+COUNTIF(X$13:X$13,"DTSDS")+COUNTIF(X$13:X$13,"DTSDS1")+COUNTIF(X$31:X$32,"DTSDS")+COUNTIF(X$31:X$32,"DTSDS1")+COUNTIF(X$49:X$50,"DTSDS")+COUNTIF(X$49:X$50,"DTSDS1")+COUNTIF(#REF!,"DTSDS")+COUNTIF(#REF!,"DTSDS1")+COUNTIF(X$13:X$13,"DTS5S")+COUNTIF(X$13:X$13,"DTS5S1")+COUNTIF(X$31:X$32,"DTS5S")+COUNTIF(X$31:X$32,"DTS5S1")+COUNTIF(X$49:X$50,"DTS5S")+COUNTIF(X$49:X$50,"DTS5S1")+COUNTIF(#REF!,"DTS5S")+COUNTIF(#REF!,"DTS5S1")+COUNTIF(X$13:X$13,"S")+COUNTIF(X$3306,"S")+COUNTIF(X$49:X$50,"S")+COUNTIF(#REF!,"S")</f>
        <v>#REF!</v>
      </c>
      <c r="Y2" s="468" t="e">
        <f>COUNTIF(Y$13:Y$13,"D")+COUNTIF(Y$13:Y$13,"DTS")++COUNTIF(Y$13:Y$13,"DTS1")+COUNTIF(Y$31:Y$32,"D")+COUNTIF(Y$31:Y$32,"DTS")+COUNTIF(Y$31:Y$32,"DTS1")+COUNTIF(Y$49:Y$50,"D")+COUNTIF(Y$49:Y$50,"DTS")+COUNTIF(Y$49:Y$50,"DTS1")+COUNTIF(#REF!,"D")+COUNTIF(#REF!,"DTS")+COUNTIF(#REF!,"DTS1")+COUNTIF(Y$13:Y$13,"DT")+COUNTIF(Y$31:Y$32,"DT")+COUNTIF(Y$49:Y$50,"DT")+COUNTIF(#REF!,"DT")+COUNTIF(Y$13:Y$13,"DTSDS")+COUNTIF(Y$13:Y$13,"DTSDS1")+COUNTIF(Y$31:Y$32,"DTSDS")+COUNTIF(Y$31:Y$32,"DTSDS1")+COUNTIF(Y$49:Y$50,"DTSDS")+COUNTIF(Y$49:Y$50,"DTSDS1")+COUNTIF(#REF!,"DTSDS")+COUNTIF(#REF!,"DTSDS1")+COUNTIF(Y$13:Y$13,"DTS5S")+COUNTIF(Y$13:Y$13,"DTS5S1")+COUNTIF(Y$31:Y$32,"DTS5S")+COUNTIF(Y$31:Y$32,"DTS5S1")+COUNTIF(Y$49:Y$50,"DTS5S")+COUNTIF(Y$49:Y$50,"DTS5S1")+COUNTIF(#REF!,"DTS5S")+COUNTIF(#REF!,"DTS5S1")+COUNTIF(Y$13:Y$13,"S")+COUNTIF(Y$3306,"S")+COUNTIF(Y$49:Y$50,"S")+COUNTIF(#REF!,"S")</f>
        <v>#REF!</v>
      </c>
      <c r="Z2" s="468" t="e">
        <f>COUNTIF(Z$13:Z$13,"D")+COUNTIF(Z$13:Z$13,"DTS")++COUNTIF(Z$13:Z$13,"DTS1")+COUNTIF(Z$31:Z$32,"D")+COUNTIF(Z$31:Z$32,"DTS")+COUNTIF(Z$31:Z$32,"DTS1")+COUNTIF(Z$49:Z$50,"D")+COUNTIF(Z$49:Z$50,"DTS")+COUNTIF(Z$49:Z$50,"DTS1")+COUNTIF(#REF!,"D")+COUNTIF(#REF!,"DTS")+COUNTIF(#REF!,"DTS1")+COUNTIF(Z$13:Z$13,"DT")+COUNTIF(Z$31:Z$32,"DT")+COUNTIF(Z$49:Z$50,"DT")+COUNTIF(#REF!,"DT")+COUNTIF(Z$13:Z$13,"DTSDS")+COUNTIF(Z$13:Z$13,"DTSDS1")+COUNTIF(Z$31:Z$32,"DTSDS")+COUNTIF(Z$31:Z$32,"DTSDS1")+COUNTIF(Z$49:Z$50,"DTSDS")+COUNTIF(Z$49:Z$50,"DTSDS1")+COUNTIF(#REF!,"DTSDS")+COUNTIF(#REF!,"DTSDS1")+COUNTIF(Z$13:Z$13,"DTS5S")+COUNTIF(Z$13:Z$13,"DTS5S1")+COUNTIF(Z$31:Z$32,"DTS5S")+COUNTIF(Z$31:Z$32,"DTS5S1")+COUNTIF(Z$49:Z$50,"DTS5S")+COUNTIF(Z$49:Z$50,"DTS5S1")+COUNTIF(#REF!,"DTS5S")+COUNTIF(#REF!,"DTS5S1")+COUNTIF(Z$13:Z$13,"S")+COUNTIF(Z$3306,"S")+COUNTIF(Z$49:Z$50,"S")+COUNTIF(#REF!,"S")</f>
        <v>#REF!</v>
      </c>
      <c r="AA2" s="468" t="e">
        <f>COUNTIF(AA$13:AA$13,"D")+COUNTIF(AA$13:AA$13,"DTS")++COUNTIF(AA$13:AA$13,"DTS1")+COUNTIF(AA$31:AA$32,"D")+COUNTIF(AA$31:AA$32,"DTS")+COUNTIF(AA$31:AA$32,"DTS1")+COUNTIF(AA$49:AA$50,"D")+COUNTIF(AA$49:AA$50,"DTS")+COUNTIF(AA$49:AA$50,"DTS1")+COUNTIF(#REF!,"D")+COUNTIF(#REF!,"DTS")+COUNTIF(#REF!,"DTS1")+COUNTIF(AA$13:AA$13,"DT")+COUNTIF(AA$31:AA$32,"DT")+COUNTIF(AA$49:AA$50,"DT")+COUNTIF(#REF!,"DT")+COUNTIF(AA$13:AA$13,"DTSDS")+COUNTIF(AA$13:AA$13,"DTSDS1")+COUNTIF(AA$31:AA$32,"DTSDS")+COUNTIF(AA$31:AA$32,"DTSDS1")+COUNTIF(AA$49:AA$50,"DTSDS")+COUNTIF(AA$49:AA$50,"DTSDS1")+COUNTIF(#REF!,"DTSDS")+COUNTIF(#REF!,"DTSDS1")+COUNTIF(AA$13:AA$13,"DTS5S")+COUNTIF(AA$13:AA$13,"DTS5S1")+COUNTIF(AA$31:AA$32,"DTS5S")+COUNTIF(AA$31:AA$32,"DTS5S1")+COUNTIF(AA$49:AA$50,"DTS5S")+COUNTIF(AA$49:AA$50,"DTS5S1")+COUNTIF(#REF!,"DTS5S")+COUNTIF(#REF!,"DTS5S1")+COUNTIF(AA$13:AA$13,"S")+COUNTIF(AA$3306,"S")+COUNTIF(AA$49:AA$50,"S")+COUNTIF(#REF!,"S")</f>
        <v>#REF!</v>
      </c>
      <c r="AB2" s="468" t="e">
        <f>COUNTIF(AB$13:AB$13,"D")+COUNTIF(AB$13:AB$13,"DTS")++COUNTIF(AB$13:AB$13,"DTS1")+COUNTIF(AB$31:AB$32,"D")+COUNTIF(AB$31:AB$32,"DTS")+COUNTIF(AB$31:AB$32,"DTS1")+COUNTIF(AB$49:AB$50,"D")+COUNTIF(AB$49:AB$50,"DTS")+COUNTIF(AB$49:AB$50,"DTS1")+COUNTIF(#REF!,"D")+COUNTIF(#REF!,"DTS")+COUNTIF(#REF!,"DTS1")+COUNTIF(AB$13:AB$13,"DT")+COUNTIF(AB$31:AB$32,"DT")+COUNTIF(AB$49:AB$50,"DT")+COUNTIF(#REF!,"DT")+COUNTIF(AB$13:AB$13,"DTSDS")+COUNTIF(AB$13:AB$13,"DTSDS1")+COUNTIF(AB$31:AB$32,"DTSDS")+COUNTIF(AB$31:AB$32,"DTSDS1")+COUNTIF(AB$49:AB$50,"DTSDS")+COUNTIF(AB$49:AB$50,"DTSDS1")+COUNTIF(#REF!,"DTSDS")+COUNTIF(#REF!,"DTSDS1")+COUNTIF(AB$13:AB$13,"DTS5S")+COUNTIF(AB$13:AB$13,"DTS5S1")+COUNTIF(AB$31:AB$32,"DTS5S")+COUNTIF(AB$31:AB$32,"DTS5S1")+COUNTIF(AB$49:AB$50,"DTS5S")+COUNTIF(AB$49:AB$50,"DTS5S1")+COUNTIF(#REF!,"DTS5S")+COUNTIF(#REF!,"DTS5S1")+COUNTIF(AB$13:AB$13,"S")+COUNTIF(AB$3306,"S")+COUNTIF(AB$49:AB$50,"S")+COUNTIF(#REF!,"S")</f>
        <v>#REF!</v>
      </c>
      <c r="AC2" s="468" t="e">
        <f>COUNTIF(AC$13:AC$13,"D")+COUNTIF(AC$13:AC$13,"DTS")++COUNTIF(AC$13:AC$13,"DTS1")+COUNTIF(AC$31:AC$32,"D")+COUNTIF(AC$31:AC$32,"DTS")+COUNTIF(AC$31:AC$32,"DTS1")+COUNTIF(AC$49:AC$50,"D")+COUNTIF(AC$49:AC$50,"DTS")+COUNTIF(AC$49:AC$50,"DTS1")+COUNTIF(#REF!,"D")+COUNTIF(#REF!,"DTS")+COUNTIF(#REF!,"DTS1")+COUNTIF(AC$13:AC$13,"DT")+COUNTIF(AC$31:AC$32,"DT")+COUNTIF(AC$49:AC$50,"DT")+COUNTIF(#REF!,"DT")+COUNTIF(AC$13:AC$13,"DTSDS")+COUNTIF(AC$13:AC$13,"DTSDS1")+COUNTIF(AC$31:AC$32,"DTSDS")+COUNTIF(AC$31:AC$32,"DTSDS1")+COUNTIF(AC$49:AC$50,"DTSDS")+COUNTIF(AC$49:AC$50,"DTSDS1")+COUNTIF(#REF!,"DTSDS")+COUNTIF(#REF!,"DTSDS1")+COUNTIF(AC$13:AC$13,"DTS5S")+COUNTIF(AC$13:AC$13,"DTS5S1")+COUNTIF(AC$31:AC$32,"DTS5S")+COUNTIF(AC$31:AC$32,"DTS5S1")+COUNTIF(AC$49:AC$50,"DTS5S")+COUNTIF(AC$49:AC$50,"DTS5S1")+COUNTIF(#REF!,"DTS5S")+COUNTIF(#REF!,"DTS5S1")+COUNTIF(AC$13:AC$13,"S")+COUNTIF(AC$3306,"S")+COUNTIF(AC$49:AC$50,"S")+COUNTIF(#REF!,"S")</f>
        <v>#REF!</v>
      </c>
      <c r="AD2" s="468" t="e">
        <f>COUNTIF(AD$13:AD$13,"D")+COUNTIF(AD$13:AD$13,"DTS")++COUNTIF(AD$13:AD$13,"DTS1")+COUNTIF(AD$31:AD$32,"D")+COUNTIF(AD$31:AD$32,"DTS")+COUNTIF(AD$31:AD$32,"DTS1")+COUNTIF(AD$49:AD$50,"D")+COUNTIF(AD$49:AD$50,"DTS")+COUNTIF(AD$49:AD$50,"DTS1")+COUNTIF(#REF!,"D")+COUNTIF(#REF!,"DTS")+COUNTIF(#REF!,"DTS1")+COUNTIF(AD$13:AD$13,"DT")+COUNTIF(AD$31:AD$32,"DT")+COUNTIF(AD$49:AD$50,"DT")+COUNTIF(#REF!,"DT")+COUNTIF(AD$13:AD$13,"DTSDS")+COUNTIF(AD$13:AD$13,"DTSDS1")+COUNTIF(AD$31:AD$32,"DTSDS")+COUNTIF(AD$31:AD$32,"DTSDS1")+COUNTIF(AD$49:AD$50,"DTSDS")+COUNTIF(AD$49:AD$50,"DTSDS1")+COUNTIF(#REF!,"DTSDS")+COUNTIF(#REF!,"DTSDS1")+COUNTIF(AD$13:AD$13,"DTS5S")+COUNTIF(AD$13:AD$13,"DTS5S1")+COUNTIF(AD$31:AD$32,"DTS5S")+COUNTIF(AD$31:AD$32,"DTS5S1")+COUNTIF(AD$49:AD$50,"DTS5S")+COUNTIF(AD$49:AD$50,"DTS5S1")+COUNTIF(#REF!,"DTS5S")+COUNTIF(#REF!,"DTS5S1")+COUNTIF(AD$13:AD$13,"S")+COUNTIF(AD$3306,"S")+COUNTIF(AD$49:AD$50,"S")+COUNTIF(#REF!,"S")</f>
        <v>#REF!</v>
      </c>
      <c r="AE2" s="468" t="e">
        <f>COUNTIF(AE$13:AE$13,"D")+COUNTIF(AE$13:AE$13,"DTS")++COUNTIF(AE$13:AE$13,"DTS1")+COUNTIF(AE$31:AE$32,"D")+COUNTIF(AE$31:AE$32,"DTS")+COUNTIF(AE$31:AE$32,"DTS1")+COUNTIF(AE$49:AE$50,"D")+COUNTIF(AE$49:AE$50,"DTS")+COUNTIF(AE$49:AE$50,"DTS1")+COUNTIF(#REF!,"D")+COUNTIF(#REF!,"DTS")+COUNTIF(#REF!,"DTS1")+COUNTIF(AE$13:AE$13,"DT")+COUNTIF(AE$31:AE$32,"DT")+COUNTIF(AE$49:AE$50,"DT")+COUNTIF(#REF!,"DT")+COUNTIF(AE$13:AE$13,"DTSDS")+COUNTIF(AE$13:AE$13,"DTSDS1")+COUNTIF(AE$31:AE$32,"DTSDS")+COUNTIF(AE$31:AE$32,"DTSDS1")+COUNTIF(AE$49:AE$50,"DTSDS")+COUNTIF(AE$49:AE$50,"DTSDS1")+COUNTIF(#REF!,"DTSDS")+COUNTIF(#REF!,"DTSDS1")+COUNTIF(AE$13:AE$13,"DTS5S")+COUNTIF(AE$13:AE$13,"DTS5S1")+COUNTIF(AE$31:AE$32,"DTS5S")+COUNTIF(AE$31:AE$32,"DTS5S1")+COUNTIF(AE$49:AE$50,"DTS5S")+COUNTIF(AE$49:AE$50,"DTS5S1")+COUNTIF(#REF!,"DTS5S")+COUNTIF(#REF!,"DTS5S1")+COUNTIF(AE$13:AE$13,"S")+COUNTIF(AE$3306,"S")+COUNTIF(AE$49:AE$50,"S")+COUNTIF(#REF!,"S")</f>
        <v>#REF!</v>
      </c>
      <c r="AF2" s="468" t="e">
        <f>COUNTIF(AF$13:AF$13,"D")+COUNTIF(AF$13:AF$13,"DTS")++COUNTIF(AF$13:AF$13,"DTS1")+COUNTIF(AF$31:AF$32,"D")+COUNTIF(AF$31:AF$32,"DTS")+COUNTIF(AF$31:AF$32,"DTS1")+COUNTIF(AF$49:AF$50,"D")+COUNTIF(AF$49:AF$50,"DTS")+COUNTIF(AF$49:AF$50,"DTS1")+COUNTIF(#REF!,"D")+COUNTIF(#REF!,"DTS")+COUNTIF(#REF!,"DTS1")+COUNTIF(AF$13:AF$13,"DT")+COUNTIF(AF$31:AF$32,"DT")+COUNTIF(AF$49:AF$50,"DT")+COUNTIF(#REF!,"DT")+COUNTIF(AF$13:AF$13,"DTSDS")+COUNTIF(AF$13:AF$13,"DTSDS1")+COUNTIF(AF$31:AF$32,"DTSDS")+COUNTIF(AF$31:AF$32,"DTSDS1")+COUNTIF(AF$49:AF$50,"DTSDS")+COUNTIF(AF$49:AF$50,"DTSDS1")+COUNTIF(#REF!,"DTSDS")+COUNTIF(#REF!,"DTSDS1")+COUNTIF(AF$13:AF$13,"DTS5S")+COUNTIF(AF$13:AF$13,"DTS5S1")+COUNTIF(AF$31:AF$32,"DTS5S")+COUNTIF(AF$31:AF$32,"DTS5S1")+COUNTIF(AF$49:AF$50,"DTS5S")+COUNTIF(AF$49:AF$50,"DTS5S1")+COUNTIF(#REF!,"DTS5S")+COUNTIF(#REF!,"DTS5S1")+COUNTIF(AF$13:AF$13,"S")+COUNTIF(AF$3306,"S")+COUNTIF(AF$49:AF$50,"S")+COUNTIF(#REF!,"S")</f>
        <v>#REF!</v>
      </c>
      <c r="AG2" s="468" t="e">
        <f>COUNTIF(AG$13:AG$13,"D")+COUNTIF(AG$13:AG$13,"DTS")++COUNTIF(AG$13:AG$13,"DTS1")+COUNTIF(AG$31:AG$32,"D")+COUNTIF(AG$31:AG$32,"DTS")+COUNTIF(AG$31:AG$32,"DTS1")+COUNTIF(AG$49:AG$50,"D")+COUNTIF(AG$49:AG$50,"DTS")+COUNTIF(AG$49:AG$50,"DTS1")+COUNTIF(#REF!,"D")+COUNTIF(#REF!,"DTS")+COUNTIF(#REF!,"DTS1")+COUNTIF(AG$13:AG$13,"DT")+COUNTIF(AG$31:AG$32,"DT")+COUNTIF(AG$49:AG$50,"DT")+COUNTIF(#REF!,"DT")+COUNTIF(AG$13:AG$13,"DTSDS")+COUNTIF(AG$13:AG$13,"DTSDS1")+COUNTIF(AG$31:AG$32,"DTSDS")+COUNTIF(AG$31:AG$32,"DTSDS1")+COUNTIF(AG$49:AG$50,"DTSDS")+COUNTIF(AG$49:AG$50,"DTSDS1")+COUNTIF(#REF!,"DTSDS")+COUNTIF(#REF!,"DTSDS1")+COUNTIF(AG$13:AG$13,"DTS5S")+COUNTIF(AG$13:AG$13,"DTS5S1")+COUNTIF(AG$31:AG$32,"DTS5S")+COUNTIF(AG$31:AG$32,"DTS5S1")+COUNTIF(AG$49:AG$50,"DTS5S")+COUNTIF(AG$49:AG$50,"DTS5S1")+COUNTIF(#REF!,"DTS5S")+COUNTIF(#REF!,"DTS5S1")+COUNTIF(AG$13:AG$13,"S")+COUNTIF(AG$3306,"S")+COUNTIF(AG$49:AG$50,"S")+COUNTIF(#REF!,"S")</f>
        <v>#REF!</v>
      </c>
      <c r="AH2" s="469" t="e">
        <f>COUNTIF(AH$13:AH$13,"D")+COUNTIF(AH$13:AH$13,"DTS")++COUNTIF(AH$13:AH$13,"DTS1")+COUNTIF(AH$31:AH$32,"D")+COUNTIF(AH$31:AH$32,"DTS")+COUNTIF(AH$31:AH$32,"DTS1")+COUNTIF(AH$49:AH$50,"D")+COUNTIF(AH$49:AH$50,"DTS")+COUNTIF(AH$49:AH$50,"DTS1")+COUNTIF(#REF!,"D")+COUNTIF(#REF!,"DTS")+COUNTIF(#REF!,"DTS1")+COUNTIF(AH$13:AH$13,"DT")+COUNTIF(AH$31:AH$32,"DT")+COUNTIF(AH$49:AH$50,"DT")+COUNTIF(#REF!,"DT")+COUNTIF(AH$13:AH$13,"DTSDS")+COUNTIF(AH$13:AH$13,"DTSDS1")+COUNTIF(AH$31:AH$32,"DTSDS")+COUNTIF(AH$31:AH$32,"DTSDS1")+COUNTIF(AH$49:AH$50,"DTSDS")+COUNTIF(AH$49:AH$50,"DTSDS1")+COUNTIF(#REF!,"DTSDS")+COUNTIF(#REF!,"DTSDS1")+COUNTIF(AH$13:AH$13,"DTS5S")+COUNTIF(AH$13:AH$13,"DTS5S1")+COUNTIF(AH$31:AH$32,"DTS5S")+COUNTIF(AH$31:AH$32,"DTS5S1")+COUNTIF(AH$49:AH$50,"DTS5S")+COUNTIF(AH$49:AH$50,"DTS5S1")+COUNTIF(#REF!,"DTS5S")+COUNTIF(#REF!,"DTS5S1")+COUNTIF(AH$13:AH$13,"S")+COUNTIF(AH$3306,"S")+COUNTIF(AH$49:AH$50,"S")+COUNTIF(#REF!,"S")</f>
        <v>#REF!</v>
      </c>
      <c r="AI2" s="12"/>
      <c r="AJ2" s="36"/>
      <c r="AK2" s="36"/>
      <c r="AL2" s="36"/>
      <c r="AM2" s="36"/>
      <c r="AN2" s="36"/>
      <c r="AO2" s="36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6"/>
      <c r="BB2" s="593">
        <f>12/24</f>
        <v>0.5</v>
      </c>
      <c r="BC2" s="579"/>
      <c r="BD2" s="578"/>
      <c r="BE2" s="38"/>
      <c r="BF2" s="578"/>
      <c r="BG2" s="578"/>
      <c r="BH2" s="578"/>
      <c r="BI2" s="578"/>
      <c r="BJ2" s="578"/>
      <c r="BK2" s="578"/>
      <c r="BL2" s="578"/>
      <c r="BM2" s="578"/>
      <c r="BN2" s="578"/>
      <c r="BO2" s="578"/>
      <c r="BP2" s="578"/>
      <c r="BQ2" s="578"/>
      <c r="BR2" s="578"/>
      <c r="BS2" s="578"/>
      <c r="BT2" s="578"/>
      <c r="BU2" s="578"/>
    </row>
    <row r="3" spans="1:93" ht="17.100000000000001" customHeight="1" x14ac:dyDescent="0.25">
      <c r="A3" s="510"/>
      <c r="B3" s="578" t="s">
        <v>2</v>
      </c>
      <c r="C3" s="35">
        <v>4</v>
      </c>
      <c r="D3" s="422">
        <f>COUNTIF(D$14:D$19,"D")+COUNTIF(D$14:D$19,"DT")+COUNTIF(D$14:D$19,"DTS1")+COUNTIF(D$14:D$19,"DTS")+COUNTIF(D$14:D$19,"DTSDS")+COUNTIF(D$14:D$19,"DTSDS1")+COUNTIF(D$14:D$19,"DTS5S")+COUNTIF(D$14:D$19,"DTS5S1")+COUNTIF(D$14:D$19,"S")+COUNTIF(D$14:D$19,"DTS4S")+COUNTIF(D$14:D$19,"DTS4S1")+COUNTIF(D$33:D$37,"D")+COUNTIF(D$33:D$37,"DT")+COUNTIF(D$33:D$37,"DTS")+COUNTIF(D$33:D$37,"DTS1")+COUNTIF(D$33:D$37,"DTSDS")+COUNTIF(D$33:D$37,"DTSDS1")+COUNTIF(D$33:D$37,"DTS5S")+COUNTIF(D$33:D$37,"DTS5S1")+COUNTIF(D$33:D$37,"S")+COUNTIF(D$33:D$37,"DTS4S")+COUNTIF(D$33:D$37,"DTS4S1")+COUNTIF(D$47:D$52,"D")+COUNTIF(D$47:D$52,"DT")+COUNTIF(D$47:D$52,"DTS")+COUNTIF(D$47:D$52,"DTS1")+COUNTIF(D$47:D$52,"DTSDS")+COUNTIF(D$47:D$52,"DTSDS1")+COUNTIF(D$47:D$52,"DTS5S")+COUNTIF(D$47:D$52,"DTS5S1")+COUNTIF(D$47:D$52,"S")+COUNTIF(D$47:D$52,"DTS4S")+COUNTIF(D$47:D$52,"DTS4S1")+COUNTIF(D$65:D$68,"D")+COUNTIF(D$65:D$68,"DT")+COUNTIF(D$65:D$68,"DTS")+COUNTIF(D$65:D$68,"DTS1")+COUNTIF(D$65:D$68,"DTSDS")+COUNTIF(D$65:D$68,"DTSDS1")+COUNTIF(D$65:D$68,"DTS5S")+COUNTIF(D$65:D$68,"DTS5S1")+COUNTIF(D$65:D$68,"S")+COUNTIF(D$65:D$68,"DTS4S")+COUNTIF(D$65:D$68,"DTS4S1")</f>
        <v>0</v>
      </c>
      <c r="E3" s="4">
        <f>COUNTIF(E$14:E$19,"D")+COUNTIF(E$14:E$19,"DT")+COUNTIF(E$14:E$19,"DTS1")+COUNTIF(E$14:E$19,"DTS")+COUNTIF(E$14:E$19,"DTSDS")+COUNTIF(E$14:E$19,"DTSDS1")+COUNTIF(E$14:E$19,"DTS5S")+COUNTIF(E$14:E$19,"DTS5S1")+COUNTIF(E$14:E$19,"S")+COUNTIF(E$14:E$19,"DTS4S")+COUNTIF(E$14:E$19,"DTS4S1")+COUNTIF(E$33:E$37,"D")+COUNTIF(E$33:E$37,"DT")+COUNTIF(E$33:E$37,"DTS")+COUNTIF(E$33:E$37,"DTS1")+COUNTIF(E$33:E$37,"DTSDS")+COUNTIF(E$33:E$37,"DTSDS1")+COUNTIF(E$33:E$37,"DTS5S")+COUNTIF(E$33:E$37,"DTS5S1")+COUNTIF(E$33:E$37,"S")+COUNTIF(E$33:E$37,"DTS4S")+COUNTIF(E$33:E$37,"DTS4S1")+COUNTIF(E$47:E$52,"D")+COUNTIF(E$47:E$52,"DT")+COUNTIF(E$47:E$52,"DTS")+COUNTIF(E$47:E$52,"DTS1")+COUNTIF(E$47:E$52,"DTSDS")+COUNTIF(E$47:E$52,"DTSDS1")+COUNTIF(E$47:E$52,"DTS5S")+COUNTIF(E$47:E$52,"DTS5S1")+COUNTIF(E$47:E$52,"S")+COUNTIF(E$47:E$52,"DTS4S")+COUNTIF(E$47:E$52,"DTS4S1")+COUNTIF(E$65:E$68,"D")+COUNTIF(E$65:E$68,"DT")+COUNTIF(E$65:E$68,"DTS")+COUNTIF(E$65:E$68,"DTS1")+COUNTIF(E$65:E$68,"DTSDS")+COUNTIF(E$65:E$68,"DTSDS1")+COUNTIF(E$65:E$68,"DTS5S")+COUNTIF(E$65:E$68,"DTS5S1")+COUNTIF(E$65:E$68,"S")+COUNTIF(E$65:E$68,"DTS4S")+COUNTIF(E$65:E$68,"DTS4S1")</f>
        <v>5</v>
      </c>
      <c r="F3" s="4">
        <f>COUNTIF(F$14:F$19,"D")+COUNTIF(F$14:F$19,"DT")+COUNTIF(F$14:F$19,"DTS1")+COUNTIF(F$14:F$19,"DTS")+COUNTIF(F$14:F$19,"DTSDS")+COUNTIF(F$14:F$19,"DTSDS1")+COUNTIF(F$14:F$19,"DTS5S")+COUNTIF(F$14:F$19,"DTS5S1")+COUNTIF(F$14:F$19,"S")+COUNTIF(F$14:F$19,"DTS4S")+COUNTIF(F$14:F$19,"DTS4S1")+COUNTIF(F$33:F$37,"D")+COUNTIF(F$33:F$37,"DT")+COUNTIF(F$33:F$37,"DTS")+COUNTIF(F$33:F$37,"DTS1")+COUNTIF(F$33:F$37,"DTSDS")+COUNTIF(F$33:F$37,"DTSDS1")+COUNTIF(F$33:F$37,"DTS5S")+COUNTIF(F$33:F$37,"DTS5S1")+COUNTIF(F$33:F$37,"S")+COUNTIF(F$33:F$37,"DTS4S")+COUNTIF(F$33:F$37,"DTS4S1")+COUNTIF(F$47:F$52,"D")+COUNTIF(F$47:F$52,"DT")+COUNTIF(F$47:F$52,"DTS")+COUNTIF(F$47:F$52,"DTS1")+COUNTIF(F$47:F$52,"DTSDS")+COUNTIF(F$47:F$52,"DTSDS1")+COUNTIF(F$47:F$52,"DTS5S")+COUNTIF(F$47:F$52,"DTS5S1")+COUNTIF(F$47:F$52,"S")+COUNTIF(F$47:F$52,"DTS4S")+COUNTIF(F$47:F$52,"DTS4S1")+COUNTIF(F$65:F$68,"D")+COUNTIF(F$65:F$68,"DT")+COUNTIF(F$65:F$68,"DTS")+COUNTIF(F$65:F$68,"DTS1")+COUNTIF(F$65:F$68,"DTSDS")+COUNTIF(F$65:F$68,"DTSDS1")+COUNTIF(F$65:F$68,"DTS5S")+COUNTIF(F$65:F$68,"DTS5S1")+COUNTIF(F$65:F$68,"S")+COUNTIF(F$65:F$68,"DTS4S")+COUNTIF(F$65:F$68,"DTS4S1")</f>
        <v>4</v>
      </c>
      <c r="G3" s="4">
        <f>COUNTIF(G$14:G$19,"D")+COUNTIF(G$14:G$19,"DT")+COUNTIF(G$14:G$19,"DTS1")+COUNTIF(G$14:G$19,"DTS")+COUNTIF(G$14:G$19,"DTSDS")+COUNTIF(G$14:G$19,"DTSDS1")+COUNTIF(G$14:G$19,"DTS5S")+COUNTIF(G$14:G$19,"DTS5S1")+COUNTIF(G$14:G$19,"S")+COUNTIF(G$14:G$19,"DTS4S")+COUNTIF(G$14:G$19,"DTS4S1")+COUNTIF(G$33:G$37,"D")+COUNTIF(G$33:G$37,"DT")+COUNTIF(G$33:G$37,"DTS")+COUNTIF(G$33:G$37,"DTS1")+COUNTIF(G$33:G$37,"DTSDS")+COUNTIF(G$33:G$37,"DTSDS1")+COUNTIF(G$33:G$37,"DTS5S")+COUNTIF(G$33:G$37,"DTS5S1")+COUNTIF(G$33:G$37,"S")+COUNTIF(G$33:G$37,"DTS4S")+COUNTIF(G$33:G$37,"DTS4S1")+COUNTIF(G$47:G$52,"D")+COUNTIF(G$47:G$52,"DT")+COUNTIF(G$47:G$52,"DTS")+COUNTIF(G$47:G$52,"DTS1")+COUNTIF(G$47:G$52,"DTSDS")+COUNTIF(G$47:G$52,"DTSDS1")+COUNTIF(G$47:G$52,"DTS5S")+COUNTIF(G$47:G$52,"DTS5S1")+COUNTIF(G$47:G$52,"S")+COUNTIF(G$47:G$52,"DTS4S")+COUNTIF(G$47:G$52,"DTS4S1")+COUNTIF(G$65:G$68,"D")+COUNTIF(G$65:G$68,"DT")+COUNTIF(G$65:G$68,"DTS")+COUNTIF(G$65:G$68,"DTS1")+COUNTIF(G$65:G$68,"DTSDS")+COUNTIF(G$65:G$68,"DTSDS1")+COUNTIF(G$65:G$68,"DTS5S")+COUNTIF(G$65:G$68,"DTS5S1")+COUNTIF(G$65:G$68,"S")+COUNTIF(G$65:G$68,"DTS4S")+COUNTIF(G$65:G$68,"DTS4S1")</f>
        <v>4</v>
      </c>
      <c r="H3" s="4">
        <f>COUNTIF(H$14:H$19,"D")+COUNTIF(H$14:H$19,"DT")+COUNTIF(H$14:H$19,"DTS1")+COUNTIF(H$14:H$19,"DTS")+COUNTIF(H$14:H$19,"DTSDS")+COUNTIF(H$14:H$19,"DTSDS1")+COUNTIF(H$14:H$19,"DTS5S")+COUNTIF(H$14:H$19,"DTS5S1")+COUNTIF(H$14:H$19,"S")+COUNTIF(H$14:H$19,"DTS4S")+COUNTIF(H$14:H$19,"DTS4S1")+COUNTIF(H$33:H$37,"D")+COUNTIF(H$33:H$37,"DT")+COUNTIF(H$33:H$37,"DTS")+COUNTIF(H$33:H$37,"DTS1")+COUNTIF(H$33:H$37,"DTSDS")+COUNTIF(H$33:H$37,"DTSDS1")+COUNTIF(H$33:H$37,"DTS5S")+COUNTIF(H$33:H$37,"DTS5S1")+COUNTIF(H$33:H$37,"S")+COUNTIF(H$33:H$37,"DTS4S")+COUNTIF(H$33:H$37,"DTS4S1")+COUNTIF(H$47:H$52,"D")+COUNTIF(H$47:H$52,"DT")+COUNTIF(H$47:H$52,"DTS")+COUNTIF(H$47:H$52,"DTS1")+COUNTIF(H$47:H$52,"DTSDS")+COUNTIF(H$47:H$52,"DTSDS1")+COUNTIF(H$47:H$52,"DTS5S")+COUNTIF(H$47:H$52,"DTS5S1")+COUNTIF(H$47:H$52,"S")+COUNTIF(H$47:H$52,"DTS4S")+COUNTIF(H$47:H$52,"DTS4S1")+COUNTIF(H$65:H$68,"D")+COUNTIF(H$65:H$68,"DT")+COUNTIF(H$65:H$68,"DTS")+COUNTIF(H$65:H$68,"DTS1")+COUNTIF(H$65:H$68,"DTSDS")+COUNTIF(H$65:H$68,"DTSDS1")+COUNTIF(H$65:H$68,"DTS5S")+COUNTIF(H$65:H$68,"DTS5S1")+COUNTIF(H$65:H$68,"S")+COUNTIF(H$65:H$68,"DTS4S")+COUNTIF(H$65:H$68,"DTS4S1")</f>
        <v>4</v>
      </c>
      <c r="I3" s="4">
        <f>COUNTIF(I$14:I$19,"D")+COUNTIF(I$14:I$19,"DT")+COUNTIF(I$14:I$19,"DTS1")+COUNTIF(I$14:I$19,"DTS")+COUNTIF(I$14:I$19,"DTSDS")+COUNTIF(I$14:I$19,"DTSDS1")+COUNTIF(I$14:I$19,"DTS5S")+COUNTIF(I$14:I$19,"DTS5S1")+COUNTIF(I$14:I$19,"S")+COUNTIF(I$14:I$19,"DTS4S")+COUNTIF(I$14:I$19,"DTS4S1")+COUNTIF(I$33:I$37,"D")+COUNTIF(I$33:I$37,"DT")+COUNTIF(I$33:I$37,"DTS")+COUNTIF(I$33:I$37,"DTS1")+COUNTIF(I$33:I$37,"DTSDS")+COUNTIF(I$33:I$37,"DTSDS1")+COUNTIF(I$33:I$37,"DTS5S")+COUNTIF(I$33:I$37,"DTS5S1")+COUNTIF(I$33:I$37,"S")+COUNTIF(I$33:I$37,"DTS4S")+COUNTIF(I$33:I$37,"DTS4S1")+COUNTIF(I$47:I$52,"D")+COUNTIF(I$47:I$52,"DT")+COUNTIF(I$47:I$52,"DTS")+COUNTIF(I$47:I$52,"DTS1")+COUNTIF(I$47:I$52,"DTSDS")+COUNTIF(I$47:I$52,"DTSDS1")+COUNTIF(I$47:I$52,"DTS5S")+COUNTIF(I$47:I$52,"DTS5S1")+COUNTIF(I$47:I$52,"S")+COUNTIF(I$47:I$52,"DTS4S")+COUNTIF(I$47:I$52,"DTS4S1")+COUNTIF(I$65:I$68,"D")+COUNTIF(I$65:I$68,"DT")+COUNTIF(I$65:I$68,"DTS")+COUNTIF(I$65:I$68,"DTS1")+COUNTIF(I$65:I$68,"DTSDS")+COUNTIF(I$65:I$68,"DTSDS1")+COUNTIF(I$65:I$68,"DTS5S")+COUNTIF(I$65:I$68,"DTS5S1")+COUNTIF(I$65:I$68,"S")+COUNTIF(I$65:I$68,"DTS4S")+COUNTIF(I$65:I$68,"DTS4S1")</f>
        <v>5</v>
      </c>
      <c r="J3" s="4">
        <f>COUNTIF(J$14:J$19,"D")+COUNTIF(J$14:J$19,"DT")+COUNTIF(J$14:J$19,"DTS1")+COUNTIF(J$14:J$19,"DTS")+COUNTIF(J$14:J$19,"DTSDS")+COUNTIF(J$14:J$19,"DTSDS1")+COUNTIF(J$14:J$19,"DTS5S")+COUNTIF(J$14:J$19,"DTS5S1")+COUNTIF(J$14:J$19,"S")+COUNTIF(J$14:J$19,"DTS4S")+COUNTIF(J$14:J$19,"DTS4S1")+COUNTIF(J$33:J$37,"D")+COUNTIF(J$33:J$37,"DT")+COUNTIF(J$33:J$37,"DTS")+COUNTIF(J$33:J$37,"DTS1")+COUNTIF(J$33:J$37,"DTSDS")+COUNTIF(J$33:J$37,"DTSDS1")+COUNTIF(J$33:J$37,"DTS5S")+COUNTIF(J$33:J$37,"DTS5S1")+COUNTIF(J$33:J$37,"S")+COUNTIF(J$33:J$37,"DTS4S")+COUNTIF(J$33:J$37,"DTS4S1")+COUNTIF(J$47:J$52,"D")+COUNTIF(J$47:J$52,"DT")+COUNTIF(J$47:J$52,"DTS")+COUNTIF(J$47:J$52,"DTS1")+COUNTIF(J$47:J$52,"DTSDS")+COUNTIF(J$47:J$52,"DTSDS1")+COUNTIF(J$47:J$52,"DTS5S")+COUNTIF(J$47:J$52,"DTS5S1")+COUNTIF(J$47:J$52,"S")+COUNTIF(J$47:J$52,"DTS4S")+COUNTIF(J$47:J$52,"DTS4S1")+COUNTIF(J$65:J$68,"D")+COUNTIF(J$65:J$68,"DT")+COUNTIF(J$65:J$68,"DTS")+COUNTIF(J$65:J$68,"DTS1")+COUNTIF(J$65:J$68,"DTSDS")+COUNTIF(J$65:J$68,"DTSDS1")+COUNTIF(J$65:J$68,"DTS5S")+COUNTIF(J$65:J$68,"DTS5S1")+COUNTIF(J$65:J$68,"S")+COUNTIF(J$65:J$68,"DTS4S")+COUNTIF(J$65:J$68,"DTS4S1")</f>
        <v>5</v>
      </c>
      <c r="K3" s="4">
        <f>COUNTIF(K$14:K$19,"D")+COUNTIF(K$14:K$19,"DT")+COUNTIF(K$14:K$19,"DTS1")+COUNTIF(K$14:K$19,"DTS")+COUNTIF(K$14:K$19,"DTSDS")+COUNTIF(K$14:K$19,"DTSDS1")+COUNTIF(K$14:K$19,"DTS5S")+COUNTIF(K$14:K$19,"DTS5S1")+COUNTIF(K$14:K$19,"S")+COUNTIF(K$14:K$19,"DTS4S")+COUNTIF(K$14:K$19,"DTS4S1")+COUNTIF(K$33:K$37,"D")+COUNTIF(K$33:K$37,"DT")+COUNTIF(K$33:K$37,"DTS")+COUNTIF(K$33:K$37,"DTS1")+COUNTIF(K$33:K$37,"DTSDS")+COUNTIF(K$33:K$37,"DTSDS1")+COUNTIF(K$33:K$37,"DTS5S")+COUNTIF(K$33:K$37,"DTS5S1")+COUNTIF(K$33:K$37,"S")+COUNTIF(K$33:K$37,"DTS4S")+COUNTIF(K$33:K$37,"DTS4S1")+COUNTIF(K$47:K$52,"D")+COUNTIF(K$47:K$52,"DT")+COUNTIF(K$47:K$52,"DTS")+COUNTIF(K$47:K$52,"DTS1")+COUNTIF(K$47:K$52,"DTSDS")+COUNTIF(K$47:K$52,"DTSDS1")+COUNTIF(K$47:K$52,"DTS5S")+COUNTIF(K$47:K$52,"DTS5S1")+COUNTIF(K$47:K$52,"S")+COUNTIF(K$47:K$52,"DTS4S")+COUNTIF(K$47:K$52,"DTS4S1")+COUNTIF(K$65:K$68,"D")+COUNTIF(K$65:K$68,"DT")+COUNTIF(K$65:K$68,"DTS")+COUNTIF(K$65:K$68,"DTS1")+COUNTIF(K$65:K$68,"DTSDS")+COUNTIF(K$65:K$68,"DTSDS1")+COUNTIF(K$65:K$68,"DTS5S")+COUNTIF(K$65:K$68,"DTS5S1")+COUNTIF(K$65:K$68,"S")+COUNTIF(K$65:K$68,"DTS4S")+COUNTIF(K$65:K$68,"DTS4S1")</f>
        <v>3</v>
      </c>
      <c r="L3" s="4">
        <f>COUNTIF(L$14:L$19,"D")+COUNTIF(L$14:L$19,"DT")+COUNTIF(L$14:L$19,"DTS1")+COUNTIF(L$14:L$19,"DTS")+COUNTIF(L$14:L$19,"DTSDS")+COUNTIF(L$14:L$19,"DTSDS1")+COUNTIF(L$14:L$19,"DTS5S")+COUNTIF(L$14:L$19,"DTS5S1")+COUNTIF(L$14:L$19,"S")+COUNTIF(L$14:L$19,"DTS4S")+COUNTIF(L$14:L$19,"DTS4S1")+COUNTIF(L$33:L$37,"D")+COUNTIF(L$33:L$37,"DT")+COUNTIF(L$33:L$37,"DTS")+COUNTIF(L$33:L$37,"DTS1")+COUNTIF(L$33:L$37,"DTSDS")+COUNTIF(L$33:L$37,"DTSDS1")+COUNTIF(L$33:L$37,"DTS5S")+COUNTIF(L$33:L$37,"DTS5S1")+COUNTIF(L$33:L$37,"S")+COUNTIF(L$33:L$37,"DTS4S")+COUNTIF(L$33:L$37,"DTS4S1")+COUNTIF(L$47:L$52,"D")+COUNTIF(L$47:L$52,"DT")+COUNTIF(L$47:L$52,"DTS")+COUNTIF(L$47:L$52,"DTS1")+COUNTIF(L$47:L$52,"DTSDS")+COUNTIF(L$47:L$52,"DTSDS1")+COUNTIF(L$47:L$52,"DTS5S")+COUNTIF(L$47:L$52,"DTS5S1")+COUNTIF(L$47:L$52,"S")+COUNTIF(L$47:L$52,"DTS4S")+COUNTIF(L$47:L$52,"DTS4S1")+COUNTIF(L$65:L$68,"D")+COUNTIF(L$65:L$68,"DT")+COUNTIF(L$65:L$68,"DTS")+COUNTIF(L$65:L$68,"DTS1")+COUNTIF(L$65:L$68,"DTSDS")+COUNTIF(L$65:L$68,"DTSDS1")+COUNTIF(L$65:L$68,"DTS5S")+COUNTIF(L$65:L$68,"DTS5S1")+COUNTIF(L$65:L$68,"S")+COUNTIF(L$65:L$68,"DTS4S")+COUNTIF(L$65:L$68,"DTS4S1")</f>
        <v>5</v>
      </c>
      <c r="M3" s="4">
        <f>COUNTIF(M$14:M$19,"D")+COUNTIF(M$14:M$19,"DT")+COUNTIF(M$14:M$19,"DTS1")+COUNTIF(M$14:M$19,"DTS")+COUNTIF(M$14:M$19,"DTSDS")+COUNTIF(M$14:M$19,"DTSDS1")+COUNTIF(M$14:M$19,"DTS5S")+COUNTIF(M$14:M$19,"DTS5S1")+COUNTIF(M$14:M$19,"S")+COUNTIF(M$14:M$19,"DTS4S")+COUNTIF(M$14:M$19,"DTS4S1")+COUNTIF(M$33:M$37,"D")+COUNTIF(M$33:M$37,"DT")+COUNTIF(M$33:M$37,"DTS")+COUNTIF(M$33:M$37,"DTS1")+COUNTIF(M$33:M$37,"DTSDS")+COUNTIF(M$33:M$37,"DTSDS1")+COUNTIF(M$33:M$37,"DTS5S")+COUNTIF(M$33:M$37,"DTS5S1")+COUNTIF(M$33:M$37,"S")+COUNTIF(M$33:M$37,"DTS4S")+COUNTIF(M$33:M$37,"DTS4S1")+COUNTIF(M$47:M$52,"D")+COUNTIF(M$47:M$52,"DT")+COUNTIF(M$47:M$52,"DTS")+COUNTIF(M$47:M$52,"DTS1")+COUNTIF(M$47:M$52,"DTSDS")+COUNTIF(M$47:M$52,"DTSDS1")+COUNTIF(M$47:M$52,"DTS5S")+COUNTIF(M$47:M$52,"DTS5S1")+COUNTIF(M$47:M$52,"S")+COUNTIF(M$47:M$52,"DTS4S")+COUNTIF(M$47:M$52,"DTS4S1")+COUNTIF(M$65:M$68,"D")+COUNTIF(M$65:M$68,"DT")+COUNTIF(M$65:M$68,"DTS")+COUNTIF(M$65:M$68,"DTS1")+COUNTIF(M$65:M$68,"DTSDS")+COUNTIF(M$65:M$68,"DTSDS1")+COUNTIF(M$65:M$68,"DTS5S")+COUNTIF(M$65:M$68,"DTS5S1")+COUNTIF(M$65:M$68,"S")+COUNTIF(M$65:M$68,"DTS4S")+COUNTIF(M$65:M$68,"DTS4S1")</f>
        <v>6</v>
      </c>
      <c r="N3" s="4">
        <f>COUNTIF(N$14:N$19,"D")+COUNTIF(N$14:N$19,"DT")+COUNTIF(N$14:N$19,"DTS1")+COUNTIF(N$14:N$19,"DTS")+COUNTIF(N$14:N$19,"DTSDS")+COUNTIF(N$14:N$19,"DTSDS1")+COUNTIF(N$14:N$19,"DTS5S")+COUNTIF(N$14:N$19,"DTS5S1")+COUNTIF(N$14:N$19,"S")+COUNTIF(N$14:N$19,"DTS4S")+COUNTIF(N$14:N$19,"DTS4S1")+COUNTIF(N$33:N$37,"D")+COUNTIF(N$33:N$37,"DT")+COUNTIF(N$33:N$37,"DTS")+COUNTIF(N$33:N$37,"DTS1")+COUNTIF(N$33:N$37,"DTSDS")+COUNTIF(N$33:N$37,"DTSDS1")+COUNTIF(N$33:N$37,"DTS5S")+COUNTIF(N$33:N$37,"DTS5S1")+COUNTIF(N$33:N$37,"S")+COUNTIF(N$33:N$37,"DTS4S")+COUNTIF(N$33:N$37,"DTS4S1")+COUNTIF(N$47:N$52,"D")+COUNTIF(N$47:N$52,"DT")+COUNTIF(N$47:N$52,"DTS")+COUNTIF(N$47:N$52,"DTS1")+COUNTIF(N$47:N$52,"DTSDS")+COUNTIF(N$47:N$52,"DTSDS1")+COUNTIF(N$47:N$52,"DTS5S")+COUNTIF(N$47:N$52,"DTS5S1")+COUNTIF(N$47:N$52,"S")+COUNTIF(N$47:N$52,"DTS4S")+COUNTIF(N$47:N$52,"DTS4S1")+COUNTIF(N$65:N$68,"D")+COUNTIF(N$65:N$68,"DT")+COUNTIF(N$65:N$68,"DTS")+COUNTIF(N$65:N$68,"DTS1")+COUNTIF(N$65:N$68,"DTSDS")+COUNTIF(N$65:N$68,"DTSDS1")+COUNTIF(N$65:N$68,"DTS5S")+COUNTIF(N$65:N$68,"DTS5S1")+COUNTIF(N$65:N$68,"S")+COUNTIF(N$65:N$68,"DTS4S")+COUNTIF(N$65:N$68,"DTS4S1")</f>
        <v>6</v>
      </c>
      <c r="O3" s="4">
        <f>COUNTIF(O$14:O$19,"D")+COUNTIF(O$14:O$19,"DT")+COUNTIF(O$14:O$19,"DTS1")+COUNTIF(O$14:O$19,"DTS")+COUNTIF(O$14:O$19,"DTSDS")+COUNTIF(O$14:O$19,"DTSDS1")+COUNTIF(O$14:O$19,"DTS5S")+COUNTIF(O$14:O$19,"DTS5S1")+COUNTIF(O$14:O$19,"S")+COUNTIF(O$14:O$19,"DTS4S")+COUNTIF(O$14:O$19,"DTS4S1")+COUNTIF(O$33:O$37,"D")+COUNTIF(O$33:O$37,"DT")+COUNTIF(O$33:O$37,"DTS")+COUNTIF(O$33:O$37,"DTS1")+COUNTIF(O$33:O$37,"DTSDS")+COUNTIF(O$33:O$37,"DTSDS1")+COUNTIF(O$33:O$37,"DTS5S")+COUNTIF(O$33:O$37,"DTS5S1")+COUNTIF(O$33:O$37,"S")+COUNTIF(O$33:O$37,"DTS4S")+COUNTIF(O$33:O$37,"DTS4S1")+COUNTIF(O$47:O$52,"D")+COUNTIF(O$47:O$52,"DT")+COUNTIF(O$47:O$52,"DTS")+COUNTIF(O$47:O$52,"DTS1")+COUNTIF(O$47:O$52,"DTSDS")+COUNTIF(O$47:O$52,"DTSDS1")+COUNTIF(O$47:O$52,"DTS5S")+COUNTIF(O$47:O$52,"DTS5S1")+COUNTIF(O$47:O$52,"S")+COUNTIF(O$47:O$52,"DTS4S")+COUNTIF(O$47:O$52,"DTS4S1")+COUNTIF(O$65:O$68,"D")+COUNTIF(O$65:O$68,"DT")+COUNTIF(O$65:O$68,"DTS")+COUNTIF(O$65:O$68,"DTS1")+COUNTIF(O$65:O$68,"DTSDS")+COUNTIF(O$65:O$68,"DTSDS1")+COUNTIF(O$65:O$68,"DTS5S")+COUNTIF(O$65:O$68,"DTS5S1")+COUNTIF(O$65:O$68,"S")+COUNTIF(O$65:O$68,"DTS4S")+COUNTIF(O$65:O$68,"DTS4S1")</f>
        <v>6</v>
      </c>
      <c r="P3" s="4">
        <f>COUNTIF(P$14:P$19,"D")+COUNTIF(P$14:P$19,"DT")+COUNTIF(P$14:P$19,"DTS1")+COUNTIF(P$14:P$19,"DTS")+COUNTIF(P$14:P$19,"DTSDS")+COUNTIF(P$14:P$19,"DTSDS1")+COUNTIF(P$14:P$19,"DTS5S")+COUNTIF(P$14:P$19,"DTS5S1")+COUNTIF(P$14:P$19,"S")+COUNTIF(P$14:P$19,"DTS4S")+COUNTIF(P$14:P$19,"DTS4S1")+COUNTIF(P$33:P$37,"D")+COUNTIF(P$33:P$37,"DT")+COUNTIF(P$33:P$37,"DTS")+COUNTIF(P$33:P$37,"DTS1")+COUNTIF(P$33:P$37,"DTSDS")+COUNTIF(P$33:P$37,"DTSDS1")+COUNTIF(P$33:P$37,"DTS5S")+COUNTIF(P$33:P$37,"DTS5S1")+COUNTIF(P$33:P$37,"S")+COUNTIF(P$33:P$37,"DTS4S")+COUNTIF(P$33:P$37,"DTS4S1")+COUNTIF(P$47:P$52,"D")+COUNTIF(P$47:P$52,"DT")+COUNTIF(P$47:P$52,"DTS")+COUNTIF(P$47:P$52,"DTS1")+COUNTIF(P$47:P$52,"DTSDS")+COUNTIF(P$47:P$52,"DTSDS1")+COUNTIF(P$47:P$52,"DTS5S")+COUNTIF(P$47:P$52,"DTS5S1")+COUNTIF(P$47:P$52,"S")+COUNTIF(P$47:P$52,"DTS4S")+COUNTIF(P$47:P$52,"DTS4S1")+COUNTIF(P$65:P$68,"D")+COUNTIF(P$65:P$68,"DT")+COUNTIF(P$65:P$68,"DTS")+COUNTIF(P$65:P$68,"DTS1")+COUNTIF(P$65:P$68,"DTSDS")+COUNTIF(P$65:P$68,"DTSDS1")+COUNTIF(P$65:P$68,"DTS5S")+COUNTIF(P$65:P$68,"DTS5S1")+COUNTIF(P$65:P$68,"S")+COUNTIF(P$65:P$68,"DTS4S")+COUNTIF(P$65:P$68,"DTS4S1")</f>
        <v>4</v>
      </c>
      <c r="Q3" s="4">
        <f>COUNTIF(Q$14:Q$19,"D")+COUNTIF(Q$14:Q$19,"DT")+COUNTIF(Q$14:Q$19,"DTS1")+COUNTIF(Q$14:Q$19,"DTS")+COUNTIF(Q$14:Q$19,"DTSDS")+COUNTIF(Q$14:Q$19,"DTSDS1")+COUNTIF(Q$14:Q$19,"DTS5S")+COUNTIF(Q$14:Q$19,"DTS5S1")+COUNTIF(Q$14:Q$19,"S")+COUNTIF(Q$14:Q$19,"DTS4S")+COUNTIF(Q$14:Q$19,"DTS4S1")+COUNTIF(Q$33:Q$37,"D")+COUNTIF(Q$33:Q$37,"DT")+COUNTIF(Q$33:Q$37,"DTS")+COUNTIF(Q$33:Q$37,"DTS1")+COUNTIF(Q$33:Q$37,"DTSDS")+COUNTIF(Q$33:Q$37,"DTSDS1")+COUNTIF(Q$33:Q$37,"DTS5S")+COUNTIF(Q$33:Q$37,"DTS5S1")+COUNTIF(Q$33:Q$37,"S")+COUNTIF(Q$33:Q$37,"DTS4S")+COUNTIF(Q$33:Q$37,"DTS4S1")+COUNTIF(Q$47:Q$52,"D")+COUNTIF(Q$47:Q$52,"DT")+COUNTIF(Q$47:Q$52,"DTS")+COUNTIF(Q$47:Q$52,"DTS1")+COUNTIF(Q$47:Q$52,"DTSDS")+COUNTIF(Q$47:Q$52,"DTSDS1")+COUNTIF(Q$47:Q$52,"DTS5S")+COUNTIF(Q$47:Q$52,"DTS5S1")+COUNTIF(Q$47:Q$52,"S")+COUNTIF(Q$47:Q$52,"DTS4S")+COUNTIF(Q$47:Q$52,"DTS4S1")+COUNTIF(Q$65:Q$68,"D")+COUNTIF(Q$65:Q$68,"DT")+COUNTIF(Q$65:Q$68,"DTS")+COUNTIF(Q$65:Q$68,"DTS1")+COUNTIF(Q$65:Q$68,"DTSDS")+COUNTIF(Q$65:Q$68,"DTSDS1")+COUNTIF(Q$65:Q$68,"DTS5S")+COUNTIF(Q$65:Q$68,"DTS5S1")+COUNTIF(Q$65:Q$68,"S")+COUNTIF(Q$65:Q$68,"DTS4S")+COUNTIF(Q$65:Q$68,"DTS4S1")</f>
        <v>6</v>
      </c>
      <c r="R3" s="4">
        <f>COUNTIF(R$14:R$19,"D")+COUNTIF(R$14:R$19,"DT")+COUNTIF(R$14:R$19,"DTS1")+COUNTIF(R$14:R$19,"DTS")+COUNTIF(R$14:R$19,"DTSDS")+COUNTIF(R$14:R$19,"DTSDS1")+COUNTIF(R$14:R$19,"DTS5S")+COUNTIF(R$14:R$19,"DTS5S1")+COUNTIF(R$14:R$19,"S")+COUNTIF(R$14:R$19,"DTS4S")+COUNTIF(R$14:R$19,"DTS4S1")+COUNTIF(R$33:R$37,"D")+COUNTIF(R$33:R$37,"DT")+COUNTIF(R$33:R$37,"DTS")+COUNTIF(R$33:R$37,"DTS1")+COUNTIF(R$33:R$37,"DTSDS")+COUNTIF(R$33:R$37,"DTSDS1")+COUNTIF(R$33:R$37,"DTS5S")+COUNTIF(R$33:R$37,"DTS5S1")+COUNTIF(R$33:R$37,"S")+COUNTIF(R$33:R$37,"DTS4S")+COUNTIF(R$33:R$37,"DTS4S1")+COUNTIF(R$47:R$52,"D")+COUNTIF(R$47:R$52,"DT")+COUNTIF(R$47:R$52,"DTS")+COUNTIF(R$47:R$52,"DTS1")+COUNTIF(R$47:R$52,"DTSDS")+COUNTIF(R$47:R$52,"DTSDS1")+COUNTIF(R$47:R$52,"DTS5S")+COUNTIF(R$47:R$52,"DTS5S1")+COUNTIF(R$47:R$52,"S")+COUNTIF(R$47:R$52,"DTS4S")+COUNTIF(R$47:R$52,"DTS4S1")+COUNTIF(R$65:R$68,"D")+COUNTIF(R$65:R$68,"DT")+COUNTIF(R$65:R$68,"DTS")+COUNTIF(R$65:R$68,"DTS1")+COUNTIF(R$65:R$68,"DTSDS")+COUNTIF(R$65:R$68,"DTSDS1")+COUNTIF(R$65:R$68,"DTS5S")+COUNTIF(R$65:R$68,"DTS5S1")+COUNTIF(R$65:R$68,"S")+COUNTIF(R$65:R$68,"DTS4S")+COUNTIF(R$65:R$68,"DTS4S1")</f>
        <v>5</v>
      </c>
      <c r="S3" s="425">
        <f>COUNTIF(S$14:S$19,"D")+COUNTIF(S$14:S$19,"DT")+COUNTIF(S$14:S$19,"DTS1")+COUNTIF(S$14:S$19,"DTS")+COUNTIF(S$14:S$19,"DTSDS")+COUNTIF(S$14:S$19,"DTSDS1")+COUNTIF(S$14:S$19,"DTS5S")+COUNTIF(S$14:S$19,"DTS5S1")+COUNTIF(S$14:S$19,"S")+COUNTIF(S$33:S$38,"D")+COUNTIF(S$33:S$38,"DT")+COUNTIF(S$33:S$38,"DTS")+COUNTIF(S$33:S$38,"DTS1")+COUNTIF(S$33:S$38,"DTSDS")+COUNTIF(S$33:S$38,"DTSDS1")+COUNTIF(S$33:S$38,"DTS5S")+COUNTIF(S$33:S$38,"DTS5S1")+COUNTIF(S$33:S$38,"S")+COUNTIF(S$52:S$56,"D")+COUNTIF(S$52:S$56,"DT")+COUNTIF(S$52:S$56,"DTS")+COUNTIF(S$52:S$56,"DTS1")+COUNTIF(S$52:S$56,"DTSDS")+COUNTIF(S$52:S$56,"DTSDS1")+COUNTIF(S$52:S$56,"DTS5S")+COUNTIF(S$52:S$56,"DTS5S1")+COUNTIF(S$52:S$56,"S")+COUNTIF(S$69:S$73,"D")+COUNTIF(S$69:S$73,"DT")+COUNTIF(S$69:S$73,"DTS")+COUNTIF(S$69:S$73,"DTS1")+COUNTIF(S$69:S$73,"DTSDS")+COUNTIF(S$69:S$73,"DTSDS1")+COUNTIF(S$69:S$73,"DTS5S")+COUNTIF(S$69:S$73,"DTS5S1")+COUNTIF(S$69:S$73,"S")</f>
        <v>0</v>
      </c>
      <c r="T3" s="425">
        <f>COUNTIF(T$14:T$19,"D")+COUNTIF(T$14:T$19,"DT")+COUNTIF(T$14:T$19,"DTS1")+COUNTIF(T$14:T$19,"DTS")+COUNTIF(T$14:T$19,"DTSDS")+COUNTIF(T$14:T$19,"DTSDS1")+COUNTIF(T$14:T$19,"DTS5S")+COUNTIF(T$14:T$19,"DTS5S1")+COUNTIF(T$14:T$19,"S")+COUNTIF(T$33:T$38,"D")+COUNTIF(T$33:T$38,"DT")+COUNTIF(T$33:T$38,"DTS")+COUNTIF(T$33:T$38,"DTS1")+COUNTIF(T$33:T$38,"DTSDS")+COUNTIF(T$33:T$38,"DTSDS1")+COUNTIF(T$33:T$38,"DTS5S")+COUNTIF(T$33:T$38,"DTS5S1")+COUNTIF(T$33:T$38,"S")+COUNTIF(T$52:T$56,"D")+COUNTIF(T$52:T$56,"DT")+COUNTIF(T$52:T$56,"DTS")+COUNTIF(T$52:T$56,"DTS1")+COUNTIF(T$52:T$56,"DTSDS")+COUNTIF(T$52:T$56,"DTSDS1")+COUNTIF(T$52:T$56,"DTS5S")+COUNTIF(T$52:T$56,"DTS5S1")+COUNTIF(T$52:T$56,"S")+COUNTIF(T$69:T$73,"D")+COUNTIF(T$69:T$73,"DT")+COUNTIF(T$69:T$73,"DTS")+COUNTIF(T$69:T$73,"DTS1")+COUNTIF(T$69:T$73,"DTSDS")+COUNTIF(T$69:T$73,"DTSDS1")+COUNTIF(T$69:T$73,"DTS5S")+COUNTIF(T$69:T$73,"DTS5S1")+COUNTIF(T$69:T$73,"S")</f>
        <v>0</v>
      </c>
      <c r="U3" s="425">
        <f>COUNTIF(U$14:U$19,"D")+COUNTIF(U$14:U$19,"DT")+COUNTIF(U$14:U$19,"DTS1")+COUNTIF(U$14:U$19,"DTS")+COUNTIF(U$14:U$19,"DTSDS")+COUNTIF(U$14:U$19,"DTSDS1")+COUNTIF(U$14:U$19,"DTS5S")+COUNTIF(U$14:U$19,"DTS5S1")+COUNTIF(U$14:U$19,"S")+COUNTIF(U$33:U$38,"D")+COUNTIF(U$33:U$38,"DT")+COUNTIF(U$33:U$38,"DTS")+COUNTIF(U$33:U$38,"DTS1")+COUNTIF(U$33:U$38,"DTSDS")+COUNTIF(U$33:U$38,"DTSDS1")+COUNTIF(U$33:U$38,"DTS5S")+COUNTIF(U$33:U$38,"DTS5S1")+COUNTIF(U$33:U$38,"S")+COUNTIF(U$52:U$56,"D")+COUNTIF(U$52:U$56,"DT")+COUNTIF(U$52:U$56,"DTS")+COUNTIF(U$52:U$56,"DTS1")+COUNTIF(U$52:U$56,"DTSDS")+COUNTIF(U$52:U$56,"DTSDS1")+COUNTIF(U$52:U$56,"DTS5S")+COUNTIF(U$52:U$56,"DTS5S1")+COUNTIF(U$52:U$56,"S")+COUNTIF(U$69:U$73,"D")+COUNTIF(U$69:U$73,"DT")+COUNTIF(U$69:U$73,"DTS")+COUNTIF(U$69:U$73,"DTS1")+COUNTIF(U$69:U$73,"DTSDS")+COUNTIF(U$69:U$73,"DTSDS1")+COUNTIF(U$69:U$73,"DTS5S")+COUNTIF(U$69:U$73,"DTS5S1")+COUNTIF(U$69:U$73,"S")</f>
        <v>0</v>
      </c>
      <c r="V3" s="425">
        <f>COUNTIF(V$14:V$19,"D")+COUNTIF(V$14:V$19,"DT")+COUNTIF(V$14:V$19,"DTS1")+COUNTIF(V$14:V$19,"DTS")+COUNTIF(V$14:V$19,"DTSDS")+COUNTIF(V$14:V$19,"DTSDS1")+COUNTIF(V$14:V$19,"DTS5S")+COUNTIF(V$14:V$19,"DTS5S1")+COUNTIF(V$14:V$19,"S")+COUNTIF(V$33:V$38,"D")+COUNTIF(V$33:V$38,"DT")+COUNTIF(V$33:V$38,"DTS")+COUNTIF(V$33:V$38,"DTS1")+COUNTIF(V$33:V$38,"DTSDS")+COUNTIF(V$33:V$38,"DTSDS1")+COUNTIF(V$33:V$38,"DTS5S")+COUNTIF(V$33:V$38,"DTS5S1")+COUNTIF(V$33:V$38,"S")+COUNTIF(V$52:V$56,"D")+COUNTIF(V$52:V$56,"DT")+COUNTIF(V$52:V$56,"DTS")+COUNTIF(V$52:V$56,"DTS1")+COUNTIF(V$52:V$56,"DTSDS")+COUNTIF(V$52:V$56,"DTSDS1")+COUNTIF(V$52:V$56,"DTS5S")+COUNTIF(V$52:V$56,"DTS5S1")+COUNTIF(V$52:V$56,"S")+COUNTIF(V$69:V$73,"D")+COUNTIF(V$69:V$73,"DT")+COUNTIF(V$69:V$73,"DTS")+COUNTIF(V$69:V$73,"DTS1")+COUNTIF(V$69:V$73,"DTSDS")+COUNTIF(V$69:V$73,"DTSDS1")+COUNTIF(V$69:V$73,"DTS5S")+COUNTIF(V$69:V$73,"DTS5S1")+COUNTIF(V$69:V$73,"S")</f>
        <v>0</v>
      </c>
      <c r="W3" s="425">
        <f>COUNTIF(W$14:W$19,"D")+COUNTIF(W$14:W$19,"DT")+COUNTIF(W$14:W$19,"DTS1")+COUNTIF(W$14:W$19,"DTS")+COUNTIF(W$14:W$19,"DTSDS")+COUNTIF(W$14:W$19,"DTSDS1")+COUNTIF(W$14:W$19,"DTS5S")+COUNTIF(W$14:W$19,"DTS5S1")+COUNTIF(W$14:W$19,"S")+COUNTIF(W$33:W$38,"D")+COUNTIF(W$33:W$38,"DT")+COUNTIF(W$33:W$38,"DTS")+COUNTIF(W$33:W$38,"DTS1")+COUNTIF(W$33:W$38,"DTSDS")+COUNTIF(W$33:W$38,"DTSDS1")+COUNTIF(W$33:W$38,"DTS5S")+COUNTIF(W$33:W$38,"DTS5S1")+COUNTIF(W$33:W$38,"S")+COUNTIF(W$52:W$56,"D")+COUNTIF(W$52:W$56,"DT")+COUNTIF(W$52:W$56,"DTS")+COUNTIF(W$52:W$56,"DTS1")+COUNTIF(W$52:W$56,"DTSDS")+COUNTIF(W$52:W$56,"DTSDS1")+COUNTIF(W$52:W$56,"DTS5S")+COUNTIF(W$52:W$56,"DTS5S1")+COUNTIF(W$52:W$56,"S")+COUNTIF(W$69:W$73,"D")+COUNTIF(W$69:W$73,"DT")+COUNTIF(W$69:W$73,"DTS")+COUNTIF(W$69:W$73,"DTS1")+COUNTIF(W$69:W$73,"DTSDS")+COUNTIF(W$69:W$73,"DTSDS1")+COUNTIF(W$69:W$73,"DTS5S")+COUNTIF(W$69:W$73,"DTS5S1")+COUNTIF(W$69:W$73,"S")</f>
        <v>0</v>
      </c>
      <c r="X3" s="425">
        <f>COUNTIF(X$14:X$19,"D")+COUNTIF(X$14:X$19,"DT")+COUNTIF(X$14:X$19,"DTS1")+COUNTIF(X$14:X$19,"DTS")+COUNTIF(X$14:X$19,"DTSDS")+COUNTIF(X$14:X$19,"DTSDS1")+COUNTIF(X$14:X$19,"DTS5S")+COUNTIF(X$14:X$19,"DTS5S1")+COUNTIF(X$14:X$19,"S")+COUNTIF(X$33:X$38,"D")+COUNTIF(X$33:X$38,"DT")+COUNTIF(X$33:X$38,"DTS")+COUNTIF(X$33:X$38,"DTS1")+COUNTIF(X$33:X$38,"DTSDS")+COUNTIF(X$33:X$38,"DTSDS1")+COUNTIF(X$33:X$38,"DTS5S")+COUNTIF(X$33:X$38,"DTS5S1")+COUNTIF(X$33:X$38,"S")+COUNTIF(X$52:X$56,"D")+COUNTIF(X$52:X$56,"DT")+COUNTIF(X$52:X$56,"DTS")+COUNTIF(X$52:X$56,"DTS1")+COUNTIF(X$52:X$56,"DTSDS")+COUNTIF(X$52:X$56,"DTSDS1")+COUNTIF(X$52:X$56,"DTS5S")+COUNTIF(X$52:X$56,"DTS5S1")+COUNTIF(X$52:X$56,"S")+COUNTIF(X$69:X$73,"D")+COUNTIF(X$69:X$73,"DT")+COUNTIF(X$69:X$73,"DTS")+COUNTIF(X$69:X$73,"DTS1")+COUNTIF(X$69:X$73,"DTSDS")+COUNTIF(X$69:X$73,"DTSDS1")+COUNTIF(X$69:X$73,"DTS5S")+COUNTIF(X$69:X$73,"DTS5S1")+COUNTIF(X$69:X$73,"S")</f>
        <v>0</v>
      </c>
      <c r="Y3" s="425">
        <f>COUNTIF(Y$14:Y$19,"D")+COUNTIF(Y$14:Y$19,"DT")+COUNTIF(Y$14:Y$19,"DTS1")+COUNTIF(Y$14:Y$19,"DTS")+COUNTIF(Y$14:Y$19,"DTSDS")+COUNTIF(Y$14:Y$19,"DTSDS1")+COUNTIF(Y$14:Y$19,"DTS5S")+COUNTIF(Y$14:Y$19,"DTS5S1")+COUNTIF(Y$14:Y$19,"S")+COUNTIF(Y$33:Y$38,"D")+COUNTIF(Y$33:Y$38,"DT")+COUNTIF(Y$33:Y$38,"DTS")+COUNTIF(Y$33:Y$38,"DTS1")+COUNTIF(Y$33:Y$38,"DTSDS")+COUNTIF(Y$33:Y$38,"DTSDS1")+COUNTIF(Y$33:Y$38,"DTS5S")+COUNTIF(Y$33:Y$38,"DTS5S1")+COUNTIF(Y$33:Y$38,"S")+COUNTIF(Y$52:Y$56,"D")+COUNTIF(Y$52:Y$56,"DT")+COUNTIF(Y$52:Y$56,"DTS")+COUNTIF(Y$52:Y$56,"DTS1")+COUNTIF(Y$52:Y$56,"DTSDS")+COUNTIF(Y$52:Y$56,"DTSDS1")+COUNTIF(Y$52:Y$56,"DTS5S")+COUNTIF(Y$52:Y$56,"DTS5S1")+COUNTIF(Y$52:Y$56,"S")+COUNTIF(Y$69:Y$73,"D")+COUNTIF(Y$69:Y$73,"DT")+COUNTIF(Y$69:Y$73,"DTS")+COUNTIF(Y$69:Y$73,"DTS1")+COUNTIF(Y$69:Y$73,"DTSDS")+COUNTIF(Y$69:Y$73,"DTSDS1")+COUNTIF(Y$69:Y$73,"DTS5S")+COUNTIF(Y$69:Y$73,"DTS5S1")+COUNTIF(Y$69:Y$73,"S")</f>
        <v>0</v>
      </c>
      <c r="Z3" s="425">
        <f>COUNTIF(Z$14:Z$19,"D")+COUNTIF(Z$14:Z$19,"DT")+COUNTIF(Z$14:Z$19,"DTS1")+COUNTIF(Z$14:Z$19,"DTS")+COUNTIF(Z$14:Z$19,"DTSDS")+COUNTIF(Z$14:Z$19,"DTSDS1")+COUNTIF(Z$14:Z$19,"DTS5S")+COUNTIF(Z$14:Z$19,"DTS5S1")+COUNTIF(Z$14:Z$19,"S")+COUNTIF(Z$33:Z$38,"D")+COUNTIF(Z$33:Z$38,"DT")+COUNTIF(Z$33:Z$38,"DTS")+COUNTIF(Z$33:Z$38,"DTS1")+COUNTIF(Z$33:Z$38,"DTSDS")+COUNTIF(Z$33:Z$38,"DTSDS1")+COUNTIF(Z$33:Z$38,"DTS5S")+COUNTIF(Z$33:Z$38,"DTS5S1")+COUNTIF(Z$33:Z$38,"S")+COUNTIF(Z$52:Z$56,"D")+COUNTIF(Z$52:Z$56,"DT")+COUNTIF(Z$52:Z$56,"DTS")+COUNTIF(Z$52:Z$56,"DTS1")+COUNTIF(Z$52:Z$56,"DTSDS")+COUNTIF(Z$52:Z$56,"DTSDS1")+COUNTIF(Z$52:Z$56,"DTS5S")+COUNTIF(Z$52:Z$56,"DTS5S1")+COUNTIF(Z$52:Z$56,"S")+COUNTIF(Z$69:Z$73,"D")+COUNTIF(Z$69:Z$73,"DT")+COUNTIF(Z$69:Z$73,"DTS")+COUNTIF(Z$69:Z$73,"DTS1")+COUNTIF(Z$69:Z$73,"DTSDS")+COUNTIF(Z$69:Z$73,"DTSDS1")+COUNTIF(Z$69:Z$73,"DTS5S")+COUNTIF(Z$69:Z$73,"DTS5S1")+COUNTIF(Z$69:Z$73,"S")</f>
        <v>0</v>
      </c>
      <c r="AA3" s="425">
        <f>COUNTIF(AA$14:AA$19,"D")+COUNTIF(AA$14:AA$19,"DT")+COUNTIF(AA$14:AA$19,"DTS1")+COUNTIF(AA$14:AA$19,"DTS")+COUNTIF(AA$14:AA$19,"DTSDS")+COUNTIF(AA$14:AA$19,"DTSDS1")+COUNTIF(AA$14:AA$19,"DTS5S")+COUNTIF(AA$14:AA$19,"DTS5S1")+COUNTIF(AA$14:AA$19,"S")+COUNTIF(AA$33:AA$38,"D")+COUNTIF(AA$33:AA$38,"DT")+COUNTIF(AA$33:AA$38,"DTS")+COUNTIF(AA$33:AA$38,"DTS1")+COUNTIF(AA$33:AA$38,"DTSDS")+COUNTIF(AA$33:AA$38,"DTSDS1")+COUNTIF(AA$33:AA$38,"DTS5S")+COUNTIF(AA$33:AA$38,"DTS5S1")+COUNTIF(AA$33:AA$38,"S")+COUNTIF(AA$52:AA$56,"D")+COUNTIF(AA$52:AA$56,"DT")+COUNTIF(AA$52:AA$56,"DTS")+COUNTIF(AA$52:AA$56,"DTS1")+COUNTIF(AA$52:AA$56,"DTSDS")+COUNTIF(AA$52:AA$56,"DTSDS1")+COUNTIF(AA$52:AA$56,"DTS5S")+COUNTIF(AA$52:AA$56,"DTS5S1")+COUNTIF(AA$52:AA$56,"S")+COUNTIF(AA$69:AA$73,"D")+COUNTIF(AA$69:AA$73,"DT")+COUNTIF(AA$69:AA$73,"DTS")+COUNTIF(AA$69:AA$73,"DTS1")+COUNTIF(AA$69:AA$73,"DTSDS")+COUNTIF(AA$69:AA$73,"DTSDS1")+COUNTIF(AA$69:AA$73,"DTS5S")+COUNTIF(AA$69:AA$73,"DTS5S1")+COUNTIF(AA$69:AA$73,"S")</f>
        <v>0</v>
      </c>
      <c r="AB3" s="425">
        <f>COUNTIF(AB$14:AB$19,"D")+COUNTIF(AB$14:AB$19,"DT")+COUNTIF(AB$14:AB$19,"DTS1")+COUNTIF(AB$14:AB$19,"DTS")+COUNTIF(AB$14:AB$19,"DTSDS")+COUNTIF(AB$14:AB$19,"DTSDS1")+COUNTIF(AB$14:AB$19,"DTS5S")+COUNTIF(AB$14:AB$19,"DTS5S1")+COUNTIF(AB$14:AB$19,"S")+COUNTIF(AB$33:AB$38,"D")+COUNTIF(AB$33:AB$38,"DT")+COUNTIF(AB$33:AB$38,"DTS")+COUNTIF(AB$33:AB$38,"DTS1")+COUNTIF(AB$33:AB$38,"DTSDS")+COUNTIF(AB$33:AB$38,"DTSDS1")+COUNTIF(AB$33:AB$38,"DTS5S")+COUNTIF(AB$33:AB$38,"DTS5S1")+COUNTIF(AB$33:AB$38,"S")+COUNTIF(AB$52:AB$56,"D")+COUNTIF(AB$52:AB$56,"DT")+COUNTIF(AB$52:AB$56,"DTS")+COUNTIF(AB$52:AB$56,"DTS1")+COUNTIF(AB$52:AB$56,"DTSDS")+COUNTIF(AB$52:AB$56,"DTSDS1")+COUNTIF(AB$52:AB$56,"DTS5S")+COUNTIF(AB$52:AB$56,"DTS5S1")+COUNTIF(AB$52:AB$56,"S")+COUNTIF(AB$69:AB$73,"D")+COUNTIF(AB$69:AB$73,"DT")+COUNTIF(AB$69:AB$73,"DTS")+COUNTIF(AB$69:AB$73,"DTS1")+COUNTIF(AB$69:AB$73,"DTSDS")+COUNTIF(AB$69:AB$73,"DTSDS1")+COUNTIF(AB$69:AB$73,"DTS5S")+COUNTIF(AB$69:AB$73,"DTS5S1")+COUNTIF(AB$69:AB$73,"S")</f>
        <v>0</v>
      </c>
      <c r="AC3" s="425">
        <f>COUNTIF(AC$14:AC$19,"D")+COUNTIF(AC$14:AC$19,"DT")+COUNTIF(AC$14:AC$19,"DTS1")+COUNTIF(AC$14:AC$19,"DTS")+COUNTIF(AC$14:AC$19,"DTSDS")+COUNTIF(AC$14:AC$19,"DTSDS1")+COUNTIF(AC$14:AC$19,"DTS5S")+COUNTIF(AC$14:AC$19,"DTS5S1")+COUNTIF(AC$14:AC$19,"S")+COUNTIF(AC$33:AC$38,"D")+COUNTIF(AC$33:AC$38,"DT")+COUNTIF(AC$33:AC$38,"DTS")+COUNTIF(AC$33:AC$38,"DTS1")+COUNTIF(AC$33:AC$38,"DTSDS")+COUNTIF(AC$33:AC$38,"DTSDS1")+COUNTIF(AC$33:AC$38,"DTS5S")+COUNTIF(AC$33:AC$38,"DTS5S1")+COUNTIF(AC$33:AC$38,"S")+COUNTIF(AC$52:AC$56,"D")+COUNTIF(AC$52:AC$56,"DT")+COUNTIF(AC$52:AC$56,"DTS")+COUNTIF(AC$52:AC$56,"DTS1")+COUNTIF(AC$52:AC$56,"DTSDS")+COUNTIF(AC$52:AC$56,"DTSDS1")+COUNTIF(AC$52:AC$56,"DTS5S")+COUNTIF(AC$52:AC$56,"DTS5S1")+COUNTIF(AC$52:AC$56,"S")+COUNTIF(AC$69:AC$73,"D")+COUNTIF(AC$69:AC$73,"DT")+COUNTIF(AC$69:AC$73,"DTS")+COUNTIF(AC$69:AC$73,"DTS1")+COUNTIF(AC$69:AC$73,"DTSDS")+COUNTIF(AC$69:AC$73,"DTSDS1")+COUNTIF(AC$69:AC$73,"DTS5S")+COUNTIF(AC$69:AC$73,"DTS5S1")+COUNTIF(AC$69:AC$73,"S")</f>
        <v>0</v>
      </c>
      <c r="AD3" s="425">
        <f>COUNTIF(AD$14:AD$19,"D")+COUNTIF(AD$14:AD$19,"DT")+COUNTIF(AD$14:AD$19,"DTS1")+COUNTIF(AD$14:AD$19,"DTS")+COUNTIF(AD$14:AD$19,"DTSDS")+COUNTIF(AD$14:AD$19,"DTSDS1")+COUNTIF(AD$14:AD$19,"DTS5S")+COUNTIF(AD$14:AD$19,"DTS5S1")+COUNTIF(AD$14:AD$19,"S")+COUNTIF(AD$33:AD$38,"D")+COUNTIF(AD$33:AD$38,"DT")+COUNTIF(AD$33:AD$38,"DTS")+COUNTIF(AD$33:AD$38,"DTS1")+COUNTIF(AD$33:AD$38,"DTSDS")+COUNTIF(AD$33:AD$38,"DTSDS1")+COUNTIF(AD$33:AD$38,"DTS5S")+COUNTIF(AD$33:AD$38,"DTS5S1")+COUNTIF(AD$33:AD$38,"S")+COUNTIF(AD$52:AD$56,"D")+COUNTIF(AD$52:AD$56,"DT")+COUNTIF(AD$52:AD$56,"DTS")+COUNTIF(AD$52:AD$56,"DTS1")+COUNTIF(AD$52:AD$56,"DTSDS")+COUNTIF(AD$52:AD$56,"DTSDS1")+COUNTIF(AD$52:AD$56,"DTS5S")+COUNTIF(AD$52:AD$56,"DTS5S1")+COUNTIF(AD$52:AD$56,"S")+COUNTIF(AD$69:AD$73,"D")+COUNTIF(AD$69:AD$73,"DT")+COUNTIF(AD$69:AD$73,"DTS")+COUNTIF(AD$69:AD$73,"DTS1")+COUNTIF(AD$69:AD$73,"DTSDS")+COUNTIF(AD$69:AD$73,"DTSDS1")+COUNTIF(AD$69:AD$73,"DTS5S")+COUNTIF(AD$69:AD$73,"DTS5S1")+COUNTIF(AD$69:AD$73,"S")</f>
        <v>0</v>
      </c>
      <c r="AE3" s="425">
        <f>COUNTIF(AE$14:AE$19,"D")+COUNTIF(AE$14:AE$19,"DT")+COUNTIF(AE$14:AE$19,"DTS1")+COUNTIF(AE$14:AE$19,"DTS")+COUNTIF(AE$14:AE$19,"DTSDS")+COUNTIF(AE$14:AE$19,"DTSDS1")+COUNTIF(AE$14:AE$19,"DTS5S")+COUNTIF(AE$14:AE$19,"DTS5S1")+COUNTIF(AE$14:AE$19,"S")+COUNTIF(AE$33:AE$38,"D")+COUNTIF(AE$33:AE$38,"DT")+COUNTIF(AE$33:AE$38,"DTS")+COUNTIF(AE$33:AE$38,"DTS1")+COUNTIF(AE$33:AE$38,"DTSDS")+COUNTIF(AE$33:AE$38,"DTSDS1")+COUNTIF(AE$33:AE$38,"DTS5S")+COUNTIF(AE$33:AE$38,"DTS5S1")+COUNTIF(AE$33:AE$38,"S")+COUNTIF(AE$52:AE$56,"D")+COUNTIF(AE$52:AE$56,"DT")+COUNTIF(AE$52:AE$56,"DTS")+COUNTIF(AE$52:AE$56,"DTS1")+COUNTIF(AE$52:AE$56,"DTSDS")+COUNTIF(AE$52:AE$56,"DTSDS1")+COUNTIF(AE$52:AE$56,"DTS5S")+COUNTIF(AE$52:AE$56,"DTS5S1")+COUNTIF(AE$52:AE$56,"S")+COUNTIF(AE$69:AE$73,"D")+COUNTIF(AE$69:AE$73,"DT")+COUNTIF(AE$69:AE$73,"DTS")+COUNTIF(AE$69:AE$73,"DTS1")+COUNTIF(AE$69:AE$73,"DTSDS")+COUNTIF(AE$69:AE$73,"DTSDS1")+COUNTIF(AE$69:AE$73,"DTS5S")+COUNTIF(AE$69:AE$73,"DTS5S1")+COUNTIF(AE$69:AE$73,"S")</f>
        <v>0</v>
      </c>
      <c r="AF3" s="425">
        <f>COUNTIF(AF$14:AF$19,"D")+COUNTIF(AF$14:AF$19,"DT")+COUNTIF(AF$14:AF$19,"DTS1")+COUNTIF(AF$14:AF$19,"DTS")+COUNTIF(AF$14:AF$19,"DTSDS")+COUNTIF(AF$14:AF$19,"DTSDS1")+COUNTIF(AF$14:AF$19,"DTS5S")+COUNTIF(AF$14:AF$19,"DTS5S1")+COUNTIF(AF$14:AF$19,"S")+COUNTIF(AF$33:AF$38,"D")+COUNTIF(AF$33:AF$38,"DT")+COUNTIF(AF$33:AF$38,"DTS")+COUNTIF(AF$33:AF$38,"DTS1")+COUNTIF(AF$33:AF$38,"DTSDS")+COUNTIF(AF$33:AF$38,"DTSDS1")+COUNTIF(AF$33:AF$38,"DTS5S")+COUNTIF(AF$33:AF$38,"DTS5S1")+COUNTIF(AF$33:AF$38,"S")+COUNTIF(AF$52:AF$56,"D")+COUNTIF(AF$52:AF$56,"DT")+COUNTIF(AF$52:AF$56,"DTS")+COUNTIF(AF$52:AF$56,"DTS1")+COUNTIF(AF$52:AF$56,"DTSDS")+COUNTIF(AF$52:AF$56,"DTSDS1")+COUNTIF(AF$52:AF$56,"DTS5S")+COUNTIF(AF$52:AF$56,"DTS5S1")+COUNTIF(AF$52:AF$56,"S")+COUNTIF(AF$69:AF$73,"D")+COUNTIF(AF$69:AF$73,"DT")+COUNTIF(AF$69:AF$73,"DTS")+COUNTIF(AF$69:AF$73,"DTS1")+COUNTIF(AF$69:AF$73,"DTSDS")+COUNTIF(AF$69:AF$73,"DTSDS1")+COUNTIF(AF$69:AF$73,"DTS5S")+COUNTIF(AF$69:AF$73,"DTS5S1")+COUNTIF(AF$69:AF$73,"S")</f>
        <v>0</v>
      </c>
      <c r="AG3" s="425">
        <f>COUNTIF(AG$14:AG$19,"D")+COUNTIF(AG$14:AG$19,"DT")+COUNTIF(AG$14:AG$19,"DTS1")+COUNTIF(AG$14:AG$19,"DTS")+COUNTIF(AG$14:AG$19,"DTSDS")+COUNTIF(AG$14:AG$19,"DTSDS1")+COUNTIF(AG$14:AG$19,"DTS5S")+COUNTIF(AG$14:AG$19,"DTS5S1")+COUNTIF(AG$14:AG$19,"S")+COUNTIF(AG$33:AG$38,"D")+COUNTIF(AG$33:AG$38,"DT")+COUNTIF(AG$33:AG$38,"DTS")+COUNTIF(AG$33:AG$38,"DTS1")+COUNTIF(AG$33:AG$38,"DTSDS")+COUNTIF(AG$33:AG$38,"DTSDS1")+COUNTIF(AG$33:AG$38,"DTS5S")+COUNTIF(AG$33:AG$38,"DTS5S1")+COUNTIF(AG$33:AG$38,"S")+COUNTIF(AG$52:AG$56,"D")+COUNTIF(AG$52:AG$56,"DT")+COUNTIF(AG$52:AG$56,"DTS")+COUNTIF(AG$52:AG$56,"DTS1")+COUNTIF(AG$52:AG$56,"DTSDS")+COUNTIF(AG$52:AG$56,"DTSDS1")+COUNTIF(AG$52:AG$56,"DTS5S")+COUNTIF(AG$52:AG$56,"DTS5S1")+COUNTIF(AG$52:AG$56,"S")+COUNTIF(AG$69:AG$73,"D")+COUNTIF(AG$69:AG$73,"DT")+COUNTIF(AG$69:AG$73,"DTS")+COUNTIF(AG$69:AG$73,"DTS1")+COUNTIF(AG$69:AG$73,"DTSDS")+COUNTIF(AG$69:AG$73,"DTSDS1")+COUNTIF(AG$69:AG$73,"DTS5S")+COUNTIF(AG$69:AG$73,"DTS5S1")+COUNTIF(AG$69:AG$73,"S")</f>
        <v>0</v>
      </c>
      <c r="AH3" s="438">
        <f>COUNTIF(AH$14:AH$19,"D")+COUNTIF(AH$14:AH$19,"DT")+COUNTIF(AH$14:AH$19,"DTS1")+COUNTIF(AH$14:AH$19,"DTS")+COUNTIF(AH$14:AH$19,"DTSDS")+COUNTIF(AH$14:AH$19,"DTSDS1")+COUNTIF(AH$14:AH$19,"DTS5S")+COUNTIF(AH$14:AH$19,"DTS5S1")+COUNTIF(AH$14:AH$19,"S")+COUNTIF(AH$33:AH$38,"D")+COUNTIF(AH$33:AH$38,"DT")+COUNTIF(AH$33:AH$38,"DTS")+COUNTIF(AH$33:AH$38,"DTS1")+COUNTIF(AH$33:AH$38,"DTSDS")+COUNTIF(AH$33:AH$38,"DTSDS1")+COUNTIF(AH$33:AH$38,"DTS5S")+COUNTIF(AH$33:AH$38,"DTS5S1")+COUNTIF(AH$33:AH$38,"S")+COUNTIF(AH$52:AH$56,"D")+COUNTIF(AH$52:AH$56,"DT")+COUNTIF(AH$52:AH$56,"DTS")+COUNTIF(AH$52:AH$56,"DTS1")+COUNTIF(AH$52:AH$56,"DTSDS")+COUNTIF(AH$52:AH$56,"DTSDS1")+COUNTIF(AH$52:AH$56,"DTS5S")+COUNTIF(AH$52:AH$56,"DTS5S1")+COUNTIF(AH$52:AH$56,"S")+COUNTIF(AH$69:AH$73,"D")+COUNTIF(AH$69:AH$73,"DT")+COUNTIF(AH$69:AH$73,"DTS")+COUNTIF(AH$69:AH$73,"DTS1")+COUNTIF(AH$69:AH$73,"DTSDS")+COUNTIF(AH$69:AH$73,"DTSDS1")+COUNTIF(AH$69:AH$73,"DTS5S")+COUNTIF(AH$69:AH$73,"DTS5S1")+COUNTIF(AH$69:AH$73,"S")</f>
        <v>0</v>
      </c>
      <c r="AI3" s="12"/>
      <c r="AJ3" s="36"/>
      <c r="AK3" s="36"/>
      <c r="AL3" s="36"/>
      <c r="AM3" s="36"/>
      <c r="AN3" s="36"/>
      <c r="AO3" s="36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6"/>
      <c r="BB3" s="507"/>
      <c r="BC3" s="579"/>
      <c r="BD3" s="578"/>
      <c r="BE3" s="580"/>
      <c r="BF3" s="581"/>
      <c r="BG3" s="581"/>
      <c r="BH3" s="581"/>
      <c r="BI3" s="581"/>
      <c r="BJ3" s="581"/>
      <c r="BK3" s="582"/>
      <c r="BL3" s="578"/>
      <c r="BM3" s="578"/>
      <c r="BN3" s="578"/>
      <c r="BO3" s="578"/>
      <c r="BP3" s="578"/>
      <c r="BQ3" s="578"/>
      <c r="BR3" s="578"/>
      <c r="BS3" s="578"/>
      <c r="BT3" s="578"/>
      <c r="BU3" s="578"/>
    </row>
    <row r="4" spans="1:93" ht="17.100000000000001" customHeight="1" thickBot="1" x14ac:dyDescent="0.3">
      <c r="A4" s="511"/>
      <c r="B4" s="578" t="s">
        <v>3</v>
      </c>
      <c r="C4" s="35">
        <v>8</v>
      </c>
      <c r="D4" s="641">
        <f>COUNTIF(D$20:D$29,"D")+COUNTIF(D$20:D$29,"DT")+COUNTIF(D$20:D$29,"DTS")+COUNTIF(D$20:D$29,"DTS1")+COUNTIF(D$20:D$29,"DTSDS")+COUNTIF(D$20:D$29,"DTSDS1")+COUNTIF(D$20:D$29,"DTS5S")+COUNTIF(D$20:D$29,"DTS5S1")+COUNTIF(D$20:D$29,"S")+COUNTIF(D$20:D$29,"DTS4S")+COUNTIF(D$20:D$29,"DTS4S1")+COUNTIF(D$38:D$45,"D")+COUNTIF(D$38:D$45,"DT")+COUNTIF(D$38:D$45,"DTS")+COUNTIF(D$38:D$45,"DTS1")+COUNTIF(D$38:D$45,"DTSDS")+COUNTIF(D$38:D$45,"DTSDS1")+COUNTIF(D$38:D$45,"DTS5S")+COUNTIF(D$38:D$45,"DTS5S1")+COUNTIF(D$38:D$45,"S")+COUNTIF(D$38:D$45,"DTS4S")+COUNTIF(D$38:D$45,"DTS4S1")+COUNTIF(D$53:D$61,"D")+COUNTIF(D$53:D$61,"DT")+COUNTIF(D$53:D$61,"DTS")+COUNTIF(D$53:D$61,"DTS1")+COUNTIF(D$53:D$61,"DTSDS")+COUNTIF(D$53:D$61,"DTSDS1")+COUNTIF(D$53:D$61,"DTS5S")+COUNTIF(D$53:D$61,"DTS5S1")+COUNTIF(D$53:D$61,"S")+COUNTIF(D$53:D$61,"DTS4S")+COUNTIF(D$53:D$61,"DTS4S1")+COUNTIF(D$69:D$78,"D")+COUNTIF(D$69:D$78,"DT")+COUNTIF(D$69:D$78,"DTS")+COUNTIF(D$69:D$78,"DTS1")+COUNTIF(D$69:D$78,"DTSDS")+COUNTIF(D$69:D$78,"DTSDS1")+COUNTIF(D$69:D$78,"DTS5S")+COUNTIF(D$69:D$78,"DTS5S1")+COUNTIF(D$69:D$78,"S")+COUNTIF(D$69:D$78,"DTS4S")+COUNTIF(D$69:D$78,"DTS4S1")</f>
        <v>0</v>
      </c>
      <c r="E4" s="642">
        <f>COUNTIF(E$20:E$29,"D")+COUNTIF(E$20:E$29,"DT")+COUNTIF(E$20:E$29,"DTS")+COUNTIF(E$20:E$29,"DTS1")+COUNTIF(E$20:E$29,"DTSDS")+COUNTIF(E$20:E$29,"DTSDS1")+COUNTIF(E$20:E$29,"DTS5S")+COUNTIF(E$20:E$29,"DTS5S1")+COUNTIF(E$20:E$29,"S")+COUNTIF(E$20:E$29,"DTS4S")+COUNTIF(E$20:E$29,"DTS4S1")+COUNTIF(E$38:E$45,"D")+COUNTIF(E$38:E$45,"DT")+COUNTIF(E$38:E$45,"DTS")+COUNTIF(E$38:E$45,"DTS1")+COUNTIF(E$38:E$45,"DTSDS")+COUNTIF(E$38:E$45,"DTSDS1")+COUNTIF(E$38:E$45,"DTS5S")+COUNTIF(E$38:E$45,"DTS5S1")+COUNTIF(E$38:E$45,"S")+COUNTIF(E$38:E$45,"DTS4S")+COUNTIF(E$38:E$45,"DTS4S1")+COUNTIF(E$53:E$61,"D")+COUNTIF(E$53:E$61,"DT")+COUNTIF(E$53:E$61,"DTS")+COUNTIF(E$53:E$61,"DTS1")+COUNTIF(E$53:E$61,"DTSDS")+COUNTIF(E$53:E$61,"DTSDS1")+COUNTIF(E$53:E$61,"DTS5S")+COUNTIF(E$53:E$61,"DTS5S1")+COUNTIF(E$53:E$61,"S")+COUNTIF(E$53:E$61,"DTS4S")+COUNTIF(E$53:E$61,"DTS4S1")+COUNTIF(E$69:E$78,"D")+COUNTIF(E$69:E$78,"DT")+COUNTIF(E$69:E$78,"DTS")+COUNTIF(E$69:E$78,"DTS1")+COUNTIF(E$69:E$78,"DTSDS")+COUNTIF(E$69:E$78,"DTSDS1")+COUNTIF(E$69:E$78,"DTS5S")+COUNTIF(E$69:E$78,"DTS5S1")+COUNTIF(E$69:E$78,"S")+COUNTIF(E$69:E$78,"DTS4S")+COUNTIF(E$69:E$78,"DTS4S1")</f>
        <v>4</v>
      </c>
      <c r="F4" s="642">
        <f>COUNTIF(F$20:F$29,"D")+COUNTIF(F$20:F$29,"DT")+COUNTIF(F$20:F$29,"DTS")+COUNTIF(F$20:F$29,"DTS1")+COUNTIF(F$20:F$29,"DTSDS")+COUNTIF(F$20:F$29,"DTSDS1")+COUNTIF(F$20:F$29,"DTS5S")+COUNTIF(F$20:F$29,"DTS5S1")+COUNTIF(F$20:F$29,"S")+COUNTIF(F$20:F$29,"DTS4S")+COUNTIF(F$20:F$29,"DTS4S1")+COUNTIF(F$38:F$45,"D")+COUNTIF(F$38:F$45,"DT")+COUNTIF(F$38:F$45,"DTS")+COUNTIF(F$38:F$45,"DTS1")+COUNTIF(F$38:F$45,"DTSDS")+COUNTIF(F$38:F$45,"DTSDS1")+COUNTIF(F$38:F$45,"DTS5S")+COUNTIF(F$38:F$45,"DTS5S1")+COUNTIF(F$38:F$45,"S")+COUNTIF(F$38:F$45,"DTS4S")+COUNTIF(F$38:F$45,"DTS4S1")+COUNTIF(F$53:F$61,"D")+COUNTIF(F$53:F$61,"DT")+COUNTIF(F$53:F$61,"DTS")+COUNTIF(F$53:F$61,"DTS1")+COUNTIF(F$53:F$61,"DTSDS")+COUNTIF(F$53:F$61,"DTSDS1")+COUNTIF(F$53:F$61,"DTS5S")+COUNTIF(F$53:F$61,"DTS5S1")+COUNTIF(F$53:F$61,"S")+COUNTIF(F$53:F$61,"DTS4S")+COUNTIF(F$53:F$61,"DTS4S1")+COUNTIF(F$69:F$78,"D")+COUNTIF(F$69:F$78,"DT")+COUNTIF(F$69:F$78,"DTS")+COUNTIF(F$69:F$78,"DTS1")+COUNTIF(F$69:F$78,"DTSDS")+COUNTIF(F$69:F$78,"DTSDS1")+COUNTIF(F$69:F$78,"DTS5S")+COUNTIF(F$69:F$78,"DTS5S1")+COUNTIF(F$69:F$78,"S")+COUNTIF(F$69:F$78,"DTS4S")+COUNTIF(F$69:F$78,"DTS4S1")</f>
        <v>7</v>
      </c>
      <c r="G4" s="642">
        <f>COUNTIF(G$20:G$29,"D")+COUNTIF(G$20:G$29,"DT")+COUNTIF(G$20:G$29,"DTS")+COUNTIF(G$20:G$29,"DTS1")+COUNTIF(G$20:G$29,"DTSDS")+COUNTIF(G$20:G$29,"DTSDS1")+COUNTIF(G$20:G$29,"DTS5S")+COUNTIF(G$20:G$29,"DTS5S1")+COUNTIF(G$20:G$29,"S")+COUNTIF(G$20:G$29,"DTS4S")+COUNTIF(G$20:G$29,"DTS4S1")+COUNTIF(G$38:G$45,"D")+COUNTIF(G$38:G$45,"DT")+COUNTIF(G$38:G$45,"DTS")+COUNTIF(G$38:G$45,"DTS1")+COUNTIF(G$38:G$45,"DTSDS")+COUNTIF(G$38:G$45,"DTSDS1")+COUNTIF(G$38:G$45,"DTS5S")+COUNTIF(G$38:G$45,"DTS5S1")+COUNTIF(G$38:G$45,"S")+COUNTIF(G$38:G$45,"DTS4S")+COUNTIF(G$38:G$45,"DTS4S1")+COUNTIF(G$53:G$61,"D")+COUNTIF(G$53:G$61,"DT")+COUNTIF(G$53:G$61,"DTS")+COUNTIF(G$53:G$61,"DTS1")+COUNTIF(G$53:G$61,"DTSDS")+COUNTIF(G$53:G$61,"DTSDS1")+COUNTIF(G$53:G$61,"DTS5S")+COUNTIF(G$53:G$61,"DTS5S1")+COUNTIF(G$53:G$61,"S")+COUNTIF(G$53:G$61,"DTS4S")+COUNTIF(G$53:G$61,"DTS4S1")+COUNTIF(G$69:G$78,"D")+COUNTIF(G$69:G$78,"DT")+COUNTIF(G$69:G$78,"DTS")+COUNTIF(G$69:G$78,"DTS1")+COUNTIF(G$69:G$78,"DTSDS")+COUNTIF(G$69:G$78,"DTSDS1")+COUNTIF(G$69:G$78,"DTS5S")+COUNTIF(G$69:G$78,"DTS5S1")+COUNTIF(G$69:G$78,"S")+COUNTIF(G$69:G$78,"DTS4S")+COUNTIF(G$69:G$78,"DTS4S1")</f>
        <v>8</v>
      </c>
      <c r="H4" s="642">
        <f>COUNTIF(H$20:H$29,"D")+COUNTIF(H$20:H$29,"DT")+COUNTIF(H$20:H$29,"DTS")+COUNTIF(H$20:H$29,"DTS1")+COUNTIF(H$20:H$29,"DTSDS")+COUNTIF(H$20:H$29,"DTSDS1")+COUNTIF(H$20:H$29,"DTS5S")+COUNTIF(H$20:H$29,"DTS5S1")+COUNTIF(H$20:H$29,"S")+COUNTIF(H$20:H$29,"DTS4S")+COUNTIF(H$20:H$29,"DTS4S1")+COUNTIF(H$38:H$45,"D")+COUNTIF(H$38:H$45,"DT")+COUNTIF(H$38:H$45,"DTS")+COUNTIF(H$38:H$45,"DTS1")+COUNTIF(H$38:H$45,"DTSDS")+COUNTIF(H$38:H$45,"DTSDS1")+COUNTIF(H$38:H$45,"DTS5S")+COUNTIF(H$38:H$45,"DTS5S1")+COUNTIF(H$38:H$45,"S")+COUNTIF(H$38:H$45,"DTS4S")+COUNTIF(H$38:H$45,"DTS4S1")+COUNTIF(H$53:H$61,"D")+COUNTIF(H$53:H$61,"DT")+COUNTIF(H$53:H$61,"DTS")+COUNTIF(H$53:H$61,"DTS1")+COUNTIF(H$53:H$61,"DTSDS")+COUNTIF(H$53:H$61,"DTSDS1")+COUNTIF(H$53:H$61,"DTS5S")+COUNTIF(H$53:H$61,"DTS5S1")+COUNTIF(H$53:H$61,"S")+COUNTIF(H$53:H$61,"DTS4S")+COUNTIF(H$53:H$61,"DTS4S1")+COUNTIF(H$69:H$78,"D")+COUNTIF(H$69:H$78,"DT")+COUNTIF(H$69:H$78,"DTS")+COUNTIF(H$69:H$78,"DTS1")+COUNTIF(H$69:H$78,"DTSDS")+COUNTIF(H$69:H$78,"DTSDS1")+COUNTIF(H$69:H$78,"DTS5S")+COUNTIF(H$69:H$78,"DTS5S1")+COUNTIF(H$69:H$78,"S")+COUNTIF(H$69:H$78,"DTS4S")+COUNTIF(H$69:H$78,"DTS4S1")</f>
        <v>8</v>
      </c>
      <c r="I4" s="642">
        <f>COUNTIF(I$20:I$29,"D")+COUNTIF(I$20:I$29,"DT")+COUNTIF(I$20:I$29,"DTS")+COUNTIF(I$20:I$29,"DTS1")+COUNTIF(I$20:I$29,"DTSDS")+COUNTIF(I$20:I$29,"DTSDS1")+COUNTIF(I$20:I$29,"DTS5S")+COUNTIF(I$20:I$29,"DTS5S1")+COUNTIF(I$20:I$29,"S")+COUNTIF(I$20:I$29,"DTS4S")+COUNTIF(I$20:I$29,"DTS4S1")+COUNTIF(I$38:I$45,"D")+COUNTIF(I$38:I$45,"DT")+COUNTIF(I$38:I$45,"DTS")+COUNTIF(I$38:I$45,"DTS1")+COUNTIF(I$38:I$45,"DTSDS")+COUNTIF(I$38:I$45,"DTSDS1")+COUNTIF(I$38:I$45,"DTS5S")+COUNTIF(I$38:I$45,"DTS5S1")+COUNTIF(I$38:I$45,"S")+COUNTIF(I$38:I$45,"DTS4S")+COUNTIF(I$38:I$45,"DTS4S1")+COUNTIF(I$53:I$61,"D")+COUNTIF(I$53:I$61,"DT")+COUNTIF(I$53:I$61,"DTS")+COUNTIF(I$53:I$61,"DTS1")+COUNTIF(I$53:I$61,"DTSDS")+COUNTIF(I$53:I$61,"DTSDS1")+COUNTIF(I$53:I$61,"DTS5S")+COUNTIF(I$53:I$61,"DTS5S1")+COUNTIF(I$53:I$61,"S")+COUNTIF(I$53:I$61,"DTS4S")+COUNTIF(I$53:I$61,"DTS4S1")+COUNTIF(I$69:I$78,"D")+COUNTIF(I$69:I$78,"DT")+COUNTIF(I$69:I$78,"DTS")+COUNTIF(I$69:I$78,"DTS1")+COUNTIF(I$69:I$78,"DTSDS")+COUNTIF(I$69:I$78,"DTSDS1")+COUNTIF(I$69:I$78,"DTS5S")+COUNTIF(I$69:I$78,"DTS5S1")+COUNTIF(I$69:I$78,"S")+COUNTIF(I$69:I$78,"DTS4S")+COUNTIF(I$69:I$78,"DTS4S1")</f>
        <v>6</v>
      </c>
      <c r="J4" s="642">
        <f>COUNTIF(J$20:J$29,"D")+COUNTIF(J$20:J$29,"DT")+COUNTIF(J$20:J$29,"DTS")+COUNTIF(J$20:J$29,"DTS1")+COUNTIF(J$20:J$29,"DTSDS")+COUNTIF(J$20:J$29,"DTSDS1")+COUNTIF(J$20:J$29,"DTS5S")+COUNTIF(J$20:J$29,"DTS5S1")+COUNTIF(J$20:J$29,"S")+COUNTIF(J$20:J$29,"DTS4S")+COUNTIF(J$20:J$29,"DTS4S1")+COUNTIF(J$38:J$45,"D")+COUNTIF(J$38:J$45,"DT")+COUNTIF(J$38:J$45,"DTS")+COUNTIF(J$38:J$45,"DTS1")+COUNTIF(J$38:J$45,"DTSDS")+COUNTIF(J$38:J$45,"DTSDS1")+COUNTIF(J$38:J$45,"DTS5S")+COUNTIF(J$38:J$45,"DTS5S1")+COUNTIF(J$38:J$45,"S")+COUNTIF(J$38:J$45,"DTS4S")+COUNTIF(J$38:J$45,"DTS4S1")+COUNTIF(J$53:J$61,"D")+COUNTIF(J$53:J$61,"DT")+COUNTIF(J$53:J$61,"DTS")+COUNTIF(J$53:J$61,"DTS1")+COUNTIF(J$53:J$61,"DTSDS")+COUNTIF(J$53:J$61,"DTSDS1")+COUNTIF(J$53:J$61,"DTS5S")+COUNTIF(J$53:J$61,"DTS5S1")+COUNTIF(J$53:J$61,"S")+COUNTIF(J$53:J$61,"DTS4S")+COUNTIF(J$53:J$61,"DTS4S1")+COUNTIF(J$69:J$78,"D")+COUNTIF(J$69:J$78,"DT")+COUNTIF(J$69:J$78,"DTS")+COUNTIF(J$69:J$78,"DTS1")+COUNTIF(J$69:J$78,"DTSDS")+COUNTIF(J$69:J$78,"DTSDS1")+COUNTIF(J$69:J$78,"DTS5S")+COUNTIF(J$69:J$78,"DTS5S1")+COUNTIF(J$69:J$78,"S")+COUNTIF(J$69:J$78,"DTS4S")+COUNTIF(J$69:J$78,"DTS4S1")</f>
        <v>5</v>
      </c>
      <c r="K4" s="642">
        <f>COUNTIF(K$20:K$29,"D")+COUNTIF(K$20:K$29,"DT")+COUNTIF(K$20:K$29,"DTS")+COUNTIF(K$20:K$29,"DTS1")+COUNTIF(K$20:K$29,"DTSDS")+COUNTIF(K$20:K$29,"DTSDS1")+COUNTIF(K$20:K$29,"DTS5S")+COUNTIF(K$20:K$29,"DTS5S1")+COUNTIF(K$20:K$29,"S")+COUNTIF(K$20:K$29,"DTS4S")+COUNTIF(K$20:K$29,"DTS4S1")+COUNTIF(K$38:K$45,"D")+COUNTIF(K$38:K$45,"DT")+COUNTIF(K$38:K$45,"DTS")+COUNTIF(K$38:K$45,"DTS1")+COUNTIF(K$38:K$45,"DTSDS")+COUNTIF(K$38:K$45,"DTSDS1")+COUNTIF(K$38:K$45,"DTS5S")+COUNTIF(K$38:K$45,"DTS5S1")+COUNTIF(K$38:K$45,"S")+COUNTIF(K$38:K$45,"DTS4S")+COUNTIF(K$38:K$45,"DTS4S1")+COUNTIF(K$53:K$61,"D")+COUNTIF(K$53:K$61,"DT")+COUNTIF(K$53:K$61,"DTS")+COUNTIF(K$53:K$61,"DTS1")+COUNTIF(K$53:K$61,"DTSDS")+COUNTIF(K$53:K$61,"DTSDS1")+COUNTIF(K$53:K$61,"DTS5S")+COUNTIF(K$53:K$61,"DTS5S1")+COUNTIF(K$53:K$61,"S")+COUNTIF(K$53:K$61,"DTS4S")+COUNTIF(K$53:K$61,"DTS4S1")+COUNTIF(K$69:K$78,"D")+COUNTIF(K$69:K$78,"DT")+COUNTIF(K$69:K$78,"DTS")+COUNTIF(K$69:K$78,"DTS1")+COUNTIF(K$69:K$78,"DTSDS")+COUNTIF(K$69:K$78,"DTSDS1")+COUNTIF(K$69:K$78,"DTS5S")+COUNTIF(K$69:K$78,"DTS5S1")+COUNTIF(K$69:K$78,"S")+COUNTIF(K$69:K$78,"DTS4S")+COUNTIF(K$69:K$78,"DTS4S1")</f>
        <v>6</v>
      </c>
      <c r="L4" s="642">
        <f>COUNTIF(L$20:L$29,"D")+COUNTIF(L$20:L$29,"DT")+COUNTIF(L$20:L$29,"DTS")+COUNTIF(L$20:L$29,"DTS1")+COUNTIF(L$20:L$29,"DTSDS")+COUNTIF(L$20:L$29,"DTSDS1")+COUNTIF(L$20:L$29,"DTS5S")+COUNTIF(L$20:L$29,"DTS5S1")+COUNTIF(L$20:L$29,"S")+COUNTIF(L$20:L$29,"DTS4S")+COUNTIF(L$20:L$29,"DTS4S1")+COUNTIF(L$38:L$45,"D")+COUNTIF(L$38:L$45,"DT")+COUNTIF(L$38:L$45,"DTS")+COUNTIF(L$38:L$45,"DTS1")+COUNTIF(L$38:L$45,"DTSDS")+COUNTIF(L$38:L$45,"DTSDS1")+COUNTIF(L$38:L$45,"DTS5S")+COUNTIF(L$38:L$45,"DTS5S1")+COUNTIF(L$38:L$45,"S")+COUNTIF(L$38:L$45,"DTS4S")+COUNTIF(L$38:L$45,"DTS4S1")+COUNTIF(L$53:L$61,"D")+COUNTIF(L$53:L$61,"DT")+COUNTIF(L$53:L$61,"DTS")+COUNTIF(L$53:L$61,"DTS1")+COUNTIF(L$53:L$61,"DTSDS")+COUNTIF(L$53:L$61,"DTSDS1")+COUNTIF(L$53:L$61,"DTS5S")+COUNTIF(L$53:L$61,"DTS5S1")+COUNTIF(L$53:L$61,"S")+COUNTIF(L$53:L$61,"DTS4S")+COUNTIF(L$53:L$61,"DTS4S1")+COUNTIF(L$69:L$78,"D")+COUNTIF(L$69:L$78,"DT")+COUNTIF(L$69:L$78,"DTS")+COUNTIF(L$69:L$78,"DTS1")+COUNTIF(L$69:L$78,"DTSDS")+COUNTIF(L$69:L$78,"DTSDS1")+COUNTIF(L$69:L$78,"DTS5S")+COUNTIF(L$69:L$78,"DTS5S1")+COUNTIF(L$69:L$78,"S")+COUNTIF(L$69:L$78,"DTS4S")+COUNTIF(L$69:L$78,"DTS4S1")</f>
        <v>6</v>
      </c>
      <c r="M4" s="642">
        <f>COUNTIF(M$20:M$29,"D")+COUNTIF(M$20:M$29,"DT")+COUNTIF(M$20:M$29,"DTS")+COUNTIF(M$20:M$29,"DTS1")+COUNTIF(M$20:M$29,"DTSDS")+COUNTIF(M$20:M$29,"DTSDS1")+COUNTIF(M$20:M$29,"DTS5S")+COUNTIF(M$20:M$29,"DTS5S1")+COUNTIF(M$20:M$29,"S")+COUNTIF(M$20:M$29,"DTS4S")+COUNTIF(M$20:M$29,"DTS4S1")+COUNTIF(M$38:M$45,"D")+COUNTIF(M$38:M$45,"DT")+COUNTIF(M$38:M$45,"DTS")+COUNTIF(M$38:M$45,"DTS1")+COUNTIF(M$38:M$45,"DTSDS")+COUNTIF(M$38:M$45,"DTSDS1")+COUNTIF(M$38:M$45,"DTS5S")+COUNTIF(M$38:M$45,"DTS5S1")+COUNTIF(M$38:M$45,"S")+COUNTIF(M$38:M$45,"DTS4S")+COUNTIF(M$38:M$45,"DTS4S1")+COUNTIF(M$53:M$61,"D")+COUNTIF(M$53:M$61,"DT")+COUNTIF(M$53:M$61,"DTS")+COUNTIF(M$53:M$61,"DTS1")+COUNTIF(M$53:M$61,"DTSDS")+COUNTIF(M$53:M$61,"DTSDS1")+COUNTIF(M$53:M$61,"DTS5S")+COUNTIF(M$53:M$61,"DTS5S1")+COUNTIF(M$53:M$61,"S")+COUNTIF(M$53:M$61,"DTS4S")+COUNTIF(M$53:M$61,"DTS4S1")+COUNTIF(M$69:M$78,"D")+COUNTIF(M$69:M$78,"DT")+COUNTIF(M$69:M$78,"DTS")+COUNTIF(M$69:M$78,"DTS1")+COUNTIF(M$69:M$78,"DTSDS")+COUNTIF(M$69:M$78,"DTSDS1")+COUNTIF(M$69:M$78,"DTS5S")+COUNTIF(M$69:M$78,"DTS5S1")+COUNTIF(M$69:M$78,"S")+COUNTIF(M$69:M$78,"DTS4S")+COUNTIF(M$69:M$78,"DTS4S1")</f>
        <v>5</v>
      </c>
      <c r="N4" s="642">
        <f>COUNTIF(N$20:N$29,"D")+COUNTIF(N$20:N$29,"DT")+COUNTIF(N$20:N$29,"DTS")+COUNTIF(N$20:N$29,"DTS1")+COUNTIF(N$20:N$29,"DTSDS")+COUNTIF(N$20:N$29,"DTSDS1")+COUNTIF(N$20:N$29,"DTS5S")+COUNTIF(N$20:N$29,"DTS5S1")+COUNTIF(N$20:N$29,"S")+COUNTIF(N$20:N$29,"DTS4S")+COUNTIF(N$20:N$29,"DTS4S1")+COUNTIF(N$38:N$45,"D")+COUNTIF(N$38:N$45,"DT")+COUNTIF(N$38:N$45,"DTS")+COUNTIF(N$38:N$45,"DTS1")+COUNTIF(N$38:N$45,"DTSDS")+COUNTIF(N$38:N$45,"DTSDS1")+COUNTIF(N$38:N$45,"DTS5S")+COUNTIF(N$38:N$45,"DTS5S1")+COUNTIF(N$38:N$45,"S")+COUNTIF(N$38:N$45,"DTS4S")+COUNTIF(N$38:N$45,"DTS4S1")+COUNTIF(N$53:N$61,"D")+COUNTIF(N$53:N$61,"DT")+COUNTIF(N$53:N$61,"DTS")+COUNTIF(N$53:N$61,"DTS1")+COUNTIF(N$53:N$61,"DTSDS")+COUNTIF(N$53:N$61,"DTSDS1")+COUNTIF(N$53:N$61,"DTS5S")+COUNTIF(N$53:N$61,"DTS5S1")+COUNTIF(N$53:N$61,"S")+COUNTIF(N$53:N$61,"DTS4S")+COUNTIF(N$53:N$61,"DTS4S1")+COUNTIF(N$69:N$78,"D")+COUNTIF(N$69:N$78,"DT")+COUNTIF(N$69:N$78,"DTS")+COUNTIF(N$69:N$78,"DTS1")+COUNTIF(N$69:N$78,"DTSDS")+COUNTIF(N$69:N$78,"DTSDS1")+COUNTIF(N$69:N$78,"DTS5S")+COUNTIF(N$69:N$78,"DTS5S1")+COUNTIF(N$69:N$78,"S")+COUNTIF(N$69:N$78,"DTS4S")+COUNTIF(N$69:N$78,"DTS4S1")</f>
        <v>5</v>
      </c>
      <c r="O4" s="642">
        <f>COUNTIF(O$20:O$29,"D")+COUNTIF(O$20:O$29,"DT")+COUNTIF(O$20:O$29,"DTS")+COUNTIF(O$20:O$29,"DTS1")+COUNTIF(O$20:O$29,"DTSDS")+COUNTIF(O$20:O$29,"DTSDS1")+COUNTIF(O$20:O$29,"DTS5S")+COUNTIF(O$20:O$29,"DTS5S1")+COUNTIF(O$20:O$29,"S")+COUNTIF(O$20:O$29,"DTS4S")+COUNTIF(O$20:O$29,"DTS4S1")+COUNTIF(O$38:O$45,"D")+COUNTIF(O$38:O$45,"DT")+COUNTIF(O$38:O$45,"DTS")+COUNTIF(O$38:O$45,"DTS1")+COUNTIF(O$38:O$45,"DTSDS")+COUNTIF(O$38:O$45,"DTSDS1")+COUNTIF(O$38:O$45,"DTS5S")+COUNTIF(O$38:O$45,"DTS5S1")+COUNTIF(O$38:O$45,"S")+COUNTIF(O$38:O$45,"DTS4S")+COUNTIF(O$38:O$45,"DTS4S1")+COUNTIF(O$53:O$61,"D")+COUNTIF(O$53:O$61,"DT")+COUNTIF(O$53:O$61,"DTS")+COUNTIF(O$53:O$61,"DTS1")+COUNTIF(O$53:O$61,"DTSDS")+COUNTIF(O$53:O$61,"DTSDS1")+COUNTIF(O$53:O$61,"DTS5S")+COUNTIF(O$53:O$61,"DTS5S1")+COUNTIF(O$53:O$61,"S")+COUNTIF(O$53:O$61,"DTS4S")+COUNTIF(O$53:O$61,"DTS4S1")+COUNTIF(O$69:O$78,"D")+COUNTIF(O$69:O$78,"DT")+COUNTIF(O$69:O$78,"DTS")+COUNTIF(O$69:O$78,"DTS1")+COUNTIF(O$69:O$78,"DTSDS")+COUNTIF(O$69:O$78,"DTSDS1")+COUNTIF(O$69:O$78,"DTS5S")+COUNTIF(O$69:O$78,"DTS5S1")+COUNTIF(O$69:O$78,"S")+COUNTIF(O$69:O$78,"DTS4S")+COUNTIF(O$69:O$78,"DTS4S1")</f>
        <v>6</v>
      </c>
      <c r="P4" s="642">
        <f>COUNTIF(P$20:P$29,"D")+COUNTIF(P$20:P$29,"DT")+COUNTIF(P$20:P$29,"DTS")+COUNTIF(P$20:P$29,"DTS1")+COUNTIF(P$20:P$29,"DTSDS")+COUNTIF(P$20:P$29,"DTSDS1")+COUNTIF(P$20:P$29,"DTS5S")+COUNTIF(P$20:P$29,"DTS5S1")+COUNTIF(P$20:P$29,"S")+COUNTIF(P$20:P$29,"DTS4S")+COUNTIF(P$20:P$29,"DTS4S1")+COUNTIF(P$38:P$45,"D")+COUNTIF(P$38:P$45,"DT")+COUNTIF(P$38:P$45,"DTS")+COUNTIF(P$38:P$45,"DTS1")+COUNTIF(P$38:P$45,"DTSDS")+COUNTIF(P$38:P$45,"DTSDS1")+COUNTIF(P$38:P$45,"DTS5S")+COUNTIF(P$38:P$45,"DTS5S1")+COUNTIF(P$38:P$45,"S")+COUNTIF(P$38:P$45,"DTS4S")+COUNTIF(P$38:P$45,"DTS4S1")+COUNTIF(P$53:P$61,"D")+COUNTIF(P$53:P$61,"DT")+COUNTIF(P$53:P$61,"DTS")+COUNTIF(P$53:P$61,"DTS1")+COUNTIF(P$53:P$61,"DTSDS")+COUNTIF(P$53:P$61,"DTSDS1")+COUNTIF(P$53:P$61,"DTS5S")+COUNTIF(P$53:P$61,"DTS5S1")+COUNTIF(P$53:P$61,"S")+COUNTIF(P$53:P$61,"DTS4S")+COUNTIF(P$53:P$61,"DTS4S1")+COUNTIF(P$69:P$78,"D")+COUNTIF(P$69:P$78,"DT")+COUNTIF(P$69:P$78,"DTS")+COUNTIF(P$69:P$78,"DTS1")+COUNTIF(P$69:P$78,"DTSDS")+COUNTIF(P$69:P$78,"DTSDS1")+COUNTIF(P$69:P$78,"DTS5S")+COUNTIF(P$69:P$78,"DTS5S1")+COUNTIF(P$69:P$78,"S")+COUNTIF(P$69:P$78,"DTS4S")+COUNTIF(P$69:P$78,"DTS4S1")</f>
        <v>7</v>
      </c>
      <c r="Q4" s="642">
        <f>COUNTIF(Q$20:Q$29,"D")+COUNTIF(Q$20:Q$29,"DT")+COUNTIF(Q$20:Q$29,"DTS")+COUNTIF(Q$20:Q$29,"DTS1")+COUNTIF(Q$20:Q$29,"DTSDS")+COUNTIF(Q$20:Q$29,"DTSDS1")+COUNTIF(Q$20:Q$29,"DTS5S")+COUNTIF(Q$20:Q$29,"DTS5S1")+COUNTIF(Q$20:Q$29,"S")+COUNTIF(Q$20:Q$29,"DTS4S")+COUNTIF(Q$20:Q$29,"DTS4S1")+COUNTIF(Q$38:Q$45,"D")+COUNTIF(Q$38:Q$45,"DT")+COUNTIF(Q$38:Q$45,"DTS")+COUNTIF(Q$38:Q$45,"DTS1")+COUNTIF(Q$38:Q$45,"DTSDS")+COUNTIF(Q$38:Q$45,"DTSDS1")+COUNTIF(Q$38:Q$45,"DTS5S")+COUNTIF(Q$38:Q$45,"DTS5S1")+COUNTIF(Q$38:Q$45,"S")+COUNTIF(Q$38:Q$45,"DTS4S")+COUNTIF(Q$38:Q$45,"DTS4S1")+COUNTIF(Q$53:Q$61,"D")+COUNTIF(Q$53:Q$61,"DT")+COUNTIF(Q$53:Q$61,"DTS")+COUNTIF(Q$53:Q$61,"DTS1")+COUNTIF(Q$53:Q$61,"DTSDS")+COUNTIF(Q$53:Q$61,"DTSDS1")+COUNTIF(Q$53:Q$61,"DTS5S")+COUNTIF(Q$53:Q$61,"DTS5S1")+COUNTIF(Q$53:Q$61,"S")+COUNTIF(Q$53:Q$61,"DTS4S")+COUNTIF(Q$53:Q$61,"DTS4S1")+COUNTIF(Q$69:Q$78,"D")+COUNTIF(Q$69:Q$78,"DT")+COUNTIF(Q$69:Q$78,"DTS")+COUNTIF(Q$69:Q$78,"DTS1")+COUNTIF(Q$69:Q$78,"DTSDS")+COUNTIF(Q$69:Q$78,"DTSDS1")+COUNTIF(Q$69:Q$78,"DTS5S")+COUNTIF(Q$69:Q$78,"DTS5S1")+COUNTIF(Q$69:Q$78,"S")+COUNTIF(Q$69:Q$78,"DTS4S")+COUNTIF(Q$69:Q$78,"DTS4S1")</f>
        <v>6</v>
      </c>
      <c r="R4" s="642">
        <f>COUNTIF(R$20:R$29,"D")+COUNTIF(R$20:R$29,"DT")+COUNTIF(R$20:R$29,"DTS")+COUNTIF(R$20:R$29,"DTS1")+COUNTIF(R$20:R$29,"DTSDS")+COUNTIF(R$20:R$29,"DTSDS1")+COUNTIF(R$20:R$29,"DTS5S")+COUNTIF(R$20:R$29,"DTS5S1")+COUNTIF(R$20:R$29,"S")+COUNTIF(R$20:R$29,"DTS4S")+COUNTIF(R$20:R$29,"DTS4S1")+COUNTIF(R$38:R$45,"D")+COUNTIF(R$38:R$45,"DT")+COUNTIF(R$38:R$45,"DTS")+COUNTIF(R$38:R$45,"DTS1")+COUNTIF(R$38:R$45,"DTSDS")+COUNTIF(R$38:R$45,"DTSDS1")+COUNTIF(R$38:R$45,"DTS5S")+COUNTIF(R$38:R$45,"DTS5S1")+COUNTIF(R$38:R$45,"S")+COUNTIF(R$38:R$45,"DTS4S")+COUNTIF(R$38:R$45,"DTS4S1")+COUNTIF(R$53:R$61,"D")+COUNTIF(R$53:R$61,"DT")+COUNTIF(R$53:R$61,"DTS")+COUNTIF(R$53:R$61,"DTS1")+COUNTIF(R$53:R$61,"DTSDS")+COUNTIF(R$53:R$61,"DTSDS1")+COUNTIF(R$53:R$61,"DTS5S")+COUNTIF(R$53:R$61,"DTS5S1")+COUNTIF(R$53:R$61,"S")+COUNTIF(R$53:R$61,"DTS4S")+COUNTIF(R$53:R$61,"DTS4S1")+COUNTIF(R$69:R$78,"D")+COUNTIF(R$69:R$78,"DT")+COUNTIF(R$69:R$78,"DTS")+COUNTIF(R$69:R$78,"DTS1")+COUNTIF(R$69:R$78,"DTSDS")+COUNTIF(R$69:R$78,"DTSDS1")+COUNTIF(R$69:R$78,"DTS5S")+COUNTIF(R$69:R$78,"DTS5S1")+COUNTIF(R$69:R$78,"S")+COUNTIF(R$69:R$78,"DTS4S")+COUNTIF(R$69:R$78,"DTS4S1")</f>
        <v>5</v>
      </c>
      <c r="S4" s="457">
        <f>COUNTIF(S$20:S$29,"D")+COUNTIF(S$20:S$29,"DT")+COUNTIF(S$20:S$29,"DTS")+COUNTIF(S$20:S$29,"DTS1")+COUNTIF(S$20:S$29,"DTSDS")+COUNTIF(S$20:S$29,"DTSDS1")+COUNTIF(S$20:S$29,"DTS5S")+COUNTIF(S$20:S$29,"DTS5S1")+COUNTIF(S$20:S$29,"S")+COUNTIF(S$40:S$47,"D")+COUNTIF(S$40:S$47,"DT")+COUNTIF(S$40:S$47,"DTS")+COUNTIF(S$40:S$47,"DTS1")+COUNTIF(S$40:S$47,"DTSDS")+COUNTIF(S$40:S$47,"DTSDS1")+COUNTIF(S$40:S$47,"DTS5S")+COUNTIF(S$40:S$47,"DTS5S1")+COUNTIF(S$40:S$47,"S")+COUNTIF(S$58:S$66,"D")+COUNTIF(S$58:S$66,"DT")+COUNTIF(S$58:S$66,"DTS")+COUNTIF(S$58:S$66,"DTS1")+COUNTIF(S$58:S$66,"DTSDS")+COUNTIF(S$58:S$66,"DTSDS1")+COUNTIF(S$58:S$66,"DTS5S")+COUNTIF(S$58:S$66,"DTS5S1")+COUNTIF(S$58:S$66,"S")+COUNTIF(S$75:S$78,"D")+COUNTIF(S$75:S$78,"DT")+COUNTIF(S$75:S$78,"DTS")+COUNTIF(S$75:S$78,"DTS1")+COUNTIF(S$75:S$78,"DTSDS")+COUNTIF(S$75:S$78,"DTSDS1")+COUNTIF(S$75:S$78,"DTS5S")+COUNTIF(S$75:S$78,"DTS5S1")+COUNTIF(S$75:S$78,"S")</f>
        <v>0</v>
      </c>
      <c r="T4" s="457">
        <f>COUNTIF(T$20:T$29,"D")+COUNTIF(T$20:T$29,"DT")+COUNTIF(T$20:T$29,"DTS")+COUNTIF(T$20:T$29,"DTS1")+COUNTIF(T$20:T$29,"DTSDS")+COUNTIF(T$20:T$29,"DTSDS1")+COUNTIF(T$20:T$29,"DTS5S")+COUNTIF(T$20:T$29,"DTS5S1")+COUNTIF(T$20:T$29,"S")+COUNTIF(T$40:T$47,"D")+COUNTIF(T$40:T$47,"DT")+COUNTIF(T$40:T$47,"DTS")+COUNTIF(T$40:T$47,"DTS1")+COUNTIF(T$40:T$47,"DTSDS")+COUNTIF(T$40:T$47,"DTSDS1")+COUNTIF(T$40:T$47,"DTS5S")+COUNTIF(T$40:T$47,"DTS5S1")+COUNTIF(T$40:T$47,"S")+COUNTIF(T$58:T$66,"D")+COUNTIF(T$58:T$66,"DT")+COUNTIF(T$58:T$66,"DTS")+COUNTIF(T$58:T$66,"DTS1")+COUNTIF(T$58:T$66,"DTSDS")+COUNTIF(T$58:T$66,"DTSDS1")+COUNTIF(T$58:T$66,"DTS5S")+COUNTIF(T$58:T$66,"DTS5S1")+COUNTIF(T$58:T$66,"S")+COUNTIF(T$75:T$78,"D")+COUNTIF(T$75:T$78,"DT")+COUNTIF(T$75:T$78,"DTS")+COUNTIF(T$75:T$78,"DTS1")+COUNTIF(T$75:T$78,"DTSDS")+COUNTIF(T$75:T$78,"DTSDS1")+COUNTIF(T$75:T$78,"DTS5S")+COUNTIF(T$75:T$78,"DTS5S1")+COUNTIF(T$75:T$78,"S")</f>
        <v>0</v>
      </c>
      <c r="U4" s="457">
        <f>COUNTIF(U$20:U$29,"D")+COUNTIF(U$20:U$29,"DT")+COUNTIF(U$20:U$29,"DTS")+COUNTIF(U$20:U$29,"DTS1")+COUNTIF(U$20:U$29,"DTSDS")+COUNTIF(U$20:U$29,"DTSDS1")+COUNTIF(U$20:U$29,"DTS5S")+COUNTIF(U$20:U$29,"DTS5S1")+COUNTIF(U$20:U$29,"S")+COUNTIF(U$40:U$47,"D")+COUNTIF(U$40:U$47,"DT")+COUNTIF(U$40:U$47,"DTS")+COUNTIF(U$40:U$47,"DTS1")+COUNTIF(U$40:U$47,"DTSDS")+COUNTIF(U$40:U$47,"DTSDS1")+COUNTIF(U$40:U$47,"DTS5S")+COUNTIF(U$40:U$47,"DTS5S1")+COUNTIF(U$40:U$47,"S")+COUNTIF(U$58:U$66,"D")+COUNTIF(U$58:U$66,"DT")+COUNTIF(U$58:U$66,"DTS")+COUNTIF(U$58:U$66,"DTS1")+COUNTIF(U$58:U$66,"DTSDS")+COUNTIF(U$58:U$66,"DTSDS1")+COUNTIF(U$58:U$66,"DTS5S")+COUNTIF(U$58:U$66,"DTS5S1")+COUNTIF(U$58:U$66,"S")+COUNTIF(U$75:U$78,"D")+COUNTIF(U$75:U$78,"DT")+COUNTIF(U$75:U$78,"DTS")+COUNTIF(U$75:U$78,"DTS1")+COUNTIF(U$75:U$78,"DTSDS")+COUNTIF(U$75:U$78,"DTSDS1")+COUNTIF(U$75:U$78,"DTS5S")+COUNTIF(U$75:U$78,"DTS5S1")+COUNTIF(U$75:U$78,"S")</f>
        <v>0</v>
      </c>
      <c r="V4" s="457">
        <f>COUNTIF(V$20:V$29,"D")+COUNTIF(V$20:V$29,"DT")+COUNTIF(V$20:V$29,"DTS")+COUNTIF(V$20:V$29,"DTS1")+COUNTIF(V$20:V$29,"DTSDS")+COUNTIF(V$20:V$29,"DTSDS1")+COUNTIF(V$20:V$29,"DTS5S")+COUNTIF(V$20:V$29,"DTS5S1")+COUNTIF(V$20:V$29,"S")+COUNTIF(V$40:V$47,"D")+COUNTIF(V$40:V$47,"DT")+COUNTIF(V$40:V$47,"DTS")+COUNTIF(V$40:V$47,"DTS1")+COUNTIF(V$40:V$47,"DTSDS")+COUNTIF(V$40:V$47,"DTSDS1")+COUNTIF(V$40:V$47,"DTS5S")+COUNTIF(V$40:V$47,"DTS5S1")+COUNTIF(V$40:V$47,"S")+COUNTIF(V$58:V$66,"D")+COUNTIF(V$58:V$66,"DT")+COUNTIF(V$58:V$66,"DTS")+COUNTIF(V$58:V$66,"DTS1")+COUNTIF(V$58:V$66,"DTSDS")+COUNTIF(V$58:V$66,"DTSDS1")+COUNTIF(V$58:V$66,"DTS5S")+COUNTIF(V$58:V$66,"DTS5S1")+COUNTIF(V$58:V$66,"S")+COUNTIF(V$75:V$78,"D")+COUNTIF(V$75:V$78,"DT")+COUNTIF(V$75:V$78,"DTS")+COUNTIF(V$75:V$78,"DTS1")+COUNTIF(V$75:V$78,"DTSDS")+COUNTIF(V$75:V$78,"DTSDS1")+COUNTIF(V$75:V$78,"DTS5S")+COUNTIF(V$75:V$78,"DTS5S1")+COUNTIF(V$75:V$78,"S")</f>
        <v>0</v>
      </c>
      <c r="W4" s="457">
        <f>COUNTIF(W$20:W$29,"D")+COUNTIF(W$20:W$29,"DT")+COUNTIF(W$20:W$29,"DTS")+COUNTIF(W$20:W$29,"DTS1")+COUNTIF(W$20:W$29,"DTSDS")+COUNTIF(W$20:W$29,"DTSDS1")+COUNTIF(W$20:W$29,"DTS5S")+COUNTIF(W$20:W$29,"DTS5S1")+COUNTIF(W$20:W$29,"S")+COUNTIF(W$40:W$47,"D")+COUNTIF(W$40:W$47,"DT")+COUNTIF(W$40:W$47,"DTS")+COUNTIF(W$40:W$47,"DTS1")+COUNTIF(W$40:W$47,"DTSDS")+COUNTIF(W$40:W$47,"DTSDS1")+COUNTIF(W$40:W$47,"DTS5S")+COUNTIF(W$40:W$47,"DTS5S1")+COUNTIF(W$40:W$47,"S")+COUNTIF(W$58:W$66,"D")+COUNTIF(W$58:W$66,"DT")+COUNTIF(W$58:W$66,"DTS")+COUNTIF(W$58:W$66,"DTS1")+COUNTIF(W$58:W$66,"DTSDS")+COUNTIF(W$58:W$66,"DTSDS1")+COUNTIF(W$58:W$66,"DTS5S")+COUNTIF(W$58:W$66,"DTS5S1")+COUNTIF(W$58:W$66,"S")+COUNTIF(W$75:W$78,"D")+COUNTIF(W$75:W$78,"DT")+COUNTIF(W$75:W$78,"DTS")+COUNTIF(W$75:W$78,"DTS1")+COUNTIF(W$75:W$78,"DTSDS")+COUNTIF(W$75:W$78,"DTSDS1")+COUNTIF(W$75:W$78,"DTS5S")+COUNTIF(W$75:W$78,"DTS5S1")+COUNTIF(W$75:W$78,"S")</f>
        <v>0</v>
      </c>
      <c r="X4" s="457">
        <f>COUNTIF(X$20:X$29,"D")+COUNTIF(X$20:X$29,"DT")+COUNTIF(X$20:X$29,"DTS")+COUNTIF(X$20:X$29,"DTS1")+COUNTIF(X$20:X$29,"DTSDS")+COUNTIF(X$20:X$29,"DTSDS1")+COUNTIF(X$20:X$29,"DTS5S")+COUNTIF(X$20:X$29,"DTS5S1")+COUNTIF(X$20:X$29,"S")+COUNTIF(X$40:X$47,"D")+COUNTIF(X$40:X$47,"DT")+COUNTIF(X$40:X$47,"DTS")+COUNTIF(X$40:X$47,"DTS1")+COUNTIF(X$40:X$47,"DTSDS")+COUNTIF(X$40:X$47,"DTSDS1")+COUNTIF(X$40:X$47,"DTS5S")+COUNTIF(X$40:X$47,"DTS5S1")+COUNTIF(X$40:X$47,"S")+COUNTIF(X$58:X$66,"D")+COUNTIF(X$58:X$66,"DT")+COUNTIF(X$58:X$66,"DTS")+COUNTIF(X$58:X$66,"DTS1")+COUNTIF(X$58:X$66,"DTSDS")+COUNTIF(X$58:X$66,"DTSDS1")+COUNTIF(X$58:X$66,"DTS5S")+COUNTIF(X$58:X$66,"DTS5S1")+COUNTIF(X$58:X$66,"S")+COUNTIF(X$75:X$78,"D")+COUNTIF(X$75:X$78,"DT")+COUNTIF(X$75:X$78,"DTS")+COUNTIF(X$75:X$78,"DTS1")+COUNTIF(X$75:X$78,"DTSDS")+COUNTIF(X$75:X$78,"DTSDS1")+COUNTIF(X$75:X$78,"DTS5S")+COUNTIF(X$75:X$78,"DTS5S1")+COUNTIF(X$75:X$78,"S")</f>
        <v>0</v>
      </c>
      <c r="Y4" s="457">
        <f>COUNTIF(Y$20:Y$29,"D")+COUNTIF(Y$20:Y$29,"DT")+COUNTIF(Y$20:Y$29,"DTS")+COUNTIF(Y$20:Y$29,"DTS1")+COUNTIF(Y$20:Y$29,"DTSDS")+COUNTIF(Y$20:Y$29,"DTSDS1")+COUNTIF(Y$20:Y$29,"DTS5S")+COUNTIF(Y$20:Y$29,"DTS5S1")+COUNTIF(Y$20:Y$29,"S")+COUNTIF(Y$40:Y$47,"D")+COUNTIF(Y$40:Y$47,"DT")+COUNTIF(Y$40:Y$47,"DTS")+COUNTIF(Y$40:Y$47,"DTS1")+COUNTIF(Y$40:Y$47,"DTSDS")+COUNTIF(Y$40:Y$47,"DTSDS1")+COUNTIF(Y$40:Y$47,"DTS5S")+COUNTIF(Y$40:Y$47,"DTS5S1")+COUNTIF(Y$40:Y$47,"S")+COUNTIF(Y$58:Y$66,"D")+COUNTIF(Y$58:Y$66,"DT")+COUNTIF(Y$58:Y$66,"DTS")+COUNTIF(Y$58:Y$66,"DTS1")+COUNTIF(Y$58:Y$66,"DTSDS")+COUNTIF(Y$58:Y$66,"DTSDS1")+COUNTIF(Y$58:Y$66,"DTS5S")+COUNTIF(Y$58:Y$66,"DTS5S1")+COUNTIF(Y$58:Y$66,"S")+COUNTIF(Y$75:Y$78,"D")+COUNTIF(Y$75:Y$78,"DT")+COUNTIF(Y$75:Y$78,"DTS")+COUNTIF(Y$75:Y$78,"DTS1")+COUNTIF(Y$75:Y$78,"DTSDS")+COUNTIF(Y$75:Y$78,"DTSDS1")+COUNTIF(Y$75:Y$78,"DTS5S")+COUNTIF(Y$75:Y$78,"DTS5S1")+COUNTIF(Y$75:Y$78,"S")</f>
        <v>0</v>
      </c>
      <c r="Z4" s="457">
        <f>COUNTIF(Z$20:Z$29,"D")+COUNTIF(Z$20:Z$29,"DT")+COUNTIF(Z$20:Z$29,"DTS")+COUNTIF(Z$20:Z$29,"DTS1")+COUNTIF(Z$20:Z$29,"DTSDS")+COUNTIF(Z$20:Z$29,"DTSDS1")+COUNTIF(Z$20:Z$29,"DTS5S")+COUNTIF(Z$20:Z$29,"DTS5S1")+COUNTIF(Z$20:Z$29,"S")+COUNTIF(Z$40:Z$47,"D")+COUNTIF(Z$40:Z$47,"DT")+COUNTIF(Z$40:Z$47,"DTS")+COUNTIF(Z$40:Z$47,"DTS1")+COUNTIF(Z$40:Z$47,"DTSDS")+COUNTIF(Z$40:Z$47,"DTSDS1")+COUNTIF(Z$40:Z$47,"DTS5S")+COUNTIF(Z$40:Z$47,"DTS5S1")+COUNTIF(Z$40:Z$47,"S")+COUNTIF(Z$58:Z$66,"D")+COUNTIF(Z$58:Z$66,"DT")+COUNTIF(Z$58:Z$66,"DTS")+COUNTIF(Z$58:Z$66,"DTS1")+COUNTIF(Z$58:Z$66,"DTSDS")+COUNTIF(Z$58:Z$66,"DTSDS1")+COUNTIF(Z$58:Z$66,"DTS5S")+COUNTIF(Z$58:Z$66,"DTS5S1")+COUNTIF(Z$58:Z$66,"S")+COUNTIF(Z$75:Z$78,"D")+COUNTIF(Z$75:Z$78,"DT")+COUNTIF(Z$75:Z$78,"DTS")+COUNTIF(Z$75:Z$78,"DTS1")+COUNTIF(Z$75:Z$78,"DTSDS")+COUNTIF(Z$75:Z$78,"DTSDS1")+COUNTIF(Z$75:Z$78,"DTS5S")+COUNTIF(Z$75:Z$78,"DTS5S1")+COUNTIF(Z$75:Z$78,"S")</f>
        <v>0</v>
      </c>
      <c r="AA4" s="457">
        <f>COUNTIF(AA$20:AA$29,"D")+COUNTIF(AA$20:AA$29,"DT")+COUNTIF(AA$20:AA$29,"DTS")+COUNTIF(AA$20:AA$29,"DTS1")+COUNTIF(AA$20:AA$29,"DTSDS")+COUNTIF(AA$20:AA$29,"DTSDS1")+COUNTIF(AA$20:AA$29,"DTS5S")+COUNTIF(AA$20:AA$29,"DTS5S1")+COUNTIF(AA$20:AA$29,"S")+COUNTIF(AA$40:AA$47,"D")+COUNTIF(AA$40:AA$47,"DT")+COUNTIF(AA$40:AA$47,"DTS")+COUNTIF(AA$40:AA$47,"DTS1")+COUNTIF(AA$40:AA$47,"DTSDS")+COUNTIF(AA$40:AA$47,"DTSDS1")+COUNTIF(AA$40:AA$47,"DTS5S")+COUNTIF(AA$40:AA$47,"DTS5S1")+COUNTIF(AA$40:AA$47,"S")+COUNTIF(AA$58:AA$66,"D")+COUNTIF(AA$58:AA$66,"DT")+COUNTIF(AA$58:AA$66,"DTS")+COUNTIF(AA$58:AA$66,"DTS1")+COUNTIF(AA$58:AA$66,"DTSDS")+COUNTIF(AA$58:AA$66,"DTSDS1")+COUNTIF(AA$58:AA$66,"DTS5S")+COUNTIF(AA$58:AA$66,"DTS5S1")+COUNTIF(AA$58:AA$66,"S")+COUNTIF(AA$75:AA$78,"D")+COUNTIF(AA$75:AA$78,"DT")+COUNTIF(AA$75:AA$78,"DTS")+COUNTIF(AA$75:AA$78,"DTS1")+COUNTIF(AA$75:AA$78,"DTSDS")+COUNTIF(AA$75:AA$78,"DTSDS1")+COUNTIF(AA$75:AA$78,"DTS5S")+COUNTIF(AA$75:AA$78,"DTS5S1")+COUNTIF(AA$75:AA$78,"S")</f>
        <v>0</v>
      </c>
      <c r="AB4" s="457">
        <f>COUNTIF(AB$20:AB$29,"D")+COUNTIF(AB$20:AB$29,"DT")+COUNTIF(AB$20:AB$29,"DTS")+COUNTIF(AB$20:AB$29,"DTS1")+COUNTIF(AB$20:AB$29,"DTSDS")+COUNTIF(AB$20:AB$29,"DTSDS1")+COUNTIF(AB$20:AB$29,"DTS5S")+COUNTIF(AB$20:AB$29,"DTS5S1")+COUNTIF(AB$20:AB$29,"S")+COUNTIF(AB$40:AB$47,"D")+COUNTIF(AB$40:AB$47,"DT")+COUNTIF(AB$40:AB$47,"DTS")+COUNTIF(AB$40:AB$47,"DTS1")+COUNTIF(AB$40:AB$47,"DTSDS")+COUNTIF(AB$40:AB$47,"DTSDS1")+COUNTIF(AB$40:AB$47,"DTS5S")+COUNTIF(AB$40:AB$47,"DTS5S1")+COUNTIF(AB$40:AB$47,"S")+COUNTIF(AB$58:AB$66,"D")+COUNTIF(AB$58:AB$66,"DT")+COUNTIF(AB$58:AB$66,"DTS")+COUNTIF(AB$58:AB$66,"DTS1")+COUNTIF(AB$58:AB$66,"DTSDS")+COUNTIF(AB$58:AB$66,"DTSDS1")+COUNTIF(AB$58:AB$66,"DTS5S")+COUNTIF(AB$58:AB$66,"DTS5S1")+COUNTIF(AB$58:AB$66,"S")+COUNTIF(AB$75:AB$78,"D")+COUNTIF(AB$75:AB$78,"DT")+COUNTIF(AB$75:AB$78,"DTS")+COUNTIF(AB$75:AB$78,"DTS1")+COUNTIF(AB$75:AB$78,"DTSDS")+COUNTIF(AB$75:AB$78,"DTSDS1")+COUNTIF(AB$75:AB$78,"DTS5S")+COUNTIF(AB$75:AB$78,"DTS5S1")+COUNTIF(AB$75:AB$78,"S")</f>
        <v>0</v>
      </c>
      <c r="AC4" s="457">
        <f>COUNTIF(AC$20:AC$29,"D")+COUNTIF(AC$20:AC$29,"DT")+COUNTIF(AC$20:AC$29,"DTS")+COUNTIF(AC$20:AC$29,"DTS1")+COUNTIF(AC$20:AC$29,"DTSDS")+COUNTIF(AC$20:AC$29,"DTSDS1")+COUNTIF(AC$20:AC$29,"DTS5S")+COUNTIF(AC$20:AC$29,"DTS5S1")+COUNTIF(AC$20:AC$29,"S")+COUNTIF(AC$40:AC$47,"D")+COUNTIF(AC$40:AC$47,"DT")+COUNTIF(AC$40:AC$47,"DTS")+COUNTIF(AC$40:AC$47,"DTS1")+COUNTIF(AC$40:AC$47,"DTSDS")+COUNTIF(AC$40:AC$47,"DTSDS1")+COUNTIF(AC$40:AC$47,"DTS5S")+COUNTIF(AC$40:AC$47,"DTS5S1")+COUNTIF(AC$40:AC$47,"S")+COUNTIF(AC$58:AC$66,"D")+COUNTIF(AC$58:AC$66,"DT")+COUNTIF(AC$58:AC$66,"DTS")+COUNTIF(AC$58:AC$66,"DTS1")+COUNTIF(AC$58:AC$66,"DTSDS")+COUNTIF(AC$58:AC$66,"DTSDS1")+COUNTIF(AC$58:AC$66,"DTS5S")+COUNTIF(AC$58:AC$66,"DTS5S1")+COUNTIF(AC$58:AC$66,"S")+COUNTIF(AC$75:AC$78,"D")+COUNTIF(AC$75:AC$78,"DT")+COUNTIF(AC$75:AC$78,"DTS")+COUNTIF(AC$75:AC$78,"DTS1")+COUNTIF(AC$75:AC$78,"DTSDS")+COUNTIF(AC$75:AC$78,"DTSDS1")+COUNTIF(AC$75:AC$78,"DTS5S")+COUNTIF(AC$75:AC$78,"DTS5S1")+COUNTIF(AC$75:AC$78,"S")</f>
        <v>0</v>
      </c>
      <c r="AD4" s="457">
        <f>COUNTIF(AD$20:AD$29,"D")+COUNTIF(AD$20:AD$29,"DT")+COUNTIF(AD$20:AD$29,"DTS")+COUNTIF(AD$20:AD$29,"DTS1")+COUNTIF(AD$20:AD$29,"DTSDS")+COUNTIF(AD$20:AD$29,"DTSDS1")+COUNTIF(AD$20:AD$29,"DTS5S")+COUNTIF(AD$20:AD$29,"DTS5S1")+COUNTIF(AD$20:AD$29,"S")+COUNTIF(AD$40:AD$47,"D")+COUNTIF(AD$40:AD$47,"DT")+COUNTIF(AD$40:AD$47,"DTS")+COUNTIF(AD$40:AD$47,"DTS1")+COUNTIF(AD$40:AD$47,"DTSDS")+COUNTIF(AD$40:AD$47,"DTSDS1")+COUNTIF(AD$40:AD$47,"DTS5S")+COUNTIF(AD$40:AD$47,"DTS5S1")+COUNTIF(AD$40:AD$47,"S")+COUNTIF(AD$58:AD$66,"D")+COUNTIF(AD$58:AD$66,"DT")+COUNTIF(AD$58:AD$66,"DTS")+COUNTIF(AD$58:AD$66,"DTS1")+COUNTIF(AD$58:AD$66,"DTSDS")+COUNTIF(AD$58:AD$66,"DTSDS1")+COUNTIF(AD$58:AD$66,"DTS5S")+COUNTIF(AD$58:AD$66,"DTS5S1")+COUNTIF(AD$58:AD$66,"S")+COUNTIF(AD$75:AD$78,"D")+COUNTIF(AD$75:AD$78,"DT")+COUNTIF(AD$75:AD$78,"DTS")+COUNTIF(AD$75:AD$78,"DTS1")+COUNTIF(AD$75:AD$78,"DTSDS")+COUNTIF(AD$75:AD$78,"DTSDS1")+COUNTIF(AD$75:AD$78,"DTS5S")+COUNTIF(AD$75:AD$78,"DTS5S1")+COUNTIF(AD$75:AD$78,"S")</f>
        <v>0</v>
      </c>
      <c r="AE4" s="457">
        <f>COUNTIF(AE$20:AE$29,"D")+COUNTIF(AE$20:AE$29,"DT")+COUNTIF(AE$20:AE$29,"DTS")+COUNTIF(AE$20:AE$29,"DTS1")+COUNTIF(AE$20:AE$29,"DTSDS")+COUNTIF(AE$20:AE$29,"DTSDS1")+COUNTIF(AE$20:AE$29,"DTS5S")+COUNTIF(AE$20:AE$29,"DTS5S1")+COUNTIF(AE$20:AE$29,"S")+COUNTIF(AE$40:AE$47,"D")+COUNTIF(AE$40:AE$47,"DT")+COUNTIF(AE$40:AE$47,"DTS")+COUNTIF(AE$40:AE$47,"DTS1")+COUNTIF(AE$40:AE$47,"DTSDS")+COUNTIF(AE$40:AE$47,"DTSDS1")+COUNTIF(AE$40:AE$47,"DTS5S")+COUNTIF(AE$40:AE$47,"DTS5S1")+COUNTIF(AE$40:AE$47,"S")+COUNTIF(AE$58:AE$66,"D")+COUNTIF(AE$58:AE$66,"DT")+COUNTIF(AE$58:AE$66,"DTS")+COUNTIF(AE$58:AE$66,"DTS1")+COUNTIF(AE$58:AE$66,"DTSDS")+COUNTIF(AE$58:AE$66,"DTSDS1")+COUNTIF(AE$58:AE$66,"DTS5S")+COUNTIF(AE$58:AE$66,"DTS5S1")+COUNTIF(AE$58:AE$66,"S")+COUNTIF(AE$75:AE$78,"D")+COUNTIF(AE$75:AE$78,"DT")+COUNTIF(AE$75:AE$78,"DTS")+COUNTIF(AE$75:AE$78,"DTS1")+COUNTIF(AE$75:AE$78,"DTSDS")+COUNTIF(AE$75:AE$78,"DTSDS1")+COUNTIF(AE$75:AE$78,"DTS5S")+COUNTIF(AE$75:AE$78,"DTS5S1")+COUNTIF(AE$75:AE$78,"S")</f>
        <v>0</v>
      </c>
      <c r="AF4" s="457">
        <f>COUNTIF(AF$20:AF$29,"D")+COUNTIF(AF$20:AF$29,"DT")+COUNTIF(AF$20:AF$29,"DTS")+COUNTIF(AF$20:AF$29,"DTS1")+COUNTIF(AF$20:AF$29,"DTSDS")+COUNTIF(AF$20:AF$29,"DTSDS1")+COUNTIF(AF$20:AF$29,"DTS5S")+COUNTIF(AF$20:AF$29,"DTS5S1")+COUNTIF(AF$20:AF$29,"S")+COUNTIF(AF$40:AF$47,"D")+COUNTIF(AF$40:AF$47,"DT")+COUNTIF(AF$40:AF$47,"DTS")+COUNTIF(AF$40:AF$47,"DTS1")+COUNTIF(AF$40:AF$47,"DTSDS")+COUNTIF(AF$40:AF$47,"DTSDS1")+COUNTIF(AF$40:AF$47,"DTS5S")+COUNTIF(AF$40:AF$47,"DTS5S1")+COUNTIF(AF$40:AF$47,"S")+COUNTIF(AF$58:AF$66,"D")+COUNTIF(AF$58:AF$66,"DT")+COUNTIF(AF$58:AF$66,"DTS")+COUNTIF(AF$58:AF$66,"DTS1")+COUNTIF(AF$58:AF$66,"DTSDS")+COUNTIF(AF$58:AF$66,"DTSDS1")+COUNTIF(AF$58:AF$66,"DTS5S")+COUNTIF(AF$58:AF$66,"DTS5S1")+COUNTIF(AF$58:AF$66,"S")+COUNTIF(AF$75:AF$78,"D")+COUNTIF(AF$75:AF$78,"DT")+COUNTIF(AF$75:AF$78,"DTS")+COUNTIF(AF$75:AF$78,"DTS1")+COUNTIF(AF$75:AF$78,"DTSDS")+COUNTIF(AF$75:AF$78,"DTSDS1")+COUNTIF(AF$75:AF$78,"DTS5S")+COUNTIF(AF$75:AF$78,"DTS5S1")+COUNTIF(AF$75:AF$78,"S")</f>
        <v>0</v>
      </c>
      <c r="AG4" s="457">
        <f>COUNTIF(AG$20:AG$29,"D")+COUNTIF(AG$20:AG$29,"DT")+COUNTIF(AG$20:AG$29,"DTS")+COUNTIF(AG$20:AG$29,"DTS1")+COUNTIF(AG$20:AG$29,"DTSDS")+COUNTIF(AG$20:AG$29,"DTSDS1")+COUNTIF(AG$20:AG$29,"DTS5S")+COUNTIF(AG$20:AG$29,"DTS5S1")+COUNTIF(AG$20:AG$29,"S")+COUNTIF(AG$40:AG$47,"D")+COUNTIF(AG$40:AG$47,"DT")+COUNTIF(AG$40:AG$47,"DTS")+COUNTIF(AG$40:AG$47,"DTS1")+COUNTIF(AG$40:AG$47,"DTSDS")+COUNTIF(AG$40:AG$47,"DTSDS1")+COUNTIF(AG$40:AG$47,"DTS5S")+COUNTIF(AG$40:AG$47,"DTS5S1")+COUNTIF(AG$40:AG$47,"S")+COUNTIF(AG$58:AG$66,"D")+COUNTIF(AG$58:AG$66,"DT")+COUNTIF(AG$58:AG$66,"DTS")+COUNTIF(AG$58:AG$66,"DTS1")+COUNTIF(AG$58:AG$66,"DTSDS")+COUNTIF(AG$58:AG$66,"DTSDS1")+COUNTIF(AG$58:AG$66,"DTS5S")+COUNTIF(AG$58:AG$66,"DTS5S1")+COUNTIF(AG$58:AG$66,"S")+COUNTIF(AG$75:AG$78,"D")+COUNTIF(AG$75:AG$78,"DT")+COUNTIF(AG$75:AG$78,"DTS")+COUNTIF(AG$75:AG$78,"DTS1")+COUNTIF(AG$75:AG$78,"DTSDS")+COUNTIF(AG$75:AG$78,"DTSDS1")+COUNTIF(AG$75:AG$78,"DTS5S")+COUNTIF(AG$75:AG$78,"DTS5S1")+COUNTIF(AG$75:AG$78,"S")</f>
        <v>0</v>
      </c>
      <c r="AH4" s="458">
        <f>COUNTIF(AH$20:AH$29,"D")+COUNTIF(AH$20:AH$29,"DT")+COUNTIF(AH$20:AH$29,"DTS")+COUNTIF(AH$20:AH$29,"DTS1")+COUNTIF(AH$20:AH$29,"DTSDS")+COUNTIF(AH$20:AH$29,"DTSDS1")+COUNTIF(AH$20:AH$29,"DTS5S")+COUNTIF(AH$20:AH$29,"DTS5S1")+COUNTIF(AH$20:AH$29,"S")+COUNTIF(AH$40:AH$47,"D")+COUNTIF(AH$40:AH$47,"DT")+COUNTIF(AH$40:AH$47,"DTS")+COUNTIF(AH$40:AH$47,"DTS1")+COUNTIF(AH$40:AH$47,"DTSDS")+COUNTIF(AH$40:AH$47,"DTSDS1")+COUNTIF(AH$40:AH$47,"DTS5S")+COUNTIF(AH$40:AH$47,"DTS5S1")+COUNTIF(AH$40:AH$47,"S")+COUNTIF(AH$58:AH$66,"D")+COUNTIF(AH$58:AH$66,"DT")+COUNTIF(AH$58:AH$66,"DTS")+COUNTIF(AH$58:AH$66,"DTS1")+COUNTIF(AH$58:AH$66,"DTSDS")+COUNTIF(AH$58:AH$66,"DTSDS1")+COUNTIF(AH$58:AH$66,"DTS5S")+COUNTIF(AH$58:AH$66,"DTS5S1")+COUNTIF(AH$58:AH$66,"S")+COUNTIF(AH$75:AH$78,"D")+COUNTIF(AH$75:AH$78,"DT")+COUNTIF(AH$75:AH$78,"DTS")+COUNTIF(AH$75:AH$78,"DTS1")+COUNTIF(AH$75:AH$78,"DTSDS")+COUNTIF(AH$75:AH$78,"DTSDS1")+COUNTIF(AH$75:AH$78,"DTS5S")+COUNTIF(AH$75:AH$78,"DTS5S1")+COUNTIF(AH$75:AH$78,"S")</f>
        <v>0</v>
      </c>
      <c r="AI4" s="12"/>
      <c r="AJ4" s="36"/>
      <c r="AK4" s="36"/>
      <c r="AL4" s="36"/>
      <c r="AM4" s="36"/>
      <c r="AN4" s="36"/>
      <c r="AO4" s="36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6"/>
      <c r="BB4" s="508"/>
      <c r="BC4" s="579"/>
      <c r="BD4" s="578"/>
      <c r="BE4" s="580"/>
      <c r="BF4" s="581"/>
      <c r="BG4" s="581"/>
      <c r="BH4" s="581"/>
      <c r="BI4" s="581"/>
      <c r="BJ4" s="581"/>
      <c r="BK4" s="582"/>
      <c r="BL4" s="578"/>
      <c r="BM4" s="578"/>
      <c r="BN4" s="578"/>
      <c r="BO4" s="578"/>
      <c r="BP4" s="578"/>
      <c r="BQ4" s="578"/>
      <c r="BR4" s="578"/>
      <c r="BS4" s="578"/>
      <c r="BT4" s="578"/>
      <c r="BU4" s="578"/>
    </row>
    <row r="5" spans="1:93" ht="15.75" thickBot="1" x14ac:dyDescent="0.3">
      <c r="A5" s="504"/>
      <c r="B5" s="505"/>
      <c r="C5" s="506"/>
      <c r="D5" s="649" t="e">
        <f>+D2+D3+D4</f>
        <v>#REF!</v>
      </c>
      <c r="E5" s="650" t="e">
        <f t="shared" ref="E5:R5" si="0">+E2+E3+E4</f>
        <v>#REF!</v>
      </c>
      <c r="F5" s="650" t="e">
        <f t="shared" si="0"/>
        <v>#REF!</v>
      </c>
      <c r="G5" s="650" t="e">
        <f t="shared" si="0"/>
        <v>#REF!</v>
      </c>
      <c r="H5" s="650" t="e">
        <f t="shared" si="0"/>
        <v>#REF!</v>
      </c>
      <c r="I5" s="650" t="e">
        <f t="shared" si="0"/>
        <v>#REF!</v>
      </c>
      <c r="J5" s="650" t="e">
        <f t="shared" si="0"/>
        <v>#REF!</v>
      </c>
      <c r="K5" s="650" t="e">
        <f>+K2+K3+K4</f>
        <v>#REF!</v>
      </c>
      <c r="L5" s="650" t="e">
        <f t="shared" si="0"/>
        <v>#REF!</v>
      </c>
      <c r="M5" s="650" t="e">
        <f t="shared" si="0"/>
        <v>#REF!</v>
      </c>
      <c r="N5" s="650" t="e">
        <f t="shared" si="0"/>
        <v>#REF!</v>
      </c>
      <c r="O5" s="650" t="e">
        <f t="shared" si="0"/>
        <v>#REF!</v>
      </c>
      <c r="P5" s="650" t="e">
        <f t="shared" si="0"/>
        <v>#REF!</v>
      </c>
      <c r="Q5" s="650" t="e">
        <f t="shared" si="0"/>
        <v>#REF!</v>
      </c>
      <c r="R5" s="650" t="e">
        <f t="shared" si="0"/>
        <v>#REF!</v>
      </c>
      <c r="S5" s="459" t="e">
        <f t="shared" ref="S5:AH5" si="1">+S2+S3+S4</f>
        <v>#REF!</v>
      </c>
      <c r="T5" s="459" t="e">
        <f t="shared" si="1"/>
        <v>#REF!</v>
      </c>
      <c r="U5" s="459" t="e">
        <f t="shared" si="1"/>
        <v>#REF!</v>
      </c>
      <c r="V5" s="459" t="e">
        <f t="shared" si="1"/>
        <v>#REF!</v>
      </c>
      <c r="W5" s="459" t="e">
        <f t="shared" si="1"/>
        <v>#REF!</v>
      </c>
      <c r="X5" s="459" t="e">
        <f t="shared" si="1"/>
        <v>#REF!</v>
      </c>
      <c r="Y5" s="459" t="e">
        <f t="shared" si="1"/>
        <v>#REF!</v>
      </c>
      <c r="Z5" s="459" t="e">
        <f t="shared" si="1"/>
        <v>#REF!</v>
      </c>
      <c r="AA5" s="459" t="e">
        <f t="shared" si="1"/>
        <v>#REF!</v>
      </c>
      <c r="AB5" s="459" t="e">
        <f t="shared" si="1"/>
        <v>#REF!</v>
      </c>
      <c r="AC5" s="459" t="e">
        <f t="shared" si="1"/>
        <v>#REF!</v>
      </c>
      <c r="AD5" s="459" t="e">
        <f t="shared" si="1"/>
        <v>#REF!</v>
      </c>
      <c r="AE5" s="459" t="e">
        <f t="shared" si="1"/>
        <v>#REF!</v>
      </c>
      <c r="AF5" s="459" t="e">
        <f t="shared" si="1"/>
        <v>#REF!</v>
      </c>
      <c r="AG5" s="461" t="e">
        <f t="shared" si="1"/>
        <v>#REF!</v>
      </c>
      <c r="AH5" s="462" t="e">
        <f t="shared" si="1"/>
        <v>#REF!</v>
      </c>
      <c r="AI5" s="8"/>
      <c r="AJ5" s="548"/>
      <c r="AK5" s="548"/>
      <c r="AL5" s="548"/>
      <c r="AM5" s="548"/>
      <c r="AN5" s="548"/>
      <c r="AO5" s="548"/>
      <c r="AP5" s="548"/>
      <c r="AQ5" s="548"/>
      <c r="AR5" s="502"/>
      <c r="AS5" s="503"/>
      <c r="AT5" s="503"/>
      <c r="AU5" s="503"/>
      <c r="AV5" s="503"/>
      <c r="AW5" s="503"/>
      <c r="AX5" s="503"/>
      <c r="AY5" s="503"/>
      <c r="AZ5" s="46"/>
      <c r="BA5" s="548"/>
      <c r="BB5" s="39"/>
      <c r="BC5" s="39"/>
      <c r="BD5" s="548"/>
      <c r="BE5" s="39"/>
      <c r="BF5" s="548"/>
      <c r="BG5" s="548"/>
      <c r="BH5" s="548"/>
      <c r="BI5" s="548"/>
      <c r="BJ5" s="548"/>
      <c r="BK5" s="548"/>
      <c r="BL5" s="548"/>
      <c r="BM5" s="548"/>
      <c r="BN5" s="548"/>
      <c r="BO5" s="548"/>
      <c r="BP5" s="548"/>
      <c r="BQ5" s="548"/>
      <c r="BR5" s="548"/>
      <c r="BS5" s="548"/>
      <c r="BT5" s="548"/>
      <c r="BU5" s="548"/>
      <c r="BV5" s="40"/>
      <c r="BW5" s="40"/>
    </row>
    <row r="6" spans="1:93" ht="17.100000000000001" customHeight="1" x14ac:dyDescent="0.25">
      <c r="A6" s="509" t="s">
        <v>4</v>
      </c>
      <c r="B6" s="41" t="s">
        <v>1</v>
      </c>
      <c r="C6" s="42">
        <v>1</v>
      </c>
      <c r="D6" s="646" t="e">
        <f>COUNTIF(D$13:D$13,"N")+COUNTIF(D$13:D$13,"NTS")++COUNTIF(D$13:D$13,"NTS1")+COUNTIF(D$31:D$32,"N")+COUNTIF(D$31:D$32,"NTS")+COUNTIF(D$31:D$32,"NTS1")+COUNTIF(#REF!,"N")+COUNTIF(#REF!,"NTS")+COUNTIF(#REF!,"NTS1")+COUNTIF(D$63:D$64,"N")+COUNTIF(D$63:D$64,"NTS")+COUNTIF(D$63:D$64,"NTS1")+COUNTIF(D$13:D$13,"NT")+COUNTIF(D$31:D$32,"NT")+COUNTIF(#REF!,"NT")+COUNTIF(D$63:D$64,"NT")+COUNTIF(D$13:D$13,"NTSDS")+COUNTIF(D$13:D$13,"NTSDS1")+COUNTIF(D$31:D$32,"NTSDS")+COUNTIF(D$31:D$32,"NTSDS1")+COUNTIF(#REF!,"NTSDS")+COUNTIF(#REF!,"NTSDS1")+COUNTIF(D$63:D$64,"NTSDS")+COUNTIF(D$63:D$64,"NTSDS1")+COUNTIF(D$13:D$13,"NTS5S")+COUNTIF(D$13:D$13,"NTS5S1")+COUNTIF(D$31:D$32,"NTS5S")+COUNTIF(D$31:D$32,"NTS5S1")+COUNTIF(#REF!,"NTS5S")+COUNTIF(#REF!,"NTS5S1")+COUNTIF(D$63:D$64,"NTS5S")+COUNTIF(D$63:D$64,"NTS5S1")+COUNTIF(D$13:D$13,"S")+COUNTIF(D$3303,"S")+COUNTIF(#REF!,"S")+COUNTIF(D$63:D$64,"S")+COUNTIF(D$13:D$13,"NTS4S")+COUNTIF(D$13:D$13,"NTS4S1")+COUNTIF(D$31:D$32,"NTS4S")+COUNTIF(D$31:D$32,"NTS4S1")+COUNTIF(#REF!,"NTS4S")+COUNTIF(#REF!,"NTS4S1")+COUNTIF(D$63:D$64,"NTS4S")+COUNTIF(D$63:D$64,"NTS4S1")</f>
        <v>#REF!</v>
      </c>
      <c r="E6" s="647" t="e">
        <f>COUNTIF(E$13:E$13,"N")+COUNTIF(E$13:E$13,"NTS")++COUNTIF(E$13:E$13,"NTS1")+COUNTIF(E$31:E$32,"N")+COUNTIF(E$31:E$32,"NTS")+COUNTIF(E$31:E$32,"NTS1")+COUNTIF(#REF!,"N")+COUNTIF(#REF!,"NTS")+COUNTIF(#REF!,"NTS1")+COUNTIF(E$63:E$64,"N")+COUNTIF(E$63:E$64,"NTS")+COUNTIF(E$63:E$64,"NTS1")+COUNTIF(E$13:E$13,"NT")+COUNTIF(E$31:E$32,"NT")+COUNTIF(#REF!,"NT")+COUNTIF(E$63:E$64,"NT")+COUNTIF(E$13:E$13,"NTSDS")+COUNTIF(E$13:E$13,"NTSDS1")+COUNTIF(E$31:E$32,"NTSDS")+COUNTIF(E$31:E$32,"NTSDS1")+COUNTIF(#REF!,"NTSDS")+COUNTIF(#REF!,"NTSDS1")+COUNTIF(E$63:E$64,"NTSDS")+COUNTIF(E$63:E$64,"NTSDS1")+COUNTIF(E$13:E$13,"NTS5S")+COUNTIF(E$13:E$13,"NTS5S1")+COUNTIF(E$31:E$32,"NTS5S")+COUNTIF(E$31:E$32,"NTS5S1")+COUNTIF(#REF!,"NTS5S")+COUNTIF(#REF!,"NTS5S1")+COUNTIF(E$63:E$64,"NTS5S")+COUNTIF(E$63:E$64,"NTS5S1")+COUNTIF(E$13:E$13,"S")+COUNTIF(E$3303,"S")+COUNTIF(#REF!,"S")+COUNTIF(E$63:E$64,"S")+COUNTIF(E$13:E$13,"NTS4S")+COUNTIF(E$13:E$13,"NTS4S1")+COUNTIF(E$31:E$32,"NTS4S")+COUNTIF(E$31:E$32,"NTS4S1")+COUNTIF(#REF!,"NTS4S")+COUNTIF(#REF!,"NTS4S1")+COUNTIF(E$63:E$64,"NTS4S")+COUNTIF(E$63:E$64,"NTS4S1")</f>
        <v>#REF!</v>
      </c>
      <c r="F6" s="647" t="e">
        <f>COUNTIF(F$13:F$13,"N")+COUNTIF(F$13:F$13,"NTS")++COUNTIF(F$13:F$13,"NTS1")+COUNTIF(F$31:F$32,"N")+COUNTIF(F$31:F$32,"NTS")+COUNTIF(F$31:F$32,"NTS1")+COUNTIF(#REF!,"N")+COUNTIF(#REF!,"NTS")+COUNTIF(#REF!,"NTS1")+COUNTIF(F$63:F$64,"N")+COUNTIF(F$63:F$64,"NTS")+COUNTIF(F$63:F$64,"NTS1")+COUNTIF(F$13:F$13,"NT")+COUNTIF(F$31:F$32,"NT")+COUNTIF(#REF!,"NT")+COUNTIF(F$63:F$64,"NT")+COUNTIF(F$13:F$13,"NTSDS")+COUNTIF(F$13:F$13,"NTSDS1")+COUNTIF(F$31:F$32,"NTSDS")+COUNTIF(F$31:F$32,"NTSDS1")+COUNTIF(#REF!,"NTSDS")+COUNTIF(#REF!,"NTSDS1")+COUNTIF(F$63:F$64,"NTSDS")+COUNTIF(F$63:F$64,"NTSDS1")+COUNTIF(F$13:F$13,"NTS5S")+COUNTIF(F$13:F$13,"NTS5S1")+COUNTIF(F$31:F$32,"NTS5S")+COUNTIF(F$31:F$32,"NTS5S1")+COUNTIF(#REF!,"NTS5S")+COUNTIF(#REF!,"NTS5S1")+COUNTIF(F$63:F$64,"NTS5S")+COUNTIF(F$63:F$64,"NTS5S1")+COUNTIF(F$13:F$13,"S")+COUNTIF(F$3303,"S")+COUNTIF(#REF!,"S")+COUNTIF(F$63:F$64,"S")+COUNTIF(F$13:F$13,"NTS4S")+COUNTIF(F$13:F$13,"NTS4S1")+COUNTIF(F$31:F$32,"NTS4S")+COUNTIF(F$31:F$32,"NTS4S1")+COUNTIF(#REF!,"NTS4S")+COUNTIF(#REF!,"NTS4S1")+COUNTIF(F$63:F$64,"NTS4S")+COUNTIF(F$63:F$64,"NTS4S1")</f>
        <v>#REF!</v>
      </c>
      <c r="G6" s="647" t="e">
        <f>COUNTIF(G$13:G$13,"N")+COUNTIF(G$13:G$13,"NTS")++COUNTIF(G$13:G$13,"NTS1")+COUNTIF(G$31:G$32,"N")+COUNTIF(G$31:G$32,"NTS")+COUNTIF(G$31:G$32,"NTS1")+COUNTIF(#REF!,"N")+COUNTIF(#REF!,"NTS")+COUNTIF(#REF!,"NTS1")+COUNTIF(G$63:G$64,"N")+COUNTIF(G$63:G$64,"NTS")+COUNTIF(G$63:G$64,"NTS1")+COUNTIF(G$13:G$13,"NT")+COUNTIF(G$31:G$32,"NT")+COUNTIF(#REF!,"NT")+COUNTIF(G$63:G$64,"NT")+COUNTIF(G$13:G$13,"NTSDS")+COUNTIF(G$13:G$13,"NTSDS1")+COUNTIF(G$31:G$32,"NTSDS")+COUNTIF(G$31:G$32,"NTSDS1")+COUNTIF(#REF!,"NTSDS")+COUNTIF(#REF!,"NTSDS1")+COUNTIF(G$63:G$64,"NTSDS")+COUNTIF(G$63:G$64,"NTSDS1")+COUNTIF(G$13:G$13,"NTS5S")+COUNTIF(G$13:G$13,"NTS5S1")+COUNTIF(G$31:G$32,"NTS5S")+COUNTIF(G$31:G$32,"NTS5S1")+COUNTIF(#REF!,"NTS5S")+COUNTIF(#REF!,"NTS5S1")+COUNTIF(G$63:G$64,"NTS5S")+COUNTIF(G$63:G$64,"NTS5S1")+COUNTIF(G$13:G$13,"S")+COUNTIF(G$3303,"S")+COUNTIF(#REF!,"S")+COUNTIF(G$63:G$64,"S")+COUNTIF(G$13:G$13,"NTS4S")+COUNTIF(G$13:G$13,"NTS4S1")+COUNTIF(G$31:G$32,"NTS4S")+COUNTIF(G$31:G$32,"NTS4S1")+COUNTIF(#REF!,"NTS4S")+COUNTIF(#REF!,"NTS4S1")+COUNTIF(G$63:G$64,"NTS4S")+COUNTIF(G$63:G$64,"NTS4S1")</f>
        <v>#REF!</v>
      </c>
      <c r="H6" s="647" t="e">
        <f>COUNTIF(H$13:H$13,"N")+COUNTIF(H$13:H$13,"NTS")++COUNTIF(H$13:H$13,"NTS1")+COUNTIF(H$31:H$32,"N")+COUNTIF(H$31:H$32,"NTS")+COUNTIF(H$31:H$32,"NTS1")+COUNTIF(#REF!,"N")+COUNTIF(#REF!,"NTS")+COUNTIF(#REF!,"NTS1")+COUNTIF(H$63:H$64,"N")+COUNTIF(H$63:H$64,"NTS")+COUNTIF(H$63:H$64,"NTS1")+COUNTIF(H$13:H$13,"NT")+COUNTIF(H$31:H$32,"NT")+COUNTIF(#REF!,"NT")+COUNTIF(H$63:H$64,"NT")+COUNTIF(H$13:H$13,"NTSDS")+COUNTIF(H$13:H$13,"NTSDS1")+COUNTIF(H$31:H$32,"NTSDS")+COUNTIF(H$31:H$32,"NTSDS1")+COUNTIF(#REF!,"NTSDS")+COUNTIF(#REF!,"NTSDS1")+COUNTIF(H$63:H$64,"NTSDS")+COUNTIF(H$63:H$64,"NTSDS1")+COUNTIF(H$13:H$13,"NTS5S")+COUNTIF(H$13:H$13,"NTS5S1")+COUNTIF(H$31:H$32,"NTS5S")+COUNTIF(H$31:H$32,"NTS5S1")+COUNTIF(#REF!,"NTS5S")+COUNTIF(#REF!,"NTS5S1")+COUNTIF(H$63:H$64,"NTS5S")+COUNTIF(H$63:H$64,"NTS5S1")+COUNTIF(H$13:H$13,"S")+COUNTIF(H$3303,"S")+COUNTIF(#REF!,"S")+COUNTIF(H$63:H$64,"S")+COUNTIF(H$13:H$13,"NTS4S")+COUNTIF(H$13:H$13,"NTS4S1")+COUNTIF(H$31:H$32,"NTS4S")+COUNTIF(H$31:H$32,"NTS4S1")+COUNTIF(#REF!,"NTS4S")+COUNTIF(#REF!,"NTS4S1")+COUNTIF(H$63:H$64,"NTS4S")+COUNTIF(H$63:H$64,"NTS4S1")</f>
        <v>#REF!</v>
      </c>
      <c r="I6" s="647" t="e">
        <f>COUNTIF(I$13:I$13,"N")+COUNTIF(I$13:I$13,"NTS")++COUNTIF(I$13:I$13,"NTS1")+COUNTIF(I$31:I$32,"N")+COUNTIF(I$31:I$32,"NTS")+COUNTIF(I$31:I$32,"NTS1")+COUNTIF(#REF!,"N")+COUNTIF(#REF!,"NTS")+COUNTIF(#REF!,"NTS1")+COUNTIF(I$63:I$64,"N")+COUNTIF(I$63:I$64,"NTS")+COUNTIF(I$63:I$64,"NTS1")+COUNTIF(I$13:I$13,"NT")+COUNTIF(I$31:I$32,"NT")+COUNTIF(#REF!,"NT")+COUNTIF(I$63:I$64,"NT")+COUNTIF(I$13:I$13,"NTSDS")+COUNTIF(I$13:I$13,"NTSDS1")+COUNTIF(I$31:I$32,"NTSDS")+COUNTIF(I$31:I$32,"NTSDS1")+COUNTIF(#REF!,"NTSDS")+COUNTIF(#REF!,"NTSDS1")+COUNTIF(I$63:I$64,"NTSDS")+COUNTIF(I$63:I$64,"NTSDS1")+COUNTIF(I$13:I$13,"NTS5S")+COUNTIF(I$13:I$13,"NTS5S1")+COUNTIF(I$31:I$32,"NTS5S")+COUNTIF(I$31:I$32,"NTS5S1")+COUNTIF(#REF!,"NTS5S")+COUNTIF(#REF!,"NTS5S1")+COUNTIF(I$63:I$64,"NTS5S")+COUNTIF(I$63:I$64,"NTS5S1")+COUNTIF(I$13:I$13,"S")+COUNTIF(I$3303,"S")+COUNTIF(#REF!,"S")+COUNTIF(I$63:I$64,"S")+COUNTIF(I$13:I$13,"NTS4S")+COUNTIF(I$13:I$13,"NTS4S1")+COUNTIF(I$31:I$32,"NTS4S")+COUNTIF(I$31:I$32,"NTS4S1")+COUNTIF(#REF!,"NTS4S")+COUNTIF(#REF!,"NTS4S1")+COUNTIF(I$63:I$64,"NTS4S")+COUNTIF(I$63:I$64,"NTS4S1")</f>
        <v>#REF!</v>
      </c>
      <c r="J6" s="647" t="e">
        <f>COUNTIF(J$13:J$13,"N")+COUNTIF(J$13:J$13,"NTS")++COUNTIF(J$13:J$13,"NTS1")+COUNTIF(J$31:J$32,"N")+COUNTIF(J$31:J$32,"NTS")+COUNTIF(J$31:J$32,"NTS1")+COUNTIF(#REF!,"N")+COUNTIF(#REF!,"NTS")+COUNTIF(#REF!,"NTS1")+COUNTIF(J$63:J$64,"N")+COUNTIF(J$63:J$64,"NTS")+COUNTIF(J$63:J$64,"NTS1")+COUNTIF(J$13:J$13,"NT")+COUNTIF(J$31:J$32,"NT")+COUNTIF(#REF!,"NT")+COUNTIF(J$63:J$64,"NT")+COUNTIF(J$13:J$13,"NTSDS")+COUNTIF(J$13:J$13,"NTSDS1")+COUNTIF(J$31:J$32,"NTSDS")+COUNTIF(J$31:J$32,"NTSDS1")+COUNTIF(#REF!,"NTSDS")+COUNTIF(#REF!,"NTSDS1")+COUNTIF(J$63:J$64,"NTSDS")+COUNTIF(J$63:J$64,"NTSDS1")+COUNTIF(J$13:J$13,"NTS5S")+COUNTIF(J$13:J$13,"NTS5S1")+COUNTIF(J$31:J$32,"NTS5S")+COUNTIF(J$31:J$32,"NTS5S1")+COUNTIF(#REF!,"NTS5S")+COUNTIF(#REF!,"NTS5S1")+COUNTIF(J$63:J$64,"NTS5S")+COUNTIF(J$63:J$64,"NTS5S1")+COUNTIF(J$13:J$13,"S")+COUNTIF(J$3303,"S")+COUNTIF(#REF!,"S")+COUNTIF(J$63:J$64,"S")+COUNTIF(J$13:J$13,"NTS4S")+COUNTIF(J$13:J$13,"NTS4S1")+COUNTIF(J$31:J$32,"NTS4S")+COUNTIF(J$31:J$32,"NTS4S1")+COUNTIF(#REF!,"NTS4S")+COUNTIF(#REF!,"NTS4S1")+COUNTIF(J$63:J$64,"NTS4S")+COUNTIF(J$63:J$64,"NTS4S1")</f>
        <v>#REF!</v>
      </c>
      <c r="K6" s="647" t="e">
        <f>COUNTIF(K$13:K$13,"N")+COUNTIF(K$13:K$13,"NTS")++COUNTIF(K$13:K$13,"NTS1")+COUNTIF(K$31:K$32,"N")+COUNTIF(K$31:K$32,"NTS")+COUNTIF(K$31:K$32,"NTS1")+COUNTIF(#REF!,"N")+COUNTIF(#REF!,"NTS")+COUNTIF(#REF!,"NTS1")+COUNTIF(K$63:K$64,"N")+COUNTIF(K$63:K$64,"NTS")+COUNTIF(K$63:K$64,"NTS1")+COUNTIF(K$13:K$13,"NT")+COUNTIF(K$31:K$32,"NT")+COUNTIF(#REF!,"NT")+COUNTIF(K$63:K$64,"NT")+COUNTIF(K$13:K$13,"NTSDS")+COUNTIF(K$13:K$13,"NTSDS1")+COUNTIF(K$31:K$32,"NTSDS")+COUNTIF(K$31:K$32,"NTSDS1")+COUNTIF(#REF!,"NTSDS")+COUNTIF(#REF!,"NTSDS1")+COUNTIF(K$63:K$64,"NTSDS")+COUNTIF(K$63:K$64,"NTSDS1")+COUNTIF(K$13:K$13,"NTS5S")+COUNTIF(K$13:K$13,"NTS5S1")+COUNTIF(K$31:K$32,"NTS5S")+COUNTIF(K$31:K$32,"NTS5S1")+COUNTIF(#REF!,"NTS5S")+COUNTIF(#REF!,"NTS5S1")+COUNTIF(K$63:K$64,"NTS5S")+COUNTIF(K$63:K$64,"NTS5S1")+COUNTIF(K$13:K$13,"S")+COUNTIF(K$3303,"S")+COUNTIF(#REF!,"S")+COUNTIF(K$63:K$64,"S")+COUNTIF(K$13:K$13,"NTS4S")+COUNTIF(K$13:K$13,"NTS4S1")+COUNTIF(K$31:K$32,"NTS4S")+COUNTIF(K$31:K$32,"NTS4S1")+COUNTIF(#REF!,"NTS4S")+COUNTIF(#REF!,"NTS4S1")+COUNTIF(K$63:K$64,"NTS4S")+COUNTIF(K$63:K$64,"NTS4S1")</f>
        <v>#REF!</v>
      </c>
      <c r="L6" s="647" t="e">
        <f>COUNTIF(L$13:L$13,"N")+COUNTIF(L$13:L$13,"NTS")++COUNTIF(L$13:L$13,"NTS1")+COUNTIF(L$31:L$32,"N")+COUNTIF(L$31:L$32,"NTS")+COUNTIF(L$31:L$32,"NTS1")+COUNTIF(#REF!,"N")+COUNTIF(#REF!,"NTS")+COUNTIF(#REF!,"NTS1")+COUNTIF(L$63:L$64,"N")+COUNTIF(L$63:L$64,"NTS")+COUNTIF(L$63:L$64,"NTS1")+COUNTIF(L$13:L$13,"NT")+COUNTIF(L$31:L$32,"NT")+COUNTIF(#REF!,"NT")+COUNTIF(L$63:L$64,"NT")+COUNTIF(L$13:L$13,"NTSDS")+COUNTIF(L$13:L$13,"NTSDS1")+COUNTIF(L$31:L$32,"NTSDS")+COUNTIF(L$31:L$32,"NTSDS1")+COUNTIF(#REF!,"NTSDS")+COUNTIF(#REF!,"NTSDS1")+COUNTIF(L$63:L$64,"NTSDS")+COUNTIF(L$63:L$64,"NTSDS1")+COUNTIF(L$13:L$13,"NTS5S")+COUNTIF(L$13:L$13,"NTS5S1")+COUNTIF(L$31:L$32,"NTS5S")+COUNTIF(L$31:L$32,"NTS5S1")+COUNTIF(#REF!,"NTS5S")+COUNTIF(#REF!,"NTS5S1")+COUNTIF(L$63:L$64,"NTS5S")+COUNTIF(L$63:L$64,"NTS5S1")+COUNTIF(L$13:L$13,"S")+COUNTIF(L$3303,"S")+COUNTIF(#REF!,"S")+COUNTIF(L$63:L$64,"S")+COUNTIF(L$13:L$13,"NTS4S")+COUNTIF(L$13:L$13,"NTS4S1")+COUNTIF(L$31:L$32,"NTS4S")+COUNTIF(L$31:L$32,"NTS4S1")+COUNTIF(#REF!,"NTS4S")+COUNTIF(#REF!,"NTS4S1")+COUNTIF(L$63:L$64,"NTS4S")+COUNTIF(L$63:L$64,"NTS4S1")</f>
        <v>#REF!</v>
      </c>
      <c r="M6" s="647" t="e">
        <f>COUNTIF(M$13:M$13,"N")+COUNTIF(M$13:M$13,"NTS")++COUNTIF(M$13:M$13,"NTS1")+COUNTIF(M$31:M$32,"N")+COUNTIF(M$31:M$32,"NTS")+COUNTIF(M$31:M$32,"NTS1")+COUNTIF(#REF!,"N")+COUNTIF(#REF!,"NTS")+COUNTIF(#REF!,"NTS1")+COUNTIF(M$63:M$64,"N")+COUNTIF(M$63:M$64,"NTS")+COUNTIF(M$63:M$64,"NTS1")+COUNTIF(M$13:M$13,"NT")+COUNTIF(M$31:M$32,"NT")+COUNTIF(#REF!,"NT")+COUNTIF(M$63:M$64,"NT")+COUNTIF(M$13:M$13,"NTSDS")+COUNTIF(M$13:M$13,"NTSDS1")+COUNTIF(M$31:M$32,"NTSDS")+COUNTIF(M$31:M$32,"NTSDS1")+COUNTIF(#REF!,"NTSDS")+COUNTIF(#REF!,"NTSDS1")+COUNTIF(M$63:M$64,"NTSDS")+COUNTIF(M$63:M$64,"NTSDS1")+COUNTIF(M$13:M$13,"NTS5S")+COUNTIF(M$13:M$13,"NTS5S1")+COUNTIF(M$31:M$32,"NTS5S")+COUNTIF(M$31:M$32,"NTS5S1")+COUNTIF(#REF!,"NTS5S")+COUNTIF(#REF!,"NTS5S1")+COUNTIF(M$63:M$64,"NTS5S")+COUNTIF(M$63:M$64,"NTS5S1")+COUNTIF(M$13:M$13,"S")+COUNTIF(M$3303,"S")+COUNTIF(#REF!,"S")+COUNTIF(M$63:M$64,"S")+COUNTIF(M$13:M$13,"NTS4S")+COUNTIF(M$13:M$13,"NTS4S1")+COUNTIF(M$31:M$32,"NTS4S")+COUNTIF(M$31:M$32,"NTS4S1")+COUNTIF(#REF!,"NTS4S")+COUNTIF(#REF!,"NTS4S1")+COUNTIF(M$63:M$64,"NTS4S")+COUNTIF(M$63:M$64,"NTS4S1")</f>
        <v>#REF!</v>
      </c>
      <c r="N6" s="647" t="e">
        <f>COUNTIF(N$13:N$13,"N")+COUNTIF(N$13:N$13,"NTS")++COUNTIF(N$13:N$13,"NTS1")+COUNTIF(N$31:N$32,"N")+COUNTIF(N$31:N$32,"NTS")+COUNTIF(N$31:N$32,"NTS1")+COUNTIF(#REF!,"N")+COUNTIF(#REF!,"NTS")+COUNTIF(#REF!,"NTS1")+COUNTIF(N$63:N$64,"N")+COUNTIF(N$63:N$64,"NTS")+COUNTIF(N$63:N$64,"NTS1")+COUNTIF(N$13:N$13,"NT")+COUNTIF(N$31:N$32,"NT")+COUNTIF(#REF!,"NT")+COUNTIF(N$63:N$64,"NT")+COUNTIF(N$13:N$13,"NTSDS")+COUNTIF(N$13:N$13,"NTSDS1")+COUNTIF(N$31:N$32,"NTSDS")+COUNTIF(N$31:N$32,"NTSDS1")+COUNTIF(#REF!,"NTSDS")+COUNTIF(#REF!,"NTSDS1")+COUNTIF(N$63:N$64,"NTSDS")+COUNTIF(N$63:N$64,"NTSDS1")+COUNTIF(N$13:N$13,"NTS5S")+COUNTIF(N$13:N$13,"NTS5S1")+COUNTIF(N$31:N$32,"NTS5S")+COUNTIF(N$31:N$32,"NTS5S1")+COUNTIF(#REF!,"NTS5S")+COUNTIF(#REF!,"NTS5S1")+COUNTIF(N$63:N$64,"NTS5S")+COUNTIF(N$63:N$64,"NTS5S1")+COUNTIF(N$13:N$13,"S")+COUNTIF(N$3303,"S")+COUNTIF(#REF!,"S")+COUNTIF(N$63:N$64,"S")+COUNTIF(N$13:N$13,"NTS4S")+COUNTIF(N$13:N$13,"NTS4S1")+COUNTIF(N$31:N$32,"NTS4S")+COUNTIF(N$31:N$32,"NTS4S1")+COUNTIF(#REF!,"NTS4S")+COUNTIF(#REF!,"NTS4S1")+COUNTIF(N$63:N$64,"NTS4S")+COUNTIF(N$63:N$64,"NTS4S1")</f>
        <v>#REF!</v>
      </c>
      <c r="O6" s="647" t="e">
        <f>COUNTIF(O$13:O$13,"N")+COUNTIF(O$13:O$13,"NTS")++COUNTIF(O$13:O$13,"NTS1")+COUNTIF(O$31:O$32,"N")+COUNTIF(O$31:O$32,"NTS")+COUNTIF(O$31:O$32,"NTS1")+COUNTIF(#REF!,"N")+COUNTIF(#REF!,"NTS")+COUNTIF(#REF!,"NTS1")+COUNTIF(O$63:O$64,"N")+COUNTIF(O$63:O$64,"NTS")+COUNTIF(O$63:O$64,"NTS1")+COUNTIF(O$13:O$13,"NT")+COUNTIF(O$31:O$32,"NT")+COUNTIF(#REF!,"NT")+COUNTIF(O$63:O$64,"NT")+COUNTIF(O$13:O$13,"NTSDS")+COUNTIF(O$13:O$13,"NTSDS1")+COUNTIF(O$31:O$32,"NTSDS")+COUNTIF(O$31:O$32,"NTSDS1")+COUNTIF(#REF!,"NTSDS")+COUNTIF(#REF!,"NTSDS1")+COUNTIF(O$63:O$64,"NTSDS")+COUNTIF(O$63:O$64,"NTSDS1")+COUNTIF(O$13:O$13,"NTS5S")+COUNTIF(O$13:O$13,"NTS5S1")+COUNTIF(O$31:O$32,"NTS5S")+COUNTIF(O$31:O$32,"NTS5S1")+COUNTIF(#REF!,"NTS5S")+COUNTIF(#REF!,"NTS5S1")+COUNTIF(O$63:O$64,"NTS5S")+COUNTIF(O$63:O$64,"NTS5S1")+COUNTIF(O$13:O$13,"S")+COUNTIF(O$3303,"S")+COUNTIF(#REF!,"S")+COUNTIF(O$63:O$64,"S")+COUNTIF(O$13:O$13,"NTS4S")+COUNTIF(O$13:O$13,"NTS4S1")+COUNTIF(O$31:O$32,"NTS4S")+COUNTIF(O$31:O$32,"NTS4S1")+COUNTIF(#REF!,"NTS4S")+COUNTIF(#REF!,"NTS4S1")+COUNTIF(O$63:O$64,"NTS4S")+COUNTIF(O$63:O$64,"NTS4S1")</f>
        <v>#REF!</v>
      </c>
      <c r="P6" s="647" t="e">
        <f>COUNTIF(P$13:P$13,"N")+COUNTIF(P$13:P$13,"NTS")++COUNTIF(P$13:P$13,"NTS1")+COUNTIF(P$31:P$32,"N")+COUNTIF(P$31:P$32,"NTS")+COUNTIF(P$31:P$32,"NTS1")+COUNTIF(#REF!,"N")+COUNTIF(#REF!,"NTS")+COUNTIF(#REF!,"NTS1")+COUNTIF(P$63:P$64,"N")+COUNTIF(P$63:P$64,"NTS")+COUNTIF(P$63:P$64,"NTS1")+COUNTIF(P$13:P$13,"NT")+COUNTIF(P$31:P$32,"NT")+COUNTIF(#REF!,"NT")+COUNTIF(P$63:P$64,"NT")+COUNTIF(P$13:P$13,"NTSDS")+COUNTIF(P$13:P$13,"NTSDS1")+COUNTIF(P$31:P$32,"NTSDS")+COUNTIF(P$31:P$32,"NTSDS1")+COUNTIF(#REF!,"NTSDS")+COUNTIF(#REF!,"NTSDS1")+COUNTIF(P$63:P$64,"NTSDS")+COUNTIF(P$63:P$64,"NTSDS1")+COUNTIF(P$13:P$13,"NTS5S")+COUNTIF(P$13:P$13,"NTS5S1")+COUNTIF(P$31:P$32,"NTS5S")+COUNTIF(P$31:P$32,"NTS5S1")+COUNTIF(#REF!,"NTS5S")+COUNTIF(#REF!,"NTS5S1")+COUNTIF(P$63:P$64,"NTS5S")+COUNTIF(P$63:P$64,"NTS5S1")+COUNTIF(P$13:P$13,"S")+COUNTIF(P$3303,"S")+COUNTIF(#REF!,"S")+COUNTIF(P$63:P$64,"S")+COUNTIF(P$13:P$13,"NTS4S")+COUNTIF(P$13:P$13,"NTS4S1")+COUNTIF(P$31:P$32,"NTS4S")+COUNTIF(P$31:P$32,"NTS4S1")+COUNTIF(#REF!,"NTS4S")+COUNTIF(#REF!,"NTS4S1")+COUNTIF(P$63:P$64,"NTS4S")+COUNTIF(P$63:P$64,"NTS4S1")</f>
        <v>#REF!</v>
      </c>
      <c r="Q6" s="647" t="e">
        <f>COUNTIF(Q$13:Q$13,"N")+COUNTIF(Q$13:Q$13,"NTS")++COUNTIF(Q$13:Q$13,"NTS1")+COUNTIF(Q$31:Q$32,"N")+COUNTIF(Q$31:Q$32,"NTS")+COUNTIF(Q$31:Q$32,"NTS1")+COUNTIF(#REF!,"N")+COUNTIF(#REF!,"NTS")+COUNTIF(#REF!,"NTS1")+COUNTIF(Q$63:Q$64,"N")+COUNTIF(Q$63:Q$64,"NTS")+COUNTIF(Q$63:Q$64,"NTS1")+COUNTIF(Q$13:Q$13,"NT")+COUNTIF(Q$31:Q$32,"NT")+COUNTIF(#REF!,"NT")+COUNTIF(Q$63:Q$64,"NT")+COUNTIF(Q$13:Q$13,"NTSDS")+COUNTIF(Q$13:Q$13,"NTSDS1")+COUNTIF(Q$31:Q$32,"NTSDS")+COUNTIF(Q$31:Q$32,"NTSDS1")+COUNTIF(#REF!,"NTSDS")+COUNTIF(#REF!,"NTSDS1")+COUNTIF(Q$63:Q$64,"NTSDS")+COUNTIF(Q$63:Q$64,"NTSDS1")+COUNTIF(Q$13:Q$13,"NTS5S")+COUNTIF(Q$13:Q$13,"NTS5S1")+COUNTIF(Q$31:Q$32,"NTS5S")+COUNTIF(Q$31:Q$32,"NTS5S1")+COUNTIF(#REF!,"NTS5S")+COUNTIF(#REF!,"NTS5S1")+COUNTIF(Q$63:Q$64,"NTS5S")+COUNTIF(Q$63:Q$64,"NTS5S1")+COUNTIF(Q$13:Q$13,"S")+COUNTIF(Q$3303,"S")+COUNTIF(#REF!,"S")+COUNTIF(Q$63:Q$64,"S")+COUNTIF(Q$13:Q$13,"NTS4S")+COUNTIF(Q$13:Q$13,"NTS4S1")+COUNTIF(Q$31:Q$32,"NTS4S")+COUNTIF(Q$31:Q$32,"NTS4S1")+COUNTIF(#REF!,"NTS4S")+COUNTIF(#REF!,"NTS4S1")+COUNTIF(Q$63:Q$64,"NTS4S")+COUNTIF(Q$63:Q$64,"NTS4S1")</f>
        <v>#REF!</v>
      </c>
      <c r="R6" s="647" t="e">
        <f>COUNTIF(R$13:R$13,"N")+COUNTIF(R$13:R$13,"NTS")++COUNTIF(R$13:R$13,"NTS1")+COUNTIF(R$31:R$32,"N")+COUNTIF(R$31:R$32,"NTS")+COUNTIF(R$31:R$32,"NTS1")+COUNTIF(#REF!,"N")+COUNTIF(#REF!,"NTS")+COUNTIF(#REF!,"NTS1")+COUNTIF(R$63:R$64,"N")+COUNTIF(R$63:R$64,"NTS")+COUNTIF(R$63:R$64,"NTS1")+COUNTIF(R$13:R$13,"NT")+COUNTIF(R$31:R$32,"NT")+COUNTIF(#REF!,"NT")+COUNTIF(R$63:R$64,"NT")+COUNTIF(R$13:R$13,"NTSDS")+COUNTIF(R$13:R$13,"NTSDS1")+COUNTIF(R$31:R$32,"NTSDS")+COUNTIF(R$31:R$32,"NTSDS1")+COUNTIF(#REF!,"NTSDS")+COUNTIF(#REF!,"NTSDS1")+COUNTIF(R$63:R$64,"NTSDS")+COUNTIF(R$63:R$64,"NTSDS1")+COUNTIF(R$13:R$13,"NTS5S")+COUNTIF(R$13:R$13,"NTS5S1")+COUNTIF(R$31:R$32,"NTS5S")+COUNTIF(R$31:R$32,"NTS5S1")+COUNTIF(#REF!,"NTS5S")+COUNTIF(#REF!,"NTS5S1")+COUNTIF(R$63:R$64,"NTS5S")+COUNTIF(R$63:R$64,"NTS5S1")+COUNTIF(R$13:R$13,"S")+COUNTIF(R$3303,"S")+COUNTIF(#REF!,"S")+COUNTIF(R$63:R$64,"S")+COUNTIF(R$13:R$13,"NTS4S")+COUNTIF(R$13:R$13,"NTS4S1")+COUNTIF(R$31:R$32,"NTS4S")+COUNTIF(R$31:R$32,"NTS4S1")+COUNTIF(#REF!,"NTS4S")+COUNTIF(#REF!,"NTS4S1")+COUNTIF(R$63:R$64,"NTS4S")+COUNTIF(R$63:R$64,"NTS4S1")</f>
        <v>#REF!</v>
      </c>
      <c r="S6" s="425" t="e">
        <f>COUNTIF(S$13:S$13,"N")+COUNTIF(S$13:S$13,"NTS")++COUNTIF(S$13:S$13,"NTS1")+COUNTIF(S$31:S$32,"N")+COUNTIF(S$31:S$32,"NTS")+COUNTIF(S$31:S$32,"NTS1")+COUNTIF(S$49:S$50,"N")+COUNTIF(S$49:S$50,"NTS")+COUNTIF(S$49:S$50,"NTS1")+COUNTIF(#REF!,"N")+COUNTIF(#REF!,"NTS")+COUNTIF(#REF!,"NTS1")+COUNTIF(S$13:S$13,"NT")+COUNTIF(S$31:S$32,"NT")+COUNTIF(S$49:S$50,"NT")+COUNTIF(#REF!,"NT")+COUNTIF(S$13:S$13,"NTSDS")+COUNTIF(S$13:S$13,"NTSDS1")+COUNTIF(S$31:S$32,"NTSDS")+COUNTIF(S$31:S$32,"NTSDS1")+COUNTIF(S$49:S$50,"NTSDS")+COUNTIF(S$49:S$50,"NTSDS1")+COUNTIF(#REF!,"NTSDS")+COUNTIF(#REF!,"NTSDS1")+COUNTIF(S$13:S$13,"NTS5S")+COUNTIF(S$13:S$13,"NTS5S1")+COUNTIF(S$31:S$32,"NTS5S")+COUNTIF(S$31:S$32,"NTS5S1")+COUNTIF(S$49:S$50,"NTS5S")+COUNTIF(S$49:S$50,"NTS5S1")+COUNTIF(#REF!,"NTS5S")+COUNTIF(#REF!,"NTS5S1")+COUNTIF(S$13:S$13,"S")+COUNTIF(S$3306,"S")+COUNTIF(S$49:S$50,"S")+COUNTIF(#REF!,"S")</f>
        <v>#REF!</v>
      </c>
      <c r="T6" s="425" t="e">
        <f>COUNTIF(T$13:T$13,"N")+COUNTIF(T$13:T$13,"NTS")++COUNTIF(T$13:T$13,"NTS1")+COUNTIF(T$31:T$32,"N")+COUNTIF(T$31:T$32,"NTS")+COUNTIF(T$31:T$32,"NTS1")+COUNTIF(T$49:T$50,"N")+COUNTIF(T$49:T$50,"NTS")+COUNTIF(T$49:T$50,"NTS1")+COUNTIF(#REF!,"N")+COUNTIF(#REF!,"NTS")+COUNTIF(#REF!,"NTS1")+COUNTIF(T$13:T$13,"NT")+COUNTIF(T$31:T$32,"NT")+COUNTIF(T$49:T$50,"NT")+COUNTIF(#REF!,"NT")+COUNTIF(T$13:T$13,"NTSDS")+COUNTIF(T$13:T$13,"NTSDS1")+COUNTIF(T$31:T$32,"NTSDS")+COUNTIF(T$31:T$32,"NTSDS1")+COUNTIF(T$49:T$50,"NTSDS")+COUNTIF(T$49:T$50,"NTSDS1")+COUNTIF(#REF!,"NTSDS")+COUNTIF(#REF!,"NTSDS1")+COUNTIF(T$13:T$13,"NTS5S")+COUNTIF(T$13:T$13,"NTS5S1")+COUNTIF(T$31:T$32,"NTS5S")+COUNTIF(T$31:T$32,"NTS5S1")+COUNTIF(T$49:T$50,"NTS5S")+COUNTIF(T$49:T$50,"NTS5S1")+COUNTIF(#REF!,"NTS5S")+COUNTIF(#REF!,"NTS5S1")+COUNTIF(T$13:T$13,"S")+COUNTIF(T$3306,"S")+COUNTIF(T$49:T$50,"S")+COUNTIF(#REF!,"S")</f>
        <v>#REF!</v>
      </c>
      <c r="U6" s="425" t="e">
        <f>COUNTIF(U$13:U$13,"N")+COUNTIF(U$13:U$13,"NTS")++COUNTIF(U$13:U$13,"NTS1")+COUNTIF(U$31:U$32,"N")+COUNTIF(U$31:U$32,"NTS")+COUNTIF(U$31:U$32,"NTS1")+COUNTIF(U$49:U$50,"N")+COUNTIF(U$49:U$50,"NTS")+COUNTIF(U$49:U$50,"NTS1")+COUNTIF(#REF!,"N")+COUNTIF(#REF!,"NTS")+COUNTIF(#REF!,"NTS1")+COUNTIF(U$13:U$13,"NT")+COUNTIF(U$31:U$32,"NT")+COUNTIF(U$49:U$50,"NT")+COUNTIF(#REF!,"NT")+COUNTIF(U$13:U$13,"NTSDS")+COUNTIF(U$13:U$13,"NTSDS1")+COUNTIF(U$31:U$32,"NTSDS")+COUNTIF(U$31:U$32,"NTSDS1")+COUNTIF(U$49:U$50,"NTSDS")+COUNTIF(U$49:U$50,"NTSDS1")+COUNTIF(#REF!,"NTSDS")+COUNTIF(#REF!,"NTSDS1")+COUNTIF(U$13:U$13,"NTS5S")+COUNTIF(U$13:U$13,"NTS5S1")+COUNTIF(U$31:U$32,"NTS5S")+COUNTIF(U$31:U$32,"NTS5S1")+COUNTIF(U$49:U$50,"NTS5S")+COUNTIF(U$49:U$50,"NTS5S1")+COUNTIF(#REF!,"NTS5S")+COUNTIF(#REF!,"NTS5S1")+COUNTIF(U$13:U$13,"S")+COUNTIF(U$3306,"S")+COUNTIF(U$49:U$50,"S")+COUNTIF(#REF!,"S")</f>
        <v>#REF!</v>
      </c>
      <c r="V6" s="425" t="e">
        <f>COUNTIF(V$13:V$13,"N")+COUNTIF(V$13:V$13,"NTS")++COUNTIF(V$13:V$13,"NTS1")+COUNTIF(V$31:V$32,"N")+COUNTIF(V$31:V$32,"NTS")+COUNTIF(V$31:V$32,"NTS1")+COUNTIF(V$49:V$50,"N")+COUNTIF(V$49:V$50,"NTS")+COUNTIF(V$49:V$50,"NTS1")+COUNTIF(#REF!,"N")+COUNTIF(#REF!,"NTS")+COUNTIF(#REF!,"NTS1")+COUNTIF(V$13:V$13,"NT")+COUNTIF(V$31:V$32,"NT")+COUNTIF(V$49:V$50,"NT")+COUNTIF(#REF!,"NT")+COUNTIF(V$13:V$13,"NTSDS")+COUNTIF(V$13:V$13,"NTSDS1")+COUNTIF(V$31:V$32,"NTSDS")+COUNTIF(V$31:V$32,"NTSDS1")+COUNTIF(V$49:V$50,"NTSDS")+COUNTIF(V$49:V$50,"NTSDS1")+COUNTIF(#REF!,"NTSDS")+COUNTIF(#REF!,"NTSDS1")+COUNTIF(V$13:V$13,"NTS5S")+COUNTIF(V$13:V$13,"NTS5S1")+COUNTIF(V$31:V$32,"NTS5S")+COUNTIF(V$31:V$32,"NTS5S1")+COUNTIF(V$49:V$50,"NTS5S")+COUNTIF(V$49:V$50,"NTS5S1")+COUNTIF(#REF!,"NTS5S")+COUNTIF(#REF!,"NTS5S1")+COUNTIF(V$13:V$13,"S")+COUNTIF(V$3306,"S")+COUNTIF(V$49:V$50,"S")+COUNTIF(#REF!,"S")</f>
        <v>#REF!</v>
      </c>
      <c r="W6" s="425" t="e">
        <f>COUNTIF(W$13:W$13,"N")+COUNTIF(W$13:W$13,"NTS")++COUNTIF(W$13:W$13,"NTS1")+COUNTIF(W$31:W$32,"N")+COUNTIF(W$31:W$32,"NTS")+COUNTIF(W$31:W$32,"NTS1")+COUNTIF(W$49:W$50,"N")+COUNTIF(W$49:W$50,"NTS")+COUNTIF(W$49:W$50,"NTS1")+COUNTIF(#REF!,"N")+COUNTIF(#REF!,"NTS")+COUNTIF(#REF!,"NTS1")+COUNTIF(W$13:W$13,"NT")+COUNTIF(W$31:W$32,"NT")+COUNTIF(W$49:W$50,"NT")+COUNTIF(#REF!,"NT")+COUNTIF(W$13:W$13,"NTSDS")+COUNTIF(W$13:W$13,"NTSDS1")+COUNTIF(W$31:W$32,"NTSDS")+COUNTIF(W$31:W$32,"NTSDS1")+COUNTIF(W$49:W$50,"NTSDS")+COUNTIF(W$49:W$50,"NTSDS1")+COUNTIF(#REF!,"NTSDS")+COUNTIF(#REF!,"NTSDS1")+COUNTIF(W$13:W$13,"NTS5S")+COUNTIF(W$13:W$13,"NTS5S1")+COUNTIF(W$31:W$32,"NTS5S")+COUNTIF(W$31:W$32,"NTS5S1")+COUNTIF(W$49:W$50,"NTS5S")+COUNTIF(W$49:W$50,"NTS5S1")+COUNTIF(#REF!,"NTS5S")+COUNTIF(#REF!,"NTS5S1")+COUNTIF(W$13:W$13,"S")+COUNTIF(W$3306,"S")+COUNTIF(W$49:W$50,"S")+COUNTIF(#REF!,"S")</f>
        <v>#REF!</v>
      </c>
      <c r="X6" s="425" t="e">
        <f>COUNTIF(X$13:X$13,"N")+COUNTIF(X$13:X$13,"NTS")++COUNTIF(X$13:X$13,"NTS1")+COUNTIF(X$31:X$32,"N")+COUNTIF(X$31:X$32,"NTS")+COUNTIF(X$31:X$32,"NTS1")+COUNTIF(X$49:X$50,"N")+COUNTIF(X$49:X$50,"NTS")+COUNTIF(X$49:X$50,"NTS1")+COUNTIF(#REF!,"N")+COUNTIF(#REF!,"NTS")+COUNTIF(#REF!,"NTS1")+COUNTIF(X$13:X$13,"NT")+COUNTIF(X$31:X$32,"NT")+COUNTIF(X$49:X$50,"NT")+COUNTIF(#REF!,"NT")+COUNTIF(X$13:X$13,"NTSDS")+COUNTIF(X$13:X$13,"NTSDS1")+COUNTIF(X$31:X$32,"NTSDS")+COUNTIF(X$31:X$32,"NTSDS1")+COUNTIF(X$49:X$50,"NTSDS")+COUNTIF(X$49:X$50,"NTSDS1")+COUNTIF(#REF!,"NTSDS")+COUNTIF(#REF!,"NTSDS1")+COUNTIF(X$13:X$13,"NTS5S")+COUNTIF(X$13:X$13,"NTS5S1")+COUNTIF(X$31:X$32,"NTS5S")+COUNTIF(X$31:X$32,"NTS5S1")+COUNTIF(X$49:X$50,"NTS5S")+COUNTIF(X$49:X$50,"NTS5S1")+COUNTIF(#REF!,"NTS5S")+COUNTIF(#REF!,"NTS5S1")+COUNTIF(X$13:X$13,"S")+COUNTIF(X$3306,"S")+COUNTIF(X$49:X$50,"S")+COUNTIF(#REF!,"S")</f>
        <v>#REF!</v>
      </c>
      <c r="Y6" s="425" t="e">
        <f>COUNTIF(Y$13:Y$13,"N")+COUNTIF(Y$13:Y$13,"NTS")++COUNTIF(Y$13:Y$13,"NTS1")+COUNTIF(Y$31:Y$32,"N")+COUNTIF(Y$31:Y$32,"NTS")+COUNTIF(Y$31:Y$32,"NTS1")+COUNTIF(Y$49:Y$50,"N")+COUNTIF(Y$49:Y$50,"NTS")+COUNTIF(Y$49:Y$50,"NTS1")+COUNTIF(#REF!,"N")+COUNTIF(#REF!,"NTS")+COUNTIF(#REF!,"NTS1")+COUNTIF(Y$13:Y$13,"NT")+COUNTIF(Y$31:Y$32,"NT")+COUNTIF(Y$49:Y$50,"NT")+COUNTIF(#REF!,"NT")+COUNTIF(Y$13:Y$13,"NTSDS")+COUNTIF(Y$13:Y$13,"NTSDS1")+COUNTIF(Y$31:Y$32,"NTSDS")+COUNTIF(Y$31:Y$32,"NTSDS1")+COUNTIF(Y$49:Y$50,"NTSDS")+COUNTIF(Y$49:Y$50,"NTSDS1")+COUNTIF(#REF!,"NTSDS")+COUNTIF(#REF!,"NTSDS1")+COUNTIF(Y$13:Y$13,"NTS5S")+COUNTIF(Y$13:Y$13,"NTS5S1")+COUNTIF(Y$31:Y$32,"NTS5S")+COUNTIF(Y$31:Y$32,"NTS5S1")+COUNTIF(Y$49:Y$50,"NTS5S")+COUNTIF(Y$49:Y$50,"NTS5S1")+COUNTIF(#REF!,"NTS5S")+COUNTIF(#REF!,"NTS5S1")+COUNTIF(Y$13:Y$13,"S")+COUNTIF(Y$3306,"S")+COUNTIF(Y$49:Y$50,"S")+COUNTIF(#REF!,"S")</f>
        <v>#REF!</v>
      </c>
      <c r="Z6" s="425" t="e">
        <f>COUNTIF(Z$13:Z$13,"N")+COUNTIF(Z$13:Z$13,"NTS")++COUNTIF(Z$13:Z$13,"NTS1")+COUNTIF(Z$31:Z$32,"N")+COUNTIF(Z$31:Z$32,"NTS")+COUNTIF(Z$31:Z$32,"NTS1")+COUNTIF(Z$49:Z$50,"N")+COUNTIF(Z$49:Z$50,"NTS")+COUNTIF(Z$49:Z$50,"NTS1")+COUNTIF(#REF!,"N")+COUNTIF(#REF!,"NTS")+COUNTIF(#REF!,"NTS1")+COUNTIF(Z$13:Z$13,"NT")+COUNTIF(Z$31:Z$32,"NT")+COUNTIF(Z$49:Z$50,"NT")+COUNTIF(#REF!,"NT")+COUNTIF(Z$13:Z$13,"NTSDS")+COUNTIF(Z$13:Z$13,"NTSDS1")+COUNTIF(Z$31:Z$32,"NTSDS")+COUNTIF(Z$31:Z$32,"NTSDS1")+COUNTIF(Z$49:Z$50,"NTSDS")+COUNTIF(Z$49:Z$50,"NTSDS1")+COUNTIF(#REF!,"NTSDS")+COUNTIF(#REF!,"NTSDS1")+COUNTIF(Z$13:Z$13,"NTS5S")+COUNTIF(Z$13:Z$13,"NTS5S1")+COUNTIF(Z$31:Z$32,"NTS5S")+COUNTIF(Z$31:Z$32,"NTS5S1")+COUNTIF(Z$49:Z$50,"NTS5S")+COUNTIF(Z$49:Z$50,"NTS5S1")+COUNTIF(#REF!,"NTS5S")+COUNTIF(#REF!,"NTS5S1")+COUNTIF(Z$13:Z$13,"S")+COUNTIF(Z$3306,"S")+COUNTIF(Z$49:Z$50,"S")+COUNTIF(#REF!,"S")</f>
        <v>#REF!</v>
      </c>
      <c r="AA6" s="425" t="e">
        <f>COUNTIF(AA$13:AA$13,"N")+COUNTIF(AA$13:AA$13,"NTS")++COUNTIF(AA$13:AA$13,"NTS1")+COUNTIF(AA$31:AA$32,"N")+COUNTIF(AA$31:AA$32,"NTS")+COUNTIF(AA$31:AA$32,"NTS1")+COUNTIF(AA$49:AA$50,"N")+COUNTIF(AA$49:AA$50,"NTS")+COUNTIF(AA$49:AA$50,"NTS1")+COUNTIF(#REF!,"N")+COUNTIF(#REF!,"NTS")+COUNTIF(#REF!,"NTS1")+COUNTIF(AA$13:AA$13,"NT")+COUNTIF(AA$31:AA$32,"NT")+COUNTIF(AA$49:AA$50,"NT")+COUNTIF(#REF!,"NT")+COUNTIF(AA$13:AA$13,"NTSDS")+COUNTIF(AA$13:AA$13,"NTSDS1")+COUNTIF(AA$31:AA$32,"NTSDS")+COUNTIF(AA$31:AA$32,"NTSDS1")+COUNTIF(AA$49:AA$50,"NTSDS")+COUNTIF(AA$49:AA$50,"NTSDS1")+COUNTIF(#REF!,"NTSDS")+COUNTIF(#REF!,"NTSDS1")+COUNTIF(AA$13:AA$13,"NTS5S")+COUNTIF(AA$13:AA$13,"NTS5S1")+COUNTIF(AA$31:AA$32,"NTS5S")+COUNTIF(AA$31:AA$32,"NTS5S1")+COUNTIF(AA$49:AA$50,"NTS5S")+COUNTIF(AA$49:AA$50,"NTS5S1")+COUNTIF(#REF!,"NTS5S")+COUNTIF(#REF!,"NTS5S1")+COUNTIF(AA$13:AA$13,"S")+COUNTIF(AA$3306,"S")+COUNTIF(AA$49:AA$50,"S")+COUNTIF(#REF!,"S")</f>
        <v>#REF!</v>
      </c>
      <c r="AB6" s="425" t="e">
        <f>COUNTIF(AB$13:AB$13,"N")+COUNTIF(AB$13:AB$13,"NTS")++COUNTIF(AB$13:AB$13,"NTS1")+COUNTIF(AB$31:AB$32,"N")+COUNTIF(AB$31:AB$32,"NTS")+COUNTIF(AB$31:AB$32,"NTS1")+COUNTIF(AB$49:AB$50,"N")+COUNTIF(AB$49:AB$50,"NTS")+COUNTIF(AB$49:AB$50,"NTS1")+COUNTIF(#REF!,"N")+COUNTIF(#REF!,"NTS")+COUNTIF(#REF!,"NTS1")+COUNTIF(AB$13:AB$13,"NT")+COUNTIF(AB$31:AB$32,"NT")+COUNTIF(AB$49:AB$50,"NT")+COUNTIF(#REF!,"NT")+COUNTIF(AB$13:AB$13,"NTSDS")+COUNTIF(AB$13:AB$13,"NTSDS1")+COUNTIF(AB$31:AB$32,"NTSDS")+COUNTIF(AB$31:AB$32,"NTSDS1")+COUNTIF(AB$49:AB$50,"NTSDS")+COUNTIF(AB$49:AB$50,"NTSDS1")+COUNTIF(#REF!,"NTSDS")+COUNTIF(#REF!,"NTSDS1")+COUNTIF(AB$13:AB$13,"NTS5S")+COUNTIF(AB$13:AB$13,"NTS5S1")+COUNTIF(AB$31:AB$32,"NTS5S")+COUNTIF(AB$31:AB$32,"NTS5S1")+COUNTIF(AB$49:AB$50,"NTS5S")+COUNTIF(AB$49:AB$50,"NTS5S1")+COUNTIF(#REF!,"NTS5S")+COUNTIF(#REF!,"NTS5S1")+COUNTIF(AB$13:AB$13,"S")+COUNTIF(AB$3306,"S")+COUNTIF(AB$49:AB$50,"S")+COUNTIF(#REF!,"S")</f>
        <v>#REF!</v>
      </c>
      <c r="AC6" s="425" t="e">
        <f>COUNTIF(AC$13:AC$13,"N")+COUNTIF(AC$13:AC$13,"NTS")++COUNTIF(AC$13:AC$13,"NTS1")+COUNTIF(AC$31:AC$32,"N")+COUNTIF(AC$31:AC$32,"NTS")+COUNTIF(AC$31:AC$32,"NTS1")+COUNTIF(AC$49:AC$50,"N")+COUNTIF(AC$49:AC$50,"NTS")+COUNTIF(AC$49:AC$50,"NTS1")+COUNTIF(#REF!,"N")+COUNTIF(#REF!,"NTS")+COUNTIF(#REF!,"NTS1")+COUNTIF(AC$13:AC$13,"NT")+COUNTIF(AC$31:AC$32,"NT")+COUNTIF(AC$49:AC$50,"NT")+COUNTIF(#REF!,"NT")+COUNTIF(AC$13:AC$13,"NTSDS")+COUNTIF(AC$13:AC$13,"NTSDS1")+COUNTIF(AC$31:AC$32,"NTSDS")+COUNTIF(AC$31:AC$32,"NTSDS1")+COUNTIF(AC$49:AC$50,"NTSDS")+COUNTIF(AC$49:AC$50,"NTSDS1")+COUNTIF(#REF!,"NTSDS")+COUNTIF(#REF!,"NTSDS1")+COUNTIF(AC$13:AC$13,"NTS5S")+COUNTIF(AC$13:AC$13,"NTS5S1")+COUNTIF(AC$31:AC$32,"NTS5S")+COUNTIF(AC$31:AC$32,"NTS5S1")+COUNTIF(AC$49:AC$50,"NTS5S")+COUNTIF(AC$49:AC$50,"NTS5S1")+COUNTIF(#REF!,"NTS5S")+COUNTIF(#REF!,"NTS5S1")+COUNTIF(AC$13:AC$13,"S")+COUNTIF(AC$3306,"S")+COUNTIF(AC$49:AC$50,"S")+COUNTIF(#REF!,"S")</f>
        <v>#REF!</v>
      </c>
      <c r="AD6" s="425" t="e">
        <f>COUNTIF(AD$13:AD$13,"N")+COUNTIF(AD$13:AD$13,"NTS")++COUNTIF(AD$13:AD$13,"NTS1")+COUNTIF(AD$31:AD$32,"N")+COUNTIF(AD$31:AD$32,"NTS")+COUNTIF(AD$31:AD$32,"NTS1")+COUNTIF(AD$49:AD$50,"N")+COUNTIF(AD$49:AD$50,"NTS")+COUNTIF(AD$49:AD$50,"NTS1")+COUNTIF(#REF!,"N")+COUNTIF(#REF!,"NTS")+COUNTIF(#REF!,"NTS1")+COUNTIF(AD$13:AD$13,"NT")+COUNTIF(AD$31:AD$32,"NT")+COUNTIF(AD$49:AD$50,"NT")+COUNTIF(#REF!,"NT")+COUNTIF(AD$13:AD$13,"NTSDS")+COUNTIF(AD$13:AD$13,"NTSDS1")+COUNTIF(AD$31:AD$32,"NTSDS")+COUNTIF(AD$31:AD$32,"NTSDS1")+COUNTIF(AD$49:AD$50,"NTSDS")+COUNTIF(AD$49:AD$50,"NTSDS1")+COUNTIF(#REF!,"NTSDS")+COUNTIF(#REF!,"NTSDS1")+COUNTIF(AD$13:AD$13,"NTS5S")+COUNTIF(AD$13:AD$13,"NTS5S1")+COUNTIF(AD$31:AD$32,"NTS5S")+COUNTIF(AD$31:AD$32,"NTS5S1")+COUNTIF(AD$49:AD$50,"NTS5S")+COUNTIF(AD$49:AD$50,"NTS5S1")+COUNTIF(#REF!,"NTS5S")+COUNTIF(#REF!,"NTS5S1")+COUNTIF(AD$13:AD$13,"S")+COUNTIF(AD$3306,"S")+COUNTIF(AD$49:AD$50,"S")+COUNTIF(#REF!,"S")</f>
        <v>#REF!</v>
      </c>
      <c r="AE6" s="425" t="e">
        <f>COUNTIF(AE$13:AE$13,"N")+COUNTIF(AE$13:AE$13,"NTS")++COUNTIF(AE$13:AE$13,"NTS1")+COUNTIF(AE$31:AE$32,"N")+COUNTIF(AE$31:AE$32,"NTS")+COUNTIF(AE$31:AE$32,"NTS1")+COUNTIF(AE$49:AE$50,"N")+COUNTIF(AE$49:AE$50,"NTS")+COUNTIF(AE$49:AE$50,"NTS1")+COUNTIF(#REF!,"N")+COUNTIF(#REF!,"NTS")+COUNTIF(#REF!,"NTS1")+COUNTIF(AE$13:AE$13,"NT")+COUNTIF(AE$31:AE$32,"NT")+COUNTIF(AE$49:AE$50,"NT")+COUNTIF(#REF!,"NT")+COUNTIF(AE$13:AE$13,"NTSDS")+COUNTIF(AE$13:AE$13,"NTSDS1")+COUNTIF(AE$31:AE$32,"NTSDS")+COUNTIF(AE$31:AE$32,"NTSDS1")+COUNTIF(AE$49:AE$50,"NTSDS")+COUNTIF(AE$49:AE$50,"NTSDS1")+COUNTIF(#REF!,"NTSDS")+COUNTIF(#REF!,"NTSDS1")+COUNTIF(AE$13:AE$13,"NTS5S")+COUNTIF(AE$13:AE$13,"NTS5S1")+COUNTIF(AE$31:AE$32,"NTS5S")+COUNTIF(AE$31:AE$32,"NTS5S1")+COUNTIF(AE$49:AE$50,"NTS5S")+COUNTIF(AE$49:AE$50,"NTS5S1")+COUNTIF(#REF!,"NTS5S")+COUNTIF(#REF!,"NTS5S1")+COUNTIF(AE$13:AE$13,"S")+COUNTIF(AE$3306,"S")+COUNTIF(AE$49:AE$50,"S")+COUNTIF(#REF!,"S")</f>
        <v>#REF!</v>
      </c>
      <c r="AF6" s="425" t="e">
        <f>COUNTIF(AF$13:AF$13,"N")+COUNTIF(AF$13:AF$13,"NTS")++COUNTIF(AF$13:AF$13,"NTS1")+COUNTIF(AF$31:AF$32,"N")+COUNTIF(AF$31:AF$32,"NTS")+COUNTIF(AF$31:AF$32,"NTS1")+COUNTIF(AF$49:AF$50,"N")+COUNTIF(AF$49:AF$50,"NTS")+COUNTIF(AF$49:AF$50,"NTS1")+COUNTIF(#REF!,"N")+COUNTIF(#REF!,"NTS")+COUNTIF(#REF!,"NTS1")+COUNTIF(AF$13:AF$13,"NT")+COUNTIF(AF$31:AF$32,"NT")+COUNTIF(AF$49:AF$50,"NT")+COUNTIF(#REF!,"NT")+COUNTIF(AF$13:AF$13,"NTSDS")+COUNTIF(AF$13:AF$13,"NTSDS1")+COUNTIF(AF$31:AF$32,"NTSDS")+COUNTIF(AF$31:AF$32,"NTSDS1")+COUNTIF(AF$49:AF$50,"NTSDS")+COUNTIF(AF$49:AF$50,"NTSDS1")+COUNTIF(#REF!,"NTSDS")+COUNTIF(#REF!,"NTSDS1")+COUNTIF(AF$13:AF$13,"NTS5S")+COUNTIF(AF$13:AF$13,"NTS5S1")+COUNTIF(AF$31:AF$32,"NTS5S")+COUNTIF(AF$31:AF$32,"NTS5S1")+COUNTIF(AF$49:AF$50,"NTS5S")+COUNTIF(AF$49:AF$50,"NTS5S1")+COUNTIF(#REF!,"NTS5S")+COUNTIF(#REF!,"NTS5S1")+COUNTIF(AF$13:AF$13,"S")+COUNTIF(AF$3306,"S")+COUNTIF(AF$49:AF$50,"S")+COUNTIF(#REF!,"S")</f>
        <v>#REF!</v>
      </c>
      <c r="AG6" s="425" t="e">
        <f>COUNTIF(AG$13:AG$13,"N")+COUNTIF(AG$13:AG$13,"NTS")++COUNTIF(AG$13:AG$13,"NTS1")+COUNTIF(AG$31:AG$32,"N")+COUNTIF(AG$31:AG$32,"NTS")+COUNTIF(AG$31:AG$32,"NTS1")+COUNTIF(AG$49:AG$50,"N")+COUNTIF(AG$49:AG$50,"NTS")+COUNTIF(AG$49:AG$50,"NTS1")+COUNTIF(#REF!,"N")+COUNTIF(#REF!,"NTS")+COUNTIF(#REF!,"NTS1")+COUNTIF(AG$13:AG$13,"NT")+COUNTIF(AG$31:AG$32,"NT")+COUNTIF(AG$49:AG$50,"NT")+COUNTIF(#REF!,"NT")+COUNTIF(AG$13:AG$13,"NTSDS")+COUNTIF(AG$13:AG$13,"NTSDS1")+COUNTIF(AG$31:AG$32,"NTSDS")+COUNTIF(AG$31:AG$32,"NTSDS1")+COUNTIF(AG$49:AG$50,"NTSDS")+COUNTIF(AG$49:AG$50,"NTSDS1")+COUNTIF(#REF!,"NTSDS")+COUNTIF(#REF!,"NTSDS1")+COUNTIF(AG$13:AG$13,"NTS5S")+COUNTIF(AG$13:AG$13,"NTS5S1")+COUNTIF(AG$31:AG$32,"NTS5S")+COUNTIF(AG$31:AG$32,"NTS5S1")+COUNTIF(AG$49:AG$50,"NTS5S")+COUNTIF(AG$49:AG$50,"NTS5S1")+COUNTIF(#REF!,"NTS5S")+COUNTIF(#REF!,"NTS5S1")+COUNTIF(AG$13:AG$13,"S")+COUNTIF(AG$3306,"S")+COUNTIF(AG$49:AG$50,"S")+COUNTIF(#REF!,"S")</f>
        <v>#REF!</v>
      </c>
      <c r="AH6" s="438" t="e">
        <f>COUNTIF(AH$13:AH$13,"N")+COUNTIF(AH$13:AH$13,"NTS")++COUNTIF(AH$13:AH$13,"NTS1")+COUNTIF(AH$31:AH$32,"N")+COUNTIF(AH$31:AH$32,"NTS")+COUNTIF(AH$31:AH$32,"NTS1")+COUNTIF(AH$49:AH$50,"N")+COUNTIF(AH$49:AH$50,"NTS")+COUNTIF(AH$49:AH$50,"NTS1")+COUNTIF(#REF!,"N")+COUNTIF(#REF!,"NTS")+COUNTIF(#REF!,"NTS1")+COUNTIF(AH$13:AH$13,"NT")+COUNTIF(AH$31:AH$32,"NT")+COUNTIF(AH$49:AH$50,"NT")+COUNTIF(#REF!,"NT")+COUNTIF(AH$13:AH$13,"NTSDS")+COUNTIF(AH$13:AH$13,"NTSDS1")+COUNTIF(AH$31:AH$32,"NTSDS")+COUNTIF(AH$31:AH$32,"NTSDS1")+COUNTIF(AH$49:AH$50,"NTSDS")+COUNTIF(AH$49:AH$50,"NTSDS1")+COUNTIF(#REF!,"NTSDS")+COUNTIF(#REF!,"NTSDS1")+COUNTIF(AH$13:AH$13,"NTS5S")+COUNTIF(AH$13:AH$13,"NTS5S1")+COUNTIF(AH$31:AH$32,"NTS5S")+COUNTIF(AH$31:AH$32,"NTS5S1")+COUNTIF(AH$49:AH$50,"NTS5S")+COUNTIF(AH$49:AH$50,"NTS5S1")+COUNTIF(#REF!,"NTS5S")+COUNTIF(#REF!,"NTS5S1")+COUNTIF(AH$13:AH$13,"S")+COUNTIF(AH$3306,"S")+COUNTIF(AH$49:AH$50,"S")+COUNTIF(#REF!,"S")</f>
        <v>#REF!</v>
      </c>
      <c r="AI6" s="12"/>
      <c r="AJ6" s="36"/>
      <c r="AK6" s="36"/>
      <c r="AL6" s="36"/>
      <c r="AM6" s="36"/>
      <c r="AN6" s="36"/>
      <c r="AO6" s="36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6"/>
      <c r="BB6" s="593">
        <f>12/24</f>
        <v>0.5</v>
      </c>
      <c r="BC6" s="579"/>
      <c r="BD6" s="578"/>
      <c r="BE6" s="580"/>
      <c r="BF6" s="581"/>
      <c r="BG6" s="581"/>
      <c r="BH6" s="581"/>
      <c r="BI6" s="581"/>
      <c r="BJ6" s="581"/>
      <c r="BK6" s="582"/>
      <c r="BL6" s="578"/>
      <c r="BM6" s="578"/>
      <c r="BN6" s="578"/>
      <c r="BO6" s="578"/>
      <c r="BP6" s="578"/>
      <c r="BQ6" s="578"/>
      <c r="BR6" s="578"/>
      <c r="BS6" s="578"/>
      <c r="BT6" s="578"/>
      <c r="BU6" s="578"/>
    </row>
    <row r="7" spans="1:93" ht="17.100000000000001" customHeight="1" x14ac:dyDescent="0.25">
      <c r="A7" s="510"/>
      <c r="B7" s="578" t="s">
        <v>2</v>
      </c>
      <c r="C7" s="35">
        <v>4</v>
      </c>
      <c r="D7" s="422">
        <f>COUNTIF(D$14:D$19,"N")+COUNTIF(D$14:D$19,"NT")+COUNTIF(D$14:D$19,"NTS1")+COUNTIF(D$14:D$19,"NTS")+COUNTIF(D$14:D$19,"NTSDS")+COUNTIF(D$14:D$19,"NTSDS1")+COUNTIF(D$14:D$19,"NTS5S")+COUNTIF(D$14:D$19,"NTS5S1")+COUNTIF(D$14:D$19,"S")+COUNTIF(D$14:D$19,"NTS4S")+COUNTIF(D$14:D$19,"NTS4S1")+COUNTIF(D$33:D$37,"N")+COUNTIF(D$33:D$37,"NT")+COUNTIF(D$33:D$37,"NTS")+COUNTIF(D$33:D$37,"NTS1")+COUNTIF(D$33:D$37,"NTSDS")+COUNTIF(D$33:D$37,"NTSDS1")+COUNTIF(D$33:D$37,"NTS5S")+COUNTIF(D$33:D$37,"NTS5S1")+COUNTIF(D$33:D$37,"S")+COUNTIF(D$33:D$37,"NTS4S")+COUNTIF(D$33:D$37,"NTS4S1")+COUNTIF(D$47:D$52,"N")+COUNTIF(D$47:D$52,"NT")+COUNTIF(D$47:D$52,"NTS")+COUNTIF(D$47:D$52,"NTS1")+COUNTIF(D$47:D$52,"NTSDS")+COUNTIF(D$47:D$52,"NTSDS1")+COUNTIF(D$47:D$52,"NTS5S")+COUNTIF(D$47:D$52,"NTS5S1")+COUNTIF(D$47:D$52,"S")+COUNTIF(D$47:D$52,"NTS4S")+COUNTIF(D$47:D$52,"NTS4S1")+COUNTIF(D$65:D$68,"N")+COUNTIF(D$65:D$68,"NT")+COUNTIF(D$65:D$68,"NTS")+COUNTIF(D$65:D$68,"NTS1")+COUNTIF(D$65:D$68,"NTSDS")+COUNTIF(D$65:D$68,"NTSDS1")+COUNTIF(D$65:D$68,"NTS5S")+COUNTIF(D$65:D$68,"NTS5S1")+COUNTIF(D$65:D$68,"S")+COUNTIF(D$65:D$68,"NTS4S")+COUNTIF(D$65:D$68,"NTS4S1")</f>
        <v>0</v>
      </c>
      <c r="E7" s="4">
        <f>COUNTIF(E$14:E$19,"N")+COUNTIF(E$14:E$19,"NT")+COUNTIF(E$14:E$19,"NTS1")+COUNTIF(E$14:E$19,"NTS")+COUNTIF(E$14:E$19,"NTSDS")+COUNTIF(E$14:E$19,"NTSDS1")+COUNTIF(E$14:E$19,"NTS5S")+COUNTIF(E$14:E$19,"NTS5S1")+COUNTIF(E$14:E$19,"S")+COUNTIF(E$14:E$19,"NTS4S")+COUNTIF(E$14:E$19,"NTS4S1")+COUNTIF(E$33:E$37,"N")+COUNTIF(E$33:E$37,"NT")+COUNTIF(E$33:E$37,"NTS")+COUNTIF(E$33:E$37,"NTS1")+COUNTIF(E$33:E$37,"NTSDS")+COUNTIF(E$33:E$37,"NTSDS1")+COUNTIF(E$33:E$37,"NTS5S")+COUNTIF(E$33:E$37,"NTS5S1")+COUNTIF(E$33:E$37,"S")+COUNTIF(E$33:E$37,"NTS4S")+COUNTIF(E$33:E$37,"NTS4S1")+COUNTIF(E$47:E$52,"N")+COUNTIF(E$47:E$52,"NT")+COUNTIF(E$47:E$52,"NTS")+COUNTIF(E$47:E$52,"NTS1")+COUNTIF(E$47:E$52,"NTSDS")+COUNTIF(E$47:E$52,"NTSDS1")+COUNTIF(E$47:E$52,"NTS5S")+COUNTIF(E$47:E$52,"NTS5S1")+COUNTIF(E$47:E$52,"S")+COUNTIF(E$47:E$52,"NTS4S")+COUNTIF(E$47:E$52,"NTS4S1")+COUNTIF(E$65:E$68,"N")+COUNTIF(E$65:E$68,"NT")+COUNTIF(E$65:E$68,"NTS")+COUNTIF(E$65:E$68,"NTS1")+COUNTIF(E$65:E$68,"NTSDS")+COUNTIF(E$65:E$68,"NTSDS1")+COUNTIF(E$65:E$68,"NTS5S")+COUNTIF(E$65:E$68,"NTS5S1")+COUNTIF(E$65:E$68,"S")+COUNTIF(E$65:E$68,"NTS4S")+COUNTIF(E$65:E$68,"NTS4S1")</f>
        <v>4</v>
      </c>
      <c r="F7" s="4">
        <f>COUNTIF(F$14:F$19,"N")+COUNTIF(F$14:F$19,"NT")+COUNTIF(F$14:F$19,"NTS1")+COUNTIF(F$14:F$19,"NTS")+COUNTIF(F$14:F$19,"NTSDS")+COUNTIF(F$14:F$19,"NTSDS1")+COUNTIF(F$14:F$19,"NTS5S")+COUNTIF(F$14:F$19,"NTS5S1")+COUNTIF(F$14:F$19,"S")+COUNTIF(F$14:F$19,"NTS4S")+COUNTIF(F$14:F$19,"NTS4S1")+COUNTIF(F$33:F$37,"N")+COUNTIF(F$33:F$37,"NT")+COUNTIF(F$33:F$37,"NTS")+COUNTIF(F$33:F$37,"NTS1")+COUNTIF(F$33:F$37,"NTSDS")+COUNTIF(F$33:F$37,"NTSDS1")+COUNTIF(F$33:F$37,"NTS5S")+COUNTIF(F$33:F$37,"NTS5S1")+COUNTIF(F$33:F$37,"S")+COUNTIF(F$33:F$37,"NTS4S")+COUNTIF(F$33:F$37,"NTS4S1")+COUNTIF(F$47:F$52,"N")+COUNTIF(F$47:F$52,"NT")+COUNTIF(F$47:F$52,"NTS")+COUNTIF(F$47:F$52,"NTS1")+COUNTIF(F$47:F$52,"NTSDS")+COUNTIF(F$47:F$52,"NTSDS1")+COUNTIF(F$47:F$52,"NTS5S")+COUNTIF(F$47:F$52,"NTS5S1")+COUNTIF(F$47:F$52,"S")+COUNTIF(F$47:F$52,"NTS4S")+COUNTIF(F$47:F$52,"NTS4S1")+COUNTIF(F$65:F$68,"N")+COUNTIF(F$65:F$68,"NT")+COUNTIF(F$65:F$68,"NTS")+COUNTIF(F$65:F$68,"NTS1")+COUNTIF(F$65:F$68,"NTSDS")+COUNTIF(F$65:F$68,"NTSDS1")+COUNTIF(F$65:F$68,"NTS5S")+COUNTIF(F$65:F$68,"NTS5S1")+COUNTIF(F$65:F$68,"S")+COUNTIF(F$65:F$68,"NTS4S")+COUNTIF(F$65:F$68,"NTS4S1")</f>
        <v>4</v>
      </c>
      <c r="G7" s="4">
        <f>COUNTIF(G$14:G$19,"N")+COUNTIF(G$14:G$19,"NT")+COUNTIF(G$14:G$19,"NTS1")+COUNTIF(G$14:G$19,"NTS")+COUNTIF(G$14:G$19,"NTSDS")+COUNTIF(G$14:G$19,"NTSDS1")+COUNTIF(G$14:G$19,"NTS5S")+COUNTIF(G$14:G$19,"NTS5S1")+COUNTIF(G$14:G$19,"S")+COUNTIF(G$14:G$19,"NTS4S")+COUNTIF(G$14:G$19,"NTS4S1")+COUNTIF(G$33:G$37,"N")+COUNTIF(G$33:G$37,"NT")+COUNTIF(G$33:G$37,"NTS")+COUNTIF(G$33:G$37,"NTS1")+COUNTIF(G$33:G$37,"NTSDS")+COUNTIF(G$33:G$37,"NTSDS1")+COUNTIF(G$33:G$37,"NTS5S")+COUNTIF(G$33:G$37,"NTS5S1")+COUNTIF(G$33:G$37,"S")+COUNTIF(G$33:G$37,"NTS4S")+COUNTIF(G$33:G$37,"NTS4S1")+COUNTIF(G$47:G$52,"N")+COUNTIF(G$47:G$52,"NT")+COUNTIF(G$47:G$52,"NTS")+COUNTIF(G$47:G$52,"NTS1")+COUNTIF(G$47:G$52,"NTSDS")+COUNTIF(G$47:G$52,"NTSDS1")+COUNTIF(G$47:G$52,"NTS5S")+COUNTIF(G$47:G$52,"NTS5S1")+COUNTIF(G$47:G$52,"S")+COUNTIF(G$47:G$52,"NTS4S")+COUNTIF(G$47:G$52,"NTS4S1")+COUNTIF(G$65:G$68,"N")+COUNTIF(G$65:G$68,"NT")+COUNTIF(G$65:G$68,"NTS")+COUNTIF(G$65:G$68,"NTS1")+COUNTIF(G$65:G$68,"NTSDS")+COUNTIF(G$65:G$68,"NTSDS1")+COUNTIF(G$65:G$68,"NTS5S")+COUNTIF(G$65:G$68,"NTS5S1")+COUNTIF(G$65:G$68,"S")+COUNTIF(G$65:G$68,"NTS4S")+COUNTIF(G$65:G$68,"NTS4S1")</f>
        <v>4</v>
      </c>
      <c r="H7" s="4">
        <f>COUNTIF(H$14:H$19,"N")+COUNTIF(H$14:H$19,"NT")+COUNTIF(H$14:H$19,"NTS1")+COUNTIF(H$14:H$19,"NTS")+COUNTIF(H$14:H$19,"NTSDS")+COUNTIF(H$14:H$19,"NTSDS1")+COUNTIF(H$14:H$19,"NTS5S")+COUNTIF(H$14:H$19,"NTS5S1")+COUNTIF(H$14:H$19,"S")+COUNTIF(H$14:H$19,"NTS4S")+COUNTIF(H$14:H$19,"NTS4S1")+COUNTIF(H$33:H$37,"N")+COUNTIF(H$33:H$37,"NT")+COUNTIF(H$33:H$37,"NTS")+COUNTIF(H$33:H$37,"NTS1")+COUNTIF(H$33:H$37,"NTSDS")+COUNTIF(H$33:H$37,"NTSDS1")+COUNTIF(H$33:H$37,"NTS5S")+COUNTIF(H$33:H$37,"NTS5S1")+COUNTIF(H$33:H$37,"S")+COUNTIF(H$33:H$37,"NTS4S")+COUNTIF(H$33:H$37,"NTS4S1")+COUNTIF(H$47:H$52,"N")+COUNTIF(H$47:H$52,"NT")+COUNTIF(H$47:H$52,"NTS")+COUNTIF(H$47:H$52,"NTS1")+COUNTIF(H$47:H$52,"NTSDS")+COUNTIF(H$47:H$52,"NTSDS1")+COUNTIF(H$47:H$52,"NTS5S")+COUNTIF(H$47:H$52,"NTS5S1")+COUNTIF(H$47:H$52,"S")+COUNTIF(H$47:H$52,"NTS4S")+COUNTIF(H$47:H$52,"NTS4S1")+COUNTIF(H$65:H$68,"N")+COUNTIF(H$65:H$68,"NT")+COUNTIF(H$65:H$68,"NTS")+COUNTIF(H$65:H$68,"NTS1")+COUNTIF(H$65:H$68,"NTSDS")+COUNTIF(H$65:H$68,"NTSDS1")+COUNTIF(H$65:H$68,"NTS5S")+COUNTIF(H$65:H$68,"NTS5S1")+COUNTIF(H$65:H$68,"S")+COUNTIF(H$65:H$68,"NTS4S")+COUNTIF(H$65:H$68,"NTS4S1")</f>
        <v>4</v>
      </c>
      <c r="I7" s="4">
        <f>COUNTIF(I$14:I$19,"N")+COUNTIF(I$14:I$19,"NT")+COUNTIF(I$14:I$19,"NTS1")+COUNTIF(I$14:I$19,"NTS")+COUNTIF(I$14:I$19,"NTSDS")+COUNTIF(I$14:I$19,"NTSDS1")+COUNTIF(I$14:I$19,"NTS5S")+COUNTIF(I$14:I$19,"NTS5S1")+COUNTIF(I$14:I$19,"S")+COUNTIF(I$14:I$19,"NTS4S")+COUNTIF(I$14:I$19,"NTS4S1")+COUNTIF(I$33:I$37,"N")+COUNTIF(I$33:I$37,"NT")+COUNTIF(I$33:I$37,"NTS")+COUNTIF(I$33:I$37,"NTS1")+COUNTIF(I$33:I$37,"NTSDS")+COUNTIF(I$33:I$37,"NTSDS1")+COUNTIF(I$33:I$37,"NTS5S")+COUNTIF(I$33:I$37,"NTS5S1")+COUNTIF(I$33:I$37,"S")+COUNTIF(I$33:I$37,"NTS4S")+COUNTIF(I$33:I$37,"NTS4S1")+COUNTIF(I$47:I$52,"N")+COUNTIF(I$47:I$52,"NT")+COUNTIF(I$47:I$52,"NTS")+COUNTIF(I$47:I$52,"NTS1")+COUNTIF(I$47:I$52,"NTSDS")+COUNTIF(I$47:I$52,"NTSDS1")+COUNTIF(I$47:I$52,"NTS5S")+COUNTIF(I$47:I$52,"NTS5S1")+COUNTIF(I$47:I$52,"S")+COUNTIF(I$47:I$52,"NTS4S")+COUNTIF(I$47:I$52,"NTS4S1")+COUNTIF(I$65:I$68,"N")+COUNTIF(I$65:I$68,"NT")+COUNTIF(I$65:I$68,"NTS")+COUNTIF(I$65:I$68,"NTS1")+COUNTIF(I$65:I$68,"NTSDS")+COUNTIF(I$65:I$68,"NTSDS1")+COUNTIF(I$65:I$68,"NTS5S")+COUNTIF(I$65:I$68,"NTS5S1")+COUNTIF(I$65:I$68,"S")+COUNTIF(I$65:I$68,"NTS4S")+COUNTIF(I$65:I$68,"NTS4S1")</f>
        <v>4</v>
      </c>
      <c r="J7" s="4">
        <f>COUNTIF(J$14:J$19,"N")+COUNTIF(J$14:J$19,"NT")+COUNTIF(J$14:J$19,"NTS1")+COUNTIF(J$14:J$19,"NTS")+COUNTIF(J$14:J$19,"NTSDS")+COUNTIF(J$14:J$19,"NTSDS1")+COUNTIF(J$14:J$19,"NTS5S")+COUNTIF(J$14:J$19,"NTS5S1")+COUNTIF(J$14:J$19,"S")+COUNTIF(J$14:J$19,"NTS4S")+COUNTIF(J$14:J$19,"NTS4S1")+COUNTIF(J$33:J$37,"N")+COUNTIF(J$33:J$37,"NT")+COUNTIF(J$33:J$37,"NTS")+COUNTIF(J$33:J$37,"NTS1")+COUNTIF(J$33:J$37,"NTSDS")+COUNTIF(J$33:J$37,"NTSDS1")+COUNTIF(J$33:J$37,"NTS5S")+COUNTIF(J$33:J$37,"NTS5S1")+COUNTIF(J$33:J$37,"S")+COUNTIF(J$33:J$37,"NTS4S")+COUNTIF(J$33:J$37,"NTS4S1")+COUNTIF(J$47:J$52,"N")+COUNTIF(J$47:J$52,"NT")+COUNTIF(J$47:J$52,"NTS")+COUNTIF(J$47:J$52,"NTS1")+COUNTIF(J$47:J$52,"NTSDS")+COUNTIF(J$47:J$52,"NTSDS1")+COUNTIF(J$47:J$52,"NTS5S")+COUNTIF(J$47:J$52,"NTS5S1")+COUNTIF(J$47:J$52,"S")+COUNTIF(J$47:J$52,"NTS4S")+COUNTIF(J$47:J$52,"NTS4S1")+COUNTIF(J$65:J$68,"N")+COUNTIF(J$65:J$68,"NT")+COUNTIF(J$65:J$68,"NTS")+COUNTIF(J$65:J$68,"NTS1")+COUNTIF(J$65:J$68,"NTSDS")+COUNTIF(J$65:J$68,"NTSDS1")+COUNTIF(J$65:J$68,"NTS5S")+COUNTIF(J$65:J$68,"NTS5S1")+COUNTIF(J$65:J$68,"S")+COUNTIF(J$65:J$68,"NTS4S")+COUNTIF(J$65:J$68,"NTS4S1")</f>
        <v>6</v>
      </c>
      <c r="K7" s="4">
        <f>COUNTIF(K$14:K$19,"N")+COUNTIF(K$14:K$19,"NT")+COUNTIF(K$14:K$19,"NTS1")+COUNTIF(K$14:K$19,"NTS")+COUNTIF(K$14:K$19,"NTSDS")+COUNTIF(K$14:K$19,"NTSDS1")+COUNTIF(K$14:K$19,"NTS5S")+COUNTIF(K$14:K$19,"NTS5S1")+COUNTIF(K$14:K$19,"S")+COUNTIF(K$14:K$19,"NTS4S")+COUNTIF(K$14:K$19,"NTS4S1")+COUNTIF(K$33:K$37,"N")+COUNTIF(K$33:K$37,"NT")+COUNTIF(K$33:K$37,"NTS")+COUNTIF(K$33:K$37,"NTS1")+COUNTIF(K$33:K$37,"NTSDS")+COUNTIF(K$33:K$37,"NTSDS1")+COUNTIF(K$33:K$37,"NTS5S")+COUNTIF(K$33:K$37,"NTS5S1")+COUNTIF(K$33:K$37,"S")+COUNTIF(K$33:K$37,"NTS4S")+COUNTIF(K$33:K$37,"NTS4S1")+COUNTIF(K$47:K$52,"N")+COUNTIF(K$47:K$52,"NT")+COUNTIF(K$47:K$52,"NTS")+COUNTIF(K$47:K$52,"NTS1")+COUNTIF(K$47:K$52,"NTSDS")+COUNTIF(K$47:K$52,"NTSDS1")+COUNTIF(K$47:K$52,"NTS5S")+COUNTIF(K$47:K$52,"NTS5S1")+COUNTIF(K$47:K$52,"S")+COUNTIF(K$47:K$52,"NTS4S")+COUNTIF(K$47:K$52,"NTS4S1")+COUNTIF(K$65:K$68,"N")+COUNTIF(K$65:K$68,"NT")+COUNTIF(K$65:K$68,"NTS")+COUNTIF(K$65:K$68,"NTS1")+COUNTIF(K$65:K$68,"NTSDS")+COUNTIF(K$65:K$68,"NTSDS1")+COUNTIF(K$65:K$68,"NTS5S")+COUNTIF(K$65:K$68,"NTS5S1")+COUNTIF(K$65:K$68,"S")+COUNTIF(K$65:K$68,"NTS4S")+COUNTIF(K$65:K$68,"NTS4S1")</f>
        <v>5</v>
      </c>
      <c r="L7" s="4">
        <f>COUNTIF(L$14:L$19,"N")+COUNTIF(L$14:L$19,"NT")+COUNTIF(L$14:L$19,"NTS1")+COUNTIF(L$14:L$19,"NTS")+COUNTIF(L$14:L$19,"NTSDS")+COUNTIF(L$14:L$19,"NTSDS1")+COUNTIF(L$14:L$19,"NTS5S")+COUNTIF(L$14:L$19,"NTS5S1")+COUNTIF(L$14:L$19,"S")+COUNTIF(L$14:L$19,"NTS4S")+COUNTIF(L$14:L$19,"NTS4S1")+COUNTIF(L$33:L$37,"N")+COUNTIF(L$33:L$37,"NT")+COUNTIF(L$33:L$37,"NTS")+COUNTIF(L$33:L$37,"NTS1")+COUNTIF(L$33:L$37,"NTSDS")+COUNTIF(L$33:L$37,"NTSDS1")+COUNTIF(L$33:L$37,"NTS5S")+COUNTIF(L$33:L$37,"NTS5S1")+COUNTIF(L$33:L$37,"S")+COUNTIF(L$33:L$37,"NTS4S")+COUNTIF(L$33:L$37,"NTS4S1")+COUNTIF(L$47:L$52,"N")+COUNTIF(L$47:L$52,"NT")+COUNTIF(L$47:L$52,"NTS")+COUNTIF(L$47:L$52,"NTS1")+COUNTIF(L$47:L$52,"NTSDS")+COUNTIF(L$47:L$52,"NTSDS1")+COUNTIF(L$47:L$52,"NTS5S")+COUNTIF(L$47:L$52,"NTS5S1")+COUNTIF(L$47:L$52,"S")+COUNTIF(L$47:L$52,"NTS4S")+COUNTIF(L$47:L$52,"NTS4S1")+COUNTIF(L$65:L$68,"N")+COUNTIF(L$65:L$68,"NT")+COUNTIF(L$65:L$68,"NTS")+COUNTIF(L$65:L$68,"NTS1")+COUNTIF(L$65:L$68,"NTSDS")+COUNTIF(L$65:L$68,"NTSDS1")+COUNTIF(L$65:L$68,"NTS5S")+COUNTIF(L$65:L$68,"NTS5S1")+COUNTIF(L$65:L$68,"S")+COUNTIF(L$65:L$68,"NTS4S")+COUNTIF(L$65:L$68,"NTS4S1")</f>
        <v>5</v>
      </c>
      <c r="M7" s="4">
        <f>COUNTIF(M$14:M$19,"N")+COUNTIF(M$14:M$19,"NT")+COUNTIF(M$14:M$19,"NTS1")+COUNTIF(M$14:M$19,"NTS")+COUNTIF(M$14:M$19,"NTSDS")+COUNTIF(M$14:M$19,"NTSDS1")+COUNTIF(M$14:M$19,"NTS5S")+COUNTIF(M$14:M$19,"NTS5S1")+COUNTIF(M$14:M$19,"S")+COUNTIF(M$14:M$19,"NTS4S")+COUNTIF(M$14:M$19,"NTS4S1")+COUNTIF(M$33:M$37,"N")+COUNTIF(M$33:M$37,"NT")+COUNTIF(M$33:M$37,"NTS")+COUNTIF(M$33:M$37,"NTS1")+COUNTIF(M$33:M$37,"NTSDS")+COUNTIF(M$33:M$37,"NTSDS1")+COUNTIF(M$33:M$37,"NTS5S")+COUNTIF(M$33:M$37,"NTS5S1")+COUNTIF(M$33:M$37,"S")+COUNTIF(M$33:M$37,"NTS4S")+COUNTIF(M$33:M$37,"NTS4S1")+COUNTIF(M$47:M$52,"N")+COUNTIF(M$47:M$52,"NT")+COUNTIF(M$47:M$52,"NTS")+COUNTIF(M$47:M$52,"NTS1")+COUNTIF(M$47:M$52,"NTSDS")+COUNTIF(M$47:M$52,"NTSDS1")+COUNTIF(M$47:M$52,"NTS5S")+COUNTIF(M$47:M$52,"NTS5S1")+COUNTIF(M$47:M$52,"S")+COUNTIF(M$47:M$52,"NTS4S")+COUNTIF(M$47:M$52,"NTS4S1")+COUNTIF(M$65:M$68,"N")+COUNTIF(M$65:M$68,"NT")+COUNTIF(M$65:M$68,"NTS")+COUNTIF(M$65:M$68,"NTS1")+COUNTIF(M$65:M$68,"NTSDS")+COUNTIF(M$65:M$68,"NTSDS1")+COUNTIF(M$65:M$68,"NTS5S")+COUNTIF(M$65:M$68,"NTS5S1")+COUNTIF(M$65:M$68,"S")+COUNTIF(M$65:M$68,"NTS4S")+COUNTIF(M$65:M$68,"NTS4S1")</f>
        <v>6</v>
      </c>
      <c r="N7" s="4">
        <f>COUNTIF(N$14:N$19,"N")+COUNTIF(N$14:N$19,"NT")+COUNTIF(N$14:N$19,"NTS1")+COUNTIF(N$14:N$19,"NTS")+COUNTIF(N$14:N$19,"NTSDS")+COUNTIF(N$14:N$19,"NTSDS1")+COUNTIF(N$14:N$19,"NTS5S")+COUNTIF(N$14:N$19,"NTS5S1")+COUNTIF(N$14:N$19,"S")+COUNTIF(N$14:N$19,"NTS4S")+COUNTIF(N$14:N$19,"NTS4S1")+COUNTIF(N$33:N$37,"N")+COUNTIF(N$33:N$37,"NT")+COUNTIF(N$33:N$37,"NTS")+COUNTIF(N$33:N$37,"NTS1")+COUNTIF(N$33:N$37,"NTSDS")+COUNTIF(N$33:N$37,"NTSDS1")+COUNTIF(N$33:N$37,"NTS5S")+COUNTIF(N$33:N$37,"NTS5S1")+COUNTIF(N$33:N$37,"S")+COUNTIF(N$33:N$37,"NTS4S")+COUNTIF(N$33:N$37,"NTS4S1")+COUNTIF(N$47:N$52,"N")+COUNTIF(N$47:N$52,"NT")+COUNTIF(N$47:N$52,"NTS")+COUNTIF(N$47:N$52,"NTS1")+COUNTIF(N$47:N$52,"NTSDS")+COUNTIF(N$47:N$52,"NTSDS1")+COUNTIF(N$47:N$52,"NTS5S")+COUNTIF(N$47:N$52,"NTS5S1")+COUNTIF(N$47:N$52,"S")+COUNTIF(N$47:N$52,"NTS4S")+COUNTIF(N$47:N$52,"NTS4S1")+COUNTIF(N$65:N$68,"N")+COUNTIF(N$65:N$68,"NT")+COUNTIF(N$65:N$68,"NTS")+COUNTIF(N$65:N$68,"NTS1")+COUNTIF(N$65:N$68,"NTSDS")+COUNTIF(N$65:N$68,"NTSDS1")+COUNTIF(N$65:N$68,"NTS5S")+COUNTIF(N$65:N$68,"NTS5S1")+COUNTIF(N$65:N$68,"S")+COUNTIF(N$65:N$68,"NTS4S")+COUNTIF(N$65:N$68,"NTS4S1")</f>
        <v>5</v>
      </c>
      <c r="O7" s="4">
        <f>COUNTIF(O$14:O$19,"N")+COUNTIF(O$14:O$19,"NT")+COUNTIF(O$14:O$19,"NTS1")+COUNTIF(O$14:O$19,"NTS")+COUNTIF(O$14:O$19,"NTSDS")+COUNTIF(O$14:O$19,"NTSDS1")+COUNTIF(O$14:O$19,"NTS5S")+COUNTIF(O$14:O$19,"NTS5S1")+COUNTIF(O$14:O$19,"S")+COUNTIF(O$14:O$19,"NTS4S")+COUNTIF(O$14:O$19,"NTS4S1")+COUNTIF(O$33:O$37,"N")+COUNTIF(O$33:O$37,"NT")+COUNTIF(O$33:O$37,"NTS")+COUNTIF(O$33:O$37,"NTS1")+COUNTIF(O$33:O$37,"NTSDS")+COUNTIF(O$33:O$37,"NTSDS1")+COUNTIF(O$33:O$37,"NTS5S")+COUNTIF(O$33:O$37,"NTS5S1")+COUNTIF(O$33:O$37,"S")+COUNTIF(O$33:O$37,"NTS4S")+COUNTIF(O$33:O$37,"NTS4S1")+COUNTIF(O$47:O$52,"N")+COUNTIF(O$47:O$52,"NT")+COUNTIF(O$47:O$52,"NTS")+COUNTIF(O$47:O$52,"NTS1")+COUNTIF(O$47:O$52,"NTSDS")+COUNTIF(O$47:O$52,"NTSDS1")+COUNTIF(O$47:O$52,"NTS5S")+COUNTIF(O$47:O$52,"NTS5S1")+COUNTIF(O$47:O$52,"S")+COUNTIF(O$47:O$52,"NTS4S")+COUNTIF(O$47:O$52,"NTS4S1")+COUNTIF(O$65:O$68,"N")+COUNTIF(O$65:O$68,"NT")+COUNTIF(O$65:O$68,"NTS")+COUNTIF(O$65:O$68,"NTS1")+COUNTIF(O$65:O$68,"NTSDS")+COUNTIF(O$65:O$68,"NTSDS1")+COUNTIF(O$65:O$68,"NTS5S")+COUNTIF(O$65:O$68,"NTS5S1")+COUNTIF(O$65:O$68,"S")+COUNTIF(O$65:O$68,"NTS4S")+COUNTIF(O$65:O$68,"NTS4S1")</f>
        <v>5</v>
      </c>
      <c r="P7" s="4">
        <f>COUNTIF(P$14:P$19,"N")+COUNTIF(P$14:P$19,"NT")+COUNTIF(P$14:P$19,"NTS1")+COUNTIF(P$14:P$19,"NTS")+COUNTIF(P$14:P$19,"NTSDS")+COUNTIF(P$14:P$19,"NTSDS1")+COUNTIF(P$14:P$19,"NTS5S")+COUNTIF(P$14:P$19,"NTS5S1")+COUNTIF(P$14:P$19,"S")+COUNTIF(P$14:P$19,"NTS4S")+COUNTIF(P$14:P$19,"NTS4S1")+COUNTIF(P$33:P$37,"N")+COUNTIF(P$33:P$37,"NT")+COUNTIF(P$33:P$37,"NTS")+COUNTIF(P$33:P$37,"NTS1")+COUNTIF(P$33:P$37,"NTSDS")+COUNTIF(P$33:P$37,"NTSDS1")+COUNTIF(P$33:P$37,"NTS5S")+COUNTIF(P$33:P$37,"NTS5S1")+COUNTIF(P$33:P$37,"S")+COUNTIF(P$33:P$37,"NTS4S")+COUNTIF(P$33:P$37,"NTS4S1")+COUNTIF(P$47:P$52,"N")+COUNTIF(P$47:P$52,"NT")+COUNTIF(P$47:P$52,"NTS")+COUNTIF(P$47:P$52,"NTS1")+COUNTIF(P$47:P$52,"NTSDS")+COUNTIF(P$47:P$52,"NTSDS1")+COUNTIF(P$47:P$52,"NTS5S")+COUNTIF(P$47:P$52,"NTS5S1")+COUNTIF(P$47:P$52,"S")+COUNTIF(P$47:P$52,"NTS4S")+COUNTIF(P$47:P$52,"NTS4S1")+COUNTIF(P$65:P$68,"N")+COUNTIF(P$65:P$68,"NT")+COUNTIF(P$65:P$68,"NTS")+COUNTIF(P$65:P$68,"NTS1")+COUNTIF(P$65:P$68,"NTSDS")+COUNTIF(P$65:P$68,"NTSDS1")+COUNTIF(P$65:P$68,"NTS5S")+COUNTIF(P$65:P$68,"NTS5S1")+COUNTIF(P$65:P$68,"S")+COUNTIF(P$65:P$68,"NTS4S")+COUNTIF(P$65:P$68,"NTS4S1")</f>
        <v>5</v>
      </c>
      <c r="Q7" s="4">
        <f>COUNTIF(Q$14:Q$19,"N")+COUNTIF(Q$14:Q$19,"NT")+COUNTIF(Q$14:Q$19,"NTS1")+COUNTIF(Q$14:Q$19,"NTS")+COUNTIF(Q$14:Q$19,"NTSDS")+COUNTIF(Q$14:Q$19,"NTSDS1")+COUNTIF(Q$14:Q$19,"NTS5S")+COUNTIF(Q$14:Q$19,"NTS5S1")+COUNTIF(Q$14:Q$19,"S")+COUNTIF(Q$14:Q$19,"NTS4S")+COUNTIF(Q$14:Q$19,"NTS4S1")+COUNTIF(Q$33:Q$37,"N")+COUNTIF(Q$33:Q$37,"NT")+COUNTIF(Q$33:Q$37,"NTS")+COUNTIF(Q$33:Q$37,"NTS1")+COUNTIF(Q$33:Q$37,"NTSDS")+COUNTIF(Q$33:Q$37,"NTSDS1")+COUNTIF(Q$33:Q$37,"NTS5S")+COUNTIF(Q$33:Q$37,"NTS5S1")+COUNTIF(Q$33:Q$37,"S")+COUNTIF(Q$33:Q$37,"NTS4S")+COUNTIF(Q$33:Q$37,"NTS4S1")+COUNTIF(Q$47:Q$52,"N")+COUNTIF(Q$47:Q$52,"NT")+COUNTIF(Q$47:Q$52,"NTS")+COUNTIF(Q$47:Q$52,"NTS1")+COUNTIF(Q$47:Q$52,"NTSDS")+COUNTIF(Q$47:Q$52,"NTSDS1")+COUNTIF(Q$47:Q$52,"NTS5S")+COUNTIF(Q$47:Q$52,"NTS5S1")+COUNTIF(Q$47:Q$52,"S")+COUNTIF(Q$47:Q$52,"NTS4S")+COUNTIF(Q$47:Q$52,"NTS4S1")+COUNTIF(Q$65:Q$68,"N")+COUNTIF(Q$65:Q$68,"NT")+COUNTIF(Q$65:Q$68,"NTS")+COUNTIF(Q$65:Q$68,"NTS1")+COUNTIF(Q$65:Q$68,"NTSDS")+COUNTIF(Q$65:Q$68,"NTSDS1")+COUNTIF(Q$65:Q$68,"NTS5S")+COUNTIF(Q$65:Q$68,"NTS5S1")+COUNTIF(Q$65:Q$68,"S")+COUNTIF(Q$65:Q$68,"NTS4S")+COUNTIF(Q$65:Q$68,"NTS4S1")</f>
        <v>4</v>
      </c>
      <c r="R7" s="4">
        <f>COUNTIF(R$14:R$19,"N")+COUNTIF(R$14:R$19,"NT")+COUNTIF(R$14:R$19,"NTS1")+COUNTIF(R$14:R$19,"NTS")+COUNTIF(R$14:R$19,"NTSDS")+COUNTIF(R$14:R$19,"NTSDS1")+COUNTIF(R$14:R$19,"NTS5S")+COUNTIF(R$14:R$19,"NTS5S1")+COUNTIF(R$14:R$19,"S")+COUNTIF(R$14:R$19,"NTS4S")+COUNTIF(R$14:R$19,"NTS4S1")+COUNTIF(R$33:R$37,"N")+COUNTIF(R$33:R$37,"NT")+COUNTIF(R$33:R$37,"NTS")+COUNTIF(R$33:R$37,"NTS1")+COUNTIF(R$33:R$37,"NTSDS")+COUNTIF(R$33:R$37,"NTSDS1")+COUNTIF(R$33:R$37,"NTS5S")+COUNTIF(R$33:R$37,"NTS5S1")+COUNTIF(R$33:R$37,"S")+COUNTIF(R$33:R$37,"NTS4S")+COUNTIF(R$33:R$37,"NTS4S1")+COUNTIF(R$47:R$52,"N")+COUNTIF(R$47:R$52,"NT")+COUNTIF(R$47:R$52,"NTS")+COUNTIF(R$47:R$52,"NTS1")+COUNTIF(R$47:R$52,"NTSDS")+COUNTIF(R$47:R$52,"NTSDS1")+COUNTIF(R$47:R$52,"NTS5S")+COUNTIF(R$47:R$52,"NTS5S1")+COUNTIF(R$47:R$52,"S")+COUNTIF(R$47:R$52,"NTS4S")+COUNTIF(R$47:R$52,"NTS4S1")+COUNTIF(R$65:R$68,"N")+COUNTIF(R$65:R$68,"NT")+COUNTIF(R$65:R$68,"NTS")+COUNTIF(R$65:R$68,"NTS1")+COUNTIF(R$65:R$68,"NTSDS")+COUNTIF(R$65:R$68,"NTSDS1")+COUNTIF(R$65:R$68,"NTS5S")+COUNTIF(R$65:R$68,"NTS5S1")+COUNTIF(R$65:R$68,"S")+COUNTIF(R$65:R$68,"NTS4S")+COUNTIF(R$65:R$68,"NTS4S1")</f>
        <v>6</v>
      </c>
      <c r="S7" s="422">
        <f>COUNTIF(S$14:S$19,"N")+COUNTIF(S$14:S$19,"NT")+COUNTIF(S$14:S$19,"NTS1")+COUNTIF(S$14:S$19,"NTS")+COUNTIF(S$14:S$19,"NTSDS")+COUNTIF(S$14:S$19,"NTSDS1")+COUNTIF(S$14:S$19,"NTS5S")+COUNTIF(S$14:S$19,"NTS5S1")+COUNTIF(S$14:S$19,"S")+COUNTIF(S$33:S$38,"N")+COUNTIF(S$33:S$38,"NT")+COUNTIF(S$33:S$38,"NTS")+COUNTIF(S$33:S$38,"NTS1")+COUNTIF(S$33:S$38,"NTSDS")+COUNTIF(S$33:S$38,"NTSDS1")+COUNTIF(S$33:S$38,"NTS5S")+COUNTIF(S$33:S$38,"NTS5S1")+COUNTIF(S$33:S$38,"S")+COUNTIF(S$52:S$56,"N")+COUNTIF(S$52:S$56,"NT")+COUNTIF(S$52:S$56,"NTS")+COUNTIF(S$52:S$56,"NTS1")+COUNTIF(S$52:S$56,"NTSDS")+COUNTIF(S$52:S$56,"NTSDS1")+COUNTIF(S$52:S$56,"NTS5S")+COUNTIF(S$52:S$56,"NTS5S1")+COUNTIF(S$52:S$56,"S")+COUNTIF(S$69:S$73,"N")+COUNTIF(S$69:S$73,"NT")+COUNTIF(S$69:S$73,"NTS")+COUNTIF(S$69:S$73,"NTS1")+COUNTIF(S$69:S$73,"NTSDS")+COUNTIF(S$69:S$73,"NTSDS1")+COUNTIF(S$69:S$73,"NTS5S")+COUNTIF(S$69:S$73,"NTS5S1")+COUNTIF(S$69:S$73,"S")</f>
        <v>0</v>
      </c>
      <c r="T7" s="422">
        <f>COUNTIF(T$14:T$19,"N")+COUNTIF(T$14:T$19,"NT")+COUNTIF(T$14:T$19,"NTS1")+COUNTIF(T$14:T$19,"NTS")+COUNTIF(T$14:T$19,"NTSDS")+COUNTIF(T$14:T$19,"NTSDS1")+COUNTIF(T$14:T$19,"NTS5S")+COUNTIF(T$14:T$19,"NTS5S1")+COUNTIF(T$14:T$19,"S")+COUNTIF(T$33:T$38,"N")+COUNTIF(T$33:T$38,"NT")+COUNTIF(T$33:T$38,"NTS")+COUNTIF(T$33:T$38,"NTS1")+COUNTIF(T$33:T$38,"NTSDS")+COUNTIF(T$33:T$38,"NTSDS1")+COUNTIF(T$33:T$38,"NTS5S")+COUNTIF(T$33:T$38,"NTS5S1")+COUNTIF(T$33:T$38,"S")+COUNTIF(T$52:T$56,"N")+COUNTIF(T$52:T$56,"NT")+COUNTIF(T$52:T$56,"NTS")+COUNTIF(T$52:T$56,"NTS1")+COUNTIF(T$52:T$56,"NTSDS")+COUNTIF(T$52:T$56,"NTSDS1")+COUNTIF(T$52:T$56,"NTS5S")+COUNTIF(T$52:T$56,"NTS5S1")+COUNTIF(T$52:T$56,"S")+COUNTIF(T$69:T$73,"N")+COUNTIF(T$69:T$73,"NT")+COUNTIF(T$69:T$73,"NTS")+COUNTIF(T$69:T$73,"NTS1")+COUNTIF(T$69:T$73,"NTSDS")+COUNTIF(T$69:T$73,"NTSDS1")+COUNTIF(T$69:T$73,"NTS5S")+COUNTIF(T$69:T$73,"NTS5S1")+COUNTIF(T$69:T$73,"S")</f>
        <v>0</v>
      </c>
      <c r="U7" s="422">
        <f>COUNTIF(U$14:U$19,"N")+COUNTIF(U$14:U$19,"NT")+COUNTIF(U$14:U$19,"NTS1")+COUNTIF(U$14:U$19,"NTS")+COUNTIF(U$14:U$19,"NTSDS")+COUNTIF(U$14:U$19,"NTSDS1")+COUNTIF(U$14:U$19,"NTS5S")+COUNTIF(U$14:U$19,"NTS5S1")+COUNTIF(U$14:U$19,"S")+COUNTIF(U$33:U$38,"N")+COUNTIF(U$33:U$38,"NT")+COUNTIF(U$33:U$38,"NTS")+COUNTIF(U$33:U$38,"NTS1")+COUNTIF(U$33:U$38,"NTSDS")+COUNTIF(U$33:U$38,"NTSDS1")+COUNTIF(U$33:U$38,"NTS5S")+COUNTIF(U$33:U$38,"NTS5S1")+COUNTIF(U$33:U$38,"S")+COUNTIF(U$52:U$56,"N")+COUNTIF(U$52:U$56,"NT")+COUNTIF(U$52:U$56,"NTS")+COUNTIF(U$52:U$56,"NTS1")+COUNTIF(U$52:U$56,"NTSDS")+COUNTIF(U$52:U$56,"NTSDS1")+COUNTIF(U$52:U$56,"NTS5S")+COUNTIF(U$52:U$56,"NTS5S1")+COUNTIF(U$52:U$56,"S")+COUNTIF(U$69:U$73,"N")+COUNTIF(U$69:U$73,"NT")+COUNTIF(U$69:U$73,"NTS")+COUNTIF(U$69:U$73,"NTS1")+COUNTIF(U$69:U$73,"NTSDS")+COUNTIF(U$69:U$73,"NTSDS1")+COUNTIF(U$69:U$73,"NTS5S")+COUNTIF(U$69:U$73,"NTS5S1")+COUNTIF(U$69:U$73,"S")</f>
        <v>0</v>
      </c>
      <c r="V7" s="422">
        <f>COUNTIF(V$14:V$19,"N")+COUNTIF(V$14:V$19,"NT")+COUNTIF(V$14:V$19,"NTS1")+COUNTIF(V$14:V$19,"NTS")+COUNTIF(V$14:V$19,"NTSDS")+COUNTIF(V$14:V$19,"NTSDS1")+COUNTIF(V$14:V$19,"NTS5S")+COUNTIF(V$14:V$19,"NTS5S1")+COUNTIF(V$14:V$19,"S")+COUNTIF(V$33:V$38,"N")+COUNTIF(V$33:V$38,"NT")+COUNTIF(V$33:V$38,"NTS")+COUNTIF(V$33:V$38,"NTS1")+COUNTIF(V$33:V$38,"NTSDS")+COUNTIF(V$33:V$38,"NTSDS1")+COUNTIF(V$33:V$38,"NTS5S")+COUNTIF(V$33:V$38,"NTS5S1")+COUNTIF(V$33:V$38,"S")+COUNTIF(V$52:V$56,"N")+COUNTIF(V$52:V$56,"NT")+COUNTIF(V$52:V$56,"NTS")+COUNTIF(V$52:V$56,"NTS1")+COUNTIF(V$52:V$56,"NTSDS")+COUNTIF(V$52:V$56,"NTSDS1")+COUNTIF(V$52:V$56,"NTS5S")+COUNTIF(V$52:V$56,"NTS5S1")+COUNTIF(V$52:V$56,"S")+COUNTIF(V$69:V$73,"N")+COUNTIF(V$69:V$73,"NT")+COUNTIF(V$69:V$73,"NTS")+COUNTIF(V$69:V$73,"NTS1")+COUNTIF(V$69:V$73,"NTSDS")+COUNTIF(V$69:V$73,"NTSDS1")+COUNTIF(V$69:V$73,"NTS5S")+COUNTIF(V$69:V$73,"NTS5S1")+COUNTIF(V$69:V$73,"S")</f>
        <v>0</v>
      </c>
      <c r="W7" s="422">
        <f>COUNTIF(W$14:W$19,"N")+COUNTIF(W$14:W$19,"NT")+COUNTIF(W$14:W$19,"NTS1")+COUNTIF(W$14:W$19,"NTS")+COUNTIF(W$14:W$19,"NTSDS")+COUNTIF(W$14:W$19,"NTSDS1")+COUNTIF(W$14:W$19,"NTS5S")+COUNTIF(W$14:W$19,"NTS5S1")+COUNTIF(W$14:W$19,"S")+COUNTIF(W$33:W$38,"N")+COUNTIF(W$33:W$38,"NT")+COUNTIF(W$33:W$38,"NTS")+COUNTIF(W$33:W$38,"NTS1")+COUNTIF(W$33:W$38,"NTSDS")+COUNTIF(W$33:W$38,"NTSDS1")+COUNTIF(W$33:W$38,"NTS5S")+COUNTIF(W$33:W$38,"NTS5S1")+COUNTIF(W$33:W$38,"S")+COUNTIF(W$52:W$56,"N")+COUNTIF(W$52:W$56,"NT")+COUNTIF(W$52:W$56,"NTS")+COUNTIF(W$52:W$56,"NTS1")+COUNTIF(W$52:W$56,"NTSDS")+COUNTIF(W$52:W$56,"NTSDS1")+COUNTIF(W$52:W$56,"NTS5S")+COUNTIF(W$52:W$56,"NTS5S1")+COUNTIF(W$52:W$56,"S")+COUNTIF(W$69:W$73,"N")+COUNTIF(W$69:W$73,"NT")+COUNTIF(W$69:W$73,"NTS")+COUNTIF(W$69:W$73,"NTS1")+COUNTIF(W$69:W$73,"NTSDS")+COUNTIF(W$69:W$73,"NTSDS1")+COUNTIF(W$69:W$73,"NTS5S")+COUNTIF(W$69:W$73,"NTS5S1")+COUNTIF(W$69:W$73,"S")</f>
        <v>0</v>
      </c>
      <c r="X7" s="422">
        <f>COUNTIF(X$14:X$19,"N")+COUNTIF(X$14:X$19,"NT")+COUNTIF(X$14:X$19,"NTS1")+COUNTIF(X$14:X$19,"NTS")+COUNTIF(X$14:X$19,"NTSDS")+COUNTIF(X$14:X$19,"NTSDS1")+COUNTIF(X$14:X$19,"NTS5S")+COUNTIF(X$14:X$19,"NTS5S1")+COUNTIF(X$14:X$19,"S")+COUNTIF(X$33:X$38,"N")+COUNTIF(X$33:X$38,"NT")+COUNTIF(X$33:X$38,"NTS")+COUNTIF(X$33:X$38,"NTS1")+COUNTIF(X$33:X$38,"NTSDS")+COUNTIF(X$33:X$38,"NTSDS1")+COUNTIF(X$33:X$38,"NTS5S")+COUNTIF(X$33:X$38,"NTS5S1")+COUNTIF(X$33:X$38,"S")+COUNTIF(X$52:X$56,"N")+COUNTIF(X$52:X$56,"NT")+COUNTIF(X$52:X$56,"NTS")+COUNTIF(X$52:X$56,"NTS1")+COUNTIF(X$52:X$56,"NTSDS")+COUNTIF(X$52:X$56,"NTSDS1")+COUNTIF(X$52:X$56,"NTS5S")+COUNTIF(X$52:X$56,"NTS5S1")+COUNTIF(X$52:X$56,"S")+COUNTIF(X$69:X$73,"N")+COUNTIF(X$69:X$73,"NT")+COUNTIF(X$69:X$73,"NTS")+COUNTIF(X$69:X$73,"NTS1")+COUNTIF(X$69:X$73,"NTSDS")+COUNTIF(X$69:X$73,"NTSDS1")+COUNTIF(X$69:X$73,"NTS5S")+COUNTIF(X$69:X$73,"NTS5S1")+COUNTIF(X$69:X$73,"S")</f>
        <v>0</v>
      </c>
      <c r="Y7" s="422">
        <f>COUNTIF(Y$14:Y$19,"N")+COUNTIF(Y$14:Y$19,"NT")+COUNTIF(Y$14:Y$19,"NTS1")+COUNTIF(Y$14:Y$19,"NTS")+COUNTIF(Y$14:Y$19,"NTSDS")+COUNTIF(Y$14:Y$19,"NTSDS1")+COUNTIF(Y$14:Y$19,"NTS5S")+COUNTIF(Y$14:Y$19,"NTS5S1")+COUNTIF(Y$14:Y$19,"S")+COUNTIF(Y$33:Y$38,"N")+COUNTIF(Y$33:Y$38,"NT")+COUNTIF(Y$33:Y$38,"NTS")+COUNTIF(Y$33:Y$38,"NTS1")+COUNTIF(Y$33:Y$38,"NTSDS")+COUNTIF(Y$33:Y$38,"NTSDS1")+COUNTIF(Y$33:Y$38,"NTS5S")+COUNTIF(Y$33:Y$38,"NTS5S1")+COUNTIF(Y$33:Y$38,"S")+COUNTIF(Y$52:Y$56,"N")+COUNTIF(Y$52:Y$56,"NT")+COUNTIF(Y$52:Y$56,"NTS")+COUNTIF(Y$52:Y$56,"NTS1")+COUNTIF(Y$52:Y$56,"NTSDS")+COUNTIF(Y$52:Y$56,"NTSDS1")+COUNTIF(Y$52:Y$56,"NTS5S")+COUNTIF(Y$52:Y$56,"NTS5S1")+COUNTIF(Y$52:Y$56,"S")+COUNTIF(Y$69:Y$73,"N")+COUNTIF(Y$69:Y$73,"NT")+COUNTIF(Y$69:Y$73,"NTS")+COUNTIF(Y$69:Y$73,"NTS1")+COUNTIF(Y$69:Y$73,"NTSDS")+COUNTIF(Y$69:Y$73,"NTSDS1")+COUNTIF(Y$69:Y$73,"NTS5S")+COUNTIF(Y$69:Y$73,"NTS5S1")+COUNTIF(Y$69:Y$73,"S")</f>
        <v>0</v>
      </c>
      <c r="Z7" s="422">
        <f>COUNTIF(Z$14:Z$19,"N")+COUNTIF(Z$14:Z$19,"NT")+COUNTIF(Z$14:Z$19,"NTS1")+COUNTIF(Z$14:Z$19,"NTS")+COUNTIF(Z$14:Z$19,"NTSDS")+COUNTIF(Z$14:Z$19,"NTSDS1")+COUNTIF(Z$14:Z$19,"NTS5S")+COUNTIF(Z$14:Z$19,"NTS5S1")+COUNTIF(Z$14:Z$19,"S")+COUNTIF(Z$33:Z$38,"N")+COUNTIF(Z$33:Z$38,"NT")+COUNTIF(Z$33:Z$38,"NTS")+COUNTIF(Z$33:Z$38,"NTS1")+COUNTIF(Z$33:Z$38,"NTSDS")+COUNTIF(Z$33:Z$38,"NTSDS1")+COUNTIF(Z$33:Z$38,"NTS5S")+COUNTIF(Z$33:Z$38,"NTS5S1")+COUNTIF(Z$33:Z$38,"S")+COUNTIF(Z$52:Z$56,"N")+COUNTIF(Z$52:Z$56,"NT")+COUNTIF(Z$52:Z$56,"NTS")+COUNTIF(Z$52:Z$56,"NTS1")+COUNTIF(Z$52:Z$56,"NTSDS")+COUNTIF(Z$52:Z$56,"NTSDS1")+COUNTIF(Z$52:Z$56,"NTS5S")+COUNTIF(Z$52:Z$56,"NTS5S1")+COUNTIF(Z$52:Z$56,"S")+COUNTIF(Z$69:Z$73,"N")+COUNTIF(Z$69:Z$73,"NT")+COUNTIF(Z$69:Z$73,"NTS")+COUNTIF(Z$69:Z$73,"NTS1")+COUNTIF(Z$69:Z$73,"NTSDS")+COUNTIF(Z$69:Z$73,"NTSDS1")+COUNTIF(Z$69:Z$73,"NTS5S")+COUNTIF(Z$69:Z$73,"NTS5S1")+COUNTIF(Z$69:Z$73,"S")</f>
        <v>0</v>
      </c>
      <c r="AA7" s="422">
        <f>COUNTIF(AA$14:AA$19,"N")+COUNTIF(AA$14:AA$19,"NT")+COUNTIF(AA$14:AA$19,"NTS1")+COUNTIF(AA$14:AA$19,"NTS")+COUNTIF(AA$14:AA$19,"NTSDS")+COUNTIF(AA$14:AA$19,"NTSDS1")+COUNTIF(AA$14:AA$19,"NTS5S")+COUNTIF(AA$14:AA$19,"NTS5S1")+COUNTIF(AA$14:AA$19,"S")+COUNTIF(AA$33:AA$38,"N")+COUNTIF(AA$33:AA$38,"NT")+COUNTIF(AA$33:AA$38,"NTS")+COUNTIF(AA$33:AA$38,"NTS1")+COUNTIF(AA$33:AA$38,"NTSDS")+COUNTIF(AA$33:AA$38,"NTSDS1")+COUNTIF(AA$33:AA$38,"NTS5S")+COUNTIF(AA$33:AA$38,"NTS5S1")+COUNTIF(AA$33:AA$38,"S")+COUNTIF(AA$52:AA$56,"N")+COUNTIF(AA$52:AA$56,"NT")+COUNTIF(AA$52:AA$56,"NTS")+COUNTIF(AA$52:AA$56,"NTS1")+COUNTIF(AA$52:AA$56,"NTSDS")+COUNTIF(AA$52:AA$56,"NTSDS1")+COUNTIF(AA$52:AA$56,"NTS5S")+COUNTIF(AA$52:AA$56,"NTS5S1")+COUNTIF(AA$52:AA$56,"S")+COUNTIF(AA$69:AA$73,"N")+COUNTIF(AA$69:AA$73,"NT")+COUNTIF(AA$69:AA$73,"NTS")+COUNTIF(AA$69:AA$73,"NTS1")+COUNTIF(AA$69:AA$73,"NTSDS")+COUNTIF(AA$69:AA$73,"NTSDS1")+COUNTIF(AA$69:AA$73,"NTS5S")+COUNTIF(AA$69:AA$73,"NTS5S1")+COUNTIF(AA$69:AA$73,"S")</f>
        <v>0</v>
      </c>
      <c r="AB7" s="422">
        <f>COUNTIF(AB$14:AB$19,"N")+COUNTIF(AB$14:AB$19,"NT")+COUNTIF(AB$14:AB$19,"NTS1")+COUNTIF(AB$14:AB$19,"NTS")+COUNTIF(AB$14:AB$19,"NTSDS")+COUNTIF(AB$14:AB$19,"NTSDS1")+COUNTIF(AB$14:AB$19,"NTS5S")+COUNTIF(AB$14:AB$19,"NTS5S1")+COUNTIF(AB$14:AB$19,"S")+COUNTIF(AB$33:AB$38,"N")+COUNTIF(AB$33:AB$38,"NT")+COUNTIF(AB$33:AB$38,"NTS")+COUNTIF(AB$33:AB$38,"NTS1")+COUNTIF(AB$33:AB$38,"NTSDS")+COUNTIF(AB$33:AB$38,"NTSDS1")+COUNTIF(AB$33:AB$38,"NTS5S")+COUNTIF(AB$33:AB$38,"NTS5S1")+COUNTIF(AB$33:AB$38,"S")+COUNTIF(AB$52:AB$56,"N")+COUNTIF(AB$52:AB$56,"NT")+COUNTIF(AB$52:AB$56,"NTS")+COUNTIF(AB$52:AB$56,"NTS1")+COUNTIF(AB$52:AB$56,"NTSDS")+COUNTIF(AB$52:AB$56,"NTSDS1")+COUNTIF(AB$52:AB$56,"NTS5S")+COUNTIF(AB$52:AB$56,"NTS5S1")+COUNTIF(AB$52:AB$56,"S")+COUNTIF(AB$69:AB$73,"N")+COUNTIF(AB$69:AB$73,"NT")+COUNTIF(AB$69:AB$73,"NTS")+COUNTIF(AB$69:AB$73,"NTS1")+COUNTIF(AB$69:AB$73,"NTSDS")+COUNTIF(AB$69:AB$73,"NTSDS1")+COUNTIF(AB$69:AB$73,"NTS5S")+COUNTIF(AB$69:AB$73,"NTS5S1")+COUNTIF(AB$69:AB$73,"S")</f>
        <v>0</v>
      </c>
      <c r="AC7" s="422">
        <f>COUNTIF(AC$14:AC$19,"N")+COUNTIF(AC$14:AC$19,"NT")+COUNTIF(AC$14:AC$19,"NTS1")+COUNTIF(AC$14:AC$19,"NTS")+COUNTIF(AC$14:AC$19,"NTSDS")+COUNTIF(AC$14:AC$19,"NTSDS1")+COUNTIF(AC$14:AC$19,"NTS5S")+COUNTIF(AC$14:AC$19,"NTS5S1")+COUNTIF(AC$14:AC$19,"S")+COUNTIF(AC$33:AC$38,"N")+COUNTIF(AC$33:AC$38,"NT")+COUNTIF(AC$33:AC$38,"NTS")+COUNTIF(AC$33:AC$38,"NTS1")+COUNTIF(AC$33:AC$38,"NTSDS")+COUNTIF(AC$33:AC$38,"NTSDS1")+COUNTIF(AC$33:AC$38,"NTS5S")+COUNTIF(AC$33:AC$38,"NTS5S1")+COUNTIF(AC$33:AC$38,"S")+COUNTIF(AC$52:AC$56,"N")+COUNTIF(AC$52:AC$56,"NT")+COUNTIF(AC$52:AC$56,"NTS")+COUNTIF(AC$52:AC$56,"NTS1")+COUNTIF(AC$52:AC$56,"NTSDS")+COUNTIF(AC$52:AC$56,"NTSDS1")+COUNTIF(AC$52:AC$56,"NTS5S")+COUNTIF(AC$52:AC$56,"NTS5S1")+COUNTIF(AC$52:AC$56,"S")+COUNTIF(AC$69:AC$73,"N")+COUNTIF(AC$69:AC$73,"NT")+COUNTIF(AC$69:AC$73,"NTS")+COUNTIF(AC$69:AC$73,"NTS1")+COUNTIF(AC$69:AC$73,"NTSDS")+COUNTIF(AC$69:AC$73,"NTSDS1")+COUNTIF(AC$69:AC$73,"NTS5S")+COUNTIF(AC$69:AC$73,"NTS5S1")+COUNTIF(AC$69:AC$73,"S")</f>
        <v>0</v>
      </c>
      <c r="AD7" s="422">
        <f>COUNTIF(AD$14:AD$19,"N")+COUNTIF(AD$14:AD$19,"NT")+COUNTIF(AD$14:AD$19,"NTS1")+COUNTIF(AD$14:AD$19,"NTS")+COUNTIF(AD$14:AD$19,"NTSDS")+COUNTIF(AD$14:AD$19,"NTSDS1")+COUNTIF(AD$14:AD$19,"NTS5S")+COUNTIF(AD$14:AD$19,"NTS5S1")+COUNTIF(AD$14:AD$19,"S")+COUNTIF(AD$33:AD$38,"N")+COUNTIF(AD$33:AD$38,"NT")+COUNTIF(AD$33:AD$38,"NTS")+COUNTIF(AD$33:AD$38,"NTS1")+COUNTIF(AD$33:AD$38,"NTSDS")+COUNTIF(AD$33:AD$38,"NTSDS1")+COUNTIF(AD$33:AD$38,"NTS5S")+COUNTIF(AD$33:AD$38,"NTS5S1")+COUNTIF(AD$33:AD$38,"S")+COUNTIF(AD$52:AD$56,"N")+COUNTIF(AD$52:AD$56,"NT")+COUNTIF(AD$52:AD$56,"NTS")+COUNTIF(AD$52:AD$56,"NTS1")+COUNTIF(AD$52:AD$56,"NTSDS")+COUNTIF(AD$52:AD$56,"NTSDS1")+COUNTIF(AD$52:AD$56,"NTS5S")+COUNTIF(AD$52:AD$56,"NTS5S1")+COUNTIF(AD$52:AD$56,"S")+COUNTIF(AD$69:AD$73,"N")+COUNTIF(AD$69:AD$73,"NT")+COUNTIF(AD$69:AD$73,"NTS")+COUNTIF(AD$69:AD$73,"NTS1")+COUNTIF(AD$69:AD$73,"NTSDS")+COUNTIF(AD$69:AD$73,"NTSDS1")+COUNTIF(AD$69:AD$73,"NTS5S")+COUNTIF(AD$69:AD$73,"NTS5S1")+COUNTIF(AD$69:AD$73,"S")</f>
        <v>0</v>
      </c>
      <c r="AE7" s="422">
        <f>COUNTIF(AE$14:AE$19,"N")+COUNTIF(AE$14:AE$19,"NT")+COUNTIF(AE$14:AE$19,"NTS1")+COUNTIF(AE$14:AE$19,"NTS")+COUNTIF(AE$14:AE$19,"NTSDS")+COUNTIF(AE$14:AE$19,"NTSDS1")+COUNTIF(AE$14:AE$19,"NTS5S")+COUNTIF(AE$14:AE$19,"NTS5S1")+COUNTIF(AE$14:AE$19,"S")+COUNTIF(AE$33:AE$38,"N")+COUNTIF(AE$33:AE$38,"NT")+COUNTIF(AE$33:AE$38,"NTS")+COUNTIF(AE$33:AE$38,"NTS1")+COUNTIF(AE$33:AE$38,"NTSDS")+COUNTIF(AE$33:AE$38,"NTSDS1")+COUNTIF(AE$33:AE$38,"NTS5S")+COUNTIF(AE$33:AE$38,"NTS5S1")+COUNTIF(AE$33:AE$38,"S")+COUNTIF(AE$52:AE$56,"N")+COUNTIF(AE$52:AE$56,"NT")+COUNTIF(AE$52:AE$56,"NTS")+COUNTIF(AE$52:AE$56,"NTS1")+COUNTIF(AE$52:AE$56,"NTSDS")+COUNTIF(AE$52:AE$56,"NTSDS1")+COUNTIF(AE$52:AE$56,"NTS5S")+COUNTIF(AE$52:AE$56,"NTS5S1")+COUNTIF(AE$52:AE$56,"S")+COUNTIF(AE$69:AE$73,"N")+COUNTIF(AE$69:AE$73,"NT")+COUNTIF(AE$69:AE$73,"NTS")+COUNTIF(AE$69:AE$73,"NTS1")+COUNTIF(AE$69:AE$73,"NTSDS")+COUNTIF(AE$69:AE$73,"NTSDS1")+COUNTIF(AE$69:AE$73,"NTS5S")+COUNTIF(AE$69:AE$73,"NTS5S1")+COUNTIF(AE$69:AE$73,"S")</f>
        <v>0</v>
      </c>
      <c r="AF7" s="422">
        <f>COUNTIF(AF$14:AF$19,"N")+COUNTIF(AF$14:AF$19,"NT")+COUNTIF(AF$14:AF$19,"NTS1")+COUNTIF(AF$14:AF$19,"NTS")+COUNTIF(AF$14:AF$19,"NTSDS")+COUNTIF(AF$14:AF$19,"NTSDS1")+COUNTIF(AF$14:AF$19,"NTS5S")+COUNTIF(AF$14:AF$19,"NTS5S1")+COUNTIF(AF$14:AF$19,"S")+COUNTIF(AF$33:AF$38,"N")+COUNTIF(AF$33:AF$38,"NT")+COUNTIF(AF$33:AF$38,"NTS")+COUNTIF(AF$33:AF$38,"NTS1")+COUNTIF(AF$33:AF$38,"NTSDS")+COUNTIF(AF$33:AF$38,"NTSDS1")+COUNTIF(AF$33:AF$38,"NTS5S")+COUNTIF(AF$33:AF$38,"NTS5S1")+COUNTIF(AF$33:AF$38,"S")+COUNTIF(AF$52:AF$56,"N")+COUNTIF(AF$52:AF$56,"NT")+COUNTIF(AF$52:AF$56,"NTS")+COUNTIF(AF$52:AF$56,"NTS1")+COUNTIF(AF$52:AF$56,"NTSDS")+COUNTIF(AF$52:AF$56,"NTSDS1")+COUNTIF(AF$52:AF$56,"NTS5S")+COUNTIF(AF$52:AF$56,"NTS5S1")+COUNTIF(AF$52:AF$56,"S")+COUNTIF(AF$69:AF$73,"N")+COUNTIF(AF$69:AF$73,"NT")+COUNTIF(AF$69:AF$73,"NTS")+COUNTIF(AF$69:AF$73,"NTS1")+COUNTIF(AF$69:AF$73,"NTSDS")+COUNTIF(AF$69:AF$73,"NTSDS1")+COUNTIF(AF$69:AF$73,"NTS5S")+COUNTIF(AF$69:AF$73,"NTS5S1")+COUNTIF(AF$69:AF$73,"S")</f>
        <v>0</v>
      </c>
      <c r="AG7" s="422">
        <f>COUNTIF(AG$14:AG$19,"N")+COUNTIF(AG$14:AG$19,"NT")+COUNTIF(AG$14:AG$19,"NTS1")+COUNTIF(AG$14:AG$19,"NTS")+COUNTIF(AG$14:AG$19,"NTSDS")+COUNTIF(AG$14:AG$19,"NTSDS1")+COUNTIF(AG$14:AG$19,"NTS5S")+COUNTIF(AG$14:AG$19,"NTS5S1")+COUNTIF(AG$14:AG$19,"S")+COUNTIF(AG$33:AG$38,"N")+COUNTIF(AG$33:AG$38,"NT")+COUNTIF(AG$33:AG$38,"NTS")+COUNTIF(AG$33:AG$38,"NTS1")+COUNTIF(AG$33:AG$38,"NTSDS")+COUNTIF(AG$33:AG$38,"NTSDS1")+COUNTIF(AG$33:AG$38,"NTS5S")+COUNTIF(AG$33:AG$38,"NTS5S1")+COUNTIF(AG$33:AG$38,"S")+COUNTIF(AG$52:AG$56,"N")+COUNTIF(AG$52:AG$56,"NT")+COUNTIF(AG$52:AG$56,"NTS")+COUNTIF(AG$52:AG$56,"NTS1")+COUNTIF(AG$52:AG$56,"NTSDS")+COUNTIF(AG$52:AG$56,"NTSDS1")+COUNTIF(AG$52:AG$56,"NTS5S")+COUNTIF(AG$52:AG$56,"NTS5S1")+COUNTIF(AG$52:AG$56,"S")+COUNTIF(AG$69:AG$73,"N")+COUNTIF(AG$69:AG$73,"NT")+COUNTIF(AG$69:AG$73,"NTS")+COUNTIF(AG$69:AG$73,"NTS1")+COUNTIF(AG$69:AG$73,"NTSDS")+COUNTIF(AG$69:AG$73,"NTSDS1")+COUNTIF(AG$69:AG$73,"NTS5S")+COUNTIF(AG$69:AG$73,"NTS5S1")+COUNTIF(AG$69:AG$73,"S")</f>
        <v>0</v>
      </c>
      <c r="AH7" s="439">
        <f>COUNTIF(AH$14:AH$19,"N")+COUNTIF(AH$14:AH$19,"NT")+COUNTIF(AH$14:AH$19,"NTS1")+COUNTIF(AH$14:AH$19,"NTS")+COUNTIF(AH$14:AH$19,"NTSDS")+COUNTIF(AH$14:AH$19,"NTSDS1")+COUNTIF(AH$14:AH$19,"NTS5S")+COUNTIF(AH$14:AH$19,"NTS5S1")+COUNTIF(AH$14:AH$19,"S")+COUNTIF(AH$33:AH$38,"N")+COUNTIF(AH$33:AH$38,"NT")+COUNTIF(AH$33:AH$38,"NTS")+COUNTIF(AH$33:AH$38,"NTS1")+COUNTIF(AH$33:AH$38,"NTSDS")+COUNTIF(AH$33:AH$38,"NTSDS1")+COUNTIF(AH$33:AH$38,"NTS5S")+COUNTIF(AH$33:AH$38,"NTS5S1")+COUNTIF(AH$33:AH$38,"S")+COUNTIF(AH$52:AH$56,"N")+COUNTIF(AH$52:AH$56,"NT")+COUNTIF(AH$52:AH$56,"NTS")+COUNTIF(AH$52:AH$56,"NTS1")+COUNTIF(AH$52:AH$56,"NTSDS")+COUNTIF(AH$52:AH$56,"NTSDS1")+COUNTIF(AH$52:AH$56,"NTS5S")+COUNTIF(AH$52:AH$56,"NTS5S1")+COUNTIF(AH$52:AH$56,"S")+COUNTIF(AH$69:AH$73,"N")+COUNTIF(AH$69:AH$73,"NT")+COUNTIF(AH$69:AH$73,"NTS")+COUNTIF(AH$69:AH$73,"NTS1")+COUNTIF(AH$69:AH$73,"NTSDS")+COUNTIF(AH$69:AH$73,"NTSDS1")+COUNTIF(AH$69:AH$73,"NTS5S")+COUNTIF(AH$69:AH$73,"NTS5S1")+COUNTIF(AH$69:AH$73,"S")</f>
        <v>0</v>
      </c>
      <c r="AI7" s="12"/>
      <c r="AJ7" s="36"/>
      <c r="AK7" s="36"/>
      <c r="AL7" s="36"/>
      <c r="AM7" s="36"/>
      <c r="AN7" s="36"/>
      <c r="AO7" s="36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6"/>
      <c r="BB7" s="507"/>
      <c r="BC7" s="579"/>
      <c r="BD7" s="578"/>
      <c r="BE7" s="580"/>
      <c r="BF7" s="581"/>
      <c r="BG7" s="581"/>
      <c r="BH7" s="581"/>
      <c r="BI7" s="581"/>
      <c r="BJ7" s="581"/>
      <c r="BK7" s="582"/>
      <c r="BL7" s="578"/>
      <c r="BM7" s="578"/>
      <c r="BN7" s="578"/>
      <c r="BO7" s="578"/>
      <c r="BP7" s="578"/>
      <c r="BQ7" s="578"/>
      <c r="BR7" s="578"/>
      <c r="BS7" s="578"/>
      <c r="BT7" s="578"/>
      <c r="BU7" s="578"/>
    </row>
    <row r="8" spans="1:93" ht="17.100000000000001" customHeight="1" thickBot="1" x14ac:dyDescent="0.3">
      <c r="A8" s="511"/>
      <c r="B8" s="578" t="s">
        <v>3</v>
      </c>
      <c r="C8" s="35">
        <v>8</v>
      </c>
      <c r="D8" s="422">
        <f>COUNTIF(D$20:D$29,"N")+COUNTIF(D$20:D$29,"NT")+COUNTIF(D$20:D$29,"NTS")+COUNTIF(D$20:D$29,"NTS1")+COUNTIF(D$20:D$29,"NTSDS")+COUNTIF(D$20:D$29,"NTSDS1")+COUNTIF(D$20:D$29,"NTS5S")+COUNTIF(D$20:D$29,"NTS5S1")+COUNTIF(D$20:D$29,"S")+COUNTIF(D$20:D$29,"NTS4S")+COUNTIF(D$20:D$29,"NTS4S1")+COUNTIF(D$38:D$45,"N")+COUNTIF(D$38:D$45,"NT")+COUNTIF(D$38:D$45,"NTS")+COUNTIF(D$38:D$45,"NTS1")+COUNTIF(D$38:D$45,"NTSDS")+COUNTIF(D$38:D$45,"NTSDS1")+COUNTIF(D$38:D$45,"NTS5S")+COUNTIF(D$38:D$45,"NTS5S1")+COUNTIF(D$38:D$45,"S")+COUNTIF(D$38:D$45,"NTS4S")+COUNTIF(D$38:D$45,"NTS4S1")+COUNTIF(D$53:D$61,"N")+COUNTIF(D$53:D$61,"NT")+COUNTIF(D$53:D$61,"NTS")+COUNTIF(D$53:D$61,"NTS1")+COUNTIF(D$53:D$61,"NTSDS")+COUNTIF(D$53:D$61,"NTSDS1")+COUNTIF(D$53:D$61,"NTS5S")+COUNTIF(D$53:D$61,"NTS5S1")+COUNTIF(D$53:D$61,"S")+COUNTIF(D$53:D$61,"NTS4S")+COUNTIF(D$53:D$61,"NTS4S1")+COUNTIF(D$69:D$78,"N")+COUNTIF(D$69:D$78,"NT")+COUNTIF(D$69:D$78,"NTS")+COUNTIF(D$69:D$78,"NTS1")+COUNTIF(D$69:D$78,"NTSDS")+COUNTIF(D$69:D$78,"NTSDS1")+COUNTIF(D$69:D$78,"NTS5S")+COUNTIF(D$69:D$78,"NTS5S1")+COUNTIF(D$69:D$78,"S")+COUNTIF(D$69:D$78,"NTS4S")+COUNTIF(D$69:D$78,"NTS4S1")</f>
        <v>0</v>
      </c>
      <c r="E8" s="4">
        <f>COUNTIF(E$20:E$29,"N")+COUNTIF(E$20:E$29,"NT")+COUNTIF(E$20:E$29,"NTS")+COUNTIF(E$20:E$29,"NTS1")+COUNTIF(E$20:E$29,"NTSDS")+COUNTIF(E$20:E$29,"NTSDS1")+COUNTIF(E$20:E$29,"NTS5S")+COUNTIF(E$20:E$29,"NTS5S1")+COUNTIF(E$20:E$29,"S")+COUNTIF(E$20:E$29,"NTS4S")+COUNTIF(E$20:E$29,"NTS4S1")+COUNTIF(E$38:E$45,"N")+COUNTIF(E$38:E$45,"NT")+COUNTIF(E$38:E$45,"NTS")+COUNTIF(E$38:E$45,"NTS1")+COUNTIF(E$38:E$45,"NTSDS")+COUNTIF(E$38:E$45,"NTSDS1")+COUNTIF(E$38:E$45,"NTS5S")+COUNTIF(E$38:E$45,"NTS5S1")+COUNTIF(E$38:E$45,"S")+COUNTIF(E$38:E$45,"NTS4S")+COUNTIF(E$38:E$45,"NTS4S1")+COUNTIF(E$53:E$61,"N")+COUNTIF(E$53:E$61,"NT")+COUNTIF(E$53:E$61,"NTS")+COUNTIF(E$53:E$61,"NTS1")+COUNTIF(E$53:E$61,"NTSDS")+COUNTIF(E$53:E$61,"NTSDS1")+COUNTIF(E$53:E$61,"NTS5S")+COUNTIF(E$53:E$61,"NTS5S1")+COUNTIF(E$53:E$61,"S")+COUNTIF(E$53:E$61,"NTS4S")+COUNTIF(E$53:E$61,"NTS4S1")+COUNTIF(E$69:E$78,"N")+COUNTIF(E$69:E$78,"NT")+COUNTIF(E$69:E$78,"NTS")+COUNTIF(E$69:E$78,"NTS1")+COUNTIF(E$69:E$78,"NTSDS")+COUNTIF(E$69:E$78,"NTSDS1")+COUNTIF(E$69:E$78,"NTS5S")+COUNTIF(E$69:E$78,"NTS5S1")+COUNTIF(E$69:E$78,"S")+COUNTIF(E$69:E$78,"NTS4S")+COUNTIF(E$69:E$78,"NTS4S1")</f>
        <v>8</v>
      </c>
      <c r="F8" s="4">
        <f>COUNTIF(F$20:F$29,"N")+COUNTIF(F$20:F$29,"NT")+COUNTIF(F$20:F$29,"NTS")+COUNTIF(F$20:F$29,"NTS1")+COUNTIF(F$20:F$29,"NTSDS")+COUNTIF(F$20:F$29,"NTSDS1")+COUNTIF(F$20:F$29,"NTS5S")+COUNTIF(F$20:F$29,"NTS5S1")+COUNTIF(F$20:F$29,"S")+COUNTIF(F$20:F$29,"NTS4S")+COUNTIF(F$20:F$29,"NTS4S1")+COUNTIF(F$38:F$45,"N")+COUNTIF(F$38:F$45,"NT")+COUNTIF(F$38:F$45,"NTS")+COUNTIF(F$38:F$45,"NTS1")+COUNTIF(F$38:F$45,"NTSDS")+COUNTIF(F$38:F$45,"NTSDS1")+COUNTIF(F$38:F$45,"NTS5S")+COUNTIF(F$38:F$45,"NTS5S1")+COUNTIF(F$38:F$45,"S")+COUNTIF(F$38:F$45,"NTS4S")+COUNTIF(F$38:F$45,"NTS4S1")+COUNTIF(F$53:F$61,"N")+COUNTIF(F$53:F$61,"NT")+COUNTIF(F$53:F$61,"NTS")+COUNTIF(F$53:F$61,"NTS1")+COUNTIF(F$53:F$61,"NTSDS")+COUNTIF(F$53:F$61,"NTSDS1")+COUNTIF(F$53:F$61,"NTS5S")+COUNTIF(F$53:F$61,"NTS5S1")+COUNTIF(F$53:F$61,"S")+COUNTIF(F$53:F$61,"NTS4S")+COUNTIF(F$53:F$61,"NTS4S1")+COUNTIF(F$69:F$78,"N")+COUNTIF(F$69:F$78,"NT")+COUNTIF(F$69:F$78,"NTS")+COUNTIF(F$69:F$78,"NTS1")+COUNTIF(F$69:F$78,"NTSDS")+COUNTIF(F$69:F$78,"NTSDS1")+COUNTIF(F$69:F$78,"NTS5S")+COUNTIF(F$69:F$78,"NTS5S1")+COUNTIF(F$69:F$78,"S")+COUNTIF(F$69:F$78,"NTS4S")+COUNTIF(F$69:F$78,"NTS4S1")</f>
        <v>8</v>
      </c>
      <c r="G8" s="4">
        <f>COUNTIF(G$20:G$29,"N")+COUNTIF(G$20:G$29,"NT")+COUNTIF(G$20:G$29,"NTS")+COUNTIF(G$20:G$29,"NTS1")+COUNTIF(G$20:G$29,"NTSDS")+COUNTIF(G$20:G$29,"NTSDS1")+COUNTIF(G$20:G$29,"NTS5S")+COUNTIF(G$20:G$29,"NTS5S1")+COUNTIF(G$20:G$29,"S")+COUNTIF(G$20:G$29,"NTS4S")+COUNTIF(G$20:G$29,"NTS4S1")+COUNTIF(G$38:G$45,"N")+COUNTIF(G$38:G$45,"NT")+COUNTIF(G$38:G$45,"NTS")+COUNTIF(G$38:G$45,"NTS1")+COUNTIF(G$38:G$45,"NTSDS")+COUNTIF(G$38:G$45,"NTSDS1")+COUNTIF(G$38:G$45,"NTS5S")+COUNTIF(G$38:G$45,"NTS5S1")+COUNTIF(G$38:G$45,"S")+COUNTIF(G$38:G$45,"NTS4S")+COUNTIF(G$38:G$45,"NTS4S1")+COUNTIF(G$53:G$61,"N")+COUNTIF(G$53:G$61,"NT")+COUNTIF(G$53:G$61,"NTS")+COUNTIF(G$53:G$61,"NTS1")+COUNTIF(G$53:G$61,"NTSDS")+COUNTIF(G$53:G$61,"NTSDS1")+COUNTIF(G$53:G$61,"NTS5S")+COUNTIF(G$53:G$61,"NTS5S1")+COUNTIF(G$53:G$61,"S")+COUNTIF(G$53:G$61,"NTS4S")+COUNTIF(G$53:G$61,"NTS4S1")+COUNTIF(G$69:G$78,"N")+COUNTIF(G$69:G$78,"NT")+COUNTIF(G$69:G$78,"NTS")+COUNTIF(G$69:G$78,"NTS1")+COUNTIF(G$69:G$78,"NTSDS")+COUNTIF(G$69:G$78,"NTSDS1")+COUNTIF(G$69:G$78,"NTS5S")+COUNTIF(G$69:G$78,"NTS5S1")+COUNTIF(G$69:G$78,"S")+COUNTIF(G$69:G$78,"NTS4S")+COUNTIF(G$69:G$78,"NTS4S1")</f>
        <v>6</v>
      </c>
      <c r="H8" s="4">
        <f>COUNTIF(H$20:H$29,"N")+COUNTIF(H$20:H$29,"NT")+COUNTIF(H$20:H$29,"NTS")+COUNTIF(H$20:H$29,"NTS1")+COUNTIF(H$20:H$29,"NTSDS")+COUNTIF(H$20:H$29,"NTSDS1")+COUNTIF(H$20:H$29,"NTS5S")+COUNTIF(H$20:H$29,"NTS5S1")+COUNTIF(H$20:H$29,"S")+COUNTIF(H$20:H$29,"NTS4S")+COUNTIF(H$20:H$29,"NTS4S1")+COUNTIF(H$38:H$45,"N")+COUNTIF(H$38:H$45,"NT")+COUNTIF(H$38:H$45,"NTS")+COUNTIF(H$38:H$45,"NTS1")+COUNTIF(H$38:H$45,"NTSDS")+COUNTIF(H$38:H$45,"NTSDS1")+COUNTIF(H$38:H$45,"NTS5S")+COUNTIF(H$38:H$45,"NTS5S1")+COUNTIF(H$38:H$45,"S")+COUNTIF(H$38:H$45,"NTS4S")+COUNTIF(H$38:H$45,"NTS4S1")+COUNTIF(H$53:H$61,"N")+COUNTIF(H$53:H$61,"NT")+COUNTIF(H$53:H$61,"NTS")+COUNTIF(H$53:H$61,"NTS1")+COUNTIF(H$53:H$61,"NTSDS")+COUNTIF(H$53:H$61,"NTSDS1")+COUNTIF(H$53:H$61,"NTS5S")+COUNTIF(H$53:H$61,"NTS5S1")+COUNTIF(H$53:H$61,"S")+COUNTIF(H$53:H$61,"NTS4S")+COUNTIF(H$53:H$61,"NTS4S1")+COUNTIF(H$69:H$78,"N")+COUNTIF(H$69:H$78,"NT")+COUNTIF(H$69:H$78,"NTS")+COUNTIF(H$69:H$78,"NTS1")+COUNTIF(H$69:H$78,"NTSDS")+COUNTIF(H$69:H$78,"NTSDS1")+COUNTIF(H$69:H$78,"NTS5S")+COUNTIF(H$69:H$78,"NTS5S1")+COUNTIF(H$69:H$78,"S")+COUNTIF(H$69:H$78,"NTS4S")+COUNTIF(H$69:H$78,"NTS4S1")</f>
        <v>7</v>
      </c>
      <c r="I8" s="4">
        <f>COUNTIF(I$20:I$29,"N")+COUNTIF(I$20:I$29,"NT")+COUNTIF(I$20:I$29,"NTS")+COUNTIF(I$20:I$29,"NTS1")+COUNTIF(I$20:I$29,"NTSDS")+COUNTIF(I$20:I$29,"NTSDS1")+COUNTIF(I$20:I$29,"NTS5S")+COUNTIF(I$20:I$29,"NTS5S1")+COUNTIF(I$20:I$29,"S")+COUNTIF(I$20:I$29,"NTS4S")+COUNTIF(I$20:I$29,"NTS4S1")+COUNTIF(I$38:I$45,"N")+COUNTIF(I$38:I$45,"NT")+COUNTIF(I$38:I$45,"NTS")+COUNTIF(I$38:I$45,"NTS1")+COUNTIF(I$38:I$45,"NTSDS")+COUNTIF(I$38:I$45,"NTSDS1")+COUNTIF(I$38:I$45,"NTS5S")+COUNTIF(I$38:I$45,"NTS5S1")+COUNTIF(I$38:I$45,"S")+COUNTIF(I$38:I$45,"NTS4S")+COUNTIF(I$38:I$45,"NTS4S1")+COUNTIF(I$53:I$61,"N")+COUNTIF(I$53:I$61,"NT")+COUNTIF(I$53:I$61,"NTS")+COUNTIF(I$53:I$61,"NTS1")+COUNTIF(I$53:I$61,"NTSDS")+COUNTIF(I$53:I$61,"NTSDS1")+COUNTIF(I$53:I$61,"NTS5S")+COUNTIF(I$53:I$61,"NTS5S1")+COUNTIF(I$53:I$61,"S")+COUNTIF(I$53:I$61,"NTS4S")+COUNTIF(I$53:I$61,"NTS4S1")+COUNTIF(I$69:I$78,"N")+COUNTIF(I$69:I$78,"NT")+COUNTIF(I$69:I$78,"NTS")+COUNTIF(I$69:I$78,"NTS1")+COUNTIF(I$69:I$78,"NTSDS")+COUNTIF(I$69:I$78,"NTSDS1")+COUNTIF(I$69:I$78,"NTS5S")+COUNTIF(I$69:I$78,"NTS5S1")+COUNTIF(I$69:I$78,"S")+COUNTIF(I$69:I$78,"NTS4S")+COUNTIF(I$69:I$78,"NTS4S1")</f>
        <v>8</v>
      </c>
      <c r="J8" s="4">
        <f>COUNTIF(J$20:J$29,"N")+COUNTIF(J$20:J$29,"NT")+COUNTIF(J$20:J$29,"NTS")+COUNTIF(J$20:J$29,"NTS1")+COUNTIF(J$20:J$29,"NTSDS")+COUNTIF(J$20:J$29,"NTSDS1")+COUNTIF(J$20:J$29,"NTS5S")+COUNTIF(J$20:J$29,"NTS5S1")+COUNTIF(J$20:J$29,"S")+COUNTIF(J$20:J$29,"NTS4S")+COUNTIF(J$20:J$29,"NTS4S1")+COUNTIF(J$38:J$45,"N")+COUNTIF(J$38:J$45,"NT")+COUNTIF(J$38:J$45,"NTS")+COUNTIF(J$38:J$45,"NTS1")+COUNTIF(J$38:J$45,"NTSDS")+COUNTIF(J$38:J$45,"NTSDS1")+COUNTIF(J$38:J$45,"NTS5S")+COUNTIF(J$38:J$45,"NTS5S1")+COUNTIF(J$38:J$45,"S")+COUNTIF(J$38:J$45,"NTS4S")+COUNTIF(J$38:J$45,"NTS4S1")+COUNTIF(J$53:J$61,"N")+COUNTIF(J$53:J$61,"NT")+COUNTIF(J$53:J$61,"NTS")+COUNTIF(J$53:J$61,"NTS1")+COUNTIF(J$53:J$61,"NTSDS")+COUNTIF(J$53:J$61,"NTSDS1")+COUNTIF(J$53:J$61,"NTS5S")+COUNTIF(J$53:J$61,"NTS5S1")+COUNTIF(J$53:J$61,"S")+COUNTIF(J$53:J$61,"NTS4S")+COUNTIF(J$53:J$61,"NTS4S1")+COUNTIF(J$69:J$78,"N")+COUNTIF(J$69:J$78,"NT")+COUNTIF(J$69:J$78,"NTS")+COUNTIF(J$69:J$78,"NTS1")+COUNTIF(J$69:J$78,"NTSDS")+COUNTIF(J$69:J$78,"NTSDS1")+COUNTIF(J$69:J$78,"NTS5S")+COUNTIF(J$69:J$78,"NTS5S1")+COUNTIF(J$69:J$78,"S")+COUNTIF(J$69:J$78,"NTS4S")+COUNTIF(J$69:J$78,"NTS4S1")</f>
        <v>5</v>
      </c>
      <c r="K8" s="4">
        <f>COUNTIF(K$20:K$29,"N")+COUNTIF(K$20:K$29,"NT")+COUNTIF(K$20:K$29,"NTS")+COUNTIF(K$20:K$29,"NTS1")+COUNTIF(K$20:K$29,"NTSDS")+COUNTIF(K$20:K$29,"NTSDS1")+COUNTIF(K$20:K$29,"NTS5S")+COUNTIF(K$20:K$29,"NTS5S1")+COUNTIF(K$20:K$29,"S")+COUNTIF(K$20:K$29,"NTS4S")+COUNTIF(K$20:K$29,"NTS4S1")+COUNTIF(K$38:K$45,"N")+COUNTIF(K$38:K$45,"NT")+COUNTIF(K$38:K$45,"NTS")+COUNTIF(K$38:K$45,"NTS1")+COUNTIF(K$38:K$45,"NTSDS")+COUNTIF(K$38:K$45,"NTSDS1")+COUNTIF(K$38:K$45,"NTS5S")+COUNTIF(K$38:K$45,"NTS5S1")+COUNTIF(K$38:K$45,"S")+COUNTIF(K$38:K$45,"NTS4S")+COUNTIF(K$38:K$45,"NTS4S1")+COUNTIF(K$53:K$61,"N")+COUNTIF(K$53:K$61,"NT")+COUNTIF(K$53:K$61,"NTS")+COUNTIF(K$53:K$61,"NTS1")+COUNTIF(K$53:K$61,"NTSDS")+COUNTIF(K$53:K$61,"NTSDS1")+COUNTIF(K$53:K$61,"NTS5S")+COUNTIF(K$53:K$61,"NTS5S1")+COUNTIF(K$53:K$61,"S")+COUNTIF(K$53:K$61,"NTS4S")+COUNTIF(K$53:K$61,"NTS4S1")+COUNTIF(K$69:K$78,"N")+COUNTIF(K$69:K$78,"NT")+COUNTIF(K$69:K$78,"NTS")+COUNTIF(K$69:K$78,"NTS1")+COUNTIF(K$69:K$78,"NTSDS")+COUNTIF(K$69:K$78,"NTSDS1")+COUNTIF(K$69:K$78,"NTS5S")+COUNTIF(K$69:K$78,"NTS5S1")+COUNTIF(K$69:K$78,"S")+COUNTIF(K$69:K$78,"NTS4S")+COUNTIF(K$69:K$78,"NTS4S1")</f>
        <v>6</v>
      </c>
      <c r="L8" s="4">
        <f>COUNTIF(L$20:L$29,"N")+COUNTIF(L$20:L$29,"NT")+COUNTIF(L$20:L$29,"NTS")+COUNTIF(L$20:L$29,"NTS1")+COUNTIF(L$20:L$29,"NTSDS")+COUNTIF(L$20:L$29,"NTSDS1")+COUNTIF(L$20:L$29,"NTS5S")+COUNTIF(L$20:L$29,"NTS5S1")+COUNTIF(L$20:L$29,"S")+COUNTIF(L$20:L$29,"NTS4S")+COUNTIF(L$20:L$29,"NTS4S1")+COUNTIF(L$38:L$45,"N")+COUNTIF(L$38:L$45,"NT")+COUNTIF(L$38:L$45,"NTS")+COUNTIF(L$38:L$45,"NTS1")+COUNTIF(L$38:L$45,"NTSDS")+COUNTIF(L$38:L$45,"NTSDS1")+COUNTIF(L$38:L$45,"NTS5S")+COUNTIF(L$38:L$45,"NTS5S1")+COUNTIF(L$38:L$45,"S")+COUNTIF(L$38:L$45,"NTS4S")+COUNTIF(L$38:L$45,"NTS4S1")+COUNTIF(L$53:L$61,"N")+COUNTIF(L$53:L$61,"NT")+COUNTIF(L$53:L$61,"NTS")+COUNTIF(L$53:L$61,"NTS1")+COUNTIF(L$53:L$61,"NTSDS")+COUNTIF(L$53:L$61,"NTSDS1")+COUNTIF(L$53:L$61,"NTS5S")+COUNTIF(L$53:L$61,"NTS5S1")+COUNTIF(L$53:L$61,"S")+COUNTIF(L$53:L$61,"NTS4S")+COUNTIF(L$53:L$61,"NTS4S1")+COUNTIF(L$69:L$78,"N")+COUNTIF(L$69:L$78,"NT")+COUNTIF(L$69:L$78,"NTS")+COUNTIF(L$69:L$78,"NTS1")+COUNTIF(L$69:L$78,"NTSDS")+COUNTIF(L$69:L$78,"NTSDS1")+COUNTIF(L$69:L$78,"NTS5S")+COUNTIF(L$69:L$78,"NTS5S1")+COUNTIF(L$69:L$78,"S")+COUNTIF(L$69:L$78,"NTS4S")+COUNTIF(L$69:L$78,"NTS4S1")</f>
        <v>7</v>
      </c>
      <c r="M8" s="4">
        <f>COUNTIF(M$20:M$29,"N")+COUNTIF(M$20:M$29,"NT")+COUNTIF(M$20:M$29,"NTS")+COUNTIF(M$20:M$29,"NTS1")+COUNTIF(M$20:M$29,"NTSDS")+COUNTIF(M$20:M$29,"NTSDS1")+COUNTIF(M$20:M$29,"NTS5S")+COUNTIF(M$20:M$29,"NTS5S1")+COUNTIF(M$20:M$29,"S")+COUNTIF(M$20:M$29,"NTS4S")+COUNTIF(M$20:M$29,"NTS4S1")+COUNTIF(M$38:M$45,"N")+COUNTIF(M$38:M$45,"NT")+COUNTIF(M$38:M$45,"NTS")+COUNTIF(M$38:M$45,"NTS1")+COUNTIF(M$38:M$45,"NTSDS")+COUNTIF(M$38:M$45,"NTSDS1")+COUNTIF(M$38:M$45,"NTS5S")+COUNTIF(M$38:M$45,"NTS5S1")+COUNTIF(M$38:M$45,"S")+COUNTIF(M$38:M$45,"NTS4S")+COUNTIF(M$38:M$45,"NTS4S1")+COUNTIF(M$53:M$61,"N")+COUNTIF(M$53:M$61,"NT")+COUNTIF(M$53:M$61,"NTS")+COUNTIF(M$53:M$61,"NTS1")+COUNTIF(M$53:M$61,"NTSDS")+COUNTIF(M$53:M$61,"NTSDS1")+COUNTIF(M$53:M$61,"NTS5S")+COUNTIF(M$53:M$61,"NTS5S1")+COUNTIF(M$53:M$61,"S")+COUNTIF(M$53:M$61,"NTS4S")+COUNTIF(M$53:M$61,"NTS4S1")+COUNTIF(M$69:M$78,"N")+COUNTIF(M$69:M$78,"NT")+COUNTIF(M$69:M$78,"NTS")+COUNTIF(M$69:M$78,"NTS1")+COUNTIF(M$69:M$78,"NTSDS")+COUNTIF(M$69:M$78,"NTSDS1")+COUNTIF(M$69:M$78,"NTS5S")+COUNTIF(M$69:M$78,"NTS5S1")+COUNTIF(M$69:M$78,"S")+COUNTIF(M$69:M$78,"NTS4S")+COUNTIF(M$69:M$78,"NTS4S1")</f>
        <v>6</v>
      </c>
      <c r="N8" s="4">
        <f>COUNTIF(N$20:N$29,"N")+COUNTIF(N$20:N$29,"NT")+COUNTIF(N$20:N$29,"NTS")+COUNTIF(N$20:N$29,"NTS1")+COUNTIF(N$20:N$29,"NTSDS")+COUNTIF(N$20:N$29,"NTSDS1")+COUNTIF(N$20:N$29,"NTS5S")+COUNTIF(N$20:N$29,"NTS5S1")+COUNTIF(N$20:N$29,"S")+COUNTIF(N$20:N$29,"NTS4S")+COUNTIF(N$20:N$29,"NTS4S1")+COUNTIF(N$38:N$45,"N")+COUNTIF(N$38:N$45,"NT")+COUNTIF(N$38:N$45,"NTS")+COUNTIF(N$38:N$45,"NTS1")+COUNTIF(N$38:N$45,"NTSDS")+COUNTIF(N$38:N$45,"NTSDS1")+COUNTIF(N$38:N$45,"NTS5S")+COUNTIF(N$38:N$45,"NTS5S1")+COUNTIF(N$38:N$45,"S")+COUNTIF(N$38:N$45,"NTS4S")+COUNTIF(N$38:N$45,"NTS4S1")+COUNTIF(N$53:N$61,"N")+COUNTIF(N$53:N$61,"NT")+COUNTIF(N$53:N$61,"NTS")+COUNTIF(N$53:N$61,"NTS1")+COUNTIF(N$53:N$61,"NTSDS")+COUNTIF(N$53:N$61,"NTSDS1")+COUNTIF(N$53:N$61,"NTS5S")+COUNTIF(N$53:N$61,"NTS5S1")+COUNTIF(N$53:N$61,"S")+COUNTIF(N$53:N$61,"NTS4S")+COUNTIF(N$53:N$61,"NTS4S1")+COUNTIF(N$69:N$78,"N")+COUNTIF(N$69:N$78,"NT")+COUNTIF(N$69:N$78,"NTS")+COUNTIF(N$69:N$78,"NTS1")+COUNTIF(N$69:N$78,"NTSDS")+COUNTIF(N$69:N$78,"NTSDS1")+COUNTIF(N$69:N$78,"NTS5S")+COUNTIF(N$69:N$78,"NTS5S1")+COUNTIF(N$69:N$78,"S")+COUNTIF(N$69:N$78,"NTS4S")+COUNTIF(N$69:N$78,"NTS4S1")</f>
        <v>7</v>
      </c>
      <c r="O8" s="4">
        <f>COUNTIF(O$20:O$29,"N")+COUNTIF(O$20:O$29,"NT")+COUNTIF(O$20:O$29,"NTS")+COUNTIF(O$20:O$29,"NTS1")+COUNTIF(O$20:O$29,"NTSDS")+COUNTIF(O$20:O$29,"NTSDS1")+COUNTIF(O$20:O$29,"NTS5S")+COUNTIF(O$20:O$29,"NTS5S1")+COUNTIF(O$20:O$29,"S")+COUNTIF(O$20:O$29,"NTS4S")+COUNTIF(O$20:O$29,"NTS4S1")+COUNTIF(O$38:O$45,"N")+COUNTIF(O$38:O$45,"NT")+COUNTIF(O$38:O$45,"NTS")+COUNTIF(O$38:O$45,"NTS1")+COUNTIF(O$38:O$45,"NTSDS")+COUNTIF(O$38:O$45,"NTSDS1")+COUNTIF(O$38:O$45,"NTS5S")+COUNTIF(O$38:O$45,"NTS5S1")+COUNTIF(O$38:O$45,"S")+COUNTIF(O$38:O$45,"NTS4S")+COUNTIF(O$38:O$45,"NTS4S1")+COUNTIF(O$53:O$61,"N")+COUNTIF(O$53:O$61,"NT")+COUNTIF(O$53:O$61,"NTS")+COUNTIF(O$53:O$61,"NTS1")+COUNTIF(O$53:O$61,"NTSDS")+COUNTIF(O$53:O$61,"NTSDS1")+COUNTIF(O$53:O$61,"NTS5S")+COUNTIF(O$53:O$61,"NTS5S1")+COUNTIF(O$53:O$61,"S")+COUNTIF(O$53:O$61,"NTS4S")+COUNTIF(O$53:O$61,"NTS4S1")+COUNTIF(O$69:O$78,"N")+COUNTIF(O$69:O$78,"NT")+COUNTIF(O$69:O$78,"NTS")+COUNTIF(O$69:O$78,"NTS1")+COUNTIF(O$69:O$78,"NTSDS")+COUNTIF(O$69:O$78,"NTSDS1")+COUNTIF(O$69:O$78,"NTS5S")+COUNTIF(O$69:O$78,"NTS5S1")+COUNTIF(O$69:O$78,"S")+COUNTIF(O$69:O$78,"NTS4S")+COUNTIF(O$69:O$78,"NTS4S1")</f>
        <v>6</v>
      </c>
      <c r="P8" s="4">
        <f>COUNTIF(P$20:P$29,"N")+COUNTIF(P$20:P$29,"NT")+COUNTIF(P$20:P$29,"NTS")+COUNTIF(P$20:P$29,"NTS1")+COUNTIF(P$20:P$29,"NTSDS")+COUNTIF(P$20:P$29,"NTSDS1")+COUNTIF(P$20:P$29,"NTS5S")+COUNTIF(P$20:P$29,"NTS5S1")+COUNTIF(P$20:P$29,"S")+COUNTIF(P$20:P$29,"NTS4S")+COUNTIF(P$20:P$29,"NTS4S1")+COUNTIF(P$38:P$45,"N")+COUNTIF(P$38:P$45,"NT")+COUNTIF(P$38:P$45,"NTS")+COUNTIF(P$38:P$45,"NTS1")+COUNTIF(P$38:P$45,"NTSDS")+COUNTIF(P$38:P$45,"NTSDS1")+COUNTIF(P$38:P$45,"NTS5S")+COUNTIF(P$38:P$45,"NTS5S1")+COUNTIF(P$38:P$45,"S")+COUNTIF(P$38:P$45,"NTS4S")+COUNTIF(P$38:P$45,"NTS4S1")+COUNTIF(P$53:P$61,"N")+COUNTIF(P$53:P$61,"NT")+COUNTIF(P$53:P$61,"NTS")+COUNTIF(P$53:P$61,"NTS1")+COUNTIF(P$53:P$61,"NTSDS")+COUNTIF(P$53:P$61,"NTSDS1")+COUNTIF(P$53:P$61,"NTS5S")+COUNTIF(P$53:P$61,"NTS5S1")+COUNTIF(P$53:P$61,"S")+COUNTIF(P$53:P$61,"NTS4S")+COUNTIF(P$53:P$61,"NTS4S1")+COUNTIF(P$69:P$78,"N")+COUNTIF(P$69:P$78,"NT")+COUNTIF(P$69:P$78,"NTS")+COUNTIF(P$69:P$78,"NTS1")+COUNTIF(P$69:P$78,"NTSDS")+COUNTIF(P$69:P$78,"NTSDS1")+COUNTIF(P$69:P$78,"NTS5S")+COUNTIF(P$69:P$78,"NTS5S1")+COUNTIF(P$69:P$78,"S")+COUNTIF(P$69:P$78,"NTS4S")+COUNTIF(P$69:P$78,"NTS4S1")</f>
        <v>6</v>
      </c>
      <c r="Q8" s="4">
        <f>COUNTIF(Q$20:Q$29,"N")+COUNTIF(Q$20:Q$29,"NT")+COUNTIF(Q$20:Q$29,"NTS")+COUNTIF(Q$20:Q$29,"NTS1")+COUNTIF(Q$20:Q$29,"NTSDS")+COUNTIF(Q$20:Q$29,"NTSDS1")+COUNTIF(Q$20:Q$29,"NTS5S")+COUNTIF(Q$20:Q$29,"NTS5S1")+COUNTIF(Q$20:Q$29,"S")+COUNTIF(Q$20:Q$29,"NTS4S")+COUNTIF(Q$20:Q$29,"NTS4S1")+COUNTIF(Q$38:Q$45,"N")+COUNTIF(Q$38:Q$45,"NT")+COUNTIF(Q$38:Q$45,"NTS")+COUNTIF(Q$38:Q$45,"NTS1")+COUNTIF(Q$38:Q$45,"NTSDS")+COUNTIF(Q$38:Q$45,"NTSDS1")+COUNTIF(Q$38:Q$45,"NTS5S")+COUNTIF(Q$38:Q$45,"NTS5S1")+COUNTIF(Q$38:Q$45,"S")+COUNTIF(Q$38:Q$45,"NTS4S")+COUNTIF(Q$38:Q$45,"NTS4S1")+COUNTIF(Q$53:Q$61,"N")+COUNTIF(Q$53:Q$61,"NT")+COUNTIF(Q$53:Q$61,"NTS")+COUNTIF(Q$53:Q$61,"NTS1")+COUNTIF(Q$53:Q$61,"NTSDS")+COUNTIF(Q$53:Q$61,"NTSDS1")+COUNTIF(Q$53:Q$61,"NTS5S")+COUNTIF(Q$53:Q$61,"NTS5S1")+COUNTIF(Q$53:Q$61,"S")+COUNTIF(Q$53:Q$61,"NTS4S")+COUNTIF(Q$53:Q$61,"NTS4S1")+COUNTIF(Q$69:Q$78,"N")+COUNTIF(Q$69:Q$78,"NT")+COUNTIF(Q$69:Q$78,"NTS")+COUNTIF(Q$69:Q$78,"NTS1")+COUNTIF(Q$69:Q$78,"NTSDS")+COUNTIF(Q$69:Q$78,"NTSDS1")+COUNTIF(Q$69:Q$78,"NTS5S")+COUNTIF(Q$69:Q$78,"NTS5S1")+COUNTIF(Q$69:Q$78,"S")+COUNTIF(Q$69:Q$78,"NTS4S")+COUNTIF(Q$69:Q$78,"NTS4S1")</f>
        <v>7</v>
      </c>
      <c r="R8" s="4">
        <f>COUNTIF(R$20:R$29,"N")+COUNTIF(R$20:R$29,"NT")+COUNTIF(R$20:R$29,"NTS")+COUNTIF(R$20:R$29,"NTS1")+COUNTIF(R$20:R$29,"NTSDS")+COUNTIF(R$20:R$29,"NTSDS1")+COUNTIF(R$20:R$29,"NTS5S")+COUNTIF(R$20:R$29,"NTS5S1")+COUNTIF(R$20:R$29,"S")+COUNTIF(R$20:R$29,"NTS4S")+COUNTIF(R$20:R$29,"NTS4S1")+COUNTIF(R$38:R$45,"N")+COUNTIF(R$38:R$45,"NT")+COUNTIF(R$38:R$45,"NTS")+COUNTIF(R$38:R$45,"NTS1")+COUNTIF(R$38:R$45,"NTSDS")+COUNTIF(R$38:R$45,"NTSDS1")+COUNTIF(R$38:R$45,"NTS5S")+COUNTIF(R$38:R$45,"NTS5S1")+COUNTIF(R$38:R$45,"S")+COUNTIF(R$38:R$45,"NTS4S")+COUNTIF(R$38:R$45,"NTS4S1")+COUNTIF(R$53:R$61,"N")+COUNTIF(R$53:R$61,"NT")+COUNTIF(R$53:R$61,"NTS")+COUNTIF(R$53:R$61,"NTS1")+COUNTIF(R$53:R$61,"NTSDS")+COUNTIF(R$53:R$61,"NTSDS1")+COUNTIF(R$53:R$61,"NTS5S")+COUNTIF(R$53:R$61,"NTS5S1")+COUNTIF(R$53:R$61,"S")+COUNTIF(R$53:R$61,"NTS4S")+COUNTIF(R$53:R$61,"NTS4S1")+COUNTIF(R$69:R$78,"N")+COUNTIF(R$69:R$78,"NT")+COUNTIF(R$69:R$78,"NTS")+COUNTIF(R$69:R$78,"NTS1")+COUNTIF(R$69:R$78,"NTSDS")+COUNTIF(R$69:R$78,"NTSDS1")+COUNTIF(R$69:R$78,"NTS5S")+COUNTIF(R$69:R$78,"NTS5S1")+COUNTIF(R$69:R$78,"S")+COUNTIF(R$69:R$78,"NTS4S")+COUNTIF(R$69:R$78,"NTS4S1")</f>
        <v>6</v>
      </c>
      <c r="S8" s="457">
        <f>COUNTIF(S$20:S$29,"N")+COUNTIF(S$20:S$29,"NT")+COUNTIF(S$20:S$29,"NTS")+COUNTIF(S$20:S$29,"NTS1")+COUNTIF(S$20:S$29,"NTSDS")+COUNTIF(S$20:S$29,"NTSDS1")+COUNTIF(S$20:S$29,"NTS5S")+COUNTIF(S$20:S$29,"NTS5S1")+COUNTIF(S$20:S$29,"S")+COUNTIF(S$40:S$47,"N")+COUNTIF(S$40:S$47,"NT")+COUNTIF(S$40:S$47,"NTS")+COUNTIF(S$40:S$47,"NTS1")+COUNTIF(S$40:S$47,"NTSDS")+COUNTIF(S$40:S$47,"NTSDS1")+COUNTIF(S$40:S$47,"NTS5S")+COUNTIF(S$40:S$47,"NTS5S1")+COUNTIF(S$40:S$47,"S")+COUNTIF(S$58:S$66,"N")+COUNTIF(S$58:S$66,"NT")+COUNTIF(S$58:S$66,"NTS")+COUNTIF(S$58:S$66,"NTS1")+COUNTIF(S$58:S$66,"NTSDS")+COUNTIF(S$58:S$66,"NTSDS1")+COUNTIF(S$58:S$66,"NTS5S")+COUNTIF(S$58:S$66,"NTS5S1")+COUNTIF(S$58:S$66,"S")+COUNTIF(S$75:S$78,"N")+COUNTIF(S$75:S$78,"NT")+COUNTIF(S$75:S$78,"NTS")+COUNTIF(S$75:S$78,"NTS1")+COUNTIF(S$75:S$78,"NTSDS")+COUNTIF(S$75:S$78,"NTSDS1")+COUNTIF(S$75:S$78,"NTS5S")+COUNTIF(S$75:S$78,"NTS5S1")+COUNTIF(S$75:S$78,"S")</f>
        <v>0</v>
      </c>
      <c r="T8" s="457">
        <f>COUNTIF(T$20:T$29,"N")+COUNTIF(T$20:T$29,"NT")+COUNTIF(T$20:T$29,"NTS")+COUNTIF(T$20:T$29,"NTS1")+COUNTIF(T$20:T$29,"NTSDS")+COUNTIF(T$20:T$29,"NTSDS1")+COUNTIF(T$20:T$29,"NTS5S")+COUNTIF(T$20:T$29,"NTS5S1")+COUNTIF(T$20:T$29,"S")+COUNTIF(T$40:T$47,"N")+COUNTIF(T$40:T$47,"NT")+COUNTIF(T$40:T$47,"NTS")+COUNTIF(T$40:T$47,"NTS1")+COUNTIF(T$40:T$47,"NTSDS")+COUNTIF(T$40:T$47,"NTSDS1")+COUNTIF(T$40:T$47,"NTS5S")+COUNTIF(T$40:T$47,"NTS5S1")+COUNTIF(T$40:T$47,"S")+COUNTIF(T$58:T$66,"N")+COUNTIF(T$58:T$66,"NT")+COUNTIF(T$58:T$66,"NTS")+COUNTIF(T$58:T$66,"NTS1")+COUNTIF(T$58:T$66,"NTSDS")+COUNTIF(T$58:T$66,"NTSDS1")+COUNTIF(T$58:T$66,"NTS5S")+COUNTIF(T$58:T$66,"NTS5S1")+COUNTIF(T$58:T$66,"S")+COUNTIF(T$75:T$78,"N")+COUNTIF(T$75:T$78,"NT")+COUNTIF(T$75:T$78,"NTS")+COUNTIF(T$75:T$78,"NTS1")+COUNTIF(T$75:T$78,"NTSDS")+COUNTIF(T$75:T$78,"NTSDS1")+COUNTIF(T$75:T$78,"NTS5S")+COUNTIF(T$75:T$78,"NTS5S1")+COUNTIF(T$75:T$78,"S")</f>
        <v>0</v>
      </c>
      <c r="U8" s="457">
        <f>COUNTIF(U$20:U$29,"N")+COUNTIF(U$20:U$29,"NT")+COUNTIF(U$20:U$29,"NTS")+COUNTIF(U$20:U$29,"NTS1")+COUNTIF(U$20:U$29,"NTSDS")+COUNTIF(U$20:U$29,"NTSDS1")+COUNTIF(U$20:U$29,"NTS5S")+COUNTIF(U$20:U$29,"NTS5S1")+COUNTIF(U$20:U$29,"S")+COUNTIF(U$40:U$47,"N")+COUNTIF(U$40:U$47,"NT")+COUNTIF(U$40:U$47,"NTS")+COUNTIF(U$40:U$47,"NTS1")+COUNTIF(U$40:U$47,"NTSDS")+COUNTIF(U$40:U$47,"NTSDS1")+COUNTIF(U$40:U$47,"NTS5S")+COUNTIF(U$40:U$47,"NTS5S1")+COUNTIF(U$40:U$47,"S")+COUNTIF(U$58:U$66,"N")+COUNTIF(U$58:U$66,"NT")+COUNTIF(U$58:U$66,"NTS")+COUNTIF(U$58:U$66,"NTS1")+COUNTIF(U$58:U$66,"NTSDS")+COUNTIF(U$58:U$66,"NTSDS1")+COUNTIF(U$58:U$66,"NTS5S")+COUNTIF(U$58:U$66,"NTS5S1")+COUNTIF(U$58:U$66,"S")+COUNTIF(U$75:U$78,"N")+COUNTIF(U$75:U$78,"NT")+COUNTIF(U$75:U$78,"NTS")+COUNTIF(U$75:U$78,"NTS1")+COUNTIF(U$75:U$78,"NTSDS")+COUNTIF(U$75:U$78,"NTSDS1")+COUNTIF(U$75:U$78,"NTS5S")+COUNTIF(U$75:U$78,"NTS5S1")+COUNTIF(U$75:U$78,"S")</f>
        <v>0</v>
      </c>
      <c r="V8" s="457">
        <f>COUNTIF(V$20:V$29,"N")+COUNTIF(V$20:V$29,"NT")+COUNTIF(V$20:V$29,"NTS")+COUNTIF(V$20:V$29,"NTS1")+COUNTIF(V$20:V$29,"NTSDS")+COUNTIF(V$20:V$29,"NTSDS1")+COUNTIF(V$20:V$29,"NTS5S")+COUNTIF(V$20:V$29,"NTS5S1")+COUNTIF(V$20:V$29,"S")+COUNTIF(V$40:V$47,"N")+COUNTIF(V$40:V$47,"NT")+COUNTIF(V$40:V$47,"NTS")+COUNTIF(V$40:V$47,"NTS1")+COUNTIF(V$40:V$47,"NTSDS")+COUNTIF(V$40:V$47,"NTSDS1")+COUNTIF(V$40:V$47,"NTS5S")+COUNTIF(V$40:V$47,"NTS5S1")+COUNTIF(V$40:V$47,"S")+COUNTIF(V$58:V$66,"N")+COUNTIF(V$58:V$66,"NT")+COUNTIF(V$58:V$66,"NTS")+COUNTIF(V$58:V$66,"NTS1")+COUNTIF(V$58:V$66,"NTSDS")+COUNTIF(V$58:V$66,"NTSDS1")+COUNTIF(V$58:V$66,"NTS5S")+COUNTIF(V$58:V$66,"NTS5S1")+COUNTIF(V$58:V$66,"S")+COUNTIF(V$75:V$78,"N")+COUNTIF(V$75:V$78,"NT")+COUNTIF(V$75:V$78,"NTS")+COUNTIF(V$75:V$78,"NTS1")+COUNTIF(V$75:V$78,"NTSDS")+COUNTIF(V$75:V$78,"NTSDS1")+COUNTIF(V$75:V$78,"NTS5S")+COUNTIF(V$75:V$78,"NTS5S1")+COUNTIF(V$75:V$78,"S")</f>
        <v>0</v>
      </c>
      <c r="W8" s="457">
        <f>COUNTIF(W$20:W$29,"N")+COUNTIF(W$20:W$29,"NT")+COUNTIF(W$20:W$29,"NTS")+COUNTIF(W$20:W$29,"NTS1")+COUNTIF(W$20:W$29,"NTSDS")+COUNTIF(W$20:W$29,"NTSDS1")+COUNTIF(W$20:W$29,"NTS5S")+COUNTIF(W$20:W$29,"NTS5S1")+COUNTIF(W$20:W$29,"S")+COUNTIF(W$40:W$47,"N")+COUNTIF(W$40:W$47,"NT")+COUNTIF(W$40:W$47,"NTS")+COUNTIF(W$40:W$47,"NTS1")+COUNTIF(W$40:W$47,"NTSDS")+COUNTIF(W$40:W$47,"NTSDS1")+COUNTIF(W$40:W$47,"NTS5S")+COUNTIF(W$40:W$47,"NTS5S1")+COUNTIF(W$40:W$47,"S")+COUNTIF(W$58:W$66,"N")+COUNTIF(W$58:W$66,"NT")+COUNTIF(W$58:W$66,"NTS")+COUNTIF(W$58:W$66,"NTS1")+COUNTIF(W$58:W$66,"NTSDS")+COUNTIF(W$58:W$66,"NTSDS1")+COUNTIF(W$58:W$66,"NTS5S")+COUNTIF(W$58:W$66,"NTS5S1")+COUNTIF(W$58:W$66,"S")+COUNTIF(W$75:W$78,"N")+COUNTIF(W$75:W$78,"NT")+COUNTIF(W$75:W$78,"NTS")+COUNTIF(W$75:W$78,"NTS1")+COUNTIF(W$75:W$78,"NTSDS")+COUNTIF(W$75:W$78,"NTSDS1")+COUNTIF(W$75:W$78,"NTS5S")+COUNTIF(W$75:W$78,"NTS5S1")+COUNTIF(W$75:W$78,"S")</f>
        <v>0</v>
      </c>
      <c r="X8" s="457">
        <f>COUNTIF(X$20:X$29,"N")+COUNTIF(X$20:X$29,"NT")+COUNTIF(X$20:X$29,"NTS")+COUNTIF(X$20:X$29,"NTS1")+COUNTIF(X$20:X$29,"NTSDS")+COUNTIF(X$20:X$29,"NTSDS1")+COUNTIF(X$20:X$29,"NTS5S")+COUNTIF(X$20:X$29,"NTS5S1")+COUNTIF(X$20:X$29,"S")+COUNTIF(X$40:X$47,"N")+COUNTIF(X$40:X$47,"NT")+COUNTIF(X$40:X$47,"NTS")+COUNTIF(X$40:X$47,"NTS1")+COUNTIF(X$40:X$47,"NTSDS")+COUNTIF(X$40:X$47,"NTSDS1")+COUNTIF(X$40:X$47,"NTS5S")+COUNTIF(X$40:X$47,"NTS5S1")+COUNTIF(X$40:X$47,"S")+COUNTIF(X$58:X$66,"N")+COUNTIF(X$58:X$66,"NT")+COUNTIF(X$58:X$66,"NTS")+COUNTIF(X$58:X$66,"NTS1")+COUNTIF(X$58:X$66,"NTSDS")+COUNTIF(X$58:X$66,"NTSDS1")+COUNTIF(X$58:X$66,"NTS5S")+COUNTIF(X$58:X$66,"NTS5S1")+COUNTIF(X$58:X$66,"S")+COUNTIF(X$75:X$78,"N")+COUNTIF(X$75:X$78,"NT")+COUNTIF(X$75:X$78,"NTS")+COUNTIF(X$75:X$78,"NTS1")+COUNTIF(X$75:X$78,"NTSDS")+COUNTIF(X$75:X$78,"NTSDS1")+COUNTIF(X$75:X$78,"NTS5S")+COUNTIF(X$75:X$78,"NTS5S1")+COUNTIF(X$75:X$78,"S")</f>
        <v>0</v>
      </c>
      <c r="Y8" s="457">
        <f>COUNTIF(Y$20:Y$29,"N")+COUNTIF(Y$20:Y$29,"NT")+COUNTIF(Y$20:Y$29,"NTS")+COUNTIF(Y$20:Y$29,"NTS1")+COUNTIF(Y$20:Y$29,"NTSDS")+COUNTIF(Y$20:Y$29,"NTSDS1")+COUNTIF(Y$20:Y$29,"NTS5S")+COUNTIF(Y$20:Y$29,"NTS5S1")+COUNTIF(Y$20:Y$29,"S")+COUNTIF(Y$40:Y$47,"N")+COUNTIF(Y$40:Y$47,"NT")+COUNTIF(Y$40:Y$47,"NTS")+COUNTIF(Y$40:Y$47,"NTS1")+COUNTIF(Y$40:Y$47,"NTSDS")+COUNTIF(Y$40:Y$47,"NTSDS1")+COUNTIF(Y$40:Y$47,"NTS5S")+COUNTIF(Y$40:Y$47,"NTS5S1")+COUNTIF(Y$40:Y$47,"S")+COUNTIF(Y$58:Y$66,"N")+COUNTIF(Y$58:Y$66,"NT")+COUNTIF(Y$58:Y$66,"NTS")+COUNTIF(Y$58:Y$66,"NTS1")+COUNTIF(Y$58:Y$66,"NTSDS")+COUNTIF(Y$58:Y$66,"NTSDS1")+COUNTIF(Y$58:Y$66,"NTS5S")+COUNTIF(Y$58:Y$66,"NTS5S1")+COUNTIF(Y$58:Y$66,"S")+COUNTIF(Y$75:Y$78,"N")+COUNTIF(Y$75:Y$78,"NT")+COUNTIF(Y$75:Y$78,"NTS")+COUNTIF(Y$75:Y$78,"NTS1")+COUNTIF(Y$75:Y$78,"NTSDS")+COUNTIF(Y$75:Y$78,"NTSDS1")+COUNTIF(Y$75:Y$78,"NTS5S")+COUNTIF(Y$75:Y$78,"NTS5S1")+COUNTIF(Y$75:Y$78,"S")</f>
        <v>0</v>
      </c>
      <c r="Z8" s="457">
        <f>COUNTIF(Z$20:Z$29,"N")+COUNTIF(Z$20:Z$29,"NT")+COUNTIF(Z$20:Z$29,"NTS")+COUNTIF(Z$20:Z$29,"NTS1")+COUNTIF(Z$20:Z$29,"NTSDS")+COUNTIF(Z$20:Z$29,"NTSDS1")+COUNTIF(Z$20:Z$29,"NTS5S")+COUNTIF(Z$20:Z$29,"NTS5S1")+COUNTIF(Z$20:Z$29,"S")+COUNTIF(Z$40:Z$47,"N")+COUNTIF(Z$40:Z$47,"NT")+COUNTIF(Z$40:Z$47,"NTS")+COUNTIF(Z$40:Z$47,"NTS1")+COUNTIF(Z$40:Z$47,"NTSDS")+COUNTIF(Z$40:Z$47,"NTSDS1")+COUNTIF(Z$40:Z$47,"NTS5S")+COUNTIF(Z$40:Z$47,"NTS5S1")+COUNTIF(Z$40:Z$47,"S")+COUNTIF(Z$58:Z$66,"N")+COUNTIF(Z$58:Z$66,"NT")+COUNTIF(Z$58:Z$66,"NTS")+COUNTIF(Z$58:Z$66,"NTS1")+COUNTIF(Z$58:Z$66,"NTSDS")+COUNTIF(Z$58:Z$66,"NTSDS1")+COUNTIF(Z$58:Z$66,"NTS5S")+COUNTIF(Z$58:Z$66,"NTS5S1")+COUNTIF(Z$58:Z$66,"S")+COUNTIF(Z$75:Z$78,"N")+COUNTIF(Z$75:Z$78,"NT")+COUNTIF(Z$75:Z$78,"NTS")+COUNTIF(Z$75:Z$78,"NTS1")+COUNTIF(Z$75:Z$78,"NTSDS")+COUNTIF(Z$75:Z$78,"NTSDS1")+COUNTIF(Z$75:Z$78,"NTS5S")+COUNTIF(Z$75:Z$78,"NTS5S1")+COUNTIF(Z$75:Z$78,"S")</f>
        <v>0</v>
      </c>
      <c r="AA8" s="457">
        <f>COUNTIF(AA$20:AA$29,"N")+COUNTIF(AA$20:AA$29,"NT")+COUNTIF(AA$20:AA$29,"NTS")+COUNTIF(AA$20:AA$29,"NTS1")+COUNTIF(AA$20:AA$29,"NTSDS")+COUNTIF(AA$20:AA$29,"NTSDS1")+COUNTIF(AA$20:AA$29,"NTS5S")+COUNTIF(AA$20:AA$29,"NTS5S1")+COUNTIF(AA$20:AA$29,"S")+COUNTIF(AA$40:AA$47,"N")+COUNTIF(AA$40:AA$47,"NT")+COUNTIF(AA$40:AA$47,"NTS")+COUNTIF(AA$40:AA$47,"NTS1")+COUNTIF(AA$40:AA$47,"NTSDS")+COUNTIF(AA$40:AA$47,"NTSDS1")+COUNTIF(AA$40:AA$47,"NTS5S")+COUNTIF(AA$40:AA$47,"NTS5S1")+COUNTIF(AA$40:AA$47,"S")+COUNTIF(AA$58:AA$66,"N")+COUNTIF(AA$58:AA$66,"NT")+COUNTIF(AA$58:AA$66,"NTS")+COUNTIF(AA$58:AA$66,"NTS1")+COUNTIF(AA$58:AA$66,"NTSDS")+COUNTIF(AA$58:AA$66,"NTSDS1")+COUNTIF(AA$58:AA$66,"NTS5S")+COUNTIF(AA$58:AA$66,"NTS5S1")+COUNTIF(AA$58:AA$66,"S")+COUNTIF(AA$75:AA$78,"N")+COUNTIF(AA$75:AA$78,"NT")+COUNTIF(AA$75:AA$78,"NTS")+COUNTIF(AA$75:AA$78,"NTS1")+COUNTIF(AA$75:AA$78,"NTSDS")+COUNTIF(AA$75:AA$78,"NTSDS1")+COUNTIF(AA$75:AA$78,"NTS5S")+COUNTIF(AA$75:AA$78,"NTS5S1")+COUNTIF(AA$75:AA$78,"S")</f>
        <v>0</v>
      </c>
      <c r="AB8" s="457">
        <f>COUNTIF(AB$20:AB$29,"N")+COUNTIF(AB$20:AB$29,"NT")+COUNTIF(AB$20:AB$29,"NTS")+COUNTIF(AB$20:AB$29,"NTS1")+COUNTIF(AB$20:AB$29,"NTSDS")+COUNTIF(AB$20:AB$29,"NTSDS1")+COUNTIF(AB$20:AB$29,"NTS5S")+COUNTIF(AB$20:AB$29,"NTS5S1")+COUNTIF(AB$20:AB$29,"S")+COUNTIF(AB$40:AB$47,"N")+COUNTIF(AB$40:AB$47,"NT")+COUNTIF(AB$40:AB$47,"NTS")+COUNTIF(AB$40:AB$47,"NTS1")+COUNTIF(AB$40:AB$47,"NTSDS")+COUNTIF(AB$40:AB$47,"NTSDS1")+COUNTIF(AB$40:AB$47,"NTS5S")+COUNTIF(AB$40:AB$47,"NTS5S1")+COUNTIF(AB$40:AB$47,"S")+COUNTIF(AB$58:AB$66,"N")+COUNTIF(AB$58:AB$66,"NT")+COUNTIF(AB$58:AB$66,"NTS")+COUNTIF(AB$58:AB$66,"NTS1")+COUNTIF(AB$58:AB$66,"NTSDS")+COUNTIF(AB$58:AB$66,"NTSDS1")+COUNTIF(AB$58:AB$66,"NTS5S")+COUNTIF(AB$58:AB$66,"NTS5S1")+COUNTIF(AB$58:AB$66,"S")+COUNTIF(AB$75:AB$78,"N")+COUNTIF(AB$75:AB$78,"NT")+COUNTIF(AB$75:AB$78,"NTS")+COUNTIF(AB$75:AB$78,"NTS1")+COUNTIF(AB$75:AB$78,"NTSDS")+COUNTIF(AB$75:AB$78,"NTSDS1")+COUNTIF(AB$75:AB$78,"NTS5S")+COUNTIF(AB$75:AB$78,"NTS5S1")+COUNTIF(AB$75:AB$78,"S")</f>
        <v>0</v>
      </c>
      <c r="AC8" s="457">
        <f>COUNTIF(AC$20:AC$29,"N")+COUNTIF(AC$20:AC$29,"NT")+COUNTIF(AC$20:AC$29,"NTS")+COUNTIF(AC$20:AC$29,"NTS1")+COUNTIF(AC$20:AC$29,"NTSDS")+COUNTIF(AC$20:AC$29,"NTSDS1")+COUNTIF(AC$20:AC$29,"NTS5S")+COUNTIF(AC$20:AC$29,"NTS5S1")+COUNTIF(AC$20:AC$29,"S")+COUNTIF(AC$40:AC$47,"N")+COUNTIF(AC$40:AC$47,"NT")+COUNTIF(AC$40:AC$47,"NTS")+COUNTIF(AC$40:AC$47,"NTS1")+COUNTIF(AC$40:AC$47,"NTSDS")+COUNTIF(AC$40:AC$47,"NTSDS1")+COUNTIF(AC$40:AC$47,"NTS5S")+COUNTIF(AC$40:AC$47,"NTS5S1")+COUNTIF(AC$40:AC$47,"S")+COUNTIF(AC$58:AC$66,"N")+COUNTIF(AC$58:AC$66,"NT")+COUNTIF(AC$58:AC$66,"NTS")+COUNTIF(AC$58:AC$66,"NTS1")+COUNTIF(AC$58:AC$66,"NTSDS")+COUNTIF(AC$58:AC$66,"NTSDS1")+COUNTIF(AC$58:AC$66,"NTS5S")+COUNTIF(AC$58:AC$66,"NTS5S1")+COUNTIF(AC$58:AC$66,"S")+COUNTIF(AC$75:AC$78,"N")+COUNTIF(AC$75:AC$78,"NT")+COUNTIF(AC$75:AC$78,"NTS")+COUNTIF(AC$75:AC$78,"NTS1")+COUNTIF(AC$75:AC$78,"NTSDS")+COUNTIF(AC$75:AC$78,"NTSDS1")+COUNTIF(AC$75:AC$78,"NTS5S")+COUNTIF(AC$75:AC$78,"NTS5S1")+COUNTIF(AC$75:AC$78,"S")</f>
        <v>0</v>
      </c>
      <c r="AD8" s="457">
        <f>COUNTIF(AD$20:AD$29,"N")+COUNTIF(AD$20:AD$29,"NT")+COUNTIF(AD$20:AD$29,"NTS")+COUNTIF(AD$20:AD$29,"NTS1")+COUNTIF(AD$20:AD$29,"NTSDS")+COUNTIF(AD$20:AD$29,"NTSDS1")+COUNTIF(AD$20:AD$29,"NTS5S")+COUNTIF(AD$20:AD$29,"NTS5S1")+COUNTIF(AD$20:AD$29,"S")+COUNTIF(AD$40:AD$47,"N")+COUNTIF(AD$40:AD$47,"NT")+COUNTIF(AD$40:AD$47,"NTS")+COUNTIF(AD$40:AD$47,"NTS1")+COUNTIF(AD$40:AD$47,"NTSDS")+COUNTIF(AD$40:AD$47,"NTSDS1")+COUNTIF(AD$40:AD$47,"NTS5S")+COUNTIF(AD$40:AD$47,"NTS5S1")+COUNTIF(AD$40:AD$47,"S")+COUNTIF(AD$58:AD$66,"N")+COUNTIF(AD$58:AD$66,"NT")+COUNTIF(AD$58:AD$66,"NTS")+COUNTIF(AD$58:AD$66,"NTS1")+COUNTIF(AD$58:AD$66,"NTSDS")+COUNTIF(AD$58:AD$66,"NTSDS1")+COUNTIF(AD$58:AD$66,"NTS5S")+COUNTIF(AD$58:AD$66,"NTS5S1")+COUNTIF(AD$58:AD$66,"S")+COUNTIF(AD$75:AD$78,"N")+COUNTIF(AD$75:AD$78,"NT")+COUNTIF(AD$75:AD$78,"NTS")+COUNTIF(AD$75:AD$78,"NTS1")+COUNTIF(AD$75:AD$78,"NTSDS")+COUNTIF(AD$75:AD$78,"NTSDS1")+COUNTIF(AD$75:AD$78,"NTS5S")+COUNTIF(AD$75:AD$78,"NTS5S1")+COUNTIF(AD$75:AD$78,"S")</f>
        <v>0</v>
      </c>
      <c r="AE8" s="457">
        <f>COUNTIF(AE$20:AE$29,"N")+COUNTIF(AE$20:AE$29,"NT")+COUNTIF(AE$20:AE$29,"NTS")+COUNTIF(AE$20:AE$29,"NTS1")+COUNTIF(AE$20:AE$29,"NTSDS")+COUNTIF(AE$20:AE$29,"NTSDS1")+COUNTIF(AE$20:AE$29,"NTS5S")+COUNTIF(AE$20:AE$29,"NTS5S1")+COUNTIF(AE$20:AE$29,"S")+COUNTIF(AE$40:AE$47,"N")+COUNTIF(AE$40:AE$47,"NT")+COUNTIF(AE$40:AE$47,"NTS")+COUNTIF(AE$40:AE$47,"NTS1")+COUNTIF(AE$40:AE$47,"NTSDS")+COUNTIF(AE$40:AE$47,"NTSDS1")+COUNTIF(AE$40:AE$47,"NTS5S")+COUNTIF(AE$40:AE$47,"NTS5S1")+COUNTIF(AE$40:AE$47,"S")+COUNTIF(AE$58:AE$66,"N")+COUNTIF(AE$58:AE$66,"NT")+COUNTIF(AE$58:AE$66,"NTS")+COUNTIF(AE$58:AE$66,"NTS1")+COUNTIF(AE$58:AE$66,"NTSDS")+COUNTIF(AE$58:AE$66,"NTSDS1")+COUNTIF(AE$58:AE$66,"NTS5S")+COUNTIF(AE$58:AE$66,"NTS5S1")+COUNTIF(AE$58:AE$66,"S")+COUNTIF(AE$75:AE$78,"N")+COUNTIF(AE$75:AE$78,"NT")+COUNTIF(AE$75:AE$78,"NTS")+COUNTIF(AE$75:AE$78,"NTS1")+COUNTIF(AE$75:AE$78,"NTSDS")+COUNTIF(AE$75:AE$78,"NTSDS1")+COUNTIF(AE$75:AE$78,"NTS5S")+COUNTIF(AE$75:AE$78,"NTS5S1")+COUNTIF(AE$75:AE$78,"S")</f>
        <v>0</v>
      </c>
      <c r="AF8" s="457">
        <f>COUNTIF(AF$20:AF$29,"N")+COUNTIF(AF$20:AF$29,"NT")+COUNTIF(AF$20:AF$29,"NTS")+COUNTIF(AF$20:AF$29,"NTS1")+COUNTIF(AF$20:AF$29,"NTSDS")+COUNTIF(AF$20:AF$29,"NTSDS1")+COUNTIF(AF$20:AF$29,"NTS5S")+COUNTIF(AF$20:AF$29,"NTS5S1")+COUNTIF(AF$20:AF$29,"S")+COUNTIF(AF$40:AF$47,"N")+COUNTIF(AF$40:AF$47,"NT")+COUNTIF(AF$40:AF$47,"NTS")+COUNTIF(AF$40:AF$47,"NTS1")+COUNTIF(AF$40:AF$47,"NTSDS")+COUNTIF(AF$40:AF$47,"NTSDS1")+COUNTIF(AF$40:AF$47,"NTS5S")+COUNTIF(AF$40:AF$47,"NTS5S1")+COUNTIF(AF$40:AF$47,"S")+COUNTIF(AF$58:AF$66,"N")+COUNTIF(AF$58:AF$66,"NT")+COUNTIF(AF$58:AF$66,"NTS")+COUNTIF(AF$58:AF$66,"NTS1")+COUNTIF(AF$58:AF$66,"NTSDS")+COUNTIF(AF$58:AF$66,"NTSDS1")+COUNTIF(AF$58:AF$66,"NTS5S")+COUNTIF(AF$58:AF$66,"NTS5S1")+COUNTIF(AF$58:AF$66,"S")+COUNTIF(AF$75:AF$78,"N")+COUNTIF(AF$75:AF$78,"NT")+COUNTIF(AF$75:AF$78,"NTS")+COUNTIF(AF$75:AF$78,"NTS1")+COUNTIF(AF$75:AF$78,"NTSDS")+COUNTIF(AF$75:AF$78,"NTSDS1")+COUNTIF(AF$75:AF$78,"NTS5S")+COUNTIF(AF$75:AF$78,"NTS5S1")+COUNTIF(AF$75:AF$78,"S")</f>
        <v>0</v>
      </c>
      <c r="AG8" s="457">
        <f>COUNTIF(AG$20:AG$29,"N")+COUNTIF(AG$20:AG$29,"NT")+COUNTIF(AG$20:AG$29,"NTS")+COUNTIF(AG$20:AG$29,"NTS1")+COUNTIF(AG$20:AG$29,"NTSDS")+COUNTIF(AG$20:AG$29,"NTSDS1")+COUNTIF(AG$20:AG$29,"NTS5S")+COUNTIF(AG$20:AG$29,"NTS5S1")+COUNTIF(AG$20:AG$29,"S")+COUNTIF(AG$40:AG$47,"N")+COUNTIF(AG$40:AG$47,"NT")+COUNTIF(AG$40:AG$47,"NTS")+COUNTIF(AG$40:AG$47,"NTS1")+COUNTIF(AG$40:AG$47,"NTSDS")+COUNTIF(AG$40:AG$47,"NTSDS1")+COUNTIF(AG$40:AG$47,"NTS5S")+COUNTIF(AG$40:AG$47,"NTS5S1")+COUNTIF(AG$40:AG$47,"S")+COUNTIF(AG$58:AG$66,"N")+COUNTIF(AG$58:AG$66,"NT")+COUNTIF(AG$58:AG$66,"NTS")+COUNTIF(AG$58:AG$66,"NTS1")+COUNTIF(AG$58:AG$66,"NTSDS")+COUNTIF(AG$58:AG$66,"NTSDS1")+COUNTIF(AG$58:AG$66,"NTS5S")+COUNTIF(AG$58:AG$66,"NTS5S1")+COUNTIF(AG$58:AG$66,"S")+COUNTIF(AG$75:AG$78,"N")+COUNTIF(AG$75:AG$78,"NT")+COUNTIF(AG$75:AG$78,"NTS")+COUNTIF(AG$75:AG$78,"NTS1")+COUNTIF(AG$75:AG$78,"NTSDS")+COUNTIF(AG$75:AG$78,"NTSDS1")+COUNTIF(AG$75:AG$78,"NTS5S")+COUNTIF(AG$75:AG$78,"NTS5S1")+COUNTIF(AG$75:AG$78,"S")</f>
        <v>0</v>
      </c>
      <c r="AH8" s="458">
        <f>COUNTIF(AH$20:AH$29,"N")+COUNTIF(AH$20:AH$29,"NT")+COUNTIF(AH$20:AH$29,"NTS")+COUNTIF(AH$20:AH$29,"NTS1")+COUNTIF(AH$20:AH$29,"NTSDS")+COUNTIF(AH$20:AH$29,"NTSDS1")+COUNTIF(AH$20:AH$29,"NTS5S")+COUNTIF(AH$20:AH$29,"NTS5S1")+COUNTIF(AH$20:AH$29,"S")+COUNTIF(AH$40:AH$47,"N")+COUNTIF(AH$40:AH$47,"NT")+COUNTIF(AH$40:AH$47,"NTS")+COUNTIF(AH$40:AH$47,"NTS1")+COUNTIF(AH$40:AH$47,"NTSDS")+COUNTIF(AH$40:AH$47,"NTSDS1")+COUNTIF(AH$40:AH$47,"NTS5S")+COUNTIF(AH$40:AH$47,"NTS5S1")+COUNTIF(AH$40:AH$47,"S")+COUNTIF(AH$58:AH$66,"N")+COUNTIF(AH$58:AH$66,"NT")+COUNTIF(AH$58:AH$66,"NTS")+COUNTIF(AH$58:AH$66,"NTS1")+COUNTIF(AH$58:AH$66,"NTSDS")+COUNTIF(AH$58:AH$66,"NTSDS1")+COUNTIF(AH$58:AH$66,"NTS5S")+COUNTIF(AH$58:AH$66,"NTS5S1")+COUNTIF(AH$58:AH$66,"S")+COUNTIF(AH$75:AH$78,"N")+COUNTIF(AH$75:AH$78,"NT")+COUNTIF(AH$75:AH$78,"NTS")+COUNTIF(AH$75:AH$78,"NTS1")+COUNTIF(AH$75:AH$78,"NTSDS")+COUNTIF(AH$75:AH$78,"NTSDS1")+COUNTIF(AH$75:AH$78,"NTS5S")+COUNTIF(AH$75:AH$78,"NTS5S1")+COUNTIF(AH$75:AH$78,"S")</f>
        <v>0</v>
      </c>
      <c r="AI8" s="12"/>
      <c r="AJ8" s="36"/>
      <c r="AK8" s="36"/>
      <c r="AL8" s="36"/>
      <c r="AM8" s="36"/>
      <c r="AN8" s="36"/>
      <c r="AO8" s="36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6"/>
      <c r="BB8" s="520"/>
      <c r="BC8" s="593"/>
      <c r="BD8" s="578"/>
      <c r="BE8" s="38"/>
      <c r="BF8" s="578"/>
      <c r="BG8" s="578"/>
      <c r="BH8" s="38"/>
      <c r="BI8" s="38"/>
      <c r="BJ8" s="38"/>
      <c r="BK8" s="578"/>
      <c r="BL8" s="578"/>
      <c r="BM8" s="578"/>
      <c r="BN8" s="578"/>
      <c r="BO8" s="578"/>
      <c r="BP8" s="578"/>
      <c r="BQ8" s="38"/>
      <c r="BR8" s="578"/>
      <c r="BS8" s="578"/>
      <c r="BT8" s="578"/>
      <c r="BU8" s="578"/>
    </row>
    <row r="9" spans="1:93" ht="15.75" thickBot="1" x14ac:dyDescent="0.3">
      <c r="A9" s="517"/>
      <c r="B9" s="518"/>
      <c r="C9" s="519"/>
      <c r="D9" s="135" t="e">
        <f t="shared" ref="D9:R9" si="2">+D6+D7+D8</f>
        <v>#REF!</v>
      </c>
      <c r="E9" s="136" t="e">
        <f t="shared" si="2"/>
        <v>#REF!</v>
      </c>
      <c r="F9" s="136" t="e">
        <f t="shared" si="2"/>
        <v>#REF!</v>
      </c>
      <c r="G9" s="136" t="e">
        <f t="shared" si="2"/>
        <v>#REF!</v>
      </c>
      <c r="H9" s="136" t="e">
        <f t="shared" si="2"/>
        <v>#REF!</v>
      </c>
      <c r="I9" s="136" t="e">
        <f t="shared" si="2"/>
        <v>#REF!</v>
      </c>
      <c r="J9" s="136" t="e">
        <f t="shared" si="2"/>
        <v>#REF!</v>
      </c>
      <c r="K9" s="136" t="e">
        <f t="shared" si="2"/>
        <v>#REF!</v>
      </c>
      <c r="L9" s="136" t="e">
        <f t="shared" si="2"/>
        <v>#REF!</v>
      </c>
      <c r="M9" s="136" t="e">
        <f t="shared" si="2"/>
        <v>#REF!</v>
      </c>
      <c r="N9" s="136" t="e">
        <f t="shared" si="2"/>
        <v>#REF!</v>
      </c>
      <c r="O9" s="136" t="e">
        <f t="shared" si="2"/>
        <v>#REF!</v>
      </c>
      <c r="P9" s="136" t="e">
        <f t="shared" si="2"/>
        <v>#REF!</v>
      </c>
      <c r="Q9" s="136" t="e">
        <f t="shared" si="2"/>
        <v>#REF!</v>
      </c>
      <c r="R9" s="136" t="e">
        <f t="shared" si="2"/>
        <v>#REF!</v>
      </c>
      <c r="S9" s="459" t="e">
        <f t="shared" ref="S9:AH9" si="3">+S6+S7+S8</f>
        <v>#REF!</v>
      </c>
      <c r="T9" s="460" t="e">
        <f t="shared" si="3"/>
        <v>#REF!</v>
      </c>
      <c r="U9" s="460" t="e">
        <f t="shared" si="3"/>
        <v>#REF!</v>
      </c>
      <c r="V9" s="460" t="e">
        <f t="shared" si="3"/>
        <v>#REF!</v>
      </c>
      <c r="W9" s="460" t="e">
        <f t="shared" si="3"/>
        <v>#REF!</v>
      </c>
      <c r="X9" s="460" t="e">
        <f t="shared" si="3"/>
        <v>#REF!</v>
      </c>
      <c r="Y9" s="460" t="e">
        <f t="shared" si="3"/>
        <v>#REF!</v>
      </c>
      <c r="Z9" s="460" t="e">
        <f t="shared" si="3"/>
        <v>#REF!</v>
      </c>
      <c r="AA9" s="460" t="e">
        <f t="shared" si="3"/>
        <v>#REF!</v>
      </c>
      <c r="AB9" s="460" t="e">
        <f t="shared" si="3"/>
        <v>#REF!</v>
      </c>
      <c r="AC9" s="460" t="e">
        <f t="shared" si="3"/>
        <v>#REF!</v>
      </c>
      <c r="AD9" s="460" t="e">
        <f t="shared" si="3"/>
        <v>#REF!</v>
      </c>
      <c r="AE9" s="460" t="e">
        <f t="shared" si="3"/>
        <v>#REF!</v>
      </c>
      <c r="AF9" s="460" t="e">
        <f t="shared" si="3"/>
        <v>#REF!</v>
      </c>
      <c r="AG9" s="463" t="e">
        <f t="shared" si="3"/>
        <v>#REF!</v>
      </c>
      <c r="AH9" s="462" t="e">
        <f t="shared" si="3"/>
        <v>#REF!</v>
      </c>
      <c r="AI9" s="345"/>
      <c r="AJ9" s="594"/>
      <c r="AK9" s="594"/>
      <c r="AL9" s="594"/>
      <c r="AM9" s="594"/>
      <c r="AN9" s="594"/>
      <c r="AO9" s="594"/>
      <c r="AP9" s="594"/>
      <c r="AQ9" s="594"/>
      <c r="AR9" s="594"/>
      <c r="AS9" s="594"/>
      <c r="AT9" s="594"/>
      <c r="AU9" s="594"/>
      <c r="AV9" s="594"/>
      <c r="AW9" s="514" t="s">
        <v>5</v>
      </c>
      <c r="AX9" s="515"/>
      <c r="AY9" s="515"/>
      <c r="AZ9" s="516"/>
      <c r="BA9" s="346">
        <f>COUNTIF(D11:AH11,"Seg")+COUNTIF(D11:AH11,"Ter")+COUNTIF(D11:AH11,"Qua")+COUNTIF(D11:AH11,"Qui")+COUNTIF(D11:AH11,"Sex")</f>
        <v>21</v>
      </c>
      <c r="BB9" s="512"/>
      <c r="BC9" s="513"/>
      <c r="BD9" s="341"/>
      <c r="BE9" s="44"/>
      <c r="BF9" s="43"/>
      <c r="BG9" s="43"/>
      <c r="BH9" s="45"/>
      <c r="BI9" s="45"/>
      <c r="BJ9" s="43"/>
      <c r="BK9" s="45"/>
      <c r="BL9" s="43"/>
      <c r="BM9" s="45"/>
      <c r="BN9" s="45"/>
      <c r="BO9" s="45"/>
      <c r="BP9" s="45"/>
      <c r="BQ9" s="45"/>
      <c r="BR9" s="45"/>
      <c r="BS9" s="45"/>
      <c r="BT9" s="45"/>
      <c r="BU9" s="45"/>
    </row>
    <row r="10" spans="1:93" ht="15.6" customHeight="1" thickBot="1" x14ac:dyDescent="0.3">
      <c r="A10" s="525" t="s">
        <v>6</v>
      </c>
      <c r="B10" s="526"/>
      <c r="C10" s="526"/>
      <c r="D10" s="1528" t="s">
        <v>279</v>
      </c>
      <c r="E10" s="1529"/>
      <c r="F10" s="1529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30"/>
      <c r="S10" s="1531" t="s">
        <v>278</v>
      </c>
      <c r="T10" s="1532"/>
      <c r="U10" s="1532"/>
      <c r="V10" s="1532"/>
      <c r="W10" s="1532"/>
      <c r="X10" s="1532"/>
      <c r="Y10" s="1532"/>
      <c r="Z10" s="1532"/>
      <c r="AA10" s="1532"/>
      <c r="AB10" s="1532"/>
      <c r="AC10" s="1532"/>
      <c r="AD10" s="1532"/>
      <c r="AE10" s="1532"/>
      <c r="AF10" s="1532"/>
      <c r="AG10" s="1532"/>
      <c r="AH10" s="1533"/>
      <c r="AI10" s="521"/>
      <c r="AJ10" s="592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2"/>
      <c r="AV10" s="592"/>
      <c r="AW10" s="592"/>
      <c r="AX10" s="592"/>
      <c r="AY10" s="592"/>
      <c r="AZ10" s="522"/>
      <c r="BA10" s="347" t="s">
        <v>7</v>
      </c>
      <c r="BB10" s="1534" t="s">
        <v>8</v>
      </c>
      <c r="BC10" s="1535"/>
      <c r="BD10" s="1539">
        <v>44210.041666666664</v>
      </c>
      <c r="BE10" s="1540"/>
      <c r="BF10" s="1540"/>
      <c r="BG10" s="1540"/>
      <c r="BH10" s="1540"/>
      <c r="BI10" s="1540"/>
      <c r="BJ10" s="1540"/>
      <c r="BK10" s="1540"/>
      <c r="BL10" s="1540"/>
      <c r="BM10" s="1540"/>
      <c r="BN10" s="1540"/>
      <c r="BO10" s="1540"/>
      <c r="BP10" s="1540"/>
      <c r="BQ10" s="1540"/>
      <c r="BR10" s="1540"/>
      <c r="BS10" s="1540"/>
      <c r="BT10" s="1540"/>
      <c r="BU10" s="1541"/>
      <c r="BV10" s="1542" t="s">
        <v>345</v>
      </c>
      <c r="BW10" s="1543"/>
      <c r="BX10" s="1543"/>
      <c r="BY10" s="1543"/>
      <c r="BZ10" s="1543"/>
      <c r="CA10" s="1543"/>
      <c r="CB10" s="1543"/>
      <c r="CC10" s="1543"/>
      <c r="CD10" s="1543"/>
      <c r="CE10" s="1543"/>
      <c r="CF10" s="1543"/>
      <c r="CG10" s="1543"/>
      <c r="CH10" s="583"/>
      <c r="CI10" s="583"/>
      <c r="CJ10" s="583"/>
      <c r="CK10" s="583"/>
      <c r="CL10" s="583"/>
      <c r="CM10" s="584"/>
    </row>
    <row r="11" spans="1:93" ht="15.75" thickBot="1" x14ac:dyDescent="0.3">
      <c r="A11" s="529"/>
      <c r="B11" s="530"/>
      <c r="C11" s="530"/>
      <c r="D11" s="376" t="s">
        <v>15</v>
      </c>
      <c r="E11" s="335" t="s">
        <v>9</v>
      </c>
      <c r="F11" s="335" t="s">
        <v>10</v>
      </c>
      <c r="G11" s="335" t="s">
        <v>11</v>
      </c>
      <c r="H11" s="337" t="s">
        <v>12</v>
      </c>
      <c r="I11" s="364" t="s">
        <v>13</v>
      </c>
      <c r="J11" s="336" t="s">
        <v>14</v>
      </c>
      <c r="K11" s="336" t="s">
        <v>15</v>
      </c>
      <c r="L11" s="336" t="s">
        <v>9</v>
      </c>
      <c r="M11" s="336" t="s">
        <v>10</v>
      </c>
      <c r="N11" s="336" t="s">
        <v>11</v>
      </c>
      <c r="O11" s="365" t="s">
        <v>12</v>
      </c>
      <c r="P11" s="334" t="s">
        <v>13</v>
      </c>
      <c r="Q11" s="335" t="s">
        <v>14</v>
      </c>
      <c r="R11" s="335" t="s">
        <v>15</v>
      </c>
      <c r="S11" s="364" t="s">
        <v>11</v>
      </c>
      <c r="T11" s="365" t="s">
        <v>12</v>
      </c>
      <c r="U11" s="334" t="s">
        <v>13</v>
      </c>
      <c r="V11" s="335" t="s">
        <v>14</v>
      </c>
      <c r="W11" s="335" t="s">
        <v>15</v>
      </c>
      <c r="X11" s="335" t="s">
        <v>9</v>
      </c>
      <c r="Y11" s="335" t="s">
        <v>10</v>
      </c>
      <c r="Z11" s="335" t="s">
        <v>11</v>
      </c>
      <c r="AA11" s="337" t="s">
        <v>12</v>
      </c>
      <c r="AB11" s="364" t="s">
        <v>13</v>
      </c>
      <c r="AC11" s="336" t="s">
        <v>14</v>
      </c>
      <c r="AD11" s="336" t="s">
        <v>15</v>
      </c>
      <c r="AE11" s="336" t="s">
        <v>9</v>
      </c>
      <c r="AF11" s="336" t="s">
        <v>10</v>
      </c>
      <c r="AG11" s="336" t="s">
        <v>11</v>
      </c>
      <c r="AH11" s="365"/>
      <c r="AI11" s="523"/>
      <c r="AJ11" s="587"/>
      <c r="AK11" s="587"/>
      <c r="AL11" s="587"/>
      <c r="AM11" s="587"/>
      <c r="AN11" s="587"/>
      <c r="AO11" s="587"/>
      <c r="AP11" s="587"/>
      <c r="AQ11" s="587"/>
      <c r="AR11" s="587"/>
      <c r="AS11" s="587"/>
      <c r="AT11" s="587"/>
      <c r="AU11" s="587"/>
      <c r="AV11" s="587"/>
      <c r="AW11" s="587"/>
      <c r="AX11" s="587"/>
      <c r="AY11" s="587"/>
      <c r="AZ11" s="524"/>
      <c r="BA11" s="340">
        <f>(+BA9/5)*4</f>
        <v>16.8</v>
      </c>
      <c r="BB11" s="590">
        <f>+BA9*8/24</f>
        <v>7</v>
      </c>
      <c r="BC11" s="591"/>
      <c r="BD11" s="527" t="s">
        <v>16</v>
      </c>
      <c r="BE11" s="585" t="s">
        <v>17</v>
      </c>
      <c r="BF11" s="1544" t="s">
        <v>18</v>
      </c>
      <c r="BG11" s="1545"/>
      <c r="BH11" s="1545"/>
      <c r="BI11" s="1546"/>
      <c r="BJ11" s="1536" t="s">
        <v>19</v>
      </c>
      <c r="BK11" s="1537"/>
      <c r="BL11" s="1537"/>
      <c r="BM11" s="1537"/>
      <c r="BN11" s="1537"/>
      <c r="BO11" s="1537"/>
      <c r="BP11" s="1537"/>
      <c r="BQ11" s="1547"/>
      <c r="BR11" s="1536" t="s">
        <v>20</v>
      </c>
      <c r="BS11" s="1537"/>
      <c r="BT11" s="1537"/>
      <c r="BU11" s="1547"/>
      <c r="BV11" s="1548" t="s">
        <v>246</v>
      </c>
      <c r="BW11" s="1549"/>
      <c r="BX11" s="1549"/>
      <c r="BY11" s="1550"/>
      <c r="BZ11" s="1551" t="s">
        <v>238</v>
      </c>
      <c r="CA11" s="1552"/>
      <c r="CB11" s="1552"/>
      <c r="CC11" s="1552"/>
      <c r="CD11" s="1552"/>
      <c r="CE11" s="1552"/>
      <c r="CF11" s="1552"/>
      <c r="CG11" s="1553"/>
      <c r="CH11" s="1536" t="s">
        <v>247</v>
      </c>
      <c r="CI11" s="1537"/>
      <c r="CJ11" s="1537"/>
      <c r="CK11" s="1538"/>
      <c r="CM11" s="348"/>
    </row>
    <row r="12" spans="1:93" ht="21" customHeight="1" thickBot="1" x14ac:dyDescent="0.3">
      <c r="A12" s="353" t="s">
        <v>21</v>
      </c>
      <c r="B12" s="263" t="s">
        <v>22</v>
      </c>
      <c r="C12" s="380" t="s">
        <v>23</v>
      </c>
      <c r="D12" s="305">
        <v>1</v>
      </c>
      <c r="E12" s="262">
        <f>D12+1</f>
        <v>2</v>
      </c>
      <c r="F12" s="595">
        <f t="shared" ref="F12:R12" si="4">E12+1</f>
        <v>3</v>
      </c>
      <c r="G12" s="262">
        <f t="shared" si="4"/>
        <v>4</v>
      </c>
      <c r="H12" s="596">
        <f t="shared" si="4"/>
        <v>5</v>
      </c>
      <c r="I12" s="305">
        <f t="shared" si="4"/>
        <v>6</v>
      </c>
      <c r="J12" s="262">
        <f t="shared" si="4"/>
        <v>7</v>
      </c>
      <c r="K12" s="262">
        <f t="shared" si="4"/>
        <v>8</v>
      </c>
      <c r="L12" s="262">
        <f t="shared" si="4"/>
        <v>9</v>
      </c>
      <c r="M12" s="262">
        <f t="shared" si="4"/>
        <v>10</v>
      </c>
      <c r="N12" s="261">
        <f t="shared" si="4"/>
        <v>11</v>
      </c>
      <c r="O12" s="596">
        <f t="shared" si="4"/>
        <v>12</v>
      </c>
      <c r="P12" s="305">
        <f t="shared" si="4"/>
        <v>13</v>
      </c>
      <c r="Q12" s="262">
        <f t="shared" si="4"/>
        <v>14</v>
      </c>
      <c r="R12" s="262">
        <f t="shared" si="4"/>
        <v>15</v>
      </c>
      <c r="S12" s="306">
        <f t="shared" ref="S12:AG12" si="5">R12+1</f>
        <v>16</v>
      </c>
      <c r="T12" s="416">
        <f t="shared" si="5"/>
        <v>17</v>
      </c>
      <c r="U12" s="415">
        <f t="shared" si="5"/>
        <v>18</v>
      </c>
      <c r="V12" s="405">
        <f t="shared" si="5"/>
        <v>19</v>
      </c>
      <c r="W12" s="405">
        <f t="shared" si="5"/>
        <v>20</v>
      </c>
      <c r="X12" s="405">
        <f t="shared" si="5"/>
        <v>21</v>
      </c>
      <c r="Y12" s="405">
        <f t="shared" si="5"/>
        <v>22</v>
      </c>
      <c r="Z12" s="405">
        <f t="shared" si="5"/>
        <v>23</v>
      </c>
      <c r="AA12" s="431">
        <f t="shared" si="5"/>
        <v>24</v>
      </c>
      <c r="AB12" s="415">
        <f t="shared" si="5"/>
        <v>25</v>
      </c>
      <c r="AC12" s="405">
        <f t="shared" si="5"/>
        <v>26</v>
      </c>
      <c r="AD12" s="405">
        <f t="shared" si="5"/>
        <v>27</v>
      </c>
      <c r="AE12" s="411">
        <f t="shared" si="5"/>
        <v>28</v>
      </c>
      <c r="AF12" s="405">
        <f t="shared" si="5"/>
        <v>29</v>
      </c>
      <c r="AG12" s="405">
        <f t="shared" si="5"/>
        <v>30</v>
      </c>
      <c r="AH12" s="431"/>
      <c r="AI12" s="349" t="s">
        <v>24</v>
      </c>
      <c r="AJ12" s="189" t="s">
        <v>25</v>
      </c>
      <c r="AK12" s="189" t="s">
        <v>26</v>
      </c>
      <c r="AL12" s="189" t="s">
        <v>27</v>
      </c>
      <c r="AM12" s="189" t="s">
        <v>28</v>
      </c>
      <c r="AN12" s="189" t="s">
        <v>29</v>
      </c>
      <c r="AO12" s="189" t="s">
        <v>30</v>
      </c>
      <c r="AP12" s="272" t="s">
        <v>31</v>
      </c>
      <c r="AQ12" s="272" t="s">
        <v>32</v>
      </c>
      <c r="AR12" s="272" t="s">
        <v>33</v>
      </c>
      <c r="AS12" s="272" t="s">
        <v>34</v>
      </c>
      <c r="AT12" s="272" t="s">
        <v>35</v>
      </c>
      <c r="AU12" s="272" t="s">
        <v>36</v>
      </c>
      <c r="AV12" s="272" t="s">
        <v>37</v>
      </c>
      <c r="AW12" s="272" t="s">
        <v>38</v>
      </c>
      <c r="AX12" s="272" t="s">
        <v>39</v>
      </c>
      <c r="AY12" s="272" t="s">
        <v>40</v>
      </c>
      <c r="AZ12" s="272" t="s">
        <v>41</v>
      </c>
      <c r="BA12" s="350" t="s">
        <v>42</v>
      </c>
      <c r="BB12" s="588" t="s">
        <v>43</v>
      </c>
      <c r="BC12" s="589"/>
      <c r="BD12" s="528"/>
      <c r="BE12" s="586"/>
      <c r="BF12" s="338" t="s">
        <v>44</v>
      </c>
      <c r="BG12" s="185" t="s">
        <v>45</v>
      </c>
      <c r="BH12" s="186" t="s">
        <v>46</v>
      </c>
      <c r="BI12" s="187" t="s">
        <v>47</v>
      </c>
      <c r="BJ12" s="188" t="s">
        <v>48</v>
      </c>
      <c r="BK12" s="189" t="s">
        <v>49</v>
      </c>
      <c r="BL12" s="189" t="s">
        <v>50</v>
      </c>
      <c r="BM12" s="189" t="s">
        <v>51</v>
      </c>
      <c r="BN12" s="185" t="s">
        <v>52</v>
      </c>
      <c r="BO12" s="185" t="s">
        <v>53</v>
      </c>
      <c r="BP12" s="185" t="s">
        <v>54</v>
      </c>
      <c r="BQ12" s="190" t="s">
        <v>42</v>
      </c>
      <c r="BR12" s="191" t="s">
        <v>28</v>
      </c>
      <c r="BS12" s="185" t="s">
        <v>29</v>
      </c>
      <c r="BT12" s="185" t="s">
        <v>30</v>
      </c>
      <c r="BU12" s="190" t="s">
        <v>42</v>
      </c>
      <c r="BV12" s="197" t="s">
        <v>44</v>
      </c>
      <c r="BW12" s="198" t="s">
        <v>45</v>
      </c>
      <c r="BX12" s="199" t="s">
        <v>236</v>
      </c>
      <c r="BY12" s="200" t="s">
        <v>237</v>
      </c>
      <c r="BZ12" s="201" t="s">
        <v>239</v>
      </c>
      <c r="CA12" s="202" t="s">
        <v>240</v>
      </c>
      <c r="CB12" s="202" t="s">
        <v>241</v>
      </c>
      <c r="CC12" s="202" t="s">
        <v>242</v>
      </c>
      <c r="CD12" s="198" t="s">
        <v>243</v>
      </c>
      <c r="CE12" s="198" t="s">
        <v>244</v>
      </c>
      <c r="CF12" s="198" t="s">
        <v>245</v>
      </c>
      <c r="CG12" s="203" t="s">
        <v>42</v>
      </c>
      <c r="CH12" s="191"/>
      <c r="CI12" s="185"/>
      <c r="CJ12" s="185"/>
      <c r="CK12" s="196"/>
      <c r="CL12" s="351"/>
      <c r="CM12" s="352"/>
      <c r="CN12" s="419" t="s">
        <v>248</v>
      </c>
      <c r="CO12" s="420" t="s">
        <v>249</v>
      </c>
    </row>
    <row r="13" spans="1:93" ht="20.100000000000001" customHeight="1" thickBot="1" x14ac:dyDescent="0.3">
      <c r="A13" s="132" t="s">
        <v>55</v>
      </c>
      <c r="B13" s="570" t="s">
        <v>60</v>
      </c>
      <c r="C13" s="19" t="s">
        <v>1</v>
      </c>
      <c r="D13" s="655" t="s">
        <v>29</v>
      </c>
      <c r="E13" s="655" t="s">
        <v>24</v>
      </c>
      <c r="F13" s="410"/>
      <c r="G13" s="409" t="s">
        <v>24</v>
      </c>
      <c r="H13" s="414" t="s">
        <v>25</v>
      </c>
      <c r="I13" s="473"/>
      <c r="J13" s="479"/>
      <c r="K13" s="409" t="s">
        <v>24</v>
      </c>
      <c r="L13" s="409" t="s">
        <v>25</v>
      </c>
      <c r="M13" s="471" t="s">
        <v>57</v>
      </c>
      <c r="N13" s="471"/>
      <c r="O13" s="414" t="s">
        <v>24</v>
      </c>
      <c r="P13" s="433" t="s">
        <v>31</v>
      </c>
      <c r="Q13" s="479" t="s">
        <v>26</v>
      </c>
      <c r="R13" s="479"/>
      <c r="S13" s="473"/>
      <c r="T13" s="414"/>
      <c r="U13" s="433"/>
      <c r="V13" s="479"/>
      <c r="W13" s="479"/>
      <c r="X13" s="409"/>
      <c r="Y13" s="409"/>
      <c r="Z13" s="479"/>
      <c r="AA13" s="478"/>
      <c r="AB13" s="433"/>
      <c r="AC13" s="409"/>
      <c r="AD13" s="479"/>
      <c r="AE13" s="479"/>
      <c r="AF13" s="409"/>
      <c r="AG13" s="409"/>
      <c r="AH13" s="478"/>
      <c r="AI13" s="204">
        <f>COUNTIF($D13:AH13,"D")</f>
        <v>4</v>
      </c>
      <c r="AJ13" s="180">
        <f>COUNTIF($D13:$AH13,"N")</f>
        <v>2</v>
      </c>
      <c r="AK13" s="180">
        <f>COUNTIF($D13:$AH13,"DT")</f>
        <v>1</v>
      </c>
      <c r="AL13" s="180">
        <f>COUNTIF($D13:$AH13,"NT")</f>
        <v>0</v>
      </c>
      <c r="AM13" s="180">
        <f>COUNTIF($D13:$AH13,"Naf")</f>
        <v>0</v>
      </c>
      <c r="AN13" s="180">
        <f>COUNTIF($D13:$AH13,"DF")</f>
        <v>1</v>
      </c>
      <c r="AO13" s="180">
        <f>COUNTIF($D13:$AH13,"NF")</f>
        <v>0</v>
      </c>
      <c r="AP13" s="180">
        <f>COUNTIF($D13:$AH13,"t")</f>
        <v>1</v>
      </c>
      <c r="AQ13" s="180">
        <f>COUNTIF($D13:$AH13,"FE")</f>
        <v>0</v>
      </c>
      <c r="AR13" s="180">
        <f>COUNTIF($D13:$AH13,"FO")</f>
        <v>0</v>
      </c>
      <c r="AS13" s="180">
        <f>COUNTIF($D13:$AH13,"DS")</f>
        <v>0</v>
      </c>
      <c r="AT13" s="180">
        <f>COUNTIF($D13:$AH13,"DISP")</f>
        <v>0</v>
      </c>
      <c r="AU13" s="180">
        <f>COUNTIF($D13:$AH13,"L")</f>
        <v>0</v>
      </c>
      <c r="AV13" s="180">
        <f>COUNTIF($D13:$AH13,"B")</f>
        <v>0</v>
      </c>
      <c r="AW13" s="180">
        <f>COUNTIF($D13:$AH13,"SA")</f>
        <v>0</v>
      </c>
      <c r="AX13" s="180">
        <f>COUNTIF($D13:$AH13,"SE")</f>
        <v>0</v>
      </c>
      <c r="AY13" s="180">
        <f>COUNTIF($D13:$AH13,"TR")</f>
        <v>0</v>
      </c>
      <c r="AZ13" s="180">
        <f>COUNTIF($D13:$AH13,"F")</f>
        <v>0</v>
      </c>
      <c r="BA13" s="181">
        <f>+AI13+AJ13+AK13+AL13+AQ13+AU13+AV13+AW13+AX13+AY13</f>
        <v>7</v>
      </c>
      <c r="BB13" s="343"/>
      <c r="BC13" s="344">
        <f>+AI13*$BB$2+AJ13*$BB$6+AL13*$BB$2+AM13*$BB$6+AO13*8/24+AS13*8/24+AT13*8/24+AU13*8/24+AV13*12/24+AW13*8/24+AX13*$BB$2+AY13*8/24+BJ13*(0/24)+(AK13*$BC$2)</f>
        <v>3</v>
      </c>
      <c r="BD13" s="342"/>
      <c r="BE13" s="339"/>
      <c r="BF13" s="175">
        <f>COUNTIF($D13:$AH13,"DTS")+COUNTIF($D13:$AH13,"NTS")</f>
        <v>1</v>
      </c>
      <c r="BG13" s="176">
        <f t="shared" ref="BG13" si="6">+BF13*12/24</f>
        <v>0.5</v>
      </c>
      <c r="BH13" s="177">
        <f t="shared" ref="BH13" si="7">+BG13/12+BN13*(1/24)</f>
        <v>4.1666666666666664E-2</v>
      </c>
      <c r="BI13" s="178">
        <f t="shared" ref="BI13" si="8">+BG13-BH13+(BN13*(3/24))+(BP13*(8/24))</f>
        <v>0.45833333333333331</v>
      </c>
      <c r="BJ13" s="179">
        <f>COUNTIF($D13:$AH13,"DTS5S")</f>
        <v>0</v>
      </c>
      <c r="BK13" s="180">
        <f>COUNTIF($D13:$AH13,"NTS5S")</f>
        <v>0</v>
      </c>
      <c r="BL13" s="180">
        <f>COUNTIF($D13:$AH13,"DTSDS")</f>
        <v>0</v>
      </c>
      <c r="BM13" s="180">
        <f>COUNTIF($D13:$AH13,"NTSDS")</f>
        <v>0</v>
      </c>
      <c r="BN13" s="180">
        <f>COUNTIF($D13:$AH13,"NTSAF")</f>
        <v>0</v>
      </c>
      <c r="BO13" s="180">
        <f>COUNTIF($D13:$AH13,"DTSF")</f>
        <v>0</v>
      </c>
      <c r="BP13" s="181">
        <f>COUNTIF($D13:$AH13,"NTSF")</f>
        <v>0</v>
      </c>
      <c r="BQ13" s="379">
        <f>+(BM13+BL13+BK13+BJ13)*(12/24)</f>
        <v>0</v>
      </c>
      <c r="BR13" s="179">
        <f>COUNTIF($D13:$AH13,"NAF")+$BR$8</f>
        <v>0</v>
      </c>
      <c r="BS13" s="180">
        <f>COUNTIF($D13:$AH13,"DF")</f>
        <v>1</v>
      </c>
      <c r="BT13" s="181">
        <f>COUNTIF($D13:$AH13,"NF")</f>
        <v>0</v>
      </c>
      <c r="BU13" s="182">
        <f>BR13*(8/24)+BS13*(12/24)+BT13*(4/24)+BN13*(8/24)+BO13*(12/24)+BP13*(4/24)</f>
        <v>0.5</v>
      </c>
      <c r="BV13" s="175">
        <f>COUNTIF($D13:$AH13,"DTS1")+COUNTIF($D13:$AH13,"NTS1")</f>
        <v>0</v>
      </c>
      <c r="BW13" s="176">
        <f t="shared" ref="BW13" si="9">+BV13*12/24</f>
        <v>0</v>
      </c>
      <c r="BX13" s="193">
        <f t="shared" ref="BX13" si="10">+BW13/12+CD13*(1/24)</f>
        <v>0</v>
      </c>
      <c r="BY13" s="194">
        <f t="shared" ref="BY13" si="11">+BW13-BX13+(CD13*(3/24))+(CF13*(8/24))</f>
        <v>0</v>
      </c>
      <c r="BZ13" s="179">
        <f>COUNTIF($D13:$AH13,"DTS5S1")</f>
        <v>0</v>
      </c>
      <c r="CA13" s="180">
        <f>COUNTIF($D13:$AH13,"NTS5S1")</f>
        <v>0</v>
      </c>
      <c r="CB13" s="180">
        <f>COUNTIF($D13:$AH13,"DTSDS1")</f>
        <v>0</v>
      </c>
      <c r="CC13" s="180">
        <f t="shared" ref="CC13:CC65" si="12">COUNTIF($D13:$AH13,"NTSDS1")</f>
        <v>0</v>
      </c>
      <c r="CD13" s="180">
        <f>COUNTIF($D13:$AH13,"NTSAF1")</f>
        <v>0</v>
      </c>
      <c r="CE13" s="180">
        <f>COUNTIF($D13:$AH13,"DTSF1")</f>
        <v>0</v>
      </c>
      <c r="CF13" s="181">
        <f>COUNTIF($D13:$AH13,"NTSF1")</f>
        <v>0</v>
      </c>
      <c r="CG13" s="195">
        <f t="shared" ref="CG13" si="13">+(CC13+CB13+CA13+CD13+CE13+CF13+BZ13)*(12/24)</f>
        <v>0</v>
      </c>
      <c r="CH13" s="183"/>
      <c r="CI13" s="184"/>
      <c r="CJ13" s="184"/>
      <c r="CK13" s="174">
        <f>SUM(BQ13)+BG13+BW13+CG13</f>
        <v>0.5</v>
      </c>
      <c r="CL13" s="227"/>
      <c r="CM13" s="348"/>
      <c r="CN13" s="418">
        <v>1</v>
      </c>
      <c r="CO13" s="424">
        <v>12</v>
      </c>
    </row>
    <row r="14" spans="1:93" s="34" customFormat="1" ht="20.100000000000001" customHeight="1" thickBot="1" x14ac:dyDescent="0.3">
      <c r="A14" s="132" t="s">
        <v>62</v>
      </c>
      <c r="B14" s="570" t="s">
        <v>65</v>
      </c>
      <c r="C14" s="19" t="s">
        <v>2</v>
      </c>
      <c r="D14" s="655" t="s">
        <v>29</v>
      </c>
      <c r="E14" s="87"/>
      <c r="F14" s="410"/>
      <c r="G14" s="409" t="s">
        <v>24</v>
      </c>
      <c r="H14" s="414" t="s">
        <v>25</v>
      </c>
      <c r="I14" s="473"/>
      <c r="J14" s="479" t="s">
        <v>57</v>
      </c>
      <c r="K14" s="409" t="s">
        <v>27</v>
      </c>
      <c r="L14" s="409" t="s">
        <v>25</v>
      </c>
      <c r="M14" s="471"/>
      <c r="N14" s="471"/>
      <c r="O14" s="414" t="s">
        <v>24</v>
      </c>
      <c r="P14" s="433" t="s">
        <v>25</v>
      </c>
      <c r="Q14" s="479"/>
      <c r="R14" s="479"/>
      <c r="S14" s="473"/>
      <c r="T14" s="414"/>
      <c r="U14" s="433"/>
      <c r="V14" s="479"/>
      <c r="W14" s="479"/>
      <c r="X14" s="409"/>
      <c r="Y14" s="409"/>
      <c r="Z14" s="479"/>
      <c r="AA14" s="478"/>
      <c r="AB14" s="433"/>
      <c r="AC14" s="409"/>
      <c r="AD14" s="479"/>
      <c r="AE14" s="479"/>
      <c r="AF14" s="409"/>
      <c r="AG14" s="409"/>
      <c r="AH14" s="478"/>
      <c r="AI14" s="204">
        <f>COUNTIF($D14:AH14,"D")</f>
        <v>2</v>
      </c>
      <c r="AJ14" s="180">
        <f t="shared" ref="AJ14:AJ65" si="14">COUNTIF($D14:$AH14,"N")</f>
        <v>3</v>
      </c>
      <c r="AK14" s="180">
        <f t="shared" ref="AK14:AK65" si="15">COUNTIF($D14:$AH14,"DT")</f>
        <v>0</v>
      </c>
      <c r="AL14" s="180">
        <f t="shared" ref="AL14:AL65" si="16">COUNTIF($D14:$AH14,"NT")</f>
        <v>1</v>
      </c>
      <c r="AM14" s="180">
        <f t="shared" ref="AM14:AM65" si="17">COUNTIF($D14:$AH14,"Naf")</f>
        <v>0</v>
      </c>
      <c r="AN14" s="180">
        <f t="shared" ref="AN14:AN65" si="18">COUNTIF($D14:$AH14,"DF")</f>
        <v>1</v>
      </c>
      <c r="AO14" s="180">
        <f t="shared" ref="AO14:AO65" si="19">COUNTIF($D14:$AH14,"NF")</f>
        <v>0</v>
      </c>
      <c r="AP14" s="180">
        <f t="shared" ref="AP14:AP65" si="20">COUNTIF($D14:$AH14,"t")</f>
        <v>0</v>
      </c>
      <c r="AQ14" s="180">
        <f t="shared" ref="AQ14:AQ65" si="21">COUNTIF($D14:$AH14,"FE")</f>
        <v>0</v>
      </c>
      <c r="AR14" s="180">
        <f t="shared" ref="AR14:AR65" si="22">COUNTIF($D14:$AH14,"FO")</f>
        <v>0</v>
      </c>
      <c r="AS14" s="180">
        <f t="shared" ref="AS14:AS65" si="23">COUNTIF($D14:$AH14,"DS")</f>
        <v>0</v>
      </c>
      <c r="AT14" s="180">
        <f t="shared" ref="AT14:AT65" si="24">COUNTIF($D14:$AH14,"DISP")</f>
        <v>0</v>
      </c>
      <c r="AU14" s="180">
        <f t="shared" ref="AU14:AU65" si="25">COUNTIF($D14:$AH14,"L")</f>
        <v>0</v>
      </c>
      <c r="AV14" s="180">
        <f t="shared" ref="AV14:AV65" si="26">COUNTIF($D14:$AH14,"B")</f>
        <v>0</v>
      </c>
      <c r="AW14" s="180">
        <f t="shared" ref="AW14:AW65" si="27">COUNTIF($D14:$AH14,"SA")</f>
        <v>0</v>
      </c>
      <c r="AX14" s="180">
        <f t="shared" ref="AX14:AX65" si="28">COUNTIF($D14:$AH14,"SE")</f>
        <v>0</v>
      </c>
      <c r="AY14" s="180">
        <f t="shared" ref="AY14:AY65" si="29">COUNTIF($D14:$AH14,"TR")</f>
        <v>0</v>
      </c>
      <c r="AZ14" s="180">
        <f t="shared" ref="AZ14:AZ65" si="30">COUNTIF($D14:$AH14,"F")</f>
        <v>0</v>
      </c>
      <c r="BA14" s="181">
        <f t="shared" ref="BA14:BA65" si="31">+AI14+AJ14+AK14+AL14+AQ14+AU14+AV14+AW14+AX14+AY14</f>
        <v>6</v>
      </c>
      <c r="BB14" s="343"/>
      <c r="BC14" s="344">
        <f t="shared" ref="BC14:BC65" si="32">+AI14*$BB$2+AJ14*$BB$6+AL14*$BB$2+AM14*$BB$6+AO14*8/24+AS14*8/24+AT14*8/24+AU14*8/24+AV14*12/24+AW14*8/24+AX14*$BB$2+AY14*8/24+BJ14*(0/24)+(AK14*$BC$2)</f>
        <v>3</v>
      </c>
      <c r="BD14" s="342"/>
      <c r="BE14" s="339"/>
      <c r="BF14" s="175">
        <f t="shared" ref="BF14:BF65" si="33">COUNTIF($D14:$AH14,"DTS")+COUNTIF($D14:$AH14,"NTS")</f>
        <v>1</v>
      </c>
      <c r="BG14" s="176">
        <f t="shared" ref="BG14:BG65" si="34">+BF14*12/24</f>
        <v>0.5</v>
      </c>
      <c r="BH14" s="177">
        <f t="shared" ref="BH14:BH65" si="35">+BG14/12+BN14*(1/24)</f>
        <v>4.1666666666666664E-2</v>
      </c>
      <c r="BI14" s="178">
        <f t="shared" ref="BI14:BI65" si="36">+BG14-BH14+(BN14*(3/24))+(BP14*(8/24))</f>
        <v>0.45833333333333331</v>
      </c>
      <c r="BJ14" s="179">
        <f t="shared" ref="BJ14:BJ65" si="37">COUNTIF($D14:$AH14,"DTS5S")</f>
        <v>0</v>
      </c>
      <c r="BK14" s="180">
        <f t="shared" ref="BK14:BK65" si="38">COUNTIF($D14:$AH14,"NTS5S")</f>
        <v>0</v>
      </c>
      <c r="BL14" s="180">
        <f t="shared" ref="BL14:BL65" si="39">COUNTIF($D14:$AH14,"DTSDS")</f>
        <v>0</v>
      </c>
      <c r="BM14" s="180">
        <f t="shared" ref="BM14:BM65" si="40">COUNTIF($D14:$AH14,"NTSDS")</f>
        <v>0</v>
      </c>
      <c r="BN14" s="180">
        <f t="shared" ref="BN14:BN65" si="41">COUNTIF($D14:$AH14,"NTSAF")</f>
        <v>0</v>
      </c>
      <c r="BO14" s="180">
        <f t="shared" ref="BO14:BO65" si="42">COUNTIF($D14:$AH14,"DTSF")</f>
        <v>0</v>
      </c>
      <c r="BP14" s="181">
        <f t="shared" ref="BP14:BP65" si="43">COUNTIF($D14:$AH14,"NTSF")</f>
        <v>0</v>
      </c>
      <c r="BQ14" s="379">
        <f t="shared" ref="BQ14:BQ65" si="44">+(BM14+BL14+BK14+BJ14)*(12/24)</f>
        <v>0</v>
      </c>
      <c r="BR14" s="179">
        <f t="shared" ref="BR14:BR65" si="45">COUNTIF($D14:$AH14,"NAF")+$BR$8</f>
        <v>0</v>
      </c>
      <c r="BS14" s="180">
        <f t="shared" ref="BS14:BS65" si="46">COUNTIF($D14:$AH14,"DF")</f>
        <v>1</v>
      </c>
      <c r="BT14" s="181">
        <f t="shared" ref="BT14:BT65" si="47">COUNTIF($D14:$AH14,"NF")</f>
        <v>0</v>
      </c>
      <c r="BU14" s="182">
        <f t="shared" ref="BU14:BU65" si="48">BR14*(8/24)+BS14*(12/24)+BT14*(4/24)+BN14*(8/24)+BO14*(12/24)+BP14*(4/24)</f>
        <v>0.5</v>
      </c>
      <c r="BV14" s="175">
        <f t="shared" ref="BV14:BV65" si="49">COUNTIF($D14:$AH14,"DTS1")+COUNTIF($D14:$AH14,"NTS1")</f>
        <v>0</v>
      </c>
      <c r="BW14" s="176">
        <f t="shared" ref="BW14:BW65" si="50">+BV14*12/24</f>
        <v>0</v>
      </c>
      <c r="BX14" s="193">
        <f t="shared" ref="BX14:BX65" si="51">+BW14/12+CD14*(1/24)</f>
        <v>0</v>
      </c>
      <c r="BY14" s="194">
        <f t="shared" ref="BY14:BY65" si="52">+BW14-BX14+(CD14*(3/24))+(CF14*(8/24))</f>
        <v>0</v>
      </c>
      <c r="BZ14" s="179">
        <f t="shared" ref="BZ14:BZ65" si="53">COUNTIF($D14:$AH14,"DTS5S1")</f>
        <v>0</v>
      </c>
      <c r="CA14" s="180">
        <f t="shared" ref="CA14:CA65" si="54">COUNTIF($D14:$AH14,"NTS5S1")</f>
        <v>0</v>
      </c>
      <c r="CB14" s="180">
        <f t="shared" ref="CB14:CB65" si="55">COUNTIF($D14:$AH14,"DTSDS1")</f>
        <v>0</v>
      </c>
      <c r="CC14" s="180">
        <f t="shared" si="12"/>
        <v>0</v>
      </c>
      <c r="CD14" s="180">
        <f t="shared" ref="CD14:CD65" si="56">COUNTIF($D14:$AH14,"NTSAF1")</f>
        <v>0</v>
      </c>
      <c r="CE14" s="180">
        <f t="shared" ref="CE14:CE65" si="57">COUNTIF($D14:$AH14,"DTSF1")</f>
        <v>0</v>
      </c>
      <c r="CF14" s="181">
        <f t="shared" ref="CF14:CF65" si="58">COUNTIF($D14:$AH14,"NTSF1")</f>
        <v>0</v>
      </c>
      <c r="CG14" s="195">
        <f t="shared" ref="CG14:CG65" si="59">+(CC14+CB14+CA14+CD14+CE14+CF14+BZ14)*(12/24)</f>
        <v>0</v>
      </c>
      <c r="CH14" s="183"/>
      <c r="CI14" s="184"/>
      <c r="CJ14" s="184"/>
      <c r="CK14" s="174">
        <f t="shared" ref="CK14:CK65" si="60">SUM(BQ14)+BG14+BW14+CG14</f>
        <v>0.5</v>
      </c>
      <c r="CL14" s="227"/>
      <c r="CM14" s="355"/>
      <c r="CN14" s="418">
        <v>1</v>
      </c>
      <c r="CO14" s="424">
        <v>12</v>
      </c>
    </row>
    <row r="15" spans="1:93" s="34" customFormat="1" ht="20.100000000000001" customHeight="1" thickBot="1" x14ac:dyDescent="0.3">
      <c r="A15" s="132" t="s">
        <v>64</v>
      </c>
      <c r="B15" s="570" t="s">
        <v>68</v>
      </c>
      <c r="C15" s="19" t="s">
        <v>2</v>
      </c>
      <c r="D15" s="655"/>
      <c r="E15" s="655"/>
      <c r="F15" s="410" t="s">
        <v>31</v>
      </c>
      <c r="G15" s="409" t="s">
        <v>24</v>
      </c>
      <c r="H15" s="414" t="s">
        <v>25</v>
      </c>
      <c r="I15" s="473"/>
      <c r="J15" s="479"/>
      <c r="K15" s="409" t="s">
        <v>24</v>
      </c>
      <c r="L15" s="409" t="s">
        <v>25</v>
      </c>
      <c r="M15" s="471"/>
      <c r="N15" s="471"/>
      <c r="O15" s="414" t="s">
        <v>24</v>
      </c>
      <c r="P15" s="433" t="s">
        <v>25</v>
      </c>
      <c r="Q15" s="499"/>
      <c r="R15" s="499"/>
      <c r="S15" s="473"/>
      <c r="T15" s="414"/>
      <c r="U15" s="433"/>
      <c r="V15" s="479"/>
      <c r="W15" s="479"/>
      <c r="X15" s="409"/>
      <c r="Y15" s="409"/>
      <c r="Z15" s="479"/>
      <c r="AA15" s="478"/>
      <c r="AB15" s="433"/>
      <c r="AC15" s="409"/>
      <c r="AD15" s="479"/>
      <c r="AE15" s="479"/>
      <c r="AF15" s="409"/>
      <c r="AG15" s="409"/>
      <c r="AH15" s="478"/>
      <c r="AI15" s="204">
        <f>COUNTIF($D15:AH15,"D")</f>
        <v>3</v>
      </c>
      <c r="AJ15" s="180">
        <f t="shared" si="14"/>
        <v>3</v>
      </c>
      <c r="AK15" s="180">
        <f t="shared" si="15"/>
        <v>0</v>
      </c>
      <c r="AL15" s="180">
        <f t="shared" si="16"/>
        <v>0</v>
      </c>
      <c r="AM15" s="180">
        <f t="shared" si="17"/>
        <v>0</v>
      </c>
      <c r="AN15" s="180">
        <f t="shared" si="18"/>
        <v>0</v>
      </c>
      <c r="AO15" s="180">
        <f t="shared" si="19"/>
        <v>0</v>
      </c>
      <c r="AP15" s="180">
        <f t="shared" si="20"/>
        <v>1</v>
      </c>
      <c r="AQ15" s="180">
        <f t="shared" si="21"/>
        <v>0</v>
      </c>
      <c r="AR15" s="180">
        <f t="shared" si="22"/>
        <v>0</v>
      </c>
      <c r="AS15" s="180">
        <f t="shared" si="23"/>
        <v>0</v>
      </c>
      <c r="AT15" s="180">
        <f t="shared" si="24"/>
        <v>0</v>
      </c>
      <c r="AU15" s="180">
        <f t="shared" si="25"/>
        <v>0</v>
      </c>
      <c r="AV15" s="180">
        <f t="shared" si="26"/>
        <v>0</v>
      </c>
      <c r="AW15" s="180">
        <f t="shared" si="27"/>
        <v>0</v>
      </c>
      <c r="AX15" s="180">
        <f t="shared" si="28"/>
        <v>0</v>
      </c>
      <c r="AY15" s="180">
        <f t="shared" si="29"/>
        <v>0</v>
      </c>
      <c r="AZ15" s="180">
        <f t="shared" si="30"/>
        <v>0</v>
      </c>
      <c r="BA15" s="181">
        <f t="shared" si="31"/>
        <v>6</v>
      </c>
      <c r="BB15" s="343"/>
      <c r="BC15" s="344">
        <f t="shared" si="32"/>
        <v>3</v>
      </c>
      <c r="BD15" s="342"/>
      <c r="BE15" s="339"/>
      <c r="BF15" s="175">
        <f t="shared" si="33"/>
        <v>0</v>
      </c>
      <c r="BG15" s="176">
        <f t="shared" si="34"/>
        <v>0</v>
      </c>
      <c r="BH15" s="177">
        <f t="shared" si="35"/>
        <v>0</v>
      </c>
      <c r="BI15" s="178">
        <f t="shared" si="36"/>
        <v>0</v>
      </c>
      <c r="BJ15" s="179">
        <f t="shared" si="37"/>
        <v>0</v>
      </c>
      <c r="BK15" s="180">
        <f t="shared" si="38"/>
        <v>0</v>
      </c>
      <c r="BL15" s="180">
        <f t="shared" si="39"/>
        <v>0</v>
      </c>
      <c r="BM15" s="180">
        <f t="shared" si="40"/>
        <v>0</v>
      </c>
      <c r="BN15" s="180">
        <f t="shared" si="41"/>
        <v>0</v>
      </c>
      <c r="BO15" s="180">
        <f t="shared" si="42"/>
        <v>0</v>
      </c>
      <c r="BP15" s="181">
        <f t="shared" si="43"/>
        <v>0</v>
      </c>
      <c r="BQ15" s="379">
        <f t="shared" si="44"/>
        <v>0</v>
      </c>
      <c r="BR15" s="179">
        <f t="shared" si="45"/>
        <v>0</v>
      </c>
      <c r="BS15" s="180">
        <f t="shared" si="46"/>
        <v>0</v>
      </c>
      <c r="BT15" s="181">
        <f t="shared" si="47"/>
        <v>0</v>
      </c>
      <c r="BU15" s="182">
        <f t="shared" si="48"/>
        <v>0</v>
      </c>
      <c r="BV15" s="175">
        <f t="shared" si="49"/>
        <v>0</v>
      </c>
      <c r="BW15" s="176">
        <f t="shared" si="50"/>
        <v>0</v>
      </c>
      <c r="BX15" s="193">
        <f t="shared" si="51"/>
        <v>0</v>
      </c>
      <c r="BY15" s="194">
        <f t="shared" si="52"/>
        <v>0</v>
      </c>
      <c r="BZ15" s="179">
        <f t="shared" si="53"/>
        <v>0</v>
      </c>
      <c r="CA15" s="180">
        <f t="shared" si="54"/>
        <v>0</v>
      </c>
      <c r="CB15" s="180">
        <f t="shared" si="55"/>
        <v>0</v>
      </c>
      <c r="CC15" s="180">
        <f t="shared" si="12"/>
        <v>0</v>
      </c>
      <c r="CD15" s="180">
        <f t="shared" si="56"/>
        <v>0</v>
      </c>
      <c r="CE15" s="180">
        <f t="shared" si="57"/>
        <v>0</v>
      </c>
      <c r="CF15" s="181">
        <f t="shared" si="58"/>
        <v>0</v>
      </c>
      <c r="CG15" s="195">
        <f t="shared" si="59"/>
        <v>0</v>
      </c>
      <c r="CH15" s="183"/>
      <c r="CI15" s="184"/>
      <c r="CJ15" s="184"/>
      <c r="CK15" s="174">
        <f t="shared" si="60"/>
        <v>0</v>
      </c>
      <c r="CL15" s="227"/>
      <c r="CM15" s="355"/>
      <c r="CN15" s="418">
        <v>0</v>
      </c>
      <c r="CO15" s="424">
        <v>0</v>
      </c>
    </row>
    <row r="16" spans="1:93" s="34" customFormat="1" ht="20.100000000000001" customHeight="1" thickBot="1" x14ac:dyDescent="0.25">
      <c r="A16" s="600" t="s">
        <v>66</v>
      </c>
      <c r="B16" s="264" t="s">
        <v>69</v>
      </c>
      <c r="C16" s="25" t="s">
        <v>2</v>
      </c>
      <c r="D16" s="655" t="s">
        <v>30</v>
      </c>
      <c r="E16" s="655" t="s">
        <v>25</v>
      </c>
      <c r="F16" s="410"/>
      <c r="G16" s="409" t="s">
        <v>58</v>
      </c>
      <c r="H16" s="414" t="s">
        <v>58</v>
      </c>
      <c r="I16" s="440"/>
      <c r="J16" s="409" t="s">
        <v>25</v>
      </c>
      <c r="K16" s="406"/>
      <c r="L16" s="471"/>
      <c r="M16" s="409" t="s">
        <v>25</v>
      </c>
      <c r="N16" s="409" t="s">
        <v>25</v>
      </c>
      <c r="O16" s="414"/>
      <c r="P16" s="433"/>
      <c r="Q16" s="409" t="s">
        <v>24</v>
      </c>
      <c r="R16" s="409" t="s">
        <v>24</v>
      </c>
      <c r="S16" s="473"/>
      <c r="T16" s="414"/>
      <c r="U16" s="433"/>
      <c r="V16" s="479"/>
      <c r="W16" s="479"/>
      <c r="X16" s="409"/>
      <c r="Y16" s="409"/>
      <c r="Z16" s="479"/>
      <c r="AA16" s="478"/>
      <c r="AB16" s="433"/>
      <c r="AC16" s="409"/>
      <c r="AD16" s="479"/>
      <c r="AE16" s="479"/>
      <c r="AF16" s="409"/>
      <c r="AG16" s="409"/>
      <c r="AH16" s="478"/>
      <c r="AI16" s="204">
        <f>COUNTIF($D16:AH16,"D")</f>
        <v>2</v>
      </c>
      <c r="AJ16" s="180">
        <f t="shared" si="14"/>
        <v>4</v>
      </c>
      <c r="AK16" s="180">
        <f t="shared" si="15"/>
        <v>0</v>
      </c>
      <c r="AL16" s="180">
        <f t="shared" si="16"/>
        <v>0</v>
      </c>
      <c r="AM16" s="180">
        <f t="shared" si="17"/>
        <v>0</v>
      </c>
      <c r="AN16" s="180">
        <f t="shared" si="18"/>
        <v>0</v>
      </c>
      <c r="AO16" s="180">
        <f t="shared" si="19"/>
        <v>1</v>
      </c>
      <c r="AP16" s="180">
        <f t="shared" si="20"/>
        <v>0</v>
      </c>
      <c r="AQ16" s="180">
        <f t="shared" si="21"/>
        <v>0</v>
      </c>
      <c r="AR16" s="180">
        <f t="shared" si="22"/>
        <v>0</v>
      </c>
      <c r="AS16" s="180">
        <f t="shared" si="23"/>
        <v>0</v>
      </c>
      <c r="AT16" s="180">
        <f t="shared" si="24"/>
        <v>0</v>
      </c>
      <c r="AU16" s="180">
        <f t="shared" si="25"/>
        <v>0</v>
      </c>
      <c r="AV16" s="180">
        <f t="shared" si="26"/>
        <v>0</v>
      </c>
      <c r="AW16" s="180">
        <f t="shared" si="27"/>
        <v>0</v>
      </c>
      <c r="AX16" s="180">
        <f t="shared" si="28"/>
        <v>0</v>
      </c>
      <c r="AY16" s="180">
        <f t="shared" si="29"/>
        <v>0</v>
      </c>
      <c r="AZ16" s="180">
        <f t="shared" si="30"/>
        <v>0</v>
      </c>
      <c r="BA16" s="181">
        <f t="shared" si="31"/>
        <v>6</v>
      </c>
      <c r="BB16" s="343"/>
      <c r="BC16" s="344">
        <f t="shared" si="32"/>
        <v>3.3333333333333335</v>
      </c>
      <c r="BD16" s="342"/>
      <c r="BE16" s="339"/>
      <c r="BF16" s="175">
        <f t="shared" si="33"/>
        <v>0</v>
      </c>
      <c r="BG16" s="176">
        <f t="shared" si="34"/>
        <v>0</v>
      </c>
      <c r="BH16" s="177">
        <f t="shared" si="35"/>
        <v>0</v>
      </c>
      <c r="BI16" s="178">
        <f t="shared" si="36"/>
        <v>0</v>
      </c>
      <c r="BJ16" s="179">
        <f t="shared" si="37"/>
        <v>0</v>
      </c>
      <c r="BK16" s="180">
        <f t="shared" si="38"/>
        <v>0</v>
      </c>
      <c r="BL16" s="180">
        <f t="shared" si="39"/>
        <v>0</v>
      </c>
      <c r="BM16" s="180">
        <f t="shared" si="40"/>
        <v>0</v>
      </c>
      <c r="BN16" s="180">
        <f t="shared" si="41"/>
        <v>0</v>
      </c>
      <c r="BO16" s="180">
        <f t="shared" si="42"/>
        <v>0</v>
      </c>
      <c r="BP16" s="181">
        <f t="shared" si="43"/>
        <v>0</v>
      </c>
      <c r="BQ16" s="379">
        <f t="shared" si="44"/>
        <v>0</v>
      </c>
      <c r="BR16" s="179">
        <f t="shared" si="45"/>
        <v>0</v>
      </c>
      <c r="BS16" s="180">
        <f t="shared" si="46"/>
        <v>0</v>
      </c>
      <c r="BT16" s="181">
        <f t="shared" si="47"/>
        <v>1</v>
      </c>
      <c r="BU16" s="182">
        <f t="shared" si="48"/>
        <v>0.16666666666666666</v>
      </c>
      <c r="BV16" s="175">
        <f t="shared" si="49"/>
        <v>0</v>
      </c>
      <c r="BW16" s="176">
        <f t="shared" si="50"/>
        <v>0</v>
      </c>
      <c r="BX16" s="193">
        <f t="shared" si="51"/>
        <v>0</v>
      </c>
      <c r="BY16" s="194">
        <f t="shared" si="52"/>
        <v>0</v>
      </c>
      <c r="BZ16" s="179">
        <f t="shared" si="53"/>
        <v>0</v>
      </c>
      <c r="CA16" s="180">
        <f t="shared" si="54"/>
        <v>0</v>
      </c>
      <c r="CB16" s="180">
        <f t="shared" si="55"/>
        <v>0</v>
      </c>
      <c r="CC16" s="180">
        <f t="shared" si="12"/>
        <v>0</v>
      </c>
      <c r="CD16" s="180">
        <f t="shared" si="56"/>
        <v>0</v>
      </c>
      <c r="CE16" s="180">
        <f t="shared" si="57"/>
        <v>0</v>
      </c>
      <c r="CF16" s="181">
        <f t="shared" si="58"/>
        <v>0</v>
      </c>
      <c r="CG16" s="195">
        <f t="shared" si="59"/>
        <v>0</v>
      </c>
      <c r="CH16" s="183"/>
      <c r="CI16" s="184"/>
      <c r="CJ16" s="184"/>
      <c r="CK16" s="174">
        <f t="shared" si="60"/>
        <v>0</v>
      </c>
      <c r="CL16" s="356"/>
      <c r="CM16" s="355"/>
      <c r="CN16" s="418">
        <v>0</v>
      </c>
      <c r="CO16" s="424">
        <v>0</v>
      </c>
    </row>
    <row r="17" spans="1:93" s="34" customFormat="1" ht="20.100000000000001" customHeight="1" thickBot="1" x14ac:dyDescent="0.25">
      <c r="A17" s="132" t="s">
        <v>67</v>
      </c>
      <c r="B17" s="570" t="s">
        <v>98</v>
      </c>
      <c r="C17" s="19" t="s">
        <v>2</v>
      </c>
      <c r="D17" s="655"/>
      <c r="E17" s="655"/>
      <c r="F17" s="410" t="s">
        <v>25</v>
      </c>
      <c r="G17" s="409"/>
      <c r="H17" s="414" t="s">
        <v>26</v>
      </c>
      <c r="I17" s="473"/>
      <c r="J17" s="479"/>
      <c r="K17" s="409" t="s">
        <v>31</v>
      </c>
      <c r="L17" s="409" t="s">
        <v>31</v>
      </c>
      <c r="M17" s="471" t="s">
        <v>57</v>
      </c>
      <c r="N17" s="471"/>
      <c r="O17" s="414" t="s">
        <v>24</v>
      </c>
      <c r="P17" s="433" t="s">
        <v>25</v>
      </c>
      <c r="Q17" s="479"/>
      <c r="R17" s="479"/>
      <c r="S17" s="473"/>
      <c r="T17" s="414"/>
      <c r="U17" s="433"/>
      <c r="V17" s="479"/>
      <c r="W17" s="479"/>
      <c r="X17" s="409"/>
      <c r="Y17" s="409"/>
      <c r="Z17" s="479"/>
      <c r="AA17" s="478"/>
      <c r="AB17" s="433"/>
      <c r="AC17" s="409"/>
      <c r="AD17" s="479"/>
      <c r="AE17" s="479"/>
      <c r="AF17" s="409"/>
      <c r="AG17" s="409"/>
      <c r="AH17" s="478"/>
      <c r="AI17" s="204">
        <f>COUNTIF($D17:AH17,"D")</f>
        <v>1</v>
      </c>
      <c r="AJ17" s="180">
        <f t="shared" si="14"/>
        <v>2</v>
      </c>
      <c r="AK17" s="180">
        <f t="shared" si="15"/>
        <v>1</v>
      </c>
      <c r="AL17" s="180">
        <f t="shared" si="16"/>
        <v>0</v>
      </c>
      <c r="AM17" s="180">
        <f t="shared" si="17"/>
        <v>0</v>
      </c>
      <c r="AN17" s="180">
        <f t="shared" si="18"/>
        <v>0</v>
      </c>
      <c r="AO17" s="180">
        <f t="shared" si="19"/>
        <v>0</v>
      </c>
      <c r="AP17" s="180">
        <f t="shared" si="20"/>
        <v>2</v>
      </c>
      <c r="AQ17" s="180">
        <f t="shared" si="21"/>
        <v>0</v>
      </c>
      <c r="AR17" s="180">
        <f t="shared" si="22"/>
        <v>0</v>
      </c>
      <c r="AS17" s="180">
        <f t="shared" si="23"/>
        <v>0</v>
      </c>
      <c r="AT17" s="180">
        <f t="shared" si="24"/>
        <v>0</v>
      </c>
      <c r="AU17" s="180">
        <f t="shared" si="25"/>
        <v>0</v>
      </c>
      <c r="AV17" s="180">
        <f t="shared" si="26"/>
        <v>0</v>
      </c>
      <c r="AW17" s="180">
        <f t="shared" si="27"/>
        <v>0</v>
      </c>
      <c r="AX17" s="180">
        <f t="shared" si="28"/>
        <v>0</v>
      </c>
      <c r="AY17" s="180">
        <f t="shared" si="29"/>
        <v>0</v>
      </c>
      <c r="AZ17" s="180">
        <f t="shared" si="30"/>
        <v>0</v>
      </c>
      <c r="BA17" s="181">
        <f t="shared" si="31"/>
        <v>4</v>
      </c>
      <c r="BB17" s="343"/>
      <c r="BC17" s="344">
        <f t="shared" si="32"/>
        <v>1.5</v>
      </c>
      <c r="BD17" s="342"/>
      <c r="BE17" s="339"/>
      <c r="BF17" s="175">
        <f t="shared" si="33"/>
        <v>1</v>
      </c>
      <c r="BG17" s="176">
        <f t="shared" si="34"/>
        <v>0.5</v>
      </c>
      <c r="BH17" s="177">
        <f t="shared" si="35"/>
        <v>4.1666666666666664E-2</v>
      </c>
      <c r="BI17" s="178">
        <f t="shared" si="36"/>
        <v>0.45833333333333331</v>
      </c>
      <c r="BJ17" s="179">
        <f t="shared" si="37"/>
        <v>0</v>
      </c>
      <c r="BK17" s="180">
        <f t="shared" si="38"/>
        <v>0</v>
      </c>
      <c r="BL17" s="180">
        <f t="shared" si="39"/>
        <v>0</v>
      </c>
      <c r="BM17" s="180">
        <f t="shared" si="40"/>
        <v>0</v>
      </c>
      <c r="BN17" s="180">
        <f t="shared" si="41"/>
        <v>0</v>
      </c>
      <c r="BO17" s="180">
        <f t="shared" si="42"/>
        <v>0</v>
      </c>
      <c r="BP17" s="181">
        <f t="shared" si="43"/>
        <v>0</v>
      </c>
      <c r="BQ17" s="379">
        <f t="shared" si="44"/>
        <v>0</v>
      </c>
      <c r="BR17" s="179">
        <f t="shared" si="45"/>
        <v>0</v>
      </c>
      <c r="BS17" s="180">
        <f t="shared" si="46"/>
        <v>0</v>
      </c>
      <c r="BT17" s="181">
        <f t="shared" si="47"/>
        <v>0</v>
      </c>
      <c r="BU17" s="182">
        <f t="shared" si="48"/>
        <v>0</v>
      </c>
      <c r="BV17" s="175">
        <f t="shared" si="49"/>
        <v>0</v>
      </c>
      <c r="BW17" s="176">
        <f t="shared" si="50"/>
        <v>0</v>
      </c>
      <c r="BX17" s="193">
        <f t="shared" si="51"/>
        <v>0</v>
      </c>
      <c r="BY17" s="194">
        <f t="shared" si="52"/>
        <v>0</v>
      </c>
      <c r="BZ17" s="179">
        <f t="shared" si="53"/>
        <v>0</v>
      </c>
      <c r="CA17" s="180">
        <f t="shared" si="54"/>
        <v>0</v>
      </c>
      <c r="CB17" s="180">
        <f t="shared" si="55"/>
        <v>0</v>
      </c>
      <c r="CC17" s="180">
        <f t="shared" si="12"/>
        <v>0</v>
      </c>
      <c r="CD17" s="180">
        <f t="shared" si="56"/>
        <v>0</v>
      </c>
      <c r="CE17" s="180">
        <f t="shared" si="57"/>
        <v>0</v>
      </c>
      <c r="CF17" s="181">
        <f t="shared" si="58"/>
        <v>0</v>
      </c>
      <c r="CG17" s="195">
        <f t="shared" si="59"/>
        <v>0</v>
      </c>
      <c r="CH17" s="183"/>
      <c r="CI17" s="184"/>
      <c r="CJ17" s="184"/>
      <c r="CK17" s="174">
        <f t="shared" si="60"/>
        <v>0.5</v>
      </c>
      <c r="CL17" s="356"/>
      <c r="CM17" s="355"/>
      <c r="CN17" s="418">
        <v>1</v>
      </c>
      <c r="CO17" s="424">
        <v>12</v>
      </c>
    </row>
    <row r="18" spans="1:93" s="34" customFormat="1" ht="20.100000000000001" customHeight="1" thickBot="1" x14ac:dyDescent="0.25">
      <c r="A18" s="22" t="s">
        <v>289</v>
      </c>
      <c r="B18" s="575" t="s">
        <v>79</v>
      </c>
      <c r="C18" s="19" t="s">
        <v>2</v>
      </c>
      <c r="D18" s="656"/>
      <c r="E18" s="656"/>
      <c r="F18" s="657" t="s">
        <v>31</v>
      </c>
      <c r="G18" s="442" t="s">
        <v>26</v>
      </c>
      <c r="H18" s="443" t="s">
        <v>26</v>
      </c>
      <c r="I18" s="538"/>
      <c r="J18" s="535"/>
      <c r="K18" s="442" t="s">
        <v>24</v>
      </c>
      <c r="L18" s="442" t="s">
        <v>24</v>
      </c>
      <c r="M18" s="536" t="s">
        <v>57</v>
      </c>
      <c r="N18" s="536"/>
      <c r="O18" s="443" t="s">
        <v>24</v>
      </c>
      <c r="P18" s="382" t="s">
        <v>31</v>
      </c>
      <c r="Q18" s="535" t="s">
        <v>26</v>
      </c>
      <c r="R18" s="535"/>
      <c r="S18" s="433"/>
      <c r="T18" s="414"/>
      <c r="U18" s="433"/>
      <c r="V18" s="409"/>
      <c r="W18" s="409"/>
      <c r="X18" s="409"/>
      <c r="Y18" s="409"/>
      <c r="Z18" s="409"/>
      <c r="AA18" s="414"/>
      <c r="AB18" s="433"/>
      <c r="AC18" s="409"/>
      <c r="AD18" s="409"/>
      <c r="AE18" s="409"/>
      <c r="AF18" s="409"/>
      <c r="AG18" s="409"/>
      <c r="AH18" s="453"/>
      <c r="AI18" s="204">
        <f>COUNTIF($D18:AH18,"D")</f>
        <v>3</v>
      </c>
      <c r="AJ18" s="180">
        <f t="shared" si="14"/>
        <v>0</v>
      </c>
      <c r="AK18" s="180">
        <f t="shared" si="15"/>
        <v>3</v>
      </c>
      <c r="AL18" s="180">
        <f t="shared" si="16"/>
        <v>0</v>
      </c>
      <c r="AM18" s="180">
        <f t="shared" si="17"/>
        <v>0</v>
      </c>
      <c r="AN18" s="180">
        <f t="shared" si="18"/>
        <v>0</v>
      </c>
      <c r="AO18" s="180">
        <f t="shared" si="19"/>
        <v>0</v>
      </c>
      <c r="AP18" s="180">
        <f t="shared" si="20"/>
        <v>2</v>
      </c>
      <c r="AQ18" s="180">
        <f t="shared" si="21"/>
        <v>0</v>
      </c>
      <c r="AR18" s="180">
        <f t="shared" si="22"/>
        <v>0</v>
      </c>
      <c r="AS18" s="180">
        <f t="shared" si="23"/>
        <v>0</v>
      </c>
      <c r="AT18" s="180">
        <f t="shared" si="24"/>
        <v>0</v>
      </c>
      <c r="AU18" s="180">
        <f t="shared" si="25"/>
        <v>0</v>
      </c>
      <c r="AV18" s="180">
        <f t="shared" si="26"/>
        <v>0</v>
      </c>
      <c r="AW18" s="180">
        <f t="shared" si="27"/>
        <v>0</v>
      </c>
      <c r="AX18" s="180">
        <f t="shared" si="28"/>
        <v>0</v>
      </c>
      <c r="AY18" s="180">
        <f t="shared" si="29"/>
        <v>0</v>
      </c>
      <c r="AZ18" s="180">
        <f t="shared" si="30"/>
        <v>0</v>
      </c>
      <c r="BA18" s="181">
        <f t="shared" si="31"/>
        <v>6</v>
      </c>
      <c r="BB18" s="343"/>
      <c r="BC18" s="344">
        <f t="shared" si="32"/>
        <v>1.5</v>
      </c>
      <c r="BD18" s="342"/>
      <c r="BE18" s="339"/>
      <c r="BF18" s="175">
        <f t="shared" si="33"/>
        <v>1</v>
      </c>
      <c r="BG18" s="176">
        <f t="shared" si="34"/>
        <v>0.5</v>
      </c>
      <c r="BH18" s="177">
        <f t="shared" si="35"/>
        <v>4.1666666666666664E-2</v>
      </c>
      <c r="BI18" s="178">
        <f t="shared" si="36"/>
        <v>0.45833333333333331</v>
      </c>
      <c r="BJ18" s="179">
        <f t="shared" si="37"/>
        <v>0</v>
      </c>
      <c r="BK18" s="180">
        <f t="shared" si="38"/>
        <v>0</v>
      </c>
      <c r="BL18" s="180">
        <f t="shared" si="39"/>
        <v>0</v>
      </c>
      <c r="BM18" s="180">
        <f t="shared" si="40"/>
        <v>0</v>
      </c>
      <c r="BN18" s="180">
        <f t="shared" si="41"/>
        <v>0</v>
      </c>
      <c r="BO18" s="180">
        <f t="shared" si="42"/>
        <v>0</v>
      </c>
      <c r="BP18" s="181">
        <f t="shared" si="43"/>
        <v>0</v>
      </c>
      <c r="BQ18" s="379">
        <f t="shared" si="44"/>
        <v>0</v>
      </c>
      <c r="BR18" s="179">
        <f t="shared" si="45"/>
        <v>0</v>
      </c>
      <c r="BS18" s="180">
        <f t="shared" si="46"/>
        <v>0</v>
      </c>
      <c r="BT18" s="181">
        <f t="shared" si="47"/>
        <v>0</v>
      </c>
      <c r="BU18" s="182">
        <f t="shared" si="48"/>
        <v>0</v>
      </c>
      <c r="BV18" s="175">
        <f t="shared" si="49"/>
        <v>0</v>
      </c>
      <c r="BW18" s="176">
        <f t="shared" si="50"/>
        <v>0</v>
      </c>
      <c r="BX18" s="193">
        <f t="shared" si="51"/>
        <v>0</v>
      </c>
      <c r="BY18" s="194">
        <f t="shared" si="52"/>
        <v>0</v>
      </c>
      <c r="BZ18" s="179">
        <f t="shared" si="53"/>
        <v>0</v>
      </c>
      <c r="CA18" s="180">
        <f t="shared" si="54"/>
        <v>0</v>
      </c>
      <c r="CB18" s="180">
        <f t="shared" si="55"/>
        <v>0</v>
      </c>
      <c r="CC18" s="180">
        <f t="shared" si="12"/>
        <v>0</v>
      </c>
      <c r="CD18" s="180">
        <f t="shared" si="56"/>
        <v>0</v>
      </c>
      <c r="CE18" s="180">
        <f t="shared" si="57"/>
        <v>0</v>
      </c>
      <c r="CF18" s="181">
        <f t="shared" si="58"/>
        <v>0</v>
      </c>
      <c r="CG18" s="195">
        <f t="shared" si="59"/>
        <v>0</v>
      </c>
      <c r="CH18" s="183"/>
      <c r="CI18" s="184"/>
      <c r="CJ18" s="184"/>
      <c r="CK18" s="174">
        <f t="shared" si="60"/>
        <v>0.5</v>
      </c>
      <c r="CL18" s="356"/>
      <c r="CM18" s="355"/>
      <c r="CN18" s="418">
        <v>1</v>
      </c>
      <c r="CO18" s="424">
        <v>12</v>
      </c>
    </row>
    <row r="19" spans="1:93" s="34" customFormat="1" ht="20.100000000000001" customHeight="1" thickBot="1" x14ac:dyDescent="0.25">
      <c r="A19" s="1688" t="s">
        <v>70</v>
      </c>
      <c r="B19" s="1689" t="s">
        <v>73</v>
      </c>
      <c r="C19" s="122" t="s">
        <v>71</v>
      </c>
      <c r="D19" s="662"/>
      <c r="E19" s="662"/>
      <c r="F19" s="663" t="s">
        <v>31</v>
      </c>
      <c r="G19" s="447"/>
      <c r="H19" s="448" t="s">
        <v>25</v>
      </c>
      <c r="I19" s="632"/>
      <c r="J19" s="486"/>
      <c r="K19" s="447"/>
      <c r="L19" s="447" t="s">
        <v>25</v>
      </c>
      <c r="M19" s="664"/>
      <c r="N19" s="664"/>
      <c r="O19" s="448" t="s">
        <v>24</v>
      </c>
      <c r="P19" s="446" t="s">
        <v>25</v>
      </c>
      <c r="Q19" s="486"/>
      <c r="R19" s="486"/>
      <c r="S19" s="476"/>
      <c r="T19" s="429"/>
      <c r="U19" s="434"/>
      <c r="V19" s="432"/>
      <c r="W19" s="432"/>
      <c r="X19" s="412"/>
      <c r="Y19" s="412"/>
      <c r="Z19" s="432"/>
      <c r="AA19" s="441"/>
      <c r="AB19" s="434"/>
      <c r="AC19" s="412"/>
      <c r="AD19" s="432"/>
      <c r="AE19" s="432"/>
      <c r="AF19" s="412"/>
      <c r="AG19" s="412"/>
      <c r="AH19" s="633"/>
      <c r="AI19" s="204">
        <f>COUNTIF($D19:AH19,"D")</f>
        <v>1</v>
      </c>
      <c r="AJ19" s="180">
        <f t="shared" si="14"/>
        <v>3</v>
      </c>
      <c r="AK19" s="180">
        <f t="shared" si="15"/>
        <v>0</v>
      </c>
      <c r="AL19" s="180">
        <f t="shared" si="16"/>
        <v>0</v>
      </c>
      <c r="AM19" s="180">
        <f t="shared" si="17"/>
        <v>0</v>
      </c>
      <c r="AN19" s="180">
        <f t="shared" si="18"/>
        <v>0</v>
      </c>
      <c r="AO19" s="180">
        <f t="shared" si="19"/>
        <v>0</v>
      </c>
      <c r="AP19" s="180">
        <f t="shared" si="20"/>
        <v>1</v>
      </c>
      <c r="AQ19" s="180">
        <f t="shared" si="21"/>
        <v>0</v>
      </c>
      <c r="AR19" s="180">
        <f t="shared" si="22"/>
        <v>0</v>
      </c>
      <c r="AS19" s="180">
        <f t="shared" si="23"/>
        <v>0</v>
      </c>
      <c r="AT19" s="180">
        <f t="shared" si="24"/>
        <v>0</v>
      </c>
      <c r="AU19" s="180">
        <f t="shared" si="25"/>
        <v>0</v>
      </c>
      <c r="AV19" s="180">
        <f t="shared" si="26"/>
        <v>0</v>
      </c>
      <c r="AW19" s="180">
        <f t="shared" si="27"/>
        <v>0</v>
      </c>
      <c r="AX19" s="180">
        <f t="shared" si="28"/>
        <v>0</v>
      </c>
      <c r="AY19" s="180">
        <f t="shared" si="29"/>
        <v>0</v>
      </c>
      <c r="AZ19" s="180">
        <f t="shared" si="30"/>
        <v>0</v>
      </c>
      <c r="BA19" s="181">
        <f t="shared" si="31"/>
        <v>4</v>
      </c>
      <c r="BB19" s="343"/>
      <c r="BC19" s="344">
        <f t="shared" si="32"/>
        <v>2</v>
      </c>
      <c r="BD19" s="342"/>
      <c r="BE19" s="908">
        <v>2</v>
      </c>
      <c r="BF19" s="175">
        <f t="shared" si="33"/>
        <v>0</v>
      </c>
      <c r="BG19" s="176">
        <f t="shared" si="34"/>
        <v>0</v>
      </c>
      <c r="BH19" s="177">
        <f t="shared" si="35"/>
        <v>0</v>
      </c>
      <c r="BI19" s="178">
        <f t="shared" si="36"/>
        <v>0</v>
      </c>
      <c r="BJ19" s="179">
        <f t="shared" si="37"/>
        <v>0</v>
      </c>
      <c r="BK19" s="180">
        <f t="shared" si="38"/>
        <v>0</v>
      </c>
      <c r="BL19" s="180">
        <f t="shared" si="39"/>
        <v>0</v>
      </c>
      <c r="BM19" s="180">
        <f t="shared" si="40"/>
        <v>0</v>
      </c>
      <c r="BN19" s="180">
        <f t="shared" si="41"/>
        <v>0</v>
      </c>
      <c r="BO19" s="180">
        <f t="shared" si="42"/>
        <v>0</v>
      </c>
      <c r="BP19" s="181">
        <f t="shared" si="43"/>
        <v>0</v>
      </c>
      <c r="BQ19" s="379">
        <f t="shared" si="44"/>
        <v>0</v>
      </c>
      <c r="BR19" s="179">
        <f t="shared" si="45"/>
        <v>0</v>
      </c>
      <c r="BS19" s="180">
        <f t="shared" si="46"/>
        <v>0</v>
      </c>
      <c r="BT19" s="181">
        <f t="shared" si="47"/>
        <v>0</v>
      </c>
      <c r="BU19" s="182">
        <f t="shared" si="48"/>
        <v>0</v>
      </c>
      <c r="BV19" s="175">
        <f t="shared" si="49"/>
        <v>0</v>
      </c>
      <c r="BW19" s="176">
        <f t="shared" si="50"/>
        <v>0</v>
      </c>
      <c r="BX19" s="193">
        <f t="shared" si="51"/>
        <v>0</v>
      </c>
      <c r="BY19" s="194">
        <f t="shared" si="52"/>
        <v>0</v>
      </c>
      <c r="BZ19" s="179">
        <f t="shared" si="53"/>
        <v>0</v>
      </c>
      <c r="CA19" s="180">
        <f t="shared" si="54"/>
        <v>0</v>
      </c>
      <c r="CB19" s="180">
        <f t="shared" si="55"/>
        <v>0</v>
      </c>
      <c r="CC19" s="180">
        <f t="shared" si="12"/>
        <v>0</v>
      </c>
      <c r="CD19" s="180">
        <f t="shared" si="56"/>
        <v>0</v>
      </c>
      <c r="CE19" s="180">
        <f t="shared" si="57"/>
        <v>0</v>
      </c>
      <c r="CF19" s="181">
        <f t="shared" si="58"/>
        <v>0</v>
      </c>
      <c r="CG19" s="195">
        <f t="shared" si="59"/>
        <v>0</v>
      </c>
      <c r="CH19" s="183"/>
      <c r="CI19" s="184"/>
      <c r="CJ19" s="184"/>
      <c r="CK19" s="174">
        <f t="shared" si="60"/>
        <v>0</v>
      </c>
      <c r="CL19" s="356"/>
      <c r="CM19" s="355"/>
      <c r="CN19" s="832">
        <v>2</v>
      </c>
      <c r="CO19" s="576">
        <v>24</v>
      </c>
    </row>
    <row r="20" spans="1:93" s="34" customFormat="1" ht="20.100000000000001" customHeight="1" thickBot="1" x14ac:dyDescent="0.25">
      <c r="A20" s="127" t="s">
        <v>72</v>
      </c>
      <c r="B20" s="619" t="s">
        <v>75</v>
      </c>
      <c r="C20" s="620" t="s">
        <v>3</v>
      </c>
      <c r="D20" s="667"/>
      <c r="E20" s="667"/>
      <c r="F20" s="668" t="s">
        <v>25</v>
      </c>
      <c r="G20" s="444"/>
      <c r="H20" s="445" t="s">
        <v>24</v>
      </c>
      <c r="I20" s="629" t="s">
        <v>25</v>
      </c>
      <c r="J20" s="630"/>
      <c r="K20" s="444" t="s">
        <v>24</v>
      </c>
      <c r="L20" s="444" t="s">
        <v>25</v>
      </c>
      <c r="M20" s="483"/>
      <c r="N20" s="483"/>
      <c r="O20" s="445" t="s">
        <v>24</v>
      </c>
      <c r="P20" s="482" t="s">
        <v>25</v>
      </c>
      <c r="Q20" s="630"/>
      <c r="R20" s="630"/>
      <c r="S20" s="476"/>
      <c r="T20" s="429"/>
      <c r="U20" s="434"/>
      <c r="V20" s="432"/>
      <c r="W20" s="432"/>
      <c r="X20" s="412"/>
      <c r="Y20" s="412"/>
      <c r="Z20" s="432"/>
      <c r="AA20" s="441"/>
      <c r="AB20" s="434"/>
      <c r="AC20" s="412"/>
      <c r="AD20" s="432"/>
      <c r="AE20" s="432"/>
      <c r="AF20" s="412"/>
      <c r="AG20" s="412"/>
      <c r="AH20" s="631"/>
      <c r="AI20" s="204">
        <f>COUNTIF($D20:AH20,"D")</f>
        <v>3</v>
      </c>
      <c r="AJ20" s="180">
        <f t="shared" si="14"/>
        <v>4</v>
      </c>
      <c r="AK20" s="180">
        <f t="shared" si="15"/>
        <v>0</v>
      </c>
      <c r="AL20" s="180">
        <f t="shared" si="16"/>
        <v>0</v>
      </c>
      <c r="AM20" s="180">
        <f t="shared" si="17"/>
        <v>0</v>
      </c>
      <c r="AN20" s="180">
        <f t="shared" si="18"/>
        <v>0</v>
      </c>
      <c r="AO20" s="180">
        <f t="shared" si="19"/>
        <v>0</v>
      </c>
      <c r="AP20" s="180">
        <f t="shared" si="20"/>
        <v>0</v>
      </c>
      <c r="AQ20" s="180">
        <f t="shared" si="21"/>
        <v>0</v>
      </c>
      <c r="AR20" s="180">
        <f t="shared" si="22"/>
        <v>0</v>
      </c>
      <c r="AS20" s="180">
        <f t="shared" si="23"/>
        <v>0</v>
      </c>
      <c r="AT20" s="180">
        <f t="shared" si="24"/>
        <v>0</v>
      </c>
      <c r="AU20" s="180">
        <f t="shared" si="25"/>
        <v>0</v>
      </c>
      <c r="AV20" s="180">
        <f t="shared" si="26"/>
        <v>0</v>
      </c>
      <c r="AW20" s="180">
        <f t="shared" si="27"/>
        <v>0</v>
      </c>
      <c r="AX20" s="180">
        <f t="shared" si="28"/>
        <v>0</v>
      </c>
      <c r="AY20" s="180">
        <f t="shared" si="29"/>
        <v>0</v>
      </c>
      <c r="AZ20" s="180">
        <f t="shared" si="30"/>
        <v>0</v>
      </c>
      <c r="BA20" s="181">
        <f t="shared" si="31"/>
        <v>7</v>
      </c>
      <c r="BB20" s="343"/>
      <c r="BC20" s="344">
        <f t="shared" si="32"/>
        <v>3.5</v>
      </c>
      <c r="BD20" s="342"/>
      <c r="BE20" s="339"/>
      <c r="BF20" s="175">
        <f t="shared" si="33"/>
        <v>0</v>
      </c>
      <c r="BG20" s="176">
        <f t="shared" si="34"/>
        <v>0</v>
      </c>
      <c r="BH20" s="177">
        <f t="shared" si="35"/>
        <v>0</v>
      </c>
      <c r="BI20" s="178">
        <f t="shared" si="36"/>
        <v>0</v>
      </c>
      <c r="BJ20" s="179">
        <f t="shared" si="37"/>
        <v>0</v>
      </c>
      <c r="BK20" s="180">
        <f t="shared" si="38"/>
        <v>0</v>
      </c>
      <c r="BL20" s="180">
        <f t="shared" si="39"/>
        <v>0</v>
      </c>
      <c r="BM20" s="180">
        <f t="shared" si="40"/>
        <v>0</v>
      </c>
      <c r="BN20" s="180">
        <f t="shared" si="41"/>
        <v>0</v>
      </c>
      <c r="BO20" s="180">
        <f t="shared" si="42"/>
        <v>0</v>
      </c>
      <c r="BP20" s="181">
        <f t="shared" si="43"/>
        <v>0</v>
      </c>
      <c r="BQ20" s="379">
        <f t="shared" si="44"/>
        <v>0</v>
      </c>
      <c r="BR20" s="179">
        <f t="shared" si="45"/>
        <v>0</v>
      </c>
      <c r="BS20" s="180">
        <f t="shared" si="46"/>
        <v>0</v>
      </c>
      <c r="BT20" s="181">
        <f t="shared" si="47"/>
        <v>0</v>
      </c>
      <c r="BU20" s="182">
        <f t="shared" si="48"/>
        <v>0</v>
      </c>
      <c r="BV20" s="175">
        <f t="shared" si="49"/>
        <v>0</v>
      </c>
      <c r="BW20" s="176">
        <f t="shared" si="50"/>
        <v>0</v>
      </c>
      <c r="BX20" s="193">
        <f t="shared" si="51"/>
        <v>0</v>
      </c>
      <c r="BY20" s="194">
        <f t="shared" si="52"/>
        <v>0</v>
      </c>
      <c r="BZ20" s="179">
        <f t="shared" si="53"/>
        <v>0</v>
      </c>
      <c r="CA20" s="180">
        <f t="shared" si="54"/>
        <v>0</v>
      </c>
      <c r="CB20" s="180">
        <f t="shared" si="55"/>
        <v>0</v>
      </c>
      <c r="CC20" s="180">
        <f t="shared" si="12"/>
        <v>0</v>
      </c>
      <c r="CD20" s="180">
        <f t="shared" si="56"/>
        <v>0</v>
      </c>
      <c r="CE20" s="180">
        <f t="shared" si="57"/>
        <v>0</v>
      </c>
      <c r="CF20" s="181">
        <f t="shared" si="58"/>
        <v>0</v>
      </c>
      <c r="CG20" s="195">
        <f t="shared" si="59"/>
        <v>0</v>
      </c>
      <c r="CH20" s="183"/>
      <c r="CI20" s="184"/>
      <c r="CJ20" s="184"/>
      <c r="CK20" s="174">
        <f t="shared" si="60"/>
        <v>0</v>
      </c>
      <c r="CL20" s="356"/>
      <c r="CM20" s="355"/>
      <c r="CN20" s="418">
        <v>0</v>
      </c>
      <c r="CO20" s="424">
        <v>0</v>
      </c>
    </row>
    <row r="21" spans="1:93" s="34" customFormat="1" ht="20.100000000000001" customHeight="1" thickBot="1" x14ac:dyDescent="0.25">
      <c r="A21" s="132" t="s">
        <v>74</v>
      </c>
      <c r="B21" s="570" t="s">
        <v>159</v>
      </c>
      <c r="C21" s="19" t="s">
        <v>3</v>
      </c>
      <c r="D21" s="671"/>
      <c r="E21" s="671"/>
      <c r="F21" s="423" t="s">
        <v>24</v>
      </c>
      <c r="G21" s="412" t="s">
        <v>24</v>
      </c>
      <c r="H21" s="429" t="s">
        <v>25</v>
      </c>
      <c r="I21" s="476"/>
      <c r="J21" s="432"/>
      <c r="K21" s="412" t="s">
        <v>24</v>
      </c>
      <c r="L21" s="412" t="s">
        <v>25</v>
      </c>
      <c r="M21" s="475" t="s">
        <v>57</v>
      </c>
      <c r="N21" s="475"/>
      <c r="O21" s="429" t="s">
        <v>24</v>
      </c>
      <c r="P21" s="434" t="s">
        <v>25</v>
      </c>
      <c r="Q21" s="432"/>
      <c r="R21" s="432"/>
      <c r="S21" s="476"/>
      <c r="T21" s="429"/>
      <c r="U21" s="434"/>
      <c r="V21" s="432"/>
      <c r="W21" s="432"/>
      <c r="X21" s="412"/>
      <c r="Y21" s="412"/>
      <c r="Z21" s="432"/>
      <c r="AA21" s="441"/>
      <c r="AB21" s="434"/>
      <c r="AC21" s="412"/>
      <c r="AD21" s="432"/>
      <c r="AE21" s="432"/>
      <c r="AF21" s="412"/>
      <c r="AG21" s="412"/>
      <c r="AH21" s="441"/>
      <c r="AI21" s="204">
        <f>COUNTIF($D21:AH21,"D")</f>
        <v>4</v>
      </c>
      <c r="AJ21" s="180">
        <f t="shared" si="14"/>
        <v>3</v>
      </c>
      <c r="AK21" s="180">
        <f t="shared" si="15"/>
        <v>0</v>
      </c>
      <c r="AL21" s="180">
        <f t="shared" si="16"/>
        <v>0</v>
      </c>
      <c r="AM21" s="180">
        <f t="shared" si="17"/>
        <v>0</v>
      </c>
      <c r="AN21" s="180">
        <f t="shared" si="18"/>
        <v>0</v>
      </c>
      <c r="AO21" s="180">
        <f t="shared" si="19"/>
        <v>0</v>
      </c>
      <c r="AP21" s="180">
        <f t="shared" si="20"/>
        <v>0</v>
      </c>
      <c r="AQ21" s="180">
        <f t="shared" si="21"/>
        <v>0</v>
      </c>
      <c r="AR21" s="180">
        <f t="shared" si="22"/>
        <v>0</v>
      </c>
      <c r="AS21" s="180">
        <f t="shared" si="23"/>
        <v>0</v>
      </c>
      <c r="AT21" s="180">
        <f t="shared" si="24"/>
        <v>0</v>
      </c>
      <c r="AU21" s="180">
        <f t="shared" si="25"/>
        <v>0</v>
      </c>
      <c r="AV21" s="180">
        <f t="shared" si="26"/>
        <v>0</v>
      </c>
      <c r="AW21" s="180">
        <f t="shared" si="27"/>
        <v>0</v>
      </c>
      <c r="AX21" s="180">
        <f t="shared" si="28"/>
        <v>0</v>
      </c>
      <c r="AY21" s="180">
        <f t="shared" si="29"/>
        <v>0</v>
      </c>
      <c r="AZ21" s="180">
        <f t="shared" si="30"/>
        <v>0</v>
      </c>
      <c r="BA21" s="181">
        <f t="shared" si="31"/>
        <v>7</v>
      </c>
      <c r="BB21" s="343"/>
      <c r="BC21" s="344">
        <f t="shared" si="32"/>
        <v>3.5</v>
      </c>
      <c r="BD21" s="342"/>
      <c r="BE21" s="339"/>
      <c r="BF21" s="175">
        <f t="shared" si="33"/>
        <v>1</v>
      </c>
      <c r="BG21" s="176">
        <f t="shared" si="34"/>
        <v>0.5</v>
      </c>
      <c r="BH21" s="177">
        <f t="shared" si="35"/>
        <v>4.1666666666666664E-2</v>
      </c>
      <c r="BI21" s="178">
        <f t="shared" si="36"/>
        <v>0.45833333333333331</v>
      </c>
      <c r="BJ21" s="179">
        <f t="shared" si="37"/>
        <v>0</v>
      </c>
      <c r="BK21" s="180">
        <f t="shared" si="38"/>
        <v>0</v>
      </c>
      <c r="BL21" s="180">
        <f t="shared" si="39"/>
        <v>0</v>
      </c>
      <c r="BM21" s="180">
        <f t="shared" si="40"/>
        <v>0</v>
      </c>
      <c r="BN21" s="180">
        <f t="shared" si="41"/>
        <v>0</v>
      </c>
      <c r="BO21" s="180">
        <f t="shared" si="42"/>
        <v>0</v>
      </c>
      <c r="BP21" s="181">
        <f t="shared" si="43"/>
        <v>0</v>
      </c>
      <c r="BQ21" s="379">
        <f t="shared" si="44"/>
        <v>0</v>
      </c>
      <c r="BR21" s="179">
        <f t="shared" si="45"/>
        <v>0</v>
      </c>
      <c r="BS21" s="180">
        <f t="shared" si="46"/>
        <v>0</v>
      </c>
      <c r="BT21" s="181">
        <f t="shared" si="47"/>
        <v>0</v>
      </c>
      <c r="BU21" s="182">
        <f t="shared" si="48"/>
        <v>0</v>
      </c>
      <c r="BV21" s="175">
        <f t="shared" si="49"/>
        <v>0</v>
      </c>
      <c r="BW21" s="176">
        <f t="shared" si="50"/>
        <v>0</v>
      </c>
      <c r="BX21" s="193">
        <f t="shared" si="51"/>
        <v>0</v>
      </c>
      <c r="BY21" s="194">
        <f t="shared" si="52"/>
        <v>0</v>
      </c>
      <c r="BZ21" s="179">
        <f t="shared" si="53"/>
        <v>0</v>
      </c>
      <c r="CA21" s="180">
        <f t="shared" si="54"/>
        <v>0</v>
      </c>
      <c r="CB21" s="180">
        <f t="shared" si="55"/>
        <v>0</v>
      </c>
      <c r="CC21" s="180">
        <f t="shared" si="12"/>
        <v>0</v>
      </c>
      <c r="CD21" s="180">
        <f t="shared" si="56"/>
        <v>0</v>
      </c>
      <c r="CE21" s="180">
        <f t="shared" si="57"/>
        <v>0</v>
      </c>
      <c r="CF21" s="181">
        <f t="shared" si="58"/>
        <v>0</v>
      </c>
      <c r="CG21" s="195">
        <f t="shared" si="59"/>
        <v>0</v>
      </c>
      <c r="CH21" s="183"/>
      <c r="CI21" s="184"/>
      <c r="CJ21" s="184"/>
      <c r="CK21" s="174">
        <f t="shared" si="60"/>
        <v>0.5</v>
      </c>
      <c r="CL21" s="356"/>
      <c r="CM21" s="355"/>
      <c r="CN21" s="418">
        <v>1</v>
      </c>
      <c r="CO21" s="424">
        <v>12</v>
      </c>
    </row>
    <row r="22" spans="1:93" s="34" customFormat="1" ht="20.100000000000001" customHeight="1" thickBot="1" x14ac:dyDescent="0.25">
      <c r="A22" s="132" t="s">
        <v>76</v>
      </c>
      <c r="B22" s="570" t="s">
        <v>81</v>
      </c>
      <c r="C22" s="19" t="s">
        <v>3</v>
      </c>
      <c r="D22" s="671" t="s">
        <v>29</v>
      </c>
      <c r="E22" s="671" t="s">
        <v>24</v>
      </c>
      <c r="F22" s="423" t="s">
        <v>26</v>
      </c>
      <c r="G22" s="412" t="s">
        <v>24</v>
      </c>
      <c r="H22" s="429" t="s">
        <v>25</v>
      </c>
      <c r="I22" s="473"/>
      <c r="J22" s="432"/>
      <c r="K22" s="412" t="s">
        <v>27</v>
      </c>
      <c r="L22" s="412" t="s">
        <v>25</v>
      </c>
      <c r="M22" s="475"/>
      <c r="N22" s="475"/>
      <c r="O22" s="429" t="s">
        <v>25</v>
      </c>
      <c r="P22" s="434" t="s">
        <v>25</v>
      </c>
      <c r="Q22" s="432"/>
      <c r="R22" s="432"/>
      <c r="S22" s="476"/>
      <c r="T22" s="429"/>
      <c r="U22" s="434"/>
      <c r="V22" s="432"/>
      <c r="W22" s="432"/>
      <c r="X22" s="412"/>
      <c r="Y22" s="412"/>
      <c r="Z22" s="432"/>
      <c r="AA22" s="441"/>
      <c r="AB22" s="434"/>
      <c r="AC22" s="412"/>
      <c r="AD22" s="432"/>
      <c r="AE22" s="432"/>
      <c r="AF22" s="412"/>
      <c r="AG22" s="412"/>
      <c r="AH22" s="441"/>
      <c r="AI22" s="204">
        <f>COUNTIF($D22:AH22,"D")</f>
        <v>2</v>
      </c>
      <c r="AJ22" s="180">
        <f t="shared" si="14"/>
        <v>4</v>
      </c>
      <c r="AK22" s="180">
        <f t="shared" si="15"/>
        <v>1</v>
      </c>
      <c r="AL22" s="180">
        <f t="shared" si="16"/>
        <v>1</v>
      </c>
      <c r="AM22" s="180">
        <f t="shared" si="17"/>
        <v>0</v>
      </c>
      <c r="AN22" s="180">
        <f t="shared" si="18"/>
        <v>1</v>
      </c>
      <c r="AO22" s="180">
        <f t="shared" si="19"/>
        <v>0</v>
      </c>
      <c r="AP22" s="180">
        <f t="shared" si="20"/>
        <v>0</v>
      </c>
      <c r="AQ22" s="180">
        <f t="shared" si="21"/>
        <v>0</v>
      </c>
      <c r="AR22" s="180">
        <f t="shared" si="22"/>
        <v>0</v>
      </c>
      <c r="AS22" s="180">
        <f t="shared" si="23"/>
        <v>0</v>
      </c>
      <c r="AT22" s="180">
        <f t="shared" si="24"/>
        <v>0</v>
      </c>
      <c r="AU22" s="180">
        <f t="shared" si="25"/>
        <v>0</v>
      </c>
      <c r="AV22" s="180">
        <f t="shared" si="26"/>
        <v>0</v>
      </c>
      <c r="AW22" s="180">
        <f t="shared" si="27"/>
        <v>0</v>
      </c>
      <c r="AX22" s="180">
        <f t="shared" si="28"/>
        <v>0</v>
      </c>
      <c r="AY22" s="180">
        <f t="shared" si="29"/>
        <v>0</v>
      </c>
      <c r="AZ22" s="180">
        <f t="shared" si="30"/>
        <v>0</v>
      </c>
      <c r="BA22" s="181">
        <f t="shared" si="31"/>
        <v>8</v>
      </c>
      <c r="BB22" s="343"/>
      <c r="BC22" s="344">
        <f t="shared" si="32"/>
        <v>3.5</v>
      </c>
      <c r="BD22" s="342"/>
      <c r="BE22" s="339"/>
      <c r="BF22" s="175">
        <f t="shared" si="33"/>
        <v>0</v>
      </c>
      <c r="BG22" s="176">
        <f t="shared" si="34"/>
        <v>0</v>
      </c>
      <c r="BH22" s="177">
        <f t="shared" si="35"/>
        <v>0</v>
      </c>
      <c r="BI22" s="178">
        <f t="shared" si="36"/>
        <v>0</v>
      </c>
      <c r="BJ22" s="179">
        <f t="shared" si="37"/>
        <v>0</v>
      </c>
      <c r="BK22" s="180">
        <f t="shared" si="38"/>
        <v>0</v>
      </c>
      <c r="BL22" s="180">
        <f t="shared" si="39"/>
        <v>0</v>
      </c>
      <c r="BM22" s="180">
        <f t="shared" si="40"/>
        <v>0</v>
      </c>
      <c r="BN22" s="180">
        <f t="shared" si="41"/>
        <v>0</v>
      </c>
      <c r="BO22" s="180">
        <f t="shared" si="42"/>
        <v>0</v>
      </c>
      <c r="BP22" s="181">
        <f t="shared" si="43"/>
        <v>0</v>
      </c>
      <c r="BQ22" s="379">
        <f t="shared" si="44"/>
        <v>0</v>
      </c>
      <c r="BR22" s="179">
        <f t="shared" si="45"/>
        <v>0</v>
      </c>
      <c r="BS22" s="180">
        <f t="shared" si="46"/>
        <v>1</v>
      </c>
      <c r="BT22" s="181">
        <f t="shared" si="47"/>
        <v>0</v>
      </c>
      <c r="BU22" s="182">
        <f t="shared" si="48"/>
        <v>0.5</v>
      </c>
      <c r="BV22" s="175">
        <f t="shared" si="49"/>
        <v>0</v>
      </c>
      <c r="BW22" s="176">
        <f t="shared" si="50"/>
        <v>0</v>
      </c>
      <c r="BX22" s="193">
        <f t="shared" si="51"/>
        <v>0</v>
      </c>
      <c r="BY22" s="194">
        <f t="shared" si="52"/>
        <v>0</v>
      </c>
      <c r="BZ22" s="179">
        <f t="shared" si="53"/>
        <v>0</v>
      </c>
      <c r="CA22" s="180">
        <f t="shared" si="54"/>
        <v>0</v>
      </c>
      <c r="CB22" s="180">
        <f t="shared" si="55"/>
        <v>0</v>
      </c>
      <c r="CC22" s="180">
        <f t="shared" si="12"/>
        <v>0</v>
      </c>
      <c r="CD22" s="180">
        <f t="shared" si="56"/>
        <v>0</v>
      </c>
      <c r="CE22" s="180">
        <f t="shared" si="57"/>
        <v>0</v>
      </c>
      <c r="CF22" s="181">
        <f t="shared" si="58"/>
        <v>0</v>
      </c>
      <c r="CG22" s="195">
        <f t="shared" si="59"/>
        <v>0</v>
      </c>
      <c r="CH22" s="183"/>
      <c r="CI22" s="184"/>
      <c r="CJ22" s="184"/>
      <c r="CK22" s="174">
        <f t="shared" si="60"/>
        <v>0</v>
      </c>
      <c r="CL22" s="356"/>
      <c r="CM22" s="355"/>
      <c r="CN22" s="418">
        <v>0</v>
      </c>
      <c r="CO22" s="424">
        <v>0</v>
      </c>
    </row>
    <row r="23" spans="1:93" s="34" customFormat="1" ht="20.100000000000001" customHeight="1" thickBot="1" x14ac:dyDescent="0.25">
      <c r="A23" s="571" t="s">
        <v>78</v>
      </c>
      <c r="B23" s="569" t="s">
        <v>106</v>
      </c>
      <c r="C23" s="26" t="s">
        <v>3</v>
      </c>
      <c r="D23" s="421" t="s">
        <v>30</v>
      </c>
      <c r="E23" s="421" t="s">
        <v>25</v>
      </c>
      <c r="F23" s="423"/>
      <c r="G23" s="423" t="s">
        <v>37</v>
      </c>
      <c r="H23" s="464" t="s">
        <v>25</v>
      </c>
      <c r="I23" s="363"/>
      <c r="J23" s="423" t="s">
        <v>24</v>
      </c>
      <c r="K23" s="423" t="s">
        <v>25</v>
      </c>
      <c r="L23" s="423"/>
      <c r="M23" s="423"/>
      <c r="N23" s="423" t="s">
        <v>24</v>
      </c>
      <c r="O23" s="464" t="s">
        <v>24</v>
      </c>
      <c r="P23" s="363"/>
      <c r="Q23" s="423"/>
      <c r="R23" s="423" t="s">
        <v>27</v>
      </c>
      <c r="S23" s="473"/>
      <c r="T23" s="414"/>
      <c r="U23" s="433"/>
      <c r="V23" s="479"/>
      <c r="W23" s="479"/>
      <c r="X23" s="409"/>
      <c r="Y23" s="409"/>
      <c r="Z23" s="479"/>
      <c r="AA23" s="478"/>
      <c r="AB23" s="433"/>
      <c r="AC23" s="409"/>
      <c r="AD23" s="479"/>
      <c r="AE23" s="479"/>
      <c r="AF23" s="409"/>
      <c r="AG23" s="409"/>
      <c r="AH23" s="414"/>
      <c r="AI23" s="204">
        <f>COUNTIF($D23:AH23,"D")</f>
        <v>3</v>
      </c>
      <c r="AJ23" s="180">
        <f t="shared" si="14"/>
        <v>3</v>
      </c>
      <c r="AK23" s="180">
        <f t="shared" si="15"/>
        <v>0</v>
      </c>
      <c r="AL23" s="180">
        <f t="shared" si="16"/>
        <v>1</v>
      </c>
      <c r="AM23" s="180">
        <f t="shared" si="17"/>
        <v>0</v>
      </c>
      <c r="AN23" s="180">
        <f t="shared" si="18"/>
        <v>0</v>
      </c>
      <c r="AO23" s="180">
        <f t="shared" si="19"/>
        <v>1</v>
      </c>
      <c r="AP23" s="180">
        <f t="shared" si="20"/>
        <v>0</v>
      </c>
      <c r="AQ23" s="180">
        <f t="shared" si="21"/>
        <v>0</v>
      </c>
      <c r="AR23" s="180">
        <f t="shared" si="22"/>
        <v>0</v>
      </c>
      <c r="AS23" s="180">
        <f t="shared" si="23"/>
        <v>0</v>
      </c>
      <c r="AT23" s="180">
        <f t="shared" si="24"/>
        <v>0</v>
      </c>
      <c r="AU23" s="180">
        <f t="shared" si="25"/>
        <v>0</v>
      </c>
      <c r="AV23" s="180">
        <f t="shared" si="26"/>
        <v>1</v>
      </c>
      <c r="AW23" s="180">
        <f t="shared" si="27"/>
        <v>0</v>
      </c>
      <c r="AX23" s="180">
        <f t="shared" si="28"/>
        <v>0</v>
      </c>
      <c r="AY23" s="180">
        <f t="shared" si="29"/>
        <v>0</v>
      </c>
      <c r="AZ23" s="180">
        <f t="shared" si="30"/>
        <v>0</v>
      </c>
      <c r="BA23" s="181">
        <f t="shared" si="31"/>
        <v>8</v>
      </c>
      <c r="BB23" s="343"/>
      <c r="BC23" s="344">
        <f t="shared" si="32"/>
        <v>4.3333333333333339</v>
      </c>
      <c r="BD23" s="342"/>
      <c r="BE23" s="339"/>
      <c r="BF23" s="175">
        <f t="shared" si="33"/>
        <v>0</v>
      </c>
      <c r="BG23" s="176">
        <f t="shared" si="34"/>
        <v>0</v>
      </c>
      <c r="BH23" s="177">
        <f t="shared" si="35"/>
        <v>0</v>
      </c>
      <c r="BI23" s="178">
        <f t="shared" si="36"/>
        <v>0</v>
      </c>
      <c r="BJ23" s="179">
        <f t="shared" si="37"/>
        <v>0</v>
      </c>
      <c r="BK23" s="180">
        <f t="shared" si="38"/>
        <v>0</v>
      </c>
      <c r="BL23" s="180">
        <f t="shared" si="39"/>
        <v>0</v>
      </c>
      <c r="BM23" s="180">
        <f t="shared" si="40"/>
        <v>0</v>
      </c>
      <c r="BN23" s="180">
        <f t="shared" si="41"/>
        <v>0</v>
      </c>
      <c r="BO23" s="180">
        <f t="shared" si="42"/>
        <v>0</v>
      </c>
      <c r="BP23" s="181">
        <f t="shared" si="43"/>
        <v>0</v>
      </c>
      <c r="BQ23" s="379">
        <f t="shared" si="44"/>
        <v>0</v>
      </c>
      <c r="BR23" s="179">
        <f t="shared" si="45"/>
        <v>0</v>
      </c>
      <c r="BS23" s="180">
        <f t="shared" si="46"/>
        <v>0</v>
      </c>
      <c r="BT23" s="181">
        <f t="shared" si="47"/>
        <v>1</v>
      </c>
      <c r="BU23" s="182">
        <f t="shared" si="48"/>
        <v>0.16666666666666666</v>
      </c>
      <c r="BV23" s="175">
        <f t="shared" si="49"/>
        <v>0</v>
      </c>
      <c r="BW23" s="176">
        <f t="shared" si="50"/>
        <v>0</v>
      </c>
      <c r="BX23" s="193">
        <f t="shared" si="51"/>
        <v>0</v>
      </c>
      <c r="BY23" s="194">
        <f t="shared" si="52"/>
        <v>0</v>
      </c>
      <c r="BZ23" s="179">
        <f t="shared" si="53"/>
        <v>0</v>
      </c>
      <c r="CA23" s="180">
        <f t="shared" si="54"/>
        <v>0</v>
      </c>
      <c r="CB23" s="180">
        <f t="shared" si="55"/>
        <v>0</v>
      </c>
      <c r="CC23" s="180">
        <f t="shared" si="12"/>
        <v>0</v>
      </c>
      <c r="CD23" s="180">
        <f t="shared" si="56"/>
        <v>0</v>
      </c>
      <c r="CE23" s="180">
        <f t="shared" si="57"/>
        <v>0</v>
      </c>
      <c r="CF23" s="181">
        <f t="shared" si="58"/>
        <v>0</v>
      </c>
      <c r="CG23" s="195">
        <f t="shared" si="59"/>
        <v>0</v>
      </c>
      <c r="CH23" s="183"/>
      <c r="CI23" s="184"/>
      <c r="CJ23" s="184"/>
      <c r="CK23" s="174">
        <f t="shared" si="60"/>
        <v>0</v>
      </c>
      <c r="CL23" s="356"/>
      <c r="CM23" s="355"/>
      <c r="CN23" s="418">
        <v>0</v>
      </c>
      <c r="CO23" s="424">
        <v>0</v>
      </c>
    </row>
    <row r="24" spans="1:93" s="34" customFormat="1" ht="20.100000000000001" customHeight="1" thickBot="1" x14ac:dyDescent="0.25">
      <c r="A24" s="132" t="s">
        <v>80</v>
      </c>
      <c r="B24" s="570" t="s">
        <v>88</v>
      </c>
      <c r="C24" s="19" t="s">
        <v>3</v>
      </c>
      <c r="D24" s="655"/>
      <c r="E24" s="655"/>
      <c r="F24" s="423" t="s">
        <v>24</v>
      </c>
      <c r="G24" s="412" t="s">
        <v>24</v>
      </c>
      <c r="H24" s="429" t="s">
        <v>26</v>
      </c>
      <c r="I24" s="476"/>
      <c r="J24" s="432"/>
      <c r="K24" s="412" t="s">
        <v>24</v>
      </c>
      <c r="L24" s="412" t="s">
        <v>25</v>
      </c>
      <c r="M24" s="475" t="s">
        <v>57</v>
      </c>
      <c r="N24" s="475"/>
      <c r="O24" s="429" t="s">
        <v>24</v>
      </c>
      <c r="P24" s="434" t="s">
        <v>25</v>
      </c>
      <c r="Q24" s="432"/>
      <c r="R24" s="432"/>
      <c r="S24" s="554"/>
      <c r="T24" s="555"/>
      <c r="U24" s="556"/>
      <c r="V24" s="567"/>
      <c r="W24" s="567"/>
      <c r="X24" s="224"/>
      <c r="Y24" s="224"/>
      <c r="Z24" s="567"/>
      <c r="AA24" s="557"/>
      <c r="AB24" s="556"/>
      <c r="AC24" s="224"/>
      <c r="AD24" s="567"/>
      <c r="AE24" s="567"/>
      <c r="AF24" s="224"/>
      <c r="AG24" s="224"/>
      <c r="AH24" s="478"/>
      <c r="AI24" s="204">
        <f>COUNTIF($D24:AH24,"D")</f>
        <v>4</v>
      </c>
      <c r="AJ24" s="180">
        <f t="shared" si="14"/>
        <v>2</v>
      </c>
      <c r="AK24" s="180">
        <f t="shared" si="15"/>
        <v>1</v>
      </c>
      <c r="AL24" s="180">
        <f t="shared" si="16"/>
        <v>0</v>
      </c>
      <c r="AM24" s="180">
        <f t="shared" si="17"/>
        <v>0</v>
      </c>
      <c r="AN24" s="180">
        <f t="shared" si="18"/>
        <v>0</v>
      </c>
      <c r="AO24" s="180">
        <f t="shared" si="19"/>
        <v>0</v>
      </c>
      <c r="AP24" s="180">
        <f t="shared" si="20"/>
        <v>0</v>
      </c>
      <c r="AQ24" s="180">
        <f t="shared" si="21"/>
        <v>0</v>
      </c>
      <c r="AR24" s="180">
        <f t="shared" si="22"/>
        <v>0</v>
      </c>
      <c r="AS24" s="180">
        <f t="shared" si="23"/>
        <v>0</v>
      </c>
      <c r="AT24" s="180">
        <f t="shared" si="24"/>
        <v>0</v>
      </c>
      <c r="AU24" s="180">
        <f t="shared" si="25"/>
        <v>0</v>
      </c>
      <c r="AV24" s="180">
        <f t="shared" si="26"/>
        <v>0</v>
      </c>
      <c r="AW24" s="180">
        <f t="shared" si="27"/>
        <v>0</v>
      </c>
      <c r="AX24" s="180">
        <f t="shared" si="28"/>
        <v>0</v>
      </c>
      <c r="AY24" s="180">
        <f t="shared" si="29"/>
        <v>0</v>
      </c>
      <c r="AZ24" s="180">
        <f t="shared" si="30"/>
        <v>0</v>
      </c>
      <c r="BA24" s="181">
        <f t="shared" si="31"/>
        <v>7</v>
      </c>
      <c r="BB24" s="343"/>
      <c r="BC24" s="344">
        <f t="shared" si="32"/>
        <v>3</v>
      </c>
      <c r="BD24" s="342"/>
      <c r="BE24" s="339"/>
      <c r="BF24" s="175">
        <f t="shared" si="33"/>
        <v>1</v>
      </c>
      <c r="BG24" s="176">
        <f t="shared" si="34"/>
        <v>0.5</v>
      </c>
      <c r="BH24" s="177">
        <f t="shared" si="35"/>
        <v>4.1666666666666664E-2</v>
      </c>
      <c r="BI24" s="178">
        <f t="shared" si="36"/>
        <v>0.45833333333333331</v>
      </c>
      <c r="BJ24" s="179">
        <f t="shared" si="37"/>
        <v>0</v>
      </c>
      <c r="BK24" s="180">
        <f t="shared" si="38"/>
        <v>0</v>
      </c>
      <c r="BL24" s="180">
        <f t="shared" si="39"/>
        <v>0</v>
      </c>
      <c r="BM24" s="180">
        <f t="shared" si="40"/>
        <v>0</v>
      </c>
      <c r="BN24" s="180">
        <f t="shared" si="41"/>
        <v>0</v>
      </c>
      <c r="BO24" s="180">
        <f t="shared" si="42"/>
        <v>0</v>
      </c>
      <c r="BP24" s="181">
        <f t="shared" si="43"/>
        <v>0</v>
      </c>
      <c r="BQ24" s="379">
        <f t="shared" si="44"/>
        <v>0</v>
      </c>
      <c r="BR24" s="179">
        <f t="shared" si="45"/>
        <v>0</v>
      </c>
      <c r="BS24" s="180">
        <f t="shared" si="46"/>
        <v>0</v>
      </c>
      <c r="BT24" s="181">
        <f t="shared" si="47"/>
        <v>0</v>
      </c>
      <c r="BU24" s="182">
        <f t="shared" si="48"/>
        <v>0</v>
      </c>
      <c r="BV24" s="175">
        <f t="shared" si="49"/>
        <v>0</v>
      </c>
      <c r="BW24" s="176">
        <f t="shared" si="50"/>
        <v>0</v>
      </c>
      <c r="BX24" s="193">
        <f t="shared" si="51"/>
        <v>0</v>
      </c>
      <c r="BY24" s="194">
        <f t="shared" si="52"/>
        <v>0</v>
      </c>
      <c r="BZ24" s="179">
        <f t="shared" si="53"/>
        <v>0</v>
      </c>
      <c r="CA24" s="180">
        <f t="shared" si="54"/>
        <v>0</v>
      </c>
      <c r="CB24" s="180">
        <f t="shared" si="55"/>
        <v>0</v>
      </c>
      <c r="CC24" s="180">
        <f t="shared" si="12"/>
        <v>0</v>
      </c>
      <c r="CD24" s="180">
        <f t="shared" si="56"/>
        <v>0</v>
      </c>
      <c r="CE24" s="180">
        <f t="shared" si="57"/>
        <v>0</v>
      </c>
      <c r="CF24" s="181">
        <f t="shared" si="58"/>
        <v>0</v>
      </c>
      <c r="CG24" s="195">
        <f t="shared" si="59"/>
        <v>0</v>
      </c>
      <c r="CH24" s="183"/>
      <c r="CI24" s="184"/>
      <c r="CJ24" s="184"/>
      <c r="CK24" s="174">
        <f t="shared" si="60"/>
        <v>0.5</v>
      </c>
      <c r="CL24" s="356"/>
      <c r="CM24" s="355"/>
      <c r="CN24" s="418">
        <v>1</v>
      </c>
      <c r="CO24" s="424">
        <v>12</v>
      </c>
    </row>
    <row r="25" spans="1:93" s="34" customFormat="1" ht="20.100000000000001" customHeight="1" thickBot="1" x14ac:dyDescent="0.25">
      <c r="A25" s="132" t="s">
        <v>82</v>
      </c>
      <c r="B25" s="570" t="s">
        <v>112</v>
      </c>
      <c r="C25" s="19" t="s">
        <v>3</v>
      </c>
      <c r="D25" s="655"/>
      <c r="E25" s="655"/>
      <c r="F25" s="423" t="s">
        <v>25</v>
      </c>
      <c r="G25" s="412"/>
      <c r="H25" s="429" t="s">
        <v>25</v>
      </c>
      <c r="I25" s="476" t="s">
        <v>25</v>
      </c>
      <c r="J25" s="432"/>
      <c r="K25" s="412" t="s">
        <v>24</v>
      </c>
      <c r="L25" s="412" t="s">
        <v>25</v>
      </c>
      <c r="M25" s="475"/>
      <c r="N25" s="475"/>
      <c r="O25" s="429" t="s">
        <v>24</v>
      </c>
      <c r="P25" s="434" t="s">
        <v>25</v>
      </c>
      <c r="Q25" s="432"/>
      <c r="R25" s="432"/>
      <c r="S25" s="473"/>
      <c r="T25" s="414"/>
      <c r="U25" s="433"/>
      <c r="V25" s="479"/>
      <c r="W25" s="479"/>
      <c r="X25" s="409"/>
      <c r="Y25" s="409"/>
      <c r="Z25" s="479"/>
      <c r="AA25" s="478"/>
      <c r="AB25" s="433"/>
      <c r="AC25" s="409"/>
      <c r="AD25" s="479"/>
      <c r="AE25" s="479"/>
      <c r="AF25" s="409"/>
      <c r="AG25" s="409"/>
      <c r="AH25" s="478"/>
      <c r="AI25" s="204">
        <f>COUNTIF($D25:AH25,"D")</f>
        <v>2</v>
      </c>
      <c r="AJ25" s="180">
        <f t="shared" si="14"/>
        <v>5</v>
      </c>
      <c r="AK25" s="180">
        <f t="shared" si="15"/>
        <v>0</v>
      </c>
      <c r="AL25" s="180">
        <f t="shared" si="16"/>
        <v>0</v>
      </c>
      <c r="AM25" s="180">
        <f t="shared" si="17"/>
        <v>0</v>
      </c>
      <c r="AN25" s="180">
        <f t="shared" si="18"/>
        <v>0</v>
      </c>
      <c r="AO25" s="180">
        <f t="shared" si="19"/>
        <v>0</v>
      </c>
      <c r="AP25" s="180">
        <f t="shared" si="20"/>
        <v>0</v>
      </c>
      <c r="AQ25" s="180">
        <f t="shared" si="21"/>
        <v>0</v>
      </c>
      <c r="AR25" s="180">
        <f t="shared" si="22"/>
        <v>0</v>
      </c>
      <c r="AS25" s="180">
        <f t="shared" si="23"/>
        <v>0</v>
      </c>
      <c r="AT25" s="180">
        <f t="shared" si="24"/>
        <v>0</v>
      </c>
      <c r="AU25" s="180">
        <f t="shared" si="25"/>
        <v>0</v>
      </c>
      <c r="AV25" s="180">
        <f t="shared" si="26"/>
        <v>0</v>
      </c>
      <c r="AW25" s="180">
        <f t="shared" si="27"/>
        <v>0</v>
      </c>
      <c r="AX25" s="180">
        <f t="shared" si="28"/>
        <v>0</v>
      </c>
      <c r="AY25" s="180">
        <f t="shared" si="29"/>
        <v>0</v>
      </c>
      <c r="AZ25" s="180">
        <f t="shared" si="30"/>
        <v>0</v>
      </c>
      <c r="BA25" s="181">
        <f t="shared" si="31"/>
        <v>7</v>
      </c>
      <c r="BB25" s="343"/>
      <c r="BC25" s="344">
        <f t="shared" si="32"/>
        <v>3.5</v>
      </c>
      <c r="BD25" s="342"/>
      <c r="BE25" s="339"/>
      <c r="BF25" s="175">
        <f t="shared" si="33"/>
        <v>0</v>
      </c>
      <c r="BG25" s="176">
        <f t="shared" si="34"/>
        <v>0</v>
      </c>
      <c r="BH25" s="177">
        <f t="shared" si="35"/>
        <v>0</v>
      </c>
      <c r="BI25" s="178">
        <f t="shared" si="36"/>
        <v>0</v>
      </c>
      <c r="BJ25" s="179">
        <f t="shared" si="37"/>
        <v>0</v>
      </c>
      <c r="BK25" s="180">
        <f t="shared" si="38"/>
        <v>0</v>
      </c>
      <c r="BL25" s="180">
        <f t="shared" si="39"/>
        <v>0</v>
      </c>
      <c r="BM25" s="180">
        <f t="shared" si="40"/>
        <v>0</v>
      </c>
      <c r="BN25" s="180">
        <f t="shared" si="41"/>
        <v>0</v>
      </c>
      <c r="BO25" s="180">
        <f t="shared" si="42"/>
        <v>0</v>
      </c>
      <c r="BP25" s="181">
        <f t="shared" si="43"/>
        <v>0</v>
      </c>
      <c r="BQ25" s="379">
        <f t="shared" si="44"/>
        <v>0</v>
      </c>
      <c r="BR25" s="179">
        <f t="shared" si="45"/>
        <v>0</v>
      </c>
      <c r="BS25" s="180">
        <f t="shared" si="46"/>
        <v>0</v>
      </c>
      <c r="BT25" s="181">
        <f t="shared" si="47"/>
        <v>0</v>
      </c>
      <c r="BU25" s="182">
        <f t="shared" si="48"/>
        <v>0</v>
      </c>
      <c r="BV25" s="175">
        <f t="shared" si="49"/>
        <v>0</v>
      </c>
      <c r="BW25" s="176">
        <f t="shared" si="50"/>
        <v>0</v>
      </c>
      <c r="BX25" s="193">
        <f t="shared" si="51"/>
        <v>0</v>
      </c>
      <c r="BY25" s="194">
        <f t="shared" si="52"/>
        <v>0</v>
      </c>
      <c r="BZ25" s="179">
        <f t="shared" si="53"/>
        <v>0</v>
      </c>
      <c r="CA25" s="180">
        <f t="shared" si="54"/>
        <v>0</v>
      </c>
      <c r="CB25" s="180">
        <f t="shared" si="55"/>
        <v>0</v>
      </c>
      <c r="CC25" s="180">
        <f t="shared" si="12"/>
        <v>0</v>
      </c>
      <c r="CD25" s="180">
        <f t="shared" si="56"/>
        <v>0</v>
      </c>
      <c r="CE25" s="180">
        <f t="shared" si="57"/>
        <v>0</v>
      </c>
      <c r="CF25" s="181">
        <f t="shared" si="58"/>
        <v>0</v>
      </c>
      <c r="CG25" s="195">
        <f t="shared" si="59"/>
        <v>0</v>
      </c>
      <c r="CH25" s="183"/>
      <c r="CI25" s="184"/>
      <c r="CJ25" s="184"/>
      <c r="CK25" s="174">
        <f t="shared" si="60"/>
        <v>0</v>
      </c>
      <c r="CL25" s="356"/>
      <c r="CM25" s="355"/>
      <c r="CN25" s="418">
        <v>0</v>
      </c>
      <c r="CO25" s="424">
        <v>0</v>
      </c>
    </row>
    <row r="26" spans="1:93" s="34" customFormat="1" ht="20.100000000000001" customHeight="1" thickBot="1" x14ac:dyDescent="0.25">
      <c r="A26" s="132" t="s">
        <v>84</v>
      </c>
      <c r="B26" s="570" t="s">
        <v>291</v>
      </c>
      <c r="C26" s="19" t="s">
        <v>3</v>
      </c>
      <c r="D26" s="671"/>
      <c r="E26" s="671"/>
      <c r="F26" s="423" t="s">
        <v>24</v>
      </c>
      <c r="G26" s="412" t="s">
        <v>27</v>
      </c>
      <c r="H26" s="429" t="s">
        <v>25</v>
      </c>
      <c r="I26" s="476"/>
      <c r="J26" s="412" t="s">
        <v>27</v>
      </c>
      <c r="K26" s="412" t="s">
        <v>27</v>
      </c>
      <c r="L26" s="412" t="s">
        <v>25</v>
      </c>
      <c r="M26" s="475"/>
      <c r="N26" s="475" t="s">
        <v>50</v>
      </c>
      <c r="O26" s="429" t="s">
        <v>27</v>
      </c>
      <c r="P26" s="434" t="s">
        <v>25</v>
      </c>
      <c r="Q26" s="432"/>
      <c r="R26" s="432"/>
      <c r="S26" s="473"/>
      <c r="T26" s="414"/>
      <c r="U26" s="433"/>
      <c r="V26" s="479"/>
      <c r="W26" s="479"/>
      <c r="X26" s="409"/>
      <c r="Y26" s="409"/>
      <c r="Z26" s="479"/>
      <c r="AA26" s="478"/>
      <c r="AB26" s="433"/>
      <c r="AC26" s="409"/>
      <c r="AD26" s="479"/>
      <c r="AE26" s="479"/>
      <c r="AF26" s="409"/>
      <c r="AG26" s="409"/>
      <c r="AH26" s="478"/>
      <c r="AI26" s="204">
        <f>COUNTIF($D26:AH26,"D")</f>
        <v>1</v>
      </c>
      <c r="AJ26" s="180">
        <f t="shared" si="14"/>
        <v>3</v>
      </c>
      <c r="AK26" s="180">
        <f t="shared" si="15"/>
        <v>0</v>
      </c>
      <c r="AL26" s="180">
        <f t="shared" si="16"/>
        <v>4</v>
      </c>
      <c r="AM26" s="180">
        <f t="shared" si="17"/>
        <v>0</v>
      </c>
      <c r="AN26" s="180">
        <f t="shared" si="18"/>
        <v>0</v>
      </c>
      <c r="AO26" s="180">
        <f t="shared" si="19"/>
        <v>0</v>
      </c>
      <c r="AP26" s="180">
        <f t="shared" si="20"/>
        <v>0</v>
      </c>
      <c r="AQ26" s="180">
        <f t="shared" si="21"/>
        <v>0</v>
      </c>
      <c r="AR26" s="180">
        <f t="shared" si="22"/>
        <v>0</v>
      </c>
      <c r="AS26" s="180">
        <f t="shared" si="23"/>
        <v>0</v>
      </c>
      <c r="AT26" s="180">
        <f t="shared" si="24"/>
        <v>0</v>
      </c>
      <c r="AU26" s="180">
        <f t="shared" si="25"/>
        <v>0</v>
      </c>
      <c r="AV26" s="180">
        <f t="shared" si="26"/>
        <v>0</v>
      </c>
      <c r="AW26" s="180">
        <f t="shared" si="27"/>
        <v>0</v>
      </c>
      <c r="AX26" s="180">
        <f t="shared" si="28"/>
        <v>0</v>
      </c>
      <c r="AY26" s="180">
        <f t="shared" si="29"/>
        <v>0</v>
      </c>
      <c r="AZ26" s="180">
        <f t="shared" si="30"/>
        <v>0</v>
      </c>
      <c r="BA26" s="181">
        <f t="shared" si="31"/>
        <v>8</v>
      </c>
      <c r="BB26" s="343"/>
      <c r="BC26" s="344">
        <f t="shared" si="32"/>
        <v>4</v>
      </c>
      <c r="BD26" s="342"/>
      <c r="BE26" s="339"/>
      <c r="BF26" s="175">
        <f t="shared" si="33"/>
        <v>0</v>
      </c>
      <c r="BG26" s="176">
        <f t="shared" si="34"/>
        <v>0</v>
      </c>
      <c r="BH26" s="177">
        <f t="shared" si="35"/>
        <v>0</v>
      </c>
      <c r="BI26" s="178">
        <f t="shared" si="36"/>
        <v>0</v>
      </c>
      <c r="BJ26" s="179">
        <f t="shared" si="37"/>
        <v>0</v>
      </c>
      <c r="BK26" s="180">
        <f t="shared" si="38"/>
        <v>0</v>
      </c>
      <c r="BL26" s="180">
        <f t="shared" si="39"/>
        <v>1</v>
      </c>
      <c r="BM26" s="180">
        <f t="shared" si="40"/>
        <v>0</v>
      </c>
      <c r="BN26" s="180">
        <f t="shared" si="41"/>
        <v>0</v>
      </c>
      <c r="BO26" s="180">
        <f t="shared" si="42"/>
        <v>0</v>
      </c>
      <c r="BP26" s="181">
        <f t="shared" si="43"/>
        <v>0</v>
      </c>
      <c r="BQ26" s="379">
        <f t="shared" si="44"/>
        <v>0.5</v>
      </c>
      <c r="BR26" s="179">
        <f t="shared" si="45"/>
        <v>0</v>
      </c>
      <c r="BS26" s="180">
        <f t="shared" si="46"/>
        <v>0</v>
      </c>
      <c r="BT26" s="181">
        <f t="shared" si="47"/>
        <v>0</v>
      </c>
      <c r="BU26" s="182">
        <f t="shared" si="48"/>
        <v>0</v>
      </c>
      <c r="BV26" s="175">
        <f t="shared" si="49"/>
        <v>0</v>
      </c>
      <c r="BW26" s="176">
        <f t="shared" si="50"/>
        <v>0</v>
      </c>
      <c r="BX26" s="193">
        <f t="shared" si="51"/>
        <v>0</v>
      </c>
      <c r="BY26" s="194">
        <f t="shared" si="52"/>
        <v>0</v>
      </c>
      <c r="BZ26" s="179">
        <f t="shared" si="53"/>
        <v>0</v>
      </c>
      <c r="CA26" s="180">
        <f t="shared" si="54"/>
        <v>0</v>
      </c>
      <c r="CB26" s="180">
        <f t="shared" si="55"/>
        <v>0</v>
      </c>
      <c r="CC26" s="180">
        <f t="shared" si="12"/>
        <v>0</v>
      </c>
      <c r="CD26" s="180">
        <f t="shared" si="56"/>
        <v>0</v>
      </c>
      <c r="CE26" s="180">
        <f t="shared" si="57"/>
        <v>0</v>
      </c>
      <c r="CF26" s="181">
        <f t="shared" si="58"/>
        <v>0</v>
      </c>
      <c r="CG26" s="195">
        <f t="shared" si="59"/>
        <v>0</v>
      </c>
      <c r="CH26" s="183"/>
      <c r="CI26" s="184"/>
      <c r="CJ26" s="184"/>
      <c r="CK26" s="174">
        <f t="shared" si="60"/>
        <v>0.5</v>
      </c>
      <c r="CL26" s="356"/>
      <c r="CM26" s="355"/>
      <c r="CN26" s="418">
        <v>1</v>
      </c>
      <c r="CO26" s="424">
        <v>12</v>
      </c>
    </row>
    <row r="27" spans="1:93" ht="20.100000000000001" customHeight="1" thickBot="1" x14ac:dyDescent="0.3">
      <c r="A27" s="132" t="s">
        <v>85</v>
      </c>
      <c r="B27" s="570" t="s">
        <v>292</v>
      </c>
      <c r="C27" s="19" t="s">
        <v>3</v>
      </c>
      <c r="D27" s="655"/>
      <c r="E27" s="655"/>
      <c r="F27" s="410" t="s">
        <v>24</v>
      </c>
      <c r="G27" s="409" t="s">
        <v>24</v>
      </c>
      <c r="H27" s="414" t="s">
        <v>25</v>
      </c>
      <c r="I27" s="473"/>
      <c r="J27" s="409" t="s">
        <v>37</v>
      </c>
      <c r="K27" s="409" t="s">
        <v>37</v>
      </c>
      <c r="L27" s="409" t="s">
        <v>37</v>
      </c>
      <c r="M27" s="406" t="s">
        <v>37</v>
      </c>
      <c r="N27" s="406"/>
      <c r="O27" s="414"/>
      <c r="P27" s="433" t="s">
        <v>37</v>
      </c>
      <c r="Q27" s="409" t="s">
        <v>37</v>
      </c>
      <c r="R27" s="409" t="s">
        <v>37</v>
      </c>
      <c r="S27" s="476"/>
      <c r="T27" s="429"/>
      <c r="U27" s="434"/>
      <c r="V27" s="432"/>
      <c r="W27" s="432"/>
      <c r="X27" s="412"/>
      <c r="Y27" s="412"/>
      <c r="Z27" s="432"/>
      <c r="AA27" s="441"/>
      <c r="AB27" s="434"/>
      <c r="AC27" s="412"/>
      <c r="AD27" s="432"/>
      <c r="AE27" s="432"/>
      <c r="AF27" s="412"/>
      <c r="AG27" s="412"/>
      <c r="AH27" s="441"/>
      <c r="AI27" s="204">
        <f>COUNTIF($D27:AH27,"D")</f>
        <v>2</v>
      </c>
      <c r="AJ27" s="180">
        <f t="shared" si="14"/>
        <v>1</v>
      </c>
      <c r="AK27" s="180">
        <f t="shared" si="15"/>
        <v>0</v>
      </c>
      <c r="AL27" s="180">
        <f t="shared" si="16"/>
        <v>0</v>
      </c>
      <c r="AM27" s="180">
        <f t="shared" si="17"/>
        <v>0</v>
      </c>
      <c r="AN27" s="180">
        <f t="shared" si="18"/>
        <v>0</v>
      </c>
      <c r="AO27" s="180">
        <f t="shared" si="19"/>
        <v>0</v>
      </c>
      <c r="AP27" s="180">
        <f t="shared" si="20"/>
        <v>0</v>
      </c>
      <c r="AQ27" s="180">
        <f t="shared" si="21"/>
        <v>0</v>
      </c>
      <c r="AR27" s="180">
        <f t="shared" si="22"/>
        <v>0</v>
      </c>
      <c r="AS27" s="180">
        <f t="shared" si="23"/>
        <v>0</v>
      </c>
      <c r="AT27" s="180">
        <f t="shared" si="24"/>
        <v>0</v>
      </c>
      <c r="AU27" s="180">
        <f t="shared" si="25"/>
        <v>0</v>
      </c>
      <c r="AV27" s="180">
        <f t="shared" si="26"/>
        <v>7</v>
      </c>
      <c r="AW27" s="180">
        <f t="shared" si="27"/>
        <v>0</v>
      </c>
      <c r="AX27" s="180">
        <f t="shared" si="28"/>
        <v>0</v>
      </c>
      <c r="AY27" s="180">
        <f t="shared" si="29"/>
        <v>0</v>
      </c>
      <c r="AZ27" s="180">
        <f t="shared" si="30"/>
        <v>0</v>
      </c>
      <c r="BA27" s="181">
        <f t="shared" si="31"/>
        <v>10</v>
      </c>
      <c r="BB27" s="343"/>
      <c r="BC27" s="344">
        <f t="shared" si="32"/>
        <v>5</v>
      </c>
      <c r="BD27" s="342"/>
      <c r="BE27" s="339"/>
      <c r="BF27" s="175">
        <f t="shared" si="33"/>
        <v>0</v>
      </c>
      <c r="BG27" s="176">
        <f t="shared" si="34"/>
        <v>0</v>
      </c>
      <c r="BH27" s="177">
        <f t="shared" si="35"/>
        <v>0</v>
      </c>
      <c r="BI27" s="178">
        <f t="shared" si="36"/>
        <v>0</v>
      </c>
      <c r="BJ27" s="179">
        <f t="shared" si="37"/>
        <v>0</v>
      </c>
      <c r="BK27" s="180">
        <f t="shared" si="38"/>
        <v>0</v>
      </c>
      <c r="BL27" s="180">
        <f t="shared" si="39"/>
        <v>0</v>
      </c>
      <c r="BM27" s="180">
        <f t="shared" si="40"/>
        <v>0</v>
      </c>
      <c r="BN27" s="180">
        <f t="shared" si="41"/>
        <v>0</v>
      </c>
      <c r="BO27" s="180">
        <f t="shared" si="42"/>
        <v>0</v>
      </c>
      <c r="BP27" s="181">
        <f t="shared" si="43"/>
        <v>0</v>
      </c>
      <c r="BQ27" s="379">
        <f t="shared" si="44"/>
        <v>0</v>
      </c>
      <c r="BR27" s="179">
        <f t="shared" si="45"/>
        <v>0</v>
      </c>
      <c r="BS27" s="180">
        <f t="shared" si="46"/>
        <v>0</v>
      </c>
      <c r="BT27" s="181">
        <f t="shared" si="47"/>
        <v>0</v>
      </c>
      <c r="BU27" s="182">
        <f t="shared" si="48"/>
        <v>0</v>
      </c>
      <c r="BV27" s="175">
        <f t="shared" si="49"/>
        <v>0</v>
      </c>
      <c r="BW27" s="176">
        <f t="shared" si="50"/>
        <v>0</v>
      </c>
      <c r="BX27" s="193">
        <f t="shared" si="51"/>
        <v>0</v>
      </c>
      <c r="BY27" s="194">
        <f t="shared" si="52"/>
        <v>0</v>
      </c>
      <c r="BZ27" s="179">
        <f t="shared" si="53"/>
        <v>0</v>
      </c>
      <c r="CA27" s="180">
        <f t="shared" si="54"/>
        <v>0</v>
      </c>
      <c r="CB27" s="180">
        <f t="shared" si="55"/>
        <v>0</v>
      </c>
      <c r="CC27" s="180">
        <f t="shared" si="12"/>
        <v>0</v>
      </c>
      <c r="CD27" s="180">
        <f t="shared" si="56"/>
        <v>0</v>
      </c>
      <c r="CE27" s="180">
        <f t="shared" si="57"/>
        <v>0</v>
      </c>
      <c r="CF27" s="181">
        <f t="shared" si="58"/>
        <v>0</v>
      </c>
      <c r="CG27" s="195">
        <f t="shared" si="59"/>
        <v>0</v>
      </c>
      <c r="CH27" s="183"/>
      <c r="CI27" s="184"/>
      <c r="CJ27" s="184"/>
      <c r="CK27" s="174">
        <f t="shared" si="60"/>
        <v>0</v>
      </c>
      <c r="CL27" s="227"/>
      <c r="CM27" s="354"/>
      <c r="CN27" s="418">
        <v>0</v>
      </c>
      <c r="CO27" s="424">
        <v>0</v>
      </c>
    </row>
    <row r="28" spans="1:93" ht="20.100000000000001" customHeight="1" thickBot="1" x14ac:dyDescent="0.3">
      <c r="A28" s="132" t="s">
        <v>87</v>
      </c>
      <c r="B28" s="848" t="s">
        <v>330</v>
      </c>
      <c r="C28" s="19" t="s">
        <v>3</v>
      </c>
      <c r="D28" s="433"/>
      <c r="E28" s="409"/>
      <c r="F28" s="479"/>
      <c r="G28" s="479"/>
      <c r="H28" s="414"/>
      <c r="I28" s="433"/>
      <c r="J28" s="479"/>
      <c r="K28" s="479"/>
      <c r="L28" s="409"/>
      <c r="M28" s="409"/>
      <c r="N28" s="479"/>
      <c r="O28" s="478"/>
      <c r="P28" s="433"/>
      <c r="Q28" s="409"/>
      <c r="R28" s="479"/>
      <c r="S28" s="473"/>
      <c r="T28" s="414"/>
      <c r="U28" s="433"/>
      <c r="V28" s="479"/>
      <c r="W28" s="479"/>
      <c r="X28" s="409"/>
      <c r="Y28" s="409"/>
      <c r="Z28" s="479"/>
      <c r="AA28" s="478"/>
      <c r="AB28" s="433"/>
      <c r="AC28" s="409"/>
      <c r="AD28" s="479"/>
      <c r="AE28" s="479"/>
      <c r="AF28" s="409"/>
      <c r="AG28" s="409"/>
      <c r="AH28" s="478"/>
      <c r="AI28" s="204">
        <f>COUNTIF($D28:AH28,"D")</f>
        <v>0</v>
      </c>
      <c r="AJ28" s="180">
        <f t="shared" si="14"/>
        <v>0</v>
      </c>
      <c r="AK28" s="180">
        <f t="shared" si="15"/>
        <v>0</v>
      </c>
      <c r="AL28" s="180">
        <f t="shared" si="16"/>
        <v>0</v>
      </c>
      <c r="AM28" s="180">
        <f t="shared" si="17"/>
        <v>0</v>
      </c>
      <c r="AN28" s="180">
        <f t="shared" si="18"/>
        <v>0</v>
      </c>
      <c r="AO28" s="180">
        <f t="shared" si="19"/>
        <v>0</v>
      </c>
      <c r="AP28" s="180">
        <f t="shared" si="20"/>
        <v>0</v>
      </c>
      <c r="AQ28" s="180">
        <f t="shared" si="21"/>
        <v>0</v>
      </c>
      <c r="AR28" s="180">
        <f t="shared" si="22"/>
        <v>0</v>
      </c>
      <c r="AS28" s="180">
        <f t="shared" si="23"/>
        <v>0</v>
      </c>
      <c r="AT28" s="180">
        <f t="shared" si="24"/>
        <v>0</v>
      </c>
      <c r="AU28" s="180">
        <f t="shared" si="25"/>
        <v>0</v>
      </c>
      <c r="AV28" s="180">
        <f t="shared" si="26"/>
        <v>0</v>
      </c>
      <c r="AW28" s="180">
        <f t="shared" si="27"/>
        <v>0</v>
      </c>
      <c r="AX28" s="180">
        <f t="shared" si="28"/>
        <v>0</v>
      </c>
      <c r="AY28" s="180">
        <f t="shared" si="29"/>
        <v>0</v>
      </c>
      <c r="AZ28" s="180">
        <f t="shared" si="30"/>
        <v>0</v>
      </c>
      <c r="BA28" s="181">
        <f t="shared" si="31"/>
        <v>0</v>
      </c>
      <c r="BB28" s="343"/>
      <c r="BC28" s="344">
        <f t="shared" si="32"/>
        <v>0</v>
      </c>
      <c r="BD28" s="342"/>
      <c r="BE28" s="339"/>
      <c r="BF28" s="175">
        <f t="shared" si="33"/>
        <v>0</v>
      </c>
      <c r="BG28" s="176">
        <f t="shared" si="34"/>
        <v>0</v>
      </c>
      <c r="BH28" s="177">
        <f t="shared" si="35"/>
        <v>0</v>
      </c>
      <c r="BI28" s="178">
        <f t="shared" si="36"/>
        <v>0</v>
      </c>
      <c r="BJ28" s="179">
        <f t="shared" si="37"/>
        <v>0</v>
      </c>
      <c r="BK28" s="180">
        <f t="shared" si="38"/>
        <v>0</v>
      </c>
      <c r="BL28" s="180">
        <f t="shared" si="39"/>
        <v>0</v>
      </c>
      <c r="BM28" s="180">
        <f t="shared" si="40"/>
        <v>0</v>
      </c>
      <c r="BN28" s="180">
        <f t="shared" si="41"/>
        <v>0</v>
      </c>
      <c r="BO28" s="180">
        <f t="shared" si="42"/>
        <v>0</v>
      </c>
      <c r="BP28" s="181">
        <f t="shared" si="43"/>
        <v>0</v>
      </c>
      <c r="BQ28" s="379">
        <f t="shared" si="44"/>
        <v>0</v>
      </c>
      <c r="BR28" s="179">
        <f t="shared" si="45"/>
        <v>0</v>
      </c>
      <c r="BS28" s="180">
        <f t="shared" si="46"/>
        <v>0</v>
      </c>
      <c r="BT28" s="181">
        <f t="shared" si="47"/>
        <v>0</v>
      </c>
      <c r="BU28" s="182">
        <f t="shared" si="48"/>
        <v>0</v>
      </c>
      <c r="BV28" s="175">
        <f t="shared" si="49"/>
        <v>0</v>
      </c>
      <c r="BW28" s="176">
        <f t="shared" si="50"/>
        <v>0</v>
      </c>
      <c r="BX28" s="193">
        <f t="shared" si="51"/>
        <v>0</v>
      </c>
      <c r="BY28" s="194">
        <f t="shared" si="52"/>
        <v>0</v>
      </c>
      <c r="BZ28" s="179">
        <f t="shared" si="53"/>
        <v>0</v>
      </c>
      <c r="CA28" s="180">
        <f t="shared" si="54"/>
        <v>0</v>
      </c>
      <c r="CB28" s="180">
        <f t="shared" si="55"/>
        <v>0</v>
      </c>
      <c r="CC28" s="180">
        <f t="shared" si="12"/>
        <v>0</v>
      </c>
      <c r="CD28" s="180">
        <f t="shared" si="56"/>
        <v>0</v>
      </c>
      <c r="CE28" s="180">
        <f t="shared" si="57"/>
        <v>0</v>
      </c>
      <c r="CF28" s="181">
        <f t="shared" si="58"/>
        <v>0</v>
      </c>
      <c r="CG28" s="195">
        <f t="shared" si="59"/>
        <v>0</v>
      </c>
      <c r="CH28" s="183"/>
      <c r="CI28" s="184"/>
      <c r="CJ28" s="184"/>
      <c r="CK28" s="174">
        <f t="shared" si="60"/>
        <v>0</v>
      </c>
      <c r="CL28" s="227"/>
      <c r="CM28" s="354"/>
      <c r="CN28" s="418">
        <v>0</v>
      </c>
      <c r="CO28" s="424">
        <v>0</v>
      </c>
    </row>
    <row r="29" spans="1:93" ht="20.100000000000001" customHeight="1" thickBot="1" x14ac:dyDescent="0.3">
      <c r="A29" s="132" t="s">
        <v>324</v>
      </c>
      <c r="B29" s="848" t="s">
        <v>331</v>
      </c>
      <c r="C29" s="19" t="s">
        <v>3</v>
      </c>
      <c r="D29" s="434"/>
      <c r="E29" s="412"/>
      <c r="F29" s="412"/>
      <c r="G29" s="412"/>
      <c r="H29" s="429"/>
      <c r="I29" s="434"/>
      <c r="J29" s="412"/>
      <c r="K29" s="412"/>
      <c r="L29" s="412"/>
      <c r="M29" s="412"/>
      <c r="N29" s="412"/>
      <c r="O29" s="429"/>
      <c r="P29" s="434"/>
      <c r="Q29" s="412"/>
      <c r="R29" s="412"/>
      <c r="S29" s="434"/>
      <c r="T29" s="429"/>
      <c r="U29" s="434"/>
      <c r="V29" s="412"/>
      <c r="W29" s="409"/>
      <c r="X29" s="412"/>
      <c r="Y29" s="412"/>
      <c r="Z29" s="412"/>
      <c r="AA29" s="429"/>
      <c r="AB29" s="434"/>
      <c r="AC29" s="412"/>
      <c r="AD29" s="412"/>
      <c r="AE29" s="412"/>
      <c r="AF29" s="412"/>
      <c r="AG29" s="412"/>
      <c r="AH29" s="441"/>
      <c r="AI29" s="204">
        <f>COUNTIF($D29:AH29,"D")</f>
        <v>0</v>
      </c>
      <c r="AJ29" s="180">
        <f t="shared" si="14"/>
        <v>0</v>
      </c>
      <c r="AK29" s="180">
        <f t="shared" si="15"/>
        <v>0</v>
      </c>
      <c r="AL29" s="180">
        <f t="shared" si="16"/>
        <v>0</v>
      </c>
      <c r="AM29" s="180">
        <f t="shared" si="17"/>
        <v>0</v>
      </c>
      <c r="AN29" s="180">
        <f t="shared" si="18"/>
        <v>0</v>
      </c>
      <c r="AO29" s="180">
        <f t="shared" si="19"/>
        <v>0</v>
      </c>
      <c r="AP29" s="180">
        <f t="shared" si="20"/>
        <v>0</v>
      </c>
      <c r="AQ29" s="180">
        <f t="shared" si="21"/>
        <v>0</v>
      </c>
      <c r="AR29" s="180">
        <f t="shared" si="22"/>
        <v>0</v>
      </c>
      <c r="AS29" s="180">
        <f t="shared" si="23"/>
        <v>0</v>
      </c>
      <c r="AT29" s="180">
        <f t="shared" si="24"/>
        <v>0</v>
      </c>
      <c r="AU29" s="180">
        <f t="shared" si="25"/>
        <v>0</v>
      </c>
      <c r="AV29" s="180">
        <f t="shared" si="26"/>
        <v>0</v>
      </c>
      <c r="AW29" s="180">
        <f t="shared" si="27"/>
        <v>0</v>
      </c>
      <c r="AX29" s="180">
        <f t="shared" si="28"/>
        <v>0</v>
      </c>
      <c r="AY29" s="180">
        <f t="shared" si="29"/>
        <v>0</v>
      </c>
      <c r="AZ29" s="180">
        <f t="shared" si="30"/>
        <v>0</v>
      </c>
      <c r="BA29" s="181">
        <f t="shared" si="31"/>
        <v>0</v>
      </c>
      <c r="BB29" s="343"/>
      <c r="BC29" s="344">
        <f t="shared" si="32"/>
        <v>0</v>
      </c>
      <c r="BD29" s="342"/>
      <c r="BE29" s="339"/>
      <c r="BF29" s="175">
        <f t="shared" si="33"/>
        <v>0</v>
      </c>
      <c r="BG29" s="176">
        <f t="shared" si="34"/>
        <v>0</v>
      </c>
      <c r="BH29" s="177">
        <f t="shared" si="35"/>
        <v>0</v>
      </c>
      <c r="BI29" s="178">
        <f t="shared" si="36"/>
        <v>0</v>
      </c>
      <c r="BJ29" s="179">
        <f t="shared" si="37"/>
        <v>0</v>
      </c>
      <c r="BK29" s="180">
        <f t="shared" si="38"/>
        <v>0</v>
      </c>
      <c r="BL29" s="180">
        <f t="shared" si="39"/>
        <v>0</v>
      </c>
      <c r="BM29" s="180">
        <f t="shared" si="40"/>
        <v>0</v>
      </c>
      <c r="BN29" s="180">
        <f t="shared" si="41"/>
        <v>0</v>
      </c>
      <c r="BO29" s="180">
        <f t="shared" si="42"/>
        <v>0</v>
      </c>
      <c r="BP29" s="181">
        <f t="shared" si="43"/>
        <v>0</v>
      </c>
      <c r="BQ29" s="379">
        <f t="shared" si="44"/>
        <v>0</v>
      </c>
      <c r="BR29" s="179">
        <f t="shared" si="45"/>
        <v>0</v>
      </c>
      <c r="BS29" s="180">
        <f t="shared" si="46"/>
        <v>0</v>
      </c>
      <c r="BT29" s="181">
        <f t="shared" si="47"/>
        <v>0</v>
      </c>
      <c r="BU29" s="182">
        <f t="shared" si="48"/>
        <v>0</v>
      </c>
      <c r="BV29" s="175">
        <f t="shared" si="49"/>
        <v>0</v>
      </c>
      <c r="BW29" s="176">
        <f t="shared" si="50"/>
        <v>0</v>
      </c>
      <c r="BX29" s="193">
        <f t="shared" si="51"/>
        <v>0</v>
      </c>
      <c r="BY29" s="194">
        <f t="shared" si="52"/>
        <v>0</v>
      </c>
      <c r="BZ29" s="179">
        <f t="shared" si="53"/>
        <v>0</v>
      </c>
      <c r="CA29" s="180">
        <f t="shared" si="54"/>
        <v>0</v>
      </c>
      <c r="CB29" s="180">
        <f t="shared" si="55"/>
        <v>0</v>
      </c>
      <c r="CC29" s="180">
        <f t="shared" si="12"/>
        <v>0</v>
      </c>
      <c r="CD29" s="180">
        <f t="shared" si="56"/>
        <v>0</v>
      </c>
      <c r="CE29" s="180">
        <f t="shared" si="57"/>
        <v>0</v>
      </c>
      <c r="CF29" s="181">
        <f t="shared" si="58"/>
        <v>0</v>
      </c>
      <c r="CG29" s="195">
        <f t="shared" si="59"/>
        <v>0</v>
      </c>
      <c r="CH29" s="183"/>
      <c r="CI29" s="184"/>
      <c r="CJ29" s="184"/>
      <c r="CK29" s="174">
        <f t="shared" si="60"/>
        <v>0</v>
      </c>
      <c r="CL29" s="227"/>
      <c r="CM29" s="354"/>
      <c r="CN29" s="418">
        <v>0</v>
      </c>
      <c r="CO29" s="424">
        <v>0</v>
      </c>
    </row>
    <row r="30" spans="1:93" ht="20.100000000000001" customHeight="1" thickBot="1" x14ac:dyDescent="0.3">
      <c r="A30" s="59" t="s">
        <v>21</v>
      </c>
      <c r="B30" s="59" t="s">
        <v>22</v>
      </c>
      <c r="C30" s="222" t="s">
        <v>23</v>
      </c>
      <c r="D30" s="305">
        <v>1</v>
      </c>
      <c r="E30" s="262">
        <f>D30+1</f>
        <v>2</v>
      </c>
      <c r="F30" s="262">
        <f t="shared" ref="F30:R30" si="61">E30+1</f>
        <v>3</v>
      </c>
      <c r="G30" s="261">
        <f t="shared" si="61"/>
        <v>4</v>
      </c>
      <c r="H30" s="596">
        <f t="shared" si="61"/>
        <v>5</v>
      </c>
      <c r="I30" s="305">
        <f t="shared" si="61"/>
        <v>6</v>
      </c>
      <c r="J30" s="262">
        <f t="shared" si="61"/>
        <v>7</v>
      </c>
      <c r="K30" s="262">
        <f t="shared" si="61"/>
        <v>8</v>
      </c>
      <c r="L30" s="262">
        <f t="shared" si="61"/>
        <v>9</v>
      </c>
      <c r="M30" s="262">
        <f t="shared" si="61"/>
        <v>10</v>
      </c>
      <c r="N30" s="262">
        <f t="shared" si="61"/>
        <v>11</v>
      </c>
      <c r="O30" s="597">
        <f t="shared" si="61"/>
        <v>12</v>
      </c>
      <c r="P30" s="305">
        <f t="shared" si="61"/>
        <v>13</v>
      </c>
      <c r="Q30" s="262">
        <f t="shared" si="61"/>
        <v>14</v>
      </c>
      <c r="R30" s="262">
        <f t="shared" si="61"/>
        <v>15</v>
      </c>
      <c r="S30" s="599"/>
      <c r="T30" s="366"/>
      <c r="U30" s="599"/>
      <c r="V30" s="393"/>
      <c r="W30" s="393"/>
      <c r="X30" s="393"/>
      <c r="Y30" s="393"/>
      <c r="Z30" s="393"/>
      <c r="AA30" s="366"/>
      <c r="AB30" s="599"/>
      <c r="AC30" s="393"/>
      <c r="AD30" s="393"/>
      <c r="AE30" s="393"/>
      <c r="AF30" s="393"/>
      <c r="AG30" s="393"/>
      <c r="AH30" s="366"/>
      <c r="AI30" s="204">
        <f>COUNTIF($D30:AH30,"D")</f>
        <v>0</v>
      </c>
      <c r="AJ30" s="180">
        <f t="shared" si="14"/>
        <v>0</v>
      </c>
      <c r="AK30" s="180">
        <f t="shared" si="15"/>
        <v>0</v>
      </c>
      <c r="AL30" s="180">
        <f t="shared" si="16"/>
        <v>0</v>
      </c>
      <c r="AM30" s="180">
        <f t="shared" si="17"/>
        <v>0</v>
      </c>
      <c r="AN30" s="180">
        <f t="shared" si="18"/>
        <v>0</v>
      </c>
      <c r="AO30" s="180">
        <f t="shared" si="19"/>
        <v>0</v>
      </c>
      <c r="AP30" s="180">
        <f t="shared" si="20"/>
        <v>0</v>
      </c>
      <c r="AQ30" s="180">
        <f t="shared" si="21"/>
        <v>0</v>
      </c>
      <c r="AR30" s="180">
        <f t="shared" si="22"/>
        <v>0</v>
      </c>
      <c r="AS30" s="180">
        <f t="shared" si="23"/>
        <v>0</v>
      </c>
      <c r="AT30" s="180">
        <f t="shared" si="24"/>
        <v>0</v>
      </c>
      <c r="AU30" s="180">
        <f t="shared" si="25"/>
        <v>0</v>
      </c>
      <c r="AV30" s="180">
        <f t="shared" si="26"/>
        <v>0</v>
      </c>
      <c r="AW30" s="180">
        <f t="shared" si="27"/>
        <v>0</v>
      </c>
      <c r="AX30" s="180">
        <f t="shared" si="28"/>
        <v>0</v>
      </c>
      <c r="AY30" s="180">
        <f t="shared" si="29"/>
        <v>0</v>
      </c>
      <c r="AZ30" s="180">
        <f t="shared" si="30"/>
        <v>0</v>
      </c>
      <c r="BA30" s="181">
        <f t="shared" si="31"/>
        <v>0</v>
      </c>
      <c r="BB30" s="343"/>
      <c r="BC30" s="344">
        <f t="shared" si="32"/>
        <v>0</v>
      </c>
      <c r="BD30" s="342"/>
      <c r="BE30" s="339"/>
      <c r="BF30" s="175">
        <f t="shared" si="33"/>
        <v>0</v>
      </c>
      <c r="BG30" s="176">
        <f t="shared" si="34"/>
        <v>0</v>
      </c>
      <c r="BH30" s="177">
        <f t="shared" si="35"/>
        <v>0</v>
      </c>
      <c r="BI30" s="178">
        <f t="shared" si="36"/>
        <v>0</v>
      </c>
      <c r="BJ30" s="179">
        <f t="shared" si="37"/>
        <v>0</v>
      </c>
      <c r="BK30" s="180">
        <f t="shared" si="38"/>
        <v>0</v>
      </c>
      <c r="BL30" s="180">
        <f t="shared" si="39"/>
        <v>0</v>
      </c>
      <c r="BM30" s="180">
        <f t="shared" si="40"/>
        <v>0</v>
      </c>
      <c r="BN30" s="180">
        <f t="shared" si="41"/>
        <v>0</v>
      </c>
      <c r="BO30" s="180">
        <f t="shared" si="42"/>
        <v>0</v>
      </c>
      <c r="BP30" s="181">
        <f t="shared" si="43"/>
        <v>0</v>
      </c>
      <c r="BQ30" s="379">
        <f t="shared" si="44"/>
        <v>0</v>
      </c>
      <c r="BR30" s="179">
        <f t="shared" si="45"/>
        <v>0</v>
      </c>
      <c r="BS30" s="180">
        <f t="shared" si="46"/>
        <v>0</v>
      </c>
      <c r="BT30" s="181">
        <f t="shared" si="47"/>
        <v>0</v>
      </c>
      <c r="BU30" s="182">
        <f t="shared" si="48"/>
        <v>0</v>
      </c>
      <c r="BV30" s="175">
        <f t="shared" si="49"/>
        <v>0</v>
      </c>
      <c r="BW30" s="176">
        <f t="shared" si="50"/>
        <v>0</v>
      </c>
      <c r="BX30" s="193">
        <f t="shared" si="51"/>
        <v>0</v>
      </c>
      <c r="BY30" s="194">
        <f t="shared" si="52"/>
        <v>0</v>
      </c>
      <c r="BZ30" s="179">
        <f t="shared" si="53"/>
        <v>0</v>
      </c>
      <c r="CA30" s="180">
        <f t="shared" si="54"/>
        <v>0</v>
      </c>
      <c r="CB30" s="180">
        <f t="shared" si="55"/>
        <v>0</v>
      </c>
      <c r="CC30" s="180">
        <f t="shared" si="12"/>
        <v>0</v>
      </c>
      <c r="CD30" s="180">
        <f t="shared" si="56"/>
        <v>0</v>
      </c>
      <c r="CE30" s="180">
        <f t="shared" si="57"/>
        <v>0</v>
      </c>
      <c r="CF30" s="181">
        <f t="shared" si="58"/>
        <v>0</v>
      </c>
      <c r="CG30" s="195">
        <f t="shared" si="59"/>
        <v>0</v>
      </c>
      <c r="CH30" s="183"/>
      <c r="CI30" s="184"/>
      <c r="CJ30" s="184"/>
      <c r="CK30" s="174">
        <f t="shared" si="60"/>
        <v>0</v>
      </c>
      <c r="CL30" s="227"/>
      <c r="CM30" s="354"/>
      <c r="CN30" s="418"/>
      <c r="CO30" s="424"/>
    </row>
    <row r="31" spans="1:93" ht="20.100000000000001" customHeight="1" thickBot="1" x14ac:dyDescent="0.3">
      <c r="A31" s="385" t="s">
        <v>90</v>
      </c>
      <c r="B31" s="574" t="s">
        <v>56</v>
      </c>
      <c r="C31" s="621" t="s">
        <v>1</v>
      </c>
      <c r="D31" s="656"/>
      <c r="E31" s="656"/>
      <c r="F31" s="657" t="s">
        <v>25</v>
      </c>
      <c r="G31" s="452"/>
      <c r="H31" s="453" t="s">
        <v>24</v>
      </c>
      <c r="I31" s="451" t="s">
        <v>25</v>
      </c>
      <c r="J31" s="628"/>
      <c r="K31" s="628"/>
      <c r="L31" s="452" t="s">
        <v>24</v>
      </c>
      <c r="M31" s="452" t="s">
        <v>24</v>
      </c>
      <c r="N31" s="673"/>
      <c r="O31" s="674"/>
      <c r="P31" s="451" t="s">
        <v>24</v>
      </c>
      <c r="Q31" s="452" t="s">
        <v>25</v>
      </c>
      <c r="R31" s="841"/>
      <c r="S31" s="473"/>
      <c r="T31" s="478"/>
      <c r="U31" s="433"/>
      <c r="V31" s="409"/>
      <c r="W31" s="479"/>
      <c r="X31" s="479"/>
      <c r="Y31" s="409"/>
      <c r="Z31" s="409"/>
      <c r="AA31" s="478"/>
      <c r="AB31" s="473"/>
      <c r="AC31" s="409"/>
      <c r="AD31" s="409"/>
      <c r="AE31" s="479"/>
      <c r="AF31" s="479"/>
      <c r="AG31" s="409"/>
      <c r="AH31" s="414"/>
      <c r="AI31" s="204">
        <f>COUNTIF($D31:AH31,"D")</f>
        <v>4</v>
      </c>
      <c r="AJ31" s="180">
        <f t="shared" si="14"/>
        <v>3</v>
      </c>
      <c r="AK31" s="180">
        <f t="shared" si="15"/>
        <v>0</v>
      </c>
      <c r="AL31" s="180">
        <f t="shared" si="16"/>
        <v>0</v>
      </c>
      <c r="AM31" s="180">
        <f t="shared" si="17"/>
        <v>0</v>
      </c>
      <c r="AN31" s="180">
        <f t="shared" si="18"/>
        <v>0</v>
      </c>
      <c r="AO31" s="180">
        <f t="shared" si="19"/>
        <v>0</v>
      </c>
      <c r="AP31" s="180">
        <f t="shared" si="20"/>
        <v>0</v>
      </c>
      <c r="AQ31" s="180">
        <f t="shared" si="21"/>
        <v>0</v>
      </c>
      <c r="AR31" s="180">
        <f t="shared" si="22"/>
        <v>0</v>
      </c>
      <c r="AS31" s="180">
        <f t="shared" si="23"/>
        <v>0</v>
      </c>
      <c r="AT31" s="180">
        <f t="shared" si="24"/>
        <v>0</v>
      </c>
      <c r="AU31" s="180">
        <f t="shared" si="25"/>
        <v>0</v>
      </c>
      <c r="AV31" s="180">
        <f t="shared" si="26"/>
        <v>0</v>
      </c>
      <c r="AW31" s="180">
        <f t="shared" si="27"/>
        <v>0</v>
      </c>
      <c r="AX31" s="180">
        <f t="shared" si="28"/>
        <v>0</v>
      </c>
      <c r="AY31" s="180">
        <f t="shared" si="29"/>
        <v>0</v>
      </c>
      <c r="AZ31" s="180">
        <f t="shared" si="30"/>
        <v>0</v>
      </c>
      <c r="BA31" s="181">
        <f t="shared" si="31"/>
        <v>7</v>
      </c>
      <c r="BB31" s="343"/>
      <c r="BC31" s="344">
        <f t="shared" si="32"/>
        <v>3.5</v>
      </c>
      <c r="BD31" s="342"/>
      <c r="BE31" s="339"/>
      <c r="BF31" s="175">
        <f t="shared" si="33"/>
        <v>0</v>
      </c>
      <c r="BG31" s="845">
        <v>8.3333333333333329E-2</v>
      </c>
      <c r="BH31" s="846">
        <v>4.1666666666666664E-2</v>
      </c>
      <c r="BI31" s="847">
        <f t="shared" si="36"/>
        <v>4.1666666666666664E-2</v>
      </c>
      <c r="BJ31" s="179">
        <f t="shared" si="37"/>
        <v>0</v>
      </c>
      <c r="BK31" s="180">
        <f t="shared" si="38"/>
        <v>0</v>
      </c>
      <c r="BL31" s="180">
        <f t="shared" si="39"/>
        <v>0</v>
      </c>
      <c r="BM31" s="180">
        <f t="shared" si="40"/>
        <v>0</v>
      </c>
      <c r="BN31" s="180">
        <f t="shared" si="41"/>
        <v>0</v>
      </c>
      <c r="BO31" s="180">
        <f t="shared" si="42"/>
        <v>0</v>
      </c>
      <c r="BP31" s="181">
        <f t="shared" si="43"/>
        <v>0</v>
      </c>
      <c r="BQ31" s="379">
        <f t="shared" si="44"/>
        <v>0</v>
      </c>
      <c r="BR31" s="179">
        <f t="shared" si="45"/>
        <v>0</v>
      </c>
      <c r="BS31" s="180">
        <f t="shared" si="46"/>
        <v>0</v>
      </c>
      <c r="BT31" s="181">
        <f t="shared" si="47"/>
        <v>0</v>
      </c>
      <c r="BU31" s="182">
        <f t="shared" si="48"/>
        <v>0</v>
      </c>
      <c r="BV31" s="175">
        <f t="shared" si="49"/>
        <v>0</v>
      </c>
      <c r="BW31" s="176">
        <f t="shared" si="50"/>
        <v>0</v>
      </c>
      <c r="BX31" s="193">
        <f t="shared" si="51"/>
        <v>0</v>
      </c>
      <c r="BY31" s="194">
        <f t="shared" si="52"/>
        <v>0</v>
      </c>
      <c r="BZ31" s="179">
        <f t="shared" si="53"/>
        <v>0</v>
      </c>
      <c r="CA31" s="180">
        <f t="shared" si="54"/>
        <v>0</v>
      </c>
      <c r="CB31" s="180">
        <f t="shared" si="55"/>
        <v>0</v>
      </c>
      <c r="CC31" s="180">
        <f t="shared" si="12"/>
        <v>0</v>
      </c>
      <c r="CD31" s="180">
        <f t="shared" si="56"/>
        <v>0</v>
      </c>
      <c r="CE31" s="180">
        <f t="shared" si="57"/>
        <v>0</v>
      </c>
      <c r="CF31" s="181">
        <f t="shared" si="58"/>
        <v>0</v>
      </c>
      <c r="CG31" s="195">
        <f t="shared" si="59"/>
        <v>0</v>
      </c>
      <c r="CH31" s="183"/>
      <c r="CI31" s="184"/>
      <c r="CJ31" s="184"/>
      <c r="CK31" s="174">
        <f t="shared" si="60"/>
        <v>8.3333333333333329E-2</v>
      </c>
      <c r="CL31" s="227"/>
      <c r="CM31" s="354"/>
      <c r="CN31" s="418">
        <v>0</v>
      </c>
      <c r="CO31" s="851">
        <v>2</v>
      </c>
    </row>
    <row r="32" spans="1:93" ht="20.100000000000001" customHeight="1" thickBot="1" x14ac:dyDescent="0.3">
      <c r="A32" s="1658" t="s">
        <v>298</v>
      </c>
      <c r="B32" s="1373" t="s">
        <v>91</v>
      </c>
      <c r="C32" s="622" t="s">
        <v>92</v>
      </c>
      <c r="D32" s="662"/>
      <c r="E32" s="662"/>
      <c r="F32" s="663"/>
      <c r="G32" s="447"/>
      <c r="H32" s="448"/>
      <c r="I32" s="446"/>
      <c r="J32" s="486"/>
      <c r="K32" s="486"/>
      <c r="L32" s="447"/>
      <c r="M32" s="447"/>
      <c r="N32" s="665"/>
      <c r="O32" s="666"/>
      <c r="P32" s="446"/>
      <c r="Q32" s="447" t="s">
        <v>25</v>
      </c>
      <c r="R32" s="664"/>
      <c r="S32" s="473"/>
      <c r="T32" s="478"/>
      <c r="U32" s="433"/>
      <c r="V32" s="409"/>
      <c r="W32" s="479"/>
      <c r="X32" s="479"/>
      <c r="Y32" s="409"/>
      <c r="Z32" s="409"/>
      <c r="AA32" s="478"/>
      <c r="AB32" s="473"/>
      <c r="AC32" s="409"/>
      <c r="AD32" s="409"/>
      <c r="AE32" s="479"/>
      <c r="AF32" s="479"/>
      <c r="AG32" s="409"/>
      <c r="AH32" s="414"/>
      <c r="AI32" s="204">
        <f>COUNTIF($D32:AH32,"D")</f>
        <v>0</v>
      </c>
      <c r="AJ32" s="180">
        <f t="shared" si="14"/>
        <v>1</v>
      </c>
      <c r="AK32" s="180">
        <f t="shared" si="15"/>
        <v>0</v>
      </c>
      <c r="AL32" s="180">
        <f t="shared" si="16"/>
        <v>0</v>
      </c>
      <c r="AM32" s="180">
        <f t="shared" si="17"/>
        <v>0</v>
      </c>
      <c r="AN32" s="180">
        <f t="shared" si="18"/>
        <v>0</v>
      </c>
      <c r="AO32" s="180">
        <f t="shared" si="19"/>
        <v>0</v>
      </c>
      <c r="AP32" s="180">
        <f t="shared" si="20"/>
        <v>0</v>
      </c>
      <c r="AQ32" s="180">
        <f t="shared" si="21"/>
        <v>0</v>
      </c>
      <c r="AR32" s="180">
        <f t="shared" si="22"/>
        <v>0</v>
      </c>
      <c r="AS32" s="180">
        <f t="shared" si="23"/>
        <v>0</v>
      </c>
      <c r="AT32" s="180">
        <f t="shared" si="24"/>
        <v>0</v>
      </c>
      <c r="AU32" s="180">
        <f t="shared" si="25"/>
        <v>0</v>
      </c>
      <c r="AV32" s="180">
        <f t="shared" si="26"/>
        <v>0</v>
      </c>
      <c r="AW32" s="180">
        <f t="shared" si="27"/>
        <v>0</v>
      </c>
      <c r="AX32" s="180">
        <f t="shared" si="28"/>
        <v>0</v>
      </c>
      <c r="AY32" s="180">
        <f t="shared" si="29"/>
        <v>0</v>
      </c>
      <c r="AZ32" s="180">
        <f t="shared" si="30"/>
        <v>0</v>
      </c>
      <c r="BA32" s="181">
        <f t="shared" si="31"/>
        <v>1</v>
      </c>
      <c r="BB32" s="343"/>
      <c r="BC32" s="344">
        <f t="shared" si="32"/>
        <v>0.5</v>
      </c>
      <c r="BD32" s="342"/>
      <c r="BE32" s="339"/>
      <c r="BF32" s="175">
        <f t="shared" si="33"/>
        <v>0</v>
      </c>
      <c r="BG32" s="176">
        <f t="shared" si="34"/>
        <v>0</v>
      </c>
      <c r="BH32" s="177">
        <f t="shared" si="35"/>
        <v>0</v>
      </c>
      <c r="BI32" s="178">
        <f t="shared" si="36"/>
        <v>0</v>
      </c>
      <c r="BJ32" s="179">
        <f t="shared" si="37"/>
        <v>0</v>
      </c>
      <c r="BK32" s="180">
        <f t="shared" si="38"/>
        <v>0</v>
      </c>
      <c r="BL32" s="180">
        <f t="shared" si="39"/>
        <v>0</v>
      </c>
      <c r="BM32" s="180">
        <f t="shared" si="40"/>
        <v>0</v>
      </c>
      <c r="BN32" s="180">
        <f t="shared" si="41"/>
        <v>0</v>
      </c>
      <c r="BO32" s="180">
        <f t="shared" si="42"/>
        <v>0</v>
      </c>
      <c r="BP32" s="181">
        <f t="shared" si="43"/>
        <v>0</v>
      </c>
      <c r="BQ32" s="379">
        <f t="shared" si="44"/>
        <v>0</v>
      </c>
      <c r="BR32" s="179">
        <f t="shared" si="45"/>
        <v>0</v>
      </c>
      <c r="BS32" s="180">
        <f t="shared" si="46"/>
        <v>0</v>
      </c>
      <c r="BT32" s="181">
        <f t="shared" si="47"/>
        <v>0</v>
      </c>
      <c r="BU32" s="182">
        <f t="shared" si="48"/>
        <v>0</v>
      </c>
      <c r="BV32" s="175">
        <f t="shared" si="49"/>
        <v>0</v>
      </c>
      <c r="BW32" s="176">
        <f t="shared" si="50"/>
        <v>0</v>
      </c>
      <c r="BX32" s="193">
        <f t="shared" si="51"/>
        <v>0</v>
      </c>
      <c r="BY32" s="194">
        <f t="shared" si="52"/>
        <v>0</v>
      </c>
      <c r="BZ32" s="179">
        <f t="shared" si="53"/>
        <v>0</v>
      </c>
      <c r="CA32" s="180">
        <f t="shared" si="54"/>
        <v>0</v>
      </c>
      <c r="CB32" s="180">
        <f t="shared" si="55"/>
        <v>0</v>
      </c>
      <c r="CC32" s="180">
        <f t="shared" si="12"/>
        <v>0</v>
      </c>
      <c r="CD32" s="180">
        <f t="shared" si="56"/>
        <v>0</v>
      </c>
      <c r="CE32" s="180">
        <f t="shared" si="57"/>
        <v>0</v>
      </c>
      <c r="CF32" s="181">
        <f t="shared" si="58"/>
        <v>0</v>
      </c>
      <c r="CG32" s="195">
        <f t="shared" si="59"/>
        <v>0</v>
      </c>
      <c r="CH32" s="183"/>
      <c r="CI32" s="184"/>
      <c r="CJ32" s="184"/>
      <c r="CK32" s="174">
        <f t="shared" si="60"/>
        <v>0</v>
      </c>
      <c r="CL32" s="227"/>
      <c r="CM32" s="354"/>
      <c r="CN32" s="830">
        <v>0</v>
      </c>
      <c r="CO32" s="831">
        <v>0</v>
      </c>
    </row>
    <row r="33" spans="1:93" ht="20.100000000000001" customHeight="1" thickBot="1" x14ac:dyDescent="0.3">
      <c r="A33" s="652" t="s">
        <v>93</v>
      </c>
      <c r="B33" s="653" t="s">
        <v>151</v>
      </c>
      <c r="C33" s="654" t="s">
        <v>2</v>
      </c>
      <c r="D33" s="675" t="s">
        <v>29</v>
      </c>
      <c r="E33" s="675" t="s">
        <v>24</v>
      </c>
      <c r="F33" s="676"/>
      <c r="G33" s="492" t="s">
        <v>31</v>
      </c>
      <c r="H33" s="489" t="s">
        <v>26</v>
      </c>
      <c r="I33" s="494"/>
      <c r="J33" s="454" t="s">
        <v>24</v>
      </c>
      <c r="K33" s="677" t="s">
        <v>25</v>
      </c>
      <c r="L33" s="490"/>
      <c r="M33" s="490"/>
      <c r="N33" s="454" t="s">
        <v>24</v>
      </c>
      <c r="O33" s="455" t="s">
        <v>25</v>
      </c>
      <c r="P33" s="494"/>
      <c r="Q33" s="492"/>
      <c r="R33" s="454" t="s">
        <v>27</v>
      </c>
      <c r="S33" s="473"/>
      <c r="T33" s="478"/>
      <c r="U33" s="433"/>
      <c r="V33" s="409"/>
      <c r="W33" s="479"/>
      <c r="X33" s="479"/>
      <c r="Y33" s="409"/>
      <c r="Z33" s="409"/>
      <c r="AA33" s="478"/>
      <c r="AB33" s="473"/>
      <c r="AC33" s="409"/>
      <c r="AD33" s="409"/>
      <c r="AE33" s="479"/>
      <c r="AF33" s="479"/>
      <c r="AG33" s="409"/>
      <c r="AH33" s="414"/>
      <c r="AI33" s="204">
        <f>COUNTIF($D33:AH33,"D")</f>
        <v>3</v>
      </c>
      <c r="AJ33" s="180">
        <f t="shared" si="14"/>
        <v>2</v>
      </c>
      <c r="AK33" s="180">
        <f t="shared" si="15"/>
        <v>1</v>
      </c>
      <c r="AL33" s="180">
        <f t="shared" si="16"/>
        <v>1</v>
      </c>
      <c r="AM33" s="180">
        <f t="shared" si="17"/>
        <v>0</v>
      </c>
      <c r="AN33" s="180">
        <f t="shared" si="18"/>
        <v>1</v>
      </c>
      <c r="AO33" s="180">
        <f t="shared" si="19"/>
        <v>0</v>
      </c>
      <c r="AP33" s="180">
        <f t="shared" si="20"/>
        <v>1</v>
      </c>
      <c r="AQ33" s="180">
        <f t="shared" si="21"/>
        <v>0</v>
      </c>
      <c r="AR33" s="180">
        <f t="shared" si="22"/>
        <v>0</v>
      </c>
      <c r="AS33" s="180">
        <f t="shared" si="23"/>
        <v>0</v>
      </c>
      <c r="AT33" s="180">
        <f t="shared" si="24"/>
        <v>0</v>
      </c>
      <c r="AU33" s="180">
        <f t="shared" si="25"/>
        <v>0</v>
      </c>
      <c r="AV33" s="180">
        <f t="shared" si="26"/>
        <v>0</v>
      </c>
      <c r="AW33" s="180">
        <f t="shared" si="27"/>
        <v>0</v>
      </c>
      <c r="AX33" s="180">
        <f t="shared" si="28"/>
        <v>0</v>
      </c>
      <c r="AY33" s="180">
        <f t="shared" si="29"/>
        <v>0</v>
      </c>
      <c r="AZ33" s="180">
        <f t="shared" si="30"/>
        <v>0</v>
      </c>
      <c r="BA33" s="181">
        <f t="shared" si="31"/>
        <v>7</v>
      </c>
      <c r="BB33" s="343"/>
      <c r="BC33" s="344">
        <f t="shared" si="32"/>
        <v>3</v>
      </c>
      <c r="BD33" s="342"/>
      <c r="BE33" s="339"/>
      <c r="BF33" s="175">
        <f t="shared" si="33"/>
        <v>0</v>
      </c>
      <c r="BG33" s="176">
        <f t="shared" si="34"/>
        <v>0</v>
      </c>
      <c r="BH33" s="177">
        <f t="shared" si="35"/>
        <v>0</v>
      </c>
      <c r="BI33" s="178">
        <f t="shared" si="36"/>
        <v>0</v>
      </c>
      <c r="BJ33" s="179">
        <f t="shared" si="37"/>
        <v>0</v>
      </c>
      <c r="BK33" s="180">
        <f t="shared" si="38"/>
        <v>0</v>
      </c>
      <c r="BL33" s="180">
        <f t="shared" si="39"/>
        <v>0</v>
      </c>
      <c r="BM33" s="180">
        <f t="shared" si="40"/>
        <v>0</v>
      </c>
      <c r="BN33" s="180">
        <f t="shared" si="41"/>
        <v>0</v>
      </c>
      <c r="BO33" s="180">
        <f t="shared" si="42"/>
        <v>0</v>
      </c>
      <c r="BP33" s="181">
        <f t="shared" si="43"/>
        <v>0</v>
      </c>
      <c r="BQ33" s="379">
        <f t="shared" si="44"/>
        <v>0</v>
      </c>
      <c r="BR33" s="179">
        <f t="shared" si="45"/>
        <v>0</v>
      </c>
      <c r="BS33" s="180">
        <f t="shared" si="46"/>
        <v>1</v>
      </c>
      <c r="BT33" s="181">
        <f t="shared" si="47"/>
        <v>0</v>
      </c>
      <c r="BU33" s="182">
        <f t="shared" si="48"/>
        <v>0.5</v>
      </c>
      <c r="BV33" s="175">
        <f t="shared" si="49"/>
        <v>0</v>
      </c>
      <c r="BW33" s="176">
        <f t="shared" si="50"/>
        <v>0</v>
      </c>
      <c r="BX33" s="193">
        <f t="shared" si="51"/>
        <v>0</v>
      </c>
      <c r="BY33" s="194">
        <f t="shared" si="52"/>
        <v>0</v>
      </c>
      <c r="BZ33" s="179">
        <f t="shared" si="53"/>
        <v>0</v>
      </c>
      <c r="CA33" s="180">
        <f t="shared" si="54"/>
        <v>0</v>
      </c>
      <c r="CB33" s="180">
        <f t="shared" si="55"/>
        <v>0</v>
      </c>
      <c r="CC33" s="180">
        <f t="shared" si="12"/>
        <v>0</v>
      </c>
      <c r="CD33" s="180">
        <f t="shared" si="56"/>
        <v>0</v>
      </c>
      <c r="CE33" s="180">
        <f t="shared" si="57"/>
        <v>0</v>
      </c>
      <c r="CF33" s="181">
        <f t="shared" si="58"/>
        <v>0</v>
      </c>
      <c r="CG33" s="195">
        <f t="shared" si="59"/>
        <v>0</v>
      </c>
      <c r="CH33" s="183"/>
      <c r="CI33" s="184"/>
      <c r="CJ33" s="184"/>
      <c r="CK33" s="174">
        <f t="shared" si="60"/>
        <v>0</v>
      </c>
      <c r="CL33" s="227"/>
      <c r="CM33" s="354"/>
      <c r="CN33" s="418">
        <v>0</v>
      </c>
      <c r="CO33" s="424">
        <v>0</v>
      </c>
    </row>
    <row r="34" spans="1:93" ht="20.100000000000001" customHeight="1" thickBot="1" x14ac:dyDescent="0.3">
      <c r="A34" s="634" t="s">
        <v>95</v>
      </c>
      <c r="B34" s="572" t="s">
        <v>96</v>
      </c>
      <c r="C34" s="24" t="s">
        <v>2</v>
      </c>
      <c r="D34" s="655"/>
      <c r="E34" s="655"/>
      <c r="F34" s="410" t="s">
        <v>25</v>
      </c>
      <c r="G34" s="409"/>
      <c r="H34" s="414" t="s">
        <v>24</v>
      </c>
      <c r="I34" s="433" t="s">
        <v>26</v>
      </c>
      <c r="J34" s="479"/>
      <c r="K34" s="479" t="s">
        <v>26</v>
      </c>
      <c r="L34" s="409" t="s">
        <v>24</v>
      </c>
      <c r="M34" s="409" t="s">
        <v>24</v>
      </c>
      <c r="N34" s="493"/>
      <c r="O34" s="477"/>
      <c r="P34" s="433" t="s">
        <v>24</v>
      </c>
      <c r="Q34" s="409" t="s">
        <v>25</v>
      </c>
      <c r="R34" s="471"/>
      <c r="S34" s="473"/>
      <c r="T34" s="478"/>
      <c r="U34" s="433"/>
      <c r="V34" s="409"/>
      <c r="W34" s="479"/>
      <c r="X34" s="479"/>
      <c r="Y34" s="409"/>
      <c r="Z34" s="409"/>
      <c r="AA34" s="478"/>
      <c r="AB34" s="473"/>
      <c r="AC34" s="409"/>
      <c r="AD34" s="409"/>
      <c r="AE34" s="479"/>
      <c r="AF34" s="479"/>
      <c r="AG34" s="409"/>
      <c r="AH34" s="414"/>
      <c r="AI34" s="204">
        <f>COUNTIF($D34:AH34,"D")</f>
        <v>4</v>
      </c>
      <c r="AJ34" s="180">
        <f t="shared" si="14"/>
        <v>2</v>
      </c>
      <c r="AK34" s="180">
        <f t="shared" si="15"/>
        <v>2</v>
      </c>
      <c r="AL34" s="180">
        <f t="shared" si="16"/>
        <v>0</v>
      </c>
      <c r="AM34" s="180">
        <f t="shared" si="17"/>
        <v>0</v>
      </c>
      <c r="AN34" s="180">
        <f t="shared" si="18"/>
        <v>0</v>
      </c>
      <c r="AO34" s="180">
        <f t="shared" si="19"/>
        <v>0</v>
      </c>
      <c r="AP34" s="180">
        <f t="shared" si="20"/>
        <v>0</v>
      </c>
      <c r="AQ34" s="180">
        <f t="shared" si="21"/>
        <v>0</v>
      </c>
      <c r="AR34" s="180">
        <f t="shared" si="22"/>
        <v>0</v>
      </c>
      <c r="AS34" s="180">
        <f t="shared" si="23"/>
        <v>0</v>
      </c>
      <c r="AT34" s="180">
        <f t="shared" si="24"/>
        <v>0</v>
      </c>
      <c r="AU34" s="180">
        <f t="shared" si="25"/>
        <v>0</v>
      </c>
      <c r="AV34" s="180">
        <f t="shared" si="26"/>
        <v>0</v>
      </c>
      <c r="AW34" s="180">
        <f t="shared" si="27"/>
        <v>0</v>
      </c>
      <c r="AX34" s="180">
        <f t="shared" si="28"/>
        <v>0</v>
      </c>
      <c r="AY34" s="180">
        <f t="shared" si="29"/>
        <v>0</v>
      </c>
      <c r="AZ34" s="180">
        <f t="shared" si="30"/>
        <v>0</v>
      </c>
      <c r="BA34" s="181">
        <f t="shared" si="31"/>
        <v>8</v>
      </c>
      <c r="BB34" s="343"/>
      <c r="BC34" s="344">
        <f t="shared" si="32"/>
        <v>3</v>
      </c>
      <c r="BD34" s="342"/>
      <c r="BE34" s="339"/>
      <c r="BF34" s="175">
        <f t="shared" si="33"/>
        <v>0</v>
      </c>
      <c r="BG34" s="176">
        <f t="shared" si="34"/>
        <v>0</v>
      </c>
      <c r="BH34" s="177">
        <f t="shared" si="35"/>
        <v>0</v>
      </c>
      <c r="BI34" s="178">
        <f t="shared" si="36"/>
        <v>0</v>
      </c>
      <c r="BJ34" s="179">
        <f t="shared" si="37"/>
        <v>0</v>
      </c>
      <c r="BK34" s="180">
        <f t="shared" si="38"/>
        <v>0</v>
      </c>
      <c r="BL34" s="180">
        <f t="shared" si="39"/>
        <v>0</v>
      </c>
      <c r="BM34" s="180">
        <f t="shared" si="40"/>
        <v>0</v>
      </c>
      <c r="BN34" s="180">
        <f t="shared" si="41"/>
        <v>0</v>
      </c>
      <c r="BO34" s="180">
        <f t="shared" si="42"/>
        <v>0</v>
      </c>
      <c r="BP34" s="181">
        <f t="shared" si="43"/>
        <v>0</v>
      </c>
      <c r="BQ34" s="379">
        <f t="shared" si="44"/>
        <v>0</v>
      </c>
      <c r="BR34" s="179">
        <f t="shared" si="45"/>
        <v>0</v>
      </c>
      <c r="BS34" s="180">
        <f t="shared" si="46"/>
        <v>0</v>
      </c>
      <c r="BT34" s="181">
        <f t="shared" si="47"/>
        <v>0</v>
      </c>
      <c r="BU34" s="182">
        <f t="shared" si="48"/>
        <v>0</v>
      </c>
      <c r="BV34" s="175">
        <f t="shared" si="49"/>
        <v>0</v>
      </c>
      <c r="BW34" s="176">
        <f t="shared" si="50"/>
        <v>0</v>
      </c>
      <c r="BX34" s="193">
        <f t="shared" si="51"/>
        <v>0</v>
      </c>
      <c r="BY34" s="194">
        <f t="shared" si="52"/>
        <v>0</v>
      </c>
      <c r="BZ34" s="179">
        <f t="shared" si="53"/>
        <v>0</v>
      </c>
      <c r="CA34" s="180">
        <f t="shared" si="54"/>
        <v>0</v>
      </c>
      <c r="CB34" s="180">
        <f t="shared" si="55"/>
        <v>0</v>
      </c>
      <c r="CC34" s="180">
        <f t="shared" si="12"/>
        <v>0</v>
      </c>
      <c r="CD34" s="180">
        <f t="shared" si="56"/>
        <v>0</v>
      </c>
      <c r="CE34" s="180">
        <f t="shared" si="57"/>
        <v>0</v>
      </c>
      <c r="CF34" s="181">
        <f t="shared" si="58"/>
        <v>0</v>
      </c>
      <c r="CG34" s="195">
        <f t="shared" si="59"/>
        <v>0</v>
      </c>
      <c r="CH34" s="183"/>
      <c r="CI34" s="184"/>
      <c r="CJ34" s="184"/>
      <c r="CK34" s="174">
        <f t="shared" si="60"/>
        <v>0</v>
      </c>
      <c r="CL34" s="227"/>
      <c r="CM34" s="354"/>
      <c r="CN34" s="418">
        <v>0</v>
      </c>
      <c r="CO34" s="424">
        <v>0</v>
      </c>
    </row>
    <row r="35" spans="1:93" ht="20.100000000000001" customHeight="1" thickBot="1" x14ac:dyDescent="0.3">
      <c r="A35" s="634" t="s">
        <v>192</v>
      </c>
      <c r="B35" s="572" t="s">
        <v>97</v>
      </c>
      <c r="C35" s="24" t="s">
        <v>2</v>
      </c>
      <c r="D35" s="655"/>
      <c r="E35" s="655" t="s">
        <v>38</v>
      </c>
      <c r="F35" s="410" t="s">
        <v>38</v>
      </c>
      <c r="G35" s="410"/>
      <c r="H35" s="417"/>
      <c r="I35" s="428" t="s">
        <v>38</v>
      </c>
      <c r="J35" s="410" t="s">
        <v>38</v>
      </c>
      <c r="K35" s="410"/>
      <c r="L35" s="410" t="s">
        <v>24</v>
      </c>
      <c r="M35" s="410" t="s">
        <v>24</v>
      </c>
      <c r="N35" s="470" t="s">
        <v>57</v>
      </c>
      <c r="O35" s="417"/>
      <c r="P35" s="428" t="s">
        <v>24</v>
      </c>
      <c r="Q35" s="410" t="s">
        <v>25</v>
      </c>
      <c r="R35" s="501" t="s">
        <v>49</v>
      </c>
      <c r="S35" s="473"/>
      <c r="T35" s="478"/>
      <c r="U35" s="433"/>
      <c r="V35" s="409"/>
      <c r="W35" s="409"/>
      <c r="X35" s="409"/>
      <c r="Y35" s="409"/>
      <c r="Z35" s="409"/>
      <c r="AA35" s="414"/>
      <c r="AB35" s="433"/>
      <c r="AC35" s="409"/>
      <c r="AD35" s="409"/>
      <c r="AE35" s="409"/>
      <c r="AF35" s="409"/>
      <c r="AG35" s="409"/>
      <c r="AH35" s="414"/>
      <c r="AI35" s="204">
        <f>COUNTIF($D35:AH35,"D")</f>
        <v>3</v>
      </c>
      <c r="AJ35" s="180">
        <f t="shared" si="14"/>
        <v>1</v>
      </c>
      <c r="AK35" s="180">
        <f t="shared" si="15"/>
        <v>0</v>
      </c>
      <c r="AL35" s="180">
        <f t="shared" si="16"/>
        <v>0</v>
      </c>
      <c r="AM35" s="180">
        <f t="shared" si="17"/>
        <v>0</v>
      </c>
      <c r="AN35" s="180">
        <f t="shared" si="18"/>
        <v>0</v>
      </c>
      <c r="AO35" s="180">
        <f t="shared" si="19"/>
        <v>0</v>
      </c>
      <c r="AP35" s="180">
        <f t="shared" si="20"/>
        <v>0</v>
      </c>
      <c r="AQ35" s="180">
        <f t="shared" si="21"/>
        <v>0</v>
      </c>
      <c r="AR35" s="180">
        <f t="shared" si="22"/>
        <v>0</v>
      </c>
      <c r="AS35" s="180">
        <f t="shared" si="23"/>
        <v>0</v>
      </c>
      <c r="AT35" s="180">
        <f t="shared" si="24"/>
        <v>0</v>
      </c>
      <c r="AU35" s="180">
        <f t="shared" si="25"/>
        <v>0</v>
      </c>
      <c r="AV35" s="180">
        <f t="shared" si="26"/>
        <v>0</v>
      </c>
      <c r="AW35" s="180">
        <f t="shared" si="27"/>
        <v>4</v>
      </c>
      <c r="AX35" s="180">
        <f t="shared" si="28"/>
        <v>0</v>
      </c>
      <c r="AY35" s="180">
        <f t="shared" si="29"/>
        <v>0</v>
      </c>
      <c r="AZ35" s="180">
        <f t="shared" si="30"/>
        <v>0</v>
      </c>
      <c r="BA35" s="181">
        <f t="shared" si="31"/>
        <v>8</v>
      </c>
      <c r="BB35" s="343"/>
      <c r="BC35" s="344">
        <f t="shared" si="32"/>
        <v>3.333333333333333</v>
      </c>
      <c r="BD35" s="342"/>
      <c r="BE35" s="339"/>
      <c r="BF35" s="175">
        <f t="shared" si="33"/>
        <v>1</v>
      </c>
      <c r="BG35" s="176">
        <f t="shared" si="34"/>
        <v>0.5</v>
      </c>
      <c r="BH35" s="177">
        <f t="shared" si="35"/>
        <v>4.1666666666666664E-2</v>
      </c>
      <c r="BI35" s="178">
        <f t="shared" si="36"/>
        <v>0.45833333333333331</v>
      </c>
      <c r="BJ35" s="179">
        <f t="shared" si="37"/>
        <v>0</v>
      </c>
      <c r="BK35" s="180">
        <f t="shared" si="38"/>
        <v>1</v>
      </c>
      <c r="BL35" s="180">
        <f t="shared" si="39"/>
        <v>0</v>
      </c>
      <c r="BM35" s="180">
        <f t="shared" si="40"/>
        <v>0</v>
      </c>
      <c r="BN35" s="180">
        <f t="shared" si="41"/>
        <v>0</v>
      </c>
      <c r="BO35" s="180">
        <f t="shared" si="42"/>
        <v>0</v>
      </c>
      <c r="BP35" s="181">
        <f t="shared" si="43"/>
        <v>0</v>
      </c>
      <c r="BQ35" s="379">
        <f t="shared" si="44"/>
        <v>0.5</v>
      </c>
      <c r="BR35" s="179">
        <f t="shared" si="45"/>
        <v>0</v>
      </c>
      <c r="BS35" s="180">
        <f t="shared" si="46"/>
        <v>0</v>
      </c>
      <c r="BT35" s="181">
        <f t="shared" si="47"/>
        <v>0</v>
      </c>
      <c r="BU35" s="182">
        <f t="shared" si="48"/>
        <v>0</v>
      </c>
      <c r="BV35" s="175">
        <f t="shared" si="49"/>
        <v>0</v>
      </c>
      <c r="BW35" s="176">
        <f t="shared" si="50"/>
        <v>0</v>
      </c>
      <c r="BX35" s="193">
        <f t="shared" si="51"/>
        <v>0</v>
      </c>
      <c r="BY35" s="194">
        <f t="shared" si="52"/>
        <v>0</v>
      </c>
      <c r="BZ35" s="179">
        <f t="shared" si="53"/>
        <v>0</v>
      </c>
      <c r="CA35" s="180">
        <f t="shared" si="54"/>
        <v>0</v>
      </c>
      <c r="CB35" s="180">
        <f t="shared" si="55"/>
        <v>0</v>
      </c>
      <c r="CC35" s="180">
        <f t="shared" si="12"/>
        <v>0</v>
      </c>
      <c r="CD35" s="180">
        <f t="shared" si="56"/>
        <v>0</v>
      </c>
      <c r="CE35" s="180">
        <f t="shared" si="57"/>
        <v>0</v>
      </c>
      <c r="CF35" s="181">
        <f t="shared" si="58"/>
        <v>0</v>
      </c>
      <c r="CG35" s="195">
        <f t="shared" si="59"/>
        <v>0</v>
      </c>
      <c r="CH35" s="183"/>
      <c r="CI35" s="184"/>
      <c r="CJ35" s="184"/>
      <c r="CK35" s="174">
        <f t="shared" si="60"/>
        <v>1</v>
      </c>
      <c r="CL35" s="227"/>
      <c r="CM35" s="354"/>
      <c r="CN35" s="418">
        <v>2</v>
      </c>
      <c r="CO35" s="424">
        <v>24</v>
      </c>
    </row>
    <row r="36" spans="1:93" ht="20.100000000000001" customHeight="1" thickBot="1" x14ac:dyDescent="0.3">
      <c r="A36" s="634" t="s">
        <v>235</v>
      </c>
      <c r="B36" s="572" t="s">
        <v>77</v>
      </c>
      <c r="C36" s="24" t="s">
        <v>2</v>
      </c>
      <c r="D36" s="655" t="s">
        <v>30</v>
      </c>
      <c r="E36" s="655" t="s">
        <v>25</v>
      </c>
      <c r="F36" s="410"/>
      <c r="G36" s="432"/>
      <c r="H36" s="429" t="s">
        <v>27</v>
      </c>
      <c r="I36" s="434" t="s">
        <v>25</v>
      </c>
      <c r="J36" s="432"/>
      <c r="K36" s="432"/>
      <c r="L36" s="412" t="s">
        <v>24</v>
      </c>
      <c r="M36" s="412" t="s">
        <v>24</v>
      </c>
      <c r="N36" s="427"/>
      <c r="O36" s="480"/>
      <c r="P36" s="434" t="s">
        <v>24</v>
      </c>
      <c r="Q36" s="412" t="s">
        <v>25</v>
      </c>
      <c r="R36" s="475"/>
      <c r="S36" s="473"/>
      <c r="T36" s="478"/>
      <c r="U36" s="433"/>
      <c r="V36" s="409"/>
      <c r="W36" s="479"/>
      <c r="X36" s="479"/>
      <c r="Y36" s="409"/>
      <c r="Z36" s="409"/>
      <c r="AA36" s="478"/>
      <c r="AB36" s="473"/>
      <c r="AC36" s="409"/>
      <c r="AD36" s="409"/>
      <c r="AE36" s="479"/>
      <c r="AF36" s="479"/>
      <c r="AG36" s="409"/>
      <c r="AH36" s="414"/>
      <c r="AI36" s="204">
        <f>COUNTIF($D36:AH36,"D")</f>
        <v>3</v>
      </c>
      <c r="AJ36" s="180">
        <f t="shared" si="14"/>
        <v>3</v>
      </c>
      <c r="AK36" s="180">
        <f t="shared" si="15"/>
        <v>0</v>
      </c>
      <c r="AL36" s="180">
        <f t="shared" si="16"/>
        <v>1</v>
      </c>
      <c r="AM36" s="180">
        <f t="shared" si="17"/>
        <v>0</v>
      </c>
      <c r="AN36" s="180">
        <f t="shared" si="18"/>
        <v>0</v>
      </c>
      <c r="AO36" s="180">
        <f t="shared" si="19"/>
        <v>1</v>
      </c>
      <c r="AP36" s="180">
        <f t="shared" si="20"/>
        <v>0</v>
      </c>
      <c r="AQ36" s="180">
        <f t="shared" si="21"/>
        <v>0</v>
      </c>
      <c r="AR36" s="180">
        <f t="shared" si="22"/>
        <v>0</v>
      </c>
      <c r="AS36" s="180">
        <f t="shared" si="23"/>
        <v>0</v>
      </c>
      <c r="AT36" s="180">
        <f t="shared" si="24"/>
        <v>0</v>
      </c>
      <c r="AU36" s="180">
        <f t="shared" si="25"/>
        <v>0</v>
      </c>
      <c r="AV36" s="180">
        <f t="shared" si="26"/>
        <v>0</v>
      </c>
      <c r="AW36" s="180">
        <f t="shared" si="27"/>
        <v>0</v>
      </c>
      <c r="AX36" s="180">
        <f t="shared" si="28"/>
        <v>0</v>
      </c>
      <c r="AY36" s="180">
        <f t="shared" si="29"/>
        <v>0</v>
      </c>
      <c r="AZ36" s="180">
        <f t="shared" si="30"/>
        <v>0</v>
      </c>
      <c r="BA36" s="181">
        <f t="shared" si="31"/>
        <v>7</v>
      </c>
      <c r="BB36" s="343"/>
      <c r="BC36" s="344">
        <f t="shared" si="32"/>
        <v>3.8333333333333335</v>
      </c>
      <c r="BD36" s="342"/>
      <c r="BE36" s="339"/>
      <c r="BF36" s="175">
        <f t="shared" si="33"/>
        <v>0</v>
      </c>
      <c r="BG36" s="176">
        <f t="shared" si="34"/>
        <v>0</v>
      </c>
      <c r="BH36" s="177">
        <f t="shared" si="35"/>
        <v>0</v>
      </c>
      <c r="BI36" s="178">
        <f t="shared" si="36"/>
        <v>0</v>
      </c>
      <c r="BJ36" s="179">
        <f t="shared" si="37"/>
        <v>0</v>
      </c>
      <c r="BK36" s="180">
        <f t="shared" si="38"/>
        <v>0</v>
      </c>
      <c r="BL36" s="180">
        <f t="shared" si="39"/>
        <v>0</v>
      </c>
      <c r="BM36" s="180">
        <f t="shared" si="40"/>
        <v>0</v>
      </c>
      <c r="BN36" s="180">
        <f t="shared" si="41"/>
        <v>0</v>
      </c>
      <c r="BO36" s="180">
        <f t="shared" si="42"/>
        <v>0</v>
      </c>
      <c r="BP36" s="181">
        <f t="shared" si="43"/>
        <v>0</v>
      </c>
      <c r="BQ36" s="379">
        <f t="shared" si="44"/>
        <v>0</v>
      </c>
      <c r="BR36" s="179">
        <f t="shared" si="45"/>
        <v>0</v>
      </c>
      <c r="BS36" s="180">
        <f t="shared" si="46"/>
        <v>0</v>
      </c>
      <c r="BT36" s="181">
        <f t="shared" si="47"/>
        <v>1</v>
      </c>
      <c r="BU36" s="182">
        <f t="shared" si="48"/>
        <v>0.16666666666666666</v>
      </c>
      <c r="BV36" s="175">
        <f t="shared" si="49"/>
        <v>0</v>
      </c>
      <c r="BW36" s="176">
        <f t="shared" si="50"/>
        <v>0</v>
      </c>
      <c r="BX36" s="193">
        <f t="shared" si="51"/>
        <v>0</v>
      </c>
      <c r="BY36" s="194">
        <f t="shared" si="52"/>
        <v>0</v>
      </c>
      <c r="BZ36" s="179">
        <f t="shared" si="53"/>
        <v>0</v>
      </c>
      <c r="CA36" s="180">
        <f t="shared" si="54"/>
        <v>0</v>
      </c>
      <c r="CB36" s="180">
        <f t="shared" si="55"/>
        <v>0</v>
      </c>
      <c r="CC36" s="180">
        <f t="shared" si="12"/>
        <v>0</v>
      </c>
      <c r="CD36" s="180">
        <f t="shared" si="56"/>
        <v>0</v>
      </c>
      <c r="CE36" s="180">
        <f t="shared" si="57"/>
        <v>0</v>
      </c>
      <c r="CF36" s="181">
        <f t="shared" si="58"/>
        <v>0</v>
      </c>
      <c r="CG36" s="195">
        <f t="shared" si="59"/>
        <v>0</v>
      </c>
      <c r="CH36" s="183"/>
      <c r="CI36" s="184"/>
      <c r="CJ36" s="184"/>
      <c r="CK36" s="174">
        <f t="shared" si="60"/>
        <v>0</v>
      </c>
      <c r="CL36" s="227"/>
      <c r="CM36" s="354"/>
      <c r="CN36" s="418">
        <v>0</v>
      </c>
      <c r="CO36" s="424">
        <v>0</v>
      </c>
    </row>
    <row r="37" spans="1:93" ht="20.100000000000001" customHeight="1" thickBot="1" x14ac:dyDescent="0.3">
      <c r="A37" s="635" t="s">
        <v>297</v>
      </c>
      <c r="B37" s="623" t="s">
        <v>104</v>
      </c>
      <c r="C37" s="624" t="s">
        <v>2</v>
      </c>
      <c r="D37" s="671"/>
      <c r="E37" s="671"/>
      <c r="F37" s="423" t="s">
        <v>31</v>
      </c>
      <c r="G37" s="479" t="s">
        <v>27</v>
      </c>
      <c r="H37" s="414" t="s">
        <v>31</v>
      </c>
      <c r="I37" s="433" t="s">
        <v>25</v>
      </c>
      <c r="J37" s="479"/>
      <c r="K37" s="479"/>
      <c r="L37" s="409" t="s">
        <v>31</v>
      </c>
      <c r="M37" s="409" t="s">
        <v>24</v>
      </c>
      <c r="N37" s="493" t="s">
        <v>27</v>
      </c>
      <c r="O37" s="477"/>
      <c r="P37" s="433" t="s">
        <v>24</v>
      </c>
      <c r="Q37" s="409" t="s">
        <v>25</v>
      </c>
      <c r="R37" s="471"/>
      <c r="S37" s="473"/>
      <c r="T37" s="478"/>
      <c r="U37" s="433"/>
      <c r="V37" s="409"/>
      <c r="W37" s="479"/>
      <c r="X37" s="479"/>
      <c r="Y37" s="409"/>
      <c r="Z37" s="409"/>
      <c r="AA37" s="478"/>
      <c r="AB37" s="473"/>
      <c r="AC37" s="409"/>
      <c r="AD37" s="409"/>
      <c r="AE37" s="479"/>
      <c r="AF37" s="479"/>
      <c r="AG37" s="409"/>
      <c r="AH37" s="453"/>
      <c r="AI37" s="204">
        <f>COUNTIF($D37:AH37,"D")</f>
        <v>2</v>
      </c>
      <c r="AJ37" s="180">
        <f t="shared" si="14"/>
        <v>2</v>
      </c>
      <c r="AK37" s="180">
        <f t="shared" si="15"/>
        <v>0</v>
      </c>
      <c r="AL37" s="180">
        <f t="shared" si="16"/>
        <v>2</v>
      </c>
      <c r="AM37" s="180">
        <f t="shared" si="17"/>
        <v>0</v>
      </c>
      <c r="AN37" s="180">
        <f t="shared" si="18"/>
        <v>0</v>
      </c>
      <c r="AO37" s="180">
        <f t="shared" si="19"/>
        <v>0</v>
      </c>
      <c r="AP37" s="180">
        <f t="shared" si="20"/>
        <v>3</v>
      </c>
      <c r="AQ37" s="180">
        <f t="shared" si="21"/>
        <v>0</v>
      </c>
      <c r="AR37" s="180">
        <f t="shared" si="22"/>
        <v>0</v>
      </c>
      <c r="AS37" s="180">
        <f t="shared" si="23"/>
        <v>0</v>
      </c>
      <c r="AT37" s="180">
        <f t="shared" si="24"/>
        <v>0</v>
      </c>
      <c r="AU37" s="180">
        <f t="shared" si="25"/>
        <v>0</v>
      </c>
      <c r="AV37" s="180">
        <f t="shared" si="26"/>
        <v>0</v>
      </c>
      <c r="AW37" s="180">
        <f t="shared" si="27"/>
        <v>0</v>
      </c>
      <c r="AX37" s="180">
        <f t="shared" si="28"/>
        <v>0</v>
      </c>
      <c r="AY37" s="180">
        <f t="shared" si="29"/>
        <v>0</v>
      </c>
      <c r="AZ37" s="180">
        <f t="shared" si="30"/>
        <v>0</v>
      </c>
      <c r="BA37" s="181">
        <f t="shared" si="31"/>
        <v>6</v>
      </c>
      <c r="BB37" s="343"/>
      <c r="BC37" s="344">
        <f t="shared" si="32"/>
        <v>3</v>
      </c>
      <c r="BD37" s="342"/>
      <c r="BE37" s="339"/>
      <c r="BF37" s="175">
        <f t="shared" si="33"/>
        <v>0</v>
      </c>
      <c r="BG37" s="176">
        <f t="shared" si="34"/>
        <v>0</v>
      </c>
      <c r="BH37" s="177">
        <f t="shared" si="35"/>
        <v>0</v>
      </c>
      <c r="BI37" s="178">
        <f t="shared" si="36"/>
        <v>0</v>
      </c>
      <c r="BJ37" s="179">
        <f t="shared" si="37"/>
        <v>0</v>
      </c>
      <c r="BK37" s="180">
        <f t="shared" si="38"/>
        <v>0</v>
      </c>
      <c r="BL37" s="180">
        <f t="shared" si="39"/>
        <v>0</v>
      </c>
      <c r="BM37" s="180">
        <f t="shared" si="40"/>
        <v>0</v>
      </c>
      <c r="BN37" s="180">
        <f t="shared" si="41"/>
        <v>0</v>
      </c>
      <c r="BO37" s="180">
        <f t="shared" si="42"/>
        <v>0</v>
      </c>
      <c r="BP37" s="181">
        <f t="shared" si="43"/>
        <v>0</v>
      </c>
      <c r="BQ37" s="379">
        <f t="shared" si="44"/>
        <v>0</v>
      </c>
      <c r="BR37" s="179">
        <f t="shared" si="45"/>
        <v>0</v>
      </c>
      <c r="BS37" s="180">
        <f t="shared" si="46"/>
        <v>0</v>
      </c>
      <c r="BT37" s="181">
        <f t="shared" si="47"/>
        <v>0</v>
      </c>
      <c r="BU37" s="182">
        <f t="shared" si="48"/>
        <v>0</v>
      </c>
      <c r="BV37" s="175">
        <f t="shared" si="49"/>
        <v>0</v>
      </c>
      <c r="BW37" s="176">
        <f t="shared" si="50"/>
        <v>0</v>
      </c>
      <c r="BX37" s="193">
        <f t="shared" si="51"/>
        <v>0</v>
      </c>
      <c r="BY37" s="194">
        <f t="shared" si="52"/>
        <v>0</v>
      </c>
      <c r="BZ37" s="179">
        <f t="shared" si="53"/>
        <v>0</v>
      </c>
      <c r="CA37" s="180">
        <f t="shared" si="54"/>
        <v>0</v>
      </c>
      <c r="CB37" s="180">
        <f t="shared" si="55"/>
        <v>0</v>
      </c>
      <c r="CC37" s="180">
        <f t="shared" si="12"/>
        <v>0</v>
      </c>
      <c r="CD37" s="180">
        <f t="shared" si="56"/>
        <v>0</v>
      </c>
      <c r="CE37" s="180">
        <f t="shared" si="57"/>
        <v>0</v>
      </c>
      <c r="CF37" s="181">
        <f t="shared" si="58"/>
        <v>0</v>
      </c>
      <c r="CG37" s="195">
        <f t="shared" si="59"/>
        <v>0</v>
      </c>
      <c r="CH37" s="183"/>
      <c r="CI37" s="184"/>
      <c r="CJ37" s="184"/>
      <c r="CK37" s="174">
        <f t="shared" si="60"/>
        <v>0</v>
      </c>
      <c r="CL37" s="227"/>
      <c r="CM37" s="354"/>
      <c r="CN37" s="418">
        <v>0</v>
      </c>
      <c r="CO37" s="424">
        <v>0</v>
      </c>
    </row>
    <row r="38" spans="1:93" ht="20.100000000000001" customHeight="1" thickBot="1" x14ac:dyDescent="0.3">
      <c r="A38" s="386" t="s">
        <v>99</v>
      </c>
      <c r="B38" s="625" t="s">
        <v>108</v>
      </c>
      <c r="C38" s="378" t="s">
        <v>3</v>
      </c>
      <c r="D38" s="671"/>
      <c r="E38" s="671"/>
      <c r="F38" s="423" t="s">
        <v>26</v>
      </c>
      <c r="G38" s="412"/>
      <c r="H38" s="429" t="s">
        <v>24</v>
      </c>
      <c r="I38" s="434" t="s">
        <v>26</v>
      </c>
      <c r="J38" s="432"/>
      <c r="K38" s="426"/>
      <c r="L38" s="421" t="s">
        <v>58</v>
      </c>
      <c r="M38" s="412" t="s">
        <v>58</v>
      </c>
      <c r="N38" s="426"/>
      <c r="O38" s="497"/>
      <c r="P38" s="434" t="s">
        <v>24</v>
      </c>
      <c r="Q38" s="412" t="s">
        <v>26</v>
      </c>
      <c r="R38" s="475" t="s">
        <v>48</v>
      </c>
      <c r="S38" s="476"/>
      <c r="T38" s="441"/>
      <c r="U38" s="434"/>
      <c r="V38" s="412"/>
      <c r="W38" s="432"/>
      <c r="X38" s="432"/>
      <c r="Y38" s="412"/>
      <c r="Z38" s="412"/>
      <c r="AA38" s="441"/>
      <c r="AB38" s="476"/>
      <c r="AC38" s="412"/>
      <c r="AD38" s="412"/>
      <c r="AE38" s="432"/>
      <c r="AF38" s="432"/>
      <c r="AG38" s="412"/>
      <c r="AH38" s="448"/>
      <c r="AI38" s="204">
        <f>COUNTIF($D38:AH38,"D")</f>
        <v>2</v>
      </c>
      <c r="AJ38" s="180">
        <f t="shared" si="14"/>
        <v>0</v>
      </c>
      <c r="AK38" s="180">
        <f t="shared" si="15"/>
        <v>3</v>
      </c>
      <c r="AL38" s="180">
        <f t="shared" si="16"/>
        <v>0</v>
      </c>
      <c r="AM38" s="180">
        <f t="shared" si="17"/>
        <v>0</v>
      </c>
      <c r="AN38" s="180">
        <f t="shared" si="18"/>
        <v>0</v>
      </c>
      <c r="AO38" s="180">
        <f t="shared" si="19"/>
        <v>0</v>
      </c>
      <c r="AP38" s="180">
        <f t="shared" si="20"/>
        <v>0</v>
      </c>
      <c r="AQ38" s="180">
        <f t="shared" si="21"/>
        <v>0</v>
      </c>
      <c r="AR38" s="180">
        <f t="shared" si="22"/>
        <v>0</v>
      </c>
      <c r="AS38" s="180">
        <f t="shared" si="23"/>
        <v>0</v>
      </c>
      <c r="AT38" s="180">
        <f t="shared" si="24"/>
        <v>0</v>
      </c>
      <c r="AU38" s="180">
        <f t="shared" si="25"/>
        <v>0</v>
      </c>
      <c r="AV38" s="180">
        <f t="shared" si="26"/>
        <v>0</v>
      </c>
      <c r="AW38" s="180">
        <f t="shared" si="27"/>
        <v>0</v>
      </c>
      <c r="AX38" s="180">
        <f t="shared" si="28"/>
        <v>0</v>
      </c>
      <c r="AY38" s="180">
        <f t="shared" si="29"/>
        <v>0</v>
      </c>
      <c r="AZ38" s="180">
        <f t="shared" si="30"/>
        <v>0</v>
      </c>
      <c r="BA38" s="181">
        <f t="shared" si="31"/>
        <v>5</v>
      </c>
      <c r="BB38" s="343"/>
      <c r="BC38" s="344">
        <f t="shared" si="32"/>
        <v>1</v>
      </c>
      <c r="BD38" s="342"/>
      <c r="BE38" s="339"/>
      <c r="BF38" s="175">
        <f t="shared" si="33"/>
        <v>0</v>
      </c>
      <c r="BG38" s="176">
        <f t="shared" si="34"/>
        <v>0</v>
      </c>
      <c r="BH38" s="177">
        <f t="shared" si="35"/>
        <v>0</v>
      </c>
      <c r="BI38" s="178">
        <f t="shared" si="36"/>
        <v>0</v>
      </c>
      <c r="BJ38" s="179">
        <f t="shared" si="37"/>
        <v>1</v>
      </c>
      <c r="BK38" s="180">
        <f t="shared" si="38"/>
        <v>0</v>
      </c>
      <c r="BL38" s="180">
        <f t="shared" si="39"/>
        <v>0</v>
      </c>
      <c r="BM38" s="180">
        <f t="shared" si="40"/>
        <v>0</v>
      </c>
      <c r="BN38" s="180">
        <f t="shared" si="41"/>
        <v>0</v>
      </c>
      <c r="BO38" s="180">
        <f t="shared" si="42"/>
        <v>0</v>
      </c>
      <c r="BP38" s="181">
        <f t="shared" si="43"/>
        <v>0</v>
      </c>
      <c r="BQ38" s="379">
        <f t="shared" si="44"/>
        <v>0.5</v>
      </c>
      <c r="BR38" s="179">
        <f t="shared" si="45"/>
        <v>0</v>
      </c>
      <c r="BS38" s="180">
        <f t="shared" si="46"/>
        <v>0</v>
      </c>
      <c r="BT38" s="181">
        <f t="shared" si="47"/>
        <v>0</v>
      </c>
      <c r="BU38" s="182">
        <f t="shared" si="48"/>
        <v>0</v>
      </c>
      <c r="BV38" s="175">
        <f t="shared" si="49"/>
        <v>0</v>
      </c>
      <c r="BW38" s="176">
        <f t="shared" si="50"/>
        <v>0</v>
      </c>
      <c r="BX38" s="193">
        <f t="shared" si="51"/>
        <v>0</v>
      </c>
      <c r="BY38" s="194">
        <f t="shared" si="52"/>
        <v>0</v>
      </c>
      <c r="BZ38" s="179">
        <f t="shared" si="53"/>
        <v>0</v>
      </c>
      <c r="CA38" s="180">
        <f t="shared" si="54"/>
        <v>0</v>
      </c>
      <c r="CB38" s="180">
        <f t="shared" si="55"/>
        <v>0</v>
      </c>
      <c r="CC38" s="180">
        <f t="shared" si="12"/>
        <v>0</v>
      </c>
      <c r="CD38" s="180">
        <f t="shared" si="56"/>
        <v>0</v>
      </c>
      <c r="CE38" s="180">
        <f t="shared" si="57"/>
        <v>0</v>
      </c>
      <c r="CF38" s="181">
        <f t="shared" si="58"/>
        <v>0</v>
      </c>
      <c r="CG38" s="195">
        <f t="shared" si="59"/>
        <v>0</v>
      </c>
      <c r="CH38" s="183"/>
      <c r="CI38" s="184"/>
      <c r="CJ38" s="184"/>
      <c r="CK38" s="174">
        <f t="shared" si="60"/>
        <v>0.5</v>
      </c>
      <c r="CL38" s="227"/>
      <c r="CM38" s="354"/>
      <c r="CN38" s="418">
        <v>1</v>
      </c>
      <c r="CO38" s="424">
        <v>12</v>
      </c>
    </row>
    <row r="39" spans="1:93" s="333" customFormat="1" ht="20.100000000000001" customHeight="1" thickBot="1" x14ac:dyDescent="0.3">
      <c r="A39" s="573" t="s">
        <v>101</v>
      </c>
      <c r="B39" s="572" t="s">
        <v>110</v>
      </c>
      <c r="C39" s="24" t="s">
        <v>3</v>
      </c>
      <c r="D39" s="671" t="s">
        <v>29</v>
      </c>
      <c r="E39" s="671" t="s">
        <v>24</v>
      </c>
      <c r="F39" s="423"/>
      <c r="G39" s="412"/>
      <c r="H39" s="429" t="s">
        <v>24</v>
      </c>
      <c r="I39" s="434" t="s">
        <v>25</v>
      </c>
      <c r="J39" s="432" t="s">
        <v>57</v>
      </c>
      <c r="K39" s="432"/>
      <c r="L39" s="412" t="s">
        <v>24</v>
      </c>
      <c r="M39" s="412" t="s">
        <v>343</v>
      </c>
      <c r="N39" s="427"/>
      <c r="O39" s="480"/>
      <c r="P39" s="434" t="s">
        <v>24</v>
      </c>
      <c r="Q39" s="412" t="s">
        <v>25</v>
      </c>
      <c r="R39" s="475"/>
      <c r="S39" s="476"/>
      <c r="T39" s="441"/>
      <c r="U39" s="434"/>
      <c r="V39" s="412"/>
      <c r="W39" s="432"/>
      <c r="X39" s="432"/>
      <c r="Y39" s="412"/>
      <c r="Z39" s="412"/>
      <c r="AA39" s="441"/>
      <c r="AB39" s="476"/>
      <c r="AC39" s="412"/>
      <c r="AD39" s="412"/>
      <c r="AE39" s="432"/>
      <c r="AF39" s="432"/>
      <c r="AG39" s="412"/>
      <c r="AH39" s="414"/>
      <c r="AI39" s="204">
        <f>COUNTIF($D39:AH39,"D")</f>
        <v>4</v>
      </c>
      <c r="AJ39" s="180">
        <f t="shared" si="14"/>
        <v>2</v>
      </c>
      <c r="AK39" s="180">
        <f t="shared" si="15"/>
        <v>0</v>
      </c>
      <c r="AL39" s="180">
        <f t="shared" si="16"/>
        <v>0</v>
      </c>
      <c r="AM39" s="180">
        <f t="shared" si="17"/>
        <v>0</v>
      </c>
      <c r="AN39" s="180">
        <f t="shared" si="18"/>
        <v>1</v>
      </c>
      <c r="AO39" s="180">
        <f t="shared" si="19"/>
        <v>0</v>
      </c>
      <c r="AP39" s="180">
        <f t="shared" si="20"/>
        <v>0</v>
      </c>
      <c r="AQ39" s="180">
        <f t="shared" si="21"/>
        <v>0</v>
      </c>
      <c r="AR39" s="180">
        <f t="shared" si="22"/>
        <v>0</v>
      </c>
      <c r="AS39" s="180">
        <f t="shared" si="23"/>
        <v>0</v>
      </c>
      <c r="AT39" s="180">
        <f t="shared" si="24"/>
        <v>1</v>
      </c>
      <c r="AU39" s="180">
        <f t="shared" si="25"/>
        <v>0</v>
      </c>
      <c r="AV39" s="180">
        <f t="shared" si="26"/>
        <v>0</v>
      </c>
      <c r="AW39" s="180">
        <f t="shared" si="27"/>
        <v>0</v>
      </c>
      <c r="AX39" s="180">
        <f t="shared" si="28"/>
        <v>0</v>
      </c>
      <c r="AY39" s="180">
        <f t="shared" si="29"/>
        <v>0</v>
      </c>
      <c r="AZ39" s="180">
        <f t="shared" si="30"/>
        <v>0</v>
      </c>
      <c r="BA39" s="181">
        <f t="shared" si="31"/>
        <v>6</v>
      </c>
      <c r="BB39" s="343"/>
      <c r="BC39" s="344">
        <f t="shared" si="32"/>
        <v>3.3333333333333335</v>
      </c>
      <c r="BD39" s="342"/>
      <c r="BE39" s="339"/>
      <c r="BF39" s="175">
        <f t="shared" si="33"/>
        <v>1</v>
      </c>
      <c r="BG39" s="176">
        <f t="shared" si="34"/>
        <v>0.5</v>
      </c>
      <c r="BH39" s="177">
        <f t="shared" si="35"/>
        <v>4.1666666666666664E-2</v>
      </c>
      <c r="BI39" s="178">
        <f t="shared" si="36"/>
        <v>0.45833333333333331</v>
      </c>
      <c r="BJ39" s="179">
        <f t="shared" si="37"/>
        <v>0</v>
      </c>
      <c r="BK39" s="180">
        <f t="shared" si="38"/>
        <v>0</v>
      </c>
      <c r="BL39" s="180">
        <f t="shared" si="39"/>
        <v>0</v>
      </c>
      <c r="BM39" s="180">
        <f t="shared" si="40"/>
        <v>0</v>
      </c>
      <c r="BN39" s="180">
        <f t="shared" si="41"/>
        <v>0</v>
      </c>
      <c r="BO39" s="180">
        <f t="shared" si="42"/>
        <v>0</v>
      </c>
      <c r="BP39" s="181">
        <f t="shared" si="43"/>
        <v>0</v>
      </c>
      <c r="BQ39" s="379">
        <f t="shared" si="44"/>
        <v>0</v>
      </c>
      <c r="BR39" s="179">
        <f t="shared" si="45"/>
        <v>0</v>
      </c>
      <c r="BS39" s="180">
        <f t="shared" si="46"/>
        <v>1</v>
      </c>
      <c r="BT39" s="181">
        <f t="shared" si="47"/>
        <v>0</v>
      </c>
      <c r="BU39" s="182">
        <f t="shared" si="48"/>
        <v>0.5</v>
      </c>
      <c r="BV39" s="175">
        <f t="shared" si="49"/>
        <v>0</v>
      </c>
      <c r="BW39" s="176">
        <f t="shared" si="50"/>
        <v>0</v>
      </c>
      <c r="BX39" s="193">
        <f t="shared" si="51"/>
        <v>0</v>
      </c>
      <c r="BY39" s="194">
        <f t="shared" si="52"/>
        <v>0</v>
      </c>
      <c r="BZ39" s="179">
        <f t="shared" si="53"/>
        <v>0</v>
      </c>
      <c r="CA39" s="180">
        <f t="shared" si="54"/>
        <v>0</v>
      </c>
      <c r="CB39" s="180">
        <f t="shared" si="55"/>
        <v>0</v>
      </c>
      <c r="CC39" s="180">
        <f t="shared" si="12"/>
        <v>0</v>
      </c>
      <c r="CD39" s="180">
        <f t="shared" si="56"/>
        <v>0</v>
      </c>
      <c r="CE39" s="180">
        <f t="shared" si="57"/>
        <v>0</v>
      </c>
      <c r="CF39" s="181">
        <f t="shared" si="58"/>
        <v>0</v>
      </c>
      <c r="CG39" s="195">
        <f t="shared" si="59"/>
        <v>0</v>
      </c>
      <c r="CH39" s="183"/>
      <c r="CI39" s="184"/>
      <c r="CJ39" s="184"/>
      <c r="CK39" s="174">
        <f t="shared" si="60"/>
        <v>0.5</v>
      </c>
      <c r="CL39" s="227"/>
      <c r="CM39" s="354"/>
      <c r="CN39" s="418">
        <v>1</v>
      </c>
      <c r="CO39" s="424">
        <v>12</v>
      </c>
    </row>
    <row r="40" spans="1:93" ht="20.100000000000001" customHeight="1" thickBot="1" x14ac:dyDescent="0.3">
      <c r="A40" s="573" t="s">
        <v>103</v>
      </c>
      <c r="B40" s="572" t="s">
        <v>168</v>
      </c>
      <c r="C40" s="24" t="s">
        <v>3</v>
      </c>
      <c r="D40" s="671" t="s">
        <v>30</v>
      </c>
      <c r="E40" s="671" t="s">
        <v>25</v>
      </c>
      <c r="F40" s="423"/>
      <c r="G40" s="808" t="s">
        <v>50</v>
      </c>
      <c r="H40" s="429" t="s">
        <v>31</v>
      </c>
      <c r="I40" s="434" t="s">
        <v>25</v>
      </c>
      <c r="J40" s="432"/>
      <c r="K40" s="432"/>
      <c r="L40" s="412" t="s">
        <v>24</v>
      </c>
      <c r="M40" s="412" t="s">
        <v>24</v>
      </c>
      <c r="N40" s="427"/>
      <c r="O40" s="480"/>
      <c r="P40" s="434" t="s">
        <v>24</v>
      </c>
      <c r="Q40" s="412" t="s">
        <v>25</v>
      </c>
      <c r="R40" s="475"/>
      <c r="S40" s="538"/>
      <c r="T40" s="537"/>
      <c r="U40" s="382"/>
      <c r="V40" s="442"/>
      <c r="W40" s="535"/>
      <c r="X40" s="535"/>
      <c r="Y40" s="442"/>
      <c r="Z40" s="442"/>
      <c r="AA40" s="537"/>
      <c r="AB40" s="538"/>
      <c r="AC40" s="442"/>
      <c r="AD40" s="442"/>
      <c r="AE40" s="535"/>
      <c r="AF40" s="535"/>
      <c r="AG40" s="442"/>
      <c r="AH40" s="437"/>
      <c r="AI40" s="204">
        <f>COUNTIF($D40:AH40,"D")</f>
        <v>3</v>
      </c>
      <c r="AJ40" s="180">
        <f t="shared" si="14"/>
        <v>3</v>
      </c>
      <c r="AK40" s="180">
        <f t="shared" si="15"/>
        <v>0</v>
      </c>
      <c r="AL40" s="180">
        <f t="shared" si="16"/>
        <v>0</v>
      </c>
      <c r="AM40" s="180">
        <f t="shared" si="17"/>
        <v>0</v>
      </c>
      <c r="AN40" s="180">
        <f t="shared" si="18"/>
        <v>0</v>
      </c>
      <c r="AO40" s="180">
        <f t="shared" si="19"/>
        <v>1</v>
      </c>
      <c r="AP40" s="180">
        <f t="shared" si="20"/>
        <v>1</v>
      </c>
      <c r="AQ40" s="180">
        <f t="shared" si="21"/>
        <v>0</v>
      </c>
      <c r="AR40" s="180">
        <f t="shared" si="22"/>
        <v>0</v>
      </c>
      <c r="AS40" s="180">
        <f t="shared" si="23"/>
        <v>0</v>
      </c>
      <c r="AT40" s="180">
        <f t="shared" si="24"/>
        <v>0</v>
      </c>
      <c r="AU40" s="180">
        <f t="shared" si="25"/>
        <v>0</v>
      </c>
      <c r="AV40" s="180">
        <f t="shared" si="26"/>
        <v>0</v>
      </c>
      <c r="AW40" s="180">
        <f t="shared" si="27"/>
        <v>0</v>
      </c>
      <c r="AX40" s="180">
        <f t="shared" si="28"/>
        <v>0</v>
      </c>
      <c r="AY40" s="180">
        <f t="shared" si="29"/>
        <v>0</v>
      </c>
      <c r="AZ40" s="180">
        <f t="shared" si="30"/>
        <v>0</v>
      </c>
      <c r="BA40" s="181">
        <f t="shared" si="31"/>
        <v>6</v>
      </c>
      <c r="BB40" s="343"/>
      <c r="BC40" s="344">
        <f t="shared" si="32"/>
        <v>3.3333333333333335</v>
      </c>
      <c r="BD40" s="342"/>
      <c r="BE40" s="339"/>
      <c r="BF40" s="175">
        <f t="shared" si="33"/>
        <v>0</v>
      </c>
      <c r="BG40" s="176">
        <f t="shared" si="34"/>
        <v>0</v>
      </c>
      <c r="BH40" s="177">
        <f t="shared" si="35"/>
        <v>0</v>
      </c>
      <c r="BI40" s="178">
        <f t="shared" si="36"/>
        <v>0</v>
      </c>
      <c r="BJ40" s="179">
        <f t="shared" si="37"/>
        <v>0</v>
      </c>
      <c r="BK40" s="180">
        <f t="shared" si="38"/>
        <v>0</v>
      </c>
      <c r="BL40" s="180">
        <f t="shared" si="39"/>
        <v>1</v>
      </c>
      <c r="BM40" s="180">
        <f t="shared" si="40"/>
        <v>0</v>
      </c>
      <c r="BN40" s="180">
        <f t="shared" si="41"/>
        <v>0</v>
      </c>
      <c r="BO40" s="180">
        <f t="shared" si="42"/>
        <v>0</v>
      </c>
      <c r="BP40" s="181">
        <f t="shared" si="43"/>
        <v>0</v>
      </c>
      <c r="BQ40" s="379">
        <f t="shared" si="44"/>
        <v>0.5</v>
      </c>
      <c r="BR40" s="179">
        <f t="shared" si="45"/>
        <v>0</v>
      </c>
      <c r="BS40" s="180">
        <f t="shared" si="46"/>
        <v>0</v>
      </c>
      <c r="BT40" s="181">
        <f t="shared" si="47"/>
        <v>1</v>
      </c>
      <c r="BU40" s="182">
        <f t="shared" si="48"/>
        <v>0.16666666666666666</v>
      </c>
      <c r="BV40" s="175">
        <f t="shared" si="49"/>
        <v>0</v>
      </c>
      <c r="BW40" s="176">
        <f t="shared" si="50"/>
        <v>0</v>
      </c>
      <c r="BX40" s="193">
        <f t="shared" si="51"/>
        <v>0</v>
      </c>
      <c r="BY40" s="194">
        <f t="shared" si="52"/>
        <v>0</v>
      </c>
      <c r="BZ40" s="179">
        <f t="shared" si="53"/>
        <v>0</v>
      </c>
      <c r="CA40" s="180">
        <f t="shared" si="54"/>
        <v>0</v>
      </c>
      <c r="CB40" s="180">
        <f t="shared" si="55"/>
        <v>0</v>
      </c>
      <c r="CC40" s="180">
        <f t="shared" si="12"/>
        <v>0</v>
      </c>
      <c r="CD40" s="180">
        <f t="shared" si="56"/>
        <v>0</v>
      </c>
      <c r="CE40" s="180">
        <f t="shared" si="57"/>
        <v>0</v>
      </c>
      <c r="CF40" s="181">
        <f t="shared" si="58"/>
        <v>0</v>
      </c>
      <c r="CG40" s="195">
        <f t="shared" si="59"/>
        <v>0</v>
      </c>
      <c r="CH40" s="183"/>
      <c r="CI40" s="184"/>
      <c r="CJ40" s="184"/>
      <c r="CK40" s="174">
        <f t="shared" si="60"/>
        <v>0.5</v>
      </c>
      <c r="CL40" s="227"/>
      <c r="CM40" s="354"/>
      <c r="CN40" s="418">
        <v>1</v>
      </c>
      <c r="CO40" s="424">
        <v>12</v>
      </c>
    </row>
    <row r="41" spans="1:93" ht="20.100000000000001" customHeight="1" thickBot="1" x14ac:dyDescent="0.3">
      <c r="A41" s="573" t="s">
        <v>105</v>
      </c>
      <c r="B41" s="572" t="s">
        <v>89</v>
      </c>
      <c r="C41" s="24" t="s">
        <v>3</v>
      </c>
      <c r="D41" s="655" t="s">
        <v>30</v>
      </c>
      <c r="E41" s="655" t="s">
        <v>25</v>
      </c>
      <c r="F41" s="410"/>
      <c r="G41" s="479" t="s">
        <v>50</v>
      </c>
      <c r="H41" s="414" t="s">
        <v>24</v>
      </c>
      <c r="I41" s="428" t="s">
        <v>26</v>
      </c>
      <c r="J41" s="470"/>
      <c r="K41" s="470"/>
      <c r="L41" s="410" t="s">
        <v>31</v>
      </c>
      <c r="M41" s="410" t="s">
        <v>24</v>
      </c>
      <c r="N41" s="470" t="s">
        <v>27</v>
      </c>
      <c r="O41" s="495"/>
      <c r="P41" s="428" t="s">
        <v>24</v>
      </c>
      <c r="Q41" s="410" t="s">
        <v>25</v>
      </c>
      <c r="R41" s="471"/>
      <c r="S41" s="476"/>
      <c r="T41" s="441"/>
      <c r="U41" s="434"/>
      <c r="V41" s="412"/>
      <c r="W41" s="432"/>
      <c r="X41" s="432"/>
      <c r="Y41" s="412"/>
      <c r="Z41" s="412"/>
      <c r="AA41" s="441"/>
      <c r="AB41" s="476"/>
      <c r="AC41" s="412"/>
      <c r="AD41" s="412"/>
      <c r="AE41" s="432"/>
      <c r="AF41" s="432"/>
      <c r="AG41" s="412"/>
      <c r="AH41" s="445"/>
      <c r="AI41" s="204">
        <f>COUNTIF($D41:AH41,"D")</f>
        <v>3</v>
      </c>
      <c r="AJ41" s="180">
        <f t="shared" si="14"/>
        <v>2</v>
      </c>
      <c r="AK41" s="180">
        <f t="shared" si="15"/>
        <v>1</v>
      </c>
      <c r="AL41" s="180">
        <f t="shared" si="16"/>
        <v>1</v>
      </c>
      <c r="AM41" s="180">
        <f t="shared" si="17"/>
        <v>0</v>
      </c>
      <c r="AN41" s="180">
        <f t="shared" si="18"/>
        <v>0</v>
      </c>
      <c r="AO41" s="180">
        <f t="shared" si="19"/>
        <v>1</v>
      </c>
      <c r="AP41" s="180">
        <f t="shared" si="20"/>
        <v>1</v>
      </c>
      <c r="AQ41" s="180">
        <f t="shared" si="21"/>
        <v>0</v>
      </c>
      <c r="AR41" s="180">
        <f t="shared" si="22"/>
        <v>0</v>
      </c>
      <c r="AS41" s="180">
        <f t="shared" si="23"/>
        <v>0</v>
      </c>
      <c r="AT41" s="180">
        <f t="shared" si="24"/>
        <v>0</v>
      </c>
      <c r="AU41" s="180">
        <f t="shared" si="25"/>
        <v>0</v>
      </c>
      <c r="AV41" s="180">
        <f t="shared" si="26"/>
        <v>0</v>
      </c>
      <c r="AW41" s="180">
        <f t="shared" si="27"/>
        <v>0</v>
      </c>
      <c r="AX41" s="180">
        <f t="shared" si="28"/>
        <v>0</v>
      </c>
      <c r="AY41" s="180">
        <f t="shared" si="29"/>
        <v>0</v>
      </c>
      <c r="AZ41" s="180">
        <f t="shared" si="30"/>
        <v>0</v>
      </c>
      <c r="BA41" s="181">
        <f t="shared" si="31"/>
        <v>7</v>
      </c>
      <c r="BB41" s="343"/>
      <c r="BC41" s="344">
        <f t="shared" si="32"/>
        <v>3.3333333333333335</v>
      </c>
      <c r="BD41" s="342"/>
      <c r="BE41" s="339"/>
      <c r="BF41" s="175">
        <f t="shared" si="33"/>
        <v>0</v>
      </c>
      <c r="BG41" s="176">
        <f t="shared" si="34"/>
        <v>0</v>
      </c>
      <c r="BH41" s="177">
        <f t="shared" si="35"/>
        <v>0</v>
      </c>
      <c r="BI41" s="178">
        <f t="shared" si="36"/>
        <v>0</v>
      </c>
      <c r="BJ41" s="179">
        <f t="shared" si="37"/>
        <v>0</v>
      </c>
      <c r="BK41" s="180">
        <f t="shared" si="38"/>
        <v>0</v>
      </c>
      <c r="BL41" s="180">
        <f t="shared" si="39"/>
        <v>1</v>
      </c>
      <c r="BM41" s="180">
        <f t="shared" si="40"/>
        <v>0</v>
      </c>
      <c r="BN41" s="180">
        <f t="shared" si="41"/>
        <v>0</v>
      </c>
      <c r="BO41" s="180">
        <f t="shared" si="42"/>
        <v>0</v>
      </c>
      <c r="BP41" s="181">
        <f t="shared" si="43"/>
        <v>0</v>
      </c>
      <c r="BQ41" s="379">
        <f t="shared" si="44"/>
        <v>0.5</v>
      </c>
      <c r="BR41" s="179">
        <f t="shared" si="45"/>
        <v>0</v>
      </c>
      <c r="BS41" s="180">
        <f t="shared" si="46"/>
        <v>0</v>
      </c>
      <c r="BT41" s="181">
        <f t="shared" si="47"/>
        <v>1</v>
      </c>
      <c r="BU41" s="182">
        <f t="shared" si="48"/>
        <v>0.16666666666666666</v>
      </c>
      <c r="BV41" s="175">
        <f t="shared" si="49"/>
        <v>0</v>
      </c>
      <c r="BW41" s="176">
        <f t="shared" si="50"/>
        <v>0</v>
      </c>
      <c r="BX41" s="193">
        <f t="shared" si="51"/>
        <v>0</v>
      </c>
      <c r="BY41" s="194">
        <f t="shared" si="52"/>
        <v>0</v>
      </c>
      <c r="BZ41" s="179">
        <f t="shared" si="53"/>
        <v>0</v>
      </c>
      <c r="CA41" s="180">
        <f t="shared" si="54"/>
        <v>0</v>
      </c>
      <c r="CB41" s="180">
        <f t="shared" si="55"/>
        <v>0</v>
      </c>
      <c r="CC41" s="180">
        <f t="shared" si="12"/>
        <v>0</v>
      </c>
      <c r="CD41" s="180">
        <f t="shared" si="56"/>
        <v>0</v>
      </c>
      <c r="CE41" s="180">
        <f t="shared" si="57"/>
        <v>0</v>
      </c>
      <c r="CF41" s="181">
        <f t="shared" si="58"/>
        <v>0</v>
      </c>
      <c r="CG41" s="195">
        <f t="shared" si="59"/>
        <v>0</v>
      </c>
      <c r="CH41" s="183"/>
      <c r="CI41" s="184"/>
      <c r="CJ41" s="184"/>
      <c r="CK41" s="174">
        <f t="shared" si="60"/>
        <v>0.5</v>
      </c>
      <c r="CL41" s="227"/>
      <c r="CM41" s="354"/>
      <c r="CN41" s="418">
        <v>1</v>
      </c>
      <c r="CO41" s="424">
        <v>12</v>
      </c>
    </row>
    <row r="42" spans="1:93" ht="20.100000000000001" customHeight="1" thickBot="1" x14ac:dyDescent="0.3">
      <c r="A42" s="573" t="s">
        <v>107</v>
      </c>
      <c r="B42" s="572" t="s">
        <v>115</v>
      </c>
      <c r="C42" s="24" t="s">
        <v>3</v>
      </c>
      <c r="D42" s="655" t="s">
        <v>30</v>
      </c>
      <c r="E42" s="655" t="s">
        <v>25</v>
      </c>
      <c r="F42" s="410"/>
      <c r="G42" s="409"/>
      <c r="H42" s="414" t="s">
        <v>27</v>
      </c>
      <c r="I42" s="428" t="s">
        <v>25</v>
      </c>
      <c r="J42" s="470"/>
      <c r="K42" s="470"/>
      <c r="L42" s="410" t="s">
        <v>24</v>
      </c>
      <c r="M42" s="410" t="s">
        <v>24</v>
      </c>
      <c r="N42" s="470" t="s">
        <v>57</v>
      </c>
      <c r="O42" s="495"/>
      <c r="P42" s="428" t="s">
        <v>24</v>
      </c>
      <c r="Q42" s="410" t="s">
        <v>25</v>
      </c>
      <c r="R42" s="471"/>
      <c r="S42" s="554"/>
      <c r="T42" s="557"/>
      <c r="U42" s="556"/>
      <c r="V42" s="224"/>
      <c r="W42" s="567"/>
      <c r="X42" s="567"/>
      <c r="Y42" s="224"/>
      <c r="Z42" s="224"/>
      <c r="AA42" s="557"/>
      <c r="AB42" s="554"/>
      <c r="AC42" s="224"/>
      <c r="AD42" s="224"/>
      <c r="AE42" s="567"/>
      <c r="AF42" s="567"/>
      <c r="AG42" s="224"/>
      <c r="AH42" s="414"/>
      <c r="AI42" s="204">
        <f>COUNTIF($D42:AH42,"D")</f>
        <v>3</v>
      </c>
      <c r="AJ42" s="180">
        <f t="shared" si="14"/>
        <v>3</v>
      </c>
      <c r="AK42" s="180">
        <f t="shared" si="15"/>
        <v>0</v>
      </c>
      <c r="AL42" s="180">
        <f t="shared" si="16"/>
        <v>1</v>
      </c>
      <c r="AM42" s="180">
        <f t="shared" si="17"/>
        <v>0</v>
      </c>
      <c r="AN42" s="180">
        <f t="shared" si="18"/>
        <v>0</v>
      </c>
      <c r="AO42" s="180">
        <f t="shared" si="19"/>
        <v>1</v>
      </c>
      <c r="AP42" s="180">
        <f t="shared" si="20"/>
        <v>0</v>
      </c>
      <c r="AQ42" s="180">
        <f t="shared" si="21"/>
        <v>0</v>
      </c>
      <c r="AR42" s="180">
        <f t="shared" si="22"/>
        <v>0</v>
      </c>
      <c r="AS42" s="180">
        <f t="shared" si="23"/>
        <v>0</v>
      </c>
      <c r="AT42" s="180">
        <f t="shared" si="24"/>
        <v>0</v>
      </c>
      <c r="AU42" s="180">
        <f t="shared" si="25"/>
        <v>0</v>
      </c>
      <c r="AV42" s="180">
        <f t="shared" si="26"/>
        <v>0</v>
      </c>
      <c r="AW42" s="180">
        <f t="shared" si="27"/>
        <v>0</v>
      </c>
      <c r="AX42" s="180">
        <f t="shared" si="28"/>
        <v>0</v>
      </c>
      <c r="AY42" s="180">
        <f t="shared" si="29"/>
        <v>0</v>
      </c>
      <c r="AZ42" s="180">
        <f t="shared" si="30"/>
        <v>0</v>
      </c>
      <c r="BA42" s="181">
        <f t="shared" si="31"/>
        <v>7</v>
      </c>
      <c r="BB42" s="343"/>
      <c r="BC42" s="344">
        <f t="shared" si="32"/>
        <v>3.8333333333333335</v>
      </c>
      <c r="BD42" s="342"/>
      <c r="BE42" s="339"/>
      <c r="BF42" s="175">
        <f t="shared" si="33"/>
        <v>1</v>
      </c>
      <c r="BG42" s="176">
        <f t="shared" si="34"/>
        <v>0.5</v>
      </c>
      <c r="BH42" s="177">
        <f t="shared" si="35"/>
        <v>4.1666666666666664E-2</v>
      </c>
      <c r="BI42" s="178">
        <f t="shared" si="36"/>
        <v>0.45833333333333331</v>
      </c>
      <c r="BJ42" s="179">
        <f t="shared" si="37"/>
        <v>0</v>
      </c>
      <c r="BK42" s="180">
        <f t="shared" si="38"/>
        <v>0</v>
      </c>
      <c r="BL42" s="180">
        <f t="shared" si="39"/>
        <v>0</v>
      </c>
      <c r="BM42" s="180">
        <f t="shared" si="40"/>
        <v>0</v>
      </c>
      <c r="BN42" s="180">
        <f t="shared" si="41"/>
        <v>0</v>
      </c>
      <c r="BO42" s="180">
        <f t="shared" si="42"/>
        <v>0</v>
      </c>
      <c r="BP42" s="181">
        <f t="shared" si="43"/>
        <v>0</v>
      </c>
      <c r="BQ42" s="379">
        <f t="shared" si="44"/>
        <v>0</v>
      </c>
      <c r="BR42" s="179">
        <f t="shared" si="45"/>
        <v>0</v>
      </c>
      <c r="BS42" s="180">
        <f t="shared" si="46"/>
        <v>0</v>
      </c>
      <c r="BT42" s="181">
        <f t="shared" si="47"/>
        <v>1</v>
      </c>
      <c r="BU42" s="182">
        <f t="shared" si="48"/>
        <v>0.16666666666666666</v>
      </c>
      <c r="BV42" s="175">
        <f t="shared" si="49"/>
        <v>0</v>
      </c>
      <c r="BW42" s="176">
        <f t="shared" si="50"/>
        <v>0</v>
      </c>
      <c r="BX42" s="193">
        <f t="shared" si="51"/>
        <v>0</v>
      </c>
      <c r="BY42" s="194">
        <f t="shared" si="52"/>
        <v>0</v>
      </c>
      <c r="BZ42" s="179">
        <f t="shared" si="53"/>
        <v>0</v>
      </c>
      <c r="CA42" s="180">
        <f t="shared" si="54"/>
        <v>0</v>
      </c>
      <c r="CB42" s="180">
        <f t="shared" si="55"/>
        <v>0</v>
      </c>
      <c r="CC42" s="180">
        <f t="shared" si="12"/>
        <v>0</v>
      </c>
      <c r="CD42" s="180">
        <f t="shared" si="56"/>
        <v>0</v>
      </c>
      <c r="CE42" s="180">
        <f t="shared" si="57"/>
        <v>0</v>
      </c>
      <c r="CF42" s="181">
        <f t="shared" si="58"/>
        <v>0</v>
      </c>
      <c r="CG42" s="195">
        <f t="shared" si="59"/>
        <v>0</v>
      </c>
      <c r="CH42" s="183"/>
      <c r="CI42" s="184"/>
      <c r="CJ42" s="184"/>
      <c r="CK42" s="174">
        <f t="shared" si="60"/>
        <v>0.5</v>
      </c>
      <c r="CL42" s="227"/>
      <c r="CM42" s="354"/>
      <c r="CN42" s="418">
        <v>1</v>
      </c>
      <c r="CO42" s="424">
        <v>12</v>
      </c>
    </row>
    <row r="43" spans="1:93" ht="20.100000000000001" customHeight="1" thickBot="1" x14ac:dyDescent="0.3">
      <c r="A43" s="573" t="s">
        <v>109</v>
      </c>
      <c r="B43" s="572" t="s">
        <v>293</v>
      </c>
      <c r="C43" s="24" t="s">
        <v>3</v>
      </c>
      <c r="D43" s="671" t="s">
        <v>30</v>
      </c>
      <c r="E43" s="671" t="s">
        <v>31</v>
      </c>
      <c r="F43" s="423" t="s">
        <v>27</v>
      </c>
      <c r="G43" s="412"/>
      <c r="H43" s="429" t="s">
        <v>24</v>
      </c>
      <c r="I43" s="434" t="s">
        <v>25</v>
      </c>
      <c r="J43" s="432"/>
      <c r="K43" s="432"/>
      <c r="L43" s="412" t="s">
        <v>24</v>
      </c>
      <c r="M43" s="412" t="s">
        <v>24</v>
      </c>
      <c r="N43" s="427"/>
      <c r="O43" s="480"/>
      <c r="P43" s="434" t="s">
        <v>24</v>
      </c>
      <c r="Q43" s="412" t="s">
        <v>25</v>
      </c>
      <c r="R43" s="475"/>
      <c r="S43" s="476"/>
      <c r="T43" s="441"/>
      <c r="U43" s="434"/>
      <c r="V43" s="412"/>
      <c r="W43" s="432"/>
      <c r="X43" s="432"/>
      <c r="Y43" s="412"/>
      <c r="Z43" s="412"/>
      <c r="AA43" s="441"/>
      <c r="AB43" s="476"/>
      <c r="AC43" s="412"/>
      <c r="AD43" s="412"/>
      <c r="AE43" s="432"/>
      <c r="AF43" s="432"/>
      <c r="AG43" s="412"/>
      <c r="AH43" s="429"/>
      <c r="AI43" s="204">
        <f>COUNTIF($D43:AH43,"D")</f>
        <v>4</v>
      </c>
      <c r="AJ43" s="180">
        <f t="shared" si="14"/>
        <v>2</v>
      </c>
      <c r="AK43" s="180">
        <f t="shared" si="15"/>
        <v>0</v>
      </c>
      <c r="AL43" s="180">
        <f t="shared" si="16"/>
        <v>1</v>
      </c>
      <c r="AM43" s="180">
        <f t="shared" si="17"/>
        <v>0</v>
      </c>
      <c r="AN43" s="180">
        <f t="shared" si="18"/>
        <v>0</v>
      </c>
      <c r="AO43" s="180">
        <f t="shared" si="19"/>
        <v>1</v>
      </c>
      <c r="AP43" s="180">
        <f t="shared" si="20"/>
        <v>1</v>
      </c>
      <c r="AQ43" s="180">
        <f t="shared" si="21"/>
        <v>0</v>
      </c>
      <c r="AR43" s="180">
        <f t="shared" si="22"/>
        <v>0</v>
      </c>
      <c r="AS43" s="180">
        <f t="shared" si="23"/>
        <v>0</v>
      </c>
      <c r="AT43" s="180">
        <f t="shared" si="24"/>
        <v>0</v>
      </c>
      <c r="AU43" s="180">
        <f t="shared" si="25"/>
        <v>0</v>
      </c>
      <c r="AV43" s="180">
        <f t="shared" si="26"/>
        <v>0</v>
      </c>
      <c r="AW43" s="180">
        <f t="shared" si="27"/>
        <v>0</v>
      </c>
      <c r="AX43" s="180">
        <f t="shared" si="28"/>
        <v>0</v>
      </c>
      <c r="AY43" s="180">
        <f t="shared" si="29"/>
        <v>0</v>
      </c>
      <c r="AZ43" s="180">
        <f t="shared" si="30"/>
        <v>0</v>
      </c>
      <c r="BA43" s="181">
        <f t="shared" si="31"/>
        <v>7</v>
      </c>
      <c r="BB43" s="343"/>
      <c r="BC43" s="344">
        <f t="shared" si="32"/>
        <v>3.8333333333333335</v>
      </c>
      <c r="BD43" s="342"/>
      <c r="BE43" s="339"/>
      <c r="BF43" s="175">
        <f t="shared" si="33"/>
        <v>0</v>
      </c>
      <c r="BG43" s="176">
        <f t="shared" si="34"/>
        <v>0</v>
      </c>
      <c r="BH43" s="177">
        <f t="shared" si="35"/>
        <v>0</v>
      </c>
      <c r="BI43" s="178">
        <f t="shared" si="36"/>
        <v>0</v>
      </c>
      <c r="BJ43" s="179">
        <f t="shared" si="37"/>
        <v>0</v>
      </c>
      <c r="BK43" s="180">
        <f t="shared" si="38"/>
        <v>0</v>
      </c>
      <c r="BL43" s="180">
        <f t="shared" si="39"/>
        <v>0</v>
      </c>
      <c r="BM43" s="180">
        <f t="shared" si="40"/>
        <v>0</v>
      </c>
      <c r="BN43" s="180">
        <f t="shared" si="41"/>
        <v>0</v>
      </c>
      <c r="BO43" s="180">
        <f t="shared" si="42"/>
        <v>0</v>
      </c>
      <c r="BP43" s="181">
        <f t="shared" si="43"/>
        <v>0</v>
      </c>
      <c r="BQ43" s="379">
        <f t="shared" si="44"/>
        <v>0</v>
      </c>
      <c r="BR43" s="179">
        <f t="shared" si="45"/>
        <v>0</v>
      </c>
      <c r="BS43" s="180">
        <f t="shared" si="46"/>
        <v>0</v>
      </c>
      <c r="BT43" s="181">
        <f t="shared" si="47"/>
        <v>1</v>
      </c>
      <c r="BU43" s="182">
        <f t="shared" si="48"/>
        <v>0.16666666666666666</v>
      </c>
      <c r="BV43" s="175">
        <f t="shared" si="49"/>
        <v>0</v>
      </c>
      <c r="BW43" s="176">
        <f t="shared" si="50"/>
        <v>0</v>
      </c>
      <c r="BX43" s="193">
        <f t="shared" si="51"/>
        <v>0</v>
      </c>
      <c r="BY43" s="194">
        <f t="shared" si="52"/>
        <v>0</v>
      </c>
      <c r="BZ43" s="179">
        <f t="shared" si="53"/>
        <v>0</v>
      </c>
      <c r="CA43" s="180">
        <f t="shared" si="54"/>
        <v>0</v>
      </c>
      <c r="CB43" s="180">
        <f t="shared" si="55"/>
        <v>0</v>
      </c>
      <c r="CC43" s="180">
        <f t="shared" si="12"/>
        <v>0</v>
      </c>
      <c r="CD43" s="180">
        <f t="shared" si="56"/>
        <v>0</v>
      </c>
      <c r="CE43" s="180">
        <f t="shared" si="57"/>
        <v>0</v>
      </c>
      <c r="CF43" s="181">
        <f t="shared" si="58"/>
        <v>0</v>
      </c>
      <c r="CG43" s="195">
        <f t="shared" si="59"/>
        <v>0</v>
      </c>
      <c r="CH43" s="183"/>
      <c r="CI43" s="184"/>
      <c r="CJ43" s="184"/>
      <c r="CK43" s="174">
        <f t="shared" si="60"/>
        <v>0</v>
      </c>
      <c r="CL43" s="227"/>
      <c r="CM43" s="354"/>
      <c r="CN43" s="418">
        <v>0</v>
      </c>
      <c r="CO43" s="424">
        <v>0</v>
      </c>
    </row>
    <row r="44" spans="1:93" ht="20.100000000000001" customHeight="1" thickBot="1" x14ac:dyDescent="0.3">
      <c r="A44" s="573" t="s">
        <v>111</v>
      </c>
      <c r="B44" s="572" t="s">
        <v>294</v>
      </c>
      <c r="C44" s="24" t="s">
        <v>3</v>
      </c>
      <c r="D44" s="655"/>
      <c r="E44" s="655"/>
      <c r="F44" s="407"/>
      <c r="G44" s="479" t="s">
        <v>50</v>
      </c>
      <c r="H44" s="414" t="s">
        <v>24</v>
      </c>
      <c r="I44" s="433" t="s">
        <v>24</v>
      </c>
      <c r="J44" s="479"/>
      <c r="K44" s="479"/>
      <c r="L44" s="409" t="s">
        <v>58</v>
      </c>
      <c r="M44" s="409" t="s">
        <v>58</v>
      </c>
      <c r="N44" s="493"/>
      <c r="O44" s="477"/>
      <c r="P44" s="433" t="s">
        <v>32</v>
      </c>
      <c r="Q44" s="409" t="s">
        <v>32</v>
      </c>
      <c r="R44" s="471"/>
      <c r="S44" s="482"/>
      <c r="T44" s="445"/>
      <c r="U44" s="482"/>
      <c r="V44" s="444"/>
      <c r="W44" s="444"/>
      <c r="X44" s="444"/>
      <c r="Y44" s="444"/>
      <c r="Z44" s="630"/>
      <c r="AA44" s="445"/>
      <c r="AB44" s="482"/>
      <c r="AC44" s="444"/>
      <c r="AD44" s="444"/>
      <c r="AE44" s="444"/>
      <c r="AF44" s="444"/>
      <c r="AG44" s="454"/>
      <c r="AH44" s="429"/>
      <c r="AI44" s="204">
        <f>COUNTIF($D44:AH44,"D")</f>
        <v>2</v>
      </c>
      <c r="AJ44" s="180">
        <f t="shared" si="14"/>
        <v>0</v>
      </c>
      <c r="AK44" s="180">
        <f t="shared" si="15"/>
        <v>0</v>
      </c>
      <c r="AL44" s="180">
        <f t="shared" si="16"/>
        <v>0</v>
      </c>
      <c r="AM44" s="180">
        <f t="shared" si="17"/>
        <v>0</v>
      </c>
      <c r="AN44" s="180">
        <f t="shared" si="18"/>
        <v>0</v>
      </c>
      <c r="AO44" s="180">
        <f t="shared" si="19"/>
        <v>0</v>
      </c>
      <c r="AP44" s="180">
        <f t="shared" si="20"/>
        <v>0</v>
      </c>
      <c r="AQ44" s="180">
        <f t="shared" si="21"/>
        <v>2</v>
      </c>
      <c r="AR44" s="180">
        <f t="shared" si="22"/>
        <v>0</v>
      </c>
      <c r="AS44" s="180">
        <f t="shared" si="23"/>
        <v>0</v>
      </c>
      <c r="AT44" s="180">
        <f t="shared" si="24"/>
        <v>0</v>
      </c>
      <c r="AU44" s="180">
        <f t="shared" si="25"/>
        <v>0</v>
      </c>
      <c r="AV44" s="180">
        <f t="shared" si="26"/>
        <v>0</v>
      </c>
      <c r="AW44" s="180">
        <f t="shared" si="27"/>
        <v>0</v>
      </c>
      <c r="AX44" s="180">
        <f t="shared" si="28"/>
        <v>0</v>
      </c>
      <c r="AY44" s="180">
        <f t="shared" si="29"/>
        <v>0</v>
      </c>
      <c r="AZ44" s="180">
        <f t="shared" si="30"/>
        <v>0</v>
      </c>
      <c r="BA44" s="181">
        <f t="shared" si="31"/>
        <v>4</v>
      </c>
      <c r="BB44" s="343"/>
      <c r="BC44" s="344">
        <f t="shared" si="32"/>
        <v>1</v>
      </c>
      <c r="BD44" s="342"/>
      <c r="BE44" s="339"/>
      <c r="BF44" s="175">
        <f t="shared" si="33"/>
        <v>0</v>
      </c>
      <c r="BG44" s="176">
        <f t="shared" si="34"/>
        <v>0</v>
      </c>
      <c r="BH44" s="177">
        <f t="shared" si="35"/>
        <v>0</v>
      </c>
      <c r="BI44" s="178">
        <f t="shared" si="36"/>
        <v>0</v>
      </c>
      <c r="BJ44" s="179">
        <f t="shared" si="37"/>
        <v>0</v>
      </c>
      <c r="BK44" s="180">
        <f t="shared" si="38"/>
        <v>0</v>
      </c>
      <c r="BL44" s="180">
        <f t="shared" si="39"/>
        <v>1</v>
      </c>
      <c r="BM44" s="180">
        <f t="shared" si="40"/>
        <v>0</v>
      </c>
      <c r="BN44" s="180">
        <f t="shared" si="41"/>
        <v>0</v>
      </c>
      <c r="BO44" s="180">
        <f t="shared" si="42"/>
        <v>0</v>
      </c>
      <c r="BP44" s="181">
        <f t="shared" si="43"/>
        <v>0</v>
      </c>
      <c r="BQ44" s="379">
        <f t="shared" si="44"/>
        <v>0.5</v>
      </c>
      <c r="BR44" s="179">
        <f t="shared" si="45"/>
        <v>0</v>
      </c>
      <c r="BS44" s="180">
        <f t="shared" si="46"/>
        <v>0</v>
      </c>
      <c r="BT44" s="181">
        <f t="shared" si="47"/>
        <v>0</v>
      </c>
      <c r="BU44" s="182">
        <f t="shared" si="48"/>
        <v>0</v>
      </c>
      <c r="BV44" s="175">
        <f t="shared" si="49"/>
        <v>0</v>
      </c>
      <c r="BW44" s="176">
        <f t="shared" si="50"/>
        <v>0</v>
      </c>
      <c r="BX44" s="193">
        <f t="shared" si="51"/>
        <v>0</v>
      </c>
      <c r="BY44" s="194">
        <f t="shared" si="52"/>
        <v>0</v>
      </c>
      <c r="BZ44" s="179">
        <f t="shared" si="53"/>
        <v>0</v>
      </c>
      <c r="CA44" s="180">
        <f t="shared" si="54"/>
        <v>0</v>
      </c>
      <c r="CB44" s="180">
        <f t="shared" si="55"/>
        <v>0</v>
      </c>
      <c r="CC44" s="180">
        <f t="shared" si="12"/>
        <v>0</v>
      </c>
      <c r="CD44" s="180">
        <f t="shared" si="56"/>
        <v>0</v>
      </c>
      <c r="CE44" s="180">
        <f t="shared" si="57"/>
        <v>0</v>
      </c>
      <c r="CF44" s="181">
        <f t="shared" si="58"/>
        <v>0</v>
      </c>
      <c r="CG44" s="195">
        <f t="shared" si="59"/>
        <v>0</v>
      </c>
      <c r="CH44" s="183"/>
      <c r="CI44" s="184"/>
      <c r="CJ44" s="184"/>
      <c r="CK44" s="174">
        <f t="shared" si="60"/>
        <v>0.5</v>
      </c>
      <c r="CL44" s="227"/>
      <c r="CM44" s="354"/>
      <c r="CN44" s="418">
        <v>1</v>
      </c>
      <c r="CO44" s="424">
        <v>12</v>
      </c>
    </row>
    <row r="45" spans="1:93" ht="20.100000000000001" customHeight="1" thickBot="1" x14ac:dyDescent="0.3">
      <c r="A45" s="573" t="s">
        <v>113</v>
      </c>
      <c r="B45" s="849" t="s">
        <v>332</v>
      </c>
      <c r="C45" s="24" t="s">
        <v>3</v>
      </c>
      <c r="D45" s="473"/>
      <c r="E45" s="479"/>
      <c r="F45" s="409"/>
      <c r="G45" s="479"/>
      <c r="H45" s="478"/>
      <c r="I45" s="433"/>
      <c r="J45" s="409"/>
      <c r="K45" s="479"/>
      <c r="L45" s="479"/>
      <c r="M45" s="409"/>
      <c r="N45" s="409"/>
      <c r="O45" s="478"/>
      <c r="P45" s="473"/>
      <c r="Q45" s="409"/>
      <c r="R45" s="409"/>
      <c r="S45" s="476"/>
      <c r="T45" s="441"/>
      <c r="U45" s="434"/>
      <c r="V45" s="412"/>
      <c r="W45" s="432"/>
      <c r="X45" s="432"/>
      <c r="Y45" s="412"/>
      <c r="Z45" s="412"/>
      <c r="AA45" s="441"/>
      <c r="AB45" s="476"/>
      <c r="AC45" s="412"/>
      <c r="AD45" s="412"/>
      <c r="AE45" s="432"/>
      <c r="AF45" s="432"/>
      <c r="AG45" s="412"/>
      <c r="AH45" s="429"/>
      <c r="AI45" s="204">
        <f>COUNTIF($D45:AH45,"D")</f>
        <v>0</v>
      </c>
      <c r="AJ45" s="180">
        <f t="shared" si="14"/>
        <v>0</v>
      </c>
      <c r="AK45" s="180">
        <f t="shared" si="15"/>
        <v>0</v>
      </c>
      <c r="AL45" s="180">
        <f t="shared" si="16"/>
        <v>0</v>
      </c>
      <c r="AM45" s="180">
        <f t="shared" si="17"/>
        <v>0</v>
      </c>
      <c r="AN45" s="180">
        <f t="shared" si="18"/>
        <v>0</v>
      </c>
      <c r="AO45" s="180">
        <f t="shared" si="19"/>
        <v>0</v>
      </c>
      <c r="AP45" s="180">
        <f t="shared" si="20"/>
        <v>0</v>
      </c>
      <c r="AQ45" s="180">
        <f t="shared" si="21"/>
        <v>0</v>
      </c>
      <c r="AR45" s="180">
        <f t="shared" si="22"/>
        <v>0</v>
      </c>
      <c r="AS45" s="180">
        <f t="shared" si="23"/>
        <v>0</v>
      </c>
      <c r="AT45" s="180">
        <f t="shared" si="24"/>
        <v>0</v>
      </c>
      <c r="AU45" s="180">
        <f t="shared" si="25"/>
        <v>0</v>
      </c>
      <c r="AV45" s="180">
        <f t="shared" si="26"/>
        <v>0</v>
      </c>
      <c r="AW45" s="180">
        <f t="shared" si="27"/>
        <v>0</v>
      </c>
      <c r="AX45" s="180">
        <f t="shared" si="28"/>
        <v>0</v>
      </c>
      <c r="AY45" s="180">
        <f t="shared" si="29"/>
        <v>0</v>
      </c>
      <c r="AZ45" s="180">
        <f t="shared" si="30"/>
        <v>0</v>
      </c>
      <c r="BA45" s="181">
        <f t="shared" si="31"/>
        <v>0</v>
      </c>
      <c r="BB45" s="343"/>
      <c r="BC45" s="344">
        <f t="shared" si="32"/>
        <v>0</v>
      </c>
      <c r="BD45" s="342"/>
      <c r="BE45" s="339"/>
      <c r="BF45" s="175">
        <f t="shared" si="33"/>
        <v>0</v>
      </c>
      <c r="BG45" s="176">
        <f t="shared" si="34"/>
        <v>0</v>
      </c>
      <c r="BH45" s="177">
        <f t="shared" si="35"/>
        <v>0</v>
      </c>
      <c r="BI45" s="178">
        <f t="shared" si="36"/>
        <v>0</v>
      </c>
      <c r="BJ45" s="179">
        <f t="shared" si="37"/>
        <v>0</v>
      </c>
      <c r="BK45" s="180">
        <f t="shared" si="38"/>
        <v>0</v>
      </c>
      <c r="BL45" s="180">
        <f t="shared" si="39"/>
        <v>0</v>
      </c>
      <c r="BM45" s="180">
        <f t="shared" si="40"/>
        <v>0</v>
      </c>
      <c r="BN45" s="180">
        <f t="shared" si="41"/>
        <v>0</v>
      </c>
      <c r="BO45" s="180">
        <f t="shared" si="42"/>
        <v>0</v>
      </c>
      <c r="BP45" s="181">
        <f t="shared" si="43"/>
        <v>0</v>
      </c>
      <c r="BQ45" s="379">
        <f t="shared" si="44"/>
        <v>0</v>
      </c>
      <c r="BR45" s="179">
        <f t="shared" si="45"/>
        <v>0</v>
      </c>
      <c r="BS45" s="180">
        <f t="shared" si="46"/>
        <v>0</v>
      </c>
      <c r="BT45" s="181">
        <f t="shared" si="47"/>
        <v>0</v>
      </c>
      <c r="BU45" s="182">
        <f t="shared" si="48"/>
        <v>0</v>
      </c>
      <c r="BV45" s="175">
        <f t="shared" si="49"/>
        <v>0</v>
      </c>
      <c r="BW45" s="176">
        <f t="shared" si="50"/>
        <v>0</v>
      </c>
      <c r="BX45" s="193">
        <f t="shared" si="51"/>
        <v>0</v>
      </c>
      <c r="BY45" s="194">
        <f t="shared" si="52"/>
        <v>0</v>
      </c>
      <c r="BZ45" s="179">
        <f t="shared" si="53"/>
        <v>0</v>
      </c>
      <c r="CA45" s="180">
        <f t="shared" si="54"/>
        <v>0</v>
      </c>
      <c r="CB45" s="180">
        <f t="shared" si="55"/>
        <v>0</v>
      </c>
      <c r="CC45" s="180">
        <f t="shared" si="12"/>
        <v>0</v>
      </c>
      <c r="CD45" s="180">
        <f t="shared" si="56"/>
        <v>0</v>
      </c>
      <c r="CE45" s="180">
        <f t="shared" si="57"/>
        <v>0</v>
      </c>
      <c r="CF45" s="181">
        <f t="shared" si="58"/>
        <v>0</v>
      </c>
      <c r="CG45" s="195">
        <f t="shared" si="59"/>
        <v>0</v>
      </c>
      <c r="CH45" s="183"/>
      <c r="CI45" s="184"/>
      <c r="CJ45" s="184"/>
      <c r="CK45" s="174">
        <f t="shared" si="60"/>
        <v>0</v>
      </c>
      <c r="CL45" s="227"/>
      <c r="CM45" s="354"/>
      <c r="CN45" s="418">
        <v>0</v>
      </c>
      <c r="CO45" s="424">
        <v>0</v>
      </c>
    </row>
    <row r="46" spans="1:93" ht="20.100000000000001" customHeight="1" thickBot="1" x14ac:dyDescent="0.3">
      <c r="A46" s="59" t="s">
        <v>21</v>
      </c>
      <c r="B46" s="59" t="s">
        <v>22</v>
      </c>
      <c r="C46" s="222" t="s">
        <v>23</v>
      </c>
      <c r="D46" s="305">
        <v>1</v>
      </c>
      <c r="E46" s="262">
        <f>D46+1</f>
        <v>2</v>
      </c>
      <c r="F46" s="262">
        <f t="shared" ref="F46:R46" si="62">E46+1</f>
        <v>3</v>
      </c>
      <c r="G46" s="262">
        <f t="shared" si="62"/>
        <v>4</v>
      </c>
      <c r="H46" s="597">
        <f t="shared" si="62"/>
        <v>5</v>
      </c>
      <c r="I46" s="305">
        <f t="shared" si="62"/>
        <v>6</v>
      </c>
      <c r="J46" s="262">
        <f t="shared" si="62"/>
        <v>7</v>
      </c>
      <c r="K46" s="262">
        <f t="shared" si="62"/>
        <v>8</v>
      </c>
      <c r="L46" s="261">
        <f t="shared" si="62"/>
        <v>9</v>
      </c>
      <c r="M46" s="262">
        <f t="shared" si="62"/>
        <v>10</v>
      </c>
      <c r="N46" s="262">
        <f t="shared" si="62"/>
        <v>11</v>
      </c>
      <c r="O46" s="596">
        <f t="shared" si="62"/>
        <v>12</v>
      </c>
      <c r="P46" s="305">
        <f t="shared" si="62"/>
        <v>13</v>
      </c>
      <c r="Q46" s="262">
        <f t="shared" si="62"/>
        <v>14</v>
      </c>
      <c r="R46" s="262">
        <f t="shared" si="62"/>
        <v>15</v>
      </c>
      <c r="S46" s="473"/>
      <c r="T46" s="478"/>
      <c r="U46" s="433"/>
      <c r="V46" s="409"/>
      <c r="W46" s="479"/>
      <c r="X46" s="479"/>
      <c r="Y46" s="409"/>
      <c r="Z46" s="409"/>
      <c r="AA46" s="478"/>
      <c r="AB46" s="473"/>
      <c r="AC46" s="409"/>
      <c r="AD46" s="409"/>
      <c r="AE46" s="479"/>
      <c r="AF46" s="479"/>
      <c r="AG46" s="409"/>
      <c r="AH46" s="478"/>
      <c r="AI46" s="204">
        <f>COUNTIF($D46:AH46,"D")</f>
        <v>0</v>
      </c>
      <c r="AJ46" s="180">
        <f t="shared" si="14"/>
        <v>0</v>
      </c>
      <c r="AK46" s="180">
        <f t="shared" si="15"/>
        <v>0</v>
      </c>
      <c r="AL46" s="180">
        <f t="shared" si="16"/>
        <v>0</v>
      </c>
      <c r="AM46" s="180">
        <f t="shared" si="17"/>
        <v>0</v>
      </c>
      <c r="AN46" s="180">
        <f t="shared" si="18"/>
        <v>0</v>
      </c>
      <c r="AO46" s="180">
        <f t="shared" si="19"/>
        <v>0</v>
      </c>
      <c r="AP46" s="180">
        <f t="shared" si="20"/>
        <v>0</v>
      </c>
      <c r="AQ46" s="180">
        <f t="shared" si="21"/>
        <v>0</v>
      </c>
      <c r="AR46" s="180">
        <f t="shared" si="22"/>
        <v>0</v>
      </c>
      <c r="AS46" s="180">
        <f t="shared" si="23"/>
        <v>0</v>
      </c>
      <c r="AT46" s="180">
        <f t="shared" si="24"/>
        <v>0</v>
      </c>
      <c r="AU46" s="180">
        <f t="shared" si="25"/>
        <v>0</v>
      </c>
      <c r="AV46" s="180">
        <f t="shared" si="26"/>
        <v>0</v>
      </c>
      <c r="AW46" s="180">
        <f t="shared" si="27"/>
        <v>0</v>
      </c>
      <c r="AX46" s="180">
        <f t="shared" si="28"/>
        <v>0</v>
      </c>
      <c r="AY46" s="180">
        <f t="shared" si="29"/>
        <v>0</v>
      </c>
      <c r="AZ46" s="180">
        <f t="shared" si="30"/>
        <v>0</v>
      </c>
      <c r="BA46" s="181">
        <f t="shared" si="31"/>
        <v>0</v>
      </c>
      <c r="BB46" s="343"/>
      <c r="BC46" s="344">
        <f t="shared" si="32"/>
        <v>0</v>
      </c>
      <c r="BD46" s="342"/>
      <c r="BE46" s="339"/>
      <c r="BF46" s="175">
        <f t="shared" si="33"/>
        <v>0</v>
      </c>
      <c r="BG46" s="176">
        <f t="shared" si="34"/>
        <v>0</v>
      </c>
      <c r="BH46" s="177">
        <f t="shared" si="35"/>
        <v>0</v>
      </c>
      <c r="BI46" s="178">
        <f t="shared" si="36"/>
        <v>0</v>
      </c>
      <c r="BJ46" s="179">
        <f t="shared" si="37"/>
        <v>0</v>
      </c>
      <c r="BK46" s="180">
        <f t="shared" si="38"/>
        <v>0</v>
      </c>
      <c r="BL46" s="180">
        <f t="shared" si="39"/>
        <v>0</v>
      </c>
      <c r="BM46" s="180">
        <f t="shared" si="40"/>
        <v>0</v>
      </c>
      <c r="BN46" s="180">
        <f t="shared" si="41"/>
        <v>0</v>
      </c>
      <c r="BO46" s="180">
        <f t="shared" si="42"/>
        <v>0</v>
      </c>
      <c r="BP46" s="181">
        <f t="shared" si="43"/>
        <v>0</v>
      </c>
      <c r="BQ46" s="379">
        <f t="shared" si="44"/>
        <v>0</v>
      </c>
      <c r="BR46" s="179">
        <f t="shared" si="45"/>
        <v>0</v>
      </c>
      <c r="BS46" s="180">
        <f t="shared" si="46"/>
        <v>0</v>
      </c>
      <c r="BT46" s="181">
        <f t="shared" si="47"/>
        <v>0</v>
      </c>
      <c r="BU46" s="182">
        <f t="shared" si="48"/>
        <v>0</v>
      </c>
      <c r="BV46" s="175">
        <f t="shared" si="49"/>
        <v>0</v>
      </c>
      <c r="BW46" s="176">
        <f t="shared" si="50"/>
        <v>0</v>
      </c>
      <c r="BX46" s="193">
        <f t="shared" si="51"/>
        <v>0</v>
      </c>
      <c r="BY46" s="194">
        <f t="shared" si="52"/>
        <v>0</v>
      </c>
      <c r="BZ46" s="179">
        <f t="shared" si="53"/>
        <v>0</v>
      </c>
      <c r="CA46" s="180">
        <f t="shared" si="54"/>
        <v>0</v>
      </c>
      <c r="CB46" s="180">
        <f t="shared" si="55"/>
        <v>0</v>
      </c>
      <c r="CC46" s="180">
        <f t="shared" si="12"/>
        <v>0</v>
      </c>
      <c r="CD46" s="180">
        <f t="shared" si="56"/>
        <v>0</v>
      </c>
      <c r="CE46" s="180">
        <f t="shared" si="57"/>
        <v>0</v>
      </c>
      <c r="CF46" s="181">
        <f t="shared" si="58"/>
        <v>0</v>
      </c>
      <c r="CG46" s="195">
        <f t="shared" si="59"/>
        <v>0</v>
      </c>
      <c r="CH46" s="183"/>
      <c r="CI46" s="184"/>
      <c r="CJ46" s="184"/>
      <c r="CK46" s="174">
        <f t="shared" si="60"/>
        <v>0</v>
      </c>
      <c r="CL46" s="227"/>
      <c r="CM46" s="354"/>
      <c r="CN46" s="418"/>
      <c r="CO46" s="424"/>
    </row>
    <row r="47" spans="1:93" ht="20.100000000000001" customHeight="1" thickBot="1" x14ac:dyDescent="0.3">
      <c r="A47" s="600" t="s">
        <v>118</v>
      </c>
      <c r="B47" s="605" t="s">
        <v>63</v>
      </c>
      <c r="C47" s="25" t="s">
        <v>2</v>
      </c>
      <c r="D47" s="655"/>
      <c r="E47" s="655" t="s">
        <v>31</v>
      </c>
      <c r="F47" s="410" t="s">
        <v>27</v>
      </c>
      <c r="G47" s="493" t="s">
        <v>27</v>
      </c>
      <c r="H47" s="477"/>
      <c r="I47" s="433" t="s">
        <v>27</v>
      </c>
      <c r="J47" s="409" t="s">
        <v>25</v>
      </c>
      <c r="K47" s="471"/>
      <c r="L47" s="471"/>
      <c r="M47" s="409" t="s">
        <v>25</v>
      </c>
      <c r="N47" s="409"/>
      <c r="O47" s="414" t="s">
        <v>24</v>
      </c>
      <c r="P47" s="433" t="s">
        <v>25</v>
      </c>
      <c r="Q47" s="409"/>
      <c r="R47" s="409" t="s">
        <v>25</v>
      </c>
      <c r="S47" s="434"/>
      <c r="T47" s="429"/>
      <c r="U47" s="434"/>
      <c r="V47" s="412"/>
      <c r="W47" s="412"/>
      <c r="X47" s="412"/>
      <c r="Y47" s="412"/>
      <c r="Z47" s="412"/>
      <c r="AA47" s="429"/>
      <c r="AB47" s="434"/>
      <c r="AC47" s="412"/>
      <c r="AD47" s="412"/>
      <c r="AE47" s="412"/>
      <c r="AF47" s="412"/>
      <c r="AG47" s="412"/>
      <c r="AH47" s="429"/>
      <c r="AI47" s="204">
        <f>COUNTIF($D47:AH47,"D")</f>
        <v>1</v>
      </c>
      <c r="AJ47" s="180">
        <f t="shared" si="14"/>
        <v>4</v>
      </c>
      <c r="AK47" s="180">
        <f t="shared" si="15"/>
        <v>0</v>
      </c>
      <c r="AL47" s="180">
        <f t="shared" si="16"/>
        <v>3</v>
      </c>
      <c r="AM47" s="180">
        <f t="shared" si="17"/>
        <v>0</v>
      </c>
      <c r="AN47" s="180">
        <f t="shared" si="18"/>
        <v>0</v>
      </c>
      <c r="AO47" s="180">
        <f t="shared" si="19"/>
        <v>0</v>
      </c>
      <c r="AP47" s="180">
        <f t="shared" si="20"/>
        <v>1</v>
      </c>
      <c r="AQ47" s="180">
        <f t="shared" si="21"/>
        <v>0</v>
      </c>
      <c r="AR47" s="180">
        <f t="shared" si="22"/>
        <v>0</v>
      </c>
      <c r="AS47" s="180">
        <f t="shared" si="23"/>
        <v>0</v>
      </c>
      <c r="AT47" s="180">
        <f t="shared" si="24"/>
        <v>0</v>
      </c>
      <c r="AU47" s="180">
        <f t="shared" si="25"/>
        <v>0</v>
      </c>
      <c r="AV47" s="180">
        <f t="shared" si="26"/>
        <v>0</v>
      </c>
      <c r="AW47" s="180">
        <f t="shared" si="27"/>
        <v>0</v>
      </c>
      <c r="AX47" s="180">
        <f t="shared" si="28"/>
        <v>0</v>
      </c>
      <c r="AY47" s="180">
        <f t="shared" si="29"/>
        <v>0</v>
      </c>
      <c r="AZ47" s="180">
        <f t="shared" si="30"/>
        <v>0</v>
      </c>
      <c r="BA47" s="181">
        <f t="shared" si="31"/>
        <v>8</v>
      </c>
      <c r="BB47" s="343"/>
      <c r="BC47" s="344">
        <f t="shared" si="32"/>
        <v>4</v>
      </c>
      <c r="BD47" s="342"/>
      <c r="BE47" s="339"/>
      <c r="BF47" s="175">
        <f t="shared" si="33"/>
        <v>0</v>
      </c>
      <c r="BG47" s="176">
        <f t="shared" si="34"/>
        <v>0</v>
      </c>
      <c r="BH47" s="177">
        <f t="shared" si="35"/>
        <v>0</v>
      </c>
      <c r="BI47" s="178">
        <f t="shared" si="36"/>
        <v>0</v>
      </c>
      <c r="BJ47" s="179">
        <f t="shared" si="37"/>
        <v>0</v>
      </c>
      <c r="BK47" s="180">
        <f t="shared" si="38"/>
        <v>0</v>
      </c>
      <c r="BL47" s="180">
        <f t="shared" si="39"/>
        <v>0</v>
      </c>
      <c r="BM47" s="180">
        <f t="shared" si="40"/>
        <v>0</v>
      </c>
      <c r="BN47" s="180">
        <f t="shared" si="41"/>
        <v>0</v>
      </c>
      <c r="BO47" s="180">
        <f t="shared" si="42"/>
        <v>0</v>
      </c>
      <c r="BP47" s="181">
        <f t="shared" si="43"/>
        <v>0</v>
      </c>
      <c r="BQ47" s="379">
        <f t="shared" si="44"/>
        <v>0</v>
      </c>
      <c r="BR47" s="179">
        <f t="shared" si="45"/>
        <v>0</v>
      </c>
      <c r="BS47" s="180">
        <f t="shared" si="46"/>
        <v>0</v>
      </c>
      <c r="BT47" s="181">
        <f t="shared" si="47"/>
        <v>0</v>
      </c>
      <c r="BU47" s="182">
        <f t="shared" si="48"/>
        <v>0</v>
      </c>
      <c r="BV47" s="175">
        <f t="shared" si="49"/>
        <v>0</v>
      </c>
      <c r="BW47" s="176">
        <f t="shared" si="50"/>
        <v>0</v>
      </c>
      <c r="BX47" s="193">
        <f t="shared" si="51"/>
        <v>0</v>
      </c>
      <c r="BY47" s="194">
        <f t="shared" si="52"/>
        <v>0</v>
      </c>
      <c r="BZ47" s="179">
        <f t="shared" si="53"/>
        <v>0</v>
      </c>
      <c r="CA47" s="180">
        <f t="shared" si="54"/>
        <v>0</v>
      </c>
      <c r="CB47" s="180">
        <f t="shared" si="55"/>
        <v>0</v>
      </c>
      <c r="CC47" s="180">
        <f t="shared" si="12"/>
        <v>0</v>
      </c>
      <c r="CD47" s="180">
        <f t="shared" si="56"/>
        <v>0</v>
      </c>
      <c r="CE47" s="180">
        <f t="shared" si="57"/>
        <v>0</v>
      </c>
      <c r="CF47" s="181">
        <f t="shared" si="58"/>
        <v>0</v>
      </c>
      <c r="CG47" s="195">
        <f t="shared" si="59"/>
        <v>0</v>
      </c>
      <c r="CH47" s="183"/>
      <c r="CI47" s="184"/>
      <c r="CJ47" s="184"/>
      <c r="CK47" s="174">
        <f t="shared" si="60"/>
        <v>0</v>
      </c>
      <c r="CL47" s="227"/>
      <c r="CM47" s="354"/>
      <c r="CN47" s="418">
        <v>0</v>
      </c>
      <c r="CO47" s="424">
        <v>0</v>
      </c>
    </row>
    <row r="48" spans="1:93" ht="20.100000000000001" customHeight="1" thickBot="1" x14ac:dyDescent="0.3">
      <c r="A48" s="600" t="s">
        <v>120</v>
      </c>
      <c r="B48" s="605" t="s">
        <v>94</v>
      </c>
      <c r="C48" s="25" t="s">
        <v>2</v>
      </c>
      <c r="D48" s="655" t="s">
        <v>29</v>
      </c>
      <c r="E48" s="655" t="s">
        <v>24</v>
      </c>
      <c r="F48" s="410"/>
      <c r="G48" s="408"/>
      <c r="H48" s="465"/>
      <c r="I48" s="433" t="s">
        <v>24</v>
      </c>
      <c r="J48" s="409" t="s">
        <v>24</v>
      </c>
      <c r="K48" s="406"/>
      <c r="L48" s="406"/>
      <c r="M48" s="409" t="s">
        <v>24</v>
      </c>
      <c r="N48" s="409" t="s">
        <v>24</v>
      </c>
      <c r="O48" s="478"/>
      <c r="P48" s="473"/>
      <c r="Q48" s="409" t="s">
        <v>24</v>
      </c>
      <c r="R48" s="409" t="s">
        <v>24</v>
      </c>
      <c r="S48" s="599"/>
      <c r="T48" s="366"/>
      <c r="U48" s="599"/>
      <c r="V48" s="393"/>
      <c r="W48" s="393"/>
      <c r="X48" s="393"/>
      <c r="Y48" s="393"/>
      <c r="Z48" s="393"/>
      <c r="AA48" s="366"/>
      <c r="AB48" s="599"/>
      <c r="AC48" s="393"/>
      <c r="AD48" s="393"/>
      <c r="AE48" s="393"/>
      <c r="AF48" s="393"/>
      <c r="AG48" s="393"/>
      <c r="AH48" s="366"/>
      <c r="AI48" s="204">
        <f>COUNTIF($D48:AH48,"D")</f>
        <v>7</v>
      </c>
      <c r="AJ48" s="180">
        <f t="shared" si="14"/>
        <v>0</v>
      </c>
      <c r="AK48" s="180">
        <f t="shared" si="15"/>
        <v>0</v>
      </c>
      <c r="AL48" s="180">
        <f t="shared" si="16"/>
        <v>0</v>
      </c>
      <c r="AM48" s="180">
        <f t="shared" si="17"/>
        <v>0</v>
      </c>
      <c r="AN48" s="180">
        <f t="shared" si="18"/>
        <v>1</v>
      </c>
      <c r="AO48" s="180">
        <f t="shared" si="19"/>
        <v>0</v>
      </c>
      <c r="AP48" s="180">
        <f t="shared" si="20"/>
        <v>0</v>
      </c>
      <c r="AQ48" s="180">
        <f t="shared" si="21"/>
        <v>0</v>
      </c>
      <c r="AR48" s="180">
        <f t="shared" si="22"/>
        <v>0</v>
      </c>
      <c r="AS48" s="180">
        <f t="shared" si="23"/>
        <v>0</v>
      </c>
      <c r="AT48" s="180">
        <f t="shared" si="24"/>
        <v>0</v>
      </c>
      <c r="AU48" s="180">
        <f t="shared" si="25"/>
        <v>0</v>
      </c>
      <c r="AV48" s="180">
        <f t="shared" si="26"/>
        <v>0</v>
      </c>
      <c r="AW48" s="180">
        <f t="shared" si="27"/>
        <v>0</v>
      </c>
      <c r="AX48" s="180">
        <f t="shared" si="28"/>
        <v>0</v>
      </c>
      <c r="AY48" s="180">
        <f t="shared" si="29"/>
        <v>0</v>
      </c>
      <c r="AZ48" s="180">
        <f t="shared" si="30"/>
        <v>0</v>
      </c>
      <c r="BA48" s="181">
        <f t="shared" si="31"/>
        <v>7</v>
      </c>
      <c r="BB48" s="343"/>
      <c r="BC48" s="344">
        <f t="shared" si="32"/>
        <v>3.5</v>
      </c>
      <c r="BD48" s="342"/>
      <c r="BE48" s="339"/>
      <c r="BF48" s="175">
        <f t="shared" si="33"/>
        <v>0</v>
      </c>
      <c r="BG48" s="176">
        <f t="shared" si="34"/>
        <v>0</v>
      </c>
      <c r="BH48" s="177">
        <f t="shared" si="35"/>
        <v>0</v>
      </c>
      <c r="BI48" s="178">
        <f t="shared" si="36"/>
        <v>0</v>
      </c>
      <c r="BJ48" s="179">
        <f t="shared" si="37"/>
        <v>0</v>
      </c>
      <c r="BK48" s="180">
        <f t="shared" si="38"/>
        <v>0</v>
      </c>
      <c r="BL48" s="180">
        <f t="shared" si="39"/>
        <v>0</v>
      </c>
      <c r="BM48" s="180">
        <f t="shared" si="40"/>
        <v>0</v>
      </c>
      <c r="BN48" s="180">
        <f t="shared" si="41"/>
        <v>0</v>
      </c>
      <c r="BO48" s="180">
        <f t="shared" si="42"/>
        <v>0</v>
      </c>
      <c r="BP48" s="181">
        <f t="shared" si="43"/>
        <v>0</v>
      </c>
      <c r="BQ48" s="379">
        <f t="shared" si="44"/>
        <v>0</v>
      </c>
      <c r="BR48" s="179">
        <f t="shared" si="45"/>
        <v>0</v>
      </c>
      <c r="BS48" s="180">
        <f t="shared" si="46"/>
        <v>1</v>
      </c>
      <c r="BT48" s="181">
        <f t="shared" si="47"/>
        <v>0</v>
      </c>
      <c r="BU48" s="182">
        <f t="shared" si="48"/>
        <v>0.5</v>
      </c>
      <c r="BV48" s="175">
        <f t="shared" si="49"/>
        <v>0</v>
      </c>
      <c r="BW48" s="176">
        <f t="shared" si="50"/>
        <v>0</v>
      </c>
      <c r="BX48" s="193">
        <f t="shared" si="51"/>
        <v>0</v>
      </c>
      <c r="BY48" s="194">
        <f t="shared" si="52"/>
        <v>0</v>
      </c>
      <c r="BZ48" s="179">
        <f t="shared" si="53"/>
        <v>0</v>
      </c>
      <c r="CA48" s="180">
        <f t="shared" si="54"/>
        <v>0</v>
      </c>
      <c r="CB48" s="180">
        <f t="shared" si="55"/>
        <v>0</v>
      </c>
      <c r="CC48" s="180">
        <f t="shared" si="12"/>
        <v>0</v>
      </c>
      <c r="CD48" s="180">
        <f t="shared" si="56"/>
        <v>0</v>
      </c>
      <c r="CE48" s="180">
        <f t="shared" si="57"/>
        <v>0</v>
      </c>
      <c r="CF48" s="181">
        <f t="shared" si="58"/>
        <v>0</v>
      </c>
      <c r="CG48" s="195">
        <f t="shared" si="59"/>
        <v>0</v>
      </c>
      <c r="CH48" s="183"/>
      <c r="CI48" s="184"/>
      <c r="CJ48" s="184"/>
      <c r="CK48" s="174">
        <f t="shared" si="60"/>
        <v>0</v>
      </c>
      <c r="CL48" s="227"/>
      <c r="CM48" s="354"/>
      <c r="CN48" s="418">
        <v>0</v>
      </c>
      <c r="CO48" s="424">
        <v>0</v>
      </c>
    </row>
    <row r="49" spans="1:93" ht="20.100000000000001" customHeight="1" thickBot="1" x14ac:dyDescent="0.3">
      <c r="A49" s="600" t="s">
        <v>121</v>
      </c>
      <c r="B49" s="605" t="s">
        <v>119</v>
      </c>
      <c r="C49" s="25" t="s">
        <v>2</v>
      </c>
      <c r="D49" s="655" t="s">
        <v>29</v>
      </c>
      <c r="E49" s="655" t="s">
        <v>24</v>
      </c>
      <c r="F49" s="410" t="s">
        <v>27</v>
      </c>
      <c r="G49" s="493"/>
      <c r="H49" s="477"/>
      <c r="I49" s="433" t="s">
        <v>24</v>
      </c>
      <c r="J49" s="409" t="s">
        <v>25</v>
      </c>
      <c r="K49" s="471"/>
      <c r="L49" s="471" t="s">
        <v>26</v>
      </c>
      <c r="M49" s="409" t="s">
        <v>25</v>
      </c>
      <c r="N49" s="409" t="s">
        <v>31</v>
      </c>
      <c r="O49" s="478"/>
      <c r="P49" s="473"/>
      <c r="Q49" s="409" t="s">
        <v>24</v>
      </c>
      <c r="R49" s="409" t="s">
        <v>25</v>
      </c>
      <c r="S49" s="433"/>
      <c r="T49" s="478"/>
      <c r="U49" s="473"/>
      <c r="V49" s="409"/>
      <c r="W49" s="409"/>
      <c r="X49" s="479"/>
      <c r="Y49" s="479"/>
      <c r="Z49" s="409"/>
      <c r="AA49" s="414"/>
      <c r="AB49" s="473"/>
      <c r="AC49" s="479"/>
      <c r="AD49" s="409"/>
      <c r="AE49" s="409"/>
      <c r="AF49" s="409"/>
      <c r="AG49" s="409"/>
      <c r="AH49" s="414"/>
      <c r="AI49" s="204">
        <f>COUNTIF($D49:AH49,"D")</f>
        <v>3</v>
      </c>
      <c r="AJ49" s="180">
        <f t="shared" si="14"/>
        <v>3</v>
      </c>
      <c r="AK49" s="180">
        <f t="shared" si="15"/>
        <v>1</v>
      </c>
      <c r="AL49" s="180">
        <f t="shared" si="16"/>
        <v>1</v>
      </c>
      <c r="AM49" s="180">
        <f t="shared" si="17"/>
        <v>0</v>
      </c>
      <c r="AN49" s="180">
        <f t="shared" si="18"/>
        <v>1</v>
      </c>
      <c r="AO49" s="180">
        <f t="shared" si="19"/>
        <v>0</v>
      </c>
      <c r="AP49" s="180">
        <f t="shared" si="20"/>
        <v>1</v>
      </c>
      <c r="AQ49" s="180">
        <f t="shared" si="21"/>
        <v>0</v>
      </c>
      <c r="AR49" s="180">
        <f t="shared" si="22"/>
        <v>0</v>
      </c>
      <c r="AS49" s="180">
        <f t="shared" si="23"/>
        <v>0</v>
      </c>
      <c r="AT49" s="180">
        <f t="shared" si="24"/>
        <v>0</v>
      </c>
      <c r="AU49" s="180">
        <f t="shared" si="25"/>
        <v>0</v>
      </c>
      <c r="AV49" s="180">
        <f t="shared" si="26"/>
        <v>0</v>
      </c>
      <c r="AW49" s="180">
        <f t="shared" si="27"/>
        <v>0</v>
      </c>
      <c r="AX49" s="180">
        <f t="shared" si="28"/>
        <v>0</v>
      </c>
      <c r="AY49" s="180">
        <f t="shared" si="29"/>
        <v>0</v>
      </c>
      <c r="AZ49" s="180">
        <f t="shared" si="30"/>
        <v>0</v>
      </c>
      <c r="BA49" s="181">
        <f t="shared" si="31"/>
        <v>8</v>
      </c>
      <c r="BB49" s="343"/>
      <c r="BC49" s="344">
        <f t="shared" si="32"/>
        <v>3.5</v>
      </c>
      <c r="BD49" s="342"/>
      <c r="BE49" s="339"/>
      <c r="BF49" s="175">
        <f t="shared" si="33"/>
        <v>0</v>
      </c>
      <c r="BG49" s="176">
        <f t="shared" si="34"/>
        <v>0</v>
      </c>
      <c r="BH49" s="177">
        <f t="shared" si="35"/>
        <v>0</v>
      </c>
      <c r="BI49" s="178">
        <f t="shared" si="36"/>
        <v>0</v>
      </c>
      <c r="BJ49" s="179">
        <f t="shared" si="37"/>
        <v>0</v>
      </c>
      <c r="BK49" s="180">
        <f t="shared" si="38"/>
        <v>0</v>
      </c>
      <c r="BL49" s="180">
        <f t="shared" si="39"/>
        <v>0</v>
      </c>
      <c r="BM49" s="180">
        <f t="shared" si="40"/>
        <v>0</v>
      </c>
      <c r="BN49" s="180">
        <f t="shared" si="41"/>
        <v>0</v>
      </c>
      <c r="BO49" s="180">
        <f t="shared" si="42"/>
        <v>0</v>
      </c>
      <c r="BP49" s="181">
        <f t="shared" si="43"/>
        <v>0</v>
      </c>
      <c r="BQ49" s="379">
        <f t="shared" si="44"/>
        <v>0</v>
      </c>
      <c r="BR49" s="179">
        <f t="shared" si="45"/>
        <v>0</v>
      </c>
      <c r="BS49" s="180">
        <f t="shared" si="46"/>
        <v>1</v>
      </c>
      <c r="BT49" s="181">
        <f t="shared" si="47"/>
        <v>0</v>
      </c>
      <c r="BU49" s="182">
        <f t="shared" si="48"/>
        <v>0.5</v>
      </c>
      <c r="BV49" s="175">
        <f t="shared" si="49"/>
        <v>0</v>
      </c>
      <c r="BW49" s="176">
        <f t="shared" si="50"/>
        <v>0</v>
      </c>
      <c r="BX49" s="193">
        <f t="shared" si="51"/>
        <v>0</v>
      </c>
      <c r="BY49" s="194">
        <f t="shared" si="52"/>
        <v>0</v>
      </c>
      <c r="BZ49" s="179">
        <f t="shared" si="53"/>
        <v>0</v>
      </c>
      <c r="CA49" s="180">
        <f t="shared" si="54"/>
        <v>0</v>
      </c>
      <c r="CB49" s="180">
        <f t="shared" si="55"/>
        <v>0</v>
      </c>
      <c r="CC49" s="180">
        <f t="shared" si="12"/>
        <v>0</v>
      </c>
      <c r="CD49" s="180">
        <f t="shared" si="56"/>
        <v>0</v>
      </c>
      <c r="CE49" s="180">
        <f t="shared" si="57"/>
        <v>0</v>
      </c>
      <c r="CF49" s="181">
        <f t="shared" si="58"/>
        <v>0</v>
      </c>
      <c r="CG49" s="195">
        <f t="shared" si="59"/>
        <v>0</v>
      </c>
      <c r="CH49" s="183"/>
      <c r="CI49" s="184"/>
      <c r="CJ49" s="184"/>
      <c r="CK49" s="174">
        <f t="shared" si="60"/>
        <v>0</v>
      </c>
      <c r="CL49" s="227"/>
      <c r="CM49" s="354"/>
      <c r="CN49" s="418">
        <v>0</v>
      </c>
      <c r="CO49" s="424">
        <v>0</v>
      </c>
    </row>
    <row r="50" spans="1:93" ht="20.100000000000001" customHeight="1" thickBot="1" x14ac:dyDescent="0.3">
      <c r="A50" s="600" t="s">
        <v>123</v>
      </c>
      <c r="B50" s="804" t="s">
        <v>122</v>
      </c>
      <c r="C50" s="25" t="s">
        <v>2</v>
      </c>
      <c r="D50" s="655" t="s">
        <v>30</v>
      </c>
      <c r="E50" s="655" t="s">
        <v>25</v>
      </c>
      <c r="F50" s="70"/>
      <c r="G50" s="681"/>
      <c r="H50" s="477"/>
      <c r="I50" s="552" t="s">
        <v>25</v>
      </c>
      <c r="J50" s="267" t="s">
        <v>25</v>
      </c>
      <c r="K50" s="551"/>
      <c r="L50" s="551"/>
      <c r="M50" s="267" t="s">
        <v>24</v>
      </c>
      <c r="N50" s="267" t="s">
        <v>25</v>
      </c>
      <c r="O50" s="553"/>
      <c r="P50" s="803"/>
      <c r="Q50" s="267" t="s">
        <v>24</v>
      </c>
      <c r="R50" s="267" t="s">
        <v>25</v>
      </c>
      <c r="S50" s="433"/>
      <c r="T50" s="478"/>
      <c r="U50" s="473"/>
      <c r="V50" s="409"/>
      <c r="W50" s="409"/>
      <c r="X50" s="479"/>
      <c r="Y50" s="479"/>
      <c r="Z50" s="409"/>
      <c r="AA50" s="414"/>
      <c r="AB50" s="473"/>
      <c r="AC50" s="479"/>
      <c r="AD50" s="409"/>
      <c r="AE50" s="409"/>
      <c r="AF50" s="479"/>
      <c r="AG50" s="479"/>
      <c r="AH50" s="414"/>
      <c r="AI50" s="204">
        <f>COUNTIF($D50:AH50,"D")</f>
        <v>2</v>
      </c>
      <c r="AJ50" s="180">
        <f t="shared" si="14"/>
        <v>5</v>
      </c>
      <c r="AK50" s="180">
        <f t="shared" si="15"/>
        <v>0</v>
      </c>
      <c r="AL50" s="180">
        <f t="shared" si="16"/>
        <v>0</v>
      </c>
      <c r="AM50" s="180">
        <f t="shared" si="17"/>
        <v>0</v>
      </c>
      <c r="AN50" s="180">
        <f t="shared" si="18"/>
        <v>0</v>
      </c>
      <c r="AO50" s="180">
        <f t="shared" si="19"/>
        <v>1</v>
      </c>
      <c r="AP50" s="180">
        <f t="shared" si="20"/>
        <v>0</v>
      </c>
      <c r="AQ50" s="180">
        <f t="shared" si="21"/>
        <v>0</v>
      </c>
      <c r="AR50" s="180">
        <f t="shared" si="22"/>
        <v>0</v>
      </c>
      <c r="AS50" s="180">
        <f t="shared" si="23"/>
        <v>0</v>
      </c>
      <c r="AT50" s="180">
        <f t="shared" si="24"/>
        <v>0</v>
      </c>
      <c r="AU50" s="180">
        <f t="shared" si="25"/>
        <v>0</v>
      </c>
      <c r="AV50" s="180">
        <f t="shared" si="26"/>
        <v>0</v>
      </c>
      <c r="AW50" s="180">
        <f t="shared" si="27"/>
        <v>0</v>
      </c>
      <c r="AX50" s="180">
        <f t="shared" si="28"/>
        <v>0</v>
      </c>
      <c r="AY50" s="180">
        <f t="shared" si="29"/>
        <v>0</v>
      </c>
      <c r="AZ50" s="180">
        <f t="shared" si="30"/>
        <v>0</v>
      </c>
      <c r="BA50" s="181">
        <f t="shared" si="31"/>
        <v>7</v>
      </c>
      <c r="BB50" s="343"/>
      <c r="BC50" s="344">
        <f t="shared" si="32"/>
        <v>3.8333333333333335</v>
      </c>
      <c r="BD50" s="342"/>
      <c r="BE50" s="339"/>
      <c r="BF50" s="175">
        <f t="shared" si="33"/>
        <v>0</v>
      </c>
      <c r="BG50" s="176">
        <f t="shared" si="34"/>
        <v>0</v>
      </c>
      <c r="BH50" s="177">
        <f t="shared" si="35"/>
        <v>0</v>
      </c>
      <c r="BI50" s="178">
        <f t="shared" si="36"/>
        <v>0</v>
      </c>
      <c r="BJ50" s="179">
        <f t="shared" si="37"/>
        <v>0</v>
      </c>
      <c r="BK50" s="180">
        <f t="shared" si="38"/>
        <v>0</v>
      </c>
      <c r="BL50" s="180">
        <f t="shared" si="39"/>
        <v>0</v>
      </c>
      <c r="BM50" s="180">
        <f t="shared" si="40"/>
        <v>0</v>
      </c>
      <c r="BN50" s="180">
        <f t="shared" si="41"/>
        <v>0</v>
      </c>
      <c r="BO50" s="180">
        <f t="shared" si="42"/>
        <v>0</v>
      </c>
      <c r="BP50" s="181">
        <f t="shared" si="43"/>
        <v>0</v>
      </c>
      <c r="BQ50" s="379">
        <f t="shared" si="44"/>
        <v>0</v>
      </c>
      <c r="BR50" s="179">
        <f t="shared" si="45"/>
        <v>0</v>
      </c>
      <c r="BS50" s="180">
        <f t="shared" si="46"/>
        <v>0</v>
      </c>
      <c r="BT50" s="181">
        <f t="shared" si="47"/>
        <v>1</v>
      </c>
      <c r="BU50" s="182">
        <f t="shared" si="48"/>
        <v>0.16666666666666666</v>
      </c>
      <c r="BV50" s="175">
        <f t="shared" si="49"/>
        <v>0</v>
      </c>
      <c r="BW50" s="176">
        <f t="shared" si="50"/>
        <v>0</v>
      </c>
      <c r="BX50" s="193">
        <f t="shared" si="51"/>
        <v>0</v>
      </c>
      <c r="BY50" s="194">
        <f t="shared" si="52"/>
        <v>0</v>
      </c>
      <c r="BZ50" s="179">
        <f t="shared" si="53"/>
        <v>0</v>
      </c>
      <c r="CA50" s="180">
        <f t="shared" si="54"/>
        <v>0</v>
      </c>
      <c r="CB50" s="180">
        <f t="shared" si="55"/>
        <v>0</v>
      </c>
      <c r="CC50" s="180">
        <f t="shared" si="12"/>
        <v>0</v>
      </c>
      <c r="CD50" s="180">
        <f t="shared" si="56"/>
        <v>0</v>
      </c>
      <c r="CE50" s="180">
        <f t="shared" si="57"/>
        <v>0</v>
      </c>
      <c r="CF50" s="181">
        <f t="shared" si="58"/>
        <v>0</v>
      </c>
      <c r="CG50" s="195">
        <f t="shared" si="59"/>
        <v>0</v>
      </c>
      <c r="CH50" s="183"/>
      <c r="CI50" s="184"/>
      <c r="CJ50" s="184"/>
      <c r="CK50" s="174">
        <f t="shared" si="60"/>
        <v>0</v>
      </c>
      <c r="CL50" s="227"/>
      <c r="CM50" s="354"/>
      <c r="CN50" s="418">
        <v>0</v>
      </c>
      <c r="CO50" s="424">
        <v>0</v>
      </c>
    </row>
    <row r="51" spans="1:93" s="333" customFormat="1" ht="20.100000000000001" customHeight="1" thickBot="1" x14ac:dyDescent="0.3">
      <c r="A51" s="600" t="s">
        <v>290</v>
      </c>
      <c r="B51" s="264" t="s">
        <v>124</v>
      </c>
      <c r="C51" s="25" t="s">
        <v>2</v>
      </c>
      <c r="D51" s="655"/>
      <c r="E51" s="655"/>
      <c r="F51" s="410" t="s">
        <v>24</v>
      </c>
      <c r="G51" s="499"/>
      <c r="H51" s="498"/>
      <c r="I51" s="428" t="s">
        <v>24</v>
      </c>
      <c r="J51" s="410" t="s">
        <v>25</v>
      </c>
      <c r="K51" s="470"/>
      <c r="L51" s="470" t="s">
        <v>27</v>
      </c>
      <c r="M51" s="410" t="s">
        <v>25</v>
      </c>
      <c r="N51" s="410" t="s">
        <v>25</v>
      </c>
      <c r="O51" s="495"/>
      <c r="P51" s="472"/>
      <c r="Q51" s="410" t="s">
        <v>24</v>
      </c>
      <c r="R51" s="410" t="s">
        <v>25</v>
      </c>
      <c r="S51" s="433"/>
      <c r="T51" s="478"/>
      <c r="U51" s="473"/>
      <c r="V51" s="409"/>
      <c r="W51" s="409"/>
      <c r="X51" s="479"/>
      <c r="Y51" s="479"/>
      <c r="Z51" s="409"/>
      <c r="AA51" s="414"/>
      <c r="AB51" s="473"/>
      <c r="AC51" s="479"/>
      <c r="AD51" s="409"/>
      <c r="AE51" s="409"/>
      <c r="AF51" s="479"/>
      <c r="AG51" s="479"/>
      <c r="AH51" s="414"/>
      <c r="AI51" s="204">
        <f>COUNTIF($D51:AH51,"D")</f>
        <v>3</v>
      </c>
      <c r="AJ51" s="180">
        <f t="shared" si="14"/>
        <v>4</v>
      </c>
      <c r="AK51" s="180">
        <f t="shared" si="15"/>
        <v>0</v>
      </c>
      <c r="AL51" s="180">
        <f t="shared" si="16"/>
        <v>1</v>
      </c>
      <c r="AM51" s="180">
        <f t="shared" si="17"/>
        <v>0</v>
      </c>
      <c r="AN51" s="180">
        <f t="shared" si="18"/>
        <v>0</v>
      </c>
      <c r="AO51" s="180">
        <f t="shared" si="19"/>
        <v>0</v>
      </c>
      <c r="AP51" s="180">
        <f t="shared" si="20"/>
        <v>0</v>
      </c>
      <c r="AQ51" s="180">
        <f t="shared" si="21"/>
        <v>0</v>
      </c>
      <c r="AR51" s="180">
        <f t="shared" si="22"/>
        <v>0</v>
      </c>
      <c r="AS51" s="180">
        <f t="shared" si="23"/>
        <v>0</v>
      </c>
      <c r="AT51" s="180">
        <f t="shared" si="24"/>
        <v>0</v>
      </c>
      <c r="AU51" s="180">
        <f t="shared" si="25"/>
        <v>0</v>
      </c>
      <c r="AV51" s="180">
        <f t="shared" si="26"/>
        <v>0</v>
      </c>
      <c r="AW51" s="180">
        <f t="shared" si="27"/>
        <v>0</v>
      </c>
      <c r="AX51" s="180">
        <f t="shared" si="28"/>
        <v>0</v>
      </c>
      <c r="AY51" s="180">
        <f t="shared" si="29"/>
        <v>0</v>
      </c>
      <c r="AZ51" s="180">
        <f t="shared" si="30"/>
        <v>0</v>
      </c>
      <c r="BA51" s="181">
        <f t="shared" si="31"/>
        <v>8</v>
      </c>
      <c r="BB51" s="343"/>
      <c r="BC51" s="344">
        <f t="shared" si="32"/>
        <v>4</v>
      </c>
      <c r="BD51" s="342"/>
      <c r="BE51" s="339"/>
      <c r="BF51" s="175">
        <f t="shared" si="33"/>
        <v>0</v>
      </c>
      <c r="BG51" s="176">
        <f t="shared" si="34"/>
        <v>0</v>
      </c>
      <c r="BH51" s="177">
        <f t="shared" si="35"/>
        <v>0</v>
      </c>
      <c r="BI51" s="178">
        <f t="shared" si="36"/>
        <v>0</v>
      </c>
      <c r="BJ51" s="179">
        <f t="shared" si="37"/>
        <v>0</v>
      </c>
      <c r="BK51" s="180">
        <f t="shared" si="38"/>
        <v>0</v>
      </c>
      <c r="BL51" s="180">
        <f t="shared" si="39"/>
        <v>0</v>
      </c>
      <c r="BM51" s="180">
        <f t="shared" si="40"/>
        <v>0</v>
      </c>
      <c r="BN51" s="180">
        <f t="shared" si="41"/>
        <v>0</v>
      </c>
      <c r="BO51" s="180">
        <f t="shared" si="42"/>
        <v>0</v>
      </c>
      <c r="BP51" s="181">
        <f t="shared" si="43"/>
        <v>0</v>
      </c>
      <c r="BQ51" s="379">
        <f t="shared" si="44"/>
        <v>0</v>
      </c>
      <c r="BR51" s="179">
        <f t="shared" si="45"/>
        <v>0</v>
      </c>
      <c r="BS51" s="180">
        <f t="shared" si="46"/>
        <v>0</v>
      </c>
      <c r="BT51" s="181">
        <f t="shared" si="47"/>
        <v>0</v>
      </c>
      <c r="BU51" s="182">
        <f t="shared" si="48"/>
        <v>0</v>
      </c>
      <c r="BV51" s="175">
        <f t="shared" si="49"/>
        <v>0</v>
      </c>
      <c r="BW51" s="176">
        <f t="shared" si="50"/>
        <v>0</v>
      </c>
      <c r="BX51" s="193">
        <f t="shared" si="51"/>
        <v>0</v>
      </c>
      <c r="BY51" s="194">
        <f t="shared" si="52"/>
        <v>0</v>
      </c>
      <c r="BZ51" s="179">
        <f t="shared" si="53"/>
        <v>0</v>
      </c>
      <c r="CA51" s="180">
        <f t="shared" si="54"/>
        <v>0</v>
      </c>
      <c r="CB51" s="180">
        <f t="shared" si="55"/>
        <v>0</v>
      </c>
      <c r="CC51" s="180">
        <f t="shared" si="12"/>
        <v>0</v>
      </c>
      <c r="CD51" s="180">
        <f t="shared" si="56"/>
        <v>0</v>
      </c>
      <c r="CE51" s="180">
        <f t="shared" si="57"/>
        <v>0</v>
      </c>
      <c r="CF51" s="181">
        <f t="shared" si="58"/>
        <v>0</v>
      </c>
      <c r="CG51" s="195">
        <f t="shared" si="59"/>
        <v>0</v>
      </c>
      <c r="CH51" s="183"/>
      <c r="CI51" s="184"/>
      <c r="CJ51" s="184"/>
      <c r="CK51" s="174">
        <f t="shared" si="60"/>
        <v>0</v>
      </c>
      <c r="CL51" s="227"/>
      <c r="CM51" s="354"/>
      <c r="CN51" s="418">
        <v>0</v>
      </c>
      <c r="CO51" s="424">
        <v>0</v>
      </c>
    </row>
    <row r="52" spans="1:93" ht="20.100000000000001" customHeight="1" thickBot="1" x14ac:dyDescent="0.3">
      <c r="A52" s="1659" t="s">
        <v>193</v>
      </c>
      <c r="B52" s="1660" t="s">
        <v>128</v>
      </c>
      <c r="C52" s="25" t="s">
        <v>2</v>
      </c>
      <c r="D52" s="655" t="s">
        <v>29</v>
      </c>
      <c r="E52" s="655"/>
      <c r="F52" s="410" t="s">
        <v>24</v>
      </c>
      <c r="G52" s="409" t="s">
        <v>25</v>
      </c>
      <c r="H52" s="477"/>
      <c r="I52" s="433" t="s">
        <v>58</v>
      </c>
      <c r="J52" s="409" t="s">
        <v>58</v>
      </c>
      <c r="K52" s="470"/>
      <c r="L52" s="470"/>
      <c r="M52" s="409" t="s">
        <v>58</v>
      </c>
      <c r="N52" s="409" t="s">
        <v>58</v>
      </c>
      <c r="O52" s="495"/>
      <c r="P52" s="472"/>
      <c r="Q52" s="70"/>
      <c r="R52" s="409"/>
      <c r="S52" s="433"/>
      <c r="T52" s="478"/>
      <c r="U52" s="473"/>
      <c r="V52" s="409"/>
      <c r="W52" s="409"/>
      <c r="X52" s="479"/>
      <c r="Y52" s="479"/>
      <c r="Z52" s="409"/>
      <c r="AA52" s="414"/>
      <c r="AB52" s="473"/>
      <c r="AC52" s="479"/>
      <c r="AD52" s="409"/>
      <c r="AE52" s="409"/>
      <c r="AF52" s="479"/>
      <c r="AG52" s="479"/>
      <c r="AH52" s="414"/>
      <c r="AI52" s="204">
        <f>COUNTIF($D52:AH52,"D")</f>
        <v>1</v>
      </c>
      <c r="AJ52" s="180">
        <f t="shared" si="14"/>
        <v>1</v>
      </c>
      <c r="AK52" s="180">
        <f t="shared" si="15"/>
        <v>0</v>
      </c>
      <c r="AL52" s="180">
        <f t="shared" si="16"/>
        <v>0</v>
      </c>
      <c r="AM52" s="180">
        <f t="shared" si="17"/>
        <v>0</v>
      </c>
      <c r="AN52" s="180">
        <f t="shared" si="18"/>
        <v>1</v>
      </c>
      <c r="AO52" s="180">
        <f t="shared" si="19"/>
        <v>0</v>
      </c>
      <c r="AP52" s="180">
        <f t="shared" si="20"/>
        <v>0</v>
      </c>
      <c r="AQ52" s="180">
        <f t="shared" si="21"/>
        <v>0</v>
      </c>
      <c r="AR52" s="180">
        <f t="shared" si="22"/>
        <v>0</v>
      </c>
      <c r="AS52" s="180">
        <f t="shared" si="23"/>
        <v>0</v>
      </c>
      <c r="AT52" s="180">
        <f t="shared" si="24"/>
        <v>0</v>
      </c>
      <c r="AU52" s="180">
        <f t="shared" si="25"/>
        <v>0</v>
      </c>
      <c r="AV52" s="180">
        <f t="shared" si="26"/>
        <v>0</v>
      </c>
      <c r="AW52" s="180">
        <f t="shared" si="27"/>
        <v>0</v>
      </c>
      <c r="AX52" s="180">
        <f t="shared" si="28"/>
        <v>0</v>
      </c>
      <c r="AY52" s="180">
        <f t="shared" si="29"/>
        <v>0</v>
      </c>
      <c r="AZ52" s="180">
        <f t="shared" si="30"/>
        <v>0</v>
      </c>
      <c r="BA52" s="181">
        <f t="shared" si="31"/>
        <v>2</v>
      </c>
      <c r="BB52" s="343"/>
      <c r="BC52" s="344">
        <f t="shared" si="32"/>
        <v>1</v>
      </c>
      <c r="BD52" s="342"/>
      <c r="BE52" s="339"/>
      <c r="BF52" s="175">
        <f t="shared" si="33"/>
        <v>0</v>
      </c>
      <c r="BG52" s="176">
        <f t="shared" si="34"/>
        <v>0</v>
      </c>
      <c r="BH52" s="177">
        <f t="shared" si="35"/>
        <v>0</v>
      </c>
      <c r="BI52" s="178">
        <f t="shared" si="36"/>
        <v>0</v>
      </c>
      <c r="BJ52" s="179">
        <f t="shared" si="37"/>
        <v>0</v>
      </c>
      <c r="BK52" s="180">
        <f t="shared" si="38"/>
        <v>0</v>
      </c>
      <c r="BL52" s="180">
        <f t="shared" si="39"/>
        <v>0</v>
      </c>
      <c r="BM52" s="180">
        <f t="shared" si="40"/>
        <v>0</v>
      </c>
      <c r="BN52" s="180">
        <f t="shared" si="41"/>
        <v>0</v>
      </c>
      <c r="BO52" s="180">
        <f t="shared" si="42"/>
        <v>0</v>
      </c>
      <c r="BP52" s="181">
        <f t="shared" si="43"/>
        <v>0</v>
      </c>
      <c r="BQ52" s="379">
        <f t="shared" si="44"/>
        <v>0</v>
      </c>
      <c r="BR52" s="179">
        <f t="shared" si="45"/>
        <v>0</v>
      </c>
      <c r="BS52" s="180">
        <f t="shared" si="46"/>
        <v>1</v>
      </c>
      <c r="BT52" s="181">
        <f t="shared" si="47"/>
        <v>0</v>
      </c>
      <c r="BU52" s="182">
        <f t="shared" si="48"/>
        <v>0.5</v>
      </c>
      <c r="BV52" s="175">
        <f t="shared" si="49"/>
        <v>0</v>
      </c>
      <c r="BW52" s="176">
        <f t="shared" si="50"/>
        <v>0</v>
      </c>
      <c r="BX52" s="193">
        <f t="shared" si="51"/>
        <v>0</v>
      </c>
      <c r="BY52" s="194">
        <f t="shared" si="52"/>
        <v>0</v>
      </c>
      <c r="BZ52" s="179">
        <f t="shared" si="53"/>
        <v>0</v>
      </c>
      <c r="CA52" s="180">
        <f t="shared" si="54"/>
        <v>0</v>
      </c>
      <c r="CB52" s="180">
        <f t="shared" si="55"/>
        <v>0</v>
      </c>
      <c r="CC52" s="180">
        <f t="shared" si="12"/>
        <v>0</v>
      </c>
      <c r="CD52" s="180">
        <f t="shared" si="56"/>
        <v>0</v>
      </c>
      <c r="CE52" s="180">
        <f t="shared" si="57"/>
        <v>0</v>
      </c>
      <c r="CF52" s="181">
        <f t="shared" si="58"/>
        <v>0</v>
      </c>
      <c r="CG52" s="195">
        <f t="shared" si="59"/>
        <v>0</v>
      </c>
      <c r="CH52" s="183"/>
      <c r="CI52" s="184"/>
      <c r="CJ52" s="184"/>
      <c r="CK52" s="174">
        <f t="shared" si="60"/>
        <v>0</v>
      </c>
      <c r="CL52" s="227"/>
      <c r="CM52" s="354"/>
      <c r="CN52" s="418">
        <v>0</v>
      </c>
      <c r="CO52" s="831">
        <v>0</v>
      </c>
    </row>
    <row r="53" spans="1:93" ht="20.100000000000001" customHeight="1" thickBot="1" x14ac:dyDescent="0.3">
      <c r="A53" s="600" t="s">
        <v>125</v>
      </c>
      <c r="B53" s="605" t="s">
        <v>132</v>
      </c>
      <c r="C53" s="25" t="s">
        <v>3</v>
      </c>
      <c r="D53" s="671"/>
      <c r="E53" s="671"/>
      <c r="F53" s="423" t="s">
        <v>31</v>
      </c>
      <c r="G53" s="432" t="s">
        <v>61</v>
      </c>
      <c r="H53" s="441"/>
      <c r="I53" s="434" t="s">
        <v>27</v>
      </c>
      <c r="J53" s="412" t="s">
        <v>31</v>
      </c>
      <c r="K53" s="475" t="s">
        <v>26</v>
      </c>
      <c r="L53" s="475" t="s">
        <v>26</v>
      </c>
      <c r="M53" s="412" t="s">
        <v>25</v>
      </c>
      <c r="N53" s="412" t="s">
        <v>31</v>
      </c>
      <c r="O53" s="441"/>
      <c r="P53" s="476"/>
      <c r="Q53" s="412" t="s">
        <v>24</v>
      </c>
      <c r="R53" s="412" t="s">
        <v>37</v>
      </c>
      <c r="S53" s="433"/>
      <c r="T53" s="478"/>
      <c r="U53" s="473"/>
      <c r="V53" s="409"/>
      <c r="W53" s="409"/>
      <c r="X53" s="479"/>
      <c r="Y53" s="479"/>
      <c r="Z53" s="409"/>
      <c r="AA53" s="414"/>
      <c r="AB53" s="473"/>
      <c r="AC53" s="479"/>
      <c r="AD53" s="409"/>
      <c r="AE53" s="409"/>
      <c r="AF53" s="479"/>
      <c r="AG53" s="479"/>
      <c r="AH53" s="414"/>
      <c r="AI53" s="204">
        <f>COUNTIF($D53:AH53,"D")</f>
        <v>1</v>
      </c>
      <c r="AJ53" s="180">
        <f t="shared" si="14"/>
        <v>1</v>
      </c>
      <c r="AK53" s="180">
        <f t="shared" si="15"/>
        <v>2</v>
      </c>
      <c r="AL53" s="180">
        <f t="shared" si="16"/>
        <v>1</v>
      </c>
      <c r="AM53" s="180">
        <f t="shared" si="17"/>
        <v>0</v>
      </c>
      <c r="AN53" s="180">
        <f t="shared" si="18"/>
        <v>0</v>
      </c>
      <c r="AO53" s="180">
        <f t="shared" si="19"/>
        <v>0</v>
      </c>
      <c r="AP53" s="180">
        <f t="shared" si="20"/>
        <v>3</v>
      </c>
      <c r="AQ53" s="180">
        <f t="shared" si="21"/>
        <v>0</v>
      </c>
      <c r="AR53" s="180">
        <f t="shared" si="22"/>
        <v>0</v>
      </c>
      <c r="AS53" s="180">
        <f t="shared" si="23"/>
        <v>0</v>
      </c>
      <c r="AT53" s="180">
        <f t="shared" si="24"/>
        <v>0</v>
      </c>
      <c r="AU53" s="180">
        <f t="shared" si="25"/>
        <v>0</v>
      </c>
      <c r="AV53" s="180">
        <f t="shared" si="26"/>
        <v>1</v>
      </c>
      <c r="AW53" s="180">
        <f t="shared" si="27"/>
        <v>0</v>
      </c>
      <c r="AX53" s="180">
        <f t="shared" si="28"/>
        <v>0</v>
      </c>
      <c r="AY53" s="180">
        <f t="shared" si="29"/>
        <v>0</v>
      </c>
      <c r="AZ53" s="180">
        <f t="shared" si="30"/>
        <v>0</v>
      </c>
      <c r="BA53" s="181">
        <f t="shared" si="31"/>
        <v>6</v>
      </c>
      <c r="BB53" s="343"/>
      <c r="BC53" s="344">
        <f t="shared" si="32"/>
        <v>2</v>
      </c>
      <c r="BD53" s="342"/>
      <c r="BE53" s="339"/>
      <c r="BF53" s="175">
        <f t="shared" si="33"/>
        <v>1</v>
      </c>
      <c r="BG53" s="176">
        <f t="shared" si="34"/>
        <v>0.5</v>
      </c>
      <c r="BH53" s="177">
        <f t="shared" si="35"/>
        <v>4.1666666666666664E-2</v>
      </c>
      <c r="BI53" s="178">
        <f t="shared" si="36"/>
        <v>0.45833333333333331</v>
      </c>
      <c r="BJ53" s="179">
        <f t="shared" si="37"/>
        <v>0</v>
      </c>
      <c r="BK53" s="180">
        <f t="shared" si="38"/>
        <v>0</v>
      </c>
      <c r="BL53" s="180">
        <f t="shared" si="39"/>
        <v>0</v>
      </c>
      <c r="BM53" s="180">
        <f t="shared" si="40"/>
        <v>0</v>
      </c>
      <c r="BN53" s="180">
        <f t="shared" si="41"/>
        <v>0</v>
      </c>
      <c r="BO53" s="180">
        <f t="shared" si="42"/>
        <v>0</v>
      </c>
      <c r="BP53" s="181">
        <f t="shared" si="43"/>
        <v>0</v>
      </c>
      <c r="BQ53" s="379">
        <f t="shared" si="44"/>
        <v>0</v>
      </c>
      <c r="BR53" s="179">
        <f t="shared" si="45"/>
        <v>0</v>
      </c>
      <c r="BS53" s="180">
        <f t="shared" si="46"/>
        <v>0</v>
      </c>
      <c r="BT53" s="181">
        <f t="shared" si="47"/>
        <v>0</v>
      </c>
      <c r="BU53" s="182">
        <f t="shared" si="48"/>
        <v>0</v>
      </c>
      <c r="BV53" s="175">
        <f t="shared" si="49"/>
        <v>0</v>
      </c>
      <c r="BW53" s="176">
        <f t="shared" si="50"/>
        <v>0</v>
      </c>
      <c r="BX53" s="193">
        <f t="shared" si="51"/>
        <v>0</v>
      </c>
      <c r="BY53" s="194">
        <f t="shared" si="52"/>
        <v>0</v>
      </c>
      <c r="BZ53" s="179">
        <f t="shared" si="53"/>
        <v>0</v>
      </c>
      <c r="CA53" s="180">
        <f t="shared" si="54"/>
        <v>0</v>
      </c>
      <c r="CB53" s="180">
        <f t="shared" si="55"/>
        <v>0</v>
      </c>
      <c r="CC53" s="180">
        <f t="shared" si="12"/>
        <v>0</v>
      </c>
      <c r="CD53" s="180">
        <f t="shared" si="56"/>
        <v>0</v>
      </c>
      <c r="CE53" s="180">
        <f t="shared" si="57"/>
        <v>0</v>
      </c>
      <c r="CF53" s="181">
        <f t="shared" si="58"/>
        <v>0</v>
      </c>
      <c r="CG53" s="195">
        <f t="shared" si="59"/>
        <v>0</v>
      </c>
      <c r="CH53" s="183"/>
      <c r="CI53" s="184"/>
      <c r="CJ53" s="184"/>
      <c r="CK53" s="174">
        <f t="shared" si="60"/>
        <v>0.5</v>
      </c>
      <c r="CL53" s="227"/>
      <c r="CM53" s="354"/>
      <c r="CN53" s="418">
        <v>1</v>
      </c>
      <c r="CO53" s="424">
        <v>12</v>
      </c>
    </row>
    <row r="54" spans="1:93" ht="20.100000000000001" customHeight="1" thickBot="1" x14ac:dyDescent="0.3">
      <c r="A54" s="600" t="s">
        <v>127</v>
      </c>
      <c r="B54" s="605" t="s">
        <v>134</v>
      </c>
      <c r="C54" s="25" t="s">
        <v>3</v>
      </c>
      <c r="D54" s="671" t="s">
        <v>29</v>
      </c>
      <c r="E54" s="671" t="s">
        <v>24</v>
      </c>
      <c r="F54" s="474" t="s">
        <v>31</v>
      </c>
      <c r="G54" s="402" t="s">
        <v>57</v>
      </c>
      <c r="H54" s="480"/>
      <c r="I54" s="434" t="s">
        <v>24</v>
      </c>
      <c r="J54" s="412" t="s">
        <v>25</v>
      </c>
      <c r="K54" s="475"/>
      <c r="L54" s="475" t="s">
        <v>50</v>
      </c>
      <c r="M54" s="412" t="s">
        <v>25</v>
      </c>
      <c r="N54" s="412" t="s">
        <v>25</v>
      </c>
      <c r="O54" s="441"/>
      <c r="P54" s="476"/>
      <c r="Q54" s="412" t="s">
        <v>27</v>
      </c>
      <c r="R54" s="412" t="s">
        <v>25</v>
      </c>
      <c r="S54" s="433"/>
      <c r="T54" s="478"/>
      <c r="U54" s="473"/>
      <c r="V54" s="409"/>
      <c r="W54" s="409"/>
      <c r="X54" s="479"/>
      <c r="Y54" s="479"/>
      <c r="Z54" s="409"/>
      <c r="AA54" s="414"/>
      <c r="AB54" s="473"/>
      <c r="AC54" s="479"/>
      <c r="AD54" s="409"/>
      <c r="AE54" s="409"/>
      <c r="AF54" s="479"/>
      <c r="AG54" s="479"/>
      <c r="AH54" s="414"/>
      <c r="AI54" s="204">
        <f>COUNTIF($D54:AH54,"D")</f>
        <v>2</v>
      </c>
      <c r="AJ54" s="180">
        <f t="shared" si="14"/>
        <v>4</v>
      </c>
      <c r="AK54" s="180">
        <f t="shared" si="15"/>
        <v>0</v>
      </c>
      <c r="AL54" s="180">
        <f t="shared" si="16"/>
        <v>1</v>
      </c>
      <c r="AM54" s="180">
        <f t="shared" si="17"/>
        <v>0</v>
      </c>
      <c r="AN54" s="180">
        <f t="shared" si="18"/>
        <v>1</v>
      </c>
      <c r="AO54" s="180">
        <f t="shared" si="19"/>
        <v>0</v>
      </c>
      <c r="AP54" s="180">
        <f t="shared" si="20"/>
        <v>1</v>
      </c>
      <c r="AQ54" s="180">
        <f t="shared" si="21"/>
        <v>0</v>
      </c>
      <c r="AR54" s="180">
        <f t="shared" si="22"/>
        <v>0</v>
      </c>
      <c r="AS54" s="180">
        <f t="shared" si="23"/>
        <v>0</v>
      </c>
      <c r="AT54" s="180">
        <f t="shared" si="24"/>
        <v>0</v>
      </c>
      <c r="AU54" s="180">
        <f t="shared" si="25"/>
        <v>0</v>
      </c>
      <c r="AV54" s="180">
        <f t="shared" si="26"/>
        <v>0</v>
      </c>
      <c r="AW54" s="180">
        <f t="shared" si="27"/>
        <v>0</v>
      </c>
      <c r="AX54" s="180">
        <f t="shared" si="28"/>
        <v>0</v>
      </c>
      <c r="AY54" s="180">
        <f t="shared" si="29"/>
        <v>0</v>
      </c>
      <c r="AZ54" s="180">
        <f t="shared" si="30"/>
        <v>0</v>
      </c>
      <c r="BA54" s="181">
        <f t="shared" si="31"/>
        <v>7</v>
      </c>
      <c r="BB54" s="343"/>
      <c r="BC54" s="344">
        <f t="shared" si="32"/>
        <v>3.5</v>
      </c>
      <c r="BD54" s="342"/>
      <c r="BE54" s="339"/>
      <c r="BF54" s="175">
        <f t="shared" si="33"/>
        <v>1</v>
      </c>
      <c r="BG54" s="176">
        <f t="shared" si="34"/>
        <v>0.5</v>
      </c>
      <c r="BH54" s="177">
        <f t="shared" si="35"/>
        <v>4.1666666666666664E-2</v>
      </c>
      <c r="BI54" s="178">
        <f t="shared" si="36"/>
        <v>0.45833333333333331</v>
      </c>
      <c r="BJ54" s="179">
        <f t="shared" si="37"/>
        <v>0</v>
      </c>
      <c r="BK54" s="180">
        <f t="shared" si="38"/>
        <v>0</v>
      </c>
      <c r="BL54" s="180">
        <f t="shared" si="39"/>
        <v>1</v>
      </c>
      <c r="BM54" s="180">
        <f t="shared" si="40"/>
        <v>0</v>
      </c>
      <c r="BN54" s="180">
        <f t="shared" si="41"/>
        <v>0</v>
      </c>
      <c r="BO54" s="180">
        <f t="shared" si="42"/>
        <v>0</v>
      </c>
      <c r="BP54" s="181">
        <f t="shared" si="43"/>
        <v>0</v>
      </c>
      <c r="BQ54" s="379">
        <f t="shared" si="44"/>
        <v>0.5</v>
      </c>
      <c r="BR54" s="179">
        <f t="shared" si="45"/>
        <v>0</v>
      </c>
      <c r="BS54" s="180">
        <f t="shared" si="46"/>
        <v>1</v>
      </c>
      <c r="BT54" s="181">
        <f t="shared" si="47"/>
        <v>0</v>
      </c>
      <c r="BU54" s="182">
        <f t="shared" si="48"/>
        <v>0.5</v>
      </c>
      <c r="BV54" s="175">
        <f t="shared" si="49"/>
        <v>0</v>
      </c>
      <c r="BW54" s="176">
        <f t="shared" si="50"/>
        <v>0</v>
      </c>
      <c r="BX54" s="193">
        <f t="shared" si="51"/>
        <v>0</v>
      </c>
      <c r="BY54" s="194">
        <f t="shared" si="52"/>
        <v>0</v>
      </c>
      <c r="BZ54" s="179">
        <f t="shared" si="53"/>
        <v>0</v>
      </c>
      <c r="CA54" s="180">
        <f t="shared" si="54"/>
        <v>0</v>
      </c>
      <c r="CB54" s="180">
        <f t="shared" si="55"/>
        <v>0</v>
      </c>
      <c r="CC54" s="180">
        <f t="shared" si="12"/>
        <v>0</v>
      </c>
      <c r="CD54" s="180">
        <f t="shared" si="56"/>
        <v>0</v>
      </c>
      <c r="CE54" s="180">
        <f t="shared" si="57"/>
        <v>0</v>
      </c>
      <c r="CF54" s="181">
        <f t="shared" si="58"/>
        <v>0</v>
      </c>
      <c r="CG54" s="195">
        <f t="shared" si="59"/>
        <v>0</v>
      </c>
      <c r="CH54" s="183"/>
      <c r="CI54" s="184"/>
      <c r="CJ54" s="184"/>
      <c r="CK54" s="174">
        <f t="shared" si="60"/>
        <v>1</v>
      </c>
      <c r="CL54" s="227"/>
      <c r="CM54" s="354"/>
      <c r="CN54" s="418">
        <v>2</v>
      </c>
      <c r="CO54" s="424">
        <v>24</v>
      </c>
    </row>
    <row r="55" spans="1:93" ht="20.100000000000001" customHeight="1" thickBot="1" x14ac:dyDescent="0.3">
      <c r="A55" s="600" t="s">
        <v>129</v>
      </c>
      <c r="B55" s="605" t="s">
        <v>137</v>
      </c>
      <c r="C55" s="25" t="s">
        <v>3</v>
      </c>
      <c r="D55" s="671"/>
      <c r="E55" s="671" t="s">
        <v>27</v>
      </c>
      <c r="F55" s="423" t="s">
        <v>31</v>
      </c>
      <c r="G55" s="427"/>
      <c r="H55" s="480"/>
      <c r="I55" s="434" t="s">
        <v>31</v>
      </c>
      <c r="J55" s="412" t="s">
        <v>25</v>
      </c>
      <c r="K55" s="475"/>
      <c r="L55" s="475"/>
      <c r="M55" s="412"/>
      <c r="N55" s="412" t="s">
        <v>25</v>
      </c>
      <c r="O55" s="441" t="s">
        <v>25</v>
      </c>
      <c r="P55" s="476"/>
      <c r="Q55" s="412" t="s">
        <v>26</v>
      </c>
      <c r="R55" s="412" t="s">
        <v>25</v>
      </c>
      <c r="S55" s="433"/>
      <c r="T55" s="478"/>
      <c r="U55" s="473"/>
      <c r="V55" s="409"/>
      <c r="W55" s="409"/>
      <c r="X55" s="479"/>
      <c r="Y55" s="479"/>
      <c r="Z55" s="409"/>
      <c r="AA55" s="414"/>
      <c r="AB55" s="473"/>
      <c r="AC55" s="479"/>
      <c r="AD55" s="409"/>
      <c r="AE55" s="409"/>
      <c r="AF55" s="479"/>
      <c r="AG55" s="479"/>
      <c r="AH55" s="453"/>
      <c r="AI55" s="204">
        <f>COUNTIF($D55:AH55,"D")</f>
        <v>0</v>
      </c>
      <c r="AJ55" s="180">
        <f t="shared" si="14"/>
        <v>4</v>
      </c>
      <c r="AK55" s="180">
        <f t="shared" si="15"/>
        <v>1</v>
      </c>
      <c r="AL55" s="180">
        <f t="shared" si="16"/>
        <v>1</v>
      </c>
      <c r="AM55" s="180">
        <f t="shared" si="17"/>
        <v>0</v>
      </c>
      <c r="AN55" s="180">
        <f t="shared" si="18"/>
        <v>0</v>
      </c>
      <c r="AO55" s="180">
        <f t="shared" si="19"/>
        <v>0</v>
      </c>
      <c r="AP55" s="180">
        <f t="shared" si="20"/>
        <v>2</v>
      </c>
      <c r="AQ55" s="180">
        <f t="shared" si="21"/>
        <v>0</v>
      </c>
      <c r="AR55" s="180">
        <f t="shared" si="22"/>
        <v>0</v>
      </c>
      <c r="AS55" s="180">
        <f t="shared" si="23"/>
        <v>0</v>
      </c>
      <c r="AT55" s="180">
        <f t="shared" si="24"/>
        <v>0</v>
      </c>
      <c r="AU55" s="180">
        <f t="shared" si="25"/>
        <v>0</v>
      </c>
      <c r="AV55" s="180">
        <f t="shared" si="26"/>
        <v>0</v>
      </c>
      <c r="AW55" s="180">
        <f t="shared" si="27"/>
        <v>0</v>
      </c>
      <c r="AX55" s="180">
        <f t="shared" si="28"/>
        <v>0</v>
      </c>
      <c r="AY55" s="180">
        <f t="shared" si="29"/>
        <v>0</v>
      </c>
      <c r="AZ55" s="180">
        <f t="shared" si="30"/>
        <v>0</v>
      </c>
      <c r="BA55" s="181">
        <f t="shared" si="31"/>
        <v>6</v>
      </c>
      <c r="BB55" s="343"/>
      <c r="BC55" s="344">
        <f t="shared" si="32"/>
        <v>2.5</v>
      </c>
      <c r="BD55" s="342"/>
      <c r="BE55" s="339"/>
      <c r="BF55" s="175">
        <f t="shared" si="33"/>
        <v>0</v>
      </c>
      <c r="BG55" s="176">
        <f t="shared" si="34"/>
        <v>0</v>
      </c>
      <c r="BH55" s="177">
        <f t="shared" si="35"/>
        <v>0</v>
      </c>
      <c r="BI55" s="178">
        <f t="shared" si="36"/>
        <v>0</v>
      </c>
      <c r="BJ55" s="179">
        <f t="shared" si="37"/>
        <v>0</v>
      </c>
      <c r="BK55" s="180">
        <f t="shared" si="38"/>
        <v>0</v>
      </c>
      <c r="BL55" s="180">
        <f t="shared" si="39"/>
        <v>0</v>
      </c>
      <c r="BM55" s="180">
        <f t="shared" si="40"/>
        <v>0</v>
      </c>
      <c r="BN55" s="180">
        <f t="shared" si="41"/>
        <v>0</v>
      </c>
      <c r="BO55" s="180">
        <f t="shared" si="42"/>
        <v>0</v>
      </c>
      <c r="BP55" s="181">
        <f t="shared" si="43"/>
        <v>0</v>
      </c>
      <c r="BQ55" s="379">
        <f t="shared" si="44"/>
        <v>0</v>
      </c>
      <c r="BR55" s="179">
        <f t="shared" si="45"/>
        <v>0</v>
      </c>
      <c r="BS55" s="180">
        <f t="shared" si="46"/>
        <v>0</v>
      </c>
      <c r="BT55" s="181">
        <f t="shared" si="47"/>
        <v>0</v>
      </c>
      <c r="BU55" s="182">
        <f t="shared" si="48"/>
        <v>0</v>
      </c>
      <c r="BV55" s="175">
        <f t="shared" si="49"/>
        <v>0</v>
      </c>
      <c r="BW55" s="176">
        <f t="shared" si="50"/>
        <v>0</v>
      </c>
      <c r="BX55" s="193">
        <f t="shared" si="51"/>
        <v>0</v>
      </c>
      <c r="BY55" s="194">
        <f t="shared" si="52"/>
        <v>0</v>
      </c>
      <c r="BZ55" s="179">
        <f t="shared" si="53"/>
        <v>0</v>
      </c>
      <c r="CA55" s="180">
        <f t="shared" si="54"/>
        <v>0</v>
      </c>
      <c r="CB55" s="180">
        <f t="shared" si="55"/>
        <v>0</v>
      </c>
      <c r="CC55" s="180">
        <f t="shared" si="12"/>
        <v>0</v>
      </c>
      <c r="CD55" s="180">
        <f t="shared" si="56"/>
        <v>0</v>
      </c>
      <c r="CE55" s="180">
        <f t="shared" si="57"/>
        <v>0</v>
      </c>
      <c r="CF55" s="181">
        <f t="shared" si="58"/>
        <v>0</v>
      </c>
      <c r="CG55" s="195">
        <f t="shared" si="59"/>
        <v>0</v>
      </c>
      <c r="CH55" s="183"/>
      <c r="CI55" s="184"/>
      <c r="CJ55" s="184"/>
      <c r="CK55" s="174">
        <f t="shared" si="60"/>
        <v>0</v>
      </c>
      <c r="CL55" s="227"/>
      <c r="CM55" s="354"/>
      <c r="CN55" s="418">
        <v>0</v>
      </c>
      <c r="CO55" s="424">
        <v>0</v>
      </c>
    </row>
    <row r="56" spans="1:93" ht="20.100000000000001" customHeight="1" thickBot="1" x14ac:dyDescent="0.3">
      <c r="A56" s="600" t="s">
        <v>131</v>
      </c>
      <c r="B56" s="605" t="s">
        <v>140</v>
      </c>
      <c r="C56" s="25" t="s">
        <v>3</v>
      </c>
      <c r="D56" s="671" t="s">
        <v>29</v>
      </c>
      <c r="E56" s="671" t="s">
        <v>24</v>
      </c>
      <c r="F56" s="423"/>
      <c r="G56" s="427"/>
      <c r="H56" s="480"/>
      <c r="I56" s="434" t="s">
        <v>24</v>
      </c>
      <c r="J56" s="412" t="s">
        <v>31</v>
      </c>
      <c r="K56" s="475"/>
      <c r="L56" s="475"/>
      <c r="M56" s="412"/>
      <c r="N56" s="412" t="s">
        <v>25</v>
      </c>
      <c r="O56" s="441" t="s">
        <v>25</v>
      </c>
      <c r="P56" s="476"/>
      <c r="Q56" s="412" t="s">
        <v>24</v>
      </c>
      <c r="R56" s="412" t="s">
        <v>26</v>
      </c>
      <c r="S56" s="434"/>
      <c r="T56" s="429"/>
      <c r="U56" s="434"/>
      <c r="V56" s="412"/>
      <c r="W56" s="412"/>
      <c r="X56" s="412"/>
      <c r="Y56" s="412"/>
      <c r="Z56" s="412"/>
      <c r="AA56" s="429"/>
      <c r="AB56" s="434"/>
      <c r="AC56" s="412"/>
      <c r="AD56" s="412"/>
      <c r="AE56" s="412"/>
      <c r="AF56" s="412"/>
      <c r="AG56" s="412"/>
      <c r="AH56" s="448"/>
      <c r="AI56" s="204">
        <f>COUNTIF($D56:AH56,"D")</f>
        <v>3</v>
      </c>
      <c r="AJ56" s="180">
        <f t="shared" si="14"/>
        <v>2</v>
      </c>
      <c r="AK56" s="180">
        <f t="shared" si="15"/>
        <v>1</v>
      </c>
      <c r="AL56" s="180">
        <f t="shared" si="16"/>
        <v>0</v>
      </c>
      <c r="AM56" s="180">
        <f t="shared" si="17"/>
        <v>0</v>
      </c>
      <c r="AN56" s="180">
        <f t="shared" si="18"/>
        <v>1</v>
      </c>
      <c r="AO56" s="180">
        <f t="shared" si="19"/>
        <v>0</v>
      </c>
      <c r="AP56" s="180">
        <f t="shared" si="20"/>
        <v>1</v>
      </c>
      <c r="AQ56" s="180">
        <f t="shared" si="21"/>
        <v>0</v>
      </c>
      <c r="AR56" s="180">
        <f t="shared" si="22"/>
        <v>0</v>
      </c>
      <c r="AS56" s="180">
        <f t="shared" si="23"/>
        <v>0</v>
      </c>
      <c r="AT56" s="180">
        <f t="shared" si="24"/>
        <v>0</v>
      </c>
      <c r="AU56" s="180">
        <f t="shared" si="25"/>
        <v>0</v>
      </c>
      <c r="AV56" s="180">
        <f t="shared" si="26"/>
        <v>0</v>
      </c>
      <c r="AW56" s="180">
        <f t="shared" si="27"/>
        <v>0</v>
      </c>
      <c r="AX56" s="180">
        <f t="shared" si="28"/>
        <v>0</v>
      </c>
      <c r="AY56" s="180">
        <f t="shared" si="29"/>
        <v>0</v>
      </c>
      <c r="AZ56" s="180">
        <f t="shared" si="30"/>
        <v>0</v>
      </c>
      <c r="BA56" s="181">
        <f t="shared" si="31"/>
        <v>6</v>
      </c>
      <c r="BB56" s="343"/>
      <c r="BC56" s="344">
        <f t="shared" si="32"/>
        <v>2.5</v>
      </c>
      <c r="BD56" s="342"/>
      <c r="BE56" s="339"/>
      <c r="BF56" s="175">
        <f t="shared" si="33"/>
        <v>0</v>
      </c>
      <c r="BG56" s="176">
        <f t="shared" si="34"/>
        <v>0</v>
      </c>
      <c r="BH56" s="177">
        <f t="shared" si="35"/>
        <v>0</v>
      </c>
      <c r="BI56" s="178">
        <f t="shared" si="36"/>
        <v>0</v>
      </c>
      <c r="BJ56" s="179">
        <f t="shared" si="37"/>
        <v>0</v>
      </c>
      <c r="BK56" s="180">
        <f t="shared" si="38"/>
        <v>0</v>
      </c>
      <c r="BL56" s="180">
        <f t="shared" si="39"/>
        <v>0</v>
      </c>
      <c r="BM56" s="180">
        <f t="shared" si="40"/>
        <v>0</v>
      </c>
      <c r="BN56" s="180">
        <f t="shared" si="41"/>
        <v>0</v>
      </c>
      <c r="BO56" s="180">
        <f t="shared" si="42"/>
        <v>0</v>
      </c>
      <c r="BP56" s="181">
        <f t="shared" si="43"/>
        <v>0</v>
      </c>
      <c r="BQ56" s="379">
        <f t="shared" si="44"/>
        <v>0</v>
      </c>
      <c r="BR56" s="179">
        <f t="shared" si="45"/>
        <v>0</v>
      </c>
      <c r="BS56" s="180">
        <f t="shared" si="46"/>
        <v>1</v>
      </c>
      <c r="BT56" s="181">
        <f t="shared" si="47"/>
        <v>0</v>
      </c>
      <c r="BU56" s="182">
        <f t="shared" si="48"/>
        <v>0.5</v>
      </c>
      <c r="BV56" s="175">
        <f t="shared" si="49"/>
        <v>0</v>
      </c>
      <c r="BW56" s="176">
        <f t="shared" si="50"/>
        <v>0</v>
      </c>
      <c r="BX56" s="193">
        <f t="shared" si="51"/>
        <v>0</v>
      </c>
      <c r="BY56" s="194">
        <f t="shared" si="52"/>
        <v>0</v>
      </c>
      <c r="BZ56" s="179">
        <f t="shared" si="53"/>
        <v>0</v>
      </c>
      <c r="CA56" s="180">
        <f t="shared" si="54"/>
        <v>0</v>
      </c>
      <c r="CB56" s="180">
        <f t="shared" si="55"/>
        <v>0</v>
      </c>
      <c r="CC56" s="180">
        <f t="shared" si="12"/>
        <v>0</v>
      </c>
      <c r="CD56" s="180">
        <f t="shared" si="56"/>
        <v>0</v>
      </c>
      <c r="CE56" s="180">
        <f t="shared" si="57"/>
        <v>0</v>
      </c>
      <c r="CF56" s="181">
        <f t="shared" si="58"/>
        <v>0</v>
      </c>
      <c r="CG56" s="195">
        <f t="shared" si="59"/>
        <v>0</v>
      </c>
      <c r="CH56" s="183"/>
      <c r="CI56" s="184"/>
      <c r="CJ56" s="184"/>
      <c r="CK56" s="174">
        <f t="shared" si="60"/>
        <v>0</v>
      </c>
      <c r="CL56" s="227"/>
      <c r="CM56" s="354"/>
      <c r="CN56" s="418">
        <v>0</v>
      </c>
      <c r="CO56" s="424">
        <v>0</v>
      </c>
    </row>
    <row r="57" spans="1:93" s="333" customFormat="1" ht="20.100000000000001" customHeight="1" thickBot="1" x14ac:dyDescent="0.3">
      <c r="A57" s="600" t="s">
        <v>133</v>
      </c>
      <c r="B57" s="605" t="s">
        <v>141</v>
      </c>
      <c r="C57" s="25" t="s">
        <v>3</v>
      </c>
      <c r="D57" s="671" t="s">
        <v>30</v>
      </c>
      <c r="E57" s="671" t="s">
        <v>25</v>
      </c>
      <c r="F57" s="423" t="s">
        <v>27</v>
      </c>
      <c r="G57" s="432" t="s">
        <v>31</v>
      </c>
      <c r="H57" s="480"/>
      <c r="I57" s="434" t="s">
        <v>27</v>
      </c>
      <c r="J57" s="412" t="s">
        <v>25</v>
      </c>
      <c r="K57" s="475"/>
      <c r="L57" s="475" t="s">
        <v>27</v>
      </c>
      <c r="M57" s="412" t="s">
        <v>25</v>
      </c>
      <c r="N57" s="412" t="s">
        <v>25</v>
      </c>
      <c r="O57" s="441"/>
      <c r="P57" s="476" t="s">
        <v>48</v>
      </c>
      <c r="Q57" s="412" t="s">
        <v>24</v>
      </c>
      <c r="R57" s="412" t="s">
        <v>25</v>
      </c>
      <c r="S57" s="433"/>
      <c r="T57" s="478"/>
      <c r="U57" s="473"/>
      <c r="V57" s="409"/>
      <c r="W57" s="409"/>
      <c r="X57" s="479"/>
      <c r="Y57" s="479"/>
      <c r="Z57" s="409"/>
      <c r="AA57" s="414"/>
      <c r="AB57" s="473"/>
      <c r="AC57" s="479"/>
      <c r="AD57" s="409"/>
      <c r="AE57" s="409"/>
      <c r="AF57" s="409"/>
      <c r="AG57" s="409"/>
      <c r="AH57" s="414"/>
      <c r="AI57" s="204">
        <f>COUNTIF($D57:AH57,"D")</f>
        <v>1</v>
      </c>
      <c r="AJ57" s="180">
        <f t="shared" si="14"/>
        <v>5</v>
      </c>
      <c r="AK57" s="180">
        <f t="shared" si="15"/>
        <v>0</v>
      </c>
      <c r="AL57" s="180">
        <f t="shared" si="16"/>
        <v>3</v>
      </c>
      <c r="AM57" s="180">
        <f t="shared" si="17"/>
        <v>0</v>
      </c>
      <c r="AN57" s="180">
        <f t="shared" si="18"/>
        <v>0</v>
      </c>
      <c r="AO57" s="180">
        <f t="shared" si="19"/>
        <v>1</v>
      </c>
      <c r="AP57" s="180">
        <f t="shared" si="20"/>
        <v>1</v>
      </c>
      <c r="AQ57" s="180">
        <f t="shared" si="21"/>
        <v>0</v>
      </c>
      <c r="AR57" s="180">
        <f t="shared" si="22"/>
        <v>0</v>
      </c>
      <c r="AS57" s="180">
        <f t="shared" si="23"/>
        <v>0</v>
      </c>
      <c r="AT57" s="180">
        <f t="shared" si="24"/>
        <v>0</v>
      </c>
      <c r="AU57" s="180">
        <f t="shared" si="25"/>
        <v>0</v>
      </c>
      <c r="AV57" s="180">
        <f t="shared" si="26"/>
        <v>0</v>
      </c>
      <c r="AW57" s="180">
        <f t="shared" si="27"/>
        <v>0</v>
      </c>
      <c r="AX57" s="180">
        <f t="shared" si="28"/>
        <v>0</v>
      </c>
      <c r="AY57" s="180">
        <f t="shared" si="29"/>
        <v>0</v>
      </c>
      <c r="AZ57" s="180">
        <f t="shared" si="30"/>
        <v>0</v>
      </c>
      <c r="BA57" s="181">
        <f t="shared" si="31"/>
        <v>9</v>
      </c>
      <c r="BB57" s="343"/>
      <c r="BC57" s="344">
        <f t="shared" si="32"/>
        <v>4.833333333333333</v>
      </c>
      <c r="BD57" s="342"/>
      <c r="BE57" s="339"/>
      <c r="BF57" s="175">
        <f t="shared" si="33"/>
        <v>0</v>
      </c>
      <c r="BG57" s="176">
        <f t="shared" si="34"/>
        <v>0</v>
      </c>
      <c r="BH57" s="177">
        <f t="shared" si="35"/>
        <v>0</v>
      </c>
      <c r="BI57" s="178">
        <f t="shared" si="36"/>
        <v>0</v>
      </c>
      <c r="BJ57" s="179">
        <f t="shared" si="37"/>
        <v>1</v>
      </c>
      <c r="BK57" s="180">
        <f t="shared" si="38"/>
        <v>0</v>
      </c>
      <c r="BL57" s="180">
        <f t="shared" si="39"/>
        <v>0</v>
      </c>
      <c r="BM57" s="180">
        <f t="shared" si="40"/>
        <v>0</v>
      </c>
      <c r="BN57" s="180">
        <f t="shared" si="41"/>
        <v>0</v>
      </c>
      <c r="BO57" s="180">
        <f t="shared" si="42"/>
        <v>0</v>
      </c>
      <c r="BP57" s="181">
        <f t="shared" si="43"/>
        <v>0</v>
      </c>
      <c r="BQ57" s="379">
        <f t="shared" si="44"/>
        <v>0.5</v>
      </c>
      <c r="BR57" s="179">
        <f t="shared" si="45"/>
        <v>0</v>
      </c>
      <c r="BS57" s="180">
        <f t="shared" si="46"/>
        <v>0</v>
      </c>
      <c r="BT57" s="181">
        <f t="shared" si="47"/>
        <v>1</v>
      </c>
      <c r="BU57" s="182">
        <f t="shared" si="48"/>
        <v>0.16666666666666666</v>
      </c>
      <c r="BV57" s="175">
        <f t="shared" si="49"/>
        <v>0</v>
      </c>
      <c r="BW57" s="176">
        <f t="shared" si="50"/>
        <v>0</v>
      </c>
      <c r="BX57" s="193">
        <f t="shared" si="51"/>
        <v>0</v>
      </c>
      <c r="BY57" s="194">
        <f t="shared" si="52"/>
        <v>0</v>
      </c>
      <c r="BZ57" s="179">
        <f t="shared" si="53"/>
        <v>0</v>
      </c>
      <c r="CA57" s="180">
        <f t="shared" si="54"/>
        <v>0</v>
      </c>
      <c r="CB57" s="180">
        <f t="shared" si="55"/>
        <v>0</v>
      </c>
      <c r="CC57" s="180">
        <f t="shared" si="12"/>
        <v>0</v>
      </c>
      <c r="CD57" s="180">
        <f t="shared" si="56"/>
        <v>0</v>
      </c>
      <c r="CE57" s="180">
        <f t="shared" si="57"/>
        <v>0</v>
      </c>
      <c r="CF57" s="181">
        <f t="shared" si="58"/>
        <v>0</v>
      </c>
      <c r="CG57" s="195">
        <f t="shared" si="59"/>
        <v>0</v>
      </c>
      <c r="CH57" s="183"/>
      <c r="CI57" s="184"/>
      <c r="CJ57" s="184"/>
      <c r="CK57" s="174">
        <f t="shared" si="60"/>
        <v>0.5</v>
      </c>
      <c r="CL57" s="227"/>
      <c r="CM57" s="354"/>
      <c r="CN57" s="418">
        <v>1</v>
      </c>
      <c r="CO57" s="424">
        <v>12</v>
      </c>
    </row>
    <row r="58" spans="1:93" ht="20.100000000000001" customHeight="1" thickBot="1" x14ac:dyDescent="0.3">
      <c r="A58" s="600" t="s">
        <v>135</v>
      </c>
      <c r="B58" s="804" t="s">
        <v>295</v>
      </c>
      <c r="C58" s="25" t="s">
        <v>3</v>
      </c>
      <c r="D58" s="671" t="s">
        <v>37</v>
      </c>
      <c r="E58" s="671" t="s">
        <v>37</v>
      </c>
      <c r="F58" s="423" t="s">
        <v>37</v>
      </c>
      <c r="G58" s="412"/>
      <c r="H58" s="429"/>
      <c r="I58" s="363" t="s">
        <v>37</v>
      </c>
      <c r="J58" s="423" t="s">
        <v>37</v>
      </c>
      <c r="K58" s="423" t="s">
        <v>37</v>
      </c>
      <c r="L58" s="423" t="s">
        <v>37</v>
      </c>
      <c r="M58" s="423" t="s">
        <v>37</v>
      </c>
      <c r="N58" s="423"/>
      <c r="O58" s="464"/>
      <c r="P58" s="363" t="s">
        <v>37</v>
      </c>
      <c r="Q58" s="423" t="s">
        <v>37</v>
      </c>
      <c r="R58" s="423" t="s">
        <v>37</v>
      </c>
      <c r="S58" s="433"/>
      <c r="T58" s="478"/>
      <c r="U58" s="473"/>
      <c r="V58" s="409"/>
      <c r="W58" s="409"/>
      <c r="X58" s="479"/>
      <c r="Y58" s="479"/>
      <c r="Z58" s="409"/>
      <c r="AA58" s="414"/>
      <c r="AB58" s="473"/>
      <c r="AC58" s="479"/>
      <c r="AD58" s="409"/>
      <c r="AE58" s="409"/>
      <c r="AF58" s="479"/>
      <c r="AG58" s="479"/>
      <c r="AH58" s="437"/>
      <c r="AI58" s="204">
        <f>COUNTIF($D58:AH58,"D")</f>
        <v>0</v>
      </c>
      <c r="AJ58" s="180">
        <f t="shared" si="14"/>
        <v>0</v>
      </c>
      <c r="AK58" s="180">
        <f t="shared" si="15"/>
        <v>0</v>
      </c>
      <c r="AL58" s="180">
        <f t="shared" si="16"/>
        <v>0</v>
      </c>
      <c r="AM58" s="180">
        <f t="shared" si="17"/>
        <v>0</v>
      </c>
      <c r="AN58" s="180">
        <f t="shared" si="18"/>
        <v>0</v>
      </c>
      <c r="AO58" s="180">
        <f t="shared" si="19"/>
        <v>0</v>
      </c>
      <c r="AP58" s="180">
        <f t="shared" si="20"/>
        <v>0</v>
      </c>
      <c r="AQ58" s="180">
        <f t="shared" si="21"/>
        <v>0</v>
      </c>
      <c r="AR58" s="180">
        <f t="shared" si="22"/>
        <v>0</v>
      </c>
      <c r="AS58" s="180">
        <f t="shared" si="23"/>
        <v>0</v>
      </c>
      <c r="AT58" s="180">
        <f t="shared" si="24"/>
        <v>0</v>
      </c>
      <c r="AU58" s="180">
        <f t="shared" si="25"/>
        <v>0</v>
      </c>
      <c r="AV58" s="180">
        <f t="shared" si="26"/>
        <v>11</v>
      </c>
      <c r="AW58" s="180">
        <f t="shared" si="27"/>
        <v>0</v>
      </c>
      <c r="AX58" s="180">
        <f t="shared" si="28"/>
        <v>0</v>
      </c>
      <c r="AY58" s="180">
        <f t="shared" si="29"/>
        <v>0</v>
      </c>
      <c r="AZ58" s="180">
        <f t="shared" si="30"/>
        <v>0</v>
      </c>
      <c r="BA58" s="181">
        <f t="shared" si="31"/>
        <v>11</v>
      </c>
      <c r="BB58" s="343"/>
      <c r="BC58" s="344">
        <f t="shared" si="32"/>
        <v>5.5</v>
      </c>
      <c r="BD58" s="342"/>
      <c r="BE58" s="339"/>
      <c r="BF58" s="175">
        <f t="shared" si="33"/>
        <v>0</v>
      </c>
      <c r="BG58" s="176">
        <f t="shared" si="34"/>
        <v>0</v>
      </c>
      <c r="BH58" s="177">
        <f t="shared" si="35"/>
        <v>0</v>
      </c>
      <c r="BI58" s="178">
        <f t="shared" si="36"/>
        <v>0</v>
      </c>
      <c r="BJ58" s="179">
        <f t="shared" si="37"/>
        <v>0</v>
      </c>
      <c r="BK58" s="180">
        <f t="shared" si="38"/>
        <v>0</v>
      </c>
      <c r="BL58" s="180">
        <f t="shared" si="39"/>
        <v>0</v>
      </c>
      <c r="BM58" s="180">
        <f t="shared" si="40"/>
        <v>0</v>
      </c>
      <c r="BN58" s="180">
        <f t="shared" si="41"/>
        <v>0</v>
      </c>
      <c r="BO58" s="180">
        <f t="shared" si="42"/>
        <v>0</v>
      </c>
      <c r="BP58" s="181">
        <f t="shared" si="43"/>
        <v>0</v>
      </c>
      <c r="BQ58" s="379">
        <f t="shared" si="44"/>
        <v>0</v>
      </c>
      <c r="BR58" s="179">
        <f t="shared" si="45"/>
        <v>0</v>
      </c>
      <c r="BS58" s="180">
        <f t="shared" si="46"/>
        <v>0</v>
      </c>
      <c r="BT58" s="181">
        <f t="shared" si="47"/>
        <v>0</v>
      </c>
      <c r="BU58" s="182">
        <f t="shared" si="48"/>
        <v>0</v>
      </c>
      <c r="BV58" s="175">
        <f t="shared" si="49"/>
        <v>0</v>
      </c>
      <c r="BW58" s="176">
        <f t="shared" si="50"/>
        <v>0</v>
      </c>
      <c r="BX58" s="193">
        <f t="shared" si="51"/>
        <v>0</v>
      </c>
      <c r="BY58" s="194">
        <f t="shared" si="52"/>
        <v>0</v>
      </c>
      <c r="BZ58" s="179">
        <f t="shared" si="53"/>
        <v>0</v>
      </c>
      <c r="CA58" s="180">
        <f t="shared" si="54"/>
        <v>0</v>
      </c>
      <c r="CB58" s="180">
        <f t="shared" si="55"/>
        <v>0</v>
      </c>
      <c r="CC58" s="180">
        <f t="shared" si="12"/>
        <v>0</v>
      </c>
      <c r="CD58" s="180">
        <f t="shared" si="56"/>
        <v>0</v>
      </c>
      <c r="CE58" s="180">
        <f t="shared" si="57"/>
        <v>0</v>
      </c>
      <c r="CF58" s="181">
        <f t="shared" si="58"/>
        <v>0</v>
      </c>
      <c r="CG58" s="195">
        <f t="shared" si="59"/>
        <v>0</v>
      </c>
      <c r="CH58" s="183"/>
      <c r="CI58" s="184"/>
      <c r="CJ58" s="184"/>
      <c r="CK58" s="174">
        <f t="shared" si="60"/>
        <v>0</v>
      </c>
      <c r="CL58" s="227"/>
      <c r="CM58" s="354"/>
      <c r="CN58" s="418">
        <v>0</v>
      </c>
      <c r="CO58" s="424">
        <v>0</v>
      </c>
    </row>
    <row r="59" spans="1:93" ht="20.100000000000001" customHeight="1" thickBot="1" x14ac:dyDescent="0.3">
      <c r="A59" s="600" t="s">
        <v>136</v>
      </c>
      <c r="B59" s="605" t="s">
        <v>296</v>
      </c>
      <c r="C59" s="25" t="s">
        <v>3</v>
      </c>
      <c r="D59" s="655"/>
      <c r="E59" s="655"/>
      <c r="F59" s="470" t="s">
        <v>25</v>
      </c>
      <c r="G59" s="493"/>
      <c r="H59" s="477"/>
      <c r="I59" s="433" t="s">
        <v>37</v>
      </c>
      <c r="J59" s="409" t="s">
        <v>37</v>
      </c>
      <c r="K59" s="471"/>
      <c r="L59" s="471"/>
      <c r="M59" s="409" t="s">
        <v>25</v>
      </c>
      <c r="N59" s="409" t="s">
        <v>25</v>
      </c>
      <c r="O59" s="478"/>
      <c r="P59" s="473"/>
      <c r="Q59" s="409" t="s">
        <v>24</v>
      </c>
      <c r="R59" s="409" t="s">
        <v>25</v>
      </c>
      <c r="S59" s="433"/>
      <c r="T59" s="478"/>
      <c r="U59" s="473"/>
      <c r="V59" s="409"/>
      <c r="W59" s="409"/>
      <c r="X59" s="479"/>
      <c r="Y59" s="479"/>
      <c r="Z59" s="409"/>
      <c r="AA59" s="414"/>
      <c r="AB59" s="473"/>
      <c r="AC59" s="479"/>
      <c r="AD59" s="409"/>
      <c r="AE59" s="409"/>
      <c r="AF59" s="479"/>
      <c r="AG59" s="479"/>
      <c r="AH59" s="455"/>
      <c r="AI59" s="204">
        <f>COUNTIF($D59:AH59,"D")</f>
        <v>1</v>
      </c>
      <c r="AJ59" s="180">
        <f t="shared" si="14"/>
        <v>4</v>
      </c>
      <c r="AK59" s="180">
        <f t="shared" si="15"/>
        <v>0</v>
      </c>
      <c r="AL59" s="180">
        <f t="shared" si="16"/>
        <v>0</v>
      </c>
      <c r="AM59" s="180">
        <f t="shared" si="17"/>
        <v>0</v>
      </c>
      <c r="AN59" s="180">
        <f t="shared" si="18"/>
        <v>0</v>
      </c>
      <c r="AO59" s="180">
        <f t="shared" si="19"/>
        <v>0</v>
      </c>
      <c r="AP59" s="180">
        <f t="shared" si="20"/>
        <v>0</v>
      </c>
      <c r="AQ59" s="180">
        <f t="shared" si="21"/>
        <v>0</v>
      </c>
      <c r="AR59" s="180">
        <f t="shared" si="22"/>
        <v>0</v>
      </c>
      <c r="AS59" s="180">
        <f t="shared" si="23"/>
        <v>0</v>
      </c>
      <c r="AT59" s="180">
        <f t="shared" si="24"/>
        <v>0</v>
      </c>
      <c r="AU59" s="180">
        <f t="shared" si="25"/>
        <v>0</v>
      </c>
      <c r="AV59" s="180">
        <f t="shared" si="26"/>
        <v>2</v>
      </c>
      <c r="AW59" s="180">
        <f t="shared" si="27"/>
        <v>0</v>
      </c>
      <c r="AX59" s="180">
        <f t="shared" si="28"/>
        <v>0</v>
      </c>
      <c r="AY59" s="180">
        <f t="shared" si="29"/>
        <v>0</v>
      </c>
      <c r="AZ59" s="180">
        <f t="shared" si="30"/>
        <v>0</v>
      </c>
      <c r="BA59" s="181">
        <f t="shared" si="31"/>
        <v>7</v>
      </c>
      <c r="BB59" s="343"/>
      <c r="BC59" s="344">
        <f t="shared" si="32"/>
        <v>3.5</v>
      </c>
      <c r="BD59" s="342"/>
      <c r="BE59" s="339"/>
      <c r="BF59" s="175">
        <f t="shared" si="33"/>
        <v>0</v>
      </c>
      <c r="BG59" s="176">
        <f t="shared" si="34"/>
        <v>0</v>
      </c>
      <c r="BH59" s="177">
        <f t="shared" si="35"/>
        <v>0</v>
      </c>
      <c r="BI59" s="178">
        <f t="shared" si="36"/>
        <v>0</v>
      </c>
      <c r="BJ59" s="179">
        <f t="shared" si="37"/>
        <v>0</v>
      </c>
      <c r="BK59" s="180">
        <f t="shared" si="38"/>
        <v>0</v>
      </c>
      <c r="BL59" s="180">
        <f t="shared" si="39"/>
        <v>0</v>
      </c>
      <c r="BM59" s="180">
        <f t="shared" si="40"/>
        <v>0</v>
      </c>
      <c r="BN59" s="180">
        <f t="shared" si="41"/>
        <v>0</v>
      </c>
      <c r="BO59" s="180">
        <f t="shared" si="42"/>
        <v>0</v>
      </c>
      <c r="BP59" s="181">
        <f t="shared" si="43"/>
        <v>0</v>
      </c>
      <c r="BQ59" s="379">
        <f t="shared" si="44"/>
        <v>0</v>
      </c>
      <c r="BR59" s="179">
        <f t="shared" si="45"/>
        <v>0</v>
      </c>
      <c r="BS59" s="180">
        <f t="shared" si="46"/>
        <v>0</v>
      </c>
      <c r="BT59" s="181">
        <f t="shared" si="47"/>
        <v>0</v>
      </c>
      <c r="BU59" s="182">
        <f t="shared" si="48"/>
        <v>0</v>
      </c>
      <c r="BV59" s="175">
        <f t="shared" si="49"/>
        <v>0</v>
      </c>
      <c r="BW59" s="176">
        <f t="shared" si="50"/>
        <v>0</v>
      </c>
      <c r="BX59" s="193">
        <f t="shared" si="51"/>
        <v>0</v>
      </c>
      <c r="BY59" s="194">
        <f t="shared" si="52"/>
        <v>0</v>
      </c>
      <c r="BZ59" s="179">
        <f t="shared" si="53"/>
        <v>0</v>
      </c>
      <c r="CA59" s="180">
        <f t="shared" si="54"/>
        <v>0</v>
      </c>
      <c r="CB59" s="180">
        <f t="shared" si="55"/>
        <v>0</v>
      </c>
      <c r="CC59" s="180">
        <f t="shared" si="12"/>
        <v>0</v>
      </c>
      <c r="CD59" s="180">
        <f t="shared" si="56"/>
        <v>0</v>
      </c>
      <c r="CE59" s="180">
        <f t="shared" si="57"/>
        <v>0</v>
      </c>
      <c r="CF59" s="181">
        <f t="shared" si="58"/>
        <v>0</v>
      </c>
      <c r="CG59" s="195">
        <f t="shared" si="59"/>
        <v>0</v>
      </c>
      <c r="CH59" s="183"/>
      <c r="CI59" s="184"/>
      <c r="CJ59" s="184"/>
      <c r="CK59" s="174">
        <f t="shared" si="60"/>
        <v>0</v>
      </c>
      <c r="CL59" s="227"/>
      <c r="CM59" s="354"/>
      <c r="CN59" s="418">
        <v>0</v>
      </c>
      <c r="CO59" s="424">
        <v>0</v>
      </c>
    </row>
    <row r="60" spans="1:93" ht="20.100000000000001" customHeight="1" thickBot="1" x14ac:dyDescent="0.3">
      <c r="A60" s="600" t="s">
        <v>138</v>
      </c>
      <c r="B60" s="804" t="s">
        <v>333</v>
      </c>
      <c r="C60" s="25" t="s">
        <v>3</v>
      </c>
      <c r="D60" s="473"/>
      <c r="E60" s="479"/>
      <c r="F60" s="409"/>
      <c r="G60" s="409"/>
      <c r="H60" s="478"/>
      <c r="I60" s="473"/>
      <c r="J60" s="409"/>
      <c r="K60" s="409"/>
      <c r="L60" s="479"/>
      <c r="M60" s="479"/>
      <c r="N60" s="409"/>
      <c r="O60" s="414"/>
      <c r="P60" s="473"/>
      <c r="Q60" s="479"/>
      <c r="R60" s="409"/>
      <c r="S60" s="434"/>
      <c r="T60" s="441"/>
      <c r="U60" s="476"/>
      <c r="V60" s="412"/>
      <c r="W60" s="412"/>
      <c r="X60" s="432"/>
      <c r="Y60" s="432"/>
      <c r="Z60" s="412"/>
      <c r="AA60" s="429"/>
      <c r="AB60" s="476"/>
      <c r="AC60" s="432"/>
      <c r="AD60" s="412"/>
      <c r="AE60" s="412"/>
      <c r="AF60" s="432"/>
      <c r="AG60" s="432"/>
      <c r="AH60" s="429"/>
      <c r="AI60" s="204">
        <f>COUNTIF($D60:AH60,"D")</f>
        <v>0</v>
      </c>
      <c r="AJ60" s="180">
        <f t="shared" si="14"/>
        <v>0</v>
      </c>
      <c r="AK60" s="180">
        <f t="shared" si="15"/>
        <v>0</v>
      </c>
      <c r="AL60" s="180">
        <f t="shared" si="16"/>
        <v>0</v>
      </c>
      <c r="AM60" s="180">
        <f t="shared" si="17"/>
        <v>0</v>
      </c>
      <c r="AN60" s="180">
        <f t="shared" si="18"/>
        <v>0</v>
      </c>
      <c r="AO60" s="180">
        <f t="shared" si="19"/>
        <v>0</v>
      </c>
      <c r="AP60" s="180">
        <f t="shared" si="20"/>
        <v>0</v>
      </c>
      <c r="AQ60" s="180">
        <f t="shared" si="21"/>
        <v>0</v>
      </c>
      <c r="AR60" s="180">
        <f t="shared" si="22"/>
        <v>0</v>
      </c>
      <c r="AS60" s="180">
        <f t="shared" si="23"/>
        <v>0</v>
      </c>
      <c r="AT60" s="180">
        <f t="shared" si="24"/>
        <v>0</v>
      </c>
      <c r="AU60" s="180">
        <f t="shared" si="25"/>
        <v>0</v>
      </c>
      <c r="AV60" s="180">
        <f t="shared" si="26"/>
        <v>0</v>
      </c>
      <c r="AW60" s="180">
        <f t="shared" si="27"/>
        <v>0</v>
      </c>
      <c r="AX60" s="180">
        <f t="shared" si="28"/>
        <v>0</v>
      </c>
      <c r="AY60" s="180">
        <f t="shared" si="29"/>
        <v>0</v>
      </c>
      <c r="AZ60" s="180">
        <f t="shared" si="30"/>
        <v>0</v>
      </c>
      <c r="BA60" s="181">
        <f t="shared" si="31"/>
        <v>0</v>
      </c>
      <c r="BB60" s="343"/>
      <c r="BC60" s="344">
        <f t="shared" si="32"/>
        <v>0</v>
      </c>
      <c r="BD60" s="342"/>
      <c r="BE60" s="339"/>
      <c r="BF60" s="175">
        <f t="shared" si="33"/>
        <v>0</v>
      </c>
      <c r="BG60" s="176">
        <f t="shared" si="34"/>
        <v>0</v>
      </c>
      <c r="BH60" s="177">
        <f t="shared" si="35"/>
        <v>0</v>
      </c>
      <c r="BI60" s="178">
        <f t="shared" si="36"/>
        <v>0</v>
      </c>
      <c r="BJ60" s="179">
        <f t="shared" si="37"/>
        <v>0</v>
      </c>
      <c r="BK60" s="180">
        <f t="shared" si="38"/>
        <v>0</v>
      </c>
      <c r="BL60" s="180">
        <f t="shared" si="39"/>
        <v>0</v>
      </c>
      <c r="BM60" s="180">
        <f t="shared" si="40"/>
        <v>0</v>
      </c>
      <c r="BN60" s="180">
        <f t="shared" si="41"/>
        <v>0</v>
      </c>
      <c r="BO60" s="180">
        <f t="shared" si="42"/>
        <v>0</v>
      </c>
      <c r="BP60" s="181">
        <f t="shared" si="43"/>
        <v>0</v>
      </c>
      <c r="BQ60" s="379">
        <f t="shared" si="44"/>
        <v>0</v>
      </c>
      <c r="BR60" s="179">
        <f t="shared" si="45"/>
        <v>0</v>
      </c>
      <c r="BS60" s="180">
        <f t="shared" si="46"/>
        <v>0</v>
      </c>
      <c r="BT60" s="181">
        <f t="shared" si="47"/>
        <v>0</v>
      </c>
      <c r="BU60" s="182">
        <f t="shared" si="48"/>
        <v>0</v>
      </c>
      <c r="BV60" s="175">
        <f t="shared" si="49"/>
        <v>0</v>
      </c>
      <c r="BW60" s="176">
        <f t="shared" si="50"/>
        <v>0</v>
      </c>
      <c r="BX60" s="193">
        <f t="shared" si="51"/>
        <v>0</v>
      </c>
      <c r="BY60" s="194">
        <f t="shared" si="52"/>
        <v>0</v>
      </c>
      <c r="BZ60" s="179">
        <f t="shared" si="53"/>
        <v>0</v>
      </c>
      <c r="CA60" s="180">
        <f t="shared" si="54"/>
        <v>0</v>
      </c>
      <c r="CB60" s="180">
        <f t="shared" si="55"/>
        <v>0</v>
      </c>
      <c r="CC60" s="180">
        <f t="shared" si="12"/>
        <v>0</v>
      </c>
      <c r="CD60" s="180">
        <f t="shared" si="56"/>
        <v>0</v>
      </c>
      <c r="CE60" s="180">
        <f t="shared" si="57"/>
        <v>0</v>
      </c>
      <c r="CF60" s="181">
        <f t="shared" si="58"/>
        <v>0</v>
      </c>
      <c r="CG60" s="195">
        <f t="shared" si="59"/>
        <v>0</v>
      </c>
      <c r="CH60" s="183"/>
      <c r="CI60" s="184"/>
      <c r="CJ60" s="184"/>
      <c r="CK60" s="174">
        <f t="shared" si="60"/>
        <v>0</v>
      </c>
      <c r="CL60" s="227"/>
      <c r="CM60" s="354"/>
      <c r="CN60" s="418">
        <v>0</v>
      </c>
      <c r="CO60" s="424">
        <v>0</v>
      </c>
    </row>
    <row r="61" spans="1:93" ht="20.100000000000001" customHeight="1" thickBot="1" x14ac:dyDescent="0.3">
      <c r="A61" s="600" t="s">
        <v>326</v>
      </c>
      <c r="B61" s="804" t="s">
        <v>334</v>
      </c>
      <c r="C61" s="25" t="s">
        <v>3</v>
      </c>
      <c r="D61" s="473"/>
      <c r="E61" s="479"/>
      <c r="F61" s="409"/>
      <c r="G61" s="409"/>
      <c r="H61" s="478"/>
      <c r="I61" s="473"/>
      <c r="J61" s="409"/>
      <c r="K61" s="409"/>
      <c r="L61" s="479"/>
      <c r="M61" s="479"/>
      <c r="N61" s="409"/>
      <c r="O61" s="414"/>
      <c r="P61" s="473"/>
      <c r="Q61" s="479"/>
      <c r="R61" s="409"/>
      <c r="S61" s="434"/>
      <c r="T61" s="441"/>
      <c r="U61" s="476"/>
      <c r="V61" s="412"/>
      <c r="W61" s="412"/>
      <c r="X61" s="432"/>
      <c r="Y61" s="432"/>
      <c r="Z61" s="412"/>
      <c r="AA61" s="429"/>
      <c r="AB61" s="476"/>
      <c r="AC61" s="432"/>
      <c r="AD61" s="412"/>
      <c r="AE61" s="412"/>
      <c r="AF61" s="432"/>
      <c r="AG61" s="432"/>
      <c r="AH61" s="429"/>
      <c r="AI61" s="204">
        <f>COUNTIF($D61:AH61,"D")</f>
        <v>0</v>
      </c>
      <c r="AJ61" s="180">
        <f t="shared" si="14"/>
        <v>0</v>
      </c>
      <c r="AK61" s="180">
        <f t="shared" si="15"/>
        <v>0</v>
      </c>
      <c r="AL61" s="180">
        <f t="shared" si="16"/>
        <v>0</v>
      </c>
      <c r="AM61" s="180">
        <f t="shared" si="17"/>
        <v>0</v>
      </c>
      <c r="AN61" s="180">
        <f t="shared" si="18"/>
        <v>0</v>
      </c>
      <c r="AO61" s="180">
        <f t="shared" si="19"/>
        <v>0</v>
      </c>
      <c r="AP61" s="180">
        <f t="shared" si="20"/>
        <v>0</v>
      </c>
      <c r="AQ61" s="180">
        <f t="shared" si="21"/>
        <v>0</v>
      </c>
      <c r="AR61" s="180">
        <f t="shared" si="22"/>
        <v>0</v>
      </c>
      <c r="AS61" s="180">
        <f t="shared" si="23"/>
        <v>0</v>
      </c>
      <c r="AT61" s="180">
        <f t="shared" si="24"/>
        <v>0</v>
      </c>
      <c r="AU61" s="180">
        <f t="shared" si="25"/>
        <v>0</v>
      </c>
      <c r="AV61" s="180">
        <f t="shared" si="26"/>
        <v>0</v>
      </c>
      <c r="AW61" s="180">
        <f t="shared" si="27"/>
        <v>0</v>
      </c>
      <c r="AX61" s="180">
        <f t="shared" si="28"/>
        <v>0</v>
      </c>
      <c r="AY61" s="180">
        <f t="shared" si="29"/>
        <v>0</v>
      </c>
      <c r="AZ61" s="180">
        <f t="shared" si="30"/>
        <v>0</v>
      </c>
      <c r="BA61" s="181">
        <f t="shared" si="31"/>
        <v>0</v>
      </c>
      <c r="BB61" s="343"/>
      <c r="BC61" s="344">
        <f t="shared" si="32"/>
        <v>0</v>
      </c>
      <c r="BD61" s="342"/>
      <c r="BE61" s="339"/>
      <c r="BF61" s="175">
        <f t="shared" si="33"/>
        <v>0</v>
      </c>
      <c r="BG61" s="176">
        <f t="shared" si="34"/>
        <v>0</v>
      </c>
      <c r="BH61" s="177">
        <f t="shared" si="35"/>
        <v>0</v>
      </c>
      <c r="BI61" s="178">
        <f t="shared" si="36"/>
        <v>0</v>
      </c>
      <c r="BJ61" s="179">
        <f t="shared" si="37"/>
        <v>0</v>
      </c>
      <c r="BK61" s="180">
        <f t="shared" si="38"/>
        <v>0</v>
      </c>
      <c r="BL61" s="180">
        <f t="shared" si="39"/>
        <v>0</v>
      </c>
      <c r="BM61" s="180">
        <f t="shared" si="40"/>
        <v>0</v>
      </c>
      <c r="BN61" s="180">
        <f t="shared" si="41"/>
        <v>0</v>
      </c>
      <c r="BO61" s="180">
        <f t="shared" si="42"/>
        <v>0</v>
      </c>
      <c r="BP61" s="181">
        <f t="shared" si="43"/>
        <v>0</v>
      </c>
      <c r="BQ61" s="379">
        <f t="shared" si="44"/>
        <v>0</v>
      </c>
      <c r="BR61" s="179">
        <f t="shared" si="45"/>
        <v>0</v>
      </c>
      <c r="BS61" s="180">
        <f t="shared" si="46"/>
        <v>0</v>
      </c>
      <c r="BT61" s="181">
        <f t="shared" si="47"/>
        <v>0</v>
      </c>
      <c r="BU61" s="182">
        <f t="shared" si="48"/>
        <v>0</v>
      </c>
      <c r="BV61" s="175">
        <f t="shared" si="49"/>
        <v>0</v>
      </c>
      <c r="BW61" s="176">
        <f t="shared" si="50"/>
        <v>0</v>
      </c>
      <c r="BX61" s="193">
        <f t="shared" si="51"/>
        <v>0</v>
      </c>
      <c r="BY61" s="194">
        <f t="shared" si="52"/>
        <v>0</v>
      </c>
      <c r="BZ61" s="179">
        <f t="shared" si="53"/>
        <v>0</v>
      </c>
      <c r="CA61" s="180">
        <f t="shared" si="54"/>
        <v>0</v>
      </c>
      <c r="CB61" s="180">
        <f t="shared" si="55"/>
        <v>0</v>
      </c>
      <c r="CC61" s="180">
        <f t="shared" si="12"/>
        <v>0</v>
      </c>
      <c r="CD61" s="180">
        <f t="shared" si="56"/>
        <v>0</v>
      </c>
      <c r="CE61" s="180">
        <f t="shared" si="57"/>
        <v>0</v>
      </c>
      <c r="CF61" s="181">
        <f t="shared" si="58"/>
        <v>0</v>
      </c>
      <c r="CG61" s="195">
        <f t="shared" si="59"/>
        <v>0</v>
      </c>
      <c r="CH61" s="183"/>
      <c r="CI61" s="184"/>
      <c r="CJ61" s="184"/>
      <c r="CK61" s="174">
        <f t="shared" si="60"/>
        <v>0</v>
      </c>
      <c r="CL61" s="227"/>
      <c r="CM61" s="354"/>
      <c r="CN61" s="418">
        <v>0</v>
      </c>
      <c r="CO61" s="424">
        <v>0</v>
      </c>
    </row>
    <row r="62" spans="1:93" ht="20.100000000000001" customHeight="1" thickBot="1" x14ac:dyDescent="0.3">
      <c r="A62" s="59" t="s">
        <v>21</v>
      </c>
      <c r="B62" s="59" t="s">
        <v>22</v>
      </c>
      <c r="C62" s="222" t="s">
        <v>23</v>
      </c>
      <c r="D62" s="305">
        <v>1</v>
      </c>
      <c r="E62" s="262">
        <f>D62+1</f>
        <v>2</v>
      </c>
      <c r="F62" s="262">
        <f t="shared" ref="F62:R62" si="63">E62+1</f>
        <v>3</v>
      </c>
      <c r="G62" s="262">
        <f t="shared" si="63"/>
        <v>4</v>
      </c>
      <c r="H62" s="596">
        <f t="shared" si="63"/>
        <v>5</v>
      </c>
      <c r="I62" s="305">
        <f t="shared" si="63"/>
        <v>6</v>
      </c>
      <c r="J62" s="262">
        <f t="shared" si="63"/>
        <v>7</v>
      </c>
      <c r="K62" s="262">
        <f t="shared" si="63"/>
        <v>8</v>
      </c>
      <c r="L62" s="262">
        <f t="shared" si="63"/>
        <v>9</v>
      </c>
      <c r="M62" s="261">
        <f t="shared" si="63"/>
        <v>10</v>
      </c>
      <c r="N62" s="262">
        <f t="shared" si="63"/>
        <v>11</v>
      </c>
      <c r="O62" s="596">
        <f t="shared" si="63"/>
        <v>12</v>
      </c>
      <c r="P62" s="305">
        <f t="shared" si="63"/>
        <v>13</v>
      </c>
      <c r="Q62" s="262">
        <f t="shared" si="63"/>
        <v>14</v>
      </c>
      <c r="R62" s="262">
        <f t="shared" si="63"/>
        <v>15</v>
      </c>
      <c r="S62" s="434"/>
      <c r="T62" s="441"/>
      <c r="U62" s="476"/>
      <c r="V62" s="412"/>
      <c r="W62" s="412"/>
      <c r="X62" s="432"/>
      <c r="Y62" s="432"/>
      <c r="Z62" s="412"/>
      <c r="AA62" s="429"/>
      <c r="AB62" s="476"/>
      <c r="AC62" s="432"/>
      <c r="AD62" s="412"/>
      <c r="AE62" s="412"/>
      <c r="AF62" s="432"/>
      <c r="AG62" s="432"/>
      <c r="AH62" s="429"/>
      <c r="AI62" s="204">
        <f>COUNTIF($D62:AH62,"D")</f>
        <v>0</v>
      </c>
      <c r="AJ62" s="180">
        <f t="shared" si="14"/>
        <v>0</v>
      </c>
      <c r="AK62" s="180">
        <f t="shared" si="15"/>
        <v>0</v>
      </c>
      <c r="AL62" s="180">
        <f t="shared" si="16"/>
        <v>0</v>
      </c>
      <c r="AM62" s="180">
        <f t="shared" si="17"/>
        <v>0</v>
      </c>
      <c r="AN62" s="180">
        <f t="shared" si="18"/>
        <v>0</v>
      </c>
      <c r="AO62" s="180">
        <f t="shared" si="19"/>
        <v>0</v>
      </c>
      <c r="AP62" s="180">
        <f t="shared" si="20"/>
        <v>0</v>
      </c>
      <c r="AQ62" s="180">
        <f t="shared" si="21"/>
        <v>0</v>
      </c>
      <c r="AR62" s="180">
        <f t="shared" si="22"/>
        <v>0</v>
      </c>
      <c r="AS62" s="180">
        <f t="shared" si="23"/>
        <v>0</v>
      </c>
      <c r="AT62" s="180">
        <f t="shared" si="24"/>
        <v>0</v>
      </c>
      <c r="AU62" s="180">
        <f t="shared" si="25"/>
        <v>0</v>
      </c>
      <c r="AV62" s="180">
        <f t="shared" si="26"/>
        <v>0</v>
      </c>
      <c r="AW62" s="180">
        <f t="shared" si="27"/>
        <v>0</v>
      </c>
      <c r="AX62" s="180">
        <f t="shared" si="28"/>
        <v>0</v>
      </c>
      <c r="AY62" s="180">
        <f t="shared" si="29"/>
        <v>0</v>
      </c>
      <c r="AZ62" s="180">
        <f t="shared" si="30"/>
        <v>0</v>
      </c>
      <c r="BA62" s="181">
        <f t="shared" si="31"/>
        <v>0</v>
      </c>
      <c r="BB62" s="343"/>
      <c r="BC62" s="344">
        <f t="shared" si="32"/>
        <v>0</v>
      </c>
      <c r="BD62" s="342"/>
      <c r="BE62" s="339"/>
      <c r="BF62" s="175">
        <f t="shared" si="33"/>
        <v>0</v>
      </c>
      <c r="BG62" s="176">
        <f t="shared" si="34"/>
        <v>0</v>
      </c>
      <c r="BH62" s="177">
        <f t="shared" si="35"/>
        <v>0</v>
      </c>
      <c r="BI62" s="178">
        <f t="shared" si="36"/>
        <v>0</v>
      </c>
      <c r="BJ62" s="179">
        <f t="shared" si="37"/>
        <v>0</v>
      </c>
      <c r="BK62" s="180">
        <f t="shared" si="38"/>
        <v>0</v>
      </c>
      <c r="BL62" s="180">
        <f t="shared" si="39"/>
        <v>0</v>
      </c>
      <c r="BM62" s="180">
        <f t="shared" si="40"/>
        <v>0</v>
      </c>
      <c r="BN62" s="180">
        <f t="shared" si="41"/>
        <v>0</v>
      </c>
      <c r="BO62" s="180">
        <f t="shared" si="42"/>
        <v>0</v>
      </c>
      <c r="BP62" s="181">
        <f t="shared" si="43"/>
        <v>0</v>
      </c>
      <c r="BQ62" s="379">
        <f t="shared" si="44"/>
        <v>0</v>
      </c>
      <c r="BR62" s="179">
        <f t="shared" si="45"/>
        <v>0</v>
      </c>
      <c r="BS62" s="180">
        <f t="shared" si="46"/>
        <v>0</v>
      </c>
      <c r="BT62" s="181">
        <f t="shared" si="47"/>
        <v>0</v>
      </c>
      <c r="BU62" s="182">
        <f t="shared" si="48"/>
        <v>0</v>
      </c>
      <c r="BV62" s="175">
        <f t="shared" si="49"/>
        <v>0</v>
      </c>
      <c r="BW62" s="176">
        <f t="shared" si="50"/>
        <v>0</v>
      </c>
      <c r="BX62" s="193">
        <f t="shared" si="51"/>
        <v>0</v>
      </c>
      <c r="BY62" s="194">
        <f t="shared" si="52"/>
        <v>0</v>
      </c>
      <c r="BZ62" s="179">
        <f t="shared" si="53"/>
        <v>0</v>
      </c>
      <c r="CA62" s="180">
        <f t="shared" si="54"/>
        <v>0</v>
      </c>
      <c r="CB62" s="180">
        <f t="shared" si="55"/>
        <v>0</v>
      </c>
      <c r="CC62" s="180">
        <f t="shared" si="12"/>
        <v>0</v>
      </c>
      <c r="CD62" s="180">
        <f t="shared" si="56"/>
        <v>0</v>
      </c>
      <c r="CE62" s="180">
        <f t="shared" si="57"/>
        <v>0</v>
      </c>
      <c r="CF62" s="181">
        <f t="shared" si="58"/>
        <v>0</v>
      </c>
      <c r="CG62" s="195">
        <f t="shared" si="59"/>
        <v>0</v>
      </c>
      <c r="CH62" s="183"/>
      <c r="CI62" s="184"/>
      <c r="CJ62" s="184"/>
      <c r="CK62" s="174">
        <f t="shared" si="60"/>
        <v>0</v>
      </c>
      <c r="CL62" s="227"/>
      <c r="CM62" s="354"/>
      <c r="CN62" s="418"/>
      <c r="CO62" s="424"/>
    </row>
    <row r="63" spans="1:93" ht="20.100000000000001" customHeight="1" thickBot="1" x14ac:dyDescent="0.3">
      <c r="A63" s="571" t="s">
        <v>142</v>
      </c>
      <c r="B63" s="569" t="s">
        <v>143</v>
      </c>
      <c r="C63" s="26" t="s">
        <v>1</v>
      </c>
      <c r="D63" s="682" t="s">
        <v>29</v>
      </c>
      <c r="E63" s="682" t="s">
        <v>31</v>
      </c>
      <c r="F63" s="683" t="s">
        <v>26</v>
      </c>
      <c r="G63" s="684" t="s">
        <v>25</v>
      </c>
      <c r="H63" s="685"/>
      <c r="I63" s="805" t="s">
        <v>48</v>
      </c>
      <c r="J63" s="684" t="s">
        <v>24</v>
      </c>
      <c r="K63" s="684" t="s">
        <v>24</v>
      </c>
      <c r="L63" s="687"/>
      <c r="M63" s="687"/>
      <c r="N63" s="684" t="s">
        <v>24</v>
      </c>
      <c r="O63" s="688" t="s">
        <v>25</v>
      </c>
      <c r="P63" s="686"/>
      <c r="Q63" s="689"/>
      <c r="R63" s="684" t="s">
        <v>24</v>
      </c>
      <c r="S63" s="434"/>
      <c r="T63" s="441"/>
      <c r="U63" s="476"/>
      <c r="V63" s="412"/>
      <c r="W63" s="412"/>
      <c r="X63" s="432"/>
      <c r="Y63" s="432"/>
      <c r="Z63" s="412"/>
      <c r="AA63" s="429"/>
      <c r="AB63" s="476"/>
      <c r="AC63" s="432"/>
      <c r="AD63" s="412"/>
      <c r="AE63" s="412"/>
      <c r="AF63" s="432"/>
      <c r="AG63" s="432"/>
      <c r="AH63" s="429"/>
      <c r="AI63" s="204">
        <f>COUNTIF($D63:AH63,"D")</f>
        <v>4</v>
      </c>
      <c r="AJ63" s="180">
        <f t="shared" si="14"/>
        <v>2</v>
      </c>
      <c r="AK63" s="180">
        <f t="shared" si="15"/>
        <v>1</v>
      </c>
      <c r="AL63" s="180">
        <f t="shared" si="16"/>
        <v>0</v>
      </c>
      <c r="AM63" s="180">
        <f t="shared" si="17"/>
        <v>0</v>
      </c>
      <c r="AN63" s="180">
        <f t="shared" si="18"/>
        <v>1</v>
      </c>
      <c r="AO63" s="180">
        <f t="shared" si="19"/>
        <v>0</v>
      </c>
      <c r="AP63" s="180">
        <f t="shared" si="20"/>
        <v>1</v>
      </c>
      <c r="AQ63" s="180">
        <f t="shared" si="21"/>
        <v>0</v>
      </c>
      <c r="AR63" s="180">
        <f t="shared" si="22"/>
        <v>0</v>
      </c>
      <c r="AS63" s="180">
        <f t="shared" si="23"/>
        <v>0</v>
      </c>
      <c r="AT63" s="180">
        <f t="shared" si="24"/>
        <v>0</v>
      </c>
      <c r="AU63" s="180">
        <f t="shared" si="25"/>
        <v>0</v>
      </c>
      <c r="AV63" s="180">
        <f t="shared" si="26"/>
        <v>0</v>
      </c>
      <c r="AW63" s="180">
        <f t="shared" si="27"/>
        <v>0</v>
      </c>
      <c r="AX63" s="180">
        <f t="shared" si="28"/>
        <v>0</v>
      </c>
      <c r="AY63" s="180">
        <f t="shared" si="29"/>
        <v>0</v>
      </c>
      <c r="AZ63" s="180">
        <f t="shared" si="30"/>
        <v>0</v>
      </c>
      <c r="BA63" s="181">
        <f t="shared" si="31"/>
        <v>7</v>
      </c>
      <c r="BB63" s="343"/>
      <c r="BC63" s="344">
        <f t="shared" si="32"/>
        <v>3</v>
      </c>
      <c r="BD63" s="342"/>
      <c r="BE63" s="339"/>
      <c r="BF63" s="175">
        <f t="shared" si="33"/>
        <v>0</v>
      </c>
      <c r="BG63" s="176">
        <f t="shared" si="34"/>
        <v>0</v>
      </c>
      <c r="BH63" s="177">
        <f t="shared" si="35"/>
        <v>0</v>
      </c>
      <c r="BI63" s="178">
        <f t="shared" si="36"/>
        <v>0</v>
      </c>
      <c r="BJ63" s="179">
        <f t="shared" si="37"/>
        <v>1</v>
      </c>
      <c r="BK63" s="180">
        <f t="shared" si="38"/>
        <v>0</v>
      </c>
      <c r="BL63" s="180">
        <f t="shared" si="39"/>
        <v>0</v>
      </c>
      <c r="BM63" s="180">
        <f t="shared" si="40"/>
        <v>0</v>
      </c>
      <c r="BN63" s="180">
        <f t="shared" si="41"/>
        <v>0</v>
      </c>
      <c r="BO63" s="180">
        <f t="shared" si="42"/>
        <v>0</v>
      </c>
      <c r="BP63" s="181">
        <f t="shared" si="43"/>
        <v>0</v>
      </c>
      <c r="BQ63" s="379">
        <f t="shared" si="44"/>
        <v>0.5</v>
      </c>
      <c r="BR63" s="179">
        <f t="shared" si="45"/>
        <v>0</v>
      </c>
      <c r="BS63" s="180">
        <f t="shared" si="46"/>
        <v>1</v>
      </c>
      <c r="BT63" s="181">
        <f t="shared" si="47"/>
        <v>0</v>
      </c>
      <c r="BU63" s="182">
        <f t="shared" si="48"/>
        <v>0.5</v>
      </c>
      <c r="BV63" s="175">
        <f t="shared" si="49"/>
        <v>0</v>
      </c>
      <c r="BW63" s="176">
        <f t="shared" si="50"/>
        <v>0</v>
      </c>
      <c r="BX63" s="193">
        <f t="shared" si="51"/>
        <v>0</v>
      </c>
      <c r="BY63" s="194">
        <f t="shared" si="52"/>
        <v>0</v>
      </c>
      <c r="BZ63" s="179">
        <f t="shared" si="53"/>
        <v>0</v>
      </c>
      <c r="CA63" s="180">
        <f t="shared" si="54"/>
        <v>0</v>
      </c>
      <c r="CB63" s="180">
        <f t="shared" si="55"/>
        <v>0</v>
      </c>
      <c r="CC63" s="180">
        <f t="shared" si="12"/>
        <v>0</v>
      </c>
      <c r="CD63" s="180">
        <f t="shared" si="56"/>
        <v>0</v>
      </c>
      <c r="CE63" s="180">
        <f t="shared" si="57"/>
        <v>0</v>
      </c>
      <c r="CF63" s="181">
        <f t="shared" si="58"/>
        <v>0</v>
      </c>
      <c r="CG63" s="195">
        <f t="shared" si="59"/>
        <v>0</v>
      </c>
      <c r="CH63" s="183"/>
      <c r="CI63" s="184"/>
      <c r="CJ63" s="184"/>
      <c r="CK63" s="174">
        <f t="shared" si="60"/>
        <v>0.5</v>
      </c>
      <c r="CL63" s="227"/>
      <c r="CM63" s="354"/>
      <c r="CN63" s="418">
        <v>1</v>
      </c>
      <c r="CO63" s="424">
        <v>12</v>
      </c>
    </row>
    <row r="64" spans="1:93" ht="20.100000000000001" customHeight="1" thickBot="1" x14ac:dyDescent="0.3">
      <c r="A64" s="626" t="s">
        <v>144</v>
      </c>
      <c r="B64" s="569" t="s">
        <v>145</v>
      </c>
      <c r="C64" s="26" t="s">
        <v>1</v>
      </c>
      <c r="D64" s="693"/>
      <c r="E64" s="694" t="s">
        <v>26</v>
      </c>
      <c r="F64" s="695" t="s">
        <v>31</v>
      </c>
      <c r="G64" s="696" t="s">
        <v>31</v>
      </c>
      <c r="H64" s="697" t="s">
        <v>27</v>
      </c>
      <c r="I64" s="698"/>
      <c r="J64" s="696" t="s">
        <v>24</v>
      </c>
      <c r="K64" s="696" t="s">
        <v>26</v>
      </c>
      <c r="L64" s="699"/>
      <c r="M64" s="699"/>
      <c r="N64" s="696" t="s">
        <v>24</v>
      </c>
      <c r="O64" s="700" t="s">
        <v>25</v>
      </c>
      <c r="P64" s="698" t="s">
        <v>57</v>
      </c>
      <c r="Q64" s="701" t="s">
        <v>31</v>
      </c>
      <c r="R64" s="696" t="s">
        <v>24</v>
      </c>
      <c r="S64" s="433"/>
      <c r="T64" s="414"/>
      <c r="U64" s="433"/>
      <c r="V64" s="409"/>
      <c r="W64" s="409"/>
      <c r="X64" s="409"/>
      <c r="Y64" s="409"/>
      <c r="Z64" s="409"/>
      <c r="AA64" s="414"/>
      <c r="AB64" s="433"/>
      <c r="AC64" s="409"/>
      <c r="AD64" s="409"/>
      <c r="AE64" s="409"/>
      <c r="AF64" s="409"/>
      <c r="AG64" s="479"/>
      <c r="AH64" s="414"/>
      <c r="AI64" s="204">
        <f>COUNTIF($D64:AH64,"D")</f>
        <v>3</v>
      </c>
      <c r="AJ64" s="180">
        <f t="shared" si="14"/>
        <v>1</v>
      </c>
      <c r="AK64" s="180">
        <f t="shared" si="15"/>
        <v>2</v>
      </c>
      <c r="AL64" s="180">
        <f t="shared" si="16"/>
        <v>1</v>
      </c>
      <c r="AM64" s="180">
        <f t="shared" si="17"/>
        <v>0</v>
      </c>
      <c r="AN64" s="180">
        <f t="shared" si="18"/>
        <v>0</v>
      </c>
      <c r="AO64" s="180">
        <f t="shared" si="19"/>
        <v>0</v>
      </c>
      <c r="AP64" s="180">
        <f t="shared" si="20"/>
        <v>3</v>
      </c>
      <c r="AQ64" s="180">
        <f t="shared" si="21"/>
        <v>0</v>
      </c>
      <c r="AR64" s="180">
        <f t="shared" si="22"/>
        <v>0</v>
      </c>
      <c r="AS64" s="180">
        <f t="shared" si="23"/>
        <v>0</v>
      </c>
      <c r="AT64" s="180">
        <f t="shared" si="24"/>
        <v>0</v>
      </c>
      <c r="AU64" s="180">
        <f t="shared" si="25"/>
        <v>0</v>
      </c>
      <c r="AV64" s="180">
        <f t="shared" si="26"/>
        <v>0</v>
      </c>
      <c r="AW64" s="180">
        <f t="shared" si="27"/>
        <v>0</v>
      </c>
      <c r="AX64" s="180">
        <f t="shared" si="28"/>
        <v>0</v>
      </c>
      <c r="AY64" s="180">
        <f t="shared" si="29"/>
        <v>0</v>
      </c>
      <c r="AZ64" s="180">
        <f t="shared" si="30"/>
        <v>0</v>
      </c>
      <c r="BA64" s="181">
        <f t="shared" si="31"/>
        <v>7</v>
      </c>
      <c r="BB64" s="343"/>
      <c r="BC64" s="344">
        <f t="shared" si="32"/>
        <v>2.5</v>
      </c>
      <c r="BD64" s="342"/>
      <c r="BE64" s="339"/>
      <c r="BF64" s="175">
        <f t="shared" si="33"/>
        <v>1</v>
      </c>
      <c r="BG64" s="176">
        <f t="shared" si="34"/>
        <v>0.5</v>
      </c>
      <c r="BH64" s="177">
        <f t="shared" si="35"/>
        <v>4.1666666666666664E-2</v>
      </c>
      <c r="BI64" s="178">
        <f t="shared" si="36"/>
        <v>0.45833333333333331</v>
      </c>
      <c r="BJ64" s="179">
        <f t="shared" si="37"/>
        <v>0</v>
      </c>
      <c r="BK64" s="180">
        <f t="shared" si="38"/>
        <v>0</v>
      </c>
      <c r="BL64" s="180">
        <f t="shared" si="39"/>
        <v>0</v>
      </c>
      <c r="BM64" s="180">
        <f t="shared" si="40"/>
        <v>0</v>
      </c>
      <c r="BN64" s="180">
        <f t="shared" si="41"/>
        <v>0</v>
      </c>
      <c r="BO64" s="180">
        <f t="shared" si="42"/>
        <v>0</v>
      </c>
      <c r="BP64" s="181">
        <f t="shared" si="43"/>
        <v>0</v>
      </c>
      <c r="BQ64" s="379">
        <f t="shared" si="44"/>
        <v>0</v>
      </c>
      <c r="BR64" s="179">
        <f t="shared" si="45"/>
        <v>0</v>
      </c>
      <c r="BS64" s="180">
        <f t="shared" si="46"/>
        <v>0</v>
      </c>
      <c r="BT64" s="181">
        <f t="shared" si="47"/>
        <v>0</v>
      </c>
      <c r="BU64" s="182">
        <f t="shared" si="48"/>
        <v>0</v>
      </c>
      <c r="BV64" s="175">
        <f t="shared" si="49"/>
        <v>0</v>
      </c>
      <c r="BW64" s="176">
        <f t="shared" si="50"/>
        <v>0</v>
      </c>
      <c r="BX64" s="193">
        <f t="shared" si="51"/>
        <v>0</v>
      </c>
      <c r="BY64" s="194">
        <f t="shared" si="52"/>
        <v>0</v>
      </c>
      <c r="BZ64" s="179">
        <f t="shared" si="53"/>
        <v>0</v>
      </c>
      <c r="CA64" s="180">
        <f t="shared" si="54"/>
        <v>0</v>
      </c>
      <c r="CB64" s="180">
        <f t="shared" si="55"/>
        <v>0</v>
      </c>
      <c r="CC64" s="180">
        <f t="shared" si="12"/>
        <v>0</v>
      </c>
      <c r="CD64" s="180">
        <f t="shared" si="56"/>
        <v>0</v>
      </c>
      <c r="CE64" s="180">
        <f t="shared" si="57"/>
        <v>0</v>
      </c>
      <c r="CF64" s="181">
        <f t="shared" si="58"/>
        <v>0</v>
      </c>
      <c r="CG64" s="195">
        <f t="shared" si="59"/>
        <v>0</v>
      </c>
      <c r="CH64" s="183"/>
      <c r="CI64" s="184"/>
      <c r="CJ64" s="184"/>
      <c r="CK64" s="174">
        <f t="shared" si="60"/>
        <v>0.5</v>
      </c>
      <c r="CL64" s="227"/>
      <c r="CM64" s="354"/>
      <c r="CN64" s="418">
        <v>1</v>
      </c>
      <c r="CO64" s="424">
        <v>12</v>
      </c>
    </row>
    <row r="65" spans="1:93" ht="20.100000000000001" customHeight="1" thickBot="1" x14ac:dyDescent="0.3">
      <c r="A65" s="571" t="s">
        <v>146</v>
      </c>
      <c r="B65" s="569" t="s">
        <v>147</v>
      </c>
      <c r="C65" s="26" t="s">
        <v>2</v>
      </c>
      <c r="D65" s="675"/>
      <c r="E65" s="675" t="s">
        <v>26</v>
      </c>
      <c r="F65" s="676" t="s">
        <v>26</v>
      </c>
      <c r="G65" s="454" t="s">
        <v>31</v>
      </c>
      <c r="H65" s="489"/>
      <c r="I65" s="494"/>
      <c r="J65" s="454" t="s">
        <v>24</v>
      </c>
      <c r="K65" s="454" t="s">
        <v>25</v>
      </c>
      <c r="L65" s="490"/>
      <c r="M65" s="490"/>
      <c r="N65" s="454" t="s">
        <v>24</v>
      </c>
      <c r="O65" s="455" t="s">
        <v>25</v>
      </c>
      <c r="P65" s="494"/>
      <c r="Q65" s="492"/>
      <c r="R65" s="454" t="s">
        <v>24</v>
      </c>
      <c r="S65" s="433"/>
      <c r="T65" s="478"/>
      <c r="U65" s="473"/>
      <c r="V65" s="409"/>
      <c r="W65" s="409"/>
      <c r="X65" s="479"/>
      <c r="Y65" s="479"/>
      <c r="Z65" s="409"/>
      <c r="AA65" s="414"/>
      <c r="AB65" s="473"/>
      <c r="AC65" s="479"/>
      <c r="AD65" s="409"/>
      <c r="AE65" s="409"/>
      <c r="AF65" s="479"/>
      <c r="AG65" s="479"/>
      <c r="AH65" s="414"/>
      <c r="AI65" s="204">
        <f>COUNTIF($D65:AH65,"D")</f>
        <v>3</v>
      </c>
      <c r="AJ65" s="180">
        <f t="shared" si="14"/>
        <v>2</v>
      </c>
      <c r="AK65" s="180">
        <f t="shared" si="15"/>
        <v>2</v>
      </c>
      <c r="AL65" s="180">
        <f t="shared" si="16"/>
        <v>0</v>
      </c>
      <c r="AM65" s="180">
        <f t="shared" si="17"/>
        <v>0</v>
      </c>
      <c r="AN65" s="180">
        <f t="shared" si="18"/>
        <v>0</v>
      </c>
      <c r="AO65" s="180">
        <f t="shared" si="19"/>
        <v>0</v>
      </c>
      <c r="AP65" s="180">
        <f t="shared" si="20"/>
        <v>1</v>
      </c>
      <c r="AQ65" s="180">
        <f t="shared" si="21"/>
        <v>0</v>
      </c>
      <c r="AR65" s="180">
        <f t="shared" si="22"/>
        <v>0</v>
      </c>
      <c r="AS65" s="180">
        <f t="shared" si="23"/>
        <v>0</v>
      </c>
      <c r="AT65" s="180">
        <f t="shared" si="24"/>
        <v>0</v>
      </c>
      <c r="AU65" s="180">
        <f t="shared" si="25"/>
        <v>0</v>
      </c>
      <c r="AV65" s="180">
        <f t="shared" si="26"/>
        <v>0</v>
      </c>
      <c r="AW65" s="180">
        <f t="shared" si="27"/>
        <v>0</v>
      </c>
      <c r="AX65" s="180">
        <f t="shared" si="28"/>
        <v>0</v>
      </c>
      <c r="AY65" s="180">
        <f t="shared" si="29"/>
        <v>0</v>
      </c>
      <c r="AZ65" s="180">
        <f t="shared" si="30"/>
        <v>0</v>
      </c>
      <c r="BA65" s="181">
        <f t="shared" si="31"/>
        <v>7</v>
      </c>
      <c r="BB65" s="343"/>
      <c r="BC65" s="344">
        <f t="shared" si="32"/>
        <v>2.5</v>
      </c>
      <c r="BD65" s="342"/>
      <c r="BE65" s="339"/>
      <c r="BF65" s="175">
        <f t="shared" si="33"/>
        <v>0</v>
      </c>
      <c r="BG65" s="176">
        <f t="shared" si="34"/>
        <v>0</v>
      </c>
      <c r="BH65" s="177">
        <f t="shared" si="35"/>
        <v>0</v>
      </c>
      <c r="BI65" s="178">
        <f t="shared" si="36"/>
        <v>0</v>
      </c>
      <c r="BJ65" s="179">
        <f t="shared" si="37"/>
        <v>0</v>
      </c>
      <c r="BK65" s="180">
        <f t="shared" si="38"/>
        <v>0</v>
      </c>
      <c r="BL65" s="180">
        <f t="shared" si="39"/>
        <v>0</v>
      </c>
      <c r="BM65" s="180">
        <f t="shared" si="40"/>
        <v>0</v>
      </c>
      <c r="BN65" s="180">
        <f t="shared" si="41"/>
        <v>0</v>
      </c>
      <c r="BO65" s="180">
        <f t="shared" si="42"/>
        <v>0</v>
      </c>
      <c r="BP65" s="181">
        <f t="shared" si="43"/>
        <v>0</v>
      </c>
      <c r="BQ65" s="379">
        <f t="shared" si="44"/>
        <v>0</v>
      </c>
      <c r="BR65" s="179">
        <f t="shared" si="45"/>
        <v>0</v>
      </c>
      <c r="BS65" s="180">
        <f t="shared" si="46"/>
        <v>0</v>
      </c>
      <c r="BT65" s="181">
        <f t="shared" si="47"/>
        <v>0</v>
      </c>
      <c r="BU65" s="182">
        <f t="shared" si="48"/>
        <v>0</v>
      </c>
      <c r="BV65" s="175">
        <f t="shared" si="49"/>
        <v>0</v>
      </c>
      <c r="BW65" s="176">
        <f t="shared" si="50"/>
        <v>0</v>
      </c>
      <c r="BX65" s="193">
        <f t="shared" si="51"/>
        <v>0</v>
      </c>
      <c r="BY65" s="194">
        <f t="shared" si="52"/>
        <v>0</v>
      </c>
      <c r="BZ65" s="179">
        <f t="shared" si="53"/>
        <v>0</v>
      </c>
      <c r="CA65" s="180">
        <f t="shared" si="54"/>
        <v>0</v>
      </c>
      <c r="CB65" s="180">
        <f t="shared" si="55"/>
        <v>0</v>
      </c>
      <c r="CC65" s="180">
        <f t="shared" si="12"/>
        <v>0</v>
      </c>
      <c r="CD65" s="180">
        <f t="shared" si="56"/>
        <v>0</v>
      </c>
      <c r="CE65" s="180">
        <f t="shared" si="57"/>
        <v>0</v>
      </c>
      <c r="CF65" s="181">
        <f t="shared" si="58"/>
        <v>0</v>
      </c>
      <c r="CG65" s="195">
        <f t="shared" si="59"/>
        <v>0</v>
      </c>
      <c r="CH65" s="183"/>
      <c r="CI65" s="184"/>
      <c r="CJ65" s="184"/>
      <c r="CK65" s="174">
        <f t="shared" si="60"/>
        <v>0</v>
      </c>
      <c r="CL65" s="227"/>
      <c r="CM65" s="354"/>
      <c r="CN65" s="418">
        <v>0</v>
      </c>
      <c r="CO65" s="424">
        <v>0</v>
      </c>
    </row>
    <row r="66" spans="1:93" ht="20.100000000000001" customHeight="1" thickBot="1" x14ac:dyDescent="0.3">
      <c r="A66" s="571" t="s">
        <v>148</v>
      </c>
      <c r="B66" s="569" t="s">
        <v>149</v>
      </c>
      <c r="C66" s="26" t="s">
        <v>2</v>
      </c>
      <c r="D66" s="655" t="s">
        <v>29</v>
      </c>
      <c r="E66" s="655" t="s">
        <v>24</v>
      </c>
      <c r="F66" s="410" t="s">
        <v>26</v>
      </c>
      <c r="G66" s="409" t="s">
        <v>24</v>
      </c>
      <c r="H66" s="478"/>
      <c r="I66" s="473"/>
      <c r="J66" s="409" t="s">
        <v>24</v>
      </c>
      <c r="K66" s="409" t="s">
        <v>25</v>
      </c>
      <c r="L66" s="471"/>
      <c r="M66" s="471"/>
      <c r="N66" s="409" t="s">
        <v>24</v>
      </c>
      <c r="O66" s="414" t="s">
        <v>25</v>
      </c>
      <c r="P66" s="473"/>
      <c r="Q66" s="479"/>
      <c r="R66" s="409" t="s">
        <v>26</v>
      </c>
      <c r="S66" s="433"/>
      <c r="T66" s="414"/>
      <c r="U66" s="433"/>
      <c r="V66" s="409"/>
      <c r="W66" s="409"/>
      <c r="X66" s="409"/>
      <c r="Y66" s="409"/>
      <c r="Z66" s="409"/>
      <c r="AA66" s="414"/>
      <c r="AB66" s="433"/>
      <c r="AC66" s="409"/>
      <c r="AD66" s="409"/>
      <c r="AE66" s="409"/>
      <c r="AF66" s="409"/>
      <c r="AG66" s="409"/>
      <c r="AH66" s="414"/>
      <c r="AI66" s="204">
        <f>COUNTIF($D66:AH66,"D")</f>
        <v>4</v>
      </c>
      <c r="AJ66" s="180">
        <f t="shared" ref="AJ66:AJ78" si="64">COUNTIF($D66:$AH66,"N")</f>
        <v>2</v>
      </c>
      <c r="AK66" s="180">
        <f t="shared" ref="AK66:AK78" si="65">COUNTIF($D66:$AH66,"DT")</f>
        <v>2</v>
      </c>
      <c r="AL66" s="180">
        <f t="shared" ref="AL66:AL78" si="66">COUNTIF($D66:$AH66,"NT")</f>
        <v>0</v>
      </c>
      <c r="AM66" s="180">
        <f t="shared" ref="AM66:AM78" si="67">COUNTIF($D66:$AH66,"Naf")</f>
        <v>0</v>
      </c>
      <c r="AN66" s="180">
        <f t="shared" ref="AN66:AN78" si="68">COUNTIF($D66:$AH66,"DF")</f>
        <v>1</v>
      </c>
      <c r="AO66" s="180">
        <f t="shared" ref="AO66:AO78" si="69">COUNTIF($D66:$AH66,"NF")</f>
        <v>0</v>
      </c>
      <c r="AP66" s="180">
        <f t="shared" ref="AP66:AP78" si="70">COUNTIF($D66:$AH66,"t")</f>
        <v>0</v>
      </c>
      <c r="AQ66" s="180">
        <f t="shared" ref="AQ66:AQ78" si="71">COUNTIF($D66:$AH66,"FE")</f>
        <v>0</v>
      </c>
      <c r="AR66" s="180">
        <f t="shared" ref="AR66:AR78" si="72">COUNTIF($D66:$AH66,"FO")</f>
        <v>0</v>
      </c>
      <c r="AS66" s="180">
        <f t="shared" ref="AS66:AS78" si="73">COUNTIF($D66:$AH66,"DS")</f>
        <v>0</v>
      </c>
      <c r="AT66" s="180">
        <f t="shared" ref="AT66:AT78" si="74">COUNTIF($D66:$AH66,"DISP")</f>
        <v>0</v>
      </c>
      <c r="AU66" s="180">
        <f t="shared" ref="AU66:AU78" si="75">COUNTIF($D66:$AH66,"L")</f>
        <v>0</v>
      </c>
      <c r="AV66" s="180">
        <f t="shared" ref="AV66:AV78" si="76">COUNTIF($D66:$AH66,"B")</f>
        <v>0</v>
      </c>
      <c r="AW66" s="180">
        <f t="shared" ref="AW66:AW78" si="77">COUNTIF($D66:$AH66,"SA")</f>
        <v>0</v>
      </c>
      <c r="AX66" s="180">
        <f t="shared" ref="AX66:AX78" si="78">COUNTIF($D66:$AH66,"SE")</f>
        <v>0</v>
      </c>
      <c r="AY66" s="180">
        <f t="shared" ref="AY66:AY78" si="79">COUNTIF($D66:$AH66,"TR")</f>
        <v>0</v>
      </c>
      <c r="AZ66" s="180">
        <f t="shared" ref="AZ66:AZ78" si="80">COUNTIF($D66:$AH66,"F")</f>
        <v>0</v>
      </c>
      <c r="BA66" s="181">
        <f t="shared" ref="BA66:BA78" si="81">+AI66+AJ66+AK66+AL66+AQ66+AU66+AV66+AW66+AX66+AY66</f>
        <v>8</v>
      </c>
      <c r="BB66" s="343"/>
      <c r="BC66" s="344">
        <f t="shared" ref="BC66:BC78" si="82">+AI66*$BB$2+AJ66*$BB$6+AL66*$BB$2+AM66*$BB$6+AO66*8/24+AS66*8/24+AT66*8/24+AU66*8/24+AV66*12/24+AW66*8/24+AX66*$BB$2+AY66*8/24+BJ66*(0/24)+(AK66*$BC$2)</f>
        <v>3</v>
      </c>
      <c r="BD66" s="342"/>
      <c r="BE66" s="339"/>
      <c r="BF66" s="175">
        <f t="shared" ref="BF66:BF78" si="83">COUNTIF($D66:$AH66,"DTS")+COUNTIF($D66:$AH66,"NTS")</f>
        <v>0</v>
      </c>
      <c r="BG66" s="176">
        <f t="shared" ref="BG66:BG78" si="84">+BF66*12/24</f>
        <v>0</v>
      </c>
      <c r="BH66" s="177">
        <f t="shared" ref="BH66:BH78" si="85">+BG66/12+BN66*(1/24)</f>
        <v>0</v>
      </c>
      <c r="BI66" s="178">
        <f t="shared" ref="BI66:BI78" si="86">+BG66-BH66+(BN66*(3/24))+(BP66*(8/24))</f>
        <v>0</v>
      </c>
      <c r="BJ66" s="179">
        <f t="shared" ref="BJ66:BJ78" si="87">COUNTIF($D66:$AH66,"DTS5S")</f>
        <v>0</v>
      </c>
      <c r="BK66" s="180">
        <f t="shared" ref="BK66:BK78" si="88">COUNTIF($D66:$AH66,"NTS5S")</f>
        <v>0</v>
      </c>
      <c r="BL66" s="180">
        <f t="shared" ref="BL66:BL78" si="89">COUNTIF($D66:$AH66,"DTSDS")</f>
        <v>0</v>
      </c>
      <c r="BM66" s="180">
        <f t="shared" ref="BM66:BM78" si="90">COUNTIF($D66:$AH66,"NTSDS")</f>
        <v>0</v>
      </c>
      <c r="BN66" s="180">
        <f t="shared" ref="BN66:BN78" si="91">COUNTIF($D66:$AH66,"NTSAF")</f>
        <v>0</v>
      </c>
      <c r="BO66" s="180">
        <f t="shared" ref="BO66:BO78" si="92">COUNTIF($D66:$AH66,"DTSF")</f>
        <v>0</v>
      </c>
      <c r="BP66" s="181">
        <f t="shared" ref="BP66:BP78" si="93">COUNTIF($D66:$AH66,"NTSF")</f>
        <v>0</v>
      </c>
      <c r="BQ66" s="379">
        <f t="shared" ref="BQ66:BQ78" si="94">+(BM66+BL66+BK66+BJ66)*(12/24)</f>
        <v>0</v>
      </c>
      <c r="BR66" s="179">
        <f t="shared" ref="BR66:BR78" si="95">COUNTIF($D66:$AH66,"NAF")+$BR$8</f>
        <v>0</v>
      </c>
      <c r="BS66" s="180">
        <f t="shared" ref="BS66:BS78" si="96">COUNTIF($D66:$AH66,"DF")</f>
        <v>1</v>
      </c>
      <c r="BT66" s="181">
        <f t="shared" ref="BT66:BT78" si="97">COUNTIF($D66:$AH66,"NF")</f>
        <v>0</v>
      </c>
      <c r="BU66" s="182">
        <f t="shared" ref="BU66:BU78" si="98">BR66*(8/24)+BS66*(12/24)+BT66*(4/24)+BN66*(8/24)+BO66*(12/24)+BP66*(4/24)</f>
        <v>0.5</v>
      </c>
      <c r="BV66" s="175">
        <f t="shared" ref="BV66:BV78" si="99">COUNTIF($D66:$AH66,"DTS1")+COUNTIF($D66:$AH66,"NTS1")</f>
        <v>0</v>
      </c>
      <c r="BW66" s="176">
        <f t="shared" ref="BW66:BW78" si="100">+BV66*12/24</f>
        <v>0</v>
      </c>
      <c r="BX66" s="193">
        <f t="shared" ref="BX66:BX78" si="101">+BW66/12+CD66*(1/24)</f>
        <v>0</v>
      </c>
      <c r="BY66" s="194">
        <f t="shared" ref="BY66:BY78" si="102">+BW66-BX66+(CD66*(3/24))+(CF66*(8/24))</f>
        <v>0</v>
      </c>
      <c r="BZ66" s="179">
        <f t="shared" ref="BZ66:BZ78" si="103">COUNTIF($D66:$AH66,"DTS5S1")</f>
        <v>0</v>
      </c>
      <c r="CA66" s="180">
        <f t="shared" ref="CA66:CA78" si="104">COUNTIF($D66:$AH66,"NTS5S1")</f>
        <v>0</v>
      </c>
      <c r="CB66" s="180">
        <f t="shared" ref="CB66:CB78" si="105">COUNTIF($D66:$AH66,"DTSDS1")</f>
        <v>0</v>
      </c>
      <c r="CC66" s="180">
        <f t="shared" ref="CC66:CC78" si="106">COUNTIF($D66:$AH66,"NTSDS1")</f>
        <v>0</v>
      </c>
      <c r="CD66" s="180">
        <f t="shared" ref="CD66:CD78" si="107">COUNTIF($D66:$AH66,"NTSAF1")</f>
        <v>0</v>
      </c>
      <c r="CE66" s="180">
        <f t="shared" ref="CE66:CE78" si="108">COUNTIF($D66:$AH66,"DTSF1")</f>
        <v>0</v>
      </c>
      <c r="CF66" s="181">
        <f t="shared" ref="CF66:CF78" si="109">COUNTIF($D66:$AH66,"NTSF1")</f>
        <v>0</v>
      </c>
      <c r="CG66" s="195">
        <f t="shared" ref="CG66:CG78" si="110">+(CC66+CB66+CA66+CD66+CE66+CF66+BZ66)*(12/24)</f>
        <v>0</v>
      </c>
      <c r="CH66" s="183"/>
      <c r="CI66" s="184"/>
      <c r="CJ66" s="184"/>
      <c r="CK66" s="174">
        <f t="shared" ref="CK66:CK78" si="111">SUM(BQ66)+BG66+BW66+CG66</f>
        <v>0</v>
      </c>
      <c r="CL66" s="227"/>
      <c r="CM66" s="354"/>
      <c r="CN66" s="418">
        <v>0</v>
      </c>
      <c r="CO66" s="424">
        <v>0</v>
      </c>
    </row>
    <row r="67" spans="1:93" s="34" customFormat="1" ht="20.100000000000001" customHeight="1" thickBot="1" x14ac:dyDescent="0.25">
      <c r="A67" s="571" t="s">
        <v>150</v>
      </c>
      <c r="B67" s="569" t="s">
        <v>102</v>
      </c>
      <c r="C67" s="26" t="s">
        <v>2</v>
      </c>
      <c r="D67" s="655" t="s">
        <v>30</v>
      </c>
      <c r="E67" s="655" t="s">
        <v>25</v>
      </c>
      <c r="F67" s="410"/>
      <c r="G67" s="409" t="s">
        <v>25</v>
      </c>
      <c r="H67" s="498"/>
      <c r="I67" s="473" t="s">
        <v>26</v>
      </c>
      <c r="J67" s="409" t="s">
        <v>24</v>
      </c>
      <c r="K67" s="409" t="s">
        <v>25</v>
      </c>
      <c r="L67" s="471" t="s">
        <v>49</v>
      </c>
      <c r="M67" s="471"/>
      <c r="N67" s="409" t="s">
        <v>24</v>
      </c>
      <c r="O67" s="414" t="s">
        <v>25</v>
      </c>
      <c r="P67" s="473"/>
      <c r="Q67" s="479"/>
      <c r="R67" s="409" t="s">
        <v>24</v>
      </c>
      <c r="S67" s="599"/>
      <c r="T67" s="366"/>
      <c r="U67" s="599"/>
      <c r="V67" s="393"/>
      <c r="W67" s="393"/>
      <c r="X67" s="393"/>
      <c r="Y67" s="393"/>
      <c r="Z67" s="393"/>
      <c r="AA67" s="366"/>
      <c r="AB67" s="599"/>
      <c r="AC67" s="393"/>
      <c r="AD67" s="393"/>
      <c r="AE67" s="393"/>
      <c r="AF67" s="393"/>
      <c r="AG67" s="393"/>
      <c r="AH67" s="366"/>
      <c r="AI67" s="204">
        <f>COUNTIF($D67:AH67,"D")</f>
        <v>3</v>
      </c>
      <c r="AJ67" s="180">
        <f t="shared" si="64"/>
        <v>4</v>
      </c>
      <c r="AK67" s="180">
        <f t="shared" si="65"/>
        <v>1</v>
      </c>
      <c r="AL67" s="180">
        <f t="shared" si="66"/>
        <v>0</v>
      </c>
      <c r="AM67" s="180">
        <f t="shared" si="67"/>
        <v>0</v>
      </c>
      <c r="AN67" s="180">
        <f t="shared" si="68"/>
        <v>0</v>
      </c>
      <c r="AO67" s="180">
        <f t="shared" si="69"/>
        <v>1</v>
      </c>
      <c r="AP67" s="180">
        <f t="shared" si="70"/>
        <v>0</v>
      </c>
      <c r="AQ67" s="180">
        <f t="shared" si="71"/>
        <v>0</v>
      </c>
      <c r="AR67" s="180">
        <f t="shared" si="72"/>
        <v>0</v>
      </c>
      <c r="AS67" s="180">
        <f t="shared" si="73"/>
        <v>0</v>
      </c>
      <c r="AT67" s="180">
        <f t="shared" si="74"/>
        <v>0</v>
      </c>
      <c r="AU67" s="180">
        <f t="shared" si="75"/>
        <v>0</v>
      </c>
      <c r="AV67" s="180">
        <f t="shared" si="76"/>
        <v>0</v>
      </c>
      <c r="AW67" s="180">
        <f t="shared" si="77"/>
        <v>0</v>
      </c>
      <c r="AX67" s="180">
        <f t="shared" si="78"/>
        <v>0</v>
      </c>
      <c r="AY67" s="180">
        <f t="shared" si="79"/>
        <v>0</v>
      </c>
      <c r="AZ67" s="180">
        <f t="shared" si="80"/>
        <v>0</v>
      </c>
      <c r="BA67" s="181">
        <f t="shared" si="81"/>
        <v>8</v>
      </c>
      <c r="BB67" s="343"/>
      <c r="BC67" s="344">
        <f t="shared" si="82"/>
        <v>3.8333333333333335</v>
      </c>
      <c r="BD67" s="342"/>
      <c r="BE67" s="339"/>
      <c r="BF67" s="175">
        <f t="shared" si="83"/>
        <v>0</v>
      </c>
      <c r="BG67" s="176">
        <f t="shared" si="84"/>
        <v>0</v>
      </c>
      <c r="BH67" s="177">
        <f t="shared" si="85"/>
        <v>0</v>
      </c>
      <c r="BI67" s="178">
        <f t="shared" si="86"/>
        <v>0</v>
      </c>
      <c r="BJ67" s="179">
        <f t="shared" si="87"/>
        <v>0</v>
      </c>
      <c r="BK67" s="180">
        <f t="shared" si="88"/>
        <v>1</v>
      </c>
      <c r="BL67" s="180">
        <f t="shared" si="89"/>
        <v>0</v>
      </c>
      <c r="BM67" s="180">
        <f t="shared" si="90"/>
        <v>0</v>
      </c>
      <c r="BN67" s="180">
        <f t="shared" si="91"/>
        <v>0</v>
      </c>
      <c r="BO67" s="180">
        <f t="shared" si="92"/>
        <v>0</v>
      </c>
      <c r="BP67" s="181">
        <f t="shared" si="93"/>
        <v>0</v>
      </c>
      <c r="BQ67" s="379">
        <f t="shared" si="94"/>
        <v>0.5</v>
      </c>
      <c r="BR67" s="179">
        <f t="shared" si="95"/>
        <v>0</v>
      </c>
      <c r="BS67" s="180">
        <f t="shared" si="96"/>
        <v>0</v>
      </c>
      <c r="BT67" s="181">
        <f t="shared" si="97"/>
        <v>1</v>
      </c>
      <c r="BU67" s="182">
        <f t="shared" si="98"/>
        <v>0.16666666666666666</v>
      </c>
      <c r="BV67" s="175">
        <f t="shared" si="99"/>
        <v>0</v>
      </c>
      <c r="BW67" s="176">
        <f t="shared" si="100"/>
        <v>0</v>
      </c>
      <c r="BX67" s="193">
        <f t="shared" si="101"/>
        <v>0</v>
      </c>
      <c r="BY67" s="194">
        <f t="shared" si="102"/>
        <v>0</v>
      </c>
      <c r="BZ67" s="179">
        <f t="shared" si="103"/>
        <v>0</v>
      </c>
      <c r="CA67" s="180">
        <f t="shared" si="104"/>
        <v>0</v>
      </c>
      <c r="CB67" s="180">
        <f t="shared" si="105"/>
        <v>0</v>
      </c>
      <c r="CC67" s="180">
        <f t="shared" si="106"/>
        <v>0</v>
      </c>
      <c r="CD67" s="180">
        <f t="shared" si="107"/>
        <v>0</v>
      </c>
      <c r="CE67" s="180">
        <f t="shared" si="108"/>
        <v>0</v>
      </c>
      <c r="CF67" s="181">
        <f t="shared" si="109"/>
        <v>0</v>
      </c>
      <c r="CG67" s="195">
        <f t="shared" si="110"/>
        <v>0</v>
      </c>
      <c r="CH67" s="183"/>
      <c r="CI67" s="184"/>
      <c r="CJ67" s="184"/>
      <c r="CK67" s="174">
        <f t="shared" si="111"/>
        <v>0.5</v>
      </c>
      <c r="CL67" s="356"/>
      <c r="CM67" s="355"/>
      <c r="CN67" s="418">
        <v>1</v>
      </c>
      <c r="CO67" s="424">
        <v>12</v>
      </c>
    </row>
    <row r="68" spans="1:93" s="332" customFormat="1" ht="20.100000000000001" customHeight="1" thickBot="1" x14ac:dyDescent="0.25">
      <c r="A68" s="1661" t="s">
        <v>154</v>
      </c>
      <c r="B68" s="1662" t="s">
        <v>161</v>
      </c>
      <c r="C68" s="26" t="s">
        <v>71</v>
      </c>
      <c r="D68" s="705"/>
      <c r="E68" s="705"/>
      <c r="F68" s="706"/>
      <c r="G68" s="447"/>
      <c r="H68" s="633"/>
      <c r="I68" s="632"/>
      <c r="J68" s="447"/>
      <c r="K68" s="447"/>
      <c r="L68" s="664"/>
      <c r="M68" s="664"/>
      <c r="N68" s="447" t="s">
        <v>24</v>
      </c>
      <c r="O68" s="448" t="s">
        <v>25</v>
      </c>
      <c r="P68" s="632"/>
      <c r="Q68" s="486"/>
      <c r="R68" s="447"/>
      <c r="S68" s="433"/>
      <c r="T68" s="414"/>
      <c r="U68" s="473"/>
      <c r="V68" s="479"/>
      <c r="W68" s="409"/>
      <c r="X68" s="409"/>
      <c r="Y68" s="479"/>
      <c r="Z68" s="479"/>
      <c r="AA68" s="414"/>
      <c r="AB68" s="433"/>
      <c r="AC68" s="479"/>
      <c r="AD68" s="479"/>
      <c r="AE68" s="409"/>
      <c r="AF68" s="409"/>
      <c r="AG68" s="479"/>
      <c r="AH68" s="414"/>
      <c r="AI68" s="204">
        <f>COUNTIF($D68:AH68,"D")</f>
        <v>1</v>
      </c>
      <c r="AJ68" s="180">
        <f t="shared" si="64"/>
        <v>1</v>
      </c>
      <c r="AK68" s="180">
        <f t="shared" si="65"/>
        <v>0</v>
      </c>
      <c r="AL68" s="180">
        <f t="shared" si="66"/>
        <v>0</v>
      </c>
      <c r="AM68" s="180">
        <f t="shared" si="67"/>
        <v>0</v>
      </c>
      <c r="AN68" s="180">
        <f t="shared" si="68"/>
        <v>0</v>
      </c>
      <c r="AO68" s="180">
        <f t="shared" si="69"/>
        <v>0</v>
      </c>
      <c r="AP68" s="180">
        <f t="shared" si="70"/>
        <v>0</v>
      </c>
      <c r="AQ68" s="180">
        <f t="shared" si="71"/>
        <v>0</v>
      </c>
      <c r="AR68" s="180">
        <f t="shared" si="72"/>
        <v>0</v>
      </c>
      <c r="AS68" s="180">
        <f t="shared" si="73"/>
        <v>0</v>
      </c>
      <c r="AT68" s="180">
        <f t="shared" si="74"/>
        <v>0</v>
      </c>
      <c r="AU68" s="180">
        <f t="shared" si="75"/>
        <v>0</v>
      </c>
      <c r="AV68" s="180">
        <f t="shared" si="76"/>
        <v>0</v>
      </c>
      <c r="AW68" s="180">
        <f t="shared" si="77"/>
        <v>0</v>
      </c>
      <c r="AX68" s="180">
        <f t="shared" si="78"/>
        <v>0</v>
      </c>
      <c r="AY68" s="180">
        <f t="shared" si="79"/>
        <v>0</v>
      </c>
      <c r="AZ68" s="180">
        <f t="shared" si="80"/>
        <v>0</v>
      </c>
      <c r="BA68" s="181">
        <f t="shared" si="81"/>
        <v>2</v>
      </c>
      <c r="BB68" s="343"/>
      <c r="BC68" s="344">
        <f t="shared" si="82"/>
        <v>1</v>
      </c>
      <c r="BD68" s="342"/>
      <c r="BE68" s="908">
        <v>1</v>
      </c>
      <c r="BF68" s="175">
        <f t="shared" si="83"/>
        <v>0</v>
      </c>
      <c r="BG68" s="176">
        <f t="shared" si="84"/>
        <v>0</v>
      </c>
      <c r="BH68" s="177">
        <f t="shared" si="85"/>
        <v>0</v>
      </c>
      <c r="BI68" s="178">
        <f t="shared" si="86"/>
        <v>0</v>
      </c>
      <c r="BJ68" s="179">
        <f t="shared" si="87"/>
        <v>0</v>
      </c>
      <c r="BK68" s="180">
        <f t="shared" si="88"/>
        <v>0</v>
      </c>
      <c r="BL68" s="180">
        <f t="shared" si="89"/>
        <v>0</v>
      </c>
      <c r="BM68" s="180">
        <f t="shared" si="90"/>
        <v>0</v>
      </c>
      <c r="BN68" s="180">
        <f t="shared" si="91"/>
        <v>0</v>
      </c>
      <c r="BO68" s="180">
        <f t="shared" si="92"/>
        <v>0</v>
      </c>
      <c r="BP68" s="181">
        <f t="shared" si="93"/>
        <v>0</v>
      </c>
      <c r="BQ68" s="379">
        <f t="shared" si="94"/>
        <v>0</v>
      </c>
      <c r="BR68" s="179">
        <f t="shared" si="95"/>
        <v>0</v>
      </c>
      <c r="BS68" s="180">
        <f t="shared" si="96"/>
        <v>0</v>
      </c>
      <c r="BT68" s="181">
        <f t="shared" si="97"/>
        <v>0</v>
      </c>
      <c r="BU68" s="182">
        <f t="shared" si="98"/>
        <v>0</v>
      </c>
      <c r="BV68" s="175">
        <f t="shared" si="99"/>
        <v>0</v>
      </c>
      <c r="BW68" s="176">
        <f t="shared" si="100"/>
        <v>0</v>
      </c>
      <c r="BX68" s="193">
        <f t="shared" si="101"/>
        <v>0</v>
      </c>
      <c r="BY68" s="194">
        <f t="shared" si="102"/>
        <v>0</v>
      </c>
      <c r="BZ68" s="179">
        <f t="shared" si="103"/>
        <v>0</v>
      </c>
      <c r="CA68" s="180">
        <f t="shared" si="104"/>
        <v>0</v>
      </c>
      <c r="CB68" s="180">
        <f t="shared" si="105"/>
        <v>0</v>
      </c>
      <c r="CC68" s="180">
        <f t="shared" si="106"/>
        <v>0</v>
      </c>
      <c r="CD68" s="180">
        <f t="shared" si="107"/>
        <v>0</v>
      </c>
      <c r="CE68" s="180">
        <f t="shared" si="108"/>
        <v>0</v>
      </c>
      <c r="CF68" s="181">
        <f t="shared" si="109"/>
        <v>0</v>
      </c>
      <c r="CG68" s="195">
        <f t="shared" si="110"/>
        <v>0</v>
      </c>
      <c r="CH68" s="183"/>
      <c r="CI68" s="184"/>
      <c r="CJ68" s="184"/>
      <c r="CK68" s="174">
        <f t="shared" si="111"/>
        <v>0</v>
      </c>
      <c r="CL68" s="356"/>
      <c r="CM68" s="355"/>
      <c r="CN68" s="418">
        <v>0</v>
      </c>
      <c r="CO68" s="831">
        <v>0</v>
      </c>
    </row>
    <row r="69" spans="1:93" s="34" customFormat="1" ht="20.100000000000001" customHeight="1" thickBot="1" x14ac:dyDescent="0.25">
      <c r="A69" s="571" t="s">
        <v>155</v>
      </c>
      <c r="B69" s="569" t="s">
        <v>126</v>
      </c>
      <c r="C69" s="88" t="s">
        <v>3</v>
      </c>
      <c r="D69" s="655"/>
      <c r="E69" s="655"/>
      <c r="F69" s="410"/>
      <c r="G69" s="409"/>
      <c r="H69" s="414"/>
      <c r="I69" s="433"/>
      <c r="J69" s="409"/>
      <c r="K69" s="409"/>
      <c r="L69" s="407"/>
      <c r="M69" s="407" t="s">
        <v>24</v>
      </c>
      <c r="N69" s="409"/>
      <c r="O69" s="414"/>
      <c r="P69" s="433"/>
      <c r="Q69" s="409"/>
      <c r="R69" s="407" t="s">
        <v>25</v>
      </c>
      <c r="S69" s="433"/>
      <c r="T69" s="414"/>
      <c r="U69" s="473"/>
      <c r="V69" s="479"/>
      <c r="W69" s="409"/>
      <c r="X69" s="409"/>
      <c r="Y69" s="479"/>
      <c r="Z69" s="479"/>
      <c r="AA69" s="414"/>
      <c r="AB69" s="433"/>
      <c r="AC69" s="479"/>
      <c r="AD69" s="479"/>
      <c r="AE69" s="409"/>
      <c r="AF69" s="409"/>
      <c r="AG69" s="479"/>
      <c r="AH69" s="414"/>
      <c r="AI69" s="204">
        <f>COUNTIF($D69:AH69,"D")</f>
        <v>1</v>
      </c>
      <c r="AJ69" s="180">
        <f t="shared" si="64"/>
        <v>1</v>
      </c>
      <c r="AK69" s="180">
        <f t="shared" si="65"/>
        <v>0</v>
      </c>
      <c r="AL69" s="180">
        <f t="shared" si="66"/>
        <v>0</v>
      </c>
      <c r="AM69" s="180">
        <f t="shared" si="67"/>
        <v>0</v>
      </c>
      <c r="AN69" s="180">
        <f t="shared" si="68"/>
        <v>0</v>
      </c>
      <c r="AO69" s="180">
        <f t="shared" si="69"/>
        <v>0</v>
      </c>
      <c r="AP69" s="180">
        <f t="shared" si="70"/>
        <v>0</v>
      </c>
      <c r="AQ69" s="180">
        <f t="shared" si="71"/>
        <v>0</v>
      </c>
      <c r="AR69" s="180">
        <f t="shared" si="72"/>
        <v>0</v>
      </c>
      <c r="AS69" s="180">
        <f t="shared" si="73"/>
        <v>0</v>
      </c>
      <c r="AT69" s="180">
        <f t="shared" si="74"/>
        <v>0</v>
      </c>
      <c r="AU69" s="180">
        <f t="shared" si="75"/>
        <v>0</v>
      </c>
      <c r="AV69" s="180">
        <f t="shared" si="76"/>
        <v>0</v>
      </c>
      <c r="AW69" s="180">
        <f t="shared" si="77"/>
        <v>0</v>
      </c>
      <c r="AX69" s="180">
        <f t="shared" si="78"/>
        <v>0</v>
      </c>
      <c r="AY69" s="180">
        <f t="shared" si="79"/>
        <v>0</v>
      </c>
      <c r="AZ69" s="180">
        <f t="shared" si="80"/>
        <v>0</v>
      </c>
      <c r="BA69" s="181">
        <f t="shared" si="81"/>
        <v>2</v>
      </c>
      <c r="BB69" s="343"/>
      <c r="BC69" s="344">
        <f t="shared" si="82"/>
        <v>1</v>
      </c>
      <c r="BD69" s="342"/>
      <c r="BE69" s="339"/>
      <c r="BF69" s="175">
        <f t="shared" si="83"/>
        <v>0</v>
      </c>
      <c r="BG69" s="176">
        <f t="shared" si="84"/>
        <v>0</v>
      </c>
      <c r="BH69" s="177">
        <f t="shared" si="85"/>
        <v>0</v>
      </c>
      <c r="BI69" s="178">
        <f t="shared" si="86"/>
        <v>0</v>
      </c>
      <c r="BJ69" s="179">
        <f t="shared" si="87"/>
        <v>0</v>
      </c>
      <c r="BK69" s="180">
        <f t="shared" si="88"/>
        <v>0</v>
      </c>
      <c r="BL69" s="180">
        <f t="shared" si="89"/>
        <v>0</v>
      </c>
      <c r="BM69" s="180">
        <f t="shared" si="90"/>
        <v>0</v>
      </c>
      <c r="BN69" s="180">
        <f t="shared" si="91"/>
        <v>0</v>
      </c>
      <c r="BO69" s="180">
        <f t="shared" si="92"/>
        <v>0</v>
      </c>
      <c r="BP69" s="181">
        <f t="shared" si="93"/>
        <v>0</v>
      </c>
      <c r="BQ69" s="379">
        <f t="shared" si="94"/>
        <v>0</v>
      </c>
      <c r="BR69" s="179">
        <f t="shared" si="95"/>
        <v>0</v>
      </c>
      <c r="BS69" s="180">
        <f t="shared" si="96"/>
        <v>0</v>
      </c>
      <c r="BT69" s="181">
        <f t="shared" si="97"/>
        <v>0</v>
      </c>
      <c r="BU69" s="182">
        <f t="shared" si="98"/>
        <v>0</v>
      </c>
      <c r="BV69" s="175">
        <f t="shared" si="99"/>
        <v>0</v>
      </c>
      <c r="BW69" s="176">
        <f t="shared" si="100"/>
        <v>0</v>
      </c>
      <c r="BX69" s="193">
        <f t="shared" si="101"/>
        <v>0</v>
      </c>
      <c r="BY69" s="194">
        <f t="shared" si="102"/>
        <v>0</v>
      </c>
      <c r="BZ69" s="179">
        <f t="shared" si="103"/>
        <v>0</v>
      </c>
      <c r="CA69" s="180">
        <f t="shared" si="104"/>
        <v>0</v>
      </c>
      <c r="CB69" s="180">
        <f t="shared" si="105"/>
        <v>0</v>
      </c>
      <c r="CC69" s="180">
        <f t="shared" si="106"/>
        <v>0</v>
      </c>
      <c r="CD69" s="180">
        <f t="shared" si="107"/>
        <v>0</v>
      </c>
      <c r="CE69" s="180">
        <f t="shared" si="108"/>
        <v>0</v>
      </c>
      <c r="CF69" s="181">
        <f t="shared" si="109"/>
        <v>0</v>
      </c>
      <c r="CG69" s="195">
        <f t="shared" si="110"/>
        <v>0</v>
      </c>
      <c r="CH69" s="183"/>
      <c r="CI69" s="184"/>
      <c r="CJ69" s="184"/>
      <c r="CK69" s="174">
        <f t="shared" si="111"/>
        <v>0</v>
      </c>
      <c r="CL69" s="356"/>
      <c r="CM69" s="355"/>
      <c r="CN69" s="418">
        <v>0</v>
      </c>
      <c r="CO69" s="424">
        <v>0</v>
      </c>
    </row>
    <row r="70" spans="1:93" s="34" customFormat="1" ht="20.100000000000001" customHeight="1" thickBot="1" x14ac:dyDescent="0.25">
      <c r="A70" s="571" t="s">
        <v>156</v>
      </c>
      <c r="B70" s="569" t="s">
        <v>130</v>
      </c>
      <c r="C70" s="88" t="s">
        <v>3</v>
      </c>
      <c r="D70" s="655"/>
      <c r="E70" s="655"/>
      <c r="F70" s="410" t="s">
        <v>27</v>
      </c>
      <c r="G70" s="423" t="s">
        <v>25</v>
      </c>
      <c r="H70" s="672"/>
      <c r="I70" s="707"/>
      <c r="J70" s="423"/>
      <c r="K70" s="423"/>
      <c r="L70" s="474"/>
      <c r="M70" s="474"/>
      <c r="N70" s="423"/>
      <c r="O70" s="464"/>
      <c r="P70" s="481"/>
      <c r="Q70" s="474"/>
      <c r="R70" s="423"/>
      <c r="S70" s="433"/>
      <c r="T70" s="414"/>
      <c r="U70" s="473"/>
      <c r="V70" s="479"/>
      <c r="W70" s="409"/>
      <c r="X70" s="409"/>
      <c r="Y70" s="479"/>
      <c r="Z70" s="479"/>
      <c r="AA70" s="414"/>
      <c r="AB70" s="433"/>
      <c r="AC70" s="479"/>
      <c r="AD70" s="479"/>
      <c r="AE70" s="409"/>
      <c r="AF70" s="409"/>
      <c r="AG70" s="479"/>
      <c r="AH70" s="414"/>
      <c r="AI70" s="204">
        <f>COUNTIF($D70:AH70,"D")</f>
        <v>0</v>
      </c>
      <c r="AJ70" s="180">
        <f t="shared" si="64"/>
        <v>1</v>
      </c>
      <c r="AK70" s="180">
        <f t="shared" si="65"/>
        <v>0</v>
      </c>
      <c r="AL70" s="180">
        <f t="shared" si="66"/>
        <v>1</v>
      </c>
      <c r="AM70" s="180">
        <f t="shared" si="67"/>
        <v>0</v>
      </c>
      <c r="AN70" s="180">
        <f t="shared" si="68"/>
        <v>0</v>
      </c>
      <c r="AO70" s="180">
        <f t="shared" si="69"/>
        <v>0</v>
      </c>
      <c r="AP70" s="180">
        <f t="shared" si="70"/>
        <v>0</v>
      </c>
      <c r="AQ70" s="180">
        <f t="shared" si="71"/>
        <v>0</v>
      </c>
      <c r="AR70" s="180">
        <f t="shared" si="72"/>
        <v>0</v>
      </c>
      <c r="AS70" s="180">
        <f t="shared" si="73"/>
        <v>0</v>
      </c>
      <c r="AT70" s="180">
        <f t="shared" si="74"/>
        <v>0</v>
      </c>
      <c r="AU70" s="180">
        <f t="shared" si="75"/>
        <v>0</v>
      </c>
      <c r="AV70" s="180">
        <f t="shared" si="76"/>
        <v>0</v>
      </c>
      <c r="AW70" s="180">
        <f t="shared" si="77"/>
        <v>0</v>
      </c>
      <c r="AX70" s="180">
        <f t="shared" si="78"/>
        <v>0</v>
      </c>
      <c r="AY70" s="180">
        <f t="shared" si="79"/>
        <v>0</v>
      </c>
      <c r="AZ70" s="180">
        <f t="shared" si="80"/>
        <v>0</v>
      </c>
      <c r="BA70" s="181">
        <f t="shared" si="81"/>
        <v>2</v>
      </c>
      <c r="BB70" s="343"/>
      <c r="BC70" s="344">
        <f t="shared" si="82"/>
        <v>1</v>
      </c>
      <c r="BD70" s="342"/>
      <c r="BE70" s="339"/>
      <c r="BF70" s="175">
        <f t="shared" si="83"/>
        <v>0</v>
      </c>
      <c r="BG70" s="176">
        <f t="shared" si="84"/>
        <v>0</v>
      </c>
      <c r="BH70" s="177">
        <f t="shared" si="85"/>
        <v>0</v>
      </c>
      <c r="BI70" s="178">
        <f t="shared" si="86"/>
        <v>0</v>
      </c>
      <c r="BJ70" s="179">
        <f t="shared" si="87"/>
        <v>0</v>
      </c>
      <c r="BK70" s="180">
        <f t="shared" si="88"/>
        <v>0</v>
      </c>
      <c r="BL70" s="180">
        <f t="shared" si="89"/>
        <v>0</v>
      </c>
      <c r="BM70" s="180">
        <f t="shared" si="90"/>
        <v>0</v>
      </c>
      <c r="BN70" s="180">
        <f t="shared" si="91"/>
        <v>0</v>
      </c>
      <c r="BO70" s="180">
        <f t="shared" si="92"/>
        <v>0</v>
      </c>
      <c r="BP70" s="181">
        <f t="shared" si="93"/>
        <v>0</v>
      </c>
      <c r="BQ70" s="379">
        <f t="shared" si="94"/>
        <v>0</v>
      </c>
      <c r="BR70" s="179">
        <f t="shared" si="95"/>
        <v>0</v>
      </c>
      <c r="BS70" s="180">
        <f t="shared" si="96"/>
        <v>0</v>
      </c>
      <c r="BT70" s="181">
        <f t="shared" si="97"/>
        <v>0</v>
      </c>
      <c r="BU70" s="182">
        <f t="shared" si="98"/>
        <v>0</v>
      </c>
      <c r="BV70" s="175">
        <f t="shared" si="99"/>
        <v>0</v>
      </c>
      <c r="BW70" s="176">
        <f t="shared" si="100"/>
        <v>0</v>
      </c>
      <c r="BX70" s="193">
        <f t="shared" si="101"/>
        <v>0</v>
      </c>
      <c r="BY70" s="194">
        <f t="shared" si="102"/>
        <v>0</v>
      </c>
      <c r="BZ70" s="179">
        <f t="shared" si="103"/>
        <v>0</v>
      </c>
      <c r="CA70" s="180">
        <f t="shared" si="104"/>
        <v>0</v>
      </c>
      <c r="CB70" s="180">
        <f t="shared" si="105"/>
        <v>0</v>
      </c>
      <c r="CC70" s="180">
        <f t="shared" si="106"/>
        <v>0</v>
      </c>
      <c r="CD70" s="180">
        <f t="shared" si="107"/>
        <v>0</v>
      </c>
      <c r="CE70" s="180">
        <f t="shared" si="108"/>
        <v>0</v>
      </c>
      <c r="CF70" s="181">
        <f t="shared" si="109"/>
        <v>0</v>
      </c>
      <c r="CG70" s="195">
        <f t="shared" si="110"/>
        <v>0</v>
      </c>
      <c r="CH70" s="183"/>
      <c r="CI70" s="184"/>
      <c r="CJ70" s="184"/>
      <c r="CK70" s="174">
        <f t="shared" si="111"/>
        <v>0</v>
      </c>
      <c r="CL70" s="356"/>
      <c r="CM70" s="355"/>
      <c r="CN70" s="418">
        <v>0</v>
      </c>
      <c r="CO70" s="424">
        <v>0</v>
      </c>
    </row>
    <row r="71" spans="1:93" s="34" customFormat="1" ht="20.100000000000001" customHeight="1" thickBot="1" x14ac:dyDescent="0.25">
      <c r="A71" s="571" t="s">
        <v>158</v>
      </c>
      <c r="B71" s="569" t="s">
        <v>139</v>
      </c>
      <c r="C71" s="88" t="s">
        <v>3</v>
      </c>
      <c r="D71" s="671" t="s">
        <v>30</v>
      </c>
      <c r="E71" s="671" t="s">
        <v>25</v>
      </c>
      <c r="F71" s="423" t="s">
        <v>27</v>
      </c>
      <c r="G71" s="412" t="s">
        <v>31</v>
      </c>
      <c r="H71" s="441" t="s">
        <v>26</v>
      </c>
      <c r="I71" s="476"/>
      <c r="J71" s="412" t="s">
        <v>24</v>
      </c>
      <c r="K71" s="412" t="s">
        <v>26</v>
      </c>
      <c r="L71" s="475"/>
      <c r="M71" s="475"/>
      <c r="N71" s="412" t="s">
        <v>24</v>
      </c>
      <c r="O71" s="429" t="s">
        <v>26</v>
      </c>
      <c r="P71" s="500"/>
      <c r="Q71" s="432" t="s">
        <v>27</v>
      </c>
      <c r="R71" s="421"/>
      <c r="S71" s="433"/>
      <c r="T71" s="414"/>
      <c r="U71" s="473"/>
      <c r="V71" s="479"/>
      <c r="W71" s="409"/>
      <c r="X71" s="409"/>
      <c r="Y71" s="479"/>
      <c r="Z71" s="479"/>
      <c r="AA71" s="414"/>
      <c r="AB71" s="433"/>
      <c r="AC71" s="479"/>
      <c r="AD71" s="479"/>
      <c r="AE71" s="409"/>
      <c r="AF71" s="409"/>
      <c r="AG71" s="479"/>
      <c r="AH71" s="414"/>
      <c r="AI71" s="204">
        <f>COUNTIF($D71:AH71,"D")</f>
        <v>2</v>
      </c>
      <c r="AJ71" s="180">
        <f t="shared" si="64"/>
        <v>1</v>
      </c>
      <c r="AK71" s="180">
        <f t="shared" si="65"/>
        <v>3</v>
      </c>
      <c r="AL71" s="180">
        <f t="shared" si="66"/>
        <v>2</v>
      </c>
      <c r="AM71" s="180">
        <f t="shared" si="67"/>
        <v>0</v>
      </c>
      <c r="AN71" s="180">
        <f t="shared" si="68"/>
        <v>0</v>
      </c>
      <c r="AO71" s="180">
        <f t="shared" si="69"/>
        <v>1</v>
      </c>
      <c r="AP71" s="180">
        <f t="shared" si="70"/>
        <v>1</v>
      </c>
      <c r="AQ71" s="180">
        <f t="shared" si="71"/>
        <v>0</v>
      </c>
      <c r="AR71" s="180">
        <f t="shared" si="72"/>
        <v>0</v>
      </c>
      <c r="AS71" s="180">
        <f t="shared" si="73"/>
        <v>0</v>
      </c>
      <c r="AT71" s="180">
        <f t="shared" si="74"/>
        <v>0</v>
      </c>
      <c r="AU71" s="180">
        <f t="shared" si="75"/>
        <v>0</v>
      </c>
      <c r="AV71" s="180">
        <f t="shared" si="76"/>
        <v>0</v>
      </c>
      <c r="AW71" s="180">
        <f t="shared" si="77"/>
        <v>0</v>
      </c>
      <c r="AX71" s="180">
        <f t="shared" si="78"/>
        <v>0</v>
      </c>
      <c r="AY71" s="180">
        <f t="shared" si="79"/>
        <v>0</v>
      </c>
      <c r="AZ71" s="180">
        <f t="shared" si="80"/>
        <v>0</v>
      </c>
      <c r="BA71" s="181">
        <f t="shared" si="81"/>
        <v>8</v>
      </c>
      <c r="BB71" s="343"/>
      <c r="BC71" s="344">
        <f t="shared" si="82"/>
        <v>2.8333333333333335</v>
      </c>
      <c r="BD71" s="342"/>
      <c r="BE71" s="339"/>
      <c r="BF71" s="175">
        <f t="shared" si="83"/>
        <v>0</v>
      </c>
      <c r="BG71" s="176">
        <f t="shared" si="84"/>
        <v>0</v>
      </c>
      <c r="BH71" s="177">
        <f t="shared" si="85"/>
        <v>0</v>
      </c>
      <c r="BI71" s="178">
        <f t="shared" si="86"/>
        <v>0</v>
      </c>
      <c r="BJ71" s="179">
        <f t="shared" si="87"/>
        <v>0</v>
      </c>
      <c r="BK71" s="180">
        <f t="shared" si="88"/>
        <v>0</v>
      </c>
      <c r="BL71" s="180">
        <f t="shared" si="89"/>
        <v>0</v>
      </c>
      <c r="BM71" s="180">
        <f t="shared" si="90"/>
        <v>0</v>
      </c>
      <c r="BN71" s="180">
        <f t="shared" si="91"/>
        <v>0</v>
      </c>
      <c r="BO71" s="180">
        <f t="shared" si="92"/>
        <v>0</v>
      </c>
      <c r="BP71" s="181">
        <f t="shared" si="93"/>
        <v>0</v>
      </c>
      <c r="BQ71" s="379">
        <f t="shared" si="94"/>
        <v>0</v>
      </c>
      <c r="BR71" s="179">
        <f t="shared" si="95"/>
        <v>0</v>
      </c>
      <c r="BS71" s="180">
        <f t="shared" si="96"/>
        <v>0</v>
      </c>
      <c r="BT71" s="181">
        <f t="shared" si="97"/>
        <v>1</v>
      </c>
      <c r="BU71" s="182">
        <f t="shared" si="98"/>
        <v>0.16666666666666666</v>
      </c>
      <c r="BV71" s="175">
        <f t="shared" si="99"/>
        <v>0</v>
      </c>
      <c r="BW71" s="176">
        <f t="shared" si="100"/>
        <v>0</v>
      </c>
      <c r="BX71" s="193">
        <f t="shared" si="101"/>
        <v>0</v>
      </c>
      <c r="BY71" s="194">
        <f t="shared" si="102"/>
        <v>0</v>
      </c>
      <c r="BZ71" s="179">
        <f t="shared" si="103"/>
        <v>0</v>
      </c>
      <c r="CA71" s="180">
        <f t="shared" si="104"/>
        <v>0</v>
      </c>
      <c r="CB71" s="180">
        <f t="shared" si="105"/>
        <v>0</v>
      </c>
      <c r="CC71" s="180">
        <f t="shared" si="106"/>
        <v>0</v>
      </c>
      <c r="CD71" s="180">
        <f t="shared" si="107"/>
        <v>0</v>
      </c>
      <c r="CE71" s="180">
        <f t="shared" si="108"/>
        <v>0</v>
      </c>
      <c r="CF71" s="181">
        <f t="shared" si="109"/>
        <v>0</v>
      </c>
      <c r="CG71" s="195">
        <f t="shared" si="110"/>
        <v>0</v>
      </c>
      <c r="CH71" s="183"/>
      <c r="CI71" s="184"/>
      <c r="CJ71" s="184"/>
      <c r="CK71" s="174">
        <f t="shared" si="111"/>
        <v>0</v>
      </c>
      <c r="CL71" s="356"/>
      <c r="CM71" s="355"/>
      <c r="CN71" s="418">
        <v>0</v>
      </c>
      <c r="CO71" s="424">
        <v>0</v>
      </c>
    </row>
    <row r="72" spans="1:93" s="34" customFormat="1" ht="20.100000000000001" customHeight="1" thickBot="1" x14ac:dyDescent="0.25">
      <c r="A72" s="571" t="s">
        <v>160</v>
      </c>
      <c r="B72" s="569" t="s">
        <v>86</v>
      </c>
      <c r="C72" s="88" t="s">
        <v>3</v>
      </c>
      <c r="D72" s="671" t="s">
        <v>30</v>
      </c>
      <c r="E72" s="671" t="s">
        <v>25</v>
      </c>
      <c r="F72" s="423"/>
      <c r="G72" s="412" t="s">
        <v>25</v>
      </c>
      <c r="H72" s="441"/>
      <c r="I72" s="476"/>
      <c r="J72" s="412" t="s">
        <v>24</v>
      </c>
      <c r="K72" s="412" t="s">
        <v>25</v>
      </c>
      <c r="L72" s="475"/>
      <c r="M72" s="475"/>
      <c r="N72" s="412" t="s">
        <v>24</v>
      </c>
      <c r="O72" s="429" t="s">
        <v>25</v>
      </c>
      <c r="P72" s="476"/>
      <c r="Q72" s="432"/>
      <c r="R72" s="412" t="s">
        <v>24</v>
      </c>
      <c r="S72" s="556"/>
      <c r="T72" s="555"/>
      <c r="U72" s="554"/>
      <c r="V72" s="567"/>
      <c r="W72" s="224"/>
      <c r="X72" s="224"/>
      <c r="Y72" s="567"/>
      <c r="Z72" s="567"/>
      <c r="AA72" s="555"/>
      <c r="AB72" s="556"/>
      <c r="AC72" s="567"/>
      <c r="AD72" s="567"/>
      <c r="AE72" s="224"/>
      <c r="AF72" s="224"/>
      <c r="AG72" s="567"/>
      <c r="AH72" s="453"/>
      <c r="AI72" s="204">
        <f>COUNTIF($D72:AH72,"D")</f>
        <v>3</v>
      </c>
      <c r="AJ72" s="180">
        <f t="shared" si="64"/>
        <v>4</v>
      </c>
      <c r="AK72" s="180">
        <f t="shared" si="65"/>
        <v>0</v>
      </c>
      <c r="AL72" s="180">
        <f t="shared" si="66"/>
        <v>0</v>
      </c>
      <c r="AM72" s="180">
        <f t="shared" si="67"/>
        <v>0</v>
      </c>
      <c r="AN72" s="180">
        <f t="shared" si="68"/>
        <v>0</v>
      </c>
      <c r="AO72" s="180">
        <f t="shared" si="69"/>
        <v>1</v>
      </c>
      <c r="AP72" s="180">
        <f t="shared" si="70"/>
        <v>0</v>
      </c>
      <c r="AQ72" s="180">
        <f t="shared" si="71"/>
        <v>0</v>
      </c>
      <c r="AR72" s="180">
        <f t="shared" si="72"/>
        <v>0</v>
      </c>
      <c r="AS72" s="180">
        <f t="shared" si="73"/>
        <v>0</v>
      </c>
      <c r="AT72" s="180">
        <f t="shared" si="74"/>
        <v>0</v>
      </c>
      <c r="AU72" s="180">
        <f t="shared" si="75"/>
        <v>0</v>
      </c>
      <c r="AV72" s="180">
        <f t="shared" si="76"/>
        <v>0</v>
      </c>
      <c r="AW72" s="180">
        <f t="shared" si="77"/>
        <v>0</v>
      </c>
      <c r="AX72" s="180">
        <f t="shared" si="78"/>
        <v>0</v>
      </c>
      <c r="AY72" s="180">
        <f t="shared" si="79"/>
        <v>0</v>
      </c>
      <c r="AZ72" s="180">
        <f t="shared" si="80"/>
        <v>0</v>
      </c>
      <c r="BA72" s="181">
        <f t="shared" si="81"/>
        <v>7</v>
      </c>
      <c r="BB72" s="343"/>
      <c r="BC72" s="344">
        <f t="shared" si="82"/>
        <v>3.8333333333333335</v>
      </c>
      <c r="BD72" s="342"/>
      <c r="BE72" s="339"/>
      <c r="BF72" s="175">
        <f t="shared" si="83"/>
        <v>0</v>
      </c>
      <c r="BG72" s="176">
        <f t="shared" si="84"/>
        <v>0</v>
      </c>
      <c r="BH72" s="177">
        <f t="shared" si="85"/>
        <v>0</v>
      </c>
      <c r="BI72" s="178">
        <f t="shared" si="86"/>
        <v>0</v>
      </c>
      <c r="BJ72" s="179">
        <f t="shared" si="87"/>
        <v>0</v>
      </c>
      <c r="BK72" s="180">
        <f t="shared" si="88"/>
        <v>0</v>
      </c>
      <c r="BL72" s="180">
        <f t="shared" si="89"/>
        <v>0</v>
      </c>
      <c r="BM72" s="180">
        <f t="shared" si="90"/>
        <v>0</v>
      </c>
      <c r="BN72" s="180">
        <f t="shared" si="91"/>
        <v>0</v>
      </c>
      <c r="BO72" s="180">
        <f t="shared" si="92"/>
        <v>0</v>
      </c>
      <c r="BP72" s="181">
        <f t="shared" si="93"/>
        <v>0</v>
      </c>
      <c r="BQ72" s="379">
        <f t="shared" si="94"/>
        <v>0</v>
      </c>
      <c r="BR72" s="179">
        <f t="shared" si="95"/>
        <v>0</v>
      </c>
      <c r="BS72" s="180">
        <f t="shared" si="96"/>
        <v>0</v>
      </c>
      <c r="BT72" s="181">
        <f t="shared" si="97"/>
        <v>1</v>
      </c>
      <c r="BU72" s="182">
        <f t="shared" si="98"/>
        <v>0.16666666666666666</v>
      </c>
      <c r="BV72" s="175">
        <f t="shared" si="99"/>
        <v>0</v>
      </c>
      <c r="BW72" s="176">
        <f t="shared" si="100"/>
        <v>0</v>
      </c>
      <c r="BX72" s="193">
        <f t="shared" si="101"/>
        <v>0</v>
      </c>
      <c r="BY72" s="194">
        <f t="shared" si="102"/>
        <v>0</v>
      </c>
      <c r="BZ72" s="179">
        <f t="shared" si="103"/>
        <v>0</v>
      </c>
      <c r="CA72" s="180">
        <f t="shared" si="104"/>
        <v>0</v>
      </c>
      <c r="CB72" s="180">
        <f t="shared" si="105"/>
        <v>0</v>
      </c>
      <c r="CC72" s="180">
        <f t="shared" si="106"/>
        <v>0</v>
      </c>
      <c r="CD72" s="180">
        <f t="shared" si="107"/>
        <v>0</v>
      </c>
      <c r="CE72" s="180">
        <f t="shared" si="108"/>
        <v>0</v>
      </c>
      <c r="CF72" s="181">
        <f t="shared" si="109"/>
        <v>0</v>
      </c>
      <c r="CG72" s="195">
        <f t="shared" si="110"/>
        <v>0</v>
      </c>
      <c r="CH72" s="183"/>
      <c r="CI72" s="184"/>
      <c r="CJ72" s="184"/>
      <c r="CK72" s="174">
        <f t="shared" si="111"/>
        <v>0</v>
      </c>
      <c r="CL72" s="356"/>
      <c r="CM72" s="355"/>
      <c r="CN72" s="418">
        <v>0</v>
      </c>
      <c r="CO72" s="424">
        <v>0</v>
      </c>
    </row>
    <row r="73" spans="1:93" s="34" customFormat="1" ht="20.100000000000001" customHeight="1" thickBot="1" x14ac:dyDescent="0.25">
      <c r="A73" s="571" t="s">
        <v>162</v>
      </c>
      <c r="B73" s="569" t="s">
        <v>170</v>
      </c>
      <c r="C73" s="88" t="s">
        <v>3</v>
      </c>
      <c r="D73" s="671" t="s">
        <v>37</v>
      </c>
      <c r="E73" s="671" t="s">
        <v>37</v>
      </c>
      <c r="F73" s="423" t="s">
        <v>37</v>
      </c>
      <c r="G73" s="412"/>
      <c r="H73" s="429"/>
      <c r="I73" s="433" t="s">
        <v>37</v>
      </c>
      <c r="J73" s="409" t="s">
        <v>37</v>
      </c>
      <c r="K73" s="409" t="s">
        <v>37</v>
      </c>
      <c r="L73" s="409" t="s">
        <v>37</v>
      </c>
      <c r="M73" s="409" t="s">
        <v>37</v>
      </c>
      <c r="N73" s="408"/>
      <c r="O73" s="465"/>
      <c r="P73" s="433" t="s">
        <v>37</v>
      </c>
      <c r="Q73" s="409" t="s">
        <v>37</v>
      </c>
      <c r="R73" s="406" t="s">
        <v>37</v>
      </c>
      <c r="S73" s="383"/>
      <c r="T73" s="485"/>
      <c r="U73" s="532"/>
      <c r="V73" s="533"/>
      <c r="W73" s="484"/>
      <c r="X73" s="484"/>
      <c r="Y73" s="533"/>
      <c r="Z73" s="533"/>
      <c r="AA73" s="485"/>
      <c r="AB73" s="383"/>
      <c r="AC73" s="533"/>
      <c r="AD73" s="533"/>
      <c r="AE73" s="484"/>
      <c r="AF73" s="484"/>
      <c r="AG73" s="531"/>
      <c r="AH73" s="448"/>
      <c r="AI73" s="204">
        <f>COUNTIF($D73:AH73,"D")</f>
        <v>0</v>
      </c>
      <c r="AJ73" s="180">
        <f t="shared" si="64"/>
        <v>0</v>
      </c>
      <c r="AK73" s="180">
        <f t="shared" si="65"/>
        <v>0</v>
      </c>
      <c r="AL73" s="180">
        <f t="shared" si="66"/>
        <v>0</v>
      </c>
      <c r="AM73" s="180">
        <f t="shared" si="67"/>
        <v>0</v>
      </c>
      <c r="AN73" s="180">
        <f t="shared" si="68"/>
        <v>0</v>
      </c>
      <c r="AO73" s="180">
        <f t="shared" si="69"/>
        <v>0</v>
      </c>
      <c r="AP73" s="180">
        <f t="shared" si="70"/>
        <v>0</v>
      </c>
      <c r="AQ73" s="180">
        <f t="shared" si="71"/>
        <v>0</v>
      </c>
      <c r="AR73" s="180">
        <f t="shared" si="72"/>
        <v>0</v>
      </c>
      <c r="AS73" s="180">
        <f t="shared" si="73"/>
        <v>0</v>
      </c>
      <c r="AT73" s="180">
        <f t="shared" si="74"/>
        <v>0</v>
      </c>
      <c r="AU73" s="180">
        <f t="shared" si="75"/>
        <v>0</v>
      </c>
      <c r="AV73" s="180">
        <f t="shared" si="76"/>
        <v>11</v>
      </c>
      <c r="AW73" s="180">
        <f t="shared" si="77"/>
        <v>0</v>
      </c>
      <c r="AX73" s="180">
        <f t="shared" si="78"/>
        <v>0</v>
      </c>
      <c r="AY73" s="180">
        <f t="shared" si="79"/>
        <v>0</v>
      </c>
      <c r="AZ73" s="180">
        <f t="shared" si="80"/>
        <v>0</v>
      </c>
      <c r="BA73" s="181">
        <f t="shared" si="81"/>
        <v>11</v>
      </c>
      <c r="BB73" s="343"/>
      <c r="BC73" s="344">
        <f t="shared" si="82"/>
        <v>5.5</v>
      </c>
      <c r="BD73" s="342"/>
      <c r="BE73" s="339"/>
      <c r="BF73" s="175">
        <f t="shared" si="83"/>
        <v>0</v>
      </c>
      <c r="BG73" s="176">
        <f t="shared" si="84"/>
        <v>0</v>
      </c>
      <c r="BH73" s="177">
        <f t="shared" si="85"/>
        <v>0</v>
      </c>
      <c r="BI73" s="178">
        <f t="shared" si="86"/>
        <v>0</v>
      </c>
      <c r="BJ73" s="179">
        <f t="shared" si="87"/>
        <v>0</v>
      </c>
      <c r="BK73" s="180">
        <f t="shared" si="88"/>
        <v>0</v>
      </c>
      <c r="BL73" s="180">
        <f t="shared" si="89"/>
        <v>0</v>
      </c>
      <c r="BM73" s="180">
        <f t="shared" si="90"/>
        <v>0</v>
      </c>
      <c r="BN73" s="180">
        <f t="shared" si="91"/>
        <v>0</v>
      </c>
      <c r="BO73" s="180">
        <f t="shared" si="92"/>
        <v>0</v>
      </c>
      <c r="BP73" s="181">
        <f t="shared" si="93"/>
        <v>0</v>
      </c>
      <c r="BQ73" s="379">
        <f t="shared" si="94"/>
        <v>0</v>
      </c>
      <c r="BR73" s="179">
        <f t="shared" si="95"/>
        <v>0</v>
      </c>
      <c r="BS73" s="180">
        <f t="shared" si="96"/>
        <v>0</v>
      </c>
      <c r="BT73" s="181">
        <f t="shared" si="97"/>
        <v>0</v>
      </c>
      <c r="BU73" s="182">
        <f t="shared" si="98"/>
        <v>0</v>
      </c>
      <c r="BV73" s="175">
        <f t="shared" si="99"/>
        <v>0</v>
      </c>
      <c r="BW73" s="176">
        <f t="shared" si="100"/>
        <v>0</v>
      </c>
      <c r="BX73" s="193">
        <f t="shared" si="101"/>
        <v>0</v>
      </c>
      <c r="BY73" s="194">
        <f t="shared" si="102"/>
        <v>0</v>
      </c>
      <c r="BZ73" s="179">
        <f t="shared" si="103"/>
        <v>0</v>
      </c>
      <c r="CA73" s="180">
        <f t="shared" si="104"/>
        <v>0</v>
      </c>
      <c r="CB73" s="180">
        <f t="shared" si="105"/>
        <v>0</v>
      </c>
      <c r="CC73" s="180">
        <f t="shared" si="106"/>
        <v>0</v>
      </c>
      <c r="CD73" s="180">
        <f t="shared" si="107"/>
        <v>0</v>
      </c>
      <c r="CE73" s="180">
        <f t="shared" si="108"/>
        <v>0</v>
      </c>
      <c r="CF73" s="181">
        <f t="shared" si="109"/>
        <v>0</v>
      </c>
      <c r="CG73" s="195">
        <f t="shared" si="110"/>
        <v>0</v>
      </c>
      <c r="CH73" s="183"/>
      <c r="CI73" s="184"/>
      <c r="CJ73" s="184"/>
      <c r="CK73" s="174">
        <f t="shared" si="111"/>
        <v>0</v>
      </c>
      <c r="CL73" s="356"/>
      <c r="CM73" s="355"/>
      <c r="CN73" s="418">
        <v>0</v>
      </c>
      <c r="CO73" s="424">
        <v>0</v>
      </c>
    </row>
    <row r="74" spans="1:93" s="332" customFormat="1" ht="20.100000000000001" customHeight="1" thickBot="1" x14ac:dyDescent="0.25">
      <c r="A74" s="571" t="s">
        <v>164</v>
      </c>
      <c r="B74" s="569" t="s">
        <v>166</v>
      </c>
      <c r="C74" s="88" t="s">
        <v>3</v>
      </c>
      <c r="D74" s="671"/>
      <c r="E74" s="671"/>
      <c r="F74" s="423" t="s">
        <v>24</v>
      </c>
      <c r="G74" s="412" t="s">
        <v>25</v>
      </c>
      <c r="H74" s="441"/>
      <c r="I74" s="476"/>
      <c r="J74" s="412" t="s">
        <v>24</v>
      </c>
      <c r="K74" s="412" t="s">
        <v>25</v>
      </c>
      <c r="L74" s="475"/>
      <c r="M74" s="426"/>
      <c r="N74" s="421" t="s">
        <v>58</v>
      </c>
      <c r="O74" s="467" t="s">
        <v>58</v>
      </c>
      <c r="P74" s="500"/>
      <c r="Q74" s="432"/>
      <c r="R74" s="412" t="s">
        <v>24</v>
      </c>
      <c r="S74" s="433"/>
      <c r="T74" s="414"/>
      <c r="U74" s="473"/>
      <c r="V74" s="479"/>
      <c r="W74" s="409"/>
      <c r="X74" s="409"/>
      <c r="Y74" s="479"/>
      <c r="Z74" s="479"/>
      <c r="AA74" s="414"/>
      <c r="AB74" s="433"/>
      <c r="AC74" s="479"/>
      <c r="AD74" s="479"/>
      <c r="AE74" s="409"/>
      <c r="AF74" s="409"/>
      <c r="AG74" s="478"/>
      <c r="AH74" s="414"/>
      <c r="AI74" s="204">
        <f>COUNTIF($D74:AH74,"D")</f>
        <v>3</v>
      </c>
      <c r="AJ74" s="180">
        <f t="shared" si="64"/>
        <v>2</v>
      </c>
      <c r="AK74" s="180">
        <f t="shared" si="65"/>
        <v>0</v>
      </c>
      <c r="AL74" s="180">
        <f t="shared" si="66"/>
        <v>0</v>
      </c>
      <c r="AM74" s="180">
        <f t="shared" si="67"/>
        <v>0</v>
      </c>
      <c r="AN74" s="180">
        <f t="shared" si="68"/>
        <v>0</v>
      </c>
      <c r="AO74" s="180">
        <f t="shared" si="69"/>
        <v>0</v>
      </c>
      <c r="AP74" s="180">
        <f t="shared" si="70"/>
        <v>0</v>
      </c>
      <c r="AQ74" s="180">
        <f t="shared" si="71"/>
        <v>0</v>
      </c>
      <c r="AR74" s="180">
        <f t="shared" si="72"/>
        <v>0</v>
      </c>
      <c r="AS74" s="180">
        <f t="shared" si="73"/>
        <v>0</v>
      </c>
      <c r="AT74" s="180">
        <f t="shared" si="74"/>
        <v>0</v>
      </c>
      <c r="AU74" s="180">
        <f t="shared" si="75"/>
        <v>0</v>
      </c>
      <c r="AV74" s="180">
        <f t="shared" si="76"/>
        <v>0</v>
      </c>
      <c r="AW74" s="180">
        <f t="shared" si="77"/>
        <v>0</v>
      </c>
      <c r="AX74" s="180">
        <f t="shared" si="78"/>
        <v>0</v>
      </c>
      <c r="AY74" s="180">
        <f t="shared" si="79"/>
        <v>0</v>
      </c>
      <c r="AZ74" s="180">
        <f t="shared" si="80"/>
        <v>0</v>
      </c>
      <c r="BA74" s="181">
        <f t="shared" si="81"/>
        <v>5</v>
      </c>
      <c r="BB74" s="343"/>
      <c r="BC74" s="344">
        <f t="shared" si="82"/>
        <v>2.5</v>
      </c>
      <c r="BD74" s="342"/>
      <c r="BE74" s="339"/>
      <c r="BF74" s="175">
        <f t="shared" si="83"/>
        <v>0</v>
      </c>
      <c r="BG74" s="176">
        <f t="shared" si="84"/>
        <v>0</v>
      </c>
      <c r="BH74" s="177">
        <f t="shared" si="85"/>
        <v>0</v>
      </c>
      <c r="BI74" s="178">
        <f t="shared" si="86"/>
        <v>0</v>
      </c>
      <c r="BJ74" s="179">
        <f t="shared" si="87"/>
        <v>0</v>
      </c>
      <c r="BK74" s="180">
        <f t="shared" si="88"/>
        <v>0</v>
      </c>
      <c r="BL74" s="180">
        <f t="shared" si="89"/>
        <v>0</v>
      </c>
      <c r="BM74" s="180">
        <f t="shared" si="90"/>
        <v>0</v>
      </c>
      <c r="BN74" s="180">
        <f t="shared" si="91"/>
        <v>0</v>
      </c>
      <c r="BO74" s="180">
        <f t="shared" si="92"/>
        <v>0</v>
      </c>
      <c r="BP74" s="181">
        <f t="shared" si="93"/>
        <v>0</v>
      </c>
      <c r="BQ74" s="379">
        <f t="shared" si="94"/>
        <v>0</v>
      </c>
      <c r="BR74" s="179">
        <f t="shared" si="95"/>
        <v>0</v>
      </c>
      <c r="BS74" s="180">
        <f t="shared" si="96"/>
        <v>0</v>
      </c>
      <c r="BT74" s="181">
        <f t="shared" si="97"/>
        <v>0</v>
      </c>
      <c r="BU74" s="182">
        <f t="shared" si="98"/>
        <v>0</v>
      </c>
      <c r="BV74" s="175">
        <f t="shared" si="99"/>
        <v>0</v>
      </c>
      <c r="BW74" s="176">
        <f t="shared" si="100"/>
        <v>0</v>
      </c>
      <c r="BX74" s="193">
        <f t="shared" si="101"/>
        <v>0</v>
      </c>
      <c r="BY74" s="194">
        <f t="shared" si="102"/>
        <v>0</v>
      </c>
      <c r="BZ74" s="179">
        <f t="shared" si="103"/>
        <v>0</v>
      </c>
      <c r="CA74" s="180">
        <f t="shared" si="104"/>
        <v>0</v>
      </c>
      <c r="CB74" s="180">
        <f t="shared" si="105"/>
        <v>0</v>
      </c>
      <c r="CC74" s="180">
        <f t="shared" si="106"/>
        <v>0</v>
      </c>
      <c r="CD74" s="180">
        <f t="shared" si="107"/>
        <v>0</v>
      </c>
      <c r="CE74" s="180">
        <f t="shared" si="108"/>
        <v>0</v>
      </c>
      <c r="CF74" s="181">
        <f t="shared" si="109"/>
        <v>0</v>
      </c>
      <c r="CG74" s="195">
        <f t="shared" si="110"/>
        <v>0</v>
      </c>
      <c r="CH74" s="183"/>
      <c r="CI74" s="184"/>
      <c r="CJ74" s="184"/>
      <c r="CK74" s="174">
        <f t="shared" si="111"/>
        <v>0</v>
      </c>
      <c r="CL74" s="356"/>
      <c r="CM74" s="355"/>
      <c r="CN74" s="418">
        <v>0</v>
      </c>
      <c r="CO74" s="424">
        <v>0</v>
      </c>
    </row>
    <row r="75" spans="1:93" s="34" customFormat="1" ht="20.100000000000001" customHeight="1" thickBot="1" x14ac:dyDescent="0.25">
      <c r="A75" s="571" t="s">
        <v>165</v>
      </c>
      <c r="B75" s="569" t="s">
        <v>100</v>
      </c>
      <c r="C75" s="88" t="s">
        <v>3</v>
      </c>
      <c r="D75" s="671"/>
      <c r="E75" s="671"/>
      <c r="F75" s="423" t="s">
        <v>25</v>
      </c>
      <c r="G75" s="412" t="s">
        <v>25</v>
      </c>
      <c r="H75" s="441"/>
      <c r="I75" s="809" t="s">
        <v>48</v>
      </c>
      <c r="J75" s="412" t="s">
        <v>24</v>
      </c>
      <c r="K75" s="412" t="s">
        <v>25</v>
      </c>
      <c r="L75" s="475"/>
      <c r="M75" s="475"/>
      <c r="N75" s="412" t="s">
        <v>24</v>
      </c>
      <c r="O75" s="429" t="s">
        <v>25</v>
      </c>
      <c r="P75" s="476"/>
      <c r="Q75" s="432"/>
      <c r="R75" s="412" t="s">
        <v>24</v>
      </c>
      <c r="S75" s="384"/>
      <c r="T75" s="450"/>
      <c r="U75" s="487"/>
      <c r="V75" s="456"/>
      <c r="W75" s="449"/>
      <c r="X75" s="449"/>
      <c r="Y75" s="456"/>
      <c r="Z75" s="456"/>
      <c r="AA75" s="450"/>
      <c r="AB75" s="384"/>
      <c r="AC75" s="456"/>
      <c r="AD75" s="456"/>
      <c r="AE75" s="449"/>
      <c r="AF75" s="449"/>
      <c r="AG75" s="496"/>
      <c r="AH75" s="437"/>
      <c r="AI75" s="204">
        <f>COUNTIF($D75:AH75,"D")</f>
        <v>3</v>
      </c>
      <c r="AJ75" s="180">
        <f t="shared" si="64"/>
        <v>4</v>
      </c>
      <c r="AK75" s="180">
        <f t="shared" si="65"/>
        <v>0</v>
      </c>
      <c r="AL75" s="180">
        <f t="shared" si="66"/>
        <v>0</v>
      </c>
      <c r="AM75" s="180">
        <f t="shared" si="67"/>
        <v>0</v>
      </c>
      <c r="AN75" s="180">
        <f t="shared" si="68"/>
        <v>0</v>
      </c>
      <c r="AO75" s="180">
        <f t="shared" si="69"/>
        <v>0</v>
      </c>
      <c r="AP75" s="180">
        <f t="shared" si="70"/>
        <v>0</v>
      </c>
      <c r="AQ75" s="180">
        <f t="shared" si="71"/>
        <v>0</v>
      </c>
      <c r="AR75" s="180">
        <f t="shared" si="72"/>
        <v>0</v>
      </c>
      <c r="AS75" s="180">
        <f t="shared" si="73"/>
        <v>0</v>
      </c>
      <c r="AT75" s="180">
        <f t="shared" si="74"/>
        <v>0</v>
      </c>
      <c r="AU75" s="180">
        <f t="shared" si="75"/>
        <v>0</v>
      </c>
      <c r="AV75" s="180">
        <f t="shared" si="76"/>
        <v>0</v>
      </c>
      <c r="AW75" s="180">
        <f t="shared" si="77"/>
        <v>0</v>
      </c>
      <c r="AX75" s="180">
        <f t="shared" si="78"/>
        <v>0</v>
      </c>
      <c r="AY75" s="180">
        <f t="shared" si="79"/>
        <v>0</v>
      </c>
      <c r="AZ75" s="180">
        <f t="shared" si="80"/>
        <v>0</v>
      </c>
      <c r="BA75" s="181">
        <f t="shared" si="81"/>
        <v>7</v>
      </c>
      <c r="BB75" s="343"/>
      <c r="BC75" s="344">
        <f t="shared" si="82"/>
        <v>3.5</v>
      </c>
      <c r="BD75" s="342"/>
      <c r="BE75" s="339"/>
      <c r="BF75" s="175">
        <f t="shared" si="83"/>
        <v>0</v>
      </c>
      <c r="BG75" s="176">
        <f t="shared" si="84"/>
        <v>0</v>
      </c>
      <c r="BH75" s="177">
        <f t="shared" si="85"/>
        <v>0</v>
      </c>
      <c r="BI75" s="178">
        <f t="shared" si="86"/>
        <v>0</v>
      </c>
      <c r="BJ75" s="179">
        <f t="shared" si="87"/>
        <v>1</v>
      </c>
      <c r="BK75" s="180">
        <f t="shared" si="88"/>
        <v>0</v>
      </c>
      <c r="BL75" s="180">
        <f t="shared" si="89"/>
        <v>0</v>
      </c>
      <c r="BM75" s="180">
        <f t="shared" si="90"/>
        <v>0</v>
      </c>
      <c r="BN75" s="180">
        <f t="shared" si="91"/>
        <v>0</v>
      </c>
      <c r="BO75" s="180">
        <f t="shared" si="92"/>
        <v>0</v>
      </c>
      <c r="BP75" s="181">
        <f t="shared" si="93"/>
        <v>0</v>
      </c>
      <c r="BQ75" s="379">
        <f t="shared" si="94"/>
        <v>0.5</v>
      </c>
      <c r="BR75" s="179">
        <f t="shared" si="95"/>
        <v>0</v>
      </c>
      <c r="BS75" s="180">
        <f t="shared" si="96"/>
        <v>0</v>
      </c>
      <c r="BT75" s="181">
        <f t="shared" si="97"/>
        <v>0</v>
      </c>
      <c r="BU75" s="182">
        <f t="shared" si="98"/>
        <v>0</v>
      </c>
      <c r="BV75" s="175">
        <f t="shared" si="99"/>
        <v>0</v>
      </c>
      <c r="BW75" s="176">
        <f t="shared" si="100"/>
        <v>0</v>
      </c>
      <c r="BX75" s="193">
        <f t="shared" si="101"/>
        <v>0</v>
      </c>
      <c r="BY75" s="194">
        <f t="shared" si="102"/>
        <v>0</v>
      </c>
      <c r="BZ75" s="179">
        <f t="shared" si="103"/>
        <v>0</v>
      </c>
      <c r="CA75" s="180">
        <f t="shared" si="104"/>
        <v>0</v>
      </c>
      <c r="CB75" s="180">
        <f t="shared" si="105"/>
        <v>0</v>
      </c>
      <c r="CC75" s="180">
        <f t="shared" si="106"/>
        <v>0</v>
      </c>
      <c r="CD75" s="180">
        <f t="shared" si="107"/>
        <v>0</v>
      </c>
      <c r="CE75" s="180">
        <f t="shared" si="108"/>
        <v>0</v>
      </c>
      <c r="CF75" s="181">
        <f t="shared" si="109"/>
        <v>0</v>
      </c>
      <c r="CG75" s="195">
        <f t="shared" si="110"/>
        <v>0</v>
      </c>
      <c r="CH75" s="183"/>
      <c r="CI75" s="184"/>
      <c r="CJ75" s="184"/>
      <c r="CK75" s="174">
        <f t="shared" si="111"/>
        <v>0.5</v>
      </c>
      <c r="CL75" s="356"/>
      <c r="CM75" s="355"/>
      <c r="CN75" s="418">
        <v>1</v>
      </c>
      <c r="CO75" s="424">
        <v>12</v>
      </c>
    </row>
    <row r="76" spans="1:93" s="34" customFormat="1" ht="20.100000000000001" customHeight="1" thickBot="1" x14ac:dyDescent="0.25">
      <c r="A76" s="571" t="s">
        <v>167</v>
      </c>
      <c r="B76" s="850" t="s">
        <v>335</v>
      </c>
      <c r="C76" s="26" t="s">
        <v>3</v>
      </c>
      <c r="D76" s="671"/>
      <c r="E76" s="671"/>
      <c r="F76" s="423"/>
      <c r="G76" s="412"/>
      <c r="H76" s="441"/>
      <c r="I76" s="476"/>
      <c r="J76" s="412"/>
      <c r="K76" s="412"/>
      <c r="L76" s="475"/>
      <c r="M76" s="475"/>
      <c r="N76" s="412"/>
      <c r="O76" s="429"/>
      <c r="P76" s="476"/>
      <c r="Q76" s="432"/>
      <c r="R76" s="412"/>
      <c r="S76" s="556"/>
      <c r="T76" s="555"/>
      <c r="U76" s="554"/>
      <c r="V76" s="567"/>
      <c r="W76" s="224"/>
      <c r="X76" s="224"/>
      <c r="Y76" s="567"/>
      <c r="Z76" s="567"/>
      <c r="AA76" s="555"/>
      <c r="AB76" s="556"/>
      <c r="AC76" s="224"/>
      <c r="AD76" s="224"/>
      <c r="AE76" s="224"/>
      <c r="AF76" s="224"/>
      <c r="AG76" s="567"/>
      <c r="AH76" s="455"/>
      <c r="AI76" s="204">
        <f>COUNTIF($D76:AH76,"D")</f>
        <v>0</v>
      </c>
      <c r="AJ76" s="180">
        <f t="shared" si="64"/>
        <v>0</v>
      </c>
      <c r="AK76" s="180">
        <f t="shared" si="65"/>
        <v>0</v>
      </c>
      <c r="AL76" s="180">
        <f t="shared" si="66"/>
        <v>0</v>
      </c>
      <c r="AM76" s="180">
        <f t="shared" si="67"/>
        <v>0</v>
      </c>
      <c r="AN76" s="180">
        <f t="shared" si="68"/>
        <v>0</v>
      </c>
      <c r="AO76" s="180">
        <f t="shared" si="69"/>
        <v>0</v>
      </c>
      <c r="AP76" s="180">
        <f t="shared" si="70"/>
        <v>0</v>
      </c>
      <c r="AQ76" s="180">
        <f t="shared" si="71"/>
        <v>0</v>
      </c>
      <c r="AR76" s="180">
        <f t="shared" si="72"/>
        <v>0</v>
      </c>
      <c r="AS76" s="180">
        <f t="shared" si="73"/>
        <v>0</v>
      </c>
      <c r="AT76" s="180">
        <f t="shared" si="74"/>
        <v>0</v>
      </c>
      <c r="AU76" s="180">
        <f t="shared" si="75"/>
        <v>0</v>
      </c>
      <c r="AV76" s="180">
        <f t="shared" si="76"/>
        <v>0</v>
      </c>
      <c r="AW76" s="180">
        <f t="shared" si="77"/>
        <v>0</v>
      </c>
      <c r="AX76" s="180">
        <f t="shared" si="78"/>
        <v>0</v>
      </c>
      <c r="AY76" s="180">
        <f t="shared" si="79"/>
        <v>0</v>
      </c>
      <c r="AZ76" s="180">
        <f t="shared" si="80"/>
        <v>0</v>
      </c>
      <c r="BA76" s="181">
        <f t="shared" si="81"/>
        <v>0</v>
      </c>
      <c r="BB76" s="343"/>
      <c r="BC76" s="344">
        <f t="shared" si="82"/>
        <v>0</v>
      </c>
      <c r="BD76" s="342"/>
      <c r="BE76" s="339"/>
      <c r="BF76" s="175">
        <f t="shared" si="83"/>
        <v>0</v>
      </c>
      <c r="BG76" s="176">
        <f t="shared" si="84"/>
        <v>0</v>
      </c>
      <c r="BH76" s="177">
        <f t="shared" si="85"/>
        <v>0</v>
      </c>
      <c r="BI76" s="178">
        <f t="shared" si="86"/>
        <v>0</v>
      </c>
      <c r="BJ76" s="179">
        <f t="shared" si="87"/>
        <v>0</v>
      </c>
      <c r="BK76" s="180">
        <f t="shared" si="88"/>
        <v>0</v>
      </c>
      <c r="BL76" s="180">
        <f t="shared" si="89"/>
        <v>0</v>
      </c>
      <c r="BM76" s="180">
        <f t="shared" si="90"/>
        <v>0</v>
      </c>
      <c r="BN76" s="180">
        <f t="shared" si="91"/>
        <v>0</v>
      </c>
      <c r="BO76" s="180">
        <f t="shared" si="92"/>
        <v>0</v>
      </c>
      <c r="BP76" s="181">
        <f t="shared" si="93"/>
        <v>0</v>
      </c>
      <c r="BQ76" s="379">
        <f t="shared" si="94"/>
        <v>0</v>
      </c>
      <c r="BR76" s="179">
        <f t="shared" si="95"/>
        <v>0</v>
      </c>
      <c r="BS76" s="180">
        <f t="shared" si="96"/>
        <v>0</v>
      </c>
      <c r="BT76" s="181">
        <f t="shared" si="97"/>
        <v>0</v>
      </c>
      <c r="BU76" s="182">
        <f t="shared" si="98"/>
        <v>0</v>
      </c>
      <c r="BV76" s="175">
        <f t="shared" si="99"/>
        <v>0</v>
      </c>
      <c r="BW76" s="176">
        <f t="shared" si="100"/>
        <v>0</v>
      </c>
      <c r="BX76" s="193">
        <f t="shared" si="101"/>
        <v>0</v>
      </c>
      <c r="BY76" s="194">
        <f t="shared" si="102"/>
        <v>0</v>
      </c>
      <c r="BZ76" s="179">
        <f t="shared" si="103"/>
        <v>0</v>
      </c>
      <c r="CA76" s="180">
        <f t="shared" si="104"/>
        <v>0</v>
      </c>
      <c r="CB76" s="180">
        <f t="shared" si="105"/>
        <v>0</v>
      </c>
      <c r="CC76" s="180">
        <f t="shared" si="106"/>
        <v>0</v>
      </c>
      <c r="CD76" s="180">
        <f t="shared" si="107"/>
        <v>0</v>
      </c>
      <c r="CE76" s="180">
        <f t="shared" si="108"/>
        <v>0</v>
      </c>
      <c r="CF76" s="181">
        <f t="shared" si="109"/>
        <v>0</v>
      </c>
      <c r="CG76" s="195">
        <f t="shared" si="110"/>
        <v>0</v>
      </c>
      <c r="CH76" s="183"/>
      <c r="CI76" s="184"/>
      <c r="CJ76" s="184"/>
      <c r="CK76" s="174">
        <f t="shared" si="111"/>
        <v>0</v>
      </c>
      <c r="CL76" s="356"/>
      <c r="CM76" s="355"/>
      <c r="CN76" s="418">
        <v>0</v>
      </c>
      <c r="CO76" s="424">
        <v>0</v>
      </c>
    </row>
    <row r="77" spans="1:93" s="34" customFormat="1" ht="20.100000000000001" customHeight="1" thickBot="1" x14ac:dyDescent="0.25">
      <c r="A77" s="571" t="s">
        <v>169</v>
      </c>
      <c r="B77" s="850" t="s">
        <v>336</v>
      </c>
      <c r="C77" s="26" t="s">
        <v>3</v>
      </c>
      <c r="D77" s="434"/>
      <c r="E77" s="432"/>
      <c r="F77" s="432"/>
      <c r="G77" s="412"/>
      <c r="H77" s="429"/>
      <c r="I77" s="476"/>
      <c r="J77" s="432"/>
      <c r="K77" s="412"/>
      <c r="L77" s="412"/>
      <c r="M77" s="432"/>
      <c r="N77" s="432"/>
      <c r="O77" s="429"/>
      <c r="P77" s="434"/>
      <c r="Q77" s="432"/>
      <c r="R77" s="432"/>
      <c r="S77" s="556"/>
      <c r="T77" s="555"/>
      <c r="U77" s="554"/>
      <c r="V77" s="567"/>
      <c r="W77" s="224"/>
      <c r="X77" s="224"/>
      <c r="Y77" s="567"/>
      <c r="Z77" s="567"/>
      <c r="AA77" s="555"/>
      <c r="AB77" s="556"/>
      <c r="AC77" s="224"/>
      <c r="AD77" s="224"/>
      <c r="AE77" s="224"/>
      <c r="AF77" s="224"/>
      <c r="AG77" s="567"/>
      <c r="AH77" s="414"/>
      <c r="AI77" s="204">
        <f>COUNTIF($D77:AH77,"D")</f>
        <v>0</v>
      </c>
      <c r="AJ77" s="180">
        <f t="shared" si="64"/>
        <v>0</v>
      </c>
      <c r="AK77" s="180">
        <f t="shared" si="65"/>
        <v>0</v>
      </c>
      <c r="AL77" s="180">
        <f t="shared" si="66"/>
        <v>0</v>
      </c>
      <c r="AM77" s="180">
        <f t="shared" si="67"/>
        <v>0</v>
      </c>
      <c r="AN77" s="180">
        <f t="shared" si="68"/>
        <v>0</v>
      </c>
      <c r="AO77" s="180">
        <f t="shared" si="69"/>
        <v>0</v>
      </c>
      <c r="AP77" s="180">
        <f t="shared" si="70"/>
        <v>0</v>
      </c>
      <c r="AQ77" s="180">
        <f t="shared" si="71"/>
        <v>0</v>
      </c>
      <c r="AR77" s="180">
        <f t="shared" si="72"/>
        <v>0</v>
      </c>
      <c r="AS77" s="180">
        <f t="shared" si="73"/>
        <v>0</v>
      </c>
      <c r="AT77" s="180">
        <f t="shared" si="74"/>
        <v>0</v>
      </c>
      <c r="AU77" s="180">
        <f t="shared" si="75"/>
        <v>0</v>
      </c>
      <c r="AV77" s="180">
        <f t="shared" si="76"/>
        <v>0</v>
      </c>
      <c r="AW77" s="180">
        <f t="shared" si="77"/>
        <v>0</v>
      </c>
      <c r="AX77" s="180">
        <f t="shared" si="78"/>
        <v>0</v>
      </c>
      <c r="AY77" s="180">
        <f t="shared" si="79"/>
        <v>0</v>
      </c>
      <c r="AZ77" s="180">
        <f t="shared" si="80"/>
        <v>0</v>
      </c>
      <c r="BA77" s="181">
        <f t="shared" si="81"/>
        <v>0</v>
      </c>
      <c r="BB77" s="343"/>
      <c r="BC77" s="344">
        <f t="shared" si="82"/>
        <v>0</v>
      </c>
      <c r="BD77" s="342"/>
      <c r="BE77" s="339"/>
      <c r="BF77" s="175">
        <f t="shared" si="83"/>
        <v>0</v>
      </c>
      <c r="BG77" s="176">
        <f t="shared" si="84"/>
        <v>0</v>
      </c>
      <c r="BH77" s="177">
        <f t="shared" si="85"/>
        <v>0</v>
      </c>
      <c r="BI77" s="178">
        <f t="shared" si="86"/>
        <v>0</v>
      </c>
      <c r="BJ77" s="179">
        <f t="shared" si="87"/>
        <v>0</v>
      </c>
      <c r="BK77" s="180">
        <f t="shared" si="88"/>
        <v>0</v>
      </c>
      <c r="BL77" s="180">
        <f t="shared" si="89"/>
        <v>0</v>
      </c>
      <c r="BM77" s="180">
        <f t="shared" si="90"/>
        <v>0</v>
      </c>
      <c r="BN77" s="180">
        <f t="shared" si="91"/>
        <v>0</v>
      </c>
      <c r="BO77" s="180">
        <f t="shared" si="92"/>
        <v>0</v>
      </c>
      <c r="BP77" s="181">
        <f t="shared" si="93"/>
        <v>0</v>
      </c>
      <c r="BQ77" s="379">
        <f t="shared" si="94"/>
        <v>0</v>
      </c>
      <c r="BR77" s="179">
        <f t="shared" si="95"/>
        <v>0</v>
      </c>
      <c r="BS77" s="180">
        <f t="shared" si="96"/>
        <v>0</v>
      </c>
      <c r="BT77" s="181">
        <f t="shared" si="97"/>
        <v>0</v>
      </c>
      <c r="BU77" s="182">
        <f t="shared" si="98"/>
        <v>0</v>
      </c>
      <c r="BV77" s="175">
        <f t="shared" si="99"/>
        <v>0</v>
      </c>
      <c r="BW77" s="176">
        <f t="shared" si="100"/>
        <v>0</v>
      </c>
      <c r="BX77" s="193">
        <f t="shared" si="101"/>
        <v>0</v>
      </c>
      <c r="BY77" s="194">
        <f t="shared" si="102"/>
        <v>0</v>
      </c>
      <c r="BZ77" s="179">
        <f t="shared" si="103"/>
        <v>0</v>
      </c>
      <c r="CA77" s="180">
        <f t="shared" si="104"/>
        <v>0</v>
      </c>
      <c r="CB77" s="180">
        <f t="shared" si="105"/>
        <v>0</v>
      </c>
      <c r="CC77" s="180">
        <f t="shared" si="106"/>
        <v>0</v>
      </c>
      <c r="CD77" s="180">
        <f t="shared" si="107"/>
        <v>0</v>
      </c>
      <c r="CE77" s="180">
        <f t="shared" si="108"/>
        <v>0</v>
      </c>
      <c r="CF77" s="181">
        <f t="shared" si="109"/>
        <v>0</v>
      </c>
      <c r="CG77" s="195">
        <f t="shared" si="110"/>
        <v>0</v>
      </c>
      <c r="CH77" s="183"/>
      <c r="CI77" s="184"/>
      <c r="CJ77" s="184"/>
      <c r="CK77" s="174">
        <f t="shared" si="111"/>
        <v>0</v>
      </c>
      <c r="CL77" s="356"/>
      <c r="CM77" s="355"/>
      <c r="CN77" s="418">
        <v>0</v>
      </c>
      <c r="CO77" s="424">
        <v>0</v>
      </c>
    </row>
    <row r="78" spans="1:93" s="34" customFormat="1" ht="20.100000000000001" customHeight="1" thickBot="1" x14ac:dyDescent="0.25">
      <c r="A78" s="571" t="s">
        <v>325</v>
      </c>
      <c r="B78" s="850" t="s">
        <v>337</v>
      </c>
      <c r="C78" s="26" t="s">
        <v>3</v>
      </c>
      <c r="D78" s="435"/>
      <c r="E78" s="436"/>
      <c r="F78" s="436"/>
      <c r="G78" s="436"/>
      <c r="H78" s="437"/>
      <c r="I78" s="435"/>
      <c r="J78" s="436"/>
      <c r="K78" s="601"/>
      <c r="L78" s="436"/>
      <c r="M78" s="436"/>
      <c r="N78" s="436"/>
      <c r="O78" s="437"/>
      <c r="P78" s="435"/>
      <c r="Q78" s="436"/>
      <c r="R78" s="436"/>
      <c r="S78" s="446"/>
      <c r="T78" s="448"/>
      <c r="U78" s="473"/>
      <c r="V78" s="479"/>
      <c r="W78" s="409"/>
      <c r="X78" s="409"/>
      <c r="Y78" s="409"/>
      <c r="Z78" s="409"/>
      <c r="AA78" s="414"/>
      <c r="AB78" s="433"/>
      <c r="AC78" s="409"/>
      <c r="AD78" s="409"/>
      <c r="AE78" s="409"/>
      <c r="AF78" s="409"/>
      <c r="AG78" s="479"/>
      <c r="AH78" s="414"/>
      <c r="AI78" s="204">
        <f>COUNTIF($D78:AH78,"D")</f>
        <v>0</v>
      </c>
      <c r="AJ78" s="180">
        <f t="shared" si="64"/>
        <v>0</v>
      </c>
      <c r="AK78" s="180">
        <f t="shared" si="65"/>
        <v>0</v>
      </c>
      <c r="AL78" s="180">
        <f t="shared" si="66"/>
        <v>0</v>
      </c>
      <c r="AM78" s="180">
        <f t="shared" si="67"/>
        <v>0</v>
      </c>
      <c r="AN78" s="180">
        <f t="shared" si="68"/>
        <v>0</v>
      </c>
      <c r="AO78" s="180">
        <f t="shared" si="69"/>
        <v>0</v>
      </c>
      <c r="AP78" s="180">
        <f t="shared" si="70"/>
        <v>0</v>
      </c>
      <c r="AQ78" s="180">
        <f t="shared" si="71"/>
        <v>0</v>
      </c>
      <c r="AR78" s="180">
        <f t="shared" si="72"/>
        <v>0</v>
      </c>
      <c r="AS78" s="180">
        <f t="shared" si="73"/>
        <v>0</v>
      </c>
      <c r="AT78" s="180">
        <f t="shared" si="74"/>
        <v>0</v>
      </c>
      <c r="AU78" s="180">
        <f t="shared" si="75"/>
        <v>0</v>
      </c>
      <c r="AV78" s="180">
        <f t="shared" si="76"/>
        <v>0</v>
      </c>
      <c r="AW78" s="180">
        <f t="shared" si="77"/>
        <v>0</v>
      </c>
      <c r="AX78" s="180">
        <f t="shared" si="78"/>
        <v>0</v>
      </c>
      <c r="AY78" s="180">
        <f t="shared" si="79"/>
        <v>0</v>
      </c>
      <c r="AZ78" s="180">
        <f t="shared" si="80"/>
        <v>0</v>
      </c>
      <c r="BA78" s="181">
        <f t="shared" si="81"/>
        <v>0</v>
      </c>
      <c r="BB78" s="343"/>
      <c r="BC78" s="344">
        <f t="shared" si="82"/>
        <v>0</v>
      </c>
      <c r="BD78" s="342"/>
      <c r="BE78" s="339"/>
      <c r="BF78" s="175">
        <f t="shared" si="83"/>
        <v>0</v>
      </c>
      <c r="BG78" s="176">
        <f t="shared" si="84"/>
        <v>0</v>
      </c>
      <c r="BH78" s="177">
        <f t="shared" si="85"/>
        <v>0</v>
      </c>
      <c r="BI78" s="178">
        <f t="shared" si="86"/>
        <v>0</v>
      </c>
      <c r="BJ78" s="179">
        <f t="shared" si="87"/>
        <v>0</v>
      </c>
      <c r="BK78" s="180">
        <f t="shared" si="88"/>
        <v>0</v>
      </c>
      <c r="BL78" s="180">
        <f t="shared" si="89"/>
        <v>0</v>
      </c>
      <c r="BM78" s="180">
        <f t="shared" si="90"/>
        <v>0</v>
      </c>
      <c r="BN78" s="180">
        <f t="shared" si="91"/>
        <v>0</v>
      </c>
      <c r="BO78" s="180">
        <f t="shared" si="92"/>
        <v>0</v>
      </c>
      <c r="BP78" s="181">
        <f t="shared" si="93"/>
        <v>0</v>
      </c>
      <c r="BQ78" s="379">
        <f t="shared" si="94"/>
        <v>0</v>
      </c>
      <c r="BR78" s="179">
        <f t="shared" si="95"/>
        <v>0</v>
      </c>
      <c r="BS78" s="180">
        <f t="shared" si="96"/>
        <v>0</v>
      </c>
      <c r="BT78" s="181">
        <f t="shared" si="97"/>
        <v>0</v>
      </c>
      <c r="BU78" s="182">
        <f t="shared" si="98"/>
        <v>0</v>
      </c>
      <c r="BV78" s="175">
        <f t="shared" si="99"/>
        <v>0</v>
      </c>
      <c r="BW78" s="176">
        <f t="shared" si="100"/>
        <v>0</v>
      </c>
      <c r="BX78" s="193">
        <f t="shared" si="101"/>
        <v>0</v>
      </c>
      <c r="BY78" s="194">
        <f t="shared" si="102"/>
        <v>0</v>
      </c>
      <c r="BZ78" s="179">
        <f t="shared" si="103"/>
        <v>0</v>
      </c>
      <c r="CA78" s="180">
        <f t="shared" si="104"/>
        <v>0</v>
      </c>
      <c r="CB78" s="180">
        <f t="shared" si="105"/>
        <v>0</v>
      </c>
      <c r="CC78" s="180">
        <f t="shared" si="106"/>
        <v>0</v>
      </c>
      <c r="CD78" s="180">
        <f t="shared" si="107"/>
        <v>0</v>
      </c>
      <c r="CE78" s="180">
        <f t="shared" si="108"/>
        <v>0</v>
      </c>
      <c r="CF78" s="181">
        <f t="shared" si="109"/>
        <v>0</v>
      </c>
      <c r="CG78" s="195">
        <f t="shared" si="110"/>
        <v>0</v>
      </c>
      <c r="CH78" s="183"/>
      <c r="CI78" s="184"/>
      <c r="CJ78" s="184"/>
      <c r="CK78" s="174">
        <f t="shared" si="111"/>
        <v>0</v>
      </c>
      <c r="CL78" s="356"/>
      <c r="CM78" s="355"/>
      <c r="CN78" s="418">
        <v>0</v>
      </c>
      <c r="CO78" s="424">
        <v>0</v>
      </c>
    </row>
    <row r="79" spans="1:93" x14ac:dyDescent="0.25">
      <c r="BA79" s="28" t="e">
        <f>SUM(#REF!)</f>
        <v>#REF!</v>
      </c>
    </row>
  </sheetData>
  <mergeCells count="11">
    <mergeCell ref="D10:R10"/>
    <mergeCell ref="S10:AH10"/>
    <mergeCell ref="BB10:BC10"/>
    <mergeCell ref="CH11:CK11"/>
    <mergeCell ref="BD10:BU10"/>
    <mergeCell ref="BV10:CG10"/>
    <mergeCell ref="BF11:BI11"/>
    <mergeCell ref="BJ11:BQ11"/>
    <mergeCell ref="BR11:BU11"/>
    <mergeCell ref="BV11:BY11"/>
    <mergeCell ref="BZ11:CG11"/>
  </mergeCells>
  <conditionalFormatting sqref="B6:C6 D13:AH29 D31:R45 D47:Q52 S31:AH47 S49:AH66 R47:R61 D63:Q77 S68:AH78 R63:R78">
    <cfRule type="cellIs" dxfId="3334" priority="8705" operator="equal">
      <formula>"DC"</formula>
    </cfRule>
    <cfRule type="cellIs" dxfId="3333" priority="8706" operator="equal">
      <formula>"DS"</formula>
    </cfRule>
    <cfRule type="cellIs" dxfId="3332" priority="8707" operator="equal">
      <formula>"FE"</formula>
    </cfRule>
    <cfRule type="cellIs" dxfId="3331" priority="8708" operator="equal">
      <formula>"FES"</formula>
    </cfRule>
    <cfRule type="cellIs" dxfId="3330" priority="8709" operator="equal">
      <formula>"FED"</formula>
    </cfRule>
    <cfRule type="cellIs" dxfId="3329" priority="8710" operator="equal">
      <formula>"FEF"</formula>
    </cfRule>
    <cfRule type="cellIs" dxfId="3328" priority="8711" operator="equal">
      <formula>"B"</formula>
    </cfRule>
    <cfRule type="cellIs" dxfId="3327" priority="8712" operator="equal">
      <formula>"F"</formula>
    </cfRule>
    <cfRule type="cellIs" dxfId="3326" priority="8713" operator="equal">
      <formula>"L"</formula>
    </cfRule>
    <cfRule type="cellIs" dxfId="3325" priority="8714" operator="equal">
      <formula>"SA"</formula>
    </cfRule>
    <cfRule type="cellIs" dxfId="3324" priority="8715" operator="equal">
      <formula>"SE"</formula>
    </cfRule>
    <cfRule type="cellIs" dxfId="3323" priority="8716" operator="equal">
      <formula>"TR"</formula>
    </cfRule>
    <cfRule type="cellIs" dxfId="3322" priority="8717" operator="equal">
      <formula>"NT"</formula>
    </cfRule>
    <cfRule type="cellIs" dxfId="3321" priority="8718" operator="equal">
      <formula>"DT"</formula>
    </cfRule>
    <cfRule type="cellIs" dxfId="3320" priority="8719" operator="equal">
      <formula>"T"</formula>
    </cfRule>
    <cfRule type="cellIs" dxfId="3319" priority="8720" operator="equal">
      <formula>"FOTS"</formula>
    </cfRule>
    <cfRule type="cellIs" dxfId="3318" priority="8721" operator="equal">
      <formula>"DISP"</formula>
    </cfRule>
    <cfRule type="cellIs" dxfId="3317" priority="8722" operator="equal">
      <formula>"FO"</formula>
    </cfRule>
  </conditionalFormatting>
  <conditionalFormatting sqref="D78:J78 L78:Q78">
    <cfRule type="cellIs" dxfId="3316" priority="5443" operator="equal">
      <formula>"DC"</formula>
    </cfRule>
    <cfRule type="cellIs" dxfId="3315" priority="5444" operator="equal">
      <formula>"DS"</formula>
    </cfRule>
    <cfRule type="cellIs" dxfId="3314" priority="5445" operator="equal">
      <formula>"FE"</formula>
    </cfRule>
    <cfRule type="cellIs" dxfId="3313" priority="5446" operator="equal">
      <formula>"FES"</formula>
    </cfRule>
    <cfRule type="cellIs" dxfId="3312" priority="5447" operator="equal">
      <formula>"FED"</formula>
    </cfRule>
    <cfRule type="cellIs" dxfId="3311" priority="5448" operator="equal">
      <formula>"FEF"</formula>
    </cfRule>
    <cfRule type="cellIs" dxfId="3310" priority="5449" operator="equal">
      <formula>"B"</formula>
    </cfRule>
    <cfRule type="cellIs" dxfId="3309" priority="5450" operator="equal">
      <formula>"F"</formula>
    </cfRule>
    <cfRule type="cellIs" dxfId="3308" priority="5451" operator="equal">
      <formula>"L"</formula>
    </cfRule>
    <cfRule type="cellIs" dxfId="3307" priority="5452" operator="equal">
      <formula>"SA"</formula>
    </cfRule>
    <cfRule type="cellIs" dxfId="3306" priority="5453" operator="equal">
      <formula>"SE"</formula>
    </cfRule>
    <cfRule type="cellIs" dxfId="3305" priority="5454" operator="equal">
      <formula>"TR"</formula>
    </cfRule>
    <cfRule type="cellIs" dxfId="3304" priority="5455" operator="equal">
      <formula>"NT"</formula>
    </cfRule>
    <cfRule type="cellIs" dxfId="3303" priority="5456" operator="equal">
      <formula>"DT"</formula>
    </cfRule>
    <cfRule type="cellIs" dxfId="3302" priority="5457" operator="equal">
      <formula>"T"</formula>
    </cfRule>
    <cfRule type="cellIs" dxfId="3301" priority="5458" operator="equal">
      <formula>"FOTS"</formula>
    </cfRule>
    <cfRule type="cellIs" dxfId="3300" priority="5459" operator="equal">
      <formula>"DISP"</formula>
    </cfRule>
    <cfRule type="cellIs" dxfId="3299" priority="5460" operator="equal">
      <formula>"FO"</formula>
    </cfRule>
  </conditionalFormatting>
  <conditionalFormatting sqref="D53:Q61">
    <cfRule type="cellIs" dxfId="3298" priority="2491" operator="equal">
      <formula>"DC"</formula>
    </cfRule>
    <cfRule type="cellIs" dxfId="3297" priority="2492" operator="equal">
      <formula>"DS"</formula>
    </cfRule>
    <cfRule type="cellIs" dxfId="3296" priority="2493" operator="equal">
      <formula>"FE"</formula>
    </cfRule>
    <cfRule type="cellIs" dxfId="3295" priority="2494" operator="equal">
      <formula>"FES"</formula>
    </cfRule>
    <cfRule type="cellIs" dxfId="3294" priority="2495" operator="equal">
      <formula>"FED"</formula>
    </cfRule>
    <cfRule type="cellIs" dxfId="3293" priority="2496" operator="equal">
      <formula>"FEF"</formula>
    </cfRule>
    <cfRule type="cellIs" dxfId="3292" priority="2497" operator="equal">
      <formula>"B"</formula>
    </cfRule>
    <cfRule type="cellIs" dxfId="3291" priority="2498" operator="equal">
      <formula>"F"</formula>
    </cfRule>
    <cfRule type="cellIs" dxfId="3290" priority="2499" operator="equal">
      <formula>"L"</formula>
    </cfRule>
    <cfRule type="cellIs" dxfId="3289" priority="2500" operator="equal">
      <formula>"SA"</formula>
    </cfRule>
    <cfRule type="cellIs" dxfId="3288" priority="2501" operator="equal">
      <formula>"SE"</formula>
    </cfRule>
    <cfRule type="cellIs" dxfId="3287" priority="2502" operator="equal">
      <formula>"TR"</formula>
    </cfRule>
    <cfRule type="cellIs" dxfId="3286" priority="2503" operator="equal">
      <formula>"NT"</formula>
    </cfRule>
    <cfRule type="cellIs" dxfId="3285" priority="2504" operator="equal">
      <formula>"DT"</formula>
    </cfRule>
    <cfRule type="cellIs" dxfId="3284" priority="2505" operator="equal">
      <formula>"T"</formula>
    </cfRule>
    <cfRule type="cellIs" dxfId="3283" priority="2506" operator="equal">
      <formula>"FOTS"</formula>
    </cfRule>
    <cfRule type="cellIs" dxfId="3282" priority="2507" operator="equal">
      <formula>"DISP"</formula>
    </cfRule>
    <cfRule type="cellIs" dxfId="3281" priority="2508" operator="equal">
      <formula>"FO"</formula>
    </cfRule>
  </conditionalFormatting>
  <conditionalFormatting sqref="D2:AH2">
    <cfRule type="cellIs" dxfId="3280" priority="1210" operator="lessThan">
      <formula>1</formula>
    </cfRule>
    <cfRule type="cellIs" dxfId="3279" priority="1211" operator="greaterThan">
      <formula>1</formula>
    </cfRule>
    <cfRule type="cellIs" dxfId="3278" priority="1212" operator="equal">
      <formula>1</formula>
    </cfRule>
  </conditionalFormatting>
  <conditionalFormatting sqref="D3:AH4">
    <cfRule type="cellIs" dxfId="3277" priority="1228" operator="lessThan">
      <formula>4</formula>
    </cfRule>
    <cfRule type="cellIs" dxfId="3276" priority="1229" operator="greaterThan">
      <formula>4</formula>
    </cfRule>
    <cfRule type="cellIs" dxfId="3275" priority="1230" operator="equal">
      <formula>4</formula>
    </cfRule>
  </conditionalFormatting>
  <conditionalFormatting sqref="D5:AH5">
    <cfRule type="cellIs" dxfId="3274" priority="1213" operator="lessThan">
      <formula>13</formula>
    </cfRule>
    <cfRule type="cellIs" dxfId="3273" priority="1214" operator="equal">
      <formula>13</formula>
    </cfRule>
    <cfRule type="cellIs" dxfId="3272" priority="1215" operator="greaterThan">
      <formula>13</formula>
    </cfRule>
  </conditionalFormatting>
  <conditionalFormatting sqref="D6:AH6">
    <cfRule type="cellIs" dxfId="3271" priority="1219" operator="lessThan">
      <formula>1</formula>
    </cfRule>
    <cfRule type="cellIs" dxfId="3270" priority="1220" operator="greaterThan">
      <formula>1</formula>
    </cfRule>
    <cfRule type="cellIs" dxfId="3269" priority="1221" operator="equal">
      <formula>1</formula>
    </cfRule>
  </conditionalFormatting>
  <conditionalFormatting sqref="D7:AH7">
    <cfRule type="cellIs" dxfId="3268" priority="1207" operator="lessThan">
      <formula>4</formula>
    </cfRule>
    <cfRule type="cellIs" dxfId="3267" priority="1208" operator="greaterThan">
      <formula>4</formula>
    </cfRule>
    <cfRule type="cellIs" dxfId="3266" priority="1209" operator="equal">
      <formula>4</formula>
    </cfRule>
  </conditionalFormatting>
  <conditionalFormatting sqref="D8:AH8">
    <cfRule type="cellIs" dxfId="3265" priority="1216" operator="lessThan">
      <formula>8</formula>
    </cfRule>
    <cfRule type="cellIs" dxfId="3264" priority="1217" operator="greaterThan">
      <formula>8</formula>
    </cfRule>
    <cfRule type="cellIs" dxfId="3263" priority="1218" operator="equal">
      <formula>8</formula>
    </cfRule>
  </conditionalFormatting>
  <conditionalFormatting sqref="D9:AH9">
    <cfRule type="cellIs" dxfId="3262" priority="1222" operator="lessThan">
      <formula>13</formula>
    </cfRule>
    <cfRule type="cellIs" dxfId="3261" priority="1223" operator="equal">
      <formula>13</formula>
    </cfRule>
    <cfRule type="cellIs" dxfId="3260" priority="1224" operator="greaterThan">
      <formula>13</formula>
    </cfRule>
  </conditionalFormatting>
  <conditionalFormatting sqref="BB13:BB78">
    <cfRule type="cellIs" dxfId="3259" priority="8640" operator="greaterThan">
      <formula>0</formula>
    </cfRule>
  </conditionalFormatting>
  <conditionalFormatting sqref="BC13:BC78">
    <cfRule type="cellIs" dxfId="3258" priority="8633" operator="between">
      <formula>#REF!-(12/24)</formula>
      <formula>#REF!+(12/24)</formula>
    </cfRule>
    <cfRule type="cellIs" dxfId="3257" priority="8634" operator="greaterThanOrEqual">
      <formula>#REF!+(12/24)</formula>
    </cfRule>
    <cfRule type="cellIs" dxfId="3256" priority="8635" operator="greaterThan">
      <formula>#REF!+(6/24)</formula>
    </cfRule>
    <cfRule type="cellIs" dxfId="3255" priority="8636" operator="lessThan">
      <formula>#REF!-(12/24)</formula>
    </cfRule>
  </conditionalFormatting>
  <pageMargins left="0.25" right="0.25" top="0.75" bottom="0.75" header="0.3" footer="0.3"/>
  <pageSetup paperSize="9" scale="19" orientation="landscape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CD94-6D10-4510-9668-CB3B72569F92}">
  <sheetPr>
    <pageSetUpPr fitToPage="1"/>
  </sheetPr>
  <dimension ref="A1:CO77"/>
  <sheetViews>
    <sheetView zoomScale="60" zoomScaleNormal="60" workbookViewId="0">
      <pane ySplit="12" topLeftCell="A69" activePane="bottomLeft" state="frozen"/>
      <selection activeCell="S85" sqref="S85:AH85"/>
      <selection pane="bottomLeft" activeCell="A20" sqref="A20:XFD21"/>
    </sheetView>
  </sheetViews>
  <sheetFormatPr defaultRowHeight="15" x14ac:dyDescent="0.25"/>
  <cols>
    <col min="1" max="1" width="11.42578125" style="28" customWidth="1"/>
    <col min="2" max="2" width="25" style="28" customWidth="1"/>
    <col min="3" max="3" width="15.85546875" style="28" customWidth="1"/>
    <col min="4" max="34" width="5.85546875" style="30" customWidth="1"/>
    <col min="35" max="41" width="5.85546875" style="28" customWidth="1"/>
    <col min="42" max="52" width="5.85546875" style="30" customWidth="1"/>
    <col min="53" max="53" width="9.85546875" style="28" customWidth="1"/>
    <col min="54" max="55" width="9.85546875" style="31" customWidth="1"/>
    <col min="56" max="56" width="9.85546875" style="32" customWidth="1"/>
    <col min="57" max="57" width="9.85546875" style="33" customWidth="1"/>
    <col min="58" max="73" width="9.85546875" style="32" customWidth="1"/>
    <col min="74" max="75" width="8.7109375" style="34"/>
    <col min="91" max="91" width="14.140625" customWidth="1"/>
    <col min="92" max="93" width="14.42578125" customWidth="1"/>
  </cols>
  <sheetData>
    <row r="1" spans="1:93" x14ac:dyDescent="0.25">
      <c r="A1" s="28" t="s">
        <v>347</v>
      </c>
      <c r="D1" s="357"/>
      <c r="E1" s="357"/>
      <c r="F1" s="357"/>
      <c r="G1" s="357"/>
      <c r="H1" s="357"/>
      <c r="I1" s="357"/>
      <c r="J1" s="357"/>
      <c r="K1" s="357"/>
      <c r="L1" s="357"/>
      <c r="M1" s="357"/>
      <c r="N1" s="357"/>
      <c r="O1" s="357"/>
      <c r="P1" s="357"/>
      <c r="Q1" s="357"/>
      <c r="R1" s="357"/>
      <c r="S1" s="842"/>
      <c r="T1" s="843"/>
      <c r="U1" s="843"/>
      <c r="V1" s="843"/>
      <c r="W1" s="843"/>
      <c r="X1" s="843"/>
      <c r="Y1" s="843"/>
      <c r="Z1" s="843"/>
      <c r="AA1" s="843"/>
      <c r="AB1" s="843"/>
      <c r="AC1" s="843"/>
      <c r="AD1" s="843"/>
      <c r="AE1" s="843"/>
      <c r="AF1" s="843"/>
      <c r="AG1" s="843"/>
      <c r="AH1" s="844"/>
    </row>
    <row r="2" spans="1:93" ht="17.100000000000001" customHeight="1" x14ac:dyDescent="0.25">
      <c r="A2" s="509" t="s">
        <v>0</v>
      </c>
      <c r="B2" s="577" t="s">
        <v>1</v>
      </c>
      <c r="C2" s="35">
        <v>1</v>
      </c>
      <c r="D2" s="821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1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1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2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1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1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1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1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1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2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2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2</v>
      </c>
      <c r="R2" s="943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1</v>
      </c>
      <c r="S2" s="946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821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1</v>
      </c>
      <c r="U2" s="821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1</v>
      </c>
      <c r="V2" s="821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821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1</v>
      </c>
      <c r="X2" s="821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2</v>
      </c>
      <c r="Y2" s="821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2</v>
      </c>
      <c r="Z2" s="821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2</v>
      </c>
      <c r="AA2" s="821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2</v>
      </c>
      <c r="AB2" s="821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1</v>
      </c>
      <c r="AC2" s="821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1</v>
      </c>
      <c r="AD2" s="821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1</v>
      </c>
      <c r="AE2" s="821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1</v>
      </c>
      <c r="AF2" s="821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2</v>
      </c>
      <c r="AG2" s="821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1</v>
      </c>
      <c r="AH2" s="947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1</v>
      </c>
      <c r="AI2" s="12"/>
      <c r="AJ2" s="36"/>
      <c r="AK2" s="36"/>
      <c r="AL2" s="36"/>
      <c r="AM2" s="36"/>
      <c r="AN2" s="36"/>
      <c r="AO2" s="36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6"/>
      <c r="BB2" s="593">
        <f>12/24</f>
        <v>0.5</v>
      </c>
      <c r="BC2" s="579"/>
      <c r="BD2" s="578"/>
      <c r="BE2" s="38"/>
      <c r="BF2" s="578"/>
      <c r="BG2" s="578"/>
      <c r="BH2" s="578"/>
      <c r="BI2" s="578"/>
      <c r="BJ2" s="578"/>
      <c r="BK2" s="578"/>
      <c r="BL2" s="578"/>
      <c r="BM2" s="578"/>
      <c r="BN2" s="578"/>
      <c r="BO2" s="578"/>
      <c r="BP2" s="578"/>
      <c r="BQ2" s="578"/>
      <c r="BR2" s="578"/>
      <c r="BS2" s="578"/>
      <c r="BT2" s="578"/>
      <c r="BU2" s="578"/>
    </row>
    <row r="3" spans="1:93" ht="17.100000000000001" customHeight="1" x14ac:dyDescent="0.25">
      <c r="A3" s="510"/>
      <c r="B3" s="578" t="s">
        <v>2</v>
      </c>
      <c r="C3" s="35">
        <v>4</v>
      </c>
      <c r="D3" s="4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$66,"D")+COUNTIF(D$61:D$66,"DT")+COUNTIF(D$61:D$66,"DTS")+COUNTIF(D$61:D$66,"DTS1")+COUNTIF(D$61:D$66,"DTSDS")+COUNTIF(D$61:D$66,"DTSDS1")+COUNTIF(D$61:D$66,"DTS5S")+COUNTIF(D$61:D$66,"DTS5S1")+COUNTIF(D$61:D$66,"S")+COUNTIF(D$61:D$66,"DTS4S")+COUNTIF(D$61:D$66,"DTS4S1")</f>
        <v>5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$66,"D")+COUNTIF(E$61:E$66,"DT")+COUNTIF(E$61:E$66,"DTS")+COUNTIF(E$61:E$66,"DTS1")+COUNTIF(E$61:E$66,"DTSDS")+COUNTIF(E$61:E$66,"DTSDS1")+COUNTIF(E$61:E$66,"DTS5S")+COUNTIF(E$61:E$66,"DTS5S1")+COUNTIF(E$61:E$66,"S")+COUNTIF(E$61:E$66,"DTS4S")+COUNTIF(E$61:E$66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$66,"D")+COUNTIF(F$61:F$66,"DT")+COUNTIF(F$61:F$66,"DTS")+COUNTIF(F$61:F$66,"DTS1")+COUNTIF(F$61:F$66,"DTSDS")+COUNTIF(F$61:F$66,"DTSDS1")+COUNTIF(F$61:F$66,"DTS5S")+COUNTIF(F$61:F$66,"DTS5S1")+COUNTIF(F$61:F$66,"S")+COUNTIF(F$61:F$66,"DTS4S")+COUNTIF(F$61:F$66,"DTS4S1")</f>
        <v>4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$66,"D")+COUNTIF(G$61:G$66,"DT")+COUNTIF(G$61:G$66,"DTS")+COUNTIF(G$61:G$66,"DTS1")+COUNTIF(G$61:G$66,"DTSDS")+COUNTIF(G$61:G$66,"DTSDS1")+COUNTIF(G$61:G$66,"DTS5S")+COUNTIF(G$61:G$66,"DTS5S1")+COUNTIF(G$61:G$66,"S")+COUNTIF(G$61:G$66,"DTS4S")+COUNTIF(G$61:G$66,"DTS4S1")</f>
        <v>5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$66,"D")+COUNTIF(H$61:H$66,"DT")+COUNTIF(H$61:H$66,"DTS")+COUNTIF(H$61:H$66,"DTS1")+COUNTIF(H$61:H$66,"DTSDS")+COUNTIF(H$61:H$66,"DTSDS1")+COUNTIF(H$61:H$66,"DTS5S")+COUNTIF(H$61:H$66,"DTS5S1")+COUNTIF(H$61:H$66,"S")+COUNTIF(H$61:H$66,"DTS4S")+COUNTIF(H$61:H$66,"DTS4S1")</f>
        <v>4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$66,"D")+COUNTIF(I$61:I$66,"DT")+COUNTIF(I$61:I$66,"DTS")+COUNTIF(I$61:I$66,"DTS1")+COUNTIF(I$61:I$66,"DTSDS")+COUNTIF(I$61:I$66,"DTSDS1")+COUNTIF(I$61:I$66,"DTS5S")+COUNTIF(I$61:I$66,"DTS5S1")+COUNTIF(I$61:I$66,"S")+COUNTIF(I$61:I$66,"DTS4S")+COUNTIF(I$61:I$66,"DTS4S1")</f>
        <v>4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$66,"D")+COUNTIF(J$61:J$66,"DT")+COUNTIF(J$61:J$66,"DTS")+COUNTIF(J$61:J$66,"DTS1")+COUNTIF(J$61:J$66,"DTSDS")+COUNTIF(J$61:J$66,"DTSDS1")+COUNTIF(J$61:J$66,"DTS5S")+COUNTIF(J$61:J$66,"DTS5S1")+COUNTIF(J$61:J$66,"S")+COUNTIF(J$61:J$66,"DTS4S")+COUNTIF(J$61:J$66,"DTS4S1")</f>
        <v>4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$66,"D")+COUNTIF(K$61:K$66,"DT")+COUNTIF(K$61:K$66,"DTS")+COUNTIF(K$61:K$66,"DTS1")+COUNTIF(K$61:K$66,"DTSDS")+COUNTIF(K$61:K$66,"DTSDS1")+COUNTIF(K$61:K$66,"DTS5S")+COUNTIF(K$61:K$66,"DTS5S1")+COUNTIF(K$61:K$66,"S")+COUNTIF(K$61:K$66,"DTS4S")+COUNTIF(K$61:K$66,"DTS4S1")</f>
        <v>4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$66,"D")+COUNTIF(L$61:L$66,"DT")+COUNTIF(L$61:L$66,"DTS")+COUNTIF(L$61:L$66,"DTS1")+COUNTIF(L$61:L$66,"DTSDS")+COUNTIF(L$61:L$66,"DTSDS1")+COUNTIF(L$61:L$66,"DTS5S")+COUNTIF(L$61:L$66,"DTS5S1")+COUNTIF(L$61:L$66,"S")+COUNTIF(L$61:L$66,"DTS4S")+COUNTIF(L$61:L$66,"DTS4S1")</f>
        <v>4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$66,"D")+COUNTIF(M$61:M$66,"DT")+COUNTIF(M$61:M$66,"DTS")+COUNTIF(M$61:M$66,"DTS1")+COUNTIF(M$61:M$66,"DTSDS")+COUNTIF(M$61:M$66,"DTSDS1")+COUNTIF(M$61:M$66,"DTS5S")+COUNTIF(M$61:M$66,"DTS5S1")+COUNTIF(M$61:M$66,"S")+COUNTIF(M$61:M$66,"DTS4S")+COUNTIF(M$61:M$66,"DTS4S1")</f>
        <v>5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$66,"D")+COUNTIF(N$61:N$66,"DT")+COUNTIF(N$61:N$66,"DTS")+COUNTIF(N$61:N$66,"DTS1")+COUNTIF(N$61:N$66,"DTSDS")+COUNTIF(N$61:N$66,"DTSDS1")+COUNTIF(N$61:N$66,"DTS5S")+COUNTIF(N$61:N$66,"DTS5S1")+COUNTIF(N$61:N$66,"S")+COUNTIF(N$61:N$66,"DTS4S")+COUNTIF(N$61:N$66,"DTS4S1")</f>
        <v>4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$66,"D")+COUNTIF(O$61:O$66,"DT")+COUNTIF(O$61:O$66,"DTS")+COUNTIF(O$61:O$66,"DTS1")+COUNTIF(O$61:O$66,"DTSDS")+COUNTIF(O$61:O$66,"DTSDS1")+COUNTIF(O$61:O$66,"DTS5S")+COUNTIF(O$61:O$66,"DTS5S1")+COUNTIF(O$61:O$66,"S")+COUNTIF(O$61:O$66,"DTS4S")+COUNTIF(O$61:O$66,"DTS4S1")</f>
        <v>5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$66,"D")+COUNTIF(P$61:P$66,"DT")+COUNTIF(P$61:P$66,"DTS")+COUNTIF(P$61:P$66,"DTS1")+COUNTIF(P$61:P$66,"DTSDS")+COUNTIF(P$61:P$66,"DTSDS1")+COUNTIF(P$61:P$66,"DTS5S")+COUNTIF(P$61:P$66,"DTS5S1")+COUNTIF(P$61:P$66,"S")+COUNTIF(P$61:P$66,"DTS4S")+COUNTIF(P$61:P$66,"DTS4S1")</f>
        <v>3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$66,"D")+COUNTIF(Q$61:Q$66,"DT")+COUNTIF(Q$61:Q$66,"DTS")+COUNTIF(Q$61:Q$66,"DTS1")+COUNTIF(Q$61:Q$66,"DTSDS")+COUNTIF(Q$61:Q$66,"DTSDS1")+COUNTIF(Q$61:Q$66,"DTS5S")+COUNTIF(Q$61:Q$66,"DTS5S1")+COUNTIF(Q$61:Q$66,"S")+COUNTIF(Q$61:Q$66,"DTS4S")+COUNTIF(Q$61:Q$66,"DTS4S1")</f>
        <v>3</v>
      </c>
      <c r="R3" s="853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$66,"D")+COUNTIF(R$61:R$66,"DT")+COUNTIF(R$61:R$66,"DTS")+COUNTIF(R$61:R$66,"DTS1")+COUNTIF(R$61:R$66,"DTSDS")+COUNTIF(R$61:R$66,"DTSDS1")+COUNTIF(R$61:R$66,"DTS5S")+COUNTIF(R$61:R$66,"DTS5S1")+COUNTIF(R$61:R$66,"S")+COUNTIF(R$61:R$66,"DTS4S")+COUNTIF(R$61:R$66,"DTS4S1")</f>
        <v>4</v>
      </c>
      <c r="S3" s="422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$66,"D")+COUNTIF(S$61:S$66,"DT")+COUNTIF(S$61:S$66,"DTS")+COUNTIF(S$61:S$66,"DTS1")+COUNTIF(S$61:S$66,"DTSDS")+COUNTIF(S$61:S$66,"DTSDS1")+COUNTIF(S$61:S$66,"DTS5S")+COUNTIF(S$61:S$66,"DTS5S1")+COUNTIF(S$61:S$66,"S")+COUNTIF(S$61:S$66,"DTS4S")+COUNTIF(S$61:S$66,"DTS4S1")</f>
        <v>6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$66,"D")+COUNTIF(T$61:T$66,"DT")+COUNTIF(T$61:T$66,"DTS")+COUNTIF(T$61:T$66,"DTS1")+COUNTIF(T$61:T$66,"DTSDS")+COUNTIF(T$61:T$66,"DTSDS1")+COUNTIF(T$61:T$66,"DTS5S")+COUNTIF(T$61:T$66,"DTS5S1")+COUNTIF(T$61:T$66,"S")+COUNTIF(T$61:T$66,"DTS4S")+COUNTIF(T$61:T$66,"DTS4S1")</f>
        <v>4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$66,"D")+COUNTIF(U$61:U$66,"DT")+COUNTIF(U$61:U$66,"DTS")+COUNTIF(U$61:U$66,"DTS1")+COUNTIF(U$61:U$66,"DTSDS")+COUNTIF(U$61:U$66,"DTSDS1")+COUNTIF(U$61:U$66,"DTS5S")+COUNTIF(U$61:U$66,"DTS5S1")+COUNTIF(U$61:U$66,"S")+COUNTIF(U$61:U$66,"DTS4S")+COUNTIF(U$61:U$66,"DTS4S1")</f>
        <v>7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$66,"D")+COUNTIF(V$61:V$66,"DT")+COUNTIF(V$61:V$66,"DTS")+COUNTIF(V$61:V$66,"DTS1")+COUNTIF(V$61:V$66,"DTSDS")+COUNTIF(V$61:V$66,"DTSDS1")+COUNTIF(V$61:V$66,"DTS5S")+COUNTIF(V$61:V$66,"DTS5S1")+COUNTIF(V$61:V$66,"S")+COUNTIF(V$61:V$66,"DTS4S")+COUNTIF(V$61:V$66,"DTS4S1")</f>
        <v>7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$66,"D")+COUNTIF(W$61:W$66,"DT")+COUNTIF(W$61:W$66,"DTS")+COUNTIF(W$61:W$66,"DTS1")+COUNTIF(W$61:W$66,"DTSDS")+COUNTIF(W$61:W$66,"DTSDS1")+COUNTIF(W$61:W$66,"DTS5S")+COUNTIF(W$61:W$66,"DTS5S1")+COUNTIF(W$61:W$66,"S")+COUNTIF(W$61:W$66,"DTS4S")+COUNTIF(W$61:W$66,"DTS4S1")</f>
        <v>5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$66,"D")+COUNTIF(X$61:X$66,"DT")+COUNTIF(X$61:X$66,"DTS")+COUNTIF(X$61:X$66,"DTS1")+COUNTIF(X$61:X$66,"DTSDS")+COUNTIF(X$61:X$66,"DTSDS1")+COUNTIF(X$61:X$66,"DTS5S")+COUNTIF(X$61:X$66,"DTS5S1")+COUNTIF(X$61:X$66,"S")+COUNTIF(X$61:X$66,"DTS4S")+COUNTIF(X$61:X$66,"DTS4S1")</f>
        <v>4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$66,"D")+COUNTIF(Y$61:Y$66,"DT")+COUNTIF(Y$61:Y$66,"DTS")+COUNTIF(Y$61:Y$66,"DTS1")+COUNTIF(Y$61:Y$66,"DTSDS")+COUNTIF(Y$61:Y$66,"DTSDS1")+COUNTIF(Y$61:Y$66,"DTS5S")+COUNTIF(Y$61:Y$66,"DTS5S1")+COUNTIF(Y$61:Y$66,"S")+COUNTIF(Y$61:Y$66,"DTS4S")+COUNTIF(Y$61:Y$66,"DTS4S1")</f>
        <v>5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$66,"D")+COUNTIF(Z$61:Z$66,"DT")+COUNTIF(Z$61:Z$66,"DTS")+COUNTIF(Z$61:Z$66,"DTS1")+COUNTIF(Z$61:Z$66,"DTSDS")+COUNTIF(Z$61:Z$66,"DTSDS1")+COUNTIF(Z$61:Z$66,"DTS5S")+COUNTIF(Z$61:Z$66,"DTS5S1")+COUNTIF(Z$61:Z$66,"S")+COUNTIF(Z$61:Z$66,"DTS4S")+COUNTIF(Z$61:Z$66,"DTS4S1")</f>
        <v>5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$66,"D")+COUNTIF(AA$61:AA$66,"DT")+COUNTIF(AA$61:AA$66,"DTS")+COUNTIF(AA$61:AA$66,"DTS1")+COUNTIF(AA$61:AA$66,"DTSDS")+COUNTIF(AA$61:AA$66,"DTSDS1")+COUNTIF(AA$61:AA$66,"DTS5S")+COUNTIF(AA$61:AA$66,"DTS5S1")+COUNTIF(AA$61:AA$66,"S")+COUNTIF(AA$61:AA$66,"DTS4S")+COUNTIF(AA$61:AA$66,"DTS4S1")</f>
        <v>6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$66,"D")+COUNTIF(AB$61:AB$66,"DT")+COUNTIF(AB$61:AB$66,"DTS")+COUNTIF(AB$61:AB$66,"DTS1")+COUNTIF(AB$61:AB$66,"DTSDS")+COUNTIF(AB$61:AB$66,"DTSDS1")+COUNTIF(AB$61:AB$66,"DTS5S")+COUNTIF(AB$61:AB$66,"DTS5S1")+COUNTIF(AB$61:AB$66,"S")+COUNTIF(AB$61:AB$66,"DTS4S")+COUNTIF(AB$61:AB$66,"DTS4S1")</f>
        <v>4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$66,"D")+COUNTIF(AC$61:AC$66,"DT")+COUNTIF(AC$61:AC$66,"DTS")+COUNTIF(AC$61:AC$66,"DTS1")+COUNTIF(AC$61:AC$66,"DTSDS")+COUNTIF(AC$61:AC$66,"DTSDS1")+COUNTIF(AC$61:AC$66,"DTS5S")+COUNTIF(AC$61:AC$66,"DTS5S1")+COUNTIF(AC$61:AC$66,"S")+COUNTIF(AC$61:AC$66,"DTS4S")+COUNTIF(AC$61:AC$66,"DTS4S1")</f>
        <v>5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$66,"D")+COUNTIF(AD$61:AD$66,"DT")+COUNTIF(AD$61:AD$66,"DTS")+COUNTIF(AD$61:AD$66,"DTS1")+COUNTIF(AD$61:AD$66,"DTSDS")+COUNTIF(AD$61:AD$66,"DTSDS1")+COUNTIF(AD$61:AD$66,"DTS5S")+COUNTIF(AD$61:AD$66,"DTS5S1")+COUNTIF(AD$61:AD$66,"S")+COUNTIF(AD$61:AD$66,"DTS4S")+COUNTIF(AD$61:AD$66,"DTS4S1")</f>
        <v>6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$66,"D")+COUNTIF(AE$61:AE$66,"DT")+COUNTIF(AE$61:AE$66,"DTS")+COUNTIF(AE$61:AE$66,"DTS1")+COUNTIF(AE$61:AE$66,"DTSDS")+COUNTIF(AE$61:AE$66,"DTSDS1")+COUNTIF(AE$61:AE$66,"DTS5S")+COUNTIF(AE$61:AE$66,"DTS5S1")+COUNTIF(AE$61:AE$66,"S")+COUNTIF(AE$61:AE$66,"DTS4S")+COUNTIF(AE$61:AE$66,"DTS4S1")</f>
        <v>6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$66,"D")+COUNTIF(AF$61:AF$66,"DT")+COUNTIF(AF$61:AF$66,"DTS")+COUNTIF(AF$61:AF$66,"DTS1")+COUNTIF(AF$61:AF$66,"DTSDS")+COUNTIF(AF$61:AF$66,"DTSDS1")+COUNTIF(AF$61:AF$66,"DTS5S")+COUNTIF(AF$61:AF$66,"DTS5S1")+COUNTIF(AF$61:AF$66,"S")+COUNTIF(AF$61:AF$66,"DTS4S")+COUNTIF(AF$61:AF$66,"DTS4S1")</f>
        <v>4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$66,"D")+COUNTIF(AG$61:AG$66,"DT")+COUNTIF(AG$61:AG$66,"DTS")+COUNTIF(AG$61:AG$66,"DTS1")+COUNTIF(AG$61:AG$66,"DTSDS")+COUNTIF(AG$61:AG$66,"DTSDS1")+COUNTIF(AG$61:AG$66,"DTS5S")+COUNTIF(AG$61:AG$66,"DTS5S1")+COUNTIF(AG$61:AG$66,"S")+COUNTIF(AG$61:AG$66,"DTS4S")+COUNTIF(AG$61:AG$66,"DTS4S1")</f>
        <v>4</v>
      </c>
      <c r="AH3" s="140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$66,"D")+COUNTIF(AH$61:AH$66,"DT")+COUNTIF(AH$61:AH$66,"DTS")+COUNTIF(AH$61:AH$66,"DTS1")+COUNTIF(AH$61:AH$66,"DTSDS")+COUNTIF(AH$61:AH$66,"DTSDS1")+COUNTIF(AH$61:AH$66,"DTS5S")+COUNTIF(AH$61:AH$66,"DTS5S1")+COUNTIF(AH$61:AH$66,"S")+COUNTIF(AH$61:AH$66,"DTS4S")+COUNTIF(AH$61:AH$66,"DTS4S1")</f>
        <v>5</v>
      </c>
      <c r="AI3" s="12"/>
      <c r="AJ3" s="36"/>
      <c r="AK3" s="36"/>
      <c r="AL3" s="36"/>
      <c r="AM3" s="36"/>
      <c r="AN3" s="36"/>
      <c r="AO3" s="36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6"/>
      <c r="BB3" s="507"/>
      <c r="BC3" s="579"/>
      <c r="BD3" s="578"/>
      <c r="BE3" s="580"/>
      <c r="BF3" s="581"/>
      <c r="BG3" s="581"/>
      <c r="BH3" s="581"/>
      <c r="BI3" s="581"/>
      <c r="BJ3" s="581"/>
      <c r="BK3" s="582"/>
      <c r="BL3" s="578"/>
      <c r="BM3" s="578"/>
      <c r="BN3" s="578"/>
      <c r="BO3" s="578"/>
      <c r="BP3" s="578"/>
      <c r="BQ3" s="578"/>
      <c r="BR3" s="578"/>
      <c r="BS3" s="578"/>
      <c r="BT3" s="578"/>
      <c r="BU3" s="578"/>
    </row>
    <row r="4" spans="1:93" ht="17.100000000000001" customHeight="1" x14ac:dyDescent="0.25">
      <c r="A4" s="511"/>
      <c r="B4" s="578" t="s">
        <v>3</v>
      </c>
      <c r="C4" s="35">
        <v>8</v>
      </c>
      <c r="D4" s="4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$67:D$76,"D")+COUNTIF(D$67:D$76,"DT")+COUNTIF(D$67:D$76,"DTS")+COUNTIF(D$67:D$76,"DTS1")+COUNTIF(D$67:D$76,"DTSDS")+COUNTIF(D$67:D$76,"DTSDS1")+COUNTIF(D$67:D$76,"DTS5S")+COUNTIF(D$67:D$76,"DTS5S1")+COUNTIF(D$67:D$76,"S")+COUNTIF(D$67:D$76,"DTS4S")+COUNTIF(D$67:D$76,"DTS4S1")</f>
        <v>7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$67:E$76,"D")+COUNTIF(E$67:E$76,"DT")+COUNTIF(E$67:E$76,"DTS")+COUNTIF(E$67:E$76,"DTS1")+COUNTIF(E$67:E$76,"DTSDS")+COUNTIF(E$67:E$76,"DTSDS1")+COUNTIF(E$67:E$76,"DTS5S")+COUNTIF(E$67:E$76,"DTS5S1")+COUNTIF(E$67:E$76,"S")+COUNTIF(E$67:E$76,"DTS4S")+COUNTIF(E$67:E$76,"DTS4S1")</f>
        <v>8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$67:F$76,"D")+COUNTIF(F$67:F$76,"DT")+COUNTIF(F$67:F$76,"DTS")+COUNTIF(F$67:F$76,"DTS1")+COUNTIF(F$67:F$76,"DTSDS")+COUNTIF(F$67:F$76,"DTSDS1")+COUNTIF(F$67:F$76,"DTS5S")+COUNTIF(F$67:F$76,"DTS5S1")+COUNTIF(F$67:F$76,"S")+COUNTIF(F$67:F$76,"DTS4S")+COUNTIF(F$67:F$76,"DTS4S1")</f>
        <v>7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$67:G$76,"D")+COUNTIF(G$67:G$76,"DT")+COUNTIF(G$67:G$76,"DTS")+COUNTIF(G$67:G$76,"DTS1")+COUNTIF(G$67:G$76,"DTSDS")+COUNTIF(G$67:G$76,"DTSDS1")+COUNTIF(G$67:G$76,"DTS5S")+COUNTIF(G$67:G$76,"DTS5S1")+COUNTIF(G$67:G$76,"S")+COUNTIF(G$67:G$76,"DTS4S")+COUNTIF(G$67:G$76,"DTS4S1")</f>
        <v>7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$67:H$76,"D")+COUNTIF(H$67:H$76,"DT")+COUNTIF(H$67:H$76,"DTS")+COUNTIF(H$67:H$76,"DTS1")+COUNTIF(H$67:H$76,"DTSDS")+COUNTIF(H$67:H$76,"DTSDS1")+COUNTIF(H$67:H$76,"DTS5S")+COUNTIF(H$67:H$76,"DTS5S1")+COUNTIF(H$67:H$76,"S")+COUNTIF(H$67:H$76,"DTS4S")+COUNTIF(H$67:H$76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$67:I$76,"D")+COUNTIF(I$67:I$76,"DT")+COUNTIF(I$67:I$76,"DTS")+COUNTIF(I$67:I$76,"DTS1")+COUNTIF(I$67:I$76,"DTSDS")+COUNTIF(I$67:I$76,"DTSDS1")+COUNTIF(I$67:I$76,"DTS5S")+COUNTIF(I$67:I$76,"DTS5S1")+COUNTIF(I$67:I$76,"S")+COUNTIF(I$67:I$76,"DTS4S")+COUNTIF(I$67:I$76,"DTS4S1")</f>
        <v>7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$67:J$76,"D")+COUNTIF(J$67:J$76,"DT")+COUNTIF(J$67:J$76,"DTS")+COUNTIF(J$67:J$76,"DTS1")+COUNTIF(J$67:J$76,"DTSDS")+COUNTIF(J$67:J$76,"DTSDS1")+COUNTIF(J$67:J$76,"DTS5S")+COUNTIF(J$67:J$76,"DTS5S1")+COUNTIF(J$67:J$76,"S")+COUNTIF(J$67:J$76,"DTS4S")+COUNTIF(J$67:J$76,"DTS4S1")</f>
        <v>7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$67:K$76,"D")+COUNTIF(K$67:K$76,"DT")+COUNTIF(K$67:K$76,"DTS")+COUNTIF(K$67:K$76,"DTS1")+COUNTIF(K$67:K$76,"DTSDS")+COUNTIF(K$67:K$76,"DTSDS1")+COUNTIF(K$67:K$76,"DTS5S")+COUNTIF(K$67:K$76,"DTS5S1")+COUNTIF(K$67:K$76,"S")+COUNTIF(K$67:K$76,"DTS4S")+COUNTIF(K$67:K$76,"DTS4S1")</f>
        <v>8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$67:L$76,"D")+COUNTIF(L$67:L$76,"DT")+COUNTIF(L$67:L$76,"DTS")+COUNTIF(L$67:L$76,"DTS1")+COUNTIF(L$67:L$76,"DTSDS")+COUNTIF(L$67:L$76,"DTSDS1")+COUNTIF(L$67:L$76,"DTS5S")+COUNTIF(L$67:L$76,"DTS5S1")+COUNTIF(L$67:L$76,"S")+COUNTIF(L$67:L$76,"DTS4S")+COUNTIF(L$67:L$76,"DTS4S1")</f>
        <v>7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$67:M$76,"D")+COUNTIF(M$67:M$76,"DT")+COUNTIF(M$67:M$76,"DTS")+COUNTIF(M$67:M$76,"DTS1")+COUNTIF(M$67:M$76,"DTSDS")+COUNTIF(M$67:M$76,"DTSDS1")+COUNTIF(M$67:M$76,"DTS5S")+COUNTIF(M$67:M$76,"DTS5S1")+COUNTIF(M$67:M$76,"S")+COUNTIF(M$67:M$76,"DTS4S")+COUNTIF(M$67:M$76,"DTS4S1")</f>
        <v>6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$67:N$76,"D")+COUNTIF(N$67:N$76,"DT")+COUNTIF(N$67:N$76,"DTS")+COUNTIF(N$67:N$76,"DTS1")+COUNTIF(N$67:N$76,"DTSDS")+COUNTIF(N$67:N$76,"DTSDS1")+COUNTIF(N$67:N$76,"DTS5S")+COUNTIF(N$67:N$76,"DTS5S1")+COUNTIF(N$67:N$76,"S")+COUNTIF(N$67:N$76,"DTS4S")+COUNTIF(N$67:N$76,"DTS4S1")</f>
        <v>8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$67:O$76,"D")+COUNTIF(O$67:O$76,"DT")+COUNTIF(O$67:O$76,"DTS")+COUNTIF(O$67:O$76,"DTS1")+COUNTIF(O$67:O$76,"DTSDS")+COUNTIF(O$67:O$76,"DTSDS1")+COUNTIF(O$67:O$76,"DTS5S")+COUNTIF(O$67:O$76,"DTS5S1")+COUNTIF(O$67:O$76,"S")+COUNTIF(O$67:O$76,"DTS4S")+COUNTIF(O$67:O$76,"DTS4S1")</f>
        <v>7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$67:P$76,"D")+COUNTIF(P$67:P$76,"DT")+COUNTIF(P$67:P$76,"DTS")+COUNTIF(P$67:P$76,"DTS1")+COUNTIF(P$67:P$76,"DTSDS")+COUNTIF(P$67:P$76,"DTSDS1")+COUNTIF(P$67:P$76,"DTS5S")+COUNTIF(P$67:P$76,"DTS5S1")+COUNTIF(P$67:P$76,"S")+COUNTIF(P$67:P$76,"DTS4S")+COUNTIF(P$67:P$76,"DTS4S1")</f>
        <v>7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$67:Q$76,"D")+COUNTIF(Q$67:Q$76,"DT")+COUNTIF(Q$67:Q$76,"DTS")+COUNTIF(Q$67:Q$76,"DTS1")+COUNTIF(Q$67:Q$76,"DTSDS")+COUNTIF(Q$67:Q$76,"DTSDS1")+COUNTIF(Q$67:Q$76,"DTS5S")+COUNTIF(Q$67:Q$76,"DTS5S1")+COUNTIF(Q$67:Q$76,"S")+COUNTIF(Q$67:Q$76,"DTS4S")+COUNTIF(Q$67:Q$76,"DTS4S1")</f>
        <v>7</v>
      </c>
      <c r="R4" s="853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$67:R$76,"D")+COUNTIF(R$67:R$76,"DT")+COUNTIF(R$67:R$76,"DTS")+COUNTIF(R$67:R$76,"DTS1")+COUNTIF(R$67:R$76,"DTSDS")+COUNTIF(R$67:R$76,"DTSDS1")+COUNTIF(R$67:R$76,"DTS5S")+COUNTIF(R$67:R$76,"DTS5S1")+COUNTIF(R$67:R$76,"S")+COUNTIF(R$67:R$76,"DTS4S")+COUNTIF(R$67:R$76,"DTS4S1")</f>
        <v>8</v>
      </c>
      <c r="S4" s="422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$67:S$76,"D")+COUNTIF(S$67:S$76,"DT")+COUNTIF(S$67:S$76,"DTS")+COUNTIF(S$67:S$76,"DTS1")+COUNTIF(S$67:S$76,"DTSDS")+COUNTIF(S$67:S$76,"DTSDS1")+COUNTIF(S$67:S$76,"DTS5S")+COUNTIF(S$67:S$76,"DTS5S1")+COUNTIF(S$67:S$76,"S")+COUNTIF(S$67:S$76,"DTS4S")+COUNTIF(S$67:S$76,"DTS4S1")</f>
        <v>5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$67:T$76,"D")+COUNTIF(T$67:T$76,"DT")+COUNTIF(T$67:T$76,"DTS")+COUNTIF(T$67:T$76,"DTS1")+COUNTIF(T$67:T$76,"DTSDS")+COUNTIF(T$67:T$76,"DTSDS1")+COUNTIF(T$67:T$76,"DTS5S")+COUNTIF(T$67:T$76,"DTS5S1")+COUNTIF(T$67:T$76,"S")+COUNTIF(T$67:T$76,"DTS4S")+COUNTIF(T$67:T$76,"DTS4S1")</f>
        <v>7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$67:U$76,"D")+COUNTIF(U$67:U$76,"DT")+COUNTIF(U$67:U$76,"DTS")+COUNTIF(U$67:U$76,"DTS1")+COUNTIF(U$67:U$76,"DTSDS")+COUNTIF(U$67:U$76,"DTSDS1")+COUNTIF(U$67:U$76,"DTS5S")+COUNTIF(U$67:U$76,"DTS5S1")+COUNTIF(U$67:U$76,"S")+COUNTIF(U$67:U$76,"DTS4S")+COUNTIF(U$67:U$76,"DTS4S1")</f>
        <v>5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$67:V$76,"D")+COUNTIF(V$67:V$76,"DT")+COUNTIF(V$67:V$76,"DTS")+COUNTIF(V$67:V$76,"DTS1")+COUNTIF(V$67:V$76,"DTSDS")+COUNTIF(V$67:V$76,"DTSDS1")+COUNTIF(V$67:V$76,"DTS5S")+COUNTIF(V$67:V$76,"DTS5S1")+COUNTIF(V$67:V$76,"S")+COUNTIF(V$67:V$76,"DTS4S")+COUNTIF(V$67:V$76,"DTS4S1")</f>
        <v>4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$67:W$76,"D")+COUNTIF(W$67:W$76,"DT")+COUNTIF(W$67:W$76,"DTS")+COUNTIF(W$67:W$76,"DTS1")+COUNTIF(W$67:W$76,"DTSDS")+COUNTIF(W$67:W$76,"DTSDS1")+COUNTIF(W$67:W$76,"DTS5S")+COUNTIF(W$67:W$76,"DTS5S1")+COUNTIF(W$67:W$76,"S")+COUNTIF(W$67:W$76,"DTS4S")+COUNTIF(W$67:W$76,"DTS4S1")</f>
        <v>7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$67:X$76,"D")+COUNTIF(X$67:X$76,"DT")+COUNTIF(X$67:X$76,"DTS")+COUNTIF(X$67:X$76,"DTS1")+COUNTIF(X$67:X$76,"DTSDS")+COUNTIF(X$67:X$76,"DTSDS1")+COUNTIF(X$67:X$76,"DTS5S")+COUNTIF(X$67:X$76,"DTS5S1")+COUNTIF(X$67:X$76,"S")+COUNTIF(X$67:X$76,"DTS4S")+COUNTIF(X$67:X$76,"DTS4S1")</f>
        <v>7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$67:Y$76,"D")+COUNTIF(Y$67:Y$76,"DT")+COUNTIF(Y$67:Y$76,"DTS")+COUNTIF(Y$67:Y$76,"DTS1")+COUNTIF(Y$67:Y$76,"DTSDS")+COUNTIF(Y$67:Y$76,"DTSDS1")+COUNTIF(Y$67:Y$76,"DTS5S")+COUNTIF(Y$67:Y$76,"DTS5S1")+COUNTIF(Y$67:Y$76,"S")+COUNTIF(Y$67:Y$76,"DTS4S")+COUNTIF(Y$67:Y$76,"DTS4S1")</f>
        <v>6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$67:Z$76,"D")+COUNTIF(Z$67:Z$76,"DT")+COUNTIF(Z$67:Z$76,"DTS")+COUNTIF(Z$67:Z$76,"DTS1")+COUNTIF(Z$67:Z$76,"DTSDS")+COUNTIF(Z$67:Z$76,"DTSDS1")+COUNTIF(Z$67:Z$76,"DTS5S")+COUNTIF(Z$67:Z$76,"DTS5S1")+COUNTIF(Z$67:Z$76,"S")+COUNTIF(Z$67:Z$76,"DTS4S")+COUNTIF(Z$67:Z$76,"DTS4S1")</f>
        <v>5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$67:AA$76,"D")+COUNTIF(AA$67:AA$76,"DT")+COUNTIF(AA$67:AA$76,"DTS")+COUNTIF(AA$67:AA$76,"DTS1")+COUNTIF(AA$67:AA$76,"DTSDS")+COUNTIF(AA$67:AA$76,"DTSDS1")+COUNTIF(AA$67:AA$76,"DTS5S")+COUNTIF(AA$67:AA$76,"DTS5S1")+COUNTIF(AA$67:AA$76,"S")+COUNTIF(AA$67:AA$76,"DTS4S")+COUNTIF(AA$67:AA$76,"DTS4S1")</f>
        <v>5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$67:AB$76,"D")+COUNTIF(AB$67:AB$76,"DT")+COUNTIF(AB$67:AB$76,"DTS")+COUNTIF(AB$67:AB$76,"DTS1")+COUNTIF(AB$67:AB$76,"DTSDS")+COUNTIF(AB$67:AB$76,"DTSDS1")+COUNTIF(AB$67:AB$76,"DTS5S")+COUNTIF(AB$67:AB$76,"DTS5S1")+COUNTIF(AB$67:AB$76,"S")+COUNTIF(AB$67:AB$76,"DTS4S")+COUNTIF(AB$67:AB$76,"DTS4S1")</f>
        <v>7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$67:AC$76,"D")+COUNTIF(AC$67:AC$76,"DT")+COUNTIF(AC$67:AC$76,"DTS")+COUNTIF(AC$67:AC$76,"DTS1")+COUNTIF(AC$67:AC$76,"DTSDS")+COUNTIF(AC$67:AC$76,"DTSDS1")+COUNTIF(AC$67:AC$76,"DTS5S")+COUNTIF(AC$67:AC$76,"DTS5S1")+COUNTIF(AC$67:AC$76,"S")+COUNTIF(AC$67:AC$76,"DTS4S")+COUNTIF(AC$67:AC$76,"DTS4S1")</f>
        <v>7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$67:AD$76,"D")+COUNTIF(AD$67:AD$76,"DT")+COUNTIF(AD$67:AD$76,"DTS")+COUNTIF(AD$67:AD$76,"DTS1")+COUNTIF(AD$67:AD$76,"DTSDS")+COUNTIF(AD$67:AD$76,"DTSDS1")+COUNTIF(AD$67:AD$76,"DTS5S")+COUNTIF(AD$67:AD$76,"DTS5S1")+COUNTIF(AD$67:AD$76,"S")+COUNTIF(AD$67:AD$76,"DTS4S")+COUNTIF(AD$67:AD$76,"DTS4S1")</f>
        <v>5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$67:AE$76,"D")+COUNTIF(AE$67:AE$76,"DT")+COUNTIF(AE$67:AE$76,"DTS")+COUNTIF(AE$67:AE$76,"DTS1")+COUNTIF(AE$67:AE$76,"DTSDS")+COUNTIF(AE$67:AE$76,"DTSDS1")+COUNTIF(AE$67:AE$76,"DTS5S")+COUNTIF(AE$67:AE$76,"DTS5S1")+COUNTIF(AE$67:AE$76,"S")+COUNTIF(AE$67:AE$76,"DTS4S")+COUNTIF(AE$67:AE$76,"DTS4S1")</f>
        <v>6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$67:AF$76,"D")+COUNTIF(AF$67:AF$76,"DT")+COUNTIF(AF$67:AF$76,"DTS")+COUNTIF(AF$67:AF$76,"DTS1")+COUNTIF(AF$67:AF$76,"DTSDS")+COUNTIF(AF$67:AF$76,"DTSDS1")+COUNTIF(AF$67:AF$76,"DTS5S")+COUNTIF(AF$67:AF$76,"DTS5S1")+COUNTIF(AF$67:AF$76,"S")+COUNTIF(AF$67:AF$76,"DTS4S")+COUNTIF(AF$67:AF$76,"DTS4S1")</f>
        <v>6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$67:AG$76,"D")+COUNTIF(AG$67:AG$76,"DT")+COUNTIF(AG$67:AG$76,"DTS")+COUNTIF(AG$67:AG$76,"DTS1")+COUNTIF(AG$67:AG$76,"DTSDS")+COUNTIF(AG$67:AG$76,"DTSDS1")+COUNTIF(AG$67:AG$76,"DTS5S")+COUNTIF(AG$67:AG$76,"DTS5S1")+COUNTIF(AG$67:AG$76,"S")+COUNTIF(AG$67:AG$76,"DTS4S")+COUNTIF(AG$67:AG$76,"DTS4S1")</f>
        <v>7</v>
      </c>
      <c r="AH4" s="140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$67:AH$76,"D")+COUNTIF(AH$67:AH$76,"DT")+COUNTIF(AH$67:AH$76,"DTS")+COUNTIF(AH$67:AH$76,"DTS1")+COUNTIF(AH$67:AH$76,"DTSDS")+COUNTIF(AH$67:AH$76,"DTSDS1")+COUNTIF(AH$67:AH$76,"DTS5S")+COUNTIF(AH$67:AH$76,"DTS5S1")+COUNTIF(AH$67:AH$76,"S")+COUNTIF(AH$67:AH$76,"DTS4S")+COUNTIF(AH$67:AH$76,"DTS4S1")</f>
        <v>6</v>
      </c>
      <c r="AI4" s="12"/>
      <c r="AJ4" s="36"/>
      <c r="AK4" s="36"/>
      <c r="AL4" s="36"/>
      <c r="AM4" s="36"/>
      <c r="AN4" s="36"/>
      <c r="AO4" s="36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6"/>
      <c r="BB4" s="508"/>
      <c r="BC4" s="579"/>
      <c r="BD4" s="578"/>
      <c r="BE4" s="580"/>
      <c r="BF4" s="581"/>
      <c r="BG4" s="581"/>
      <c r="BH4" s="581"/>
      <c r="BI4" s="581"/>
      <c r="BJ4" s="581"/>
      <c r="BK4" s="582"/>
      <c r="BL4" s="578"/>
      <c r="BM4" s="578"/>
      <c r="BN4" s="578"/>
      <c r="BO4" s="578"/>
      <c r="BP4" s="578"/>
      <c r="BQ4" s="578"/>
      <c r="BR4" s="578"/>
      <c r="BS4" s="578"/>
      <c r="BT4" s="578"/>
      <c r="BU4" s="578"/>
    </row>
    <row r="5" spans="1:93" x14ac:dyDescent="0.25">
      <c r="A5" s="504"/>
      <c r="B5" s="505"/>
      <c r="C5" s="506"/>
      <c r="D5" s="822">
        <f t="shared" ref="D5:AH5" si="0">+D2+D3+D4</f>
        <v>13</v>
      </c>
      <c r="E5" s="822">
        <f t="shared" si="0"/>
        <v>13</v>
      </c>
      <c r="F5" s="822">
        <f t="shared" si="0"/>
        <v>13</v>
      </c>
      <c r="G5" s="822">
        <f t="shared" si="0"/>
        <v>13</v>
      </c>
      <c r="H5" s="822">
        <f t="shared" si="0"/>
        <v>13</v>
      </c>
      <c r="I5" s="822">
        <f t="shared" si="0"/>
        <v>12</v>
      </c>
      <c r="J5" s="822">
        <f t="shared" si="0"/>
        <v>12</v>
      </c>
      <c r="K5" s="822">
        <f t="shared" si="0"/>
        <v>13</v>
      </c>
      <c r="L5" s="822">
        <f t="shared" si="0"/>
        <v>13</v>
      </c>
      <c r="M5" s="822">
        <f t="shared" si="0"/>
        <v>12</v>
      </c>
      <c r="N5" s="822">
        <f t="shared" si="0"/>
        <v>13</v>
      </c>
      <c r="O5" s="822">
        <f t="shared" si="0"/>
        <v>13</v>
      </c>
      <c r="P5" s="822">
        <f t="shared" si="0"/>
        <v>12</v>
      </c>
      <c r="Q5" s="822">
        <f t="shared" si="0"/>
        <v>12</v>
      </c>
      <c r="R5" s="944">
        <f t="shared" si="0"/>
        <v>13</v>
      </c>
      <c r="S5" s="948">
        <f t="shared" si="0"/>
        <v>12</v>
      </c>
      <c r="T5" s="822">
        <f t="shared" si="0"/>
        <v>12</v>
      </c>
      <c r="U5" s="822">
        <f t="shared" si="0"/>
        <v>13</v>
      </c>
      <c r="V5" s="822">
        <f t="shared" si="0"/>
        <v>12</v>
      </c>
      <c r="W5" s="822">
        <f t="shared" si="0"/>
        <v>13</v>
      </c>
      <c r="X5" s="822">
        <f t="shared" si="0"/>
        <v>13</v>
      </c>
      <c r="Y5" s="822">
        <f t="shared" si="0"/>
        <v>13</v>
      </c>
      <c r="Z5" s="822">
        <f t="shared" si="0"/>
        <v>12</v>
      </c>
      <c r="AA5" s="822">
        <f t="shared" si="0"/>
        <v>13</v>
      </c>
      <c r="AB5" s="822">
        <f t="shared" si="0"/>
        <v>12</v>
      </c>
      <c r="AC5" s="822">
        <f t="shared" si="0"/>
        <v>13</v>
      </c>
      <c r="AD5" s="822">
        <f t="shared" si="0"/>
        <v>12</v>
      </c>
      <c r="AE5" s="822">
        <f t="shared" si="0"/>
        <v>13</v>
      </c>
      <c r="AF5" s="822">
        <f t="shared" si="0"/>
        <v>12</v>
      </c>
      <c r="AG5" s="822">
        <f t="shared" si="0"/>
        <v>12</v>
      </c>
      <c r="AH5" s="949">
        <f t="shared" si="0"/>
        <v>12</v>
      </c>
      <c r="AI5" s="8"/>
      <c r="AJ5" s="548"/>
      <c r="AK5" s="548"/>
      <c r="AL5" s="548"/>
      <c r="AM5" s="548"/>
      <c r="AN5" s="548"/>
      <c r="AO5" s="548"/>
      <c r="AP5" s="548"/>
      <c r="AQ5" s="548"/>
      <c r="AR5" s="502"/>
      <c r="AS5" s="503"/>
      <c r="AT5" s="503"/>
      <c r="AU5" s="503"/>
      <c r="AV5" s="503"/>
      <c r="AW5" s="503"/>
      <c r="AX5" s="503"/>
      <c r="AY5" s="503"/>
      <c r="AZ5" s="46"/>
      <c r="BA5" s="548"/>
      <c r="BB5" s="39"/>
      <c r="BC5" s="39"/>
      <c r="BD5" s="548"/>
      <c r="BE5" s="39"/>
      <c r="BF5" s="548"/>
      <c r="BG5" s="548"/>
      <c r="BH5" s="548"/>
      <c r="BI5" s="548"/>
      <c r="BJ5" s="548"/>
      <c r="BK5" s="548"/>
      <c r="BL5" s="548"/>
      <c r="BM5" s="548"/>
      <c r="BN5" s="548"/>
      <c r="BO5" s="548"/>
      <c r="BP5" s="548"/>
      <c r="BQ5" s="548"/>
      <c r="BR5" s="548"/>
      <c r="BS5" s="548"/>
      <c r="BT5" s="548"/>
      <c r="BU5" s="548"/>
      <c r="BV5" s="40"/>
      <c r="BW5" s="40"/>
    </row>
    <row r="6" spans="1:93" ht="17.100000000000001" customHeight="1" x14ac:dyDescent="0.25">
      <c r="A6" s="509" t="s">
        <v>4</v>
      </c>
      <c r="B6" s="41" t="s">
        <v>1</v>
      </c>
      <c r="C6" s="42">
        <v>1</v>
      </c>
      <c r="D6" s="4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$3308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1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$3308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1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$3308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1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$3308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$3308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$3308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1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$3308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$3308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$3308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$3308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2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$3308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2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$3308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$3308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$3308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1</v>
      </c>
      <c r="R6" s="853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$3308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422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$3308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2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$3308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2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$3308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2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$3308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1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$3308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1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$3308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1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$3308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1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$3308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$3308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1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$3308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1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$3308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1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$3308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1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$3308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1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$3308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1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$3308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1</v>
      </c>
      <c r="AH6" s="140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$3308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1</v>
      </c>
      <c r="AI6" s="12"/>
      <c r="AJ6" s="36"/>
      <c r="AK6" s="36"/>
      <c r="AL6" s="36"/>
      <c r="AM6" s="36"/>
      <c r="AN6" s="36"/>
      <c r="AO6" s="36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6"/>
      <c r="BB6" s="593">
        <f>12/24</f>
        <v>0.5</v>
      </c>
      <c r="BC6" s="579"/>
      <c r="BD6" s="578"/>
      <c r="BE6" s="580"/>
      <c r="BF6" s="581"/>
      <c r="BG6" s="581"/>
      <c r="BH6" s="581"/>
      <c r="BI6" s="581"/>
      <c r="BJ6" s="581"/>
      <c r="BK6" s="582"/>
      <c r="BL6" s="578"/>
      <c r="BM6" s="578"/>
      <c r="BN6" s="578"/>
      <c r="BO6" s="578"/>
      <c r="BP6" s="578"/>
      <c r="BQ6" s="578"/>
      <c r="BR6" s="578"/>
      <c r="BS6" s="578"/>
      <c r="BT6" s="578"/>
      <c r="BU6" s="578"/>
    </row>
    <row r="7" spans="1:93" ht="17.100000000000001" customHeight="1" x14ac:dyDescent="0.25">
      <c r="A7" s="510"/>
      <c r="B7" s="578" t="s">
        <v>2</v>
      </c>
      <c r="C7" s="35">
        <v>4</v>
      </c>
      <c r="D7" s="4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$66,"N")+COUNTIF(D$61:D$66,"NT")+COUNTIF(D$61:D$66,"NTS")+COUNTIF(D$61:D$66,"NTS1")+COUNTIF(D$61:D$66,"NTSDS")+COUNTIF(D$61:D$66,"NTSDS1")+COUNTIF(D$61:D$66,"NTS5S")+COUNTIF(D$61:D$66,"NTS5S1")+COUNTIF(D$61:D$66,"S")+COUNTIF(D$61:D$66,"NTS4S")+COUNTIF(D$61:D$66,"NTS4S1")</f>
        <v>6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$66,"N")+COUNTIF(E$61:E$66,"NT")+COUNTIF(E$61:E$66,"NTS")+COUNTIF(E$61:E$66,"NTS1")+COUNTIF(E$61:E$66,"NTSDS")+COUNTIF(E$61:E$66,"NTSDS1")+COUNTIF(E$61:E$66,"NTS5S")+COUNTIF(E$61:E$66,"NTS5S1")+COUNTIF(E$61:E$66,"S")+COUNTIF(E$61:E$66,"NTS4S")+COUNTIF(E$61:E$66,"NTS4S1")</f>
        <v>5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$66,"N")+COUNTIF(F$61:F$66,"NT")+COUNTIF(F$61:F$66,"NTS")+COUNTIF(F$61:F$66,"NTS1")+COUNTIF(F$61:F$66,"NTSDS")+COUNTIF(F$61:F$66,"NTSDS1")+COUNTIF(F$61:F$66,"NTS5S")+COUNTIF(F$61:F$66,"NTS5S1")+COUNTIF(F$61:F$66,"S")+COUNTIF(F$61:F$66,"NTS4S")+COUNTIF(F$61:F$66,"NTS4S1")</f>
        <v>3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$66,"N")+COUNTIF(G$61:G$66,"NT")+COUNTIF(G$61:G$66,"NTS")+COUNTIF(G$61:G$66,"NTS1")+COUNTIF(G$61:G$66,"NTSDS")+COUNTIF(G$61:G$66,"NTSDS1")+COUNTIF(G$61:G$66,"NTS5S")+COUNTIF(G$61:G$66,"NTS5S1")+COUNTIF(G$61:G$66,"S")+COUNTIF(G$61:G$66,"NTS4S")+COUNTIF(G$61:G$66,"NTS4S1")</f>
        <v>4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$66,"N")+COUNTIF(H$61:H$66,"NT")+COUNTIF(H$61:H$66,"NTS")+COUNTIF(H$61:H$66,"NTS1")+COUNTIF(H$61:H$66,"NTSDS")+COUNTIF(H$61:H$66,"NTSDS1")+COUNTIF(H$61:H$66,"NTS5S")+COUNTIF(H$61:H$66,"NTS5S1")+COUNTIF(H$61:H$66,"S")+COUNTIF(H$61:H$66,"NTS4S")+COUNTIF(H$61:H$66,"NTS4S1")</f>
        <v>4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$66,"N")+COUNTIF(I$61:I$66,"NT")+COUNTIF(I$61:I$66,"NTS")+COUNTIF(I$61:I$66,"NTS1")+COUNTIF(I$61:I$66,"NTSDS")+COUNTIF(I$61:I$66,"NTSDS1")+COUNTIF(I$61:I$66,"NTS5S")+COUNTIF(I$61:I$66,"NTS5S1")+COUNTIF(I$61:I$66,"S")+COUNTIF(I$61:I$66,"NTS4S")+COUNTIF(I$61:I$66,"NTS4S1")</f>
        <v>5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$66,"N")+COUNTIF(J$61:J$66,"NT")+COUNTIF(J$61:J$66,"NTS")+COUNTIF(J$61:J$66,"NTS1")+COUNTIF(J$61:J$66,"NTSDS")+COUNTIF(J$61:J$66,"NTSDS1")+COUNTIF(J$61:J$66,"NTS5S")+COUNTIF(J$61:J$66,"NTS5S1")+COUNTIF(J$61:J$66,"S")+COUNTIF(J$61:J$66,"NTS4S")+COUNTIF(J$61:J$66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$66,"N")+COUNTIF(K$61:K$66,"NT")+COUNTIF(K$61:K$66,"NTS")+COUNTIF(K$61:K$66,"NTS1")+COUNTIF(K$61:K$66,"NTSDS")+COUNTIF(K$61:K$66,"NTSDS1")+COUNTIF(K$61:K$66,"NTS5S")+COUNTIF(K$61:K$66,"NTS5S1")+COUNTIF(K$61:K$66,"S")+COUNTIF(K$61:K$66,"NTS4S")+COUNTIF(K$61:K$66,"NTS4S1")</f>
        <v>4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$66,"N")+COUNTIF(L$61:L$66,"NT")+COUNTIF(L$61:L$66,"NTS")+COUNTIF(L$61:L$66,"NTS1")+COUNTIF(L$61:L$66,"NTSDS")+COUNTIF(L$61:L$66,"NTSDS1")+COUNTIF(L$61:L$66,"NTS5S")+COUNTIF(L$61:L$66,"NTS5S1")+COUNTIF(L$61:L$66,"S")+COUNTIF(L$61:L$66,"NTS4S")+COUNTIF(L$61:L$66,"NTS4S1")</f>
        <v>4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$66,"N")+COUNTIF(M$61:M$66,"NT")+COUNTIF(M$61:M$66,"NTS")+COUNTIF(M$61:M$66,"NTS1")+COUNTIF(M$61:M$66,"NTSDS")+COUNTIF(M$61:M$66,"NTSDS1")+COUNTIF(M$61:M$66,"NTS5S")+COUNTIF(M$61:M$66,"NTS5S1")+COUNTIF(M$61:M$66,"S")+COUNTIF(M$61:M$66,"NTS4S")+COUNTIF(M$61:M$66,"NTS4S1")</f>
        <v>5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$66,"N")+COUNTIF(N$61:N$66,"NT")+COUNTIF(N$61:N$66,"NTS")+COUNTIF(N$61:N$66,"NTS1")+COUNTIF(N$61:N$66,"NTSDS")+COUNTIF(N$61:N$66,"NTSDS1")+COUNTIF(N$61:N$66,"NTS5S")+COUNTIF(N$61:N$66,"NTS5S1")+COUNTIF(N$61:N$66,"S")+COUNTIF(N$61:N$66,"NTS4S")+COUNTIF(N$61:N$66,"NTS4S1")</f>
        <v>4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$66,"N")+COUNTIF(O$61:O$66,"NT")+COUNTIF(O$61:O$66,"NTS")+COUNTIF(O$61:O$66,"NTS1")+COUNTIF(O$61:O$66,"NTSDS")+COUNTIF(O$61:O$66,"NTSDS1")+COUNTIF(O$61:O$66,"NTS5S")+COUNTIF(O$61:O$66,"NTS5S1")+COUNTIF(O$61:O$66,"S")+COUNTIF(O$61:O$66,"NTS4S")+COUNTIF(O$61:O$66,"NTS4S1")</f>
        <v>4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$66,"N")+COUNTIF(P$61:P$66,"NT")+COUNTIF(P$61:P$66,"NTS")+COUNTIF(P$61:P$66,"NTS1")+COUNTIF(P$61:P$66,"NTSDS")+COUNTIF(P$61:P$66,"NTSDS1")+COUNTIF(P$61:P$66,"NTS5S")+COUNTIF(P$61:P$66,"NTS5S1")+COUNTIF(P$61:P$66,"S")+COUNTIF(P$61:P$66,"NTS4S")+COUNTIF(P$61:P$66,"NTS4S1")</f>
        <v>4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$66,"N")+COUNTIF(Q$61:Q$66,"NT")+COUNTIF(Q$61:Q$66,"NTS")+COUNTIF(Q$61:Q$66,"NTS1")+COUNTIF(Q$61:Q$66,"NTSDS")+COUNTIF(Q$61:Q$66,"NTSDS1")+COUNTIF(Q$61:Q$66,"NTS5S")+COUNTIF(Q$61:Q$66,"NTS5S1")+COUNTIF(Q$61:Q$66,"S")+COUNTIF(Q$61:Q$66,"NTS4S")+COUNTIF(Q$61:Q$66,"NTS4S1")</f>
        <v>3</v>
      </c>
      <c r="R7" s="853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$66,"N")+COUNTIF(R$61:R$66,"NT")+COUNTIF(R$61:R$66,"NTS")+COUNTIF(R$61:R$66,"NTS1")+COUNTIF(R$61:R$66,"NTSDS")+COUNTIF(R$61:R$66,"NTSDS1")+COUNTIF(R$61:R$66,"NTS5S")+COUNTIF(R$61:R$66,"NTS5S1")+COUNTIF(R$61:R$66,"S")+COUNTIF(R$61:R$66,"NTS4S")+COUNTIF(R$61:R$66,"NTS4S1")</f>
        <v>4</v>
      </c>
      <c r="S7" s="422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$66,"N")+COUNTIF(S$61:S$66,"NT")+COUNTIF(S$61:S$66,"NTS")+COUNTIF(S$61:S$66,"NTS1")+COUNTIF(S$61:S$66,"NTSDS")+COUNTIF(S$61:S$66,"NTSDS1")+COUNTIF(S$61:S$66,"NTS5S")+COUNTIF(S$61:S$66,"NTS5S1")+COUNTIF(S$61:S$66,"S")+COUNTIF(S$61:S$66,"NTS4S")+COUNTIF(S$61:S$66,"NTS4S1")</f>
        <v>5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$66,"N")+COUNTIF(T$61:T$66,"NT")+COUNTIF(T$61:T$66,"NTS")+COUNTIF(T$61:T$66,"NTS1")+COUNTIF(T$61:T$66,"NTSDS")+COUNTIF(T$61:T$66,"NTSDS1")+COUNTIF(T$61:T$66,"NTS5S")+COUNTIF(T$61:T$66,"NTS5S1")+COUNTIF(T$61:T$66,"S")+COUNTIF(T$61:T$66,"NTS4S")+COUNTIF(T$61:T$66,"NTS4S1")</f>
        <v>4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$66,"N")+COUNTIF(U$61:U$66,"NT")+COUNTIF(U$61:U$66,"NTS")+COUNTIF(U$61:U$66,"NTS1")+COUNTIF(U$61:U$66,"NTSDS")+COUNTIF(U$61:U$66,"NTSDS1")+COUNTIF(U$61:U$66,"NTS5S")+COUNTIF(U$61:U$66,"NTS5S1")+COUNTIF(U$61:U$66,"S")+COUNTIF(U$61:U$66,"NTS4S")+COUNTIF(U$61:U$66,"NTS4S1")</f>
        <v>4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$66,"N")+COUNTIF(V$61:V$66,"NT")+COUNTIF(V$61:V$66,"NTS")+COUNTIF(V$61:V$66,"NTS1")+COUNTIF(V$61:V$66,"NTSDS")+COUNTIF(V$61:V$66,"NTSDS1")+COUNTIF(V$61:V$66,"NTS5S")+COUNTIF(V$61:V$66,"NTS5S1")+COUNTIF(V$61:V$66,"S")+COUNTIF(V$61:V$66,"NTS4S")+COUNTIF(V$61:V$66,"NTS4S1")</f>
        <v>5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$66,"N")+COUNTIF(W$61:W$66,"NT")+COUNTIF(W$61:W$66,"NTS")+COUNTIF(W$61:W$66,"NTS1")+COUNTIF(W$61:W$66,"NTSDS")+COUNTIF(W$61:W$66,"NTSDS1")+COUNTIF(W$61:W$66,"NTS5S")+COUNTIF(W$61:W$66,"NTS5S1")+COUNTIF(W$61:W$66,"S")+COUNTIF(W$61:W$66,"NTS4S")+COUNTIF(W$61:W$66,"NTS4S1")</f>
        <v>5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$66,"N")+COUNTIF(X$61:X$66,"NT")+COUNTIF(X$61:X$66,"NTS")+COUNTIF(X$61:X$66,"NTS1")+COUNTIF(X$61:X$66,"NTSDS")+COUNTIF(X$61:X$66,"NTSDS1")+COUNTIF(X$61:X$66,"NTS5S")+COUNTIF(X$61:X$66,"NTS5S1")+COUNTIF(X$61:X$66,"S")+COUNTIF(X$61:X$66,"NTS4S")+COUNTIF(X$61:X$66,"NTS4S1")</f>
        <v>6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$66,"N")+COUNTIF(Y$61:Y$66,"NT")+COUNTIF(Y$61:Y$66,"NTS")+COUNTIF(Y$61:Y$66,"NTS1")+COUNTIF(Y$61:Y$66,"NTSDS")+COUNTIF(Y$61:Y$66,"NTSDS1")+COUNTIF(Y$61:Y$66,"NTS5S")+COUNTIF(Y$61:Y$66,"NTS5S1")+COUNTIF(Y$61:Y$66,"S")+COUNTIF(Y$61:Y$66,"NTS4S")+COUNTIF(Y$61:Y$66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$66,"N")+COUNTIF(Z$61:Z$66,"NT")+COUNTIF(Z$61:Z$66,"NTS")+COUNTIF(Z$61:Z$66,"NTS1")+COUNTIF(Z$61:Z$66,"NTSDS")+COUNTIF(Z$61:Z$66,"NTSDS1")+COUNTIF(Z$61:Z$66,"NTS5S")+COUNTIF(Z$61:Z$66,"NTS5S1")+COUNTIF(Z$61:Z$66,"S")+COUNTIF(Z$61:Z$66,"NTS4S")+COUNTIF(Z$61:Z$66,"NTS4S1")</f>
        <v>4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$66,"N")+COUNTIF(AA$61:AA$66,"NT")+COUNTIF(AA$61:AA$66,"NTS")+COUNTIF(AA$61:AA$66,"NTS1")+COUNTIF(AA$61:AA$66,"NTSDS")+COUNTIF(AA$61:AA$66,"NTSDS1")+COUNTIF(AA$61:AA$66,"NTS5S")+COUNTIF(AA$61:AA$66,"NTS5S1")+COUNTIF(AA$61:AA$66,"S")+COUNTIF(AA$61:AA$66,"NTS4S")+COUNTIF(AA$61:AA$66,"NTS4S1")</f>
        <v>5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$66,"N")+COUNTIF(AB$61:AB$66,"NT")+COUNTIF(AB$61:AB$66,"NTS")+COUNTIF(AB$61:AB$66,"NTS1")+COUNTIF(AB$61:AB$66,"NTSDS")+COUNTIF(AB$61:AB$66,"NTSDS1")+COUNTIF(AB$61:AB$66,"NTS5S")+COUNTIF(AB$61:AB$66,"NTS5S1")+COUNTIF(AB$61:AB$66,"S")+COUNTIF(AB$61:AB$66,"NTS4S")+COUNTIF(AB$61:AB$66,"NTS4S1")</f>
        <v>5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$66,"N")+COUNTIF(AC$61:AC$66,"NT")+COUNTIF(AC$61:AC$66,"NTS")+COUNTIF(AC$61:AC$66,"NTS1")+COUNTIF(AC$61:AC$66,"NTSDS")+COUNTIF(AC$61:AC$66,"NTSDS1")+COUNTIF(AC$61:AC$66,"NTS5S")+COUNTIF(AC$61:AC$66,"NTS5S1")+COUNTIF(AC$61:AC$66,"S")+COUNTIF(AC$61:AC$66,"NTS4S")+COUNTIF(AC$61:AC$66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$66,"N")+COUNTIF(AD$61:AD$66,"NT")+COUNTIF(AD$61:AD$66,"NTS")+COUNTIF(AD$61:AD$66,"NTS1")+COUNTIF(AD$61:AD$66,"NTSDS")+COUNTIF(AD$61:AD$66,"NTSDS1")+COUNTIF(AD$61:AD$66,"NTS5S")+COUNTIF(AD$61:AD$66,"NTS5S1")+COUNTIF(AD$61:AD$66,"S")+COUNTIF(AD$61:AD$66,"NTS4S")+COUNTIF(AD$61:AD$66,"NTS4S1")</f>
        <v>5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$66,"N")+COUNTIF(AE$61:AE$66,"NT")+COUNTIF(AE$61:AE$66,"NTS")+COUNTIF(AE$61:AE$66,"NTS1")+COUNTIF(AE$61:AE$66,"NTSDS")+COUNTIF(AE$61:AE$66,"NTSDS1")+COUNTIF(AE$61:AE$66,"NTS5S")+COUNTIF(AE$61:AE$66,"NTS5S1")+COUNTIF(AE$61:AE$66,"S")+COUNTIF(AE$61:AE$66,"NTS4S")+COUNTIF(AE$61:AE$66,"NTS4S1")</f>
        <v>5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$66,"N")+COUNTIF(AF$61:AF$66,"NT")+COUNTIF(AF$61:AF$66,"NTS")+COUNTIF(AF$61:AF$66,"NTS1")+COUNTIF(AF$61:AF$66,"NTSDS")+COUNTIF(AF$61:AF$66,"NTSDS1")+COUNTIF(AF$61:AF$66,"NTS5S")+COUNTIF(AF$61:AF$66,"NTS5S1")+COUNTIF(AF$61:AF$66,"S")+COUNTIF(AF$61:AF$66,"NTS4S")+COUNTIF(AF$61:AF$66,"NTS4S1")</f>
        <v>5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$66,"N")+COUNTIF(AG$61:AG$66,"NT")+COUNTIF(AG$61:AG$66,"NTS")+COUNTIF(AG$61:AG$66,"NTS1")+COUNTIF(AG$61:AG$66,"NTSDS")+COUNTIF(AG$61:AG$66,"NTSDS1")+COUNTIF(AG$61:AG$66,"NTS5S")+COUNTIF(AG$61:AG$66,"NTS5S1")+COUNTIF(AG$61:AG$66,"S")+COUNTIF(AG$61:AG$66,"NTS4S")+COUNTIF(AG$61:AG$66,"NTS4S1")</f>
        <v>4</v>
      </c>
      <c r="AH7" s="140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$66,"N")+COUNTIF(AH$61:AH$66,"NT")+COUNTIF(AH$61:AH$66,"NTS")+COUNTIF(AH$61:AH$66,"NTS1")+COUNTIF(AH$61:AH$66,"NTSDS")+COUNTIF(AH$61:AH$66,"NTSDS1")+COUNTIF(AH$61:AH$66,"NTS5S")+COUNTIF(AH$61:AH$66,"NTS5S1")+COUNTIF(AH$61:AH$66,"S")+COUNTIF(AH$61:AH$66,"NTS4S")+COUNTIF(AH$61:AH$66,"NTS4S1")</f>
        <v>5</v>
      </c>
      <c r="AI7" s="12"/>
      <c r="AJ7" s="36"/>
      <c r="AK7" s="36"/>
      <c r="AL7" s="36"/>
      <c r="AM7" s="36"/>
      <c r="AN7" s="36"/>
      <c r="AO7" s="36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6"/>
      <c r="BB7" s="507"/>
      <c r="BC7" s="579"/>
      <c r="BD7" s="578"/>
      <c r="BE7" s="580"/>
      <c r="BF7" s="581"/>
      <c r="BG7" s="581"/>
      <c r="BH7" s="581"/>
      <c r="BI7" s="581"/>
      <c r="BJ7" s="581"/>
      <c r="BK7" s="582"/>
      <c r="BL7" s="578"/>
      <c r="BM7" s="578"/>
      <c r="BN7" s="578"/>
      <c r="BO7" s="578"/>
      <c r="BP7" s="578"/>
      <c r="BQ7" s="578"/>
      <c r="BR7" s="578"/>
      <c r="BS7" s="578"/>
      <c r="BT7" s="578"/>
      <c r="BU7" s="578"/>
    </row>
    <row r="8" spans="1:93" ht="17.100000000000001" customHeight="1" thickBot="1" x14ac:dyDescent="0.3">
      <c r="A8" s="511"/>
      <c r="B8" s="578" t="s">
        <v>3</v>
      </c>
      <c r="C8" s="35">
        <v>8</v>
      </c>
      <c r="D8" s="4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$67:D$76,"N")+COUNTIF(D$67:D$76,"NT")+COUNTIF(D$67:D$76,"NTS")+COUNTIF(D$67:D$76,"NTS1")+COUNTIF(D$67:D$76,"NTSDS")+COUNTIF(D$67:D$76,"NTSDS1")+COUNTIF(D$67:D$76,"NTS5S")+COUNTIF(D$67:D$76,"NTS5S1")+COUNTIF(D$67:D$76,"S")+COUNTIF(D$67:D$76,"NTS4S")+COUNTIF(D$67:D$76,"NTS4S1")</f>
        <v>6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$67:E$76,"N")+COUNTIF(E$67:E$76,"NT")+COUNTIF(E$67:E$76,"NTS")+COUNTIF(E$67:E$76,"NTS1")+COUNTIF(E$67:E$76,"NTSDS")+COUNTIF(E$67:E$76,"NTSDS1")+COUNTIF(E$67:E$76,"NTS5S")+COUNTIF(E$67:E$76,"NTS5S1")+COUNTIF(E$67:E$76,"S")+COUNTIF(E$67:E$76,"NTS4S")+COUNTIF(E$67:E$76,"NTS4S1")</f>
        <v>7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$67:F$76,"N")+COUNTIF(F$67:F$76,"NT")+COUNTIF(F$67:F$76,"NTS")+COUNTIF(F$67:F$76,"NTS1")+COUNTIF(F$67:F$76,"NTSDS")+COUNTIF(F$67:F$76,"NTSDS1")+COUNTIF(F$67:F$76,"NTS5S")+COUNTIF(F$67:F$76,"NTS5S1")+COUNTIF(F$67:F$76,"S")+COUNTIF(F$67:F$76,"NTS4S")+COUNTIF(F$67:F$76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$67:G$76,"N")+COUNTIF(G$67:G$76,"NT")+COUNTIF(G$67:G$76,"NTS")+COUNTIF(G$67:G$76,"NTS1")+COUNTIF(G$67:G$76,"NTSDS")+COUNTIF(G$67:G$76,"NTSDS1")+COUNTIF(G$67:G$76,"NTS5S")+COUNTIF(G$67:G$76,"NTS5S1")+COUNTIF(G$67:G$76,"S")+COUNTIF(G$67:G$76,"NTS4S")+COUNTIF(G$67:G$76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$67:H$76,"N")+COUNTIF(H$67:H$76,"NT")+COUNTIF(H$67:H$76,"NTS")+COUNTIF(H$67:H$76,"NTS1")+COUNTIF(H$67:H$76,"NTSDS")+COUNTIF(H$67:H$76,"NTSDS1")+COUNTIF(H$67:H$76,"NTS5S")+COUNTIF(H$67:H$76,"NTS5S1")+COUNTIF(H$67:H$76,"S")+COUNTIF(H$67:H$76,"NTS4S")+COUNTIF(H$67:H$76,"NTS4S1")</f>
        <v>8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$67:I$76,"N")+COUNTIF(I$67:I$76,"NT")+COUNTIF(I$67:I$76,"NTS")+COUNTIF(I$67:I$76,"NTS1")+COUNTIF(I$67:I$76,"NTSDS")+COUNTIF(I$67:I$76,"NTSDS1")+COUNTIF(I$67:I$76,"NTS5S")+COUNTIF(I$67:I$76,"NTS5S1")+COUNTIF(I$67:I$76,"S")+COUNTIF(I$67:I$76,"NTS4S")+COUNTIF(I$67:I$76,"NTS4S1")</f>
        <v>7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$67:J$76,"N")+COUNTIF(J$67:J$76,"NT")+COUNTIF(J$67:J$76,"NTS")+COUNTIF(J$67:J$76,"NTS1")+COUNTIF(J$67:J$76,"NTSDS")+COUNTIF(J$67:J$76,"NTSDS1")+COUNTIF(J$67:J$76,"NTS5S")+COUNTIF(J$67:J$76,"NTS5S1")+COUNTIF(J$67:J$76,"S")+COUNTIF(J$67:J$76,"NTS4S")+COUNTIF(J$67:J$76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$67:K$76,"N")+COUNTIF(K$67:K$76,"NT")+COUNTIF(K$67:K$76,"NTS")+COUNTIF(K$67:K$76,"NTS1")+COUNTIF(K$67:K$76,"NTSDS")+COUNTIF(K$67:K$76,"NTSDS1")+COUNTIF(K$67:K$76,"NTS5S")+COUNTIF(K$67:K$76,"NTS5S1")+COUNTIF(K$67:K$76,"S")+COUNTIF(K$67:K$76,"NTS4S")+COUNTIF(K$67:K$76,"NTS4S1")</f>
        <v>8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$67:L$76,"N")+COUNTIF(L$67:L$76,"NT")+COUNTIF(L$67:L$76,"NTS")+COUNTIF(L$67:L$76,"NTS1")+COUNTIF(L$67:L$76,"NTSDS")+COUNTIF(L$67:L$76,"NTSDS1")+COUNTIF(L$67:L$76,"NTS5S")+COUNTIF(L$67:L$76,"NTS5S1")+COUNTIF(L$67:L$76,"S")+COUNTIF(L$67:L$76,"NTS4S")+COUNTIF(L$67:L$76,"NTS4S1")</f>
        <v>8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$67:M$76,"N")+COUNTIF(M$67:M$76,"NT")+COUNTIF(M$67:M$76,"NTS")+COUNTIF(M$67:M$76,"NTS1")+COUNTIF(M$67:M$76,"NTSDS")+COUNTIF(M$67:M$76,"NTSDS1")+COUNTIF(M$67:M$76,"NTS5S")+COUNTIF(M$67:M$76,"NTS5S1")+COUNTIF(M$67:M$76,"S")+COUNTIF(M$67:M$76,"NTS4S")+COUNTIF(M$67:M$76,"NTS4S1")</f>
        <v>6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$67:N$76,"N")+COUNTIF(N$67:N$76,"NT")+COUNTIF(N$67:N$76,"NTS")+COUNTIF(N$67:N$76,"NTS1")+COUNTIF(N$67:N$76,"NTSDS")+COUNTIF(N$67:N$76,"NTSDS1")+COUNTIF(N$67:N$76,"NTS5S")+COUNTIF(N$67:N$76,"NTS5S1")+COUNTIF(N$67:N$76,"S")+COUNTIF(N$67:N$76,"NTS4S")+COUNTIF(N$67:N$76,"NTS4S1")</f>
        <v>7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$67:O$76,"N")+COUNTIF(O$67:O$76,"NT")+COUNTIF(O$67:O$76,"NTS")+COUNTIF(O$67:O$76,"NTS1")+COUNTIF(O$67:O$76,"NTSDS")+COUNTIF(O$67:O$76,"NTSDS1")+COUNTIF(O$67:O$76,"NTS5S")+COUNTIF(O$67:O$76,"NTS5S1")+COUNTIF(O$67:O$76,"S")+COUNTIF(O$67:O$76,"NTS4S")+COUNTIF(O$67:O$76,"NTS4S1")</f>
        <v>8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$67:P$76,"N")+COUNTIF(P$67:P$76,"NT")+COUNTIF(P$67:P$76,"NTS")+COUNTIF(P$67:P$76,"NTS1")+COUNTIF(P$67:P$76,"NTSDS")+COUNTIF(P$67:P$76,"NTSDS1")+COUNTIF(P$67:P$76,"NTS5S")+COUNTIF(P$67:P$76,"NTS5S1")+COUNTIF(P$67:P$76,"S")+COUNTIF(P$67:P$76,"NTS4S")+COUNTIF(P$67:P$76,"NTS4S1")</f>
        <v>8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$67:Q$76,"N")+COUNTIF(Q$67:Q$76,"NT")+COUNTIF(Q$67:Q$76,"NTS")+COUNTIF(Q$67:Q$76,"NTS1")+COUNTIF(Q$67:Q$76,"NTSDS")+COUNTIF(Q$67:Q$76,"NTSDS1")+COUNTIF(Q$67:Q$76,"NTS5S")+COUNTIF(Q$67:Q$76,"NTS5S1")+COUNTIF(Q$67:Q$76,"S")+COUNTIF(Q$67:Q$76,"NTS4S")+COUNTIF(Q$67:Q$76,"NTS4S1")</f>
        <v>8</v>
      </c>
      <c r="R8" s="853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$67:R$76,"N")+COUNTIF(R$67:R$76,"NT")+COUNTIF(R$67:R$76,"NTS")+COUNTIF(R$67:R$76,"NTS1")+COUNTIF(R$67:R$76,"NTSDS")+COUNTIF(R$67:R$76,"NTSDS1")+COUNTIF(R$67:R$76,"NTS5S")+COUNTIF(R$67:R$76,"NTS5S1")+COUNTIF(R$67:R$76,"S")+COUNTIF(R$67:R$76,"NTS4S")+COUNTIF(R$67:R$76,"NTS4S1")</f>
        <v>7</v>
      </c>
      <c r="S8" s="422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$67:S$76,"N")+COUNTIF(S$67:S$76,"NT")+COUNTIF(S$67:S$76,"NTS")+COUNTIF(S$67:S$76,"NTS1")+COUNTIF(S$67:S$76,"NTSDS")+COUNTIF(S$67:S$76,"NTSDS1")+COUNTIF(S$67:S$76,"NTS5S")+COUNTIF(S$67:S$76,"NTS5S1")+COUNTIF(S$67:S$76,"S")+COUNTIF(S$67:S$76,"NTS4S")+COUNTIF(S$67:S$76,"NTS4S1")</f>
        <v>6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$67:T$76,"N")+COUNTIF(T$67:T$76,"NT")+COUNTIF(T$67:T$76,"NTS")+COUNTIF(T$67:T$76,"NTS1")+COUNTIF(T$67:T$76,"NTSDS")+COUNTIF(T$67:T$76,"NTSDS1")+COUNTIF(T$67:T$76,"NTS5S")+COUNTIF(T$67:T$76,"NTS5S1")+COUNTIF(T$67:T$76,"S")+COUNTIF(T$67:T$76,"NTS4S")+COUNTIF(T$67:T$76,"NTS4S1")</f>
        <v>6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$67:U$76,"N")+COUNTIF(U$67:U$76,"NT")+COUNTIF(U$67:U$76,"NTS")+COUNTIF(U$67:U$76,"NTS1")+COUNTIF(U$67:U$76,"NTSDS")+COUNTIF(U$67:U$76,"NTSDS1")+COUNTIF(U$67:U$76,"NTS5S")+COUNTIF(U$67:U$76,"NTS5S1")+COUNTIF(U$67:U$76,"S")+COUNTIF(U$67:U$76,"NTS4S")+COUNTIF(U$67:U$76,"NTS4S1")</f>
        <v>6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$67:V$76,"N")+COUNTIF(V$67:V$76,"NT")+COUNTIF(V$67:V$76,"NTS")+COUNTIF(V$67:V$76,"NTS1")+COUNTIF(V$67:V$76,"NTSDS")+COUNTIF(V$67:V$76,"NTSDS1")+COUNTIF(V$67:V$76,"NTS5S")+COUNTIF(V$67:V$76,"NTS5S1")+COUNTIF(V$67:V$76,"S")+COUNTIF(V$67:V$76,"NTS4S")+COUNTIF(V$67:V$76,"NTS4S1")</f>
        <v>7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$67:W$76,"N")+COUNTIF(W$67:W$76,"NT")+COUNTIF(W$67:W$76,"NTS")+COUNTIF(W$67:W$76,"NTS1")+COUNTIF(W$67:W$76,"NTSDS")+COUNTIF(W$67:W$76,"NTSDS1")+COUNTIF(W$67:W$76,"NTS5S")+COUNTIF(W$67:W$76,"NTS5S1")+COUNTIF(W$67:W$76,"S")+COUNTIF(W$67:W$76,"NTS4S")+COUNTIF(W$67:W$76,"NTS4S1")</f>
        <v>7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$67:X$76,"N")+COUNTIF(X$67:X$76,"NT")+COUNTIF(X$67:X$76,"NTS")+COUNTIF(X$67:X$76,"NTS1")+COUNTIF(X$67:X$76,"NTSDS")+COUNTIF(X$67:X$76,"NTSDS1")+COUNTIF(X$67:X$76,"NTS5S")+COUNTIF(X$67:X$76,"NTS5S1")+COUNTIF(X$67:X$76,"S")+COUNTIF(X$67:X$76,"NTS4S")+COUNTIF(X$67:X$76,"NTS4S1")</f>
        <v>6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$67:Y$76,"N")+COUNTIF(Y$67:Y$76,"NT")+COUNTIF(Y$67:Y$76,"NTS")+COUNTIF(Y$67:Y$76,"NTS1")+COUNTIF(Y$67:Y$76,"NTSDS")+COUNTIF(Y$67:Y$76,"NTSDS1")+COUNTIF(Y$67:Y$76,"NTS5S")+COUNTIF(Y$67:Y$76,"NTS5S1")+COUNTIF(Y$67:Y$76,"S")+COUNTIF(Y$67:Y$76,"NTS4S")+COUNTIF(Y$67:Y$76,"NTS4S1")</f>
        <v>7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$67:Z$76,"N")+COUNTIF(Z$67:Z$76,"NT")+COUNTIF(Z$67:Z$76,"NTS")+COUNTIF(Z$67:Z$76,"NTS1")+COUNTIF(Z$67:Z$76,"NTSDS")+COUNTIF(Z$67:Z$76,"NTSDS1")+COUNTIF(Z$67:Z$76,"NTS5S")+COUNTIF(Z$67:Z$76,"NTS5S1")+COUNTIF(Z$67:Z$76,"S")+COUNTIF(Z$67:Z$76,"NTS4S")+COUNTIF(Z$67:Z$76,"NTS4S1")</f>
        <v>8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$67:AA$76,"N")+COUNTIF(AA$67:AA$76,"NT")+COUNTIF(AA$67:AA$76,"NTS")+COUNTIF(AA$67:AA$76,"NTS1")+COUNTIF(AA$67:AA$76,"NTSDS")+COUNTIF(AA$67:AA$76,"NTSDS1")+COUNTIF(AA$67:AA$76,"NTS5S")+COUNTIF(AA$67:AA$76,"NTS5S1")+COUNTIF(AA$67:AA$76,"S")+COUNTIF(AA$67:AA$76,"NTS4S")+COUNTIF(AA$67:AA$76,"NTS4S1")</f>
        <v>6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$67:AB$76,"N")+COUNTIF(AB$67:AB$76,"NT")+COUNTIF(AB$67:AB$76,"NTS")+COUNTIF(AB$67:AB$76,"NTS1")+COUNTIF(AB$67:AB$76,"NTSDS")+COUNTIF(AB$67:AB$76,"NTSDS1")+COUNTIF(AB$67:AB$76,"NTS5S")+COUNTIF(AB$67:AB$76,"NTS5S1")+COUNTIF(AB$67:AB$76,"S")+COUNTIF(AB$67:AB$76,"NTS4S")+COUNTIF(AB$67:AB$76,"NTS4S1")</f>
        <v>7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$67:AC$76,"N")+COUNTIF(AC$67:AC$76,"NT")+COUNTIF(AC$67:AC$76,"NTS")+COUNTIF(AC$67:AC$76,"NTS1")+COUNTIF(AC$67:AC$76,"NTSDS")+COUNTIF(AC$67:AC$76,"NTSDS1")+COUNTIF(AC$67:AC$76,"NTS5S")+COUNTIF(AC$67:AC$76,"NTS5S1")+COUNTIF(AC$67:AC$76,"S")+COUNTIF(AC$67:AC$76,"NTS4S")+COUNTIF(AC$67:AC$76,"NTS4S1")</f>
        <v>7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$67:AD$76,"N")+COUNTIF(AD$67:AD$76,"NT")+COUNTIF(AD$67:AD$76,"NTS")+COUNTIF(AD$67:AD$76,"NTS1")+COUNTIF(AD$67:AD$76,"NTSDS")+COUNTIF(AD$67:AD$76,"NTSDS1")+COUNTIF(AD$67:AD$76,"NTS5S")+COUNTIF(AD$67:AD$76,"NTS5S1")+COUNTIF(AD$67:AD$76,"S")+COUNTIF(AD$67:AD$76,"NTS4S")+COUNTIF(AD$67:AD$76,"NTS4S1")</f>
        <v>7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$67:AE$76,"N")+COUNTIF(AE$67:AE$76,"NT")+COUNTIF(AE$67:AE$76,"NTS")+COUNTIF(AE$67:AE$76,"NTS1")+COUNTIF(AE$67:AE$76,"NTSDS")+COUNTIF(AE$67:AE$76,"NTSDS1")+COUNTIF(AE$67:AE$76,"NTS5S")+COUNTIF(AE$67:AE$76,"NTS5S1")+COUNTIF(AE$67:AE$76,"S")+COUNTIF(AE$67:AE$76,"NTS4S")+COUNTIF(AE$67:AE$76,"NTS4S1")</f>
        <v>6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$67:AF$76,"N")+COUNTIF(AF$67:AF$76,"NT")+COUNTIF(AF$67:AF$76,"NTS")+COUNTIF(AF$67:AF$76,"NTS1")+COUNTIF(AF$67:AF$76,"NTSDS")+COUNTIF(AF$67:AF$76,"NTSDS1")+COUNTIF(AF$67:AF$76,"NTS5S")+COUNTIF(AF$67:AF$76,"NTS5S1")+COUNTIF(AF$67:AF$76,"S")+COUNTIF(AF$67:AF$76,"NTS4S")+COUNTIF(AF$67:AF$76,"NTS4S1")</f>
        <v>7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$67:AG$76,"N")+COUNTIF(AG$67:AG$76,"NT")+COUNTIF(AG$67:AG$76,"NTS")+COUNTIF(AG$67:AG$76,"NTS1")+COUNTIF(AG$67:AG$76,"NTSDS")+COUNTIF(AG$67:AG$76,"NTSDS1")+COUNTIF(AG$67:AG$76,"NTS5S")+COUNTIF(AG$67:AG$76,"NTS5S1")+COUNTIF(AG$67:AG$76,"S")+COUNTIF(AG$67:AG$76,"NTS4S")+COUNTIF(AG$67:AG$76,"NTS4S1")</f>
        <v>7</v>
      </c>
      <c r="AH8" s="140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$67:AH$76,"N")+COUNTIF(AH$67:AH$76,"NT")+COUNTIF(AH$67:AH$76,"NTS")+COUNTIF(AH$67:AH$76,"NTS1")+COUNTIF(AH$67:AH$76,"NTSDS")+COUNTIF(AH$67:AH$76,"NTSDS1")+COUNTIF(AH$67:AH$76,"NTS5S")+COUNTIF(AH$67:AH$76,"NTS5S1")+COUNTIF(AH$67:AH$76,"S")+COUNTIF(AH$67:AH$76,"NTS4S")+COUNTIF(AH$67:AH$76,"NTS4S1")</f>
        <v>6</v>
      </c>
      <c r="AI8" s="12"/>
      <c r="AJ8" s="36"/>
      <c r="AK8" s="36"/>
      <c r="AL8" s="36"/>
      <c r="AM8" s="36"/>
      <c r="AN8" s="36"/>
      <c r="AO8" s="36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6"/>
      <c r="BB8" s="520"/>
      <c r="BC8" s="593"/>
      <c r="BD8" s="578"/>
      <c r="BE8" s="38"/>
      <c r="BF8" s="578"/>
      <c r="BG8" s="578"/>
      <c r="BH8" s="38"/>
      <c r="BI8" s="38"/>
      <c r="BJ8" s="38"/>
      <c r="BK8" s="578"/>
      <c r="BL8" s="578"/>
      <c r="BM8" s="578"/>
      <c r="BN8" s="578"/>
      <c r="BO8" s="578"/>
      <c r="BP8" s="578"/>
      <c r="BQ8" s="38"/>
      <c r="BR8" s="578"/>
      <c r="BS8" s="578"/>
      <c r="BT8" s="578"/>
      <c r="BU8" s="578"/>
    </row>
    <row r="9" spans="1:93" ht="15.75" thickBot="1" x14ac:dyDescent="0.3">
      <c r="A9" s="517"/>
      <c r="B9" s="518"/>
      <c r="C9" s="519"/>
      <c r="D9" s="823">
        <f t="shared" ref="D9:AH9" si="1">+D6+D7+D8</f>
        <v>13</v>
      </c>
      <c r="E9" s="823">
        <f t="shared" si="1"/>
        <v>13</v>
      </c>
      <c r="F9" s="823">
        <f t="shared" si="1"/>
        <v>12</v>
      </c>
      <c r="G9" s="823">
        <f t="shared" si="1"/>
        <v>13</v>
      </c>
      <c r="H9" s="823">
        <f t="shared" si="1"/>
        <v>13</v>
      </c>
      <c r="I9" s="823">
        <f t="shared" si="1"/>
        <v>13</v>
      </c>
      <c r="J9" s="823">
        <f t="shared" si="1"/>
        <v>13</v>
      </c>
      <c r="K9" s="823">
        <f t="shared" si="1"/>
        <v>13</v>
      </c>
      <c r="L9" s="823">
        <f t="shared" si="1"/>
        <v>13</v>
      </c>
      <c r="M9" s="823">
        <f t="shared" si="1"/>
        <v>13</v>
      </c>
      <c r="N9" s="823">
        <f t="shared" si="1"/>
        <v>13</v>
      </c>
      <c r="O9" s="823">
        <f t="shared" si="1"/>
        <v>13</v>
      </c>
      <c r="P9" s="823">
        <f t="shared" si="1"/>
        <v>13</v>
      </c>
      <c r="Q9" s="823">
        <f t="shared" si="1"/>
        <v>12</v>
      </c>
      <c r="R9" s="945">
        <f t="shared" si="1"/>
        <v>12</v>
      </c>
      <c r="S9" s="135">
        <f t="shared" si="1"/>
        <v>13</v>
      </c>
      <c r="T9" s="136">
        <f t="shared" si="1"/>
        <v>12</v>
      </c>
      <c r="U9" s="136">
        <f t="shared" si="1"/>
        <v>12</v>
      </c>
      <c r="V9" s="136">
        <f t="shared" si="1"/>
        <v>13</v>
      </c>
      <c r="W9" s="136">
        <f t="shared" si="1"/>
        <v>13</v>
      </c>
      <c r="X9" s="136">
        <f t="shared" si="1"/>
        <v>13</v>
      </c>
      <c r="Y9" s="136">
        <f t="shared" si="1"/>
        <v>12</v>
      </c>
      <c r="Z9" s="136">
        <f t="shared" si="1"/>
        <v>13</v>
      </c>
      <c r="AA9" s="136">
        <f t="shared" si="1"/>
        <v>12</v>
      </c>
      <c r="AB9" s="136">
        <f t="shared" si="1"/>
        <v>13</v>
      </c>
      <c r="AC9" s="136">
        <f t="shared" si="1"/>
        <v>12</v>
      </c>
      <c r="AD9" s="136">
        <f t="shared" si="1"/>
        <v>13</v>
      </c>
      <c r="AE9" s="136">
        <f t="shared" si="1"/>
        <v>12</v>
      </c>
      <c r="AF9" s="136">
        <f t="shared" si="1"/>
        <v>13</v>
      </c>
      <c r="AG9" s="136">
        <f t="shared" si="1"/>
        <v>12</v>
      </c>
      <c r="AH9" s="248">
        <f t="shared" si="1"/>
        <v>12</v>
      </c>
      <c r="AI9" s="345"/>
      <c r="AJ9" s="594"/>
      <c r="AK9" s="594"/>
      <c r="AL9" s="594"/>
      <c r="AM9" s="594"/>
      <c r="AN9" s="594"/>
      <c r="AO9" s="594"/>
      <c r="AP9" s="594"/>
      <c r="AQ9" s="594"/>
      <c r="AR9" s="594"/>
      <c r="AS9" s="594"/>
      <c r="AT9" s="594"/>
      <c r="AU9" s="594"/>
      <c r="AV9" s="594"/>
      <c r="AW9" s="514" t="s">
        <v>5</v>
      </c>
      <c r="AX9" s="515"/>
      <c r="AY9" s="515"/>
      <c r="AZ9" s="516"/>
      <c r="BA9" s="346">
        <f>COUNTIF(D11:AH11,"Seg")+COUNTIF(D11:AH11,"Ter")+COUNTIF(D11:AH11,"Qua")+COUNTIF(D11:AH11,"Qui")+COUNTIF(D11:AH11,"Sex")</f>
        <v>22</v>
      </c>
      <c r="BB9" s="512"/>
      <c r="BC9" s="513"/>
      <c r="BD9" s="341"/>
      <c r="BE9" s="44"/>
      <c r="BF9" s="43"/>
      <c r="BG9" s="43"/>
      <c r="BH9" s="45"/>
      <c r="BI9" s="45"/>
      <c r="BJ9" s="43"/>
      <c r="BK9" s="45"/>
      <c r="BL9" s="43"/>
      <c r="BM9" s="45"/>
      <c r="BN9" s="45"/>
      <c r="BO9" s="45"/>
      <c r="BP9" s="45"/>
      <c r="BQ9" s="45"/>
      <c r="BR9" s="45"/>
      <c r="BS9" s="45"/>
      <c r="BT9" s="45"/>
      <c r="BU9" s="45"/>
    </row>
    <row r="10" spans="1:93" ht="15.6" customHeight="1" thickBot="1" x14ac:dyDescent="0.3">
      <c r="A10" s="525" t="s">
        <v>6</v>
      </c>
      <c r="B10" s="526"/>
      <c r="C10" s="526"/>
      <c r="D10" s="1528" t="s">
        <v>338</v>
      </c>
      <c r="E10" s="1529"/>
      <c r="F10" s="1529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30"/>
      <c r="S10" s="1531" t="s">
        <v>279</v>
      </c>
      <c r="T10" s="1532"/>
      <c r="U10" s="1532"/>
      <c r="V10" s="1532"/>
      <c r="W10" s="1532"/>
      <c r="X10" s="1532"/>
      <c r="Y10" s="1532"/>
      <c r="Z10" s="1532"/>
      <c r="AA10" s="1532"/>
      <c r="AB10" s="1532"/>
      <c r="AC10" s="1532"/>
      <c r="AD10" s="1532"/>
      <c r="AE10" s="1532"/>
      <c r="AF10" s="1532"/>
      <c r="AG10" s="1532"/>
      <c r="AH10" s="1533"/>
      <c r="AI10" s="521"/>
      <c r="AJ10" s="592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2"/>
      <c r="AV10" s="592"/>
      <c r="AW10" s="592"/>
      <c r="AX10" s="592"/>
      <c r="AY10" s="592"/>
      <c r="AZ10" s="522"/>
      <c r="BA10" s="347" t="s">
        <v>7</v>
      </c>
      <c r="BB10" s="1534" t="s">
        <v>8</v>
      </c>
      <c r="BC10" s="1535"/>
      <c r="BD10" s="1539" t="s">
        <v>353</v>
      </c>
      <c r="BE10" s="1540"/>
      <c r="BF10" s="1540"/>
      <c r="BG10" s="1540"/>
      <c r="BH10" s="1540"/>
      <c r="BI10" s="1540"/>
      <c r="BJ10" s="1540"/>
      <c r="BK10" s="1540"/>
      <c r="BL10" s="1540"/>
      <c r="BM10" s="1540"/>
      <c r="BN10" s="1540"/>
      <c r="BO10" s="1540"/>
      <c r="BP10" s="1540"/>
      <c r="BQ10" s="1540"/>
      <c r="BR10" s="1540"/>
      <c r="BS10" s="1540"/>
      <c r="BT10" s="1540"/>
      <c r="BU10" s="1541"/>
      <c r="BV10" s="1542" t="s">
        <v>352</v>
      </c>
      <c r="BW10" s="1543"/>
      <c r="BX10" s="1543"/>
      <c r="BY10" s="1543"/>
      <c r="BZ10" s="1543"/>
      <c r="CA10" s="1543"/>
      <c r="CB10" s="1543"/>
      <c r="CC10" s="1543"/>
      <c r="CD10" s="1543"/>
      <c r="CE10" s="1543"/>
      <c r="CF10" s="1543"/>
      <c r="CG10" s="1543"/>
      <c r="CH10" s="583"/>
      <c r="CI10" s="583"/>
      <c r="CJ10" s="583"/>
      <c r="CK10" s="583"/>
      <c r="CL10" s="583"/>
      <c r="CM10" s="584"/>
    </row>
    <row r="11" spans="1:93" ht="15.75" thickBot="1" x14ac:dyDescent="0.3">
      <c r="A11" s="529"/>
      <c r="B11" s="530"/>
      <c r="C11" s="530"/>
      <c r="D11" s="335" t="s">
        <v>11</v>
      </c>
      <c r="E11" s="337" t="s">
        <v>12</v>
      </c>
      <c r="F11" s="364" t="s">
        <v>13</v>
      </c>
      <c r="G11" s="336" t="s">
        <v>14</v>
      </c>
      <c r="H11" s="336" t="s">
        <v>15</v>
      </c>
      <c r="I11" s="336" t="s">
        <v>9</v>
      </c>
      <c r="J11" s="336" t="s">
        <v>10</v>
      </c>
      <c r="K11" s="336" t="s">
        <v>11</v>
      </c>
      <c r="L11" s="365" t="s">
        <v>12</v>
      </c>
      <c r="M11" s="334" t="s">
        <v>13</v>
      </c>
      <c r="N11" s="335" t="s">
        <v>14</v>
      </c>
      <c r="O11" s="335" t="s">
        <v>15</v>
      </c>
      <c r="P11" s="335" t="s">
        <v>9</v>
      </c>
      <c r="Q11" s="335" t="s">
        <v>10</v>
      </c>
      <c r="R11" s="335" t="s">
        <v>11</v>
      </c>
      <c r="S11" s="334" t="s">
        <v>9</v>
      </c>
      <c r="T11" s="335" t="s">
        <v>10</v>
      </c>
      <c r="U11" s="335" t="s">
        <v>11</v>
      </c>
      <c r="V11" s="337" t="s">
        <v>12</v>
      </c>
      <c r="W11" s="364" t="s">
        <v>13</v>
      </c>
      <c r="X11" s="336" t="s">
        <v>14</v>
      </c>
      <c r="Y11" s="336" t="s">
        <v>15</v>
      </c>
      <c r="Z11" s="336" t="s">
        <v>9</v>
      </c>
      <c r="AA11" s="336" t="s">
        <v>10</v>
      </c>
      <c r="AB11" s="336" t="s">
        <v>11</v>
      </c>
      <c r="AC11" s="365" t="s">
        <v>12</v>
      </c>
      <c r="AD11" s="334" t="s">
        <v>13</v>
      </c>
      <c r="AE11" s="335" t="s">
        <v>14</v>
      </c>
      <c r="AF11" s="335" t="s">
        <v>15</v>
      </c>
      <c r="AG11" s="335" t="s">
        <v>9</v>
      </c>
      <c r="AH11" s="337" t="s">
        <v>10</v>
      </c>
      <c r="AI11" s="523"/>
      <c r="AJ11" s="587"/>
      <c r="AK11" s="587"/>
      <c r="AL11" s="587"/>
      <c r="AM11" s="587"/>
      <c r="AN11" s="587"/>
      <c r="AO11" s="587"/>
      <c r="AP11" s="587"/>
      <c r="AQ11" s="587"/>
      <c r="AR11" s="587"/>
      <c r="AS11" s="587"/>
      <c r="AT11" s="587"/>
      <c r="AU11" s="587"/>
      <c r="AV11" s="587"/>
      <c r="AW11" s="587"/>
      <c r="AX11" s="587"/>
      <c r="AY11" s="587"/>
      <c r="AZ11" s="524"/>
      <c r="BA11" s="340">
        <f>(+BA9/5)*4</f>
        <v>17.600000000000001</v>
      </c>
      <c r="BB11" s="590">
        <f>+BA9*8/24</f>
        <v>7.333333333333333</v>
      </c>
      <c r="BC11" s="591"/>
      <c r="BD11" s="527" t="s">
        <v>16</v>
      </c>
      <c r="BE11" s="585" t="s">
        <v>17</v>
      </c>
      <c r="BF11" s="1544" t="s">
        <v>18</v>
      </c>
      <c r="BG11" s="1545"/>
      <c r="BH11" s="1545"/>
      <c r="BI11" s="1546"/>
      <c r="BJ11" s="1536" t="s">
        <v>19</v>
      </c>
      <c r="BK11" s="1537"/>
      <c r="BL11" s="1537"/>
      <c r="BM11" s="1537"/>
      <c r="BN11" s="1537"/>
      <c r="BO11" s="1537"/>
      <c r="BP11" s="1537"/>
      <c r="BQ11" s="1547"/>
      <c r="BR11" s="1536" t="s">
        <v>20</v>
      </c>
      <c r="BS11" s="1537"/>
      <c r="BT11" s="1537"/>
      <c r="BU11" s="1547"/>
      <c r="BV11" s="1548" t="s">
        <v>246</v>
      </c>
      <c r="BW11" s="1549"/>
      <c r="BX11" s="1549"/>
      <c r="BY11" s="1550"/>
      <c r="BZ11" s="1551" t="s">
        <v>238</v>
      </c>
      <c r="CA11" s="1552"/>
      <c r="CB11" s="1552"/>
      <c r="CC11" s="1552"/>
      <c r="CD11" s="1552"/>
      <c r="CE11" s="1552"/>
      <c r="CF11" s="1552"/>
      <c r="CG11" s="1553"/>
      <c r="CH11" s="1536" t="s">
        <v>247</v>
      </c>
      <c r="CI11" s="1537"/>
      <c r="CJ11" s="1537"/>
      <c r="CK11" s="1538"/>
      <c r="CM11" s="348"/>
    </row>
    <row r="12" spans="1:93" ht="21" customHeight="1" thickBot="1" x14ac:dyDescent="0.3">
      <c r="A12" s="353" t="s">
        <v>21</v>
      </c>
      <c r="B12" s="263" t="s">
        <v>22</v>
      </c>
      <c r="C12" s="380" t="s">
        <v>23</v>
      </c>
      <c r="D12" s="932">
        <v>1</v>
      </c>
      <c r="E12" s="933">
        <f>D12+1</f>
        <v>2</v>
      </c>
      <c r="F12" s="934">
        <f t="shared" ref="F12:AH12" si="2">E12+1</f>
        <v>3</v>
      </c>
      <c r="G12" s="932">
        <f t="shared" si="2"/>
        <v>4</v>
      </c>
      <c r="H12" s="932">
        <f t="shared" si="2"/>
        <v>5</v>
      </c>
      <c r="I12" s="932">
        <f t="shared" si="2"/>
        <v>6</v>
      </c>
      <c r="J12" s="932">
        <f t="shared" si="2"/>
        <v>7</v>
      </c>
      <c r="K12" s="935">
        <f t="shared" si="2"/>
        <v>8</v>
      </c>
      <c r="L12" s="933">
        <f t="shared" si="2"/>
        <v>9</v>
      </c>
      <c r="M12" s="934">
        <f t="shared" si="2"/>
        <v>10</v>
      </c>
      <c r="N12" s="932">
        <f t="shared" si="2"/>
        <v>11</v>
      </c>
      <c r="O12" s="932">
        <f t="shared" si="2"/>
        <v>12</v>
      </c>
      <c r="P12" s="932">
        <f t="shared" si="2"/>
        <v>13</v>
      </c>
      <c r="Q12" s="932">
        <f t="shared" si="2"/>
        <v>14</v>
      </c>
      <c r="R12" s="932">
        <f t="shared" si="2"/>
        <v>15</v>
      </c>
      <c r="S12" s="305">
        <f t="shared" si="2"/>
        <v>16</v>
      </c>
      <c r="T12" s="262">
        <f t="shared" si="2"/>
        <v>17</v>
      </c>
      <c r="U12" s="262">
        <f t="shared" si="2"/>
        <v>18</v>
      </c>
      <c r="V12" s="597">
        <f t="shared" si="2"/>
        <v>19</v>
      </c>
      <c r="W12" s="305">
        <f t="shared" si="2"/>
        <v>20</v>
      </c>
      <c r="X12" s="262">
        <f t="shared" si="2"/>
        <v>21</v>
      </c>
      <c r="Y12" s="262">
        <f t="shared" si="2"/>
        <v>22</v>
      </c>
      <c r="Z12" s="261">
        <f t="shared" si="2"/>
        <v>23</v>
      </c>
      <c r="AA12" s="262">
        <f t="shared" si="2"/>
        <v>24</v>
      </c>
      <c r="AB12" s="262">
        <f t="shared" si="2"/>
        <v>25</v>
      </c>
      <c r="AC12" s="596">
        <f t="shared" si="2"/>
        <v>26</v>
      </c>
      <c r="AD12" s="305">
        <f t="shared" si="2"/>
        <v>27</v>
      </c>
      <c r="AE12" s="262">
        <f t="shared" si="2"/>
        <v>28</v>
      </c>
      <c r="AF12" s="262">
        <f t="shared" si="2"/>
        <v>29</v>
      </c>
      <c r="AG12" s="262">
        <f t="shared" si="2"/>
        <v>30</v>
      </c>
      <c r="AH12" s="597">
        <f t="shared" si="2"/>
        <v>31</v>
      </c>
      <c r="AI12" s="349" t="s">
        <v>24</v>
      </c>
      <c r="AJ12" s="189" t="s">
        <v>25</v>
      </c>
      <c r="AK12" s="189" t="s">
        <v>26</v>
      </c>
      <c r="AL12" s="189" t="s">
        <v>27</v>
      </c>
      <c r="AM12" s="189" t="s">
        <v>28</v>
      </c>
      <c r="AN12" s="189" t="s">
        <v>29</v>
      </c>
      <c r="AO12" s="189" t="s">
        <v>30</v>
      </c>
      <c r="AP12" s="272" t="s">
        <v>31</v>
      </c>
      <c r="AQ12" s="272" t="s">
        <v>32</v>
      </c>
      <c r="AR12" s="272" t="s">
        <v>33</v>
      </c>
      <c r="AS12" s="272" t="s">
        <v>34</v>
      </c>
      <c r="AT12" s="272" t="s">
        <v>35</v>
      </c>
      <c r="AU12" s="272" t="s">
        <v>36</v>
      </c>
      <c r="AV12" s="272" t="s">
        <v>37</v>
      </c>
      <c r="AW12" s="272" t="s">
        <v>38</v>
      </c>
      <c r="AX12" s="272" t="s">
        <v>39</v>
      </c>
      <c r="AY12" s="272" t="s">
        <v>40</v>
      </c>
      <c r="AZ12" s="272" t="s">
        <v>41</v>
      </c>
      <c r="BA12" s="350" t="s">
        <v>42</v>
      </c>
      <c r="BB12" s="588" t="s">
        <v>43</v>
      </c>
      <c r="BC12" s="589"/>
      <c r="BD12" s="528"/>
      <c r="BE12" s="586"/>
      <c r="BF12" s="338" t="s">
        <v>44</v>
      </c>
      <c r="BG12" s="185" t="s">
        <v>45</v>
      </c>
      <c r="BH12" s="186" t="s">
        <v>46</v>
      </c>
      <c r="BI12" s="187" t="s">
        <v>47</v>
      </c>
      <c r="BJ12" s="188" t="s">
        <v>48</v>
      </c>
      <c r="BK12" s="189" t="s">
        <v>49</v>
      </c>
      <c r="BL12" s="189" t="s">
        <v>50</v>
      </c>
      <c r="BM12" s="189" t="s">
        <v>51</v>
      </c>
      <c r="BN12" s="185" t="s">
        <v>52</v>
      </c>
      <c r="BO12" s="185" t="s">
        <v>53</v>
      </c>
      <c r="BP12" s="185" t="s">
        <v>54</v>
      </c>
      <c r="BQ12" s="190" t="s">
        <v>42</v>
      </c>
      <c r="BR12" s="191" t="s">
        <v>28</v>
      </c>
      <c r="BS12" s="185" t="s">
        <v>29</v>
      </c>
      <c r="BT12" s="185" t="s">
        <v>30</v>
      </c>
      <c r="BU12" s="190" t="s">
        <v>42</v>
      </c>
      <c r="BV12" s="197" t="s">
        <v>44</v>
      </c>
      <c r="BW12" s="198" t="s">
        <v>45</v>
      </c>
      <c r="BX12" s="199" t="s">
        <v>236</v>
      </c>
      <c r="BY12" s="200" t="s">
        <v>237</v>
      </c>
      <c r="BZ12" s="201" t="s">
        <v>239</v>
      </c>
      <c r="CA12" s="202" t="s">
        <v>240</v>
      </c>
      <c r="CB12" s="202" t="s">
        <v>241</v>
      </c>
      <c r="CC12" s="202" t="s">
        <v>242</v>
      </c>
      <c r="CD12" s="198" t="s">
        <v>243</v>
      </c>
      <c r="CE12" s="198" t="s">
        <v>244</v>
      </c>
      <c r="CF12" s="198" t="s">
        <v>245</v>
      </c>
      <c r="CG12" s="203" t="s">
        <v>42</v>
      </c>
      <c r="CH12" s="191"/>
      <c r="CI12" s="185"/>
      <c r="CJ12" s="185"/>
      <c r="CK12" s="196"/>
      <c r="CL12" s="351"/>
      <c r="CM12" s="352"/>
      <c r="CN12" s="419" t="s">
        <v>248</v>
      </c>
      <c r="CO12" s="420" t="s">
        <v>249</v>
      </c>
    </row>
    <row r="13" spans="1:93" ht="20.100000000000001" customHeight="1" thickBot="1" x14ac:dyDescent="0.3">
      <c r="A13" s="132" t="s">
        <v>55</v>
      </c>
      <c r="B13" s="570" t="s">
        <v>60</v>
      </c>
      <c r="C13" s="126" t="s">
        <v>329</v>
      </c>
      <c r="D13" s="446"/>
      <c r="E13" s="448" t="s">
        <v>32</v>
      </c>
      <c r="F13" s="936"/>
      <c r="G13" s="937"/>
      <c r="H13" s="447" t="s">
        <v>58</v>
      </c>
      <c r="I13" s="447" t="s">
        <v>58</v>
      </c>
      <c r="J13" s="937"/>
      <c r="K13" s="664"/>
      <c r="L13" s="448" t="s">
        <v>24</v>
      </c>
      <c r="M13" s="446" t="s">
        <v>25</v>
      </c>
      <c r="N13" s="486"/>
      <c r="O13" s="486"/>
      <c r="P13" s="409" t="s">
        <v>24</v>
      </c>
      <c r="Q13" s="409" t="s">
        <v>24</v>
      </c>
      <c r="R13" s="493"/>
      <c r="S13" s="433" t="s">
        <v>24</v>
      </c>
      <c r="T13" s="409" t="s">
        <v>24</v>
      </c>
      <c r="U13" s="493"/>
      <c r="V13" s="477"/>
      <c r="W13" s="440" t="s">
        <v>58</v>
      </c>
      <c r="X13" s="409" t="s">
        <v>31</v>
      </c>
      <c r="Y13" s="471" t="s">
        <v>26</v>
      </c>
      <c r="Z13" s="471"/>
      <c r="AA13" s="409" t="s">
        <v>24</v>
      </c>
      <c r="AB13" s="407" t="s">
        <v>25</v>
      </c>
      <c r="AC13" s="478"/>
      <c r="AD13" s="394"/>
      <c r="AE13" s="409" t="s">
        <v>24</v>
      </c>
      <c r="AF13" s="409" t="s">
        <v>31</v>
      </c>
      <c r="AG13" s="471"/>
      <c r="AH13" s="392" t="s">
        <v>27</v>
      </c>
      <c r="AI13" s="204">
        <f>COUNTIF($D13:AH13,"D")</f>
        <v>7</v>
      </c>
      <c r="AJ13" s="180">
        <f>COUNTIF($D13:$AH13,"N")</f>
        <v>2</v>
      </c>
      <c r="AK13" s="180">
        <f>COUNTIF($D13:$AH13,"DT")</f>
        <v>1</v>
      </c>
      <c r="AL13" s="180">
        <f>COUNTIF($D13:$AH13,"NT")</f>
        <v>1</v>
      </c>
      <c r="AM13" s="180">
        <f>COUNTIF($D13:$AH13,"Naf")</f>
        <v>0</v>
      </c>
      <c r="AN13" s="180">
        <f>COUNTIF($D13:$AH13,"DF")</f>
        <v>0</v>
      </c>
      <c r="AO13" s="180">
        <f>COUNTIF($D13:$AH13,"NF")</f>
        <v>0</v>
      </c>
      <c r="AP13" s="180">
        <f>COUNTIF($D13:$AH13,"t")</f>
        <v>2</v>
      </c>
      <c r="AQ13" s="180">
        <f>COUNTIF($D13:$AH13,"FE")</f>
        <v>1</v>
      </c>
      <c r="AR13" s="180">
        <f>COUNTIF($D13:$AH13,"FO")</f>
        <v>0</v>
      </c>
      <c r="AS13" s="180">
        <f>COUNTIF($D13:$AH13,"DS")</f>
        <v>0</v>
      </c>
      <c r="AT13" s="180">
        <f>COUNTIF($D13:$AH13,"DISP")</f>
        <v>0</v>
      </c>
      <c r="AU13" s="180">
        <f>COUNTIF($D13:$AH13,"L")</f>
        <v>0</v>
      </c>
      <c r="AV13" s="180">
        <f>COUNTIF($D13:$AH13,"B")</f>
        <v>0</v>
      </c>
      <c r="AW13" s="180">
        <f>COUNTIF($D13:$AH13,"SA")</f>
        <v>0</v>
      </c>
      <c r="AX13" s="180">
        <f>COUNTIF($D13:$AH13,"SE")</f>
        <v>0</v>
      </c>
      <c r="AY13" s="180">
        <f>COUNTIF($D13:$AH13,"TR")</f>
        <v>0</v>
      </c>
      <c r="AZ13" s="180">
        <f>COUNTIF($D13:$AH13,"F")</f>
        <v>0</v>
      </c>
      <c r="BA13" s="181">
        <f>+AI13+AJ13+AK13+AL13+AQ13+AU13+AV13+AW13+AX13+AY13</f>
        <v>12</v>
      </c>
      <c r="BB13" s="343"/>
      <c r="BC13" s="344">
        <f>+AI13*$BB$2+AJ13*$BB$6+AL13*$BB$2+AM13*$BB$6+AO13*8/24+AS13*8/24+AT13*8/24+AU13*8/24+AV13*12/24+AW13*8/24+AX13*$BB$2+AY13*8/24+BJ13*(0/24)+(AK13*$BC$2)</f>
        <v>5</v>
      </c>
      <c r="BD13" s="342"/>
      <c r="BE13" s="339"/>
      <c r="BF13" s="175">
        <f>COUNTIF($D13:$AH13,"DTS")+COUNTIF($D13:$AH13,"NTS")</f>
        <v>0</v>
      </c>
      <c r="BG13" s="176">
        <f t="shared" ref="BG13" si="3">+BF13*12/24</f>
        <v>0</v>
      </c>
      <c r="BH13" s="177">
        <f t="shared" ref="BH13" si="4">+BG13/12+BN13*(1/24)</f>
        <v>0</v>
      </c>
      <c r="BI13" s="178">
        <f t="shared" ref="BI13" si="5">+BG13-BH13+(BN13*(3/24))+(BP13*(8/24))</f>
        <v>0</v>
      </c>
      <c r="BJ13" s="179">
        <f>COUNTIF($D13:$AH13,"DTS5S")</f>
        <v>0</v>
      </c>
      <c r="BK13" s="180">
        <f>COUNTIF($D13:$AH13,"NTS5S")</f>
        <v>0</v>
      </c>
      <c r="BL13" s="180">
        <f>COUNTIF($D13:$AH13,"DTSDS")</f>
        <v>0</v>
      </c>
      <c r="BM13" s="180">
        <f>COUNTIF($D13:$AH13,"NTSDS")</f>
        <v>0</v>
      </c>
      <c r="BN13" s="180">
        <f>COUNTIF($D13:$AH13,"NTSAF")</f>
        <v>0</v>
      </c>
      <c r="BO13" s="180">
        <f>COUNTIF($D13:$AH13,"DTSF")</f>
        <v>0</v>
      </c>
      <c r="BP13" s="181">
        <f>COUNTIF($D13:$AH13,"NTSF")</f>
        <v>0</v>
      </c>
      <c r="BQ13" s="379">
        <f>+(BM13+BL13+BK13+BJ13)*(12/24)</f>
        <v>0</v>
      </c>
      <c r="BR13" s="179">
        <f>COUNTIF($D13:$AH13,"NAF")+$BR$8</f>
        <v>0</v>
      </c>
      <c r="BS13" s="180">
        <f>COUNTIF($D13:$AH13,"DF")</f>
        <v>0</v>
      </c>
      <c r="BT13" s="181">
        <f>COUNTIF($D13:$AH13,"NF")</f>
        <v>0</v>
      </c>
      <c r="BU13" s="182">
        <f>BR13*(8/24)+BS13*(12/24)+BT13*(4/24)+BN13*(8/24)+BO13*(12/24)+BP13*(4/24)</f>
        <v>0</v>
      </c>
      <c r="BV13" s="175">
        <f>COUNTIF($D13:$AH13,"DTS1")+COUNTIF($D13:$AH13,"NTS1")</f>
        <v>0</v>
      </c>
      <c r="BW13" s="176">
        <f t="shared" ref="BW13" si="6">+BV13*12/24</f>
        <v>0</v>
      </c>
      <c r="BX13" s="193">
        <f t="shared" ref="BX13" si="7">+BW13/12+CD13*(1/24)</f>
        <v>0</v>
      </c>
      <c r="BY13" s="194">
        <f t="shared" ref="BY13" si="8">+BW13-BX13+(CD13*(3/24))+(CF13*(8/24))</f>
        <v>0</v>
      </c>
      <c r="BZ13" s="179">
        <f>COUNTIF($D13:$AH13,"DTS5S1")</f>
        <v>0</v>
      </c>
      <c r="CA13" s="180">
        <f>COUNTIF($D13:$AH13,"NTS5S1")</f>
        <v>0</v>
      </c>
      <c r="CB13" s="180">
        <f>COUNTIF($D13:$AH13,"DTSDS1")</f>
        <v>0</v>
      </c>
      <c r="CC13" s="180">
        <f t="shared" ref="CC13:CC60" si="9">COUNTIF($D13:$AH13,"NTSDS1")</f>
        <v>0</v>
      </c>
      <c r="CD13" s="180">
        <f>COUNTIF($D13:$AH13,"NTSAF1")</f>
        <v>0</v>
      </c>
      <c r="CE13" s="180">
        <f>COUNTIF($D13:$AH13,"DTSF1")</f>
        <v>0</v>
      </c>
      <c r="CF13" s="181">
        <f>COUNTIF($D13:$AH13,"NTSF1")</f>
        <v>0</v>
      </c>
      <c r="CG13" s="195">
        <f t="shared" ref="CG13" si="10">+(CC13+CB13+CA13+CD13+CE13+CF13+BZ13)*(12/24)</f>
        <v>0</v>
      </c>
      <c r="CH13" s="183"/>
      <c r="CI13" s="184"/>
      <c r="CJ13" s="184"/>
      <c r="CK13" s="174">
        <f>SUM(BQ13)+BG13+BW13+CG13</f>
        <v>0</v>
      </c>
      <c r="CL13" s="227"/>
      <c r="CM13" s="348"/>
      <c r="CN13" s="418">
        <f>FEV!CK13</f>
        <v>3</v>
      </c>
      <c r="CO13" s="424">
        <f>FEV!CL13</f>
        <v>36</v>
      </c>
    </row>
    <row r="14" spans="1:93" ht="20.100000000000001" customHeight="1" thickBot="1" x14ac:dyDescent="0.3">
      <c r="A14" s="132" t="s">
        <v>59</v>
      </c>
      <c r="B14" s="813" t="s">
        <v>145</v>
      </c>
      <c r="C14" s="126" t="s">
        <v>329</v>
      </c>
      <c r="D14" s="433" t="s">
        <v>25</v>
      </c>
      <c r="E14" s="414" t="s">
        <v>25</v>
      </c>
      <c r="F14" s="473"/>
      <c r="G14" s="479"/>
      <c r="H14" s="409" t="s">
        <v>24</v>
      </c>
      <c r="I14" s="409" t="s">
        <v>25</v>
      </c>
      <c r="J14" s="471"/>
      <c r="K14" s="471"/>
      <c r="L14" s="414" t="s">
        <v>24</v>
      </c>
      <c r="M14" s="433" t="s">
        <v>25</v>
      </c>
      <c r="N14" s="479"/>
      <c r="O14" s="479"/>
      <c r="P14" s="409" t="s">
        <v>24</v>
      </c>
      <c r="Q14" s="409" t="s">
        <v>24</v>
      </c>
      <c r="R14" s="493"/>
      <c r="S14" s="702" t="s">
        <v>25</v>
      </c>
      <c r="T14" s="699"/>
      <c r="U14" s="699" t="s">
        <v>51</v>
      </c>
      <c r="V14" s="700"/>
      <c r="W14" s="702" t="s">
        <v>27</v>
      </c>
      <c r="X14" s="701"/>
      <c r="Y14" s="912" t="s">
        <v>61</v>
      </c>
      <c r="Z14" s="696" t="s">
        <v>24</v>
      </c>
      <c r="AA14" s="696" t="s">
        <v>27</v>
      </c>
      <c r="AB14" s="703"/>
      <c r="AC14" s="704"/>
      <c r="AD14" s="702" t="s">
        <v>24</v>
      </c>
      <c r="AE14" s="696" t="s">
        <v>25</v>
      </c>
      <c r="AF14" s="699" t="s">
        <v>27</v>
      </c>
      <c r="AG14" s="699"/>
      <c r="AH14" s="700" t="s">
        <v>31</v>
      </c>
      <c r="AI14" s="204">
        <f>COUNTIF($D14:AH14,"D")</f>
        <v>6</v>
      </c>
      <c r="AJ14" s="180">
        <f t="shared" ref="AJ14:AJ60" si="11">COUNTIF($D14:$AH14,"N")</f>
        <v>6</v>
      </c>
      <c r="AK14" s="180">
        <f t="shared" ref="AK14:AK60" si="12">COUNTIF($D14:$AH14,"DT")</f>
        <v>0</v>
      </c>
      <c r="AL14" s="180">
        <f t="shared" ref="AL14:AL60" si="13">COUNTIF($D14:$AH14,"NT")</f>
        <v>3</v>
      </c>
      <c r="AM14" s="180">
        <f t="shared" ref="AM14:AM60" si="14">COUNTIF($D14:$AH14,"Naf")</f>
        <v>0</v>
      </c>
      <c r="AN14" s="180">
        <f t="shared" ref="AN14:AN60" si="15">COUNTIF($D14:$AH14,"DF")</f>
        <v>0</v>
      </c>
      <c r="AO14" s="180">
        <f t="shared" ref="AO14:AO60" si="16">COUNTIF($D14:$AH14,"NF")</f>
        <v>0</v>
      </c>
      <c r="AP14" s="180">
        <f t="shared" ref="AP14:AP60" si="17">COUNTIF($D14:$AH14,"t")</f>
        <v>1</v>
      </c>
      <c r="AQ14" s="180">
        <f t="shared" ref="AQ14:AQ60" si="18">COUNTIF($D14:$AH14,"FE")</f>
        <v>0</v>
      </c>
      <c r="AR14" s="180">
        <f t="shared" ref="AR14:AR60" si="19">COUNTIF($D14:$AH14,"FO")</f>
        <v>0</v>
      </c>
      <c r="AS14" s="180">
        <f t="shared" ref="AS14:AS60" si="20">COUNTIF($D14:$AH14,"DS")</f>
        <v>0</v>
      </c>
      <c r="AT14" s="180">
        <f t="shared" ref="AT14:AT60" si="21">COUNTIF($D14:$AH14,"DISP")</f>
        <v>0</v>
      </c>
      <c r="AU14" s="180">
        <f t="shared" ref="AU14:AU60" si="22">COUNTIF($D14:$AH14,"L")</f>
        <v>0</v>
      </c>
      <c r="AV14" s="180">
        <f t="shared" ref="AV14:AV60" si="23">COUNTIF($D14:$AH14,"B")</f>
        <v>0</v>
      </c>
      <c r="AW14" s="180">
        <f t="shared" ref="AW14:AW60" si="24">COUNTIF($D14:$AH14,"SA")</f>
        <v>0</v>
      </c>
      <c r="AX14" s="180">
        <f t="shared" ref="AX14:AX60" si="25">COUNTIF($D14:$AH14,"SE")</f>
        <v>0</v>
      </c>
      <c r="AY14" s="180">
        <f t="shared" ref="AY14:AY60" si="26">COUNTIF($D14:$AH14,"TR")</f>
        <v>0</v>
      </c>
      <c r="AZ14" s="180">
        <f t="shared" ref="AZ14:AZ60" si="27">COUNTIF($D14:$AH14,"F")</f>
        <v>0</v>
      </c>
      <c r="BA14" s="181">
        <f t="shared" ref="BA14:BA60" si="28">+AI14+AJ14+AK14+AL14+AQ14+AU14+AV14+AW14+AX14+AY14</f>
        <v>15</v>
      </c>
      <c r="BB14" s="343"/>
      <c r="BC14" s="344">
        <f t="shared" ref="BC14:BC60" si="29">+AI14*$BB$2+AJ14*$BB$6+AL14*$BB$2+AM14*$BB$6+AO14*8/24+AS14*8/24+AT14*8/24+AU14*8/24+AV14*12/24+AW14*8/24+AX14*$BB$2+AY14*8/24+BJ14*(0/24)+(AK14*$BC$2)</f>
        <v>7.5</v>
      </c>
      <c r="BD14" s="342"/>
      <c r="BE14" s="339"/>
      <c r="BF14" s="175">
        <f t="shared" ref="BF14:BF60" si="30">COUNTIF($D14:$AH14,"DTS")+COUNTIF($D14:$AH14,"NTS")</f>
        <v>1</v>
      </c>
      <c r="BG14" s="176">
        <f t="shared" ref="BG14:BG60" si="31">+BF14*12/24</f>
        <v>0.5</v>
      </c>
      <c r="BH14" s="177">
        <f t="shared" ref="BH14:BH60" si="32">+BG14/12+BN14*(1/24)</f>
        <v>4.1666666666666664E-2</v>
      </c>
      <c r="BI14" s="178">
        <f t="shared" ref="BI14:BI60" si="33">+BG14-BH14+(BN14*(3/24))+(BP14*(8/24))</f>
        <v>0.45833333333333331</v>
      </c>
      <c r="BJ14" s="179">
        <f t="shared" ref="BJ14:BJ60" si="34">COUNTIF($D14:$AH14,"DTS5S")</f>
        <v>0</v>
      </c>
      <c r="BK14" s="180">
        <f t="shared" ref="BK14:BK60" si="35">COUNTIF($D14:$AH14,"NTS5S")</f>
        <v>0</v>
      </c>
      <c r="BL14" s="180">
        <f t="shared" ref="BL14:BL60" si="36">COUNTIF($D14:$AH14,"DTSDS")</f>
        <v>0</v>
      </c>
      <c r="BM14" s="180">
        <f t="shared" ref="BM14:BM60" si="37">COUNTIF($D14:$AH14,"NTSDS")</f>
        <v>1</v>
      </c>
      <c r="BN14" s="180">
        <f t="shared" ref="BN14:BN60" si="38">COUNTIF($D14:$AH14,"NTSAF")</f>
        <v>0</v>
      </c>
      <c r="BO14" s="180">
        <f t="shared" ref="BO14:BO60" si="39">COUNTIF($D14:$AH14,"DTSF")</f>
        <v>0</v>
      </c>
      <c r="BP14" s="181">
        <f t="shared" ref="BP14:BP60" si="40">COUNTIF($D14:$AH14,"NTSF")</f>
        <v>0</v>
      </c>
      <c r="BQ14" s="379">
        <f t="shared" ref="BQ14:BQ60" si="41">+(BM14+BL14+BK14+BJ14)*(12/24)</f>
        <v>0.5</v>
      </c>
      <c r="BR14" s="179">
        <f t="shared" ref="BR14:BR60" si="42">COUNTIF($D14:$AH14,"NAF")+$BR$8</f>
        <v>0</v>
      </c>
      <c r="BS14" s="180">
        <f t="shared" ref="BS14:BS60" si="43">COUNTIF($D14:$AH14,"DF")</f>
        <v>0</v>
      </c>
      <c r="BT14" s="181">
        <f t="shared" ref="BT14:BT60" si="44">COUNTIF($D14:$AH14,"NF")</f>
        <v>0</v>
      </c>
      <c r="BU14" s="182">
        <f t="shared" ref="BU14:BU60" si="45">BR14*(8/24)+BS14*(12/24)+BT14*(4/24)+BN14*(8/24)+BO14*(12/24)+BP14*(4/24)</f>
        <v>0</v>
      </c>
      <c r="BV14" s="175">
        <f t="shared" ref="BV14:BV60" si="46">COUNTIF($D14:$AH14,"DTS1")+COUNTIF($D14:$AH14,"NTS1")</f>
        <v>0</v>
      </c>
      <c r="BW14" s="176">
        <f t="shared" ref="BW14:BW60" si="47">+BV14*12/24</f>
        <v>0</v>
      </c>
      <c r="BX14" s="193">
        <f t="shared" ref="BX14:BX60" si="48">+BW14/12+CD14*(1/24)</f>
        <v>0</v>
      </c>
      <c r="BY14" s="194">
        <f t="shared" ref="BY14:BY60" si="49">+BW14-BX14+(CD14*(3/24))+(CF14*(8/24))</f>
        <v>0</v>
      </c>
      <c r="BZ14" s="179">
        <f t="shared" ref="BZ14:BZ60" si="50">COUNTIF($D14:$AH14,"DTS5S1")</f>
        <v>0</v>
      </c>
      <c r="CA14" s="180">
        <f t="shared" ref="CA14:CA60" si="51">COUNTIF($D14:$AH14,"NTS5S1")</f>
        <v>0</v>
      </c>
      <c r="CB14" s="180">
        <f t="shared" ref="CB14:CB60" si="52">COUNTIF($D14:$AH14,"DTSDS1")</f>
        <v>0</v>
      </c>
      <c r="CC14" s="180">
        <f t="shared" si="9"/>
        <v>0</v>
      </c>
      <c r="CD14" s="180">
        <f t="shared" ref="CD14:CD60" si="53">COUNTIF($D14:$AH14,"NTSAF1")</f>
        <v>0</v>
      </c>
      <c r="CE14" s="180">
        <f t="shared" ref="CE14:CE60" si="54">COUNTIF($D14:$AH14,"DTSF1")</f>
        <v>0</v>
      </c>
      <c r="CF14" s="181">
        <f t="shared" ref="CF14:CF60" si="55">COUNTIF($D14:$AH14,"NTSF1")</f>
        <v>0</v>
      </c>
      <c r="CG14" s="195">
        <f t="shared" ref="CG14:CG60" si="56">+(CC14+CB14+CA14+CD14+CE14+CF14+BZ14)*(12/24)</f>
        <v>0</v>
      </c>
      <c r="CH14" s="183"/>
      <c r="CI14" s="184"/>
      <c r="CJ14" s="184"/>
      <c r="CK14" s="174">
        <f t="shared" ref="CK14:CK60" si="57">SUM(BQ14)+BG14+BW14+CG14</f>
        <v>1</v>
      </c>
      <c r="CL14" s="227"/>
      <c r="CM14" s="354"/>
      <c r="CN14" s="418">
        <f>FEV!CK14</f>
        <v>4</v>
      </c>
      <c r="CO14" s="424">
        <f>FEV!CL14</f>
        <v>48</v>
      </c>
    </row>
    <row r="15" spans="1:93" s="34" customFormat="1" ht="20.100000000000001" customHeight="1" thickBot="1" x14ac:dyDescent="0.3">
      <c r="A15" s="132" t="s">
        <v>62</v>
      </c>
      <c r="B15" s="570" t="s">
        <v>65</v>
      </c>
      <c r="C15" s="19" t="s">
        <v>2</v>
      </c>
      <c r="D15" s="433" t="s">
        <v>24</v>
      </c>
      <c r="E15" s="414" t="s">
        <v>25</v>
      </c>
      <c r="F15" s="473"/>
      <c r="G15" s="479"/>
      <c r="H15" s="409" t="s">
        <v>24</v>
      </c>
      <c r="I15" s="409" t="s">
        <v>25</v>
      </c>
      <c r="J15" s="471"/>
      <c r="K15" s="471"/>
      <c r="L15" s="414" t="s">
        <v>24</v>
      </c>
      <c r="M15" s="433" t="s">
        <v>25</v>
      </c>
      <c r="N15" s="479"/>
      <c r="O15" s="479"/>
      <c r="P15" s="409" t="s">
        <v>24</v>
      </c>
      <c r="Q15" s="409" t="s">
        <v>35</v>
      </c>
      <c r="R15" s="493"/>
      <c r="S15" s="433" t="s">
        <v>27</v>
      </c>
      <c r="T15" s="409" t="s">
        <v>27</v>
      </c>
      <c r="U15" s="493"/>
      <c r="V15" s="477"/>
      <c r="W15" s="433" t="s">
        <v>24</v>
      </c>
      <c r="X15" s="409" t="s">
        <v>25</v>
      </c>
      <c r="Y15" s="471"/>
      <c r="Z15" s="471"/>
      <c r="AA15" s="409" t="s">
        <v>25</v>
      </c>
      <c r="AB15" s="409" t="s">
        <v>25</v>
      </c>
      <c r="AC15" s="478"/>
      <c r="AD15" s="473"/>
      <c r="AE15" s="409" t="s">
        <v>27</v>
      </c>
      <c r="AF15" s="409" t="s">
        <v>25</v>
      </c>
      <c r="AG15" s="471"/>
      <c r="AH15" s="392"/>
      <c r="AI15" s="204">
        <f>COUNTIF($D15:AH15,"D")</f>
        <v>5</v>
      </c>
      <c r="AJ15" s="180">
        <f t="shared" si="11"/>
        <v>7</v>
      </c>
      <c r="AK15" s="180">
        <f t="shared" si="12"/>
        <v>0</v>
      </c>
      <c r="AL15" s="180">
        <f t="shared" si="13"/>
        <v>3</v>
      </c>
      <c r="AM15" s="180">
        <f t="shared" si="14"/>
        <v>0</v>
      </c>
      <c r="AN15" s="180">
        <f t="shared" si="15"/>
        <v>0</v>
      </c>
      <c r="AO15" s="180">
        <f t="shared" si="16"/>
        <v>0</v>
      </c>
      <c r="AP15" s="180">
        <f t="shared" si="17"/>
        <v>0</v>
      </c>
      <c r="AQ15" s="180">
        <f t="shared" si="18"/>
        <v>0</v>
      </c>
      <c r="AR15" s="180">
        <f t="shared" si="19"/>
        <v>0</v>
      </c>
      <c r="AS15" s="180">
        <f t="shared" si="20"/>
        <v>0</v>
      </c>
      <c r="AT15" s="180">
        <f t="shared" si="21"/>
        <v>1</v>
      </c>
      <c r="AU15" s="180">
        <f t="shared" si="22"/>
        <v>0</v>
      </c>
      <c r="AV15" s="180">
        <f t="shared" si="23"/>
        <v>0</v>
      </c>
      <c r="AW15" s="180">
        <f t="shared" si="24"/>
        <v>0</v>
      </c>
      <c r="AX15" s="180">
        <f t="shared" si="25"/>
        <v>0</v>
      </c>
      <c r="AY15" s="180">
        <f t="shared" si="26"/>
        <v>0</v>
      </c>
      <c r="AZ15" s="180">
        <f t="shared" si="27"/>
        <v>0</v>
      </c>
      <c r="BA15" s="181">
        <f t="shared" si="28"/>
        <v>15</v>
      </c>
      <c r="BB15" s="343"/>
      <c r="BC15" s="344">
        <f t="shared" si="29"/>
        <v>7.833333333333333</v>
      </c>
      <c r="BD15" s="342"/>
      <c r="BE15" s="339"/>
      <c r="BF15" s="175">
        <f t="shared" si="30"/>
        <v>0</v>
      </c>
      <c r="BG15" s="176">
        <f t="shared" si="31"/>
        <v>0</v>
      </c>
      <c r="BH15" s="177">
        <f t="shared" si="32"/>
        <v>0</v>
      </c>
      <c r="BI15" s="178">
        <f t="shared" si="33"/>
        <v>0</v>
      </c>
      <c r="BJ15" s="179">
        <f t="shared" si="34"/>
        <v>0</v>
      </c>
      <c r="BK15" s="180">
        <f t="shared" si="35"/>
        <v>0</v>
      </c>
      <c r="BL15" s="180">
        <f t="shared" si="36"/>
        <v>0</v>
      </c>
      <c r="BM15" s="180">
        <f t="shared" si="37"/>
        <v>0</v>
      </c>
      <c r="BN15" s="180">
        <f t="shared" si="38"/>
        <v>0</v>
      </c>
      <c r="BO15" s="180">
        <f t="shared" si="39"/>
        <v>0</v>
      </c>
      <c r="BP15" s="181">
        <f t="shared" si="40"/>
        <v>0</v>
      </c>
      <c r="BQ15" s="379">
        <f t="shared" si="41"/>
        <v>0</v>
      </c>
      <c r="BR15" s="179">
        <f t="shared" si="42"/>
        <v>0</v>
      </c>
      <c r="BS15" s="180">
        <f t="shared" si="43"/>
        <v>0</v>
      </c>
      <c r="BT15" s="181">
        <f t="shared" si="44"/>
        <v>0</v>
      </c>
      <c r="BU15" s="182">
        <f t="shared" si="45"/>
        <v>0</v>
      </c>
      <c r="BV15" s="175">
        <f t="shared" si="46"/>
        <v>0</v>
      </c>
      <c r="BW15" s="176">
        <f t="shared" si="47"/>
        <v>0</v>
      </c>
      <c r="BX15" s="193">
        <f t="shared" si="48"/>
        <v>0</v>
      </c>
      <c r="BY15" s="194">
        <f t="shared" si="49"/>
        <v>0</v>
      </c>
      <c r="BZ15" s="179">
        <f t="shared" si="50"/>
        <v>0</v>
      </c>
      <c r="CA15" s="180">
        <f t="shared" si="51"/>
        <v>0</v>
      </c>
      <c r="CB15" s="180">
        <f t="shared" si="52"/>
        <v>0</v>
      </c>
      <c r="CC15" s="180">
        <f t="shared" si="9"/>
        <v>0</v>
      </c>
      <c r="CD15" s="180">
        <f t="shared" si="53"/>
        <v>0</v>
      </c>
      <c r="CE15" s="180">
        <f t="shared" si="54"/>
        <v>0</v>
      </c>
      <c r="CF15" s="181">
        <f t="shared" si="55"/>
        <v>0</v>
      </c>
      <c r="CG15" s="195">
        <f t="shared" si="56"/>
        <v>0</v>
      </c>
      <c r="CH15" s="183"/>
      <c r="CI15" s="184"/>
      <c r="CJ15" s="184"/>
      <c r="CK15" s="174">
        <f t="shared" si="57"/>
        <v>0</v>
      </c>
      <c r="CL15" s="227"/>
      <c r="CM15" s="355"/>
      <c r="CN15" s="418">
        <f>FEV!CK15</f>
        <v>2</v>
      </c>
      <c r="CO15" s="424">
        <f>FEV!CL15</f>
        <v>24</v>
      </c>
    </row>
    <row r="16" spans="1:93" s="34" customFormat="1" ht="20.100000000000001" customHeight="1" thickBot="1" x14ac:dyDescent="0.3">
      <c r="A16" s="132" t="s">
        <v>64</v>
      </c>
      <c r="B16" s="575" t="s">
        <v>68</v>
      </c>
      <c r="C16" s="19" t="s">
        <v>2</v>
      </c>
      <c r="D16" s="433" t="s">
        <v>24</v>
      </c>
      <c r="E16" s="414" t="s">
        <v>25</v>
      </c>
      <c r="F16" s="473"/>
      <c r="G16" s="479"/>
      <c r="H16" s="409" t="s">
        <v>24</v>
      </c>
      <c r="I16" s="409" t="s">
        <v>25</v>
      </c>
      <c r="J16" s="471"/>
      <c r="K16" s="471"/>
      <c r="L16" s="414" t="s">
        <v>24</v>
      </c>
      <c r="M16" s="433" t="s">
        <v>25</v>
      </c>
      <c r="N16" s="479"/>
      <c r="O16" s="479"/>
      <c r="P16" s="409" t="s">
        <v>24</v>
      </c>
      <c r="Q16" s="409" t="s">
        <v>24</v>
      </c>
      <c r="R16" s="493"/>
      <c r="S16" s="440" t="s">
        <v>58</v>
      </c>
      <c r="T16" s="407" t="s">
        <v>58</v>
      </c>
      <c r="U16" s="499"/>
      <c r="V16" s="498"/>
      <c r="W16" s="433" t="s">
        <v>24</v>
      </c>
      <c r="X16" s="409" t="s">
        <v>25</v>
      </c>
      <c r="Y16" s="471"/>
      <c r="Z16" s="471"/>
      <c r="AA16" s="409" t="s">
        <v>25</v>
      </c>
      <c r="AB16" s="409" t="s">
        <v>25</v>
      </c>
      <c r="AC16" s="478"/>
      <c r="AD16" s="473" t="s">
        <v>48</v>
      </c>
      <c r="AE16" s="409" t="s">
        <v>24</v>
      </c>
      <c r="AF16" s="409" t="s">
        <v>31</v>
      </c>
      <c r="AG16" s="471" t="s">
        <v>26</v>
      </c>
      <c r="AH16" s="916" t="s">
        <v>50</v>
      </c>
      <c r="AI16" s="204">
        <f>COUNTIF($D16:AH16,"D")</f>
        <v>7</v>
      </c>
      <c r="AJ16" s="180">
        <f t="shared" si="11"/>
        <v>6</v>
      </c>
      <c r="AK16" s="180">
        <f t="shared" si="12"/>
        <v>1</v>
      </c>
      <c r="AL16" s="180">
        <f t="shared" si="13"/>
        <v>0</v>
      </c>
      <c r="AM16" s="180">
        <f t="shared" si="14"/>
        <v>0</v>
      </c>
      <c r="AN16" s="180">
        <f t="shared" si="15"/>
        <v>0</v>
      </c>
      <c r="AO16" s="180">
        <f t="shared" si="16"/>
        <v>0</v>
      </c>
      <c r="AP16" s="180">
        <f t="shared" si="17"/>
        <v>1</v>
      </c>
      <c r="AQ16" s="180">
        <f t="shared" si="18"/>
        <v>0</v>
      </c>
      <c r="AR16" s="180">
        <f t="shared" si="19"/>
        <v>0</v>
      </c>
      <c r="AS16" s="180">
        <f t="shared" si="20"/>
        <v>0</v>
      </c>
      <c r="AT16" s="180">
        <f t="shared" si="21"/>
        <v>0</v>
      </c>
      <c r="AU16" s="180">
        <f t="shared" si="22"/>
        <v>0</v>
      </c>
      <c r="AV16" s="180">
        <f t="shared" si="23"/>
        <v>0</v>
      </c>
      <c r="AW16" s="180">
        <f t="shared" si="24"/>
        <v>0</v>
      </c>
      <c r="AX16" s="180">
        <f t="shared" si="25"/>
        <v>0</v>
      </c>
      <c r="AY16" s="180">
        <f t="shared" si="26"/>
        <v>0</v>
      </c>
      <c r="AZ16" s="180">
        <f t="shared" si="27"/>
        <v>0</v>
      </c>
      <c r="BA16" s="181">
        <f t="shared" si="28"/>
        <v>14</v>
      </c>
      <c r="BB16" s="343"/>
      <c r="BC16" s="344">
        <f t="shared" si="29"/>
        <v>6.5</v>
      </c>
      <c r="BD16" s="342"/>
      <c r="BE16" s="339"/>
      <c r="BF16" s="175">
        <f t="shared" si="30"/>
        <v>0</v>
      </c>
      <c r="BG16" s="176">
        <f t="shared" si="31"/>
        <v>0</v>
      </c>
      <c r="BH16" s="177">
        <f t="shared" si="32"/>
        <v>0</v>
      </c>
      <c r="BI16" s="178">
        <f t="shared" si="33"/>
        <v>0</v>
      </c>
      <c r="BJ16" s="179">
        <f t="shared" si="34"/>
        <v>1</v>
      </c>
      <c r="BK16" s="180">
        <f t="shared" si="35"/>
        <v>0</v>
      </c>
      <c r="BL16" s="180">
        <f t="shared" si="36"/>
        <v>1</v>
      </c>
      <c r="BM16" s="180">
        <f t="shared" si="37"/>
        <v>0</v>
      </c>
      <c r="BN16" s="180">
        <f t="shared" si="38"/>
        <v>0</v>
      </c>
      <c r="BO16" s="180">
        <f t="shared" si="39"/>
        <v>0</v>
      </c>
      <c r="BP16" s="181">
        <f t="shared" si="40"/>
        <v>0</v>
      </c>
      <c r="BQ16" s="379">
        <f t="shared" si="41"/>
        <v>1</v>
      </c>
      <c r="BR16" s="179">
        <f t="shared" si="42"/>
        <v>0</v>
      </c>
      <c r="BS16" s="180">
        <f t="shared" si="43"/>
        <v>0</v>
      </c>
      <c r="BT16" s="181">
        <f t="shared" si="44"/>
        <v>0</v>
      </c>
      <c r="BU16" s="182">
        <f t="shared" si="45"/>
        <v>0</v>
      </c>
      <c r="BV16" s="175">
        <f t="shared" si="46"/>
        <v>0</v>
      </c>
      <c r="BW16" s="176">
        <f t="shared" si="47"/>
        <v>0</v>
      </c>
      <c r="BX16" s="193">
        <f t="shared" si="48"/>
        <v>0</v>
      </c>
      <c r="BY16" s="194">
        <f t="shared" si="49"/>
        <v>0</v>
      </c>
      <c r="BZ16" s="179">
        <f t="shared" si="50"/>
        <v>0</v>
      </c>
      <c r="CA16" s="180">
        <f t="shared" si="51"/>
        <v>0</v>
      </c>
      <c r="CB16" s="180">
        <f t="shared" si="52"/>
        <v>0</v>
      </c>
      <c r="CC16" s="180">
        <f t="shared" si="9"/>
        <v>0</v>
      </c>
      <c r="CD16" s="180">
        <f t="shared" si="53"/>
        <v>0</v>
      </c>
      <c r="CE16" s="180">
        <f t="shared" si="54"/>
        <v>0</v>
      </c>
      <c r="CF16" s="181">
        <f t="shared" si="55"/>
        <v>0</v>
      </c>
      <c r="CG16" s="195">
        <f t="shared" si="56"/>
        <v>0</v>
      </c>
      <c r="CH16" s="183"/>
      <c r="CI16" s="184"/>
      <c r="CJ16" s="184"/>
      <c r="CK16" s="174">
        <f t="shared" si="57"/>
        <v>1</v>
      </c>
      <c r="CL16" s="227"/>
      <c r="CM16" s="355"/>
      <c r="CN16" s="418">
        <f>FEV!CK16</f>
        <v>3</v>
      </c>
      <c r="CO16" s="424">
        <f>FEV!CL16</f>
        <v>36</v>
      </c>
    </row>
    <row r="17" spans="1:93" s="34" customFormat="1" ht="20.100000000000001" customHeight="1" thickBot="1" x14ac:dyDescent="0.25">
      <c r="A17" s="132" t="s">
        <v>66</v>
      </c>
      <c r="B17" s="570" t="s">
        <v>98</v>
      </c>
      <c r="C17" s="19" t="s">
        <v>2</v>
      </c>
      <c r="D17" s="433" t="s">
        <v>24</v>
      </c>
      <c r="E17" s="414" t="s">
        <v>25</v>
      </c>
      <c r="F17" s="473" t="s">
        <v>27</v>
      </c>
      <c r="G17" s="501" t="s">
        <v>57</v>
      </c>
      <c r="H17" s="409" t="s">
        <v>31</v>
      </c>
      <c r="I17" s="409" t="s">
        <v>25</v>
      </c>
      <c r="J17" s="499"/>
      <c r="K17" s="499"/>
      <c r="L17" s="430" t="s">
        <v>32</v>
      </c>
      <c r="M17" s="433" t="s">
        <v>25</v>
      </c>
      <c r="N17" s="499" t="s">
        <v>27</v>
      </c>
      <c r="O17" s="87" t="s">
        <v>57</v>
      </c>
      <c r="P17" s="409"/>
      <c r="Q17" s="409" t="s">
        <v>31</v>
      </c>
      <c r="R17" s="493" t="s">
        <v>27</v>
      </c>
      <c r="S17" s="433" t="s">
        <v>27</v>
      </c>
      <c r="T17" s="409" t="s">
        <v>31</v>
      </c>
      <c r="U17" s="493"/>
      <c r="V17" s="477" t="s">
        <v>50</v>
      </c>
      <c r="W17" s="433" t="s">
        <v>24</v>
      </c>
      <c r="X17" s="409" t="s">
        <v>25</v>
      </c>
      <c r="Y17" s="471"/>
      <c r="Z17" s="471" t="s">
        <v>27</v>
      </c>
      <c r="AA17" s="409" t="s">
        <v>25</v>
      </c>
      <c r="AB17" s="409" t="s">
        <v>25</v>
      </c>
      <c r="AC17" s="478" t="s">
        <v>27</v>
      </c>
      <c r="AD17" s="473"/>
      <c r="AE17" s="409" t="s">
        <v>27</v>
      </c>
      <c r="AF17" s="409" t="s">
        <v>25</v>
      </c>
      <c r="AG17" s="471"/>
      <c r="AH17" s="392"/>
      <c r="AI17" s="204">
        <f>COUNTIF($D17:AH17,"D")</f>
        <v>2</v>
      </c>
      <c r="AJ17" s="180">
        <f t="shared" si="11"/>
        <v>7</v>
      </c>
      <c r="AK17" s="180">
        <f t="shared" si="12"/>
        <v>0</v>
      </c>
      <c r="AL17" s="180">
        <f t="shared" si="13"/>
        <v>7</v>
      </c>
      <c r="AM17" s="180">
        <f t="shared" si="14"/>
        <v>0</v>
      </c>
      <c r="AN17" s="180">
        <f t="shared" si="15"/>
        <v>0</v>
      </c>
      <c r="AO17" s="180">
        <f t="shared" si="16"/>
        <v>0</v>
      </c>
      <c r="AP17" s="180">
        <f t="shared" si="17"/>
        <v>3</v>
      </c>
      <c r="AQ17" s="180">
        <f t="shared" si="18"/>
        <v>1</v>
      </c>
      <c r="AR17" s="180">
        <f t="shared" si="19"/>
        <v>0</v>
      </c>
      <c r="AS17" s="180">
        <f t="shared" si="20"/>
        <v>0</v>
      </c>
      <c r="AT17" s="180">
        <f t="shared" si="21"/>
        <v>0</v>
      </c>
      <c r="AU17" s="180">
        <f t="shared" si="22"/>
        <v>0</v>
      </c>
      <c r="AV17" s="180">
        <f t="shared" si="23"/>
        <v>0</v>
      </c>
      <c r="AW17" s="180">
        <f t="shared" si="24"/>
        <v>0</v>
      </c>
      <c r="AX17" s="180">
        <f t="shared" si="25"/>
        <v>0</v>
      </c>
      <c r="AY17" s="180">
        <f t="shared" si="26"/>
        <v>0</v>
      </c>
      <c r="AZ17" s="180">
        <f t="shared" si="27"/>
        <v>0</v>
      </c>
      <c r="BA17" s="181">
        <f t="shared" si="28"/>
        <v>17</v>
      </c>
      <c r="BB17" s="343"/>
      <c r="BC17" s="344">
        <f t="shared" si="29"/>
        <v>8</v>
      </c>
      <c r="BD17" s="342"/>
      <c r="BE17" s="339"/>
      <c r="BF17" s="175">
        <f t="shared" si="30"/>
        <v>2</v>
      </c>
      <c r="BG17" s="176">
        <f t="shared" si="31"/>
        <v>1</v>
      </c>
      <c r="BH17" s="177">
        <f t="shared" si="32"/>
        <v>8.3333333333333329E-2</v>
      </c>
      <c r="BI17" s="178">
        <f t="shared" si="33"/>
        <v>0.91666666666666663</v>
      </c>
      <c r="BJ17" s="179">
        <f t="shared" si="34"/>
        <v>0</v>
      </c>
      <c r="BK17" s="180">
        <f t="shared" si="35"/>
        <v>0</v>
      </c>
      <c r="BL17" s="180">
        <f t="shared" si="36"/>
        <v>1</v>
      </c>
      <c r="BM17" s="180">
        <f t="shared" si="37"/>
        <v>0</v>
      </c>
      <c r="BN17" s="180">
        <f t="shared" si="38"/>
        <v>0</v>
      </c>
      <c r="BO17" s="180">
        <f t="shared" si="39"/>
        <v>0</v>
      </c>
      <c r="BP17" s="181">
        <f t="shared" si="40"/>
        <v>0</v>
      </c>
      <c r="BQ17" s="379">
        <f t="shared" si="41"/>
        <v>0.5</v>
      </c>
      <c r="BR17" s="179">
        <f t="shared" si="42"/>
        <v>0</v>
      </c>
      <c r="BS17" s="180">
        <f t="shared" si="43"/>
        <v>0</v>
      </c>
      <c r="BT17" s="181">
        <f t="shared" si="44"/>
        <v>0</v>
      </c>
      <c r="BU17" s="182">
        <f t="shared" si="45"/>
        <v>0</v>
      </c>
      <c r="BV17" s="175">
        <f t="shared" si="46"/>
        <v>0</v>
      </c>
      <c r="BW17" s="176">
        <f t="shared" si="47"/>
        <v>0</v>
      </c>
      <c r="BX17" s="193">
        <f t="shared" si="48"/>
        <v>0</v>
      </c>
      <c r="BY17" s="194">
        <f t="shared" si="49"/>
        <v>0</v>
      </c>
      <c r="BZ17" s="179">
        <f t="shared" si="50"/>
        <v>0</v>
      </c>
      <c r="CA17" s="180">
        <f t="shared" si="51"/>
        <v>0</v>
      </c>
      <c r="CB17" s="180">
        <f t="shared" si="52"/>
        <v>0</v>
      </c>
      <c r="CC17" s="180">
        <f t="shared" si="9"/>
        <v>0</v>
      </c>
      <c r="CD17" s="180">
        <f t="shared" si="53"/>
        <v>0</v>
      </c>
      <c r="CE17" s="180">
        <f t="shared" si="54"/>
        <v>0</v>
      </c>
      <c r="CF17" s="181">
        <f t="shared" si="55"/>
        <v>0</v>
      </c>
      <c r="CG17" s="195">
        <f t="shared" si="56"/>
        <v>0</v>
      </c>
      <c r="CH17" s="183"/>
      <c r="CI17" s="184"/>
      <c r="CJ17" s="184"/>
      <c r="CK17" s="174">
        <f t="shared" si="57"/>
        <v>1.5</v>
      </c>
      <c r="CL17" s="356"/>
      <c r="CM17" s="355"/>
      <c r="CN17" s="418">
        <f>FEV!CK17</f>
        <v>5</v>
      </c>
      <c r="CO17" s="424">
        <f>FEV!CL17</f>
        <v>60</v>
      </c>
    </row>
    <row r="18" spans="1:93" s="34" customFormat="1" ht="20.100000000000001" customHeight="1" thickBot="1" x14ac:dyDescent="0.25">
      <c r="A18" s="132" t="s">
        <v>67</v>
      </c>
      <c r="B18" s="575" t="s">
        <v>79</v>
      </c>
      <c r="C18" s="21" t="s">
        <v>2</v>
      </c>
      <c r="D18" s="888" t="s">
        <v>32</v>
      </c>
      <c r="E18" s="467" t="s">
        <v>24</v>
      </c>
      <c r="F18" s="500"/>
      <c r="G18" s="426"/>
      <c r="H18" s="421" t="s">
        <v>32</v>
      </c>
      <c r="I18" s="421" t="s">
        <v>32</v>
      </c>
      <c r="J18" s="426"/>
      <c r="K18" s="426"/>
      <c r="L18" s="429" t="s">
        <v>31</v>
      </c>
      <c r="M18" s="434" t="s">
        <v>26</v>
      </c>
      <c r="N18" s="432" t="s">
        <v>26</v>
      </c>
      <c r="O18" s="432"/>
      <c r="P18" s="412" t="s">
        <v>24</v>
      </c>
      <c r="Q18" s="412" t="s">
        <v>24</v>
      </c>
      <c r="R18" s="427"/>
      <c r="S18" s="382" t="s">
        <v>24</v>
      </c>
      <c r="T18" s="442" t="s">
        <v>24</v>
      </c>
      <c r="U18" s="658" t="s">
        <v>26</v>
      </c>
      <c r="V18" s="558" t="s">
        <v>50</v>
      </c>
      <c r="W18" s="659"/>
      <c r="X18" s="442" t="s">
        <v>31</v>
      </c>
      <c r="Y18" s="536" t="s">
        <v>26</v>
      </c>
      <c r="Z18" s="536"/>
      <c r="AA18" s="442" t="s">
        <v>24</v>
      </c>
      <c r="AB18" s="660" t="s">
        <v>31</v>
      </c>
      <c r="AC18" s="537"/>
      <c r="AD18" s="661"/>
      <c r="AE18" s="442" t="s">
        <v>24</v>
      </c>
      <c r="AF18" s="442" t="s">
        <v>26</v>
      </c>
      <c r="AG18" s="536"/>
      <c r="AH18" s="879"/>
      <c r="AI18" s="204">
        <f>COUNTIF($D18:AH18,"D")</f>
        <v>7</v>
      </c>
      <c r="AJ18" s="180">
        <f t="shared" si="11"/>
        <v>0</v>
      </c>
      <c r="AK18" s="180">
        <f t="shared" si="12"/>
        <v>5</v>
      </c>
      <c r="AL18" s="180">
        <f t="shared" si="13"/>
        <v>0</v>
      </c>
      <c r="AM18" s="180">
        <f t="shared" si="14"/>
        <v>0</v>
      </c>
      <c r="AN18" s="180">
        <f t="shared" si="15"/>
        <v>0</v>
      </c>
      <c r="AO18" s="180">
        <f t="shared" si="16"/>
        <v>0</v>
      </c>
      <c r="AP18" s="180">
        <f t="shared" si="17"/>
        <v>3</v>
      </c>
      <c r="AQ18" s="180">
        <f t="shared" si="18"/>
        <v>3</v>
      </c>
      <c r="AR18" s="180">
        <f t="shared" si="19"/>
        <v>0</v>
      </c>
      <c r="AS18" s="180">
        <f t="shared" si="20"/>
        <v>0</v>
      </c>
      <c r="AT18" s="180">
        <f t="shared" si="21"/>
        <v>0</v>
      </c>
      <c r="AU18" s="180">
        <f t="shared" si="22"/>
        <v>0</v>
      </c>
      <c r="AV18" s="180">
        <f t="shared" si="23"/>
        <v>0</v>
      </c>
      <c r="AW18" s="180">
        <f t="shared" si="24"/>
        <v>0</v>
      </c>
      <c r="AX18" s="180">
        <f t="shared" si="25"/>
        <v>0</v>
      </c>
      <c r="AY18" s="180">
        <f t="shared" si="26"/>
        <v>0</v>
      </c>
      <c r="AZ18" s="180">
        <f t="shared" si="27"/>
        <v>0</v>
      </c>
      <c r="BA18" s="181">
        <f t="shared" si="28"/>
        <v>15</v>
      </c>
      <c r="BB18" s="343"/>
      <c r="BC18" s="344">
        <f t="shared" si="29"/>
        <v>3.5</v>
      </c>
      <c r="BD18" s="342"/>
      <c r="BE18" s="339"/>
      <c r="BF18" s="175">
        <f t="shared" si="30"/>
        <v>0</v>
      </c>
      <c r="BG18" s="176">
        <f t="shared" si="31"/>
        <v>0</v>
      </c>
      <c r="BH18" s="177">
        <f t="shared" si="32"/>
        <v>0</v>
      </c>
      <c r="BI18" s="178">
        <f t="shared" si="33"/>
        <v>0</v>
      </c>
      <c r="BJ18" s="179">
        <f t="shared" si="34"/>
        <v>0</v>
      </c>
      <c r="BK18" s="180">
        <f t="shared" si="35"/>
        <v>0</v>
      </c>
      <c r="BL18" s="180">
        <f t="shared" si="36"/>
        <v>1</v>
      </c>
      <c r="BM18" s="180">
        <f t="shared" si="37"/>
        <v>0</v>
      </c>
      <c r="BN18" s="180">
        <f t="shared" si="38"/>
        <v>0</v>
      </c>
      <c r="BO18" s="180">
        <f t="shared" si="39"/>
        <v>0</v>
      </c>
      <c r="BP18" s="181">
        <f t="shared" si="40"/>
        <v>0</v>
      </c>
      <c r="BQ18" s="379">
        <f t="shared" si="41"/>
        <v>0.5</v>
      </c>
      <c r="BR18" s="179">
        <f t="shared" si="42"/>
        <v>0</v>
      </c>
      <c r="BS18" s="180">
        <f t="shared" si="43"/>
        <v>0</v>
      </c>
      <c r="BT18" s="181">
        <f t="shared" si="44"/>
        <v>0</v>
      </c>
      <c r="BU18" s="182">
        <f t="shared" si="45"/>
        <v>0</v>
      </c>
      <c r="BV18" s="175">
        <f t="shared" si="46"/>
        <v>0</v>
      </c>
      <c r="BW18" s="176">
        <f t="shared" si="47"/>
        <v>0</v>
      </c>
      <c r="BX18" s="193">
        <f t="shared" si="48"/>
        <v>0</v>
      </c>
      <c r="BY18" s="194">
        <f t="shared" si="49"/>
        <v>0</v>
      </c>
      <c r="BZ18" s="179">
        <f t="shared" si="50"/>
        <v>0</v>
      </c>
      <c r="CA18" s="180">
        <f t="shared" si="51"/>
        <v>0</v>
      </c>
      <c r="CB18" s="180">
        <f t="shared" si="52"/>
        <v>0</v>
      </c>
      <c r="CC18" s="180">
        <f t="shared" si="9"/>
        <v>0</v>
      </c>
      <c r="CD18" s="180">
        <f t="shared" si="53"/>
        <v>0</v>
      </c>
      <c r="CE18" s="180">
        <f t="shared" si="54"/>
        <v>0</v>
      </c>
      <c r="CF18" s="181">
        <f t="shared" si="55"/>
        <v>0</v>
      </c>
      <c r="CG18" s="195">
        <f t="shared" si="56"/>
        <v>0</v>
      </c>
      <c r="CH18" s="183"/>
      <c r="CI18" s="184"/>
      <c r="CJ18" s="184"/>
      <c r="CK18" s="174">
        <f t="shared" si="57"/>
        <v>0.5</v>
      </c>
      <c r="CL18" s="356"/>
      <c r="CM18" s="355"/>
      <c r="CN18" s="418">
        <f>FEV!CK18</f>
        <v>3</v>
      </c>
      <c r="CO18" s="424">
        <f>FEV!CL18</f>
        <v>36</v>
      </c>
    </row>
    <row r="19" spans="1:93" s="1695" customFormat="1" ht="20.100000000000001" customHeight="1" thickBot="1" x14ac:dyDescent="0.25">
      <c r="A19" s="1375" t="s">
        <v>70</v>
      </c>
      <c r="B19" s="1376" t="s">
        <v>73</v>
      </c>
      <c r="C19" s="122" t="s">
        <v>71</v>
      </c>
      <c r="D19" s="433" t="s">
        <v>24</v>
      </c>
      <c r="E19" s="414" t="s">
        <v>25</v>
      </c>
      <c r="F19" s="473"/>
      <c r="G19" s="479"/>
      <c r="H19" s="409" t="s">
        <v>24</v>
      </c>
      <c r="I19" s="409" t="s">
        <v>25</v>
      </c>
      <c r="J19" s="471" t="s">
        <v>57</v>
      </c>
      <c r="K19" s="471"/>
      <c r="L19" s="414" t="s">
        <v>24</v>
      </c>
      <c r="M19" s="433" t="s">
        <v>25</v>
      </c>
      <c r="N19" s="479"/>
      <c r="O19" s="479" t="s">
        <v>26</v>
      </c>
      <c r="P19" s="409"/>
      <c r="Q19" s="409"/>
      <c r="R19" s="493"/>
      <c r="S19" s="446"/>
      <c r="T19" s="447"/>
      <c r="U19" s="665"/>
      <c r="V19" s="666"/>
      <c r="W19" s="446" t="s">
        <v>24</v>
      </c>
      <c r="X19" s="447" t="s">
        <v>25</v>
      </c>
      <c r="Y19" s="664"/>
      <c r="Z19" s="664"/>
      <c r="AA19" s="447"/>
      <c r="AB19" s="447" t="s">
        <v>25</v>
      </c>
      <c r="AC19" s="633"/>
      <c r="AD19" s="632"/>
      <c r="AE19" s="447" t="s">
        <v>24</v>
      </c>
      <c r="AF19" s="447"/>
      <c r="AG19" s="664"/>
      <c r="AH19" s="389"/>
      <c r="AI19" s="204">
        <f>COUNTIF($D19:AH19,"D")</f>
        <v>5</v>
      </c>
      <c r="AJ19" s="180">
        <f>COUNTIF($D19:$AH19,"N")</f>
        <v>5</v>
      </c>
      <c r="AK19" s="180">
        <f>COUNTIF($D19:$AH19,"DT")</f>
        <v>1</v>
      </c>
      <c r="AL19" s="180">
        <f>COUNTIF($D19:$AH19,"NT")</f>
        <v>0</v>
      </c>
      <c r="AM19" s="180">
        <f>COUNTIF($D19:$AH19,"Naf")</f>
        <v>0</v>
      </c>
      <c r="AN19" s="180">
        <f>COUNTIF($D19:$AH19,"DF")</f>
        <v>0</v>
      </c>
      <c r="AO19" s="180">
        <f>COUNTIF($D19:$AH19,"NF")</f>
        <v>0</v>
      </c>
      <c r="AP19" s="180">
        <f>COUNTIF($D19:$AH19,"t")</f>
        <v>0</v>
      </c>
      <c r="AQ19" s="180">
        <f>COUNTIF($D19:$AH19,"FE")</f>
        <v>0</v>
      </c>
      <c r="AR19" s="180">
        <f>COUNTIF($D19:$AH19,"FO")</f>
        <v>0</v>
      </c>
      <c r="AS19" s="180">
        <f>COUNTIF($D19:$AH19,"DS")</f>
        <v>0</v>
      </c>
      <c r="AT19" s="180">
        <f>COUNTIF($D19:$AH19,"DISP")</f>
        <v>0</v>
      </c>
      <c r="AU19" s="180">
        <f>COUNTIF($D19:$AH19,"L")</f>
        <v>0</v>
      </c>
      <c r="AV19" s="180">
        <f>COUNTIF($D19:$AH19,"B")</f>
        <v>0</v>
      </c>
      <c r="AW19" s="180">
        <f>COUNTIF($D19:$AH19,"SA")</f>
        <v>0</v>
      </c>
      <c r="AX19" s="180">
        <f>COUNTIF($D19:$AH19,"SE")</f>
        <v>0</v>
      </c>
      <c r="AY19" s="180">
        <f>COUNTIF($D19:$AH19,"TR")</f>
        <v>0</v>
      </c>
      <c r="AZ19" s="180">
        <f>COUNTIF($D19:$AH19,"F")</f>
        <v>0</v>
      </c>
      <c r="BA19" s="181">
        <f t="shared" si="28"/>
        <v>11</v>
      </c>
      <c r="BB19" s="343"/>
      <c r="BC19" s="344">
        <f t="shared" si="29"/>
        <v>5</v>
      </c>
      <c r="BD19" s="1692"/>
      <c r="BE19" s="942">
        <v>2</v>
      </c>
      <c r="BF19" s="175">
        <f>COUNTIF($D19:$AH19,"DTS")+COUNTIF($D19:$AH19,"NTS")</f>
        <v>1</v>
      </c>
      <c r="BG19" s="176">
        <f t="shared" si="31"/>
        <v>0.5</v>
      </c>
      <c r="BH19" s="177">
        <f t="shared" si="32"/>
        <v>4.1666666666666664E-2</v>
      </c>
      <c r="BI19" s="178">
        <f t="shared" si="33"/>
        <v>0.45833333333333331</v>
      </c>
      <c r="BJ19" s="179">
        <f>COUNTIF($D19:$AH19,"DTS5S")</f>
        <v>0</v>
      </c>
      <c r="BK19" s="180">
        <f>COUNTIF($D19:$AH19,"NTS5S")</f>
        <v>0</v>
      </c>
      <c r="BL19" s="180">
        <f>COUNTIF($D19:$AH19,"DTSDS")</f>
        <v>0</v>
      </c>
      <c r="BM19" s="180">
        <f>COUNTIF($D19:$AH19,"NTSDS")</f>
        <v>0</v>
      </c>
      <c r="BN19" s="180">
        <f>COUNTIF($D19:$AH19,"NTSAF")</f>
        <v>0</v>
      </c>
      <c r="BO19" s="180">
        <f>COUNTIF($D19:$AH19,"DTSF")</f>
        <v>0</v>
      </c>
      <c r="BP19" s="181">
        <f>COUNTIF($D19:$AH19,"NTSF")</f>
        <v>0</v>
      </c>
      <c r="BQ19" s="379">
        <f t="shared" si="41"/>
        <v>0</v>
      </c>
      <c r="BR19" s="179">
        <f>COUNTIF($D19:$AH19,"NAF")+$BR$8</f>
        <v>0</v>
      </c>
      <c r="BS19" s="180">
        <f>COUNTIF($D19:$AH19,"DF")</f>
        <v>0</v>
      </c>
      <c r="BT19" s="181">
        <f>COUNTIF($D19:$AH19,"NF")</f>
        <v>0</v>
      </c>
      <c r="BU19" s="182">
        <f t="shared" si="45"/>
        <v>0</v>
      </c>
      <c r="BV19" s="175">
        <f>COUNTIF($D19:$AH19,"DTS1")+COUNTIF($D19:$AH19,"NTS1")</f>
        <v>0</v>
      </c>
      <c r="BW19" s="176">
        <f t="shared" si="47"/>
        <v>0</v>
      </c>
      <c r="BX19" s="193">
        <f t="shared" si="48"/>
        <v>0</v>
      </c>
      <c r="BY19" s="194">
        <f t="shared" si="49"/>
        <v>0</v>
      </c>
      <c r="BZ19" s="179">
        <f>COUNTIF($D19:$AH19,"DTS5S1")</f>
        <v>0</v>
      </c>
      <c r="CA19" s="180">
        <f>COUNTIF($D19:$AH19,"NTS5S1")</f>
        <v>0</v>
      </c>
      <c r="CB19" s="180">
        <f>COUNTIF($D19:$AH19,"DTSDS1")</f>
        <v>0</v>
      </c>
      <c r="CC19" s="180">
        <f>COUNTIF($D19:$AH19,"NTSDS1")</f>
        <v>0</v>
      </c>
      <c r="CD19" s="180">
        <f>COUNTIF($D19:$AH19,"NTSAF1")</f>
        <v>0</v>
      </c>
      <c r="CE19" s="180">
        <f>COUNTIF($D19:$AH19,"DTSF1")</f>
        <v>0</v>
      </c>
      <c r="CF19" s="181">
        <f>COUNTIF($D19:$AH19,"NTSF1")</f>
        <v>0</v>
      </c>
      <c r="CG19" s="195">
        <f t="shared" si="56"/>
        <v>0</v>
      </c>
      <c r="CH19" s="183"/>
      <c r="CI19" s="184"/>
      <c r="CJ19" s="184"/>
      <c r="CK19" s="174">
        <f t="shared" si="57"/>
        <v>0.5</v>
      </c>
      <c r="CL19" s="1693"/>
      <c r="CM19" s="1694"/>
      <c r="CN19" s="418" t="e">
        <f>FEV!#REF!</f>
        <v>#REF!</v>
      </c>
      <c r="CO19" s="424" t="e">
        <f>FEV!#REF!</f>
        <v>#REF!</v>
      </c>
    </row>
    <row r="20" spans="1:93" s="34" customFormat="1" ht="20.100000000000001" customHeight="1" thickBot="1" x14ac:dyDescent="0.25">
      <c r="A20" s="127" t="s">
        <v>72</v>
      </c>
      <c r="B20" s="619" t="s">
        <v>75</v>
      </c>
      <c r="C20" s="620" t="s">
        <v>3</v>
      </c>
      <c r="D20" s="434" t="s">
        <v>24</v>
      </c>
      <c r="E20" s="429" t="s">
        <v>25</v>
      </c>
      <c r="F20" s="476"/>
      <c r="G20" s="432"/>
      <c r="H20" s="412" t="s">
        <v>24</v>
      </c>
      <c r="I20" s="412" t="s">
        <v>25</v>
      </c>
      <c r="J20" s="475"/>
      <c r="K20" s="475"/>
      <c r="L20" s="429" t="s">
        <v>24</v>
      </c>
      <c r="M20" s="434" t="s">
        <v>25</v>
      </c>
      <c r="N20" s="432"/>
      <c r="O20" s="432"/>
      <c r="P20" s="412" t="s">
        <v>24</v>
      </c>
      <c r="Q20" s="412" t="s">
        <v>24</v>
      </c>
      <c r="R20" s="427"/>
      <c r="S20" s="482" t="s">
        <v>24</v>
      </c>
      <c r="T20" s="444" t="s">
        <v>24</v>
      </c>
      <c r="U20" s="669"/>
      <c r="V20" s="670"/>
      <c r="W20" s="482" t="s">
        <v>24</v>
      </c>
      <c r="X20" s="444" t="s">
        <v>25</v>
      </c>
      <c r="Y20" s="483"/>
      <c r="Z20" s="483"/>
      <c r="AA20" s="444" t="s">
        <v>25</v>
      </c>
      <c r="AB20" s="444" t="s">
        <v>25</v>
      </c>
      <c r="AC20" s="631"/>
      <c r="AD20" s="629"/>
      <c r="AE20" s="444" t="s">
        <v>24</v>
      </c>
      <c r="AF20" s="444" t="s">
        <v>25</v>
      </c>
      <c r="AG20" s="483"/>
      <c r="AH20" s="562"/>
      <c r="AI20" s="204">
        <f>COUNTIF($D20:AH20,"D")</f>
        <v>9</v>
      </c>
      <c r="AJ20" s="180">
        <f t="shared" si="11"/>
        <v>7</v>
      </c>
      <c r="AK20" s="180">
        <f t="shared" si="12"/>
        <v>0</v>
      </c>
      <c r="AL20" s="180">
        <f t="shared" si="13"/>
        <v>0</v>
      </c>
      <c r="AM20" s="180">
        <f t="shared" si="14"/>
        <v>0</v>
      </c>
      <c r="AN20" s="180">
        <f t="shared" si="15"/>
        <v>0</v>
      </c>
      <c r="AO20" s="180">
        <f t="shared" si="16"/>
        <v>0</v>
      </c>
      <c r="AP20" s="180">
        <f t="shared" si="17"/>
        <v>0</v>
      </c>
      <c r="AQ20" s="180">
        <f t="shared" si="18"/>
        <v>0</v>
      </c>
      <c r="AR20" s="180">
        <f t="shared" si="19"/>
        <v>0</v>
      </c>
      <c r="AS20" s="180">
        <f t="shared" si="20"/>
        <v>0</v>
      </c>
      <c r="AT20" s="180">
        <f t="shared" si="21"/>
        <v>0</v>
      </c>
      <c r="AU20" s="180">
        <f t="shared" si="22"/>
        <v>0</v>
      </c>
      <c r="AV20" s="180">
        <f t="shared" si="23"/>
        <v>0</v>
      </c>
      <c r="AW20" s="180">
        <f t="shared" si="24"/>
        <v>0</v>
      </c>
      <c r="AX20" s="180">
        <f t="shared" si="25"/>
        <v>0</v>
      </c>
      <c r="AY20" s="180">
        <f t="shared" si="26"/>
        <v>0</v>
      </c>
      <c r="AZ20" s="180">
        <f t="shared" si="27"/>
        <v>0</v>
      </c>
      <c r="BA20" s="181">
        <f t="shared" si="28"/>
        <v>16</v>
      </c>
      <c r="BB20" s="343"/>
      <c r="BC20" s="344">
        <f t="shared" si="29"/>
        <v>8</v>
      </c>
      <c r="BD20" s="342"/>
      <c r="BE20" s="339"/>
      <c r="BF20" s="175">
        <f t="shared" si="30"/>
        <v>0</v>
      </c>
      <c r="BG20" s="176">
        <f t="shared" si="31"/>
        <v>0</v>
      </c>
      <c r="BH20" s="177">
        <f t="shared" si="32"/>
        <v>0</v>
      </c>
      <c r="BI20" s="178">
        <f t="shared" si="33"/>
        <v>0</v>
      </c>
      <c r="BJ20" s="179">
        <f t="shared" si="34"/>
        <v>0</v>
      </c>
      <c r="BK20" s="180">
        <f t="shared" si="35"/>
        <v>0</v>
      </c>
      <c r="BL20" s="180">
        <f t="shared" si="36"/>
        <v>0</v>
      </c>
      <c r="BM20" s="180">
        <f t="shared" si="37"/>
        <v>0</v>
      </c>
      <c r="BN20" s="180">
        <f t="shared" si="38"/>
        <v>0</v>
      </c>
      <c r="BO20" s="180">
        <f t="shared" si="39"/>
        <v>0</v>
      </c>
      <c r="BP20" s="181">
        <f t="shared" si="40"/>
        <v>0</v>
      </c>
      <c r="BQ20" s="379">
        <f t="shared" si="41"/>
        <v>0</v>
      </c>
      <c r="BR20" s="179">
        <f t="shared" si="42"/>
        <v>0</v>
      </c>
      <c r="BS20" s="180">
        <f t="shared" si="43"/>
        <v>0</v>
      </c>
      <c r="BT20" s="181">
        <f t="shared" si="44"/>
        <v>0</v>
      </c>
      <c r="BU20" s="182">
        <f t="shared" si="45"/>
        <v>0</v>
      </c>
      <c r="BV20" s="175">
        <f t="shared" si="46"/>
        <v>0</v>
      </c>
      <c r="BW20" s="176">
        <f t="shared" si="47"/>
        <v>0</v>
      </c>
      <c r="BX20" s="193">
        <f t="shared" si="48"/>
        <v>0</v>
      </c>
      <c r="BY20" s="194">
        <f t="shared" si="49"/>
        <v>0</v>
      </c>
      <c r="BZ20" s="179">
        <f t="shared" si="50"/>
        <v>0</v>
      </c>
      <c r="CA20" s="180">
        <f t="shared" si="51"/>
        <v>0</v>
      </c>
      <c r="CB20" s="180">
        <f t="shared" si="52"/>
        <v>0</v>
      </c>
      <c r="CC20" s="180">
        <f t="shared" si="9"/>
        <v>0</v>
      </c>
      <c r="CD20" s="180">
        <f t="shared" si="53"/>
        <v>0</v>
      </c>
      <c r="CE20" s="180">
        <f t="shared" si="54"/>
        <v>0</v>
      </c>
      <c r="CF20" s="181">
        <f t="shared" si="55"/>
        <v>0</v>
      </c>
      <c r="CG20" s="195">
        <f t="shared" si="56"/>
        <v>0</v>
      </c>
      <c r="CH20" s="183"/>
      <c r="CI20" s="184"/>
      <c r="CJ20" s="184"/>
      <c r="CK20" s="174">
        <f t="shared" si="57"/>
        <v>0</v>
      </c>
      <c r="CL20" s="356"/>
      <c r="CM20" s="355"/>
      <c r="CN20" s="418">
        <f>FEV!CK20</f>
        <v>1</v>
      </c>
      <c r="CO20" s="424">
        <f>FEV!CL20</f>
        <v>12</v>
      </c>
    </row>
    <row r="21" spans="1:93" s="34" customFormat="1" ht="20.100000000000001" customHeight="1" thickBot="1" x14ac:dyDescent="0.25">
      <c r="A21" s="132" t="s">
        <v>74</v>
      </c>
      <c r="B21" s="570" t="s">
        <v>159</v>
      </c>
      <c r="C21" s="19" t="s">
        <v>3</v>
      </c>
      <c r="D21" s="434" t="s">
        <v>58</v>
      </c>
      <c r="E21" s="429" t="s">
        <v>58</v>
      </c>
      <c r="F21" s="534" t="s">
        <v>61</v>
      </c>
      <c r="G21" s="432"/>
      <c r="H21" s="412" t="s">
        <v>24</v>
      </c>
      <c r="I21" s="412" t="s">
        <v>25</v>
      </c>
      <c r="J21" s="475"/>
      <c r="K21" s="475"/>
      <c r="L21" s="429" t="s">
        <v>24</v>
      </c>
      <c r="M21" s="434"/>
      <c r="N21" s="432" t="s">
        <v>24</v>
      </c>
      <c r="O21" s="432"/>
      <c r="P21" s="412" t="s">
        <v>24</v>
      </c>
      <c r="Q21" s="412" t="s">
        <v>35</v>
      </c>
      <c r="R21" s="402" t="s">
        <v>61</v>
      </c>
      <c r="S21" s="434" t="s">
        <v>24</v>
      </c>
      <c r="T21" s="412" t="s">
        <v>24</v>
      </c>
      <c r="U21" s="427"/>
      <c r="V21" s="480"/>
      <c r="W21" s="434" t="s">
        <v>24</v>
      </c>
      <c r="X21" s="412" t="s">
        <v>25</v>
      </c>
      <c r="Y21" s="475"/>
      <c r="Z21" s="475"/>
      <c r="AA21" s="412" t="s">
        <v>25</v>
      </c>
      <c r="AB21" s="412" t="s">
        <v>25</v>
      </c>
      <c r="AC21" s="441"/>
      <c r="AD21" s="476"/>
      <c r="AE21" s="412" t="s">
        <v>24</v>
      </c>
      <c r="AF21" s="412" t="s">
        <v>25</v>
      </c>
      <c r="AG21" s="475"/>
      <c r="AH21" s="563"/>
      <c r="AI21" s="204">
        <f>COUNTIF($D21:AH21,"D")</f>
        <v>8</v>
      </c>
      <c r="AJ21" s="180">
        <f t="shared" si="11"/>
        <v>5</v>
      </c>
      <c r="AK21" s="180">
        <f t="shared" si="12"/>
        <v>0</v>
      </c>
      <c r="AL21" s="180">
        <f t="shared" si="13"/>
        <v>0</v>
      </c>
      <c r="AM21" s="180">
        <f t="shared" si="14"/>
        <v>0</v>
      </c>
      <c r="AN21" s="180">
        <f t="shared" si="15"/>
        <v>0</v>
      </c>
      <c r="AO21" s="180">
        <f t="shared" si="16"/>
        <v>0</v>
      </c>
      <c r="AP21" s="180">
        <f t="shared" si="17"/>
        <v>0</v>
      </c>
      <c r="AQ21" s="180">
        <f t="shared" si="18"/>
        <v>0</v>
      </c>
      <c r="AR21" s="180">
        <f t="shared" si="19"/>
        <v>0</v>
      </c>
      <c r="AS21" s="180">
        <f t="shared" si="20"/>
        <v>0</v>
      </c>
      <c r="AT21" s="180">
        <f t="shared" si="21"/>
        <v>1</v>
      </c>
      <c r="AU21" s="180">
        <f t="shared" si="22"/>
        <v>0</v>
      </c>
      <c r="AV21" s="180">
        <f t="shared" si="23"/>
        <v>0</v>
      </c>
      <c r="AW21" s="180">
        <f t="shared" si="24"/>
        <v>0</v>
      </c>
      <c r="AX21" s="180">
        <f t="shared" si="25"/>
        <v>0</v>
      </c>
      <c r="AY21" s="180">
        <f t="shared" si="26"/>
        <v>0</v>
      </c>
      <c r="AZ21" s="180">
        <f t="shared" si="27"/>
        <v>0</v>
      </c>
      <c r="BA21" s="181">
        <f t="shared" si="28"/>
        <v>13</v>
      </c>
      <c r="BB21" s="343"/>
      <c r="BC21" s="344">
        <f t="shared" si="29"/>
        <v>6.833333333333333</v>
      </c>
      <c r="BD21" s="342"/>
      <c r="BE21" s="339"/>
      <c r="BF21" s="175">
        <f t="shared" si="30"/>
        <v>2</v>
      </c>
      <c r="BG21" s="176">
        <f t="shared" si="31"/>
        <v>1</v>
      </c>
      <c r="BH21" s="177">
        <f t="shared" si="32"/>
        <v>8.3333333333333329E-2</v>
      </c>
      <c r="BI21" s="178">
        <f t="shared" si="33"/>
        <v>0.91666666666666663</v>
      </c>
      <c r="BJ21" s="179">
        <f t="shared" si="34"/>
        <v>0</v>
      </c>
      <c r="BK21" s="180">
        <f t="shared" si="35"/>
        <v>0</v>
      </c>
      <c r="BL21" s="180">
        <f t="shared" si="36"/>
        <v>0</v>
      </c>
      <c r="BM21" s="180">
        <f t="shared" si="37"/>
        <v>0</v>
      </c>
      <c r="BN21" s="180">
        <f t="shared" si="38"/>
        <v>0</v>
      </c>
      <c r="BO21" s="180">
        <f t="shared" si="39"/>
        <v>0</v>
      </c>
      <c r="BP21" s="181">
        <f t="shared" si="40"/>
        <v>0</v>
      </c>
      <c r="BQ21" s="379">
        <f t="shared" si="41"/>
        <v>0</v>
      </c>
      <c r="BR21" s="179">
        <f t="shared" si="42"/>
        <v>0</v>
      </c>
      <c r="BS21" s="180">
        <f t="shared" si="43"/>
        <v>0</v>
      </c>
      <c r="BT21" s="181">
        <f t="shared" si="44"/>
        <v>0</v>
      </c>
      <c r="BU21" s="182">
        <f t="shared" si="45"/>
        <v>0</v>
      </c>
      <c r="BV21" s="175">
        <f t="shared" si="46"/>
        <v>0</v>
      </c>
      <c r="BW21" s="176">
        <f t="shared" si="47"/>
        <v>0</v>
      </c>
      <c r="BX21" s="193">
        <f t="shared" si="48"/>
        <v>0</v>
      </c>
      <c r="BY21" s="194">
        <f t="shared" si="49"/>
        <v>0</v>
      </c>
      <c r="BZ21" s="179">
        <f t="shared" si="50"/>
        <v>0</v>
      </c>
      <c r="CA21" s="180">
        <f t="shared" si="51"/>
        <v>0</v>
      </c>
      <c r="CB21" s="180">
        <f t="shared" si="52"/>
        <v>0</v>
      </c>
      <c r="CC21" s="180">
        <f t="shared" si="9"/>
        <v>0</v>
      </c>
      <c r="CD21" s="180">
        <f t="shared" si="53"/>
        <v>0</v>
      </c>
      <c r="CE21" s="180">
        <f t="shared" si="54"/>
        <v>0</v>
      </c>
      <c r="CF21" s="181">
        <f t="shared" si="55"/>
        <v>0</v>
      </c>
      <c r="CG21" s="195">
        <f t="shared" si="56"/>
        <v>0</v>
      </c>
      <c r="CH21" s="183"/>
      <c r="CI21" s="184"/>
      <c r="CJ21" s="184"/>
      <c r="CK21" s="174">
        <f t="shared" si="57"/>
        <v>1</v>
      </c>
      <c r="CL21" s="356"/>
      <c r="CM21" s="355"/>
      <c r="CN21" s="418">
        <f>FEV!CK21</f>
        <v>4</v>
      </c>
      <c r="CO21" s="424">
        <f>FEV!CL21</f>
        <v>48</v>
      </c>
    </row>
    <row r="22" spans="1:93" s="34" customFormat="1" ht="20.100000000000001" customHeight="1" thickBot="1" x14ac:dyDescent="0.25">
      <c r="A22" s="127" t="s">
        <v>76</v>
      </c>
      <c r="B22" s="570" t="s">
        <v>81</v>
      </c>
      <c r="C22" s="19" t="s">
        <v>3</v>
      </c>
      <c r="D22" s="434" t="s">
        <v>24</v>
      </c>
      <c r="E22" s="429" t="s">
        <v>25</v>
      </c>
      <c r="F22" s="476"/>
      <c r="G22" s="432"/>
      <c r="H22" s="412" t="s">
        <v>27</v>
      </c>
      <c r="I22" s="412" t="s">
        <v>25</v>
      </c>
      <c r="J22" s="475"/>
      <c r="K22" s="475"/>
      <c r="L22" s="429" t="s">
        <v>24</v>
      </c>
      <c r="M22" s="434" t="s">
        <v>26</v>
      </c>
      <c r="N22" s="474"/>
      <c r="O22" s="474"/>
      <c r="P22" s="423" t="s">
        <v>36</v>
      </c>
      <c r="Q22" s="423" t="s">
        <v>36</v>
      </c>
      <c r="R22" s="474"/>
      <c r="S22" s="434" t="s">
        <v>31</v>
      </c>
      <c r="T22" s="412" t="s">
        <v>31</v>
      </c>
      <c r="U22" s="427"/>
      <c r="V22" s="480"/>
      <c r="W22" s="434" t="s">
        <v>25</v>
      </c>
      <c r="X22" s="412" t="s">
        <v>25</v>
      </c>
      <c r="Y22" s="475"/>
      <c r="Z22" s="475"/>
      <c r="AA22" s="412" t="s">
        <v>25</v>
      </c>
      <c r="AB22" s="412" t="s">
        <v>25</v>
      </c>
      <c r="AC22" s="441" t="s">
        <v>27</v>
      </c>
      <c r="AD22" s="476"/>
      <c r="AE22" s="412" t="s">
        <v>24</v>
      </c>
      <c r="AF22" s="412" t="s">
        <v>25</v>
      </c>
      <c r="AG22" s="475" t="s">
        <v>49</v>
      </c>
      <c r="AH22" s="563"/>
      <c r="AI22" s="204">
        <f>COUNTIF($D22:AH22,"D")</f>
        <v>3</v>
      </c>
      <c r="AJ22" s="180">
        <f t="shared" si="11"/>
        <v>7</v>
      </c>
      <c r="AK22" s="180">
        <f t="shared" si="12"/>
        <v>1</v>
      </c>
      <c r="AL22" s="180">
        <f t="shared" si="13"/>
        <v>2</v>
      </c>
      <c r="AM22" s="180">
        <f t="shared" si="14"/>
        <v>0</v>
      </c>
      <c r="AN22" s="180">
        <f t="shared" si="15"/>
        <v>0</v>
      </c>
      <c r="AO22" s="180">
        <f t="shared" si="16"/>
        <v>0</v>
      </c>
      <c r="AP22" s="180">
        <f t="shared" si="17"/>
        <v>2</v>
      </c>
      <c r="AQ22" s="180">
        <f t="shared" si="18"/>
        <v>0</v>
      </c>
      <c r="AR22" s="180">
        <f t="shared" si="19"/>
        <v>0</v>
      </c>
      <c r="AS22" s="180">
        <f t="shared" si="20"/>
        <v>0</v>
      </c>
      <c r="AT22" s="180">
        <f t="shared" si="21"/>
        <v>0</v>
      </c>
      <c r="AU22" s="180">
        <f t="shared" si="22"/>
        <v>2</v>
      </c>
      <c r="AV22" s="180">
        <f t="shared" si="23"/>
        <v>0</v>
      </c>
      <c r="AW22" s="180">
        <f t="shared" si="24"/>
        <v>0</v>
      </c>
      <c r="AX22" s="180">
        <f t="shared" si="25"/>
        <v>0</v>
      </c>
      <c r="AY22" s="180">
        <f t="shared" si="26"/>
        <v>0</v>
      </c>
      <c r="AZ22" s="180">
        <f t="shared" si="27"/>
        <v>0</v>
      </c>
      <c r="BA22" s="181">
        <f t="shared" si="28"/>
        <v>15</v>
      </c>
      <c r="BB22" s="343"/>
      <c r="BC22" s="344">
        <f t="shared" si="29"/>
        <v>6.666666666666667</v>
      </c>
      <c r="BD22" s="342"/>
      <c r="BE22" s="339"/>
      <c r="BF22" s="175">
        <f t="shared" si="30"/>
        <v>0</v>
      </c>
      <c r="BG22" s="176">
        <f t="shared" si="31"/>
        <v>0</v>
      </c>
      <c r="BH22" s="177">
        <f t="shared" si="32"/>
        <v>0</v>
      </c>
      <c r="BI22" s="178">
        <f t="shared" si="33"/>
        <v>0</v>
      </c>
      <c r="BJ22" s="179">
        <f t="shared" si="34"/>
        <v>0</v>
      </c>
      <c r="BK22" s="180">
        <f t="shared" si="35"/>
        <v>1</v>
      </c>
      <c r="BL22" s="180">
        <f t="shared" si="36"/>
        <v>0</v>
      </c>
      <c r="BM22" s="180">
        <f t="shared" si="37"/>
        <v>0</v>
      </c>
      <c r="BN22" s="180">
        <f t="shared" si="38"/>
        <v>0</v>
      </c>
      <c r="BO22" s="180">
        <f t="shared" si="39"/>
        <v>0</v>
      </c>
      <c r="BP22" s="181">
        <f t="shared" si="40"/>
        <v>0</v>
      </c>
      <c r="BQ22" s="379">
        <f t="shared" si="41"/>
        <v>0.5</v>
      </c>
      <c r="BR22" s="179">
        <f t="shared" si="42"/>
        <v>0</v>
      </c>
      <c r="BS22" s="180">
        <f t="shared" si="43"/>
        <v>0</v>
      </c>
      <c r="BT22" s="181">
        <f t="shared" si="44"/>
        <v>0</v>
      </c>
      <c r="BU22" s="182">
        <f t="shared" si="45"/>
        <v>0</v>
      </c>
      <c r="BV22" s="175">
        <f t="shared" si="46"/>
        <v>0</v>
      </c>
      <c r="BW22" s="176">
        <f t="shared" si="47"/>
        <v>0</v>
      </c>
      <c r="BX22" s="193">
        <f t="shared" si="48"/>
        <v>0</v>
      </c>
      <c r="BY22" s="194">
        <f t="shared" si="49"/>
        <v>0</v>
      </c>
      <c r="BZ22" s="179">
        <f t="shared" si="50"/>
        <v>0</v>
      </c>
      <c r="CA22" s="180">
        <f t="shared" si="51"/>
        <v>0</v>
      </c>
      <c r="CB22" s="180">
        <f t="shared" si="52"/>
        <v>0</v>
      </c>
      <c r="CC22" s="180">
        <f t="shared" si="9"/>
        <v>0</v>
      </c>
      <c r="CD22" s="180">
        <f t="shared" si="53"/>
        <v>0</v>
      </c>
      <c r="CE22" s="180">
        <f t="shared" si="54"/>
        <v>0</v>
      </c>
      <c r="CF22" s="181">
        <f t="shared" si="55"/>
        <v>0</v>
      </c>
      <c r="CG22" s="195">
        <f t="shared" si="56"/>
        <v>0</v>
      </c>
      <c r="CH22" s="183"/>
      <c r="CI22" s="184"/>
      <c r="CJ22" s="184"/>
      <c r="CK22" s="174">
        <f t="shared" si="57"/>
        <v>0.5</v>
      </c>
      <c r="CL22" s="356"/>
      <c r="CM22" s="355"/>
      <c r="CN22" s="418">
        <f>FEV!CK22</f>
        <v>1</v>
      </c>
      <c r="CO22" s="424">
        <f>FEV!CL22</f>
        <v>12</v>
      </c>
    </row>
    <row r="23" spans="1:93" s="34" customFormat="1" ht="20.100000000000001" customHeight="1" thickBot="1" x14ac:dyDescent="0.25">
      <c r="A23" s="132" t="s">
        <v>78</v>
      </c>
      <c r="B23" s="570" t="s">
        <v>106</v>
      </c>
      <c r="C23" s="19" t="s">
        <v>3</v>
      </c>
      <c r="D23" s="434"/>
      <c r="E23" s="429" t="s">
        <v>25</v>
      </c>
      <c r="F23" s="476"/>
      <c r="G23" s="432"/>
      <c r="H23" s="412" t="s">
        <v>24</v>
      </c>
      <c r="I23" s="412" t="s">
        <v>25</v>
      </c>
      <c r="J23" s="475" t="s">
        <v>57</v>
      </c>
      <c r="K23" s="475"/>
      <c r="L23" s="429" t="s">
        <v>24</v>
      </c>
      <c r="M23" s="434" t="s">
        <v>25</v>
      </c>
      <c r="N23" s="432"/>
      <c r="O23" s="432"/>
      <c r="P23" s="412" t="s">
        <v>24</v>
      </c>
      <c r="Q23" s="412" t="s">
        <v>24</v>
      </c>
      <c r="R23" s="427"/>
      <c r="S23" s="363" t="s">
        <v>25</v>
      </c>
      <c r="T23" s="423"/>
      <c r="U23" s="423"/>
      <c r="V23" s="464" t="s">
        <v>24</v>
      </c>
      <c r="W23" s="363" t="s">
        <v>25</v>
      </c>
      <c r="X23" s="423"/>
      <c r="Y23" s="423"/>
      <c r="Z23" s="423" t="s">
        <v>24</v>
      </c>
      <c r="AA23" s="423" t="s">
        <v>24</v>
      </c>
      <c r="AB23" s="423"/>
      <c r="AC23" s="672" t="s">
        <v>50</v>
      </c>
      <c r="AD23" s="363" t="s">
        <v>24</v>
      </c>
      <c r="AE23" s="423" t="s">
        <v>25</v>
      </c>
      <c r="AF23" s="423"/>
      <c r="AG23" s="423"/>
      <c r="AH23" s="464" t="s">
        <v>25</v>
      </c>
      <c r="AI23" s="204">
        <f>COUNTIF($D23:AH23,"D")</f>
        <v>8</v>
      </c>
      <c r="AJ23" s="180">
        <f t="shared" si="11"/>
        <v>7</v>
      </c>
      <c r="AK23" s="180">
        <f t="shared" si="12"/>
        <v>0</v>
      </c>
      <c r="AL23" s="180">
        <f t="shared" si="13"/>
        <v>0</v>
      </c>
      <c r="AM23" s="180">
        <f t="shared" si="14"/>
        <v>0</v>
      </c>
      <c r="AN23" s="180">
        <f t="shared" si="15"/>
        <v>0</v>
      </c>
      <c r="AO23" s="180">
        <f t="shared" si="16"/>
        <v>0</v>
      </c>
      <c r="AP23" s="180">
        <f t="shared" si="17"/>
        <v>0</v>
      </c>
      <c r="AQ23" s="180">
        <f t="shared" si="18"/>
        <v>0</v>
      </c>
      <c r="AR23" s="180">
        <f t="shared" si="19"/>
        <v>0</v>
      </c>
      <c r="AS23" s="180">
        <f t="shared" si="20"/>
        <v>0</v>
      </c>
      <c r="AT23" s="180">
        <f t="shared" si="21"/>
        <v>0</v>
      </c>
      <c r="AU23" s="180">
        <f t="shared" si="22"/>
        <v>0</v>
      </c>
      <c r="AV23" s="180">
        <f t="shared" si="23"/>
        <v>0</v>
      </c>
      <c r="AW23" s="180">
        <f t="shared" si="24"/>
        <v>0</v>
      </c>
      <c r="AX23" s="180">
        <f t="shared" si="25"/>
        <v>0</v>
      </c>
      <c r="AY23" s="180">
        <f t="shared" si="26"/>
        <v>0</v>
      </c>
      <c r="AZ23" s="180">
        <f t="shared" si="27"/>
        <v>0</v>
      </c>
      <c r="BA23" s="181">
        <f t="shared" si="28"/>
        <v>15</v>
      </c>
      <c r="BB23" s="343"/>
      <c r="BC23" s="344">
        <f t="shared" si="29"/>
        <v>7.5</v>
      </c>
      <c r="BD23" s="342"/>
      <c r="BE23" s="339"/>
      <c r="BF23" s="175">
        <f t="shared" si="30"/>
        <v>1</v>
      </c>
      <c r="BG23" s="176">
        <f t="shared" si="31"/>
        <v>0.5</v>
      </c>
      <c r="BH23" s="177">
        <f t="shared" si="32"/>
        <v>4.1666666666666664E-2</v>
      </c>
      <c r="BI23" s="178">
        <f t="shared" si="33"/>
        <v>0.45833333333333331</v>
      </c>
      <c r="BJ23" s="179">
        <f t="shared" si="34"/>
        <v>0</v>
      </c>
      <c r="BK23" s="180">
        <f t="shared" si="35"/>
        <v>0</v>
      </c>
      <c r="BL23" s="180">
        <f t="shared" si="36"/>
        <v>1</v>
      </c>
      <c r="BM23" s="180">
        <f t="shared" si="37"/>
        <v>0</v>
      </c>
      <c r="BN23" s="180">
        <f t="shared" si="38"/>
        <v>0</v>
      </c>
      <c r="BO23" s="180">
        <f t="shared" si="39"/>
        <v>0</v>
      </c>
      <c r="BP23" s="181">
        <f t="shared" si="40"/>
        <v>0</v>
      </c>
      <c r="BQ23" s="379">
        <f t="shared" si="41"/>
        <v>0.5</v>
      </c>
      <c r="BR23" s="179">
        <f t="shared" si="42"/>
        <v>0</v>
      </c>
      <c r="BS23" s="180">
        <f t="shared" si="43"/>
        <v>0</v>
      </c>
      <c r="BT23" s="181">
        <f t="shared" si="44"/>
        <v>0</v>
      </c>
      <c r="BU23" s="182">
        <f t="shared" si="45"/>
        <v>0</v>
      </c>
      <c r="BV23" s="175">
        <f t="shared" si="46"/>
        <v>0</v>
      </c>
      <c r="BW23" s="176">
        <f t="shared" si="47"/>
        <v>0</v>
      </c>
      <c r="BX23" s="193">
        <f t="shared" si="48"/>
        <v>0</v>
      </c>
      <c r="BY23" s="194">
        <f t="shared" si="49"/>
        <v>0</v>
      </c>
      <c r="BZ23" s="179">
        <f t="shared" si="50"/>
        <v>0</v>
      </c>
      <c r="CA23" s="180">
        <f t="shared" si="51"/>
        <v>0</v>
      </c>
      <c r="CB23" s="180">
        <f t="shared" si="52"/>
        <v>0</v>
      </c>
      <c r="CC23" s="180">
        <f t="shared" si="9"/>
        <v>0</v>
      </c>
      <c r="CD23" s="180">
        <f t="shared" si="53"/>
        <v>0</v>
      </c>
      <c r="CE23" s="180">
        <f t="shared" si="54"/>
        <v>0</v>
      </c>
      <c r="CF23" s="181">
        <f t="shared" si="55"/>
        <v>0</v>
      </c>
      <c r="CG23" s="195">
        <f t="shared" si="56"/>
        <v>0</v>
      </c>
      <c r="CH23" s="183"/>
      <c r="CI23" s="184"/>
      <c r="CJ23" s="184"/>
      <c r="CK23" s="174">
        <f t="shared" si="57"/>
        <v>1</v>
      </c>
      <c r="CL23" s="356"/>
      <c r="CM23" s="355"/>
      <c r="CN23" s="418">
        <f>FEV!CK23</f>
        <v>3</v>
      </c>
      <c r="CO23" s="424">
        <f>FEV!CL23</f>
        <v>36</v>
      </c>
    </row>
    <row r="24" spans="1:93" s="34" customFormat="1" ht="20.100000000000001" customHeight="1" thickBot="1" x14ac:dyDescent="0.25">
      <c r="A24" s="127" t="s">
        <v>80</v>
      </c>
      <c r="B24" s="570" t="s">
        <v>112</v>
      </c>
      <c r="C24" s="19" t="s">
        <v>3</v>
      </c>
      <c r="D24" s="434" t="s">
        <v>24</v>
      </c>
      <c r="E24" s="429" t="s">
        <v>25</v>
      </c>
      <c r="F24" s="476"/>
      <c r="G24" s="432"/>
      <c r="H24" s="412" t="s">
        <v>24</v>
      </c>
      <c r="I24" s="412" t="s">
        <v>25</v>
      </c>
      <c r="J24" s="475"/>
      <c r="K24" s="475"/>
      <c r="L24" s="429" t="s">
        <v>24</v>
      </c>
      <c r="M24" s="434" t="s">
        <v>25</v>
      </c>
      <c r="N24" s="432"/>
      <c r="O24" s="432"/>
      <c r="P24" s="412" t="s">
        <v>24</v>
      </c>
      <c r="Q24" s="412" t="s">
        <v>24</v>
      </c>
      <c r="R24" s="427"/>
      <c r="S24" s="434" t="s">
        <v>24</v>
      </c>
      <c r="T24" s="412" t="s">
        <v>24</v>
      </c>
      <c r="U24" s="427"/>
      <c r="V24" s="480"/>
      <c r="W24" s="434" t="s">
        <v>24</v>
      </c>
      <c r="X24" s="412" t="s">
        <v>25</v>
      </c>
      <c r="Y24" s="475"/>
      <c r="Z24" s="475"/>
      <c r="AA24" s="412" t="s">
        <v>25</v>
      </c>
      <c r="AB24" s="412" t="s">
        <v>25</v>
      </c>
      <c r="AC24" s="441"/>
      <c r="AD24" s="476"/>
      <c r="AE24" s="412" t="s">
        <v>24</v>
      </c>
      <c r="AF24" s="412" t="s">
        <v>25</v>
      </c>
      <c r="AG24" s="475"/>
      <c r="AH24" s="563"/>
      <c r="AI24" s="204">
        <f>COUNTIF($D24:AH24,"D")</f>
        <v>9</v>
      </c>
      <c r="AJ24" s="180">
        <f t="shared" si="11"/>
        <v>7</v>
      </c>
      <c r="AK24" s="180">
        <f t="shared" si="12"/>
        <v>0</v>
      </c>
      <c r="AL24" s="180">
        <f t="shared" si="13"/>
        <v>0</v>
      </c>
      <c r="AM24" s="180">
        <f t="shared" si="14"/>
        <v>0</v>
      </c>
      <c r="AN24" s="180">
        <f t="shared" si="15"/>
        <v>0</v>
      </c>
      <c r="AO24" s="180">
        <f t="shared" si="16"/>
        <v>0</v>
      </c>
      <c r="AP24" s="180">
        <f t="shared" si="17"/>
        <v>0</v>
      </c>
      <c r="AQ24" s="180">
        <f t="shared" si="18"/>
        <v>0</v>
      </c>
      <c r="AR24" s="180">
        <f t="shared" si="19"/>
        <v>0</v>
      </c>
      <c r="AS24" s="180">
        <f t="shared" si="20"/>
        <v>0</v>
      </c>
      <c r="AT24" s="180">
        <f t="shared" si="21"/>
        <v>0</v>
      </c>
      <c r="AU24" s="180">
        <f t="shared" si="22"/>
        <v>0</v>
      </c>
      <c r="AV24" s="180">
        <f t="shared" si="23"/>
        <v>0</v>
      </c>
      <c r="AW24" s="180">
        <f t="shared" si="24"/>
        <v>0</v>
      </c>
      <c r="AX24" s="180">
        <f t="shared" si="25"/>
        <v>0</v>
      </c>
      <c r="AY24" s="180">
        <f t="shared" si="26"/>
        <v>0</v>
      </c>
      <c r="AZ24" s="180">
        <f t="shared" si="27"/>
        <v>0</v>
      </c>
      <c r="BA24" s="181">
        <f t="shared" si="28"/>
        <v>16</v>
      </c>
      <c r="BB24" s="343"/>
      <c r="BC24" s="344">
        <f t="shared" si="29"/>
        <v>8</v>
      </c>
      <c r="BD24" s="342"/>
      <c r="BE24" s="339"/>
      <c r="BF24" s="175">
        <f t="shared" si="30"/>
        <v>0</v>
      </c>
      <c r="BG24" s="176">
        <f t="shared" si="31"/>
        <v>0</v>
      </c>
      <c r="BH24" s="177">
        <f t="shared" si="32"/>
        <v>0</v>
      </c>
      <c r="BI24" s="178">
        <f t="shared" si="33"/>
        <v>0</v>
      </c>
      <c r="BJ24" s="179">
        <f t="shared" si="34"/>
        <v>0</v>
      </c>
      <c r="BK24" s="180">
        <f t="shared" si="35"/>
        <v>0</v>
      </c>
      <c r="BL24" s="180">
        <f t="shared" si="36"/>
        <v>0</v>
      </c>
      <c r="BM24" s="180">
        <f t="shared" si="37"/>
        <v>0</v>
      </c>
      <c r="BN24" s="180">
        <f t="shared" si="38"/>
        <v>0</v>
      </c>
      <c r="BO24" s="180">
        <f t="shared" si="39"/>
        <v>0</v>
      </c>
      <c r="BP24" s="181">
        <f t="shared" si="40"/>
        <v>0</v>
      </c>
      <c r="BQ24" s="379">
        <f t="shared" si="41"/>
        <v>0</v>
      </c>
      <c r="BR24" s="179">
        <f t="shared" si="42"/>
        <v>0</v>
      </c>
      <c r="BS24" s="180">
        <f t="shared" si="43"/>
        <v>0</v>
      </c>
      <c r="BT24" s="181">
        <f t="shared" si="44"/>
        <v>0</v>
      </c>
      <c r="BU24" s="182">
        <f t="shared" si="45"/>
        <v>0</v>
      </c>
      <c r="BV24" s="175">
        <f t="shared" si="46"/>
        <v>0</v>
      </c>
      <c r="BW24" s="176">
        <f t="shared" si="47"/>
        <v>0</v>
      </c>
      <c r="BX24" s="193">
        <f t="shared" si="48"/>
        <v>0</v>
      </c>
      <c r="BY24" s="194">
        <f t="shared" si="49"/>
        <v>0</v>
      </c>
      <c r="BZ24" s="179">
        <f t="shared" si="50"/>
        <v>0</v>
      </c>
      <c r="CA24" s="180">
        <f t="shared" si="51"/>
        <v>0</v>
      </c>
      <c r="CB24" s="180">
        <f t="shared" si="52"/>
        <v>0</v>
      </c>
      <c r="CC24" s="180">
        <f t="shared" si="9"/>
        <v>0</v>
      </c>
      <c r="CD24" s="180">
        <f t="shared" si="53"/>
        <v>0</v>
      </c>
      <c r="CE24" s="180">
        <f t="shared" si="54"/>
        <v>0</v>
      </c>
      <c r="CF24" s="181">
        <f t="shared" si="55"/>
        <v>0</v>
      </c>
      <c r="CG24" s="195">
        <f t="shared" si="56"/>
        <v>0</v>
      </c>
      <c r="CH24" s="183"/>
      <c r="CI24" s="184"/>
      <c r="CJ24" s="184"/>
      <c r="CK24" s="174">
        <f t="shared" si="57"/>
        <v>0</v>
      </c>
      <c r="CL24" s="356"/>
      <c r="CM24" s="355"/>
      <c r="CN24" s="418">
        <f>FEV!CK24</f>
        <v>1</v>
      </c>
      <c r="CO24" s="424">
        <f>FEV!CL24</f>
        <v>12</v>
      </c>
    </row>
    <row r="25" spans="1:93" s="34" customFormat="1" ht="20.100000000000001" customHeight="1" thickBot="1" x14ac:dyDescent="0.25">
      <c r="A25" s="132" t="s">
        <v>82</v>
      </c>
      <c r="B25" s="570" t="s">
        <v>291</v>
      </c>
      <c r="C25" s="19" t="s">
        <v>3</v>
      </c>
      <c r="D25" s="434" t="s">
        <v>24</v>
      </c>
      <c r="E25" s="429" t="s">
        <v>25</v>
      </c>
      <c r="F25" s="476"/>
      <c r="G25" s="432"/>
      <c r="H25" s="412" t="s">
        <v>27</v>
      </c>
      <c r="I25" s="412" t="s">
        <v>25</v>
      </c>
      <c r="J25" s="475"/>
      <c r="K25" s="426" t="s">
        <v>51</v>
      </c>
      <c r="L25" s="467" t="s">
        <v>25</v>
      </c>
      <c r="M25" s="888"/>
      <c r="N25" s="432"/>
      <c r="O25" s="432" t="s">
        <v>25</v>
      </c>
      <c r="P25" s="412"/>
      <c r="Q25" s="412" t="s">
        <v>27</v>
      </c>
      <c r="R25" s="427"/>
      <c r="S25" s="434" t="s">
        <v>32</v>
      </c>
      <c r="T25" s="412" t="s">
        <v>32</v>
      </c>
      <c r="U25" s="426"/>
      <c r="V25" s="497"/>
      <c r="W25" s="434" t="s">
        <v>31</v>
      </c>
      <c r="X25" s="412" t="s">
        <v>25</v>
      </c>
      <c r="Y25" s="475"/>
      <c r="Z25" s="475"/>
      <c r="AA25" s="412" t="s">
        <v>25</v>
      </c>
      <c r="AB25" s="412" t="s">
        <v>25</v>
      </c>
      <c r="AC25" s="441"/>
      <c r="AD25" s="476"/>
      <c r="AE25" s="412" t="s">
        <v>25</v>
      </c>
      <c r="AF25" s="412" t="s">
        <v>25</v>
      </c>
      <c r="AG25" s="475"/>
      <c r="AH25" s="918" t="s">
        <v>50</v>
      </c>
      <c r="AI25" s="204">
        <f>COUNTIF($D25:AH25,"D")</f>
        <v>1</v>
      </c>
      <c r="AJ25" s="180">
        <f t="shared" si="11"/>
        <v>9</v>
      </c>
      <c r="AK25" s="180">
        <f t="shared" si="12"/>
        <v>0</v>
      </c>
      <c r="AL25" s="180">
        <f t="shared" si="13"/>
        <v>2</v>
      </c>
      <c r="AM25" s="180">
        <f t="shared" si="14"/>
        <v>0</v>
      </c>
      <c r="AN25" s="180">
        <f t="shared" si="15"/>
        <v>0</v>
      </c>
      <c r="AO25" s="180">
        <f t="shared" si="16"/>
        <v>0</v>
      </c>
      <c r="AP25" s="180">
        <f t="shared" si="17"/>
        <v>1</v>
      </c>
      <c r="AQ25" s="180">
        <f t="shared" si="18"/>
        <v>2</v>
      </c>
      <c r="AR25" s="180">
        <f t="shared" si="19"/>
        <v>0</v>
      </c>
      <c r="AS25" s="180">
        <f t="shared" si="20"/>
        <v>0</v>
      </c>
      <c r="AT25" s="180">
        <f t="shared" si="21"/>
        <v>0</v>
      </c>
      <c r="AU25" s="180">
        <f t="shared" si="22"/>
        <v>0</v>
      </c>
      <c r="AV25" s="180">
        <f t="shared" si="23"/>
        <v>0</v>
      </c>
      <c r="AW25" s="180">
        <f t="shared" si="24"/>
        <v>0</v>
      </c>
      <c r="AX25" s="180">
        <f t="shared" si="25"/>
        <v>0</v>
      </c>
      <c r="AY25" s="180">
        <f t="shared" si="26"/>
        <v>0</v>
      </c>
      <c r="AZ25" s="180">
        <f t="shared" si="27"/>
        <v>0</v>
      </c>
      <c r="BA25" s="181">
        <f t="shared" si="28"/>
        <v>14</v>
      </c>
      <c r="BB25" s="343"/>
      <c r="BC25" s="344">
        <f t="shared" si="29"/>
        <v>6</v>
      </c>
      <c r="BD25" s="342"/>
      <c r="BE25" s="339"/>
      <c r="BF25" s="175">
        <f t="shared" si="30"/>
        <v>0</v>
      </c>
      <c r="BG25" s="176">
        <f t="shared" si="31"/>
        <v>0</v>
      </c>
      <c r="BH25" s="177">
        <f t="shared" si="32"/>
        <v>0</v>
      </c>
      <c r="BI25" s="178">
        <f t="shared" si="33"/>
        <v>0</v>
      </c>
      <c r="BJ25" s="179">
        <f t="shared" si="34"/>
        <v>0</v>
      </c>
      <c r="BK25" s="180">
        <f t="shared" si="35"/>
        <v>0</v>
      </c>
      <c r="BL25" s="180">
        <f t="shared" si="36"/>
        <v>1</v>
      </c>
      <c r="BM25" s="180">
        <f t="shared" si="37"/>
        <v>1</v>
      </c>
      <c r="BN25" s="180">
        <f t="shared" si="38"/>
        <v>0</v>
      </c>
      <c r="BO25" s="180">
        <f t="shared" si="39"/>
        <v>0</v>
      </c>
      <c r="BP25" s="181">
        <f t="shared" si="40"/>
        <v>0</v>
      </c>
      <c r="BQ25" s="379">
        <f t="shared" si="41"/>
        <v>1</v>
      </c>
      <c r="BR25" s="179">
        <f t="shared" si="42"/>
        <v>0</v>
      </c>
      <c r="BS25" s="180">
        <f t="shared" si="43"/>
        <v>0</v>
      </c>
      <c r="BT25" s="181">
        <f t="shared" si="44"/>
        <v>0</v>
      </c>
      <c r="BU25" s="182">
        <f t="shared" si="45"/>
        <v>0</v>
      </c>
      <c r="BV25" s="175">
        <f t="shared" si="46"/>
        <v>0</v>
      </c>
      <c r="BW25" s="176">
        <f t="shared" si="47"/>
        <v>0</v>
      </c>
      <c r="BX25" s="193">
        <f t="shared" si="48"/>
        <v>0</v>
      </c>
      <c r="BY25" s="194">
        <f t="shared" si="49"/>
        <v>0</v>
      </c>
      <c r="BZ25" s="179">
        <f t="shared" si="50"/>
        <v>0</v>
      </c>
      <c r="CA25" s="180">
        <f t="shared" si="51"/>
        <v>0</v>
      </c>
      <c r="CB25" s="180">
        <f t="shared" si="52"/>
        <v>0</v>
      </c>
      <c r="CC25" s="180">
        <f t="shared" si="9"/>
        <v>0</v>
      </c>
      <c r="CD25" s="180">
        <f t="shared" si="53"/>
        <v>0</v>
      </c>
      <c r="CE25" s="180">
        <f t="shared" si="54"/>
        <v>0</v>
      </c>
      <c r="CF25" s="181">
        <f t="shared" si="55"/>
        <v>0</v>
      </c>
      <c r="CG25" s="195">
        <f t="shared" si="56"/>
        <v>0</v>
      </c>
      <c r="CH25" s="183"/>
      <c r="CI25" s="184"/>
      <c r="CJ25" s="184"/>
      <c r="CK25" s="174">
        <f t="shared" si="57"/>
        <v>1</v>
      </c>
      <c r="CL25" s="356"/>
      <c r="CM25" s="355"/>
      <c r="CN25" s="418">
        <f>FEV!CK25</f>
        <v>5</v>
      </c>
      <c r="CO25" s="424">
        <f>FEV!CL25</f>
        <v>60</v>
      </c>
    </row>
    <row r="26" spans="1:93" s="34" customFormat="1" ht="20.100000000000001" customHeight="1" thickBot="1" x14ac:dyDescent="0.25">
      <c r="A26" s="127" t="s">
        <v>84</v>
      </c>
      <c r="B26" s="570" t="s">
        <v>292</v>
      </c>
      <c r="C26" s="19" t="s">
        <v>3</v>
      </c>
      <c r="D26" s="433" t="s">
        <v>37</v>
      </c>
      <c r="E26" s="414" t="s">
        <v>37</v>
      </c>
      <c r="F26" s="433" t="s">
        <v>37</v>
      </c>
      <c r="G26" s="409" t="s">
        <v>37</v>
      </c>
      <c r="H26" s="409" t="s">
        <v>24</v>
      </c>
      <c r="I26" s="409"/>
      <c r="J26" s="406" t="s">
        <v>25</v>
      </c>
      <c r="K26" s="471" t="s">
        <v>51</v>
      </c>
      <c r="L26" s="414"/>
      <c r="M26" s="433" t="s">
        <v>25</v>
      </c>
      <c r="N26" s="409"/>
      <c r="O26" s="479"/>
      <c r="P26" s="409" t="s">
        <v>24</v>
      </c>
      <c r="Q26" s="409" t="s">
        <v>24</v>
      </c>
      <c r="R26" s="493"/>
      <c r="S26" s="433" t="s">
        <v>37</v>
      </c>
      <c r="T26" s="409" t="s">
        <v>37</v>
      </c>
      <c r="U26" s="408"/>
      <c r="V26" s="465"/>
      <c r="W26" s="433" t="s">
        <v>37</v>
      </c>
      <c r="X26" s="409" t="s">
        <v>37</v>
      </c>
      <c r="Y26" s="406" t="s">
        <v>37</v>
      </c>
      <c r="Z26" s="406" t="s">
        <v>37</v>
      </c>
      <c r="AA26" s="409" t="s">
        <v>37</v>
      </c>
      <c r="AB26" s="409"/>
      <c r="AC26" s="414"/>
      <c r="AD26" s="433" t="s">
        <v>37</v>
      </c>
      <c r="AE26" s="409" t="s">
        <v>37</v>
      </c>
      <c r="AF26" s="409" t="s">
        <v>37</v>
      </c>
      <c r="AG26" s="406" t="s">
        <v>37</v>
      </c>
      <c r="AH26" s="358" t="s">
        <v>37</v>
      </c>
      <c r="AI26" s="204">
        <f>COUNTIF($D26:AH26,"D")</f>
        <v>3</v>
      </c>
      <c r="AJ26" s="180">
        <f t="shared" si="11"/>
        <v>2</v>
      </c>
      <c r="AK26" s="180">
        <f t="shared" si="12"/>
        <v>0</v>
      </c>
      <c r="AL26" s="180">
        <f t="shared" si="13"/>
        <v>0</v>
      </c>
      <c r="AM26" s="180">
        <f t="shared" si="14"/>
        <v>0</v>
      </c>
      <c r="AN26" s="180">
        <f t="shared" si="15"/>
        <v>0</v>
      </c>
      <c r="AO26" s="180">
        <f t="shared" si="16"/>
        <v>0</v>
      </c>
      <c r="AP26" s="180">
        <f t="shared" si="17"/>
        <v>0</v>
      </c>
      <c r="AQ26" s="180">
        <f t="shared" si="18"/>
        <v>0</v>
      </c>
      <c r="AR26" s="180">
        <f t="shared" si="19"/>
        <v>0</v>
      </c>
      <c r="AS26" s="180">
        <f t="shared" si="20"/>
        <v>0</v>
      </c>
      <c r="AT26" s="180">
        <f t="shared" si="21"/>
        <v>0</v>
      </c>
      <c r="AU26" s="180">
        <f t="shared" si="22"/>
        <v>0</v>
      </c>
      <c r="AV26" s="180">
        <f t="shared" si="23"/>
        <v>16</v>
      </c>
      <c r="AW26" s="180">
        <f t="shared" si="24"/>
        <v>0</v>
      </c>
      <c r="AX26" s="180">
        <f t="shared" si="25"/>
        <v>0</v>
      </c>
      <c r="AY26" s="180">
        <f t="shared" si="26"/>
        <v>0</v>
      </c>
      <c r="AZ26" s="180">
        <f t="shared" si="27"/>
        <v>0</v>
      </c>
      <c r="BA26" s="181">
        <f t="shared" si="28"/>
        <v>21</v>
      </c>
      <c r="BB26" s="343"/>
      <c r="BC26" s="344">
        <f t="shared" si="29"/>
        <v>10.5</v>
      </c>
      <c r="BD26" s="342"/>
      <c r="BE26" s="339"/>
      <c r="BF26" s="175">
        <f t="shared" si="30"/>
        <v>0</v>
      </c>
      <c r="BG26" s="176">
        <f t="shared" si="31"/>
        <v>0</v>
      </c>
      <c r="BH26" s="177">
        <f t="shared" si="32"/>
        <v>0</v>
      </c>
      <c r="BI26" s="178">
        <f t="shared" si="33"/>
        <v>0</v>
      </c>
      <c r="BJ26" s="179">
        <f t="shared" si="34"/>
        <v>0</v>
      </c>
      <c r="BK26" s="180">
        <f t="shared" si="35"/>
        <v>0</v>
      </c>
      <c r="BL26" s="180">
        <f t="shared" si="36"/>
        <v>0</v>
      </c>
      <c r="BM26" s="180">
        <f t="shared" si="37"/>
        <v>1</v>
      </c>
      <c r="BN26" s="180">
        <f t="shared" si="38"/>
        <v>0</v>
      </c>
      <c r="BO26" s="180">
        <f t="shared" si="39"/>
        <v>0</v>
      </c>
      <c r="BP26" s="181">
        <f t="shared" si="40"/>
        <v>0</v>
      </c>
      <c r="BQ26" s="379">
        <f t="shared" si="41"/>
        <v>0.5</v>
      </c>
      <c r="BR26" s="179">
        <f t="shared" si="42"/>
        <v>0</v>
      </c>
      <c r="BS26" s="180">
        <f t="shared" si="43"/>
        <v>0</v>
      </c>
      <c r="BT26" s="181">
        <f t="shared" si="44"/>
        <v>0</v>
      </c>
      <c r="BU26" s="182">
        <f t="shared" si="45"/>
        <v>0</v>
      </c>
      <c r="BV26" s="175">
        <f t="shared" si="46"/>
        <v>0</v>
      </c>
      <c r="BW26" s="176">
        <f t="shared" si="47"/>
        <v>0</v>
      </c>
      <c r="BX26" s="193">
        <f t="shared" si="48"/>
        <v>0</v>
      </c>
      <c r="BY26" s="194">
        <f t="shared" si="49"/>
        <v>0</v>
      </c>
      <c r="BZ26" s="179">
        <f t="shared" si="50"/>
        <v>0</v>
      </c>
      <c r="CA26" s="180">
        <f t="shared" si="51"/>
        <v>0</v>
      </c>
      <c r="CB26" s="180">
        <f t="shared" si="52"/>
        <v>0</v>
      </c>
      <c r="CC26" s="180">
        <f t="shared" si="9"/>
        <v>0</v>
      </c>
      <c r="CD26" s="180">
        <f t="shared" si="53"/>
        <v>0</v>
      </c>
      <c r="CE26" s="180">
        <f t="shared" si="54"/>
        <v>0</v>
      </c>
      <c r="CF26" s="181">
        <f t="shared" si="55"/>
        <v>0</v>
      </c>
      <c r="CG26" s="195">
        <f t="shared" si="56"/>
        <v>0</v>
      </c>
      <c r="CH26" s="183"/>
      <c r="CI26" s="184"/>
      <c r="CJ26" s="184"/>
      <c r="CK26" s="174">
        <f t="shared" si="57"/>
        <v>0.5</v>
      </c>
      <c r="CL26" s="356"/>
      <c r="CM26" s="355"/>
      <c r="CN26" s="418">
        <f>FEV!CK26</f>
        <v>2</v>
      </c>
      <c r="CO26" s="424">
        <f>FEV!CL26</f>
        <v>24</v>
      </c>
    </row>
    <row r="27" spans="1:93" ht="20.100000000000001" customHeight="1" thickBot="1" x14ac:dyDescent="0.3">
      <c r="A27" s="132" t="s">
        <v>85</v>
      </c>
      <c r="B27" s="570" t="s">
        <v>330</v>
      </c>
      <c r="C27" s="19" t="s">
        <v>3</v>
      </c>
      <c r="D27" s="915" t="s">
        <v>341</v>
      </c>
      <c r="E27" s="414" t="s">
        <v>25</v>
      </c>
      <c r="F27" s="473"/>
      <c r="G27" s="479"/>
      <c r="H27" s="409" t="s">
        <v>24</v>
      </c>
      <c r="I27" s="409" t="s">
        <v>25</v>
      </c>
      <c r="J27" s="471"/>
      <c r="K27" s="471" t="s">
        <v>27</v>
      </c>
      <c r="L27" s="414" t="s">
        <v>31</v>
      </c>
      <c r="M27" s="433" t="s">
        <v>25</v>
      </c>
      <c r="N27" s="479"/>
      <c r="O27" s="479"/>
      <c r="P27" s="409" t="s">
        <v>24</v>
      </c>
      <c r="Q27" s="409" t="s">
        <v>24</v>
      </c>
      <c r="R27" s="493"/>
      <c r="S27" s="473"/>
      <c r="T27" s="409"/>
      <c r="U27" s="409"/>
      <c r="V27" s="478"/>
      <c r="W27" s="473"/>
      <c r="X27" s="409"/>
      <c r="Y27" s="409"/>
      <c r="Z27" s="479"/>
      <c r="AA27" s="479"/>
      <c r="AB27" s="409"/>
      <c r="AC27" s="414"/>
      <c r="AD27" s="473"/>
      <c r="AE27" s="409" t="s">
        <v>341</v>
      </c>
      <c r="AF27" s="409" t="s">
        <v>342</v>
      </c>
      <c r="AG27" s="471" t="s">
        <v>342</v>
      </c>
      <c r="AH27" s="471"/>
      <c r="AI27" s="204">
        <f>COUNTIF($D27:AH27,"D")</f>
        <v>3</v>
      </c>
      <c r="AJ27" s="180">
        <f t="shared" si="11"/>
        <v>3</v>
      </c>
      <c r="AK27" s="180">
        <f t="shared" si="12"/>
        <v>0</v>
      </c>
      <c r="AL27" s="180">
        <f t="shared" si="13"/>
        <v>1</v>
      </c>
      <c r="AM27" s="180">
        <f t="shared" si="14"/>
        <v>0</v>
      </c>
      <c r="AN27" s="180">
        <f t="shared" si="15"/>
        <v>0</v>
      </c>
      <c r="AO27" s="180">
        <f t="shared" si="16"/>
        <v>0</v>
      </c>
      <c r="AP27" s="180">
        <f t="shared" si="17"/>
        <v>1</v>
      </c>
      <c r="AQ27" s="180">
        <f t="shared" si="18"/>
        <v>0</v>
      </c>
      <c r="AR27" s="180">
        <f t="shared" si="19"/>
        <v>0</v>
      </c>
      <c r="AS27" s="180">
        <f t="shared" si="20"/>
        <v>0</v>
      </c>
      <c r="AT27" s="180">
        <f t="shared" si="21"/>
        <v>0</v>
      </c>
      <c r="AU27" s="180">
        <f t="shared" si="22"/>
        <v>0</v>
      </c>
      <c r="AV27" s="180">
        <f t="shared" si="23"/>
        <v>0</v>
      </c>
      <c r="AW27" s="180">
        <f t="shared" si="24"/>
        <v>0</v>
      </c>
      <c r="AX27" s="180">
        <f t="shared" si="25"/>
        <v>0</v>
      </c>
      <c r="AY27" s="180">
        <f t="shared" si="26"/>
        <v>0</v>
      </c>
      <c r="AZ27" s="180">
        <f t="shared" si="27"/>
        <v>0</v>
      </c>
      <c r="BA27" s="181">
        <f t="shared" si="28"/>
        <v>7</v>
      </c>
      <c r="BB27" s="343"/>
      <c r="BC27" s="344">
        <f t="shared" si="29"/>
        <v>3.5</v>
      </c>
      <c r="BD27" s="342"/>
      <c r="BE27" s="339"/>
      <c r="BF27" s="175">
        <f t="shared" si="30"/>
        <v>0</v>
      </c>
      <c r="BG27" s="176">
        <f t="shared" si="31"/>
        <v>0</v>
      </c>
      <c r="BH27" s="177">
        <f t="shared" si="32"/>
        <v>0</v>
      </c>
      <c r="BI27" s="178">
        <f t="shared" si="33"/>
        <v>0</v>
      </c>
      <c r="BJ27" s="179">
        <f t="shared" si="34"/>
        <v>0</v>
      </c>
      <c r="BK27" s="180">
        <f t="shared" si="35"/>
        <v>0</v>
      </c>
      <c r="BL27" s="180">
        <f t="shared" si="36"/>
        <v>0</v>
      </c>
      <c r="BM27" s="180">
        <f t="shared" si="37"/>
        <v>0</v>
      </c>
      <c r="BN27" s="180">
        <f t="shared" si="38"/>
        <v>0</v>
      </c>
      <c r="BO27" s="180">
        <f t="shared" si="39"/>
        <v>0</v>
      </c>
      <c r="BP27" s="181">
        <f t="shared" si="40"/>
        <v>0</v>
      </c>
      <c r="BQ27" s="379">
        <f t="shared" si="41"/>
        <v>0</v>
      </c>
      <c r="BR27" s="179">
        <f t="shared" si="42"/>
        <v>0</v>
      </c>
      <c r="BS27" s="180">
        <f t="shared" si="43"/>
        <v>0</v>
      </c>
      <c r="BT27" s="181">
        <f t="shared" si="44"/>
        <v>0</v>
      </c>
      <c r="BU27" s="182">
        <f t="shared" si="45"/>
        <v>0</v>
      </c>
      <c r="BV27" s="175">
        <f t="shared" si="46"/>
        <v>0</v>
      </c>
      <c r="BW27" s="176">
        <f t="shared" si="47"/>
        <v>0</v>
      </c>
      <c r="BX27" s="193">
        <f t="shared" si="48"/>
        <v>0</v>
      </c>
      <c r="BY27" s="194">
        <f t="shared" si="49"/>
        <v>0</v>
      </c>
      <c r="BZ27" s="179">
        <f t="shared" si="50"/>
        <v>0</v>
      </c>
      <c r="CA27" s="180">
        <f t="shared" si="51"/>
        <v>0</v>
      </c>
      <c r="CB27" s="180">
        <f t="shared" si="52"/>
        <v>0</v>
      </c>
      <c r="CC27" s="180">
        <f t="shared" si="9"/>
        <v>0</v>
      </c>
      <c r="CD27" s="180">
        <f t="shared" si="53"/>
        <v>0</v>
      </c>
      <c r="CE27" s="180">
        <f t="shared" si="54"/>
        <v>0</v>
      </c>
      <c r="CF27" s="181">
        <f t="shared" si="55"/>
        <v>0</v>
      </c>
      <c r="CG27" s="195">
        <f t="shared" si="56"/>
        <v>0</v>
      </c>
      <c r="CH27" s="183"/>
      <c r="CI27" s="184"/>
      <c r="CJ27" s="184"/>
      <c r="CK27" s="174">
        <f t="shared" si="57"/>
        <v>0</v>
      </c>
      <c r="CL27" s="227"/>
      <c r="CM27" s="354"/>
      <c r="CN27" s="418">
        <f>FEV!CK27</f>
        <v>1</v>
      </c>
      <c r="CO27" s="424">
        <f>FEV!CL27</f>
        <v>12</v>
      </c>
    </row>
    <row r="28" spans="1:93" ht="20.100000000000001" customHeight="1" thickBot="1" x14ac:dyDescent="0.3">
      <c r="A28" s="127" t="s">
        <v>87</v>
      </c>
      <c r="B28" s="570" t="s">
        <v>331</v>
      </c>
      <c r="C28" s="19" t="s">
        <v>3</v>
      </c>
      <c r="D28" s="915" t="s">
        <v>341</v>
      </c>
      <c r="E28" s="414" t="s">
        <v>25</v>
      </c>
      <c r="F28" s="473"/>
      <c r="G28" s="409" t="s">
        <v>24</v>
      </c>
      <c r="H28" s="409" t="s">
        <v>25</v>
      </c>
      <c r="I28" s="479"/>
      <c r="J28" s="479"/>
      <c r="K28" s="409" t="s">
        <v>24</v>
      </c>
      <c r="L28" s="414" t="s">
        <v>25</v>
      </c>
      <c r="M28" s="473"/>
      <c r="N28" s="479"/>
      <c r="O28" s="409" t="s">
        <v>24</v>
      </c>
      <c r="P28" s="87" t="s">
        <v>25</v>
      </c>
      <c r="Q28" s="501"/>
      <c r="R28" s="501"/>
      <c r="S28" s="434"/>
      <c r="T28" s="412"/>
      <c r="U28" s="412"/>
      <c r="V28" s="429"/>
      <c r="W28" s="433"/>
      <c r="X28" s="412"/>
      <c r="Y28" s="412"/>
      <c r="Z28" s="412"/>
      <c r="AA28" s="412"/>
      <c r="AB28" s="412"/>
      <c r="AC28" s="429"/>
      <c r="AD28" s="476"/>
      <c r="AE28" s="412" t="s">
        <v>341</v>
      </c>
      <c r="AF28" s="412" t="s">
        <v>342</v>
      </c>
      <c r="AG28" s="413" t="s">
        <v>342</v>
      </c>
      <c r="AH28" s="413"/>
      <c r="AI28" s="204">
        <f>COUNTIF($D28:AH28,"D")</f>
        <v>3</v>
      </c>
      <c r="AJ28" s="180">
        <f t="shared" si="11"/>
        <v>4</v>
      </c>
      <c r="AK28" s="180">
        <f t="shared" si="12"/>
        <v>0</v>
      </c>
      <c r="AL28" s="180">
        <f t="shared" si="13"/>
        <v>0</v>
      </c>
      <c r="AM28" s="180">
        <f t="shared" si="14"/>
        <v>0</v>
      </c>
      <c r="AN28" s="180">
        <f t="shared" si="15"/>
        <v>0</v>
      </c>
      <c r="AO28" s="180">
        <f t="shared" si="16"/>
        <v>0</v>
      </c>
      <c r="AP28" s="180">
        <f t="shared" si="17"/>
        <v>0</v>
      </c>
      <c r="AQ28" s="180">
        <f t="shared" si="18"/>
        <v>0</v>
      </c>
      <c r="AR28" s="180">
        <f t="shared" si="19"/>
        <v>0</v>
      </c>
      <c r="AS28" s="180">
        <f t="shared" si="20"/>
        <v>0</v>
      </c>
      <c r="AT28" s="180">
        <f t="shared" si="21"/>
        <v>0</v>
      </c>
      <c r="AU28" s="180">
        <f t="shared" si="22"/>
        <v>0</v>
      </c>
      <c r="AV28" s="180">
        <f t="shared" si="23"/>
        <v>0</v>
      </c>
      <c r="AW28" s="180">
        <f t="shared" si="24"/>
        <v>0</v>
      </c>
      <c r="AX28" s="180">
        <f t="shared" si="25"/>
        <v>0</v>
      </c>
      <c r="AY28" s="180">
        <f t="shared" si="26"/>
        <v>0</v>
      </c>
      <c r="AZ28" s="180">
        <f t="shared" si="27"/>
        <v>0</v>
      </c>
      <c r="BA28" s="181">
        <f t="shared" si="28"/>
        <v>7</v>
      </c>
      <c r="BB28" s="343"/>
      <c r="BC28" s="344">
        <f t="shared" si="29"/>
        <v>3.5</v>
      </c>
      <c r="BD28" s="342"/>
      <c r="BE28" s="339"/>
      <c r="BF28" s="175">
        <f t="shared" si="30"/>
        <v>0</v>
      </c>
      <c r="BG28" s="176">
        <f t="shared" si="31"/>
        <v>0</v>
      </c>
      <c r="BH28" s="177">
        <f t="shared" si="32"/>
        <v>0</v>
      </c>
      <c r="BI28" s="178">
        <f t="shared" si="33"/>
        <v>0</v>
      </c>
      <c r="BJ28" s="179">
        <f t="shared" si="34"/>
        <v>0</v>
      </c>
      <c r="BK28" s="180">
        <f t="shared" si="35"/>
        <v>0</v>
      </c>
      <c r="BL28" s="180">
        <f t="shared" si="36"/>
        <v>0</v>
      </c>
      <c r="BM28" s="180">
        <f t="shared" si="37"/>
        <v>0</v>
      </c>
      <c r="BN28" s="180">
        <f t="shared" si="38"/>
        <v>0</v>
      </c>
      <c r="BO28" s="180">
        <f t="shared" si="39"/>
        <v>0</v>
      </c>
      <c r="BP28" s="181">
        <f t="shared" si="40"/>
        <v>0</v>
      </c>
      <c r="BQ28" s="379">
        <f t="shared" si="41"/>
        <v>0</v>
      </c>
      <c r="BR28" s="179">
        <f t="shared" si="42"/>
        <v>0</v>
      </c>
      <c r="BS28" s="180">
        <f t="shared" si="43"/>
        <v>0</v>
      </c>
      <c r="BT28" s="181">
        <f t="shared" si="44"/>
        <v>0</v>
      </c>
      <c r="BU28" s="182">
        <f t="shared" si="45"/>
        <v>0</v>
      </c>
      <c r="BV28" s="175">
        <f t="shared" si="46"/>
        <v>0</v>
      </c>
      <c r="BW28" s="176">
        <f t="shared" si="47"/>
        <v>0</v>
      </c>
      <c r="BX28" s="193">
        <f t="shared" si="48"/>
        <v>0</v>
      </c>
      <c r="BY28" s="194">
        <f t="shared" si="49"/>
        <v>0</v>
      </c>
      <c r="BZ28" s="179">
        <f t="shared" si="50"/>
        <v>0</v>
      </c>
      <c r="CA28" s="180">
        <f t="shared" si="51"/>
        <v>0</v>
      </c>
      <c r="CB28" s="180">
        <f t="shared" si="52"/>
        <v>0</v>
      </c>
      <c r="CC28" s="180">
        <f t="shared" si="9"/>
        <v>0</v>
      </c>
      <c r="CD28" s="180">
        <f t="shared" si="53"/>
        <v>0</v>
      </c>
      <c r="CE28" s="180">
        <f t="shared" si="54"/>
        <v>0</v>
      </c>
      <c r="CF28" s="181">
        <f t="shared" si="55"/>
        <v>0</v>
      </c>
      <c r="CG28" s="195">
        <f t="shared" si="56"/>
        <v>0</v>
      </c>
      <c r="CH28" s="183"/>
      <c r="CI28" s="184"/>
      <c r="CJ28" s="184"/>
      <c r="CK28" s="174">
        <f t="shared" si="57"/>
        <v>0</v>
      </c>
      <c r="CL28" s="227"/>
      <c r="CM28" s="354"/>
      <c r="CN28" s="418">
        <f>FEV!CK28</f>
        <v>1</v>
      </c>
      <c r="CO28" s="424">
        <f>FEV!CL28</f>
        <v>12</v>
      </c>
    </row>
    <row r="29" spans="1:93" ht="20.100000000000001" customHeight="1" thickBot="1" x14ac:dyDescent="0.3">
      <c r="A29" s="59" t="s">
        <v>21</v>
      </c>
      <c r="B29" s="59" t="s">
        <v>22</v>
      </c>
      <c r="C29" s="222" t="s">
        <v>23</v>
      </c>
      <c r="D29" s="880">
        <v>1</v>
      </c>
      <c r="E29" s="596">
        <f>D29+1</f>
        <v>2</v>
      </c>
      <c r="F29" s="305">
        <f t="shared" ref="F29:AH29" si="58">E29+1</f>
        <v>3</v>
      </c>
      <c r="G29" s="262">
        <f t="shared" si="58"/>
        <v>4</v>
      </c>
      <c r="H29" s="262">
        <f t="shared" si="58"/>
        <v>5</v>
      </c>
      <c r="I29" s="262">
        <f t="shared" si="58"/>
        <v>6</v>
      </c>
      <c r="J29" s="262">
        <f t="shared" si="58"/>
        <v>7</v>
      </c>
      <c r="K29" s="262">
        <f t="shared" si="58"/>
        <v>8</v>
      </c>
      <c r="L29" s="597">
        <f t="shared" si="58"/>
        <v>9</v>
      </c>
      <c r="M29" s="305">
        <f t="shared" si="58"/>
        <v>10</v>
      </c>
      <c r="N29" s="839">
        <f t="shared" si="58"/>
        <v>11</v>
      </c>
      <c r="O29" s="839">
        <f t="shared" si="58"/>
        <v>12</v>
      </c>
      <c r="P29" s="261">
        <f t="shared" si="58"/>
        <v>13</v>
      </c>
      <c r="Q29" s="262">
        <f t="shared" si="58"/>
        <v>14</v>
      </c>
      <c r="R29" s="262">
        <f t="shared" si="58"/>
        <v>15</v>
      </c>
      <c r="S29" s="880">
        <f t="shared" si="58"/>
        <v>16</v>
      </c>
      <c r="T29" s="262">
        <f t="shared" si="58"/>
        <v>17</v>
      </c>
      <c r="U29" s="262">
        <f t="shared" si="58"/>
        <v>18</v>
      </c>
      <c r="V29" s="596">
        <f t="shared" si="58"/>
        <v>19</v>
      </c>
      <c r="W29" s="305">
        <f t="shared" si="58"/>
        <v>20</v>
      </c>
      <c r="X29" s="262">
        <f t="shared" si="58"/>
        <v>21</v>
      </c>
      <c r="Y29" s="262">
        <f t="shared" si="58"/>
        <v>22</v>
      </c>
      <c r="Z29" s="262">
        <f t="shared" si="58"/>
        <v>23</v>
      </c>
      <c r="AA29" s="261">
        <f t="shared" si="58"/>
        <v>24</v>
      </c>
      <c r="AB29" s="262">
        <f t="shared" si="58"/>
        <v>25</v>
      </c>
      <c r="AC29" s="596">
        <f t="shared" si="58"/>
        <v>26</v>
      </c>
      <c r="AD29" s="305">
        <f t="shared" si="58"/>
        <v>27</v>
      </c>
      <c r="AE29" s="262">
        <f t="shared" si="58"/>
        <v>28</v>
      </c>
      <c r="AF29" s="262">
        <f t="shared" si="58"/>
        <v>29</v>
      </c>
      <c r="AG29" s="262">
        <f t="shared" si="58"/>
        <v>30</v>
      </c>
      <c r="AH29" s="596">
        <f t="shared" si="58"/>
        <v>31</v>
      </c>
      <c r="AI29" s="204">
        <f>COUNTIF($D29:AH29,"D")</f>
        <v>0</v>
      </c>
      <c r="AJ29" s="180">
        <f t="shared" si="11"/>
        <v>0</v>
      </c>
      <c r="AK29" s="180">
        <f t="shared" si="12"/>
        <v>0</v>
      </c>
      <c r="AL29" s="180">
        <f t="shared" si="13"/>
        <v>0</v>
      </c>
      <c r="AM29" s="180">
        <f t="shared" si="14"/>
        <v>0</v>
      </c>
      <c r="AN29" s="180">
        <f t="shared" si="15"/>
        <v>0</v>
      </c>
      <c r="AO29" s="180">
        <f t="shared" si="16"/>
        <v>0</v>
      </c>
      <c r="AP29" s="180">
        <f t="shared" si="17"/>
        <v>0</v>
      </c>
      <c r="AQ29" s="180">
        <f t="shared" si="18"/>
        <v>0</v>
      </c>
      <c r="AR29" s="180">
        <f t="shared" si="19"/>
        <v>0</v>
      </c>
      <c r="AS29" s="180">
        <f t="shared" si="20"/>
        <v>0</v>
      </c>
      <c r="AT29" s="180">
        <f t="shared" si="21"/>
        <v>0</v>
      </c>
      <c r="AU29" s="180">
        <f t="shared" si="22"/>
        <v>0</v>
      </c>
      <c r="AV29" s="180">
        <f t="shared" si="23"/>
        <v>0</v>
      </c>
      <c r="AW29" s="180">
        <f t="shared" si="24"/>
        <v>0</v>
      </c>
      <c r="AX29" s="180">
        <f t="shared" si="25"/>
        <v>0</v>
      </c>
      <c r="AY29" s="180">
        <f t="shared" si="26"/>
        <v>0</v>
      </c>
      <c r="AZ29" s="180">
        <f t="shared" si="27"/>
        <v>0</v>
      </c>
      <c r="BA29" s="181">
        <f t="shared" si="28"/>
        <v>0</v>
      </c>
      <c r="BB29" s="343"/>
      <c r="BC29" s="344">
        <f t="shared" si="29"/>
        <v>0</v>
      </c>
      <c r="BD29" s="342"/>
      <c r="BE29" s="339"/>
      <c r="BF29" s="175">
        <f t="shared" si="30"/>
        <v>0</v>
      </c>
      <c r="BG29" s="176">
        <f t="shared" si="31"/>
        <v>0</v>
      </c>
      <c r="BH29" s="177">
        <f t="shared" si="32"/>
        <v>0</v>
      </c>
      <c r="BI29" s="178">
        <f t="shared" si="33"/>
        <v>0</v>
      </c>
      <c r="BJ29" s="179">
        <f t="shared" si="34"/>
        <v>0</v>
      </c>
      <c r="BK29" s="180">
        <f t="shared" si="35"/>
        <v>0</v>
      </c>
      <c r="BL29" s="180">
        <f t="shared" si="36"/>
        <v>0</v>
      </c>
      <c r="BM29" s="180">
        <f t="shared" si="37"/>
        <v>0</v>
      </c>
      <c r="BN29" s="180">
        <f t="shared" si="38"/>
        <v>0</v>
      </c>
      <c r="BO29" s="180">
        <f t="shared" si="39"/>
        <v>0</v>
      </c>
      <c r="BP29" s="181">
        <f t="shared" si="40"/>
        <v>0</v>
      </c>
      <c r="BQ29" s="379">
        <f t="shared" si="41"/>
        <v>0</v>
      </c>
      <c r="BR29" s="179">
        <f t="shared" si="42"/>
        <v>0</v>
      </c>
      <c r="BS29" s="180">
        <f t="shared" si="43"/>
        <v>0</v>
      </c>
      <c r="BT29" s="181">
        <f t="shared" si="44"/>
        <v>0</v>
      </c>
      <c r="BU29" s="182">
        <f t="shared" si="45"/>
        <v>0</v>
      </c>
      <c r="BV29" s="175">
        <f t="shared" si="46"/>
        <v>0</v>
      </c>
      <c r="BW29" s="176">
        <f t="shared" si="47"/>
        <v>0</v>
      </c>
      <c r="BX29" s="193">
        <f t="shared" si="48"/>
        <v>0</v>
      </c>
      <c r="BY29" s="194">
        <f t="shared" si="49"/>
        <v>0</v>
      </c>
      <c r="BZ29" s="179">
        <f t="shared" si="50"/>
        <v>0</v>
      </c>
      <c r="CA29" s="180">
        <f t="shared" si="51"/>
        <v>0</v>
      </c>
      <c r="CB29" s="180">
        <f t="shared" si="52"/>
        <v>0</v>
      </c>
      <c r="CC29" s="180">
        <f t="shared" si="9"/>
        <v>0</v>
      </c>
      <c r="CD29" s="180">
        <f t="shared" si="53"/>
        <v>0</v>
      </c>
      <c r="CE29" s="180">
        <f t="shared" si="54"/>
        <v>0</v>
      </c>
      <c r="CF29" s="181">
        <f t="shared" si="55"/>
        <v>0</v>
      </c>
      <c r="CG29" s="195">
        <f t="shared" si="56"/>
        <v>0</v>
      </c>
      <c r="CH29" s="183"/>
      <c r="CI29" s="184"/>
      <c r="CJ29" s="184"/>
      <c r="CK29" s="174">
        <f t="shared" si="57"/>
        <v>0</v>
      </c>
      <c r="CL29" s="227"/>
      <c r="CM29" s="354"/>
      <c r="CN29" s="418">
        <f>FEV!CK29</f>
        <v>0</v>
      </c>
      <c r="CO29" s="424">
        <f>FEV!CL29</f>
        <v>0</v>
      </c>
    </row>
    <row r="30" spans="1:93" ht="20.100000000000001" customHeight="1" thickBot="1" x14ac:dyDescent="0.3">
      <c r="A30" s="573" t="s">
        <v>90</v>
      </c>
      <c r="B30" s="572" t="s">
        <v>56</v>
      </c>
      <c r="C30" s="24" t="s">
        <v>1</v>
      </c>
      <c r="D30" s="565" t="s">
        <v>50</v>
      </c>
      <c r="E30" s="414" t="s">
        <v>24</v>
      </c>
      <c r="F30" s="433" t="s">
        <v>25</v>
      </c>
      <c r="G30" s="479"/>
      <c r="H30" s="479"/>
      <c r="I30" s="409" t="s">
        <v>24</v>
      </c>
      <c r="J30" s="409" t="s">
        <v>24</v>
      </c>
      <c r="K30" s="493"/>
      <c r="L30" s="477"/>
      <c r="M30" s="433" t="s">
        <v>24</v>
      </c>
      <c r="N30" s="409" t="s">
        <v>25</v>
      </c>
      <c r="O30" s="471"/>
      <c r="P30" s="471"/>
      <c r="Q30" s="409" t="s">
        <v>25</v>
      </c>
      <c r="R30" s="409" t="s">
        <v>25</v>
      </c>
      <c r="S30" s="881"/>
      <c r="T30" s="452" t="s">
        <v>25</v>
      </c>
      <c r="U30" s="452" t="s">
        <v>25</v>
      </c>
      <c r="V30" s="491"/>
      <c r="W30" s="627"/>
      <c r="X30" s="452" t="s">
        <v>24</v>
      </c>
      <c r="Y30" s="452" t="s">
        <v>25</v>
      </c>
      <c r="Z30" s="488"/>
      <c r="AA30" s="488"/>
      <c r="AB30" s="452" t="s">
        <v>24</v>
      </c>
      <c r="AC30" s="453" t="s">
        <v>26</v>
      </c>
      <c r="AD30" s="627" t="s">
        <v>57</v>
      </c>
      <c r="AE30" s="628"/>
      <c r="AF30" s="452"/>
      <c r="AG30" s="452" t="s">
        <v>25</v>
      </c>
      <c r="AH30" s="882"/>
      <c r="AI30" s="204">
        <f>COUNTIF($D30:AH30,"D")</f>
        <v>6</v>
      </c>
      <c r="AJ30" s="180">
        <f t="shared" si="11"/>
        <v>8</v>
      </c>
      <c r="AK30" s="180">
        <f t="shared" si="12"/>
        <v>1</v>
      </c>
      <c r="AL30" s="180">
        <f t="shared" si="13"/>
        <v>0</v>
      </c>
      <c r="AM30" s="180">
        <f t="shared" si="14"/>
        <v>0</v>
      </c>
      <c r="AN30" s="180">
        <f t="shared" si="15"/>
        <v>0</v>
      </c>
      <c r="AO30" s="180">
        <f t="shared" si="16"/>
        <v>0</v>
      </c>
      <c r="AP30" s="180">
        <f t="shared" si="17"/>
        <v>0</v>
      </c>
      <c r="AQ30" s="180">
        <f t="shared" si="18"/>
        <v>0</v>
      </c>
      <c r="AR30" s="180">
        <f t="shared" si="19"/>
        <v>0</v>
      </c>
      <c r="AS30" s="180">
        <f t="shared" si="20"/>
        <v>0</v>
      </c>
      <c r="AT30" s="180">
        <f t="shared" si="21"/>
        <v>0</v>
      </c>
      <c r="AU30" s="180">
        <f t="shared" si="22"/>
        <v>0</v>
      </c>
      <c r="AV30" s="180">
        <f t="shared" si="23"/>
        <v>0</v>
      </c>
      <c r="AW30" s="180">
        <f t="shared" si="24"/>
        <v>0</v>
      </c>
      <c r="AX30" s="180">
        <f t="shared" si="25"/>
        <v>0</v>
      </c>
      <c r="AY30" s="180">
        <f t="shared" si="26"/>
        <v>0</v>
      </c>
      <c r="AZ30" s="180">
        <f t="shared" si="27"/>
        <v>0</v>
      </c>
      <c r="BA30" s="181">
        <f t="shared" si="28"/>
        <v>15</v>
      </c>
      <c r="BB30" s="343"/>
      <c r="BC30" s="344">
        <f t="shared" si="29"/>
        <v>7</v>
      </c>
      <c r="BD30" s="342"/>
      <c r="BE30" s="339"/>
      <c r="BF30" s="175">
        <f t="shared" si="30"/>
        <v>1</v>
      </c>
      <c r="BG30" s="176">
        <f t="shared" si="31"/>
        <v>0.5</v>
      </c>
      <c r="BH30" s="177">
        <f t="shared" si="32"/>
        <v>4.1666666666666664E-2</v>
      </c>
      <c r="BI30" s="178">
        <f t="shared" si="33"/>
        <v>0.45833333333333331</v>
      </c>
      <c r="BJ30" s="179">
        <f t="shared" si="34"/>
        <v>0</v>
      </c>
      <c r="BK30" s="180">
        <f t="shared" si="35"/>
        <v>0</v>
      </c>
      <c r="BL30" s="180">
        <f t="shared" si="36"/>
        <v>1</v>
      </c>
      <c r="BM30" s="180">
        <f t="shared" si="37"/>
        <v>0</v>
      </c>
      <c r="BN30" s="180">
        <f t="shared" si="38"/>
        <v>0</v>
      </c>
      <c r="BO30" s="180">
        <f t="shared" si="39"/>
        <v>0</v>
      </c>
      <c r="BP30" s="181">
        <f t="shared" si="40"/>
        <v>0</v>
      </c>
      <c r="BQ30" s="379">
        <f t="shared" si="41"/>
        <v>0.5</v>
      </c>
      <c r="BR30" s="179">
        <f t="shared" si="42"/>
        <v>0</v>
      </c>
      <c r="BS30" s="180">
        <f t="shared" si="43"/>
        <v>0</v>
      </c>
      <c r="BT30" s="181">
        <f t="shared" si="44"/>
        <v>0</v>
      </c>
      <c r="BU30" s="182">
        <f t="shared" si="45"/>
        <v>0</v>
      </c>
      <c r="BV30" s="175">
        <f t="shared" si="46"/>
        <v>0</v>
      </c>
      <c r="BW30" s="176">
        <f t="shared" si="47"/>
        <v>0</v>
      </c>
      <c r="BX30" s="193">
        <f t="shared" si="48"/>
        <v>0</v>
      </c>
      <c r="BY30" s="194">
        <f t="shared" si="49"/>
        <v>0</v>
      </c>
      <c r="BZ30" s="179">
        <f t="shared" si="50"/>
        <v>0</v>
      </c>
      <c r="CA30" s="180">
        <f t="shared" si="51"/>
        <v>0</v>
      </c>
      <c r="CB30" s="180">
        <f t="shared" si="52"/>
        <v>0</v>
      </c>
      <c r="CC30" s="180">
        <f t="shared" si="9"/>
        <v>0</v>
      </c>
      <c r="CD30" s="180">
        <f t="shared" si="53"/>
        <v>0</v>
      </c>
      <c r="CE30" s="180">
        <f t="shared" si="54"/>
        <v>0</v>
      </c>
      <c r="CF30" s="181">
        <f t="shared" si="55"/>
        <v>0</v>
      </c>
      <c r="CG30" s="195">
        <f t="shared" si="56"/>
        <v>0</v>
      </c>
      <c r="CH30" s="183"/>
      <c r="CI30" s="184"/>
      <c r="CJ30" s="184"/>
      <c r="CK30" s="174">
        <f t="shared" si="57"/>
        <v>1</v>
      </c>
      <c r="CL30" s="227"/>
      <c r="CM30" s="354"/>
      <c r="CN30" s="418">
        <f>FEV!CK30</f>
        <v>3</v>
      </c>
      <c r="CO30" s="424">
        <f>FEV!CL30</f>
        <v>38</v>
      </c>
    </row>
    <row r="31" spans="1:93" s="1678" customFormat="1" ht="20.100000000000001" customHeight="1" thickBot="1" x14ac:dyDescent="0.3">
      <c r="A31" s="1379" t="s">
        <v>298</v>
      </c>
      <c r="B31" s="572" t="s">
        <v>91</v>
      </c>
      <c r="C31" s="24" t="s">
        <v>92</v>
      </c>
      <c r="D31" s="565"/>
      <c r="E31" s="414"/>
      <c r="F31" s="433"/>
      <c r="G31" s="479"/>
      <c r="H31" s="479"/>
      <c r="I31" s="409"/>
      <c r="J31" s="409"/>
      <c r="K31" s="493"/>
      <c r="L31" s="477"/>
      <c r="M31" s="433"/>
      <c r="N31" s="409" t="s">
        <v>25</v>
      </c>
      <c r="O31" s="471"/>
      <c r="P31" s="471"/>
      <c r="Q31" s="409"/>
      <c r="R31" s="409"/>
      <c r="S31" s="883"/>
      <c r="T31" s="447"/>
      <c r="U31" s="447"/>
      <c r="V31" s="633"/>
      <c r="W31" s="632"/>
      <c r="X31" s="447" t="s">
        <v>24</v>
      </c>
      <c r="Y31" s="447"/>
      <c r="Z31" s="664"/>
      <c r="AA31" s="664"/>
      <c r="AB31" s="447"/>
      <c r="AC31" s="448"/>
      <c r="AD31" s="632"/>
      <c r="AE31" s="486"/>
      <c r="AF31" s="447" t="s">
        <v>24</v>
      </c>
      <c r="AG31" s="447"/>
      <c r="AH31" s="389"/>
      <c r="AI31" s="204">
        <f>COUNTIF($D31:AH31,"D")</f>
        <v>2</v>
      </c>
      <c r="AJ31" s="180">
        <f t="shared" si="11"/>
        <v>1</v>
      </c>
      <c r="AK31" s="180">
        <f t="shared" si="12"/>
        <v>0</v>
      </c>
      <c r="AL31" s="180">
        <f t="shared" si="13"/>
        <v>0</v>
      </c>
      <c r="AM31" s="180">
        <f t="shared" si="14"/>
        <v>0</v>
      </c>
      <c r="AN31" s="180">
        <f t="shared" si="15"/>
        <v>0</v>
      </c>
      <c r="AO31" s="180">
        <f t="shared" si="16"/>
        <v>0</v>
      </c>
      <c r="AP31" s="180">
        <f t="shared" si="17"/>
        <v>0</v>
      </c>
      <c r="AQ31" s="180">
        <f t="shared" si="18"/>
        <v>0</v>
      </c>
      <c r="AR31" s="180">
        <f t="shared" si="19"/>
        <v>0</v>
      </c>
      <c r="AS31" s="180">
        <f t="shared" si="20"/>
        <v>0</v>
      </c>
      <c r="AT31" s="180">
        <f t="shared" si="21"/>
        <v>0</v>
      </c>
      <c r="AU31" s="180">
        <f t="shared" si="22"/>
        <v>0</v>
      </c>
      <c r="AV31" s="180">
        <f t="shared" si="23"/>
        <v>0</v>
      </c>
      <c r="AW31" s="180">
        <f t="shared" si="24"/>
        <v>0</v>
      </c>
      <c r="AX31" s="180">
        <f t="shared" si="25"/>
        <v>0</v>
      </c>
      <c r="AY31" s="180">
        <f t="shared" si="26"/>
        <v>0</v>
      </c>
      <c r="AZ31" s="180">
        <f t="shared" si="27"/>
        <v>0</v>
      </c>
      <c r="BA31" s="181">
        <f t="shared" si="28"/>
        <v>3</v>
      </c>
      <c r="BB31" s="343"/>
      <c r="BC31" s="974">
        <f t="shared" si="29"/>
        <v>1.5</v>
      </c>
      <c r="BD31" s="1690">
        <v>1.5</v>
      </c>
      <c r="BE31" s="339"/>
      <c r="BF31" s="175">
        <f t="shared" si="30"/>
        <v>0</v>
      </c>
      <c r="BG31" s="176">
        <f t="shared" si="31"/>
        <v>0</v>
      </c>
      <c r="BH31" s="177">
        <f t="shared" si="32"/>
        <v>0</v>
      </c>
      <c r="BI31" s="178">
        <f t="shared" si="33"/>
        <v>0</v>
      </c>
      <c r="BJ31" s="179">
        <f t="shared" si="34"/>
        <v>0</v>
      </c>
      <c r="BK31" s="180">
        <f t="shared" si="35"/>
        <v>0</v>
      </c>
      <c r="BL31" s="180">
        <f t="shared" si="36"/>
        <v>0</v>
      </c>
      <c r="BM31" s="180">
        <f t="shared" si="37"/>
        <v>0</v>
      </c>
      <c r="BN31" s="180">
        <f t="shared" si="38"/>
        <v>0</v>
      </c>
      <c r="BO31" s="180">
        <f t="shared" si="39"/>
        <v>0</v>
      </c>
      <c r="BP31" s="181">
        <f t="shared" si="40"/>
        <v>0</v>
      </c>
      <c r="BQ31" s="379">
        <f t="shared" si="41"/>
        <v>0</v>
      </c>
      <c r="BR31" s="179">
        <f t="shared" si="42"/>
        <v>0</v>
      </c>
      <c r="BS31" s="180">
        <f t="shared" si="43"/>
        <v>0</v>
      </c>
      <c r="BT31" s="181">
        <f t="shared" si="44"/>
        <v>0</v>
      </c>
      <c r="BU31" s="182">
        <f t="shared" si="45"/>
        <v>0</v>
      </c>
      <c r="BV31" s="175">
        <f t="shared" si="46"/>
        <v>0</v>
      </c>
      <c r="BW31" s="176">
        <f t="shared" si="47"/>
        <v>0</v>
      </c>
      <c r="BX31" s="193">
        <f t="shared" si="48"/>
        <v>0</v>
      </c>
      <c r="BY31" s="194">
        <f t="shared" si="49"/>
        <v>0</v>
      </c>
      <c r="BZ31" s="179">
        <f t="shared" si="50"/>
        <v>0</v>
      </c>
      <c r="CA31" s="180">
        <f t="shared" si="51"/>
        <v>0</v>
      </c>
      <c r="CB31" s="180">
        <f t="shared" si="52"/>
        <v>0</v>
      </c>
      <c r="CC31" s="180">
        <f t="shared" si="9"/>
        <v>0</v>
      </c>
      <c r="CD31" s="180">
        <f t="shared" si="53"/>
        <v>0</v>
      </c>
      <c r="CE31" s="180">
        <f t="shared" si="54"/>
        <v>0</v>
      </c>
      <c r="CF31" s="181">
        <f t="shared" si="55"/>
        <v>0</v>
      </c>
      <c r="CG31" s="195">
        <f t="shared" si="56"/>
        <v>0</v>
      </c>
      <c r="CH31" s="183"/>
      <c r="CI31" s="184"/>
      <c r="CJ31" s="184"/>
      <c r="CK31" s="174">
        <f t="shared" si="57"/>
        <v>0</v>
      </c>
      <c r="CL31" s="1679"/>
      <c r="CM31" s="1691"/>
      <c r="CN31" s="418" t="e">
        <f>FEV!CK31</f>
        <v>#REF!</v>
      </c>
      <c r="CO31" s="424" t="e">
        <f>FEV!CL31</f>
        <v>#REF!</v>
      </c>
    </row>
    <row r="32" spans="1:93" ht="20.100000000000001" customHeight="1" thickBot="1" x14ac:dyDescent="0.3">
      <c r="A32" s="573" t="s">
        <v>95</v>
      </c>
      <c r="B32" s="572" t="s">
        <v>96</v>
      </c>
      <c r="C32" s="24" t="s">
        <v>2</v>
      </c>
      <c r="D32" s="394"/>
      <c r="E32" s="430" t="s">
        <v>25</v>
      </c>
      <c r="F32" s="433" t="s">
        <v>31</v>
      </c>
      <c r="G32" s="479"/>
      <c r="H32" s="479" t="s">
        <v>26</v>
      </c>
      <c r="I32" s="409" t="s">
        <v>24</v>
      </c>
      <c r="J32" s="409" t="s">
        <v>24</v>
      </c>
      <c r="K32" s="493"/>
      <c r="L32" s="477"/>
      <c r="M32" s="433" t="s">
        <v>24</v>
      </c>
      <c r="N32" s="87" t="s">
        <v>61</v>
      </c>
      <c r="O32" s="471"/>
      <c r="P32" s="471"/>
      <c r="Q32" s="409" t="s">
        <v>25</v>
      </c>
      <c r="R32" s="409" t="s">
        <v>25</v>
      </c>
      <c r="S32" s="565"/>
      <c r="T32" s="409" t="s">
        <v>24</v>
      </c>
      <c r="U32" s="409" t="s">
        <v>26</v>
      </c>
      <c r="V32" s="478" t="s">
        <v>48</v>
      </c>
      <c r="W32" s="473"/>
      <c r="X32" s="409" t="s">
        <v>24</v>
      </c>
      <c r="Y32" s="409" t="s">
        <v>26</v>
      </c>
      <c r="Z32" s="471"/>
      <c r="AA32" s="471"/>
      <c r="AB32" s="409" t="s">
        <v>24</v>
      </c>
      <c r="AC32" s="414" t="s">
        <v>31</v>
      </c>
      <c r="AD32" s="473"/>
      <c r="AE32" s="479"/>
      <c r="AF32" s="409" t="s">
        <v>24</v>
      </c>
      <c r="AG32" s="409" t="s">
        <v>25</v>
      </c>
      <c r="AH32" s="392"/>
      <c r="AI32" s="204">
        <f>COUNTIF($D32:AH32,"D")</f>
        <v>7</v>
      </c>
      <c r="AJ32" s="180">
        <f t="shared" si="11"/>
        <v>4</v>
      </c>
      <c r="AK32" s="180">
        <f t="shared" si="12"/>
        <v>3</v>
      </c>
      <c r="AL32" s="180">
        <f t="shared" si="13"/>
        <v>0</v>
      </c>
      <c r="AM32" s="180">
        <f t="shared" si="14"/>
        <v>0</v>
      </c>
      <c r="AN32" s="180">
        <f t="shared" si="15"/>
        <v>0</v>
      </c>
      <c r="AO32" s="180">
        <f t="shared" si="16"/>
        <v>0</v>
      </c>
      <c r="AP32" s="180">
        <f t="shared" si="17"/>
        <v>2</v>
      </c>
      <c r="AQ32" s="180">
        <f t="shared" si="18"/>
        <v>0</v>
      </c>
      <c r="AR32" s="180">
        <f t="shared" si="19"/>
        <v>0</v>
      </c>
      <c r="AS32" s="180">
        <f t="shared" si="20"/>
        <v>0</v>
      </c>
      <c r="AT32" s="180">
        <f t="shared" si="21"/>
        <v>0</v>
      </c>
      <c r="AU32" s="180">
        <f t="shared" si="22"/>
        <v>0</v>
      </c>
      <c r="AV32" s="180">
        <f t="shared" si="23"/>
        <v>0</v>
      </c>
      <c r="AW32" s="180">
        <f t="shared" si="24"/>
        <v>0</v>
      </c>
      <c r="AX32" s="180">
        <f t="shared" si="25"/>
        <v>0</v>
      </c>
      <c r="AY32" s="180">
        <f t="shared" si="26"/>
        <v>0</v>
      </c>
      <c r="AZ32" s="180">
        <f t="shared" si="27"/>
        <v>0</v>
      </c>
      <c r="BA32" s="181">
        <f t="shared" si="28"/>
        <v>14</v>
      </c>
      <c r="BB32" s="343"/>
      <c r="BC32" s="344">
        <f t="shared" si="29"/>
        <v>5.5</v>
      </c>
      <c r="BD32" s="342"/>
      <c r="BE32" s="339"/>
      <c r="BF32" s="175">
        <f t="shared" si="30"/>
        <v>1</v>
      </c>
      <c r="BG32" s="845">
        <v>0.33333333333333331</v>
      </c>
      <c r="BH32" s="846">
        <v>4.1666666666666664E-2</v>
      </c>
      <c r="BI32" s="847">
        <f t="shared" si="33"/>
        <v>0.29166666666666663</v>
      </c>
      <c r="BJ32" s="179">
        <f t="shared" si="34"/>
        <v>1</v>
      </c>
      <c r="BK32" s="180">
        <f t="shared" si="35"/>
        <v>0</v>
      </c>
      <c r="BL32" s="180">
        <f t="shared" si="36"/>
        <v>0</v>
      </c>
      <c r="BM32" s="180">
        <f t="shared" si="37"/>
        <v>0</v>
      </c>
      <c r="BN32" s="180">
        <f t="shared" si="38"/>
        <v>0</v>
      </c>
      <c r="BO32" s="180">
        <f t="shared" si="39"/>
        <v>0</v>
      </c>
      <c r="BP32" s="181">
        <f t="shared" si="40"/>
        <v>0</v>
      </c>
      <c r="BQ32" s="379">
        <f t="shared" si="41"/>
        <v>0.5</v>
      </c>
      <c r="BR32" s="179">
        <f t="shared" si="42"/>
        <v>0</v>
      </c>
      <c r="BS32" s="180">
        <f t="shared" si="43"/>
        <v>0</v>
      </c>
      <c r="BT32" s="181">
        <f t="shared" si="44"/>
        <v>0</v>
      </c>
      <c r="BU32" s="182">
        <f t="shared" si="45"/>
        <v>0</v>
      </c>
      <c r="BV32" s="175">
        <f t="shared" si="46"/>
        <v>0</v>
      </c>
      <c r="BW32" s="176">
        <f t="shared" si="47"/>
        <v>0</v>
      </c>
      <c r="BX32" s="193">
        <f t="shared" si="48"/>
        <v>0</v>
      </c>
      <c r="BY32" s="194">
        <f t="shared" si="49"/>
        <v>0</v>
      </c>
      <c r="BZ32" s="179">
        <f t="shared" si="50"/>
        <v>0</v>
      </c>
      <c r="CA32" s="180">
        <f t="shared" si="51"/>
        <v>0</v>
      </c>
      <c r="CB32" s="180">
        <f t="shared" si="52"/>
        <v>0</v>
      </c>
      <c r="CC32" s="180">
        <f t="shared" si="9"/>
        <v>0</v>
      </c>
      <c r="CD32" s="180">
        <f t="shared" si="53"/>
        <v>0</v>
      </c>
      <c r="CE32" s="180">
        <f t="shared" si="54"/>
        <v>0</v>
      </c>
      <c r="CF32" s="181">
        <f t="shared" si="55"/>
        <v>0</v>
      </c>
      <c r="CG32" s="195">
        <f t="shared" si="56"/>
        <v>0</v>
      </c>
      <c r="CH32" s="183"/>
      <c r="CI32" s="184"/>
      <c r="CJ32" s="184"/>
      <c r="CK32" s="174">
        <f t="shared" si="57"/>
        <v>0.83333333333333326</v>
      </c>
      <c r="CL32" s="227"/>
      <c r="CM32" s="354"/>
      <c r="CN32" s="418">
        <f>FEV!CK32</f>
        <v>3</v>
      </c>
      <c r="CO32" s="424">
        <f>FEV!CL32</f>
        <v>32</v>
      </c>
    </row>
    <row r="33" spans="1:93" ht="20.100000000000001" customHeight="1" thickBot="1" x14ac:dyDescent="0.3">
      <c r="A33" s="573" t="s">
        <v>192</v>
      </c>
      <c r="B33" s="572" t="s">
        <v>97</v>
      </c>
      <c r="C33" s="24" t="s">
        <v>287</v>
      </c>
      <c r="D33" s="565"/>
      <c r="E33" s="414" t="s">
        <v>24</v>
      </c>
      <c r="F33" s="433" t="s">
        <v>24</v>
      </c>
      <c r="G33" s="479" t="s">
        <v>49</v>
      </c>
      <c r="H33" s="479"/>
      <c r="I33" s="409" t="s">
        <v>24</v>
      </c>
      <c r="J33" s="409" t="s">
        <v>24</v>
      </c>
      <c r="K33" s="493"/>
      <c r="L33" s="477"/>
      <c r="M33" s="433" t="s">
        <v>24</v>
      </c>
      <c r="N33" s="409" t="s">
        <v>25</v>
      </c>
      <c r="O33" s="471"/>
      <c r="P33" s="471"/>
      <c r="Q33" s="409" t="s">
        <v>25</v>
      </c>
      <c r="R33" s="409" t="s">
        <v>25</v>
      </c>
      <c r="S33" s="428"/>
      <c r="T33" s="410" t="s">
        <v>25</v>
      </c>
      <c r="U33" s="410" t="s">
        <v>25</v>
      </c>
      <c r="V33" s="417"/>
      <c r="W33" s="428"/>
      <c r="X33" s="410" t="s">
        <v>24</v>
      </c>
      <c r="Y33" s="410" t="s">
        <v>25</v>
      </c>
      <c r="Z33" s="410"/>
      <c r="AA33" s="410"/>
      <c r="AB33" s="410" t="s">
        <v>24</v>
      </c>
      <c r="AC33" s="417" t="s">
        <v>25</v>
      </c>
      <c r="AD33" s="428"/>
      <c r="AE33" s="410"/>
      <c r="AF33" s="410" t="s">
        <v>24</v>
      </c>
      <c r="AG33" s="410" t="s">
        <v>25</v>
      </c>
      <c r="AH33" s="417"/>
      <c r="AI33" s="204">
        <f>COUNTIF($D33:AH33,"D")</f>
        <v>8</v>
      </c>
      <c r="AJ33" s="180">
        <f t="shared" si="11"/>
        <v>8</v>
      </c>
      <c r="AK33" s="180">
        <f t="shared" si="12"/>
        <v>0</v>
      </c>
      <c r="AL33" s="180">
        <f t="shared" si="13"/>
        <v>0</v>
      </c>
      <c r="AM33" s="180">
        <f t="shared" si="14"/>
        <v>0</v>
      </c>
      <c r="AN33" s="180">
        <f t="shared" si="15"/>
        <v>0</v>
      </c>
      <c r="AO33" s="180">
        <f t="shared" si="16"/>
        <v>0</v>
      </c>
      <c r="AP33" s="180">
        <f t="shared" si="17"/>
        <v>0</v>
      </c>
      <c r="AQ33" s="180">
        <f t="shared" si="18"/>
        <v>0</v>
      </c>
      <c r="AR33" s="180">
        <f t="shared" si="19"/>
        <v>0</v>
      </c>
      <c r="AS33" s="180">
        <f t="shared" si="20"/>
        <v>0</v>
      </c>
      <c r="AT33" s="180">
        <f t="shared" si="21"/>
        <v>0</v>
      </c>
      <c r="AU33" s="180">
        <f t="shared" si="22"/>
        <v>0</v>
      </c>
      <c r="AV33" s="180">
        <f t="shared" si="23"/>
        <v>0</v>
      </c>
      <c r="AW33" s="180">
        <f t="shared" si="24"/>
        <v>0</v>
      </c>
      <c r="AX33" s="180">
        <f t="shared" si="25"/>
        <v>0</v>
      </c>
      <c r="AY33" s="180">
        <f t="shared" si="26"/>
        <v>0</v>
      </c>
      <c r="AZ33" s="180">
        <f t="shared" si="27"/>
        <v>0</v>
      </c>
      <c r="BA33" s="181">
        <f t="shared" si="28"/>
        <v>16</v>
      </c>
      <c r="BB33" s="343"/>
      <c r="BC33" s="344">
        <f t="shared" si="29"/>
        <v>8</v>
      </c>
      <c r="BD33" s="342"/>
      <c r="BE33" s="339"/>
      <c r="BF33" s="175">
        <f t="shared" si="30"/>
        <v>0</v>
      </c>
      <c r="BG33" s="176">
        <f t="shared" si="31"/>
        <v>0</v>
      </c>
      <c r="BH33" s="177">
        <f t="shared" si="32"/>
        <v>0</v>
      </c>
      <c r="BI33" s="178">
        <f t="shared" si="33"/>
        <v>0</v>
      </c>
      <c r="BJ33" s="179">
        <f t="shared" si="34"/>
        <v>0</v>
      </c>
      <c r="BK33" s="180">
        <f t="shared" si="35"/>
        <v>1</v>
      </c>
      <c r="BL33" s="180">
        <f t="shared" si="36"/>
        <v>0</v>
      </c>
      <c r="BM33" s="180">
        <f t="shared" si="37"/>
        <v>0</v>
      </c>
      <c r="BN33" s="180">
        <f t="shared" si="38"/>
        <v>0</v>
      </c>
      <c r="BO33" s="180">
        <f t="shared" si="39"/>
        <v>0</v>
      </c>
      <c r="BP33" s="181">
        <f t="shared" si="40"/>
        <v>0</v>
      </c>
      <c r="BQ33" s="379">
        <f t="shared" si="41"/>
        <v>0.5</v>
      </c>
      <c r="BR33" s="179">
        <f t="shared" si="42"/>
        <v>0</v>
      </c>
      <c r="BS33" s="180">
        <f t="shared" si="43"/>
        <v>0</v>
      </c>
      <c r="BT33" s="181">
        <f t="shared" si="44"/>
        <v>0</v>
      </c>
      <c r="BU33" s="182">
        <f t="shared" si="45"/>
        <v>0</v>
      </c>
      <c r="BV33" s="175">
        <f t="shared" si="46"/>
        <v>0</v>
      </c>
      <c r="BW33" s="176">
        <f t="shared" si="47"/>
        <v>0</v>
      </c>
      <c r="BX33" s="193">
        <f t="shared" si="48"/>
        <v>0</v>
      </c>
      <c r="BY33" s="194">
        <f t="shared" si="49"/>
        <v>0</v>
      </c>
      <c r="BZ33" s="179">
        <f t="shared" si="50"/>
        <v>0</v>
      </c>
      <c r="CA33" s="180">
        <f t="shared" si="51"/>
        <v>0</v>
      </c>
      <c r="CB33" s="180">
        <f t="shared" si="52"/>
        <v>0</v>
      </c>
      <c r="CC33" s="180">
        <f t="shared" si="9"/>
        <v>0</v>
      </c>
      <c r="CD33" s="180">
        <f t="shared" si="53"/>
        <v>0</v>
      </c>
      <c r="CE33" s="180">
        <f t="shared" si="54"/>
        <v>0</v>
      </c>
      <c r="CF33" s="181">
        <f t="shared" si="55"/>
        <v>0</v>
      </c>
      <c r="CG33" s="195">
        <f t="shared" si="56"/>
        <v>0</v>
      </c>
      <c r="CH33" s="183"/>
      <c r="CI33" s="184"/>
      <c r="CJ33" s="184"/>
      <c r="CK33" s="174">
        <f t="shared" si="57"/>
        <v>0.5</v>
      </c>
      <c r="CL33" s="227"/>
      <c r="CM33" s="354"/>
      <c r="CN33" s="418">
        <f>FEV!CK33</f>
        <v>4</v>
      </c>
      <c r="CO33" s="424">
        <f>FEV!CL33</f>
        <v>48</v>
      </c>
    </row>
    <row r="34" spans="1:93" ht="20.100000000000001" customHeight="1" thickBot="1" x14ac:dyDescent="0.3">
      <c r="A34" s="573" t="s">
        <v>235</v>
      </c>
      <c r="B34" s="572" t="s">
        <v>77</v>
      </c>
      <c r="C34" s="24" t="s">
        <v>287</v>
      </c>
      <c r="D34" s="566" t="s">
        <v>50</v>
      </c>
      <c r="E34" s="414" t="s">
        <v>24</v>
      </c>
      <c r="F34" s="433" t="s">
        <v>25</v>
      </c>
      <c r="G34" s="479"/>
      <c r="H34" s="501"/>
      <c r="I34" s="409" t="s">
        <v>24</v>
      </c>
      <c r="J34" s="409" t="s">
        <v>24</v>
      </c>
      <c r="K34" s="493" t="s">
        <v>50</v>
      </c>
      <c r="L34" s="916"/>
      <c r="M34" s="433" t="s">
        <v>24</v>
      </c>
      <c r="N34" s="409" t="s">
        <v>25</v>
      </c>
      <c r="O34" s="471"/>
      <c r="P34" s="471"/>
      <c r="Q34" s="409" t="s">
        <v>343</v>
      </c>
      <c r="R34" s="409" t="s">
        <v>31</v>
      </c>
      <c r="S34" s="566" t="s">
        <v>50</v>
      </c>
      <c r="T34" s="412" t="s">
        <v>26</v>
      </c>
      <c r="U34" s="412" t="s">
        <v>25</v>
      </c>
      <c r="V34" s="441"/>
      <c r="W34" s="476"/>
      <c r="X34" s="412" t="s">
        <v>24</v>
      </c>
      <c r="Y34" s="412" t="s">
        <v>25</v>
      </c>
      <c r="Z34" s="475"/>
      <c r="AA34" s="475"/>
      <c r="AB34" s="412" t="s">
        <v>24</v>
      </c>
      <c r="AC34" s="429" t="s">
        <v>25</v>
      </c>
      <c r="AD34" s="476" t="s">
        <v>57</v>
      </c>
      <c r="AE34" s="432"/>
      <c r="AF34" s="412" t="s">
        <v>24</v>
      </c>
      <c r="AG34" s="412" t="s">
        <v>25</v>
      </c>
      <c r="AH34" s="563"/>
      <c r="AI34" s="204">
        <f>COUNTIF($D34:AH34,"D")</f>
        <v>7</v>
      </c>
      <c r="AJ34" s="180">
        <f t="shared" si="11"/>
        <v>6</v>
      </c>
      <c r="AK34" s="180">
        <f t="shared" si="12"/>
        <v>1</v>
      </c>
      <c r="AL34" s="180">
        <f t="shared" si="13"/>
        <v>0</v>
      </c>
      <c r="AM34" s="180">
        <f t="shared" si="14"/>
        <v>0</v>
      </c>
      <c r="AN34" s="180">
        <f t="shared" si="15"/>
        <v>0</v>
      </c>
      <c r="AO34" s="180">
        <f t="shared" si="16"/>
        <v>0</v>
      </c>
      <c r="AP34" s="180">
        <f t="shared" si="17"/>
        <v>1</v>
      </c>
      <c r="AQ34" s="180">
        <f t="shared" si="18"/>
        <v>0</v>
      </c>
      <c r="AR34" s="180">
        <f t="shared" si="19"/>
        <v>0</v>
      </c>
      <c r="AS34" s="180">
        <f t="shared" si="20"/>
        <v>0</v>
      </c>
      <c r="AT34" s="180">
        <f t="shared" si="21"/>
        <v>1</v>
      </c>
      <c r="AU34" s="180">
        <f t="shared" si="22"/>
        <v>0</v>
      </c>
      <c r="AV34" s="180">
        <f t="shared" si="23"/>
        <v>0</v>
      </c>
      <c r="AW34" s="180">
        <f t="shared" si="24"/>
        <v>0</v>
      </c>
      <c r="AX34" s="180">
        <f t="shared" si="25"/>
        <v>0</v>
      </c>
      <c r="AY34" s="180">
        <f t="shared" si="26"/>
        <v>0</v>
      </c>
      <c r="AZ34" s="180">
        <f t="shared" si="27"/>
        <v>0</v>
      </c>
      <c r="BA34" s="181">
        <f t="shared" si="28"/>
        <v>14</v>
      </c>
      <c r="BB34" s="343"/>
      <c r="BC34" s="344">
        <f t="shared" si="29"/>
        <v>6.833333333333333</v>
      </c>
      <c r="BD34" s="342"/>
      <c r="BE34" s="339"/>
      <c r="BF34" s="175">
        <f t="shared" si="30"/>
        <v>1</v>
      </c>
      <c r="BG34" s="176">
        <f t="shared" si="31"/>
        <v>0.5</v>
      </c>
      <c r="BH34" s="177">
        <f t="shared" si="32"/>
        <v>4.1666666666666664E-2</v>
      </c>
      <c r="BI34" s="178">
        <f t="shared" si="33"/>
        <v>0.45833333333333331</v>
      </c>
      <c r="BJ34" s="179">
        <f t="shared" si="34"/>
        <v>0</v>
      </c>
      <c r="BK34" s="180">
        <f t="shared" si="35"/>
        <v>0</v>
      </c>
      <c r="BL34" s="180">
        <f t="shared" si="36"/>
        <v>3</v>
      </c>
      <c r="BM34" s="180">
        <f t="shared" si="37"/>
        <v>0</v>
      </c>
      <c r="BN34" s="180">
        <f t="shared" si="38"/>
        <v>0</v>
      </c>
      <c r="BO34" s="180">
        <f t="shared" si="39"/>
        <v>0</v>
      </c>
      <c r="BP34" s="181">
        <f t="shared" si="40"/>
        <v>0</v>
      </c>
      <c r="BQ34" s="379">
        <f t="shared" si="41"/>
        <v>1.5</v>
      </c>
      <c r="BR34" s="179">
        <f t="shared" si="42"/>
        <v>0</v>
      </c>
      <c r="BS34" s="180">
        <f t="shared" si="43"/>
        <v>0</v>
      </c>
      <c r="BT34" s="181">
        <f t="shared" si="44"/>
        <v>0</v>
      </c>
      <c r="BU34" s="182">
        <f t="shared" si="45"/>
        <v>0</v>
      </c>
      <c r="BV34" s="175">
        <f t="shared" si="46"/>
        <v>0</v>
      </c>
      <c r="BW34" s="176">
        <f t="shared" si="47"/>
        <v>0</v>
      </c>
      <c r="BX34" s="193">
        <f t="shared" si="48"/>
        <v>0</v>
      </c>
      <c r="BY34" s="194">
        <f t="shared" si="49"/>
        <v>0</v>
      </c>
      <c r="BZ34" s="179">
        <f t="shared" si="50"/>
        <v>0</v>
      </c>
      <c r="CA34" s="180">
        <f t="shared" si="51"/>
        <v>0</v>
      </c>
      <c r="CB34" s="180">
        <f t="shared" si="52"/>
        <v>0</v>
      </c>
      <c r="CC34" s="180">
        <f t="shared" si="9"/>
        <v>0</v>
      </c>
      <c r="CD34" s="180">
        <f t="shared" si="53"/>
        <v>0</v>
      </c>
      <c r="CE34" s="180">
        <f t="shared" si="54"/>
        <v>0</v>
      </c>
      <c r="CF34" s="181">
        <f t="shared" si="55"/>
        <v>0</v>
      </c>
      <c r="CG34" s="195">
        <f t="shared" si="56"/>
        <v>0</v>
      </c>
      <c r="CH34" s="183"/>
      <c r="CI34" s="184"/>
      <c r="CJ34" s="184"/>
      <c r="CK34" s="174">
        <f t="shared" si="57"/>
        <v>2</v>
      </c>
      <c r="CL34" s="227"/>
      <c r="CM34" s="354"/>
      <c r="CN34" s="418">
        <f>FEV!CK34</f>
        <v>5</v>
      </c>
      <c r="CO34" s="424">
        <f>FEV!CL34</f>
        <v>60</v>
      </c>
    </row>
    <row r="35" spans="1:93" ht="20.100000000000001" customHeight="1" thickBot="1" x14ac:dyDescent="0.3">
      <c r="A35" s="573" t="s">
        <v>297</v>
      </c>
      <c r="B35" s="574" t="s">
        <v>104</v>
      </c>
      <c r="C35" s="24" t="s">
        <v>287</v>
      </c>
      <c r="D35" s="884"/>
      <c r="E35" s="417" t="s">
        <v>24</v>
      </c>
      <c r="F35" s="428" t="s">
        <v>25</v>
      </c>
      <c r="G35" s="410"/>
      <c r="H35" s="410"/>
      <c r="I35" s="410" t="s">
        <v>24</v>
      </c>
      <c r="J35" s="410" t="s">
        <v>24</v>
      </c>
      <c r="K35" s="87"/>
      <c r="L35" s="417" t="s">
        <v>61</v>
      </c>
      <c r="M35" s="428" t="s">
        <v>24</v>
      </c>
      <c r="N35" s="410" t="s">
        <v>25</v>
      </c>
      <c r="O35" s="410"/>
      <c r="P35" s="410"/>
      <c r="Q35" s="410" t="s">
        <v>25</v>
      </c>
      <c r="R35" s="410" t="s">
        <v>25</v>
      </c>
      <c r="S35" s="914" t="s">
        <v>50</v>
      </c>
      <c r="T35" s="409" t="s">
        <v>25</v>
      </c>
      <c r="U35" s="409" t="s">
        <v>25</v>
      </c>
      <c r="V35" s="478"/>
      <c r="W35" s="473"/>
      <c r="X35" s="409" t="s">
        <v>24</v>
      </c>
      <c r="Y35" s="409" t="s">
        <v>25</v>
      </c>
      <c r="Z35" s="471"/>
      <c r="AA35" s="471"/>
      <c r="AB35" s="409" t="s">
        <v>24</v>
      </c>
      <c r="AC35" s="414" t="s">
        <v>25</v>
      </c>
      <c r="AD35" s="473"/>
      <c r="AE35" s="501" t="s">
        <v>61</v>
      </c>
      <c r="AF35" s="409" t="s">
        <v>27</v>
      </c>
      <c r="AG35" s="409" t="s">
        <v>25</v>
      </c>
      <c r="AH35" s="392" t="s">
        <v>49</v>
      </c>
      <c r="AI35" s="204">
        <f>COUNTIF($D35:AH35,"D")</f>
        <v>6</v>
      </c>
      <c r="AJ35" s="180">
        <f t="shared" si="11"/>
        <v>9</v>
      </c>
      <c r="AK35" s="180">
        <f t="shared" si="12"/>
        <v>0</v>
      </c>
      <c r="AL35" s="180">
        <f t="shared" si="13"/>
        <v>1</v>
      </c>
      <c r="AM35" s="180">
        <f t="shared" si="14"/>
        <v>0</v>
      </c>
      <c r="AN35" s="180">
        <f t="shared" si="15"/>
        <v>0</v>
      </c>
      <c r="AO35" s="180">
        <f t="shared" si="16"/>
        <v>0</v>
      </c>
      <c r="AP35" s="180">
        <f t="shared" si="17"/>
        <v>0</v>
      </c>
      <c r="AQ35" s="180">
        <f t="shared" si="18"/>
        <v>0</v>
      </c>
      <c r="AR35" s="180">
        <f t="shared" si="19"/>
        <v>0</v>
      </c>
      <c r="AS35" s="180">
        <f t="shared" si="20"/>
        <v>0</v>
      </c>
      <c r="AT35" s="180">
        <f t="shared" si="21"/>
        <v>0</v>
      </c>
      <c r="AU35" s="180">
        <f t="shared" si="22"/>
        <v>0</v>
      </c>
      <c r="AV35" s="180">
        <f t="shared" si="23"/>
        <v>0</v>
      </c>
      <c r="AW35" s="180">
        <f t="shared" si="24"/>
        <v>0</v>
      </c>
      <c r="AX35" s="180">
        <f t="shared" si="25"/>
        <v>0</v>
      </c>
      <c r="AY35" s="180">
        <f t="shared" si="26"/>
        <v>0</v>
      </c>
      <c r="AZ35" s="180">
        <f t="shared" si="27"/>
        <v>0</v>
      </c>
      <c r="BA35" s="181">
        <f t="shared" si="28"/>
        <v>16</v>
      </c>
      <c r="BB35" s="343"/>
      <c r="BC35" s="344">
        <f t="shared" si="29"/>
        <v>8</v>
      </c>
      <c r="BD35" s="342"/>
      <c r="BE35" s="339"/>
      <c r="BF35" s="175">
        <f t="shared" si="30"/>
        <v>2</v>
      </c>
      <c r="BG35" s="176">
        <f t="shared" si="31"/>
        <v>1</v>
      </c>
      <c r="BH35" s="177">
        <f t="shared" si="32"/>
        <v>8.3333333333333329E-2</v>
      </c>
      <c r="BI35" s="178">
        <f t="shared" si="33"/>
        <v>0.91666666666666663</v>
      </c>
      <c r="BJ35" s="179">
        <f t="shared" si="34"/>
        <v>0</v>
      </c>
      <c r="BK35" s="180">
        <f t="shared" si="35"/>
        <v>1</v>
      </c>
      <c r="BL35" s="180">
        <f t="shared" si="36"/>
        <v>1</v>
      </c>
      <c r="BM35" s="180">
        <f t="shared" si="37"/>
        <v>0</v>
      </c>
      <c r="BN35" s="180">
        <f t="shared" si="38"/>
        <v>0</v>
      </c>
      <c r="BO35" s="180">
        <f t="shared" si="39"/>
        <v>0</v>
      </c>
      <c r="BP35" s="181">
        <f t="shared" si="40"/>
        <v>0</v>
      </c>
      <c r="BQ35" s="379">
        <f t="shared" si="41"/>
        <v>1</v>
      </c>
      <c r="BR35" s="179">
        <f t="shared" si="42"/>
        <v>0</v>
      </c>
      <c r="BS35" s="180">
        <f t="shared" si="43"/>
        <v>0</v>
      </c>
      <c r="BT35" s="181">
        <f t="shared" si="44"/>
        <v>0</v>
      </c>
      <c r="BU35" s="182">
        <f t="shared" si="45"/>
        <v>0</v>
      </c>
      <c r="BV35" s="175">
        <f t="shared" si="46"/>
        <v>0</v>
      </c>
      <c r="BW35" s="176">
        <f t="shared" si="47"/>
        <v>0</v>
      </c>
      <c r="BX35" s="193">
        <f t="shared" si="48"/>
        <v>0</v>
      </c>
      <c r="BY35" s="194">
        <f t="shared" si="49"/>
        <v>0</v>
      </c>
      <c r="BZ35" s="179">
        <f t="shared" si="50"/>
        <v>0</v>
      </c>
      <c r="CA35" s="180">
        <f t="shared" si="51"/>
        <v>0</v>
      </c>
      <c r="CB35" s="180">
        <f t="shared" si="52"/>
        <v>0</v>
      </c>
      <c r="CC35" s="180">
        <f t="shared" si="9"/>
        <v>0</v>
      </c>
      <c r="CD35" s="180">
        <f t="shared" si="53"/>
        <v>0</v>
      </c>
      <c r="CE35" s="180">
        <f t="shared" si="54"/>
        <v>0</v>
      </c>
      <c r="CF35" s="181">
        <f t="shared" si="55"/>
        <v>0</v>
      </c>
      <c r="CG35" s="195">
        <f t="shared" si="56"/>
        <v>0</v>
      </c>
      <c r="CH35" s="183"/>
      <c r="CI35" s="184"/>
      <c r="CJ35" s="184"/>
      <c r="CK35" s="174">
        <f t="shared" si="57"/>
        <v>2</v>
      </c>
      <c r="CL35" s="227"/>
      <c r="CM35" s="354"/>
      <c r="CN35" s="418">
        <f>FEV!CK35</f>
        <v>5</v>
      </c>
      <c r="CO35" s="424">
        <f>FEV!CL35</f>
        <v>60</v>
      </c>
    </row>
    <row r="36" spans="1:93" ht="20.100000000000001" customHeight="1" thickBot="1" x14ac:dyDescent="0.3">
      <c r="A36" s="573" t="s">
        <v>99</v>
      </c>
      <c r="B36" s="572" t="s">
        <v>108</v>
      </c>
      <c r="C36" s="24" t="s">
        <v>3</v>
      </c>
      <c r="D36" s="566"/>
      <c r="E36" s="429" t="s">
        <v>24</v>
      </c>
      <c r="F36" s="434" t="s">
        <v>26</v>
      </c>
      <c r="G36" s="432"/>
      <c r="H36" s="412" t="s">
        <v>35</v>
      </c>
      <c r="I36" s="412" t="s">
        <v>24</v>
      </c>
      <c r="J36" s="412"/>
      <c r="K36" s="427"/>
      <c r="L36" s="480"/>
      <c r="M36" s="434" t="s">
        <v>24</v>
      </c>
      <c r="N36" s="412" t="s">
        <v>24</v>
      </c>
      <c r="O36" s="475"/>
      <c r="P36" s="475"/>
      <c r="Q36" s="412" t="s">
        <v>26</v>
      </c>
      <c r="R36" s="412" t="s">
        <v>25</v>
      </c>
      <c r="S36" s="566" t="s">
        <v>31</v>
      </c>
      <c r="T36" s="412" t="s">
        <v>32</v>
      </c>
      <c r="U36" s="412" t="s">
        <v>32</v>
      </c>
      <c r="V36" s="497"/>
      <c r="W36" s="534" t="s">
        <v>48</v>
      </c>
      <c r="X36" s="412" t="s">
        <v>24</v>
      </c>
      <c r="Y36" s="412" t="s">
        <v>26</v>
      </c>
      <c r="Z36" s="475"/>
      <c r="AA36" s="475" t="s">
        <v>26</v>
      </c>
      <c r="AB36" s="412" t="s">
        <v>24</v>
      </c>
      <c r="AC36" s="429" t="s">
        <v>31</v>
      </c>
      <c r="AD36" s="476"/>
      <c r="AE36" s="426"/>
      <c r="AF36" s="412" t="s">
        <v>24</v>
      </c>
      <c r="AG36" s="412" t="s">
        <v>24</v>
      </c>
      <c r="AH36" s="563" t="s">
        <v>57</v>
      </c>
      <c r="AI36" s="204">
        <f>COUNTIF($D36:AH36,"D")</f>
        <v>8</v>
      </c>
      <c r="AJ36" s="180">
        <f t="shared" si="11"/>
        <v>1</v>
      </c>
      <c r="AK36" s="180">
        <f t="shared" si="12"/>
        <v>4</v>
      </c>
      <c r="AL36" s="180">
        <f t="shared" si="13"/>
        <v>0</v>
      </c>
      <c r="AM36" s="180">
        <f t="shared" si="14"/>
        <v>0</v>
      </c>
      <c r="AN36" s="180">
        <f t="shared" si="15"/>
        <v>0</v>
      </c>
      <c r="AO36" s="180">
        <f t="shared" si="16"/>
        <v>0</v>
      </c>
      <c r="AP36" s="180">
        <f t="shared" si="17"/>
        <v>2</v>
      </c>
      <c r="AQ36" s="180">
        <f t="shared" si="18"/>
        <v>2</v>
      </c>
      <c r="AR36" s="180">
        <f t="shared" si="19"/>
        <v>0</v>
      </c>
      <c r="AS36" s="180">
        <f t="shared" si="20"/>
        <v>0</v>
      </c>
      <c r="AT36" s="180">
        <f t="shared" si="21"/>
        <v>1</v>
      </c>
      <c r="AU36" s="180">
        <f t="shared" si="22"/>
        <v>0</v>
      </c>
      <c r="AV36" s="180">
        <f t="shared" si="23"/>
        <v>0</v>
      </c>
      <c r="AW36" s="180">
        <f t="shared" si="24"/>
        <v>0</v>
      </c>
      <c r="AX36" s="180">
        <f t="shared" si="25"/>
        <v>0</v>
      </c>
      <c r="AY36" s="180">
        <f t="shared" si="26"/>
        <v>0</v>
      </c>
      <c r="AZ36" s="180">
        <f t="shared" si="27"/>
        <v>0</v>
      </c>
      <c r="BA36" s="181">
        <f t="shared" si="28"/>
        <v>15</v>
      </c>
      <c r="BB36" s="343"/>
      <c r="BC36" s="344">
        <f t="shared" si="29"/>
        <v>4.833333333333333</v>
      </c>
      <c r="BD36" s="342"/>
      <c r="BE36" s="339"/>
      <c r="BF36" s="175">
        <f t="shared" si="30"/>
        <v>1</v>
      </c>
      <c r="BG36" s="176">
        <f t="shared" si="31"/>
        <v>0.5</v>
      </c>
      <c r="BH36" s="177">
        <f t="shared" si="32"/>
        <v>4.1666666666666664E-2</v>
      </c>
      <c r="BI36" s="178">
        <f t="shared" si="33"/>
        <v>0.45833333333333331</v>
      </c>
      <c r="BJ36" s="179">
        <f t="shared" si="34"/>
        <v>1</v>
      </c>
      <c r="BK36" s="180">
        <f t="shared" si="35"/>
        <v>0</v>
      </c>
      <c r="BL36" s="180">
        <f t="shared" si="36"/>
        <v>0</v>
      </c>
      <c r="BM36" s="180">
        <f t="shared" si="37"/>
        <v>0</v>
      </c>
      <c r="BN36" s="180">
        <f t="shared" si="38"/>
        <v>0</v>
      </c>
      <c r="BO36" s="180">
        <f t="shared" si="39"/>
        <v>0</v>
      </c>
      <c r="BP36" s="181">
        <f t="shared" si="40"/>
        <v>0</v>
      </c>
      <c r="BQ36" s="379">
        <f t="shared" si="41"/>
        <v>0.5</v>
      </c>
      <c r="BR36" s="179">
        <f t="shared" si="42"/>
        <v>0</v>
      </c>
      <c r="BS36" s="180">
        <f t="shared" si="43"/>
        <v>0</v>
      </c>
      <c r="BT36" s="181">
        <f t="shared" si="44"/>
        <v>0</v>
      </c>
      <c r="BU36" s="182">
        <f t="shared" si="45"/>
        <v>0</v>
      </c>
      <c r="BV36" s="175">
        <f t="shared" si="46"/>
        <v>0</v>
      </c>
      <c r="BW36" s="176">
        <f t="shared" si="47"/>
        <v>0</v>
      </c>
      <c r="BX36" s="193">
        <f t="shared" si="48"/>
        <v>0</v>
      </c>
      <c r="BY36" s="194">
        <f t="shared" si="49"/>
        <v>0</v>
      </c>
      <c r="BZ36" s="179">
        <f t="shared" si="50"/>
        <v>0</v>
      </c>
      <c r="CA36" s="180">
        <f t="shared" si="51"/>
        <v>0</v>
      </c>
      <c r="CB36" s="180">
        <f t="shared" si="52"/>
        <v>0</v>
      </c>
      <c r="CC36" s="180">
        <f t="shared" si="9"/>
        <v>0</v>
      </c>
      <c r="CD36" s="180">
        <f t="shared" si="53"/>
        <v>0</v>
      </c>
      <c r="CE36" s="180">
        <f t="shared" si="54"/>
        <v>0</v>
      </c>
      <c r="CF36" s="181">
        <f t="shared" si="55"/>
        <v>0</v>
      </c>
      <c r="CG36" s="195">
        <f t="shared" si="56"/>
        <v>0</v>
      </c>
      <c r="CH36" s="183"/>
      <c r="CI36" s="184"/>
      <c r="CJ36" s="184"/>
      <c r="CK36" s="174">
        <f t="shared" si="57"/>
        <v>1</v>
      </c>
      <c r="CL36" s="227"/>
      <c r="CM36" s="354"/>
      <c r="CN36" s="418">
        <f>FEV!CK36</f>
        <v>4</v>
      </c>
      <c r="CO36" s="424">
        <f>FEV!CL36</f>
        <v>48</v>
      </c>
    </row>
    <row r="37" spans="1:93" ht="20.100000000000001" customHeight="1" thickBot="1" x14ac:dyDescent="0.3">
      <c r="A37" s="573" t="s">
        <v>101</v>
      </c>
      <c r="B37" s="572" t="s">
        <v>110</v>
      </c>
      <c r="C37" s="24" t="s">
        <v>3</v>
      </c>
      <c r="D37" s="565"/>
      <c r="E37" s="429" t="s">
        <v>24</v>
      </c>
      <c r="F37" s="434" t="s">
        <v>25</v>
      </c>
      <c r="G37" s="432"/>
      <c r="H37" s="432"/>
      <c r="I37" s="412" t="s">
        <v>24</v>
      </c>
      <c r="J37" s="412" t="s">
        <v>24</v>
      </c>
      <c r="K37" s="427"/>
      <c r="L37" s="480"/>
      <c r="M37" s="434" t="s">
        <v>24</v>
      </c>
      <c r="N37" s="412" t="s">
        <v>25</v>
      </c>
      <c r="O37" s="475"/>
      <c r="P37" s="475"/>
      <c r="Q37" s="412" t="s">
        <v>25</v>
      </c>
      <c r="R37" s="412" t="s">
        <v>25</v>
      </c>
      <c r="S37" s="566"/>
      <c r="T37" s="412" t="s">
        <v>25</v>
      </c>
      <c r="U37" s="412" t="s">
        <v>25</v>
      </c>
      <c r="V37" s="441"/>
      <c r="W37" s="476"/>
      <c r="X37" s="412" t="s">
        <v>24</v>
      </c>
      <c r="Y37" s="412" t="s">
        <v>25</v>
      </c>
      <c r="Z37" s="475" t="s">
        <v>49</v>
      </c>
      <c r="AA37" s="475"/>
      <c r="AB37" s="412" t="s">
        <v>24</v>
      </c>
      <c r="AC37" s="429" t="s">
        <v>25</v>
      </c>
      <c r="AD37" s="476"/>
      <c r="AE37" s="432"/>
      <c r="AF37" s="412" t="s">
        <v>24</v>
      </c>
      <c r="AG37" s="412" t="s">
        <v>25</v>
      </c>
      <c r="AH37" s="563"/>
      <c r="AI37" s="204">
        <f>COUNTIF($D37:AH37,"D")</f>
        <v>7</v>
      </c>
      <c r="AJ37" s="180">
        <f t="shared" si="11"/>
        <v>9</v>
      </c>
      <c r="AK37" s="180">
        <f t="shared" si="12"/>
        <v>0</v>
      </c>
      <c r="AL37" s="180">
        <f t="shared" si="13"/>
        <v>0</v>
      </c>
      <c r="AM37" s="180">
        <f t="shared" si="14"/>
        <v>0</v>
      </c>
      <c r="AN37" s="180">
        <f t="shared" si="15"/>
        <v>0</v>
      </c>
      <c r="AO37" s="180">
        <f t="shared" si="16"/>
        <v>0</v>
      </c>
      <c r="AP37" s="180">
        <f t="shared" si="17"/>
        <v>0</v>
      </c>
      <c r="AQ37" s="180">
        <f t="shared" si="18"/>
        <v>0</v>
      </c>
      <c r="AR37" s="180">
        <f t="shared" si="19"/>
        <v>0</v>
      </c>
      <c r="AS37" s="180">
        <f t="shared" si="20"/>
        <v>0</v>
      </c>
      <c r="AT37" s="180">
        <f t="shared" si="21"/>
        <v>0</v>
      </c>
      <c r="AU37" s="180">
        <f t="shared" si="22"/>
        <v>0</v>
      </c>
      <c r="AV37" s="180">
        <f t="shared" si="23"/>
        <v>0</v>
      </c>
      <c r="AW37" s="180">
        <f t="shared" si="24"/>
        <v>0</v>
      </c>
      <c r="AX37" s="180">
        <f t="shared" si="25"/>
        <v>0</v>
      </c>
      <c r="AY37" s="180">
        <f t="shared" si="26"/>
        <v>0</v>
      </c>
      <c r="AZ37" s="180">
        <f t="shared" si="27"/>
        <v>0</v>
      </c>
      <c r="BA37" s="181">
        <f t="shared" si="28"/>
        <v>16</v>
      </c>
      <c r="BB37" s="343"/>
      <c r="BC37" s="344">
        <f t="shared" si="29"/>
        <v>8</v>
      </c>
      <c r="BD37" s="342"/>
      <c r="BE37" s="339"/>
      <c r="BF37" s="175">
        <f t="shared" si="30"/>
        <v>0</v>
      </c>
      <c r="BG37" s="176">
        <f t="shared" si="31"/>
        <v>0</v>
      </c>
      <c r="BH37" s="177">
        <f t="shared" si="32"/>
        <v>0</v>
      </c>
      <c r="BI37" s="178">
        <f t="shared" si="33"/>
        <v>0</v>
      </c>
      <c r="BJ37" s="179">
        <f t="shared" si="34"/>
        <v>0</v>
      </c>
      <c r="BK37" s="180">
        <f t="shared" si="35"/>
        <v>1</v>
      </c>
      <c r="BL37" s="180">
        <f t="shared" si="36"/>
        <v>0</v>
      </c>
      <c r="BM37" s="180">
        <f t="shared" si="37"/>
        <v>0</v>
      </c>
      <c r="BN37" s="180">
        <f t="shared" si="38"/>
        <v>0</v>
      </c>
      <c r="BO37" s="180">
        <f t="shared" si="39"/>
        <v>0</v>
      </c>
      <c r="BP37" s="181">
        <f t="shared" si="40"/>
        <v>0</v>
      </c>
      <c r="BQ37" s="379">
        <f t="shared" si="41"/>
        <v>0.5</v>
      </c>
      <c r="BR37" s="179">
        <f t="shared" si="42"/>
        <v>0</v>
      </c>
      <c r="BS37" s="180">
        <f t="shared" si="43"/>
        <v>0</v>
      </c>
      <c r="BT37" s="181">
        <f t="shared" si="44"/>
        <v>0</v>
      </c>
      <c r="BU37" s="182">
        <f t="shared" si="45"/>
        <v>0</v>
      </c>
      <c r="BV37" s="175">
        <f t="shared" si="46"/>
        <v>0</v>
      </c>
      <c r="BW37" s="176">
        <f t="shared" si="47"/>
        <v>0</v>
      </c>
      <c r="BX37" s="193">
        <f t="shared" si="48"/>
        <v>0</v>
      </c>
      <c r="BY37" s="194">
        <f t="shared" si="49"/>
        <v>0</v>
      </c>
      <c r="BZ37" s="179">
        <f t="shared" si="50"/>
        <v>0</v>
      </c>
      <c r="CA37" s="180">
        <f t="shared" si="51"/>
        <v>0</v>
      </c>
      <c r="CB37" s="180">
        <f t="shared" si="52"/>
        <v>0</v>
      </c>
      <c r="CC37" s="180">
        <f t="shared" si="9"/>
        <v>0</v>
      </c>
      <c r="CD37" s="180">
        <f t="shared" si="53"/>
        <v>0</v>
      </c>
      <c r="CE37" s="180">
        <f t="shared" si="54"/>
        <v>0</v>
      </c>
      <c r="CF37" s="181">
        <f t="shared" si="55"/>
        <v>0</v>
      </c>
      <c r="CG37" s="195">
        <f t="shared" si="56"/>
        <v>0</v>
      </c>
      <c r="CH37" s="183"/>
      <c r="CI37" s="184"/>
      <c r="CJ37" s="184"/>
      <c r="CK37" s="174">
        <f t="shared" si="57"/>
        <v>0.5</v>
      </c>
      <c r="CL37" s="227"/>
      <c r="CM37" s="354"/>
      <c r="CN37" s="418">
        <f>FEV!CK37</f>
        <v>3</v>
      </c>
      <c r="CO37" s="424">
        <f>FEV!CL37</f>
        <v>36</v>
      </c>
    </row>
    <row r="38" spans="1:93" ht="20.100000000000001" customHeight="1" thickBot="1" x14ac:dyDescent="0.3">
      <c r="A38" s="573" t="s">
        <v>103</v>
      </c>
      <c r="B38" s="572" t="s">
        <v>168</v>
      </c>
      <c r="C38" s="24" t="s">
        <v>3</v>
      </c>
      <c r="D38" s="566"/>
      <c r="E38" s="429" t="s">
        <v>24</v>
      </c>
      <c r="F38" s="434" t="s">
        <v>25</v>
      </c>
      <c r="G38" s="432"/>
      <c r="H38" s="432"/>
      <c r="I38" s="412" t="s">
        <v>24</v>
      </c>
      <c r="J38" s="412" t="s">
        <v>31</v>
      </c>
      <c r="K38" s="427"/>
      <c r="L38" s="480"/>
      <c r="M38" s="434" t="s">
        <v>27</v>
      </c>
      <c r="N38" s="412" t="s">
        <v>25</v>
      </c>
      <c r="O38" s="475"/>
      <c r="P38" s="475"/>
      <c r="Q38" s="412" t="s">
        <v>24</v>
      </c>
      <c r="R38" s="412" t="s">
        <v>58</v>
      </c>
      <c r="S38" s="566" t="s">
        <v>50</v>
      </c>
      <c r="T38" s="412" t="s">
        <v>25</v>
      </c>
      <c r="U38" s="412" t="s">
        <v>25</v>
      </c>
      <c r="V38" s="441"/>
      <c r="W38" s="476"/>
      <c r="X38" s="412" t="s">
        <v>24</v>
      </c>
      <c r="Y38" s="412" t="s">
        <v>25</v>
      </c>
      <c r="Z38" s="475" t="s">
        <v>49</v>
      </c>
      <c r="AA38" s="475"/>
      <c r="AB38" s="412" t="s">
        <v>24</v>
      </c>
      <c r="AC38" s="429" t="s">
        <v>25</v>
      </c>
      <c r="AD38" s="476"/>
      <c r="AE38" s="432"/>
      <c r="AF38" s="412" t="s">
        <v>24</v>
      </c>
      <c r="AG38" s="412" t="s">
        <v>25</v>
      </c>
      <c r="AH38" s="563"/>
      <c r="AI38" s="204">
        <f>COUNTIF($D38:AH38,"D")</f>
        <v>6</v>
      </c>
      <c r="AJ38" s="180">
        <f t="shared" si="11"/>
        <v>7</v>
      </c>
      <c r="AK38" s="180">
        <f t="shared" si="12"/>
        <v>0</v>
      </c>
      <c r="AL38" s="180">
        <f t="shared" si="13"/>
        <v>1</v>
      </c>
      <c r="AM38" s="180">
        <f t="shared" si="14"/>
        <v>0</v>
      </c>
      <c r="AN38" s="180">
        <f t="shared" si="15"/>
        <v>0</v>
      </c>
      <c r="AO38" s="180">
        <f t="shared" si="16"/>
        <v>0</v>
      </c>
      <c r="AP38" s="180">
        <f t="shared" si="17"/>
        <v>1</v>
      </c>
      <c r="AQ38" s="180">
        <f t="shared" si="18"/>
        <v>0</v>
      </c>
      <c r="AR38" s="180">
        <f t="shared" si="19"/>
        <v>0</v>
      </c>
      <c r="AS38" s="180">
        <f t="shared" si="20"/>
        <v>0</v>
      </c>
      <c r="AT38" s="180">
        <f t="shared" si="21"/>
        <v>0</v>
      </c>
      <c r="AU38" s="180">
        <f t="shared" si="22"/>
        <v>0</v>
      </c>
      <c r="AV38" s="180">
        <f t="shared" si="23"/>
        <v>0</v>
      </c>
      <c r="AW38" s="180">
        <f t="shared" si="24"/>
        <v>0</v>
      </c>
      <c r="AX38" s="180">
        <f t="shared" si="25"/>
        <v>0</v>
      </c>
      <c r="AY38" s="180">
        <f t="shared" si="26"/>
        <v>0</v>
      </c>
      <c r="AZ38" s="180">
        <f t="shared" si="27"/>
        <v>0</v>
      </c>
      <c r="BA38" s="181">
        <f t="shared" si="28"/>
        <v>14</v>
      </c>
      <c r="BB38" s="343"/>
      <c r="BC38" s="344">
        <f t="shared" si="29"/>
        <v>7</v>
      </c>
      <c r="BD38" s="342"/>
      <c r="BE38" s="339"/>
      <c r="BF38" s="175">
        <f t="shared" si="30"/>
        <v>0</v>
      </c>
      <c r="BG38" s="176">
        <f t="shared" si="31"/>
        <v>0</v>
      </c>
      <c r="BH38" s="177">
        <f t="shared" si="32"/>
        <v>0</v>
      </c>
      <c r="BI38" s="178">
        <f t="shared" si="33"/>
        <v>0</v>
      </c>
      <c r="BJ38" s="179">
        <f t="shared" si="34"/>
        <v>0</v>
      </c>
      <c r="BK38" s="180">
        <f t="shared" si="35"/>
        <v>1</v>
      </c>
      <c r="BL38" s="180">
        <f t="shared" si="36"/>
        <v>1</v>
      </c>
      <c r="BM38" s="180">
        <f t="shared" si="37"/>
        <v>0</v>
      </c>
      <c r="BN38" s="180">
        <f t="shared" si="38"/>
        <v>0</v>
      </c>
      <c r="BO38" s="180">
        <f t="shared" si="39"/>
        <v>0</v>
      </c>
      <c r="BP38" s="181">
        <f t="shared" si="40"/>
        <v>0</v>
      </c>
      <c r="BQ38" s="379">
        <f t="shared" si="41"/>
        <v>1</v>
      </c>
      <c r="BR38" s="179">
        <f t="shared" si="42"/>
        <v>0</v>
      </c>
      <c r="BS38" s="180">
        <f t="shared" si="43"/>
        <v>0</v>
      </c>
      <c r="BT38" s="181">
        <f t="shared" si="44"/>
        <v>0</v>
      </c>
      <c r="BU38" s="182">
        <f t="shared" si="45"/>
        <v>0</v>
      </c>
      <c r="BV38" s="175">
        <f t="shared" si="46"/>
        <v>0</v>
      </c>
      <c r="BW38" s="176">
        <f t="shared" si="47"/>
        <v>0</v>
      </c>
      <c r="BX38" s="193">
        <f t="shared" si="48"/>
        <v>0</v>
      </c>
      <c r="BY38" s="194">
        <f t="shared" si="49"/>
        <v>0</v>
      </c>
      <c r="BZ38" s="179">
        <f t="shared" si="50"/>
        <v>0</v>
      </c>
      <c r="CA38" s="180">
        <f t="shared" si="51"/>
        <v>0</v>
      </c>
      <c r="CB38" s="180">
        <f t="shared" si="52"/>
        <v>0</v>
      </c>
      <c r="CC38" s="180">
        <f t="shared" si="9"/>
        <v>0</v>
      </c>
      <c r="CD38" s="180">
        <f t="shared" si="53"/>
        <v>0</v>
      </c>
      <c r="CE38" s="180">
        <f t="shared" si="54"/>
        <v>0</v>
      </c>
      <c r="CF38" s="181">
        <f t="shared" si="55"/>
        <v>0</v>
      </c>
      <c r="CG38" s="195">
        <f t="shared" si="56"/>
        <v>0</v>
      </c>
      <c r="CH38" s="183"/>
      <c r="CI38" s="184"/>
      <c r="CJ38" s="184"/>
      <c r="CK38" s="174">
        <f t="shared" si="57"/>
        <v>1</v>
      </c>
      <c r="CL38" s="227"/>
      <c r="CM38" s="354"/>
      <c r="CN38" s="418">
        <f>FEV!CK38</f>
        <v>4</v>
      </c>
      <c r="CO38" s="424">
        <f>FEV!CL38</f>
        <v>48</v>
      </c>
    </row>
    <row r="39" spans="1:93" ht="20.100000000000001" customHeight="1" thickBot="1" x14ac:dyDescent="0.3">
      <c r="A39" s="573" t="s">
        <v>105</v>
      </c>
      <c r="B39" s="572" t="s">
        <v>88</v>
      </c>
      <c r="C39" s="24" t="s">
        <v>3</v>
      </c>
      <c r="D39" s="566" t="s">
        <v>50</v>
      </c>
      <c r="E39" s="429" t="s">
        <v>24</v>
      </c>
      <c r="F39" s="888" t="s">
        <v>25</v>
      </c>
      <c r="G39" s="426"/>
      <c r="H39" s="426"/>
      <c r="I39" s="412" t="s">
        <v>58</v>
      </c>
      <c r="J39" s="412" t="s">
        <v>58</v>
      </c>
      <c r="K39" s="426"/>
      <c r="L39" s="480"/>
      <c r="M39" s="434" t="s">
        <v>31</v>
      </c>
      <c r="N39" s="412" t="s">
        <v>31</v>
      </c>
      <c r="O39" s="475"/>
      <c r="P39" s="475" t="s">
        <v>26</v>
      </c>
      <c r="Q39" s="412" t="s">
        <v>25</v>
      </c>
      <c r="R39" s="412" t="s">
        <v>25</v>
      </c>
      <c r="S39" s="434" t="s">
        <v>24</v>
      </c>
      <c r="T39" s="412" t="s">
        <v>24</v>
      </c>
      <c r="U39" s="427"/>
      <c r="V39" s="480"/>
      <c r="W39" s="434" t="s">
        <v>24</v>
      </c>
      <c r="X39" s="412" t="s">
        <v>26</v>
      </c>
      <c r="Y39" s="475"/>
      <c r="Z39" s="475"/>
      <c r="AA39" s="412" t="s">
        <v>25</v>
      </c>
      <c r="AB39" s="412" t="s">
        <v>25</v>
      </c>
      <c r="AC39" s="441"/>
      <c r="AD39" s="476"/>
      <c r="AE39" s="412" t="s">
        <v>24</v>
      </c>
      <c r="AF39" s="412" t="s">
        <v>25</v>
      </c>
      <c r="AG39" s="475"/>
      <c r="AH39" s="563"/>
      <c r="AI39" s="204">
        <f>COUNTIF($D39:AH39,"D")</f>
        <v>5</v>
      </c>
      <c r="AJ39" s="180">
        <f t="shared" si="11"/>
        <v>6</v>
      </c>
      <c r="AK39" s="180">
        <f t="shared" si="12"/>
        <v>2</v>
      </c>
      <c r="AL39" s="180">
        <f t="shared" si="13"/>
        <v>0</v>
      </c>
      <c r="AM39" s="180">
        <f t="shared" si="14"/>
        <v>0</v>
      </c>
      <c r="AN39" s="180">
        <f t="shared" si="15"/>
        <v>0</v>
      </c>
      <c r="AO39" s="180">
        <f t="shared" si="16"/>
        <v>0</v>
      </c>
      <c r="AP39" s="180">
        <f t="shared" si="17"/>
        <v>2</v>
      </c>
      <c r="AQ39" s="180">
        <f t="shared" si="18"/>
        <v>0</v>
      </c>
      <c r="AR39" s="180">
        <f t="shared" si="19"/>
        <v>0</v>
      </c>
      <c r="AS39" s="180">
        <f t="shared" si="20"/>
        <v>0</v>
      </c>
      <c r="AT39" s="180">
        <f t="shared" si="21"/>
        <v>0</v>
      </c>
      <c r="AU39" s="180">
        <f t="shared" si="22"/>
        <v>0</v>
      </c>
      <c r="AV39" s="180">
        <f t="shared" si="23"/>
        <v>0</v>
      </c>
      <c r="AW39" s="180">
        <f t="shared" si="24"/>
        <v>0</v>
      </c>
      <c r="AX39" s="180">
        <f t="shared" si="25"/>
        <v>0</v>
      </c>
      <c r="AY39" s="180">
        <f t="shared" si="26"/>
        <v>0</v>
      </c>
      <c r="AZ39" s="180">
        <f t="shared" si="27"/>
        <v>0</v>
      </c>
      <c r="BA39" s="181">
        <f t="shared" si="28"/>
        <v>13</v>
      </c>
      <c r="BB39" s="343"/>
      <c r="BC39" s="344">
        <f t="shared" si="29"/>
        <v>5.5</v>
      </c>
      <c r="BD39" s="342"/>
      <c r="BE39" s="339"/>
      <c r="BF39" s="175">
        <f t="shared" si="30"/>
        <v>0</v>
      </c>
      <c r="BG39" s="176">
        <f t="shared" si="31"/>
        <v>0</v>
      </c>
      <c r="BH39" s="177">
        <f t="shared" si="32"/>
        <v>0</v>
      </c>
      <c r="BI39" s="178">
        <f t="shared" si="33"/>
        <v>0</v>
      </c>
      <c r="BJ39" s="179">
        <f t="shared" si="34"/>
        <v>0</v>
      </c>
      <c r="BK39" s="180">
        <f t="shared" si="35"/>
        <v>0</v>
      </c>
      <c r="BL39" s="180">
        <f t="shared" si="36"/>
        <v>1</v>
      </c>
      <c r="BM39" s="180">
        <f t="shared" si="37"/>
        <v>0</v>
      </c>
      <c r="BN39" s="180">
        <f t="shared" si="38"/>
        <v>0</v>
      </c>
      <c r="BO39" s="180">
        <f t="shared" si="39"/>
        <v>0</v>
      </c>
      <c r="BP39" s="181">
        <f t="shared" si="40"/>
        <v>0</v>
      </c>
      <c r="BQ39" s="379">
        <f t="shared" si="41"/>
        <v>0.5</v>
      </c>
      <c r="BR39" s="179">
        <f t="shared" si="42"/>
        <v>0</v>
      </c>
      <c r="BS39" s="180">
        <f t="shared" si="43"/>
        <v>0</v>
      </c>
      <c r="BT39" s="181">
        <f t="shared" si="44"/>
        <v>0</v>
      </c>
      <c r="BU39" s="182">
        <f t="shared" si="45"/>
        <v>0</v>
      </c>
      <c r="BV39" s="175">
        <f t="shared" si="46"/>
        <v>0</v>
      </c>
      <c r="BW39" s="176">
        <f t="shared" si="47"/>
        <v>0</v>
      </c>
      <c r="BX39" s="193">
        <f t="shared" si="48"/>
        <v>0</v>
      </c>
      <c r="BY39" s="194">
        <f t="shared" si="49"/>
        <v>0</v>
      </c>
      <c r="BZ39" s="179">
        <f t="shared" si="50"/>
        <v>0</v>
      </c>
      <c r="CA39" s="180">
        <f t="shared" si="51"/>
        <v>0</v>
      </c>
      <c r="CB39" s="180">
        <f t="shared" si="52"/>
        <v>0</v>
      </c>
      <c r="CC39" s="180">
        <f t="shared" si="9"/>
        <v>0</v>
      </c>
      <c r="CD39" s="180">
        <f t="shared" si="53"/>
        <v>0</v>
      </c>
      <c r="CE39" s="180">
        <f t="shared" si="54"/>
        <v>0</v>
      </c>
      <c r="CF39" s="181">
        <f t="shared" si="55"/>
        <v>0</v>
      </c>
      <c r="CG39" s="195">
        <f t="shared" si="56"/>
        <v>0</v>
      </c>
      <c r="CH39" s="183"/>
      <c r="CI39" s="184"/>
      <c r="CJ39" s="184"/>
      <c r="CK39" s="174">
        <f t="shared" si="57"/>
        <v>0.5</v>
      </c>
      <c r="CL39" s="227"/>
      <c r="CM39" s="354"/>
      <c r="CN39" s="418">
        <f>FEV!CK39</f>
        <v>3</v>
      </c>
      <c r="CO39" s="424">
        <f>FEV!CL39</f>
        <v>36</v>
      </c>
    </row>
    <row r="40" spans="1:93" ht="20.100000000000001" customHeight="1" thickBot="1" x14ac:dyDescent="0.3">
      <c r="A40" s="573" t="s">
        <v>107</v>
      </c>
      <c r="B40" s="572" t="s">
        <v>89</v>
      </c>
      <c r="C40" s="24" t="s">
        <v>3</v>
      </c>
      <c r="D40" s="914" t="s">
        <v>50</v>
      </c>
      <c r="E40" s="414" t="s">
        <v>24</v>
      </c>
      <c r="F40" s="433" t="s">
        <v>25</v>
      </c>
      <c r="G40" s="479" t="s">
        <v>57</v>
      </c>
      <c r="H40" s="479"/>
      <c r="I40" s="409" t="s">
        <v>24</v>
      </c>
      <c r="J40" s="409" t="s">
        <v>24</v>
      </c>
      <c r="K40" s="493"/>
      <c r="L40" s="477"/>
      <c r="M40" s="433" t="s">
        <v>24</v>
      </c>
      <c r="N40" s="409" t="s">
        <v>25</v>
      </c>
      <c r="O40" s="471"/>
      <c r="P40" s="471"/>
      <c r="Q40" s="409" t="s">
        <v>25</v>
      </c>
      <c r="R40" s="409" t="s">
        <v>25</v>
      </c>
      <c r="S40" s="565"/>
      <c r="T40" s="410" t="s">
        <v>25</v>
      </c>
      <c r="U40" s="410" t="s">
        <v>25</v>
      </c>
      <c r="V40" s="495"/>
      <c r="W40" s="472" t="s">
        <v>48</v>
      </c>
      <c r="X40" s="423" t="s">
        <v>24</v>
      </c>
      <c r="Y40" s="423" t="s">
        <v>25</v>
      </c>
      <c r="Z40" s="501" t="s">
        <v>49</v>
      </c>
      <c r="AA40" s="475"/>
      <c r="AB40" s="423" t="s">
        <v>24</v>
      </c>
      <c r="AC40" s="464" t="s">
        <v>25</v>
      </c>
      <c r="AD40" s="472"/>
      <c r="AE40" s="470"/>
      <c r="AF40" s="423" t="s">
        <v>24</v>
      </c>
      <c r="AG40" s="423" t="s">
        <v>25</v>
      </c>
      <c r="AH40" s="392"/>
      <c r="AI40" s="204">
        <f>COUNTIF($D40:AH40,"D")</f>
        <v>7</v>
      </c>
      <c r="AJ40" s="180">
        <f t="shared" si="11"/>
        <v>9</v>
      </c>
      <c r="AK40" s="180">
        <f t="shared" si="12"/>
        <v>0</v>
      </c>
      <c r="AL40" s="180">
        <f t="shared" si="13"/>
        <v>0</v>
      </c>
      <c r="AM40" s="180">
        <f t="shared" si="14"/>
        <v>0</v>
      </c>
      <c r="AN40" s="180">
        <f t="shared" si="15"/>
        <v>0</v>
      </c>
      <c r="AO40" s="180">
        <f t="shared" si="16"/>
        <v>0</v>
      </c>
      <c r="AP40" s="180">
        <f t="shared" si="17"/>
        <v>0</v>
      </c>
      <c r="AQ40" s="180">
        <f t="shared" si="18"/>
        <v>0</v>
      </c>
      <c r="AR40" s="180">
        <f t="shared" si="19"/>
        <v>0</v>
      </c>
      <c r="AS40" s="180">
        <f t="shared" si="20"/>
        <v>0</v>
      </c>
      <c r="AT40" s="180">
        <f t="shared" si="21"/>
        <v>0</v>
      </c>
      <c r="AU40" s="180">
        <f t="shared" si="22"/>
        <v>0</v>
      </c>
      <c r="AV40" s="180">
        <f t="shared" si="23"/>
        <v>0</v>
      </c>
      <c r="AW40" s="180">
        <f t="shared" si="24"/>
        <v>0</v>
      </c>
      <c r="AX40" s="180">
        <f t="shared" si="25"/>
        <v>0</v>
      </c>
      <c r="AY40" s="180">
        <f t="shared" si="26"/>
        <v>0</v>
      </c>
      <c r="AZ40" s="180">
        <f t="shared" si="27"/>
        <v>0</v>
      </c>
      <c r="BA40" s="181">
        <f t="shared" si="28"/>
        <v>16</v>
      </c>
      <c r="BB40" s="343"/>
      <c r="BC40" s="344">
        <f t="shared" si="29"/>
        <v>8</v>
      </c>
      <c r="BD40" s="342"/>
      <c r="BE40" s="339"/>
      <c r="BF40" s="175">
        <f t="shared" si="30"/>
        <v>1</v>
      </c>
      <c r="BG40" s="176">
        <f t="shared" si="31"/>
        <v>0.5</v>
      </c>
      <c r="BH40" s="177">
        <f t="shared" si="32"/>
        <v>4.1666666666666664E-2</v>
      </c>
      <c r="BI40" s="178">
        <f t="shared" si="33"/>
        <v>0.45833333333333331</v>
      </c>
      <c r="BJ40" s="179">
        <f t="shared" si="34"/>
        <v>1</v>
      </c>
      <c r="BK40" s="180">
        <f t="shared" si="35"/>
        <v>1</v>
      </c>
      <c r="BL40" s="180">
        <f t="shared" si="36"/>
        <v>1</v>
      </c>
      <c r="BM40" s="180">
        <f t="shared" si="37"/>
        <v>0</v>
      </c>
      <c r="BN40" s="180">
        <f t="shared" si="38"/>
        <v>0</v>
      </c>
      <c r="BO40" s="180">
        <f t="shared" si="39"/>
        <v>0</v>
      </c>
      <c r="BP40" s="181">
        <f t="shared" si="40"/>
        <v>0</v>
      </c>
      <c r="BQ40" s="379">
        <f t="shared" si="41"/>
        <v>1.5</v>
      </c>
      <c r="BR40" s="179">
        <f t="shared" si="42"/>
        <v>0</v>
      </c>
      <c r="BS40" s="180">
        <f t="shared" si="43"/>
        <v>0</v>
      </c>
      <c r="BT40" s="181">
        <f t="shared" si="44"/>
        <v>0</v>
      </c>
      <c r="BU40" s="182">
        <f t="shared" si="45"/>
        <v>0</v>
      </c>
      <c r="BV40" s="175">
        <f t="shared" si="46"/>
        <v>0</v>
      </c>
      <c r="BW40" s="176">
        <f t="shared" si="47"/>
        <v>0</v>
      </c>
      <c r="BX40" s="193">
        <f t="shared" si="48"/>
        <v>0</v>
      </c>
      <c r="BY40" s="194">
        <f t="shared" si="49"/>
        <v>0</v>
      </c>
      <c r="BZ40" s="179">
        <f t="shared" si="50"/>
        <v>0</v>
      </c>
      <c r="CA40" s="180">
        <f t="shared" si="51"/>
        <v>0</v>
      </c>
      <c r="CB40" s="180">
        <f t="shared" si="52"/>
        <v>0</v>
      </c>
      <c r="CC40" s="180">
        <f t="shared" si="9"/>
        <v>0</v>
      </c>
      <c r="CD40" s="180">
        <f t="shared" si="53"/>
        <v>0</v>
      </c>
      <c r="CE40" s="180">
        <f t="shared" si="54"/>
        <v>0</v>
      </c>
      <c r="CF40" s="181">
        <f t="shared" si="55"/>
        <v>0</v>
      </c>
      <c r="CG40" s="195">
        <f t="shared" si="56"/>
        <v>0</v>
      </c>
      <c r="CH40" s="183"/>
      <c r="CI40" s="184"/>
      <c r="CJ40" s="184"/>
      <c r="CK40" s="174">
        <f t="shared" si="57"/>
        <v>2</v>
      </c>
      <c r="CL40" s="227"/>
      <c r="CM40" s="354"/>
      <c r="CN40" s="418">
        <f>FEV!CK40</f>
        <v>7</v>
      </c>
      <c r="CO40" s="424">
        <f>FEV!CL40</f>
        <v>84</v>
      </c>
    </row>
    <row r="41" spans="1:93" ht="20.100000000000001" customHeight="1" thickBot="1" x14ac:dyDescent="0.3">
      <c r="A41" s="573" t="s">
        <v>109</v>
      </c>
      <c r="B41" s="572" t="s">
        <v>293</v>
      </c>
      <c r="C41" s="24" t="s">
        <v>3</v>
      </c>
      <c r="D41" s="884" t="s">
        <v>37</v>
      </c>
      <c r="E41" s="429" t="s">
        <v>37</v>
      </c>
      <c r="F41" s="434" t="s">
        <v>25</v>
      </c>
      <c r="G41" s="432"/>
      <c r="H41" s="432"/>
      <c r="I41" s="412" t="s">
        <v>24</v>
      </c>
      <c r="J41" s="412" t="s">
        <v>24</v>
      </c>
      <c r="K41" s="427"/>
      <c r="L41" s="480"/>
      <c r="M41" s="434" t="s">
        <v>35</v>
      </c>
      <c r="N41" s="412" t="s">
        <v>25</v>
      </c>
      <c r="O41" s="475"/>
      <c r="P41" s="475"/>
      <c r="Q41" s="412" t="s">
        <v>25</v>
      </c>
      <c r="R41" s="412" t="s">
        <v>25</v>
      </c>
      <c r="S41" s="566"/>
      <c r="T41" s="412" t="s">
        <v>24</v>
      </c>
      <c r="U41" s="412" t="s">
        <v>25</v>
      </c>
      <c r="V41" s="441" t="s">
        <v>49</v>
      </c>
      <c r="W41" s="476"/>
      <c r="X41" s="412" t="s">
        <v>24</v>
      </c>
      <c r="Y41" s="412" t="s">
        <v>25</v>
      </c>
      <c r="Z41" s="475"/>
      <c r="AA41" s="475"/>
      <c r="AB41" s="412" t="s">
        <v>24</v>
      </c>
      <c r="AC41" s="429" t="s">
        <v>25</v>
      </c>
      <c r="AD41" s="476"/>
      <c r="AE41" s="432"/>
      <c r="AF41" s="412" t="s">
        <v>24</v>
      </c>
      <c r="AG41" s="412" t="s">
        <v>25</v>
      </c>
      <c r="AH41" s="392"/>
      <c r="AI41" s="204">
        <f>COUNTIF($D41:AH41,"D")</f>
        <v>6</v>
      </c>
      <c r="AJ41" s="180">
        <f t="shared" si="11"/>
        <v>8</v>
      </c>
      <c r="AK41" s="180">
        <f t="shared" si="12"/>
        <v>0</v>
      </c>
      <c r="AL41" s="180">
        <f t="shared" si="13"/>
        <v>0</v>
      </c>
      <c r="AM41" s="180">
        <f t="shared" si="14"/>
        <v>0</v>
      </c>
      <c r="AN41" s="180">
        <f t="shared" si="15"/>
        <v>0</v>
      </c>
      <c r="AO41" s="180">
        <f t="shared" si="16"/>
        <v>0</v>
      </c>
      <c r="AP41" s="180">
        <f t="shared" si="17"/>
        <v>0</v>
      </c>
      <c r="AQ41" s="180">
        <f t="shared" si="18"/>
        <v>0</v>
      </c>
      <c r="AR41" s="180">
        <f t="shared" si="19"/>
        <v>0</v>
      </c>
      <c r="AS41" s="180">
        <f t="shared" si="20"/>
        <v>0</v>
      </c>
      <c r="AT41" s="180">
        <f t="shared" si="21"/>
        <v>1</v>
      </c>
      <c r="AU41" s="180">
        <f t="shared" si="22"/>
        <v>0</v>
      </c>
      <c r="AV41" s="180">
        <f t="shared" si="23"/>
        <v>2</v>
      </c>
      <c r="AW41" s="180">
        <f t="shared" si="24"/>
        <v>0</v>
      </c>
      <c r="AX41" s="180">
        <f t="shared" si="25"/>
        <v>0</v>
      </c>
      <c r="AY41" s="180">
        <f t="shared" si="26"/>
        <v>0</v>
      </c>
      <c r="AZ41" s="180">
        <f t="shared" si="27"/>
        <v>0</v>
      </c>
      <c r="BA41" s="181">
        <f t="shared" si="28"/>
        <v>16</v>
      </c>
      <c r="BB41" s="343"/>
      <c r="BC41" s="344">
        <f t="shared" si="29"/>
        <v>8.3333333333333321</v>
      </c>
      <c r="BD41" s="342"/>
      <c r="BE41" s="339"/>
      <c r="BF41" s="175">
        <f t="shared" si="30"/>
        <v>0</v>
      </c>
      <c r="BG41" s="176">
        <f t="shared" si="31"/>
        <v>0</v>
      </c>
      <c r="BH41" s="177">
        <f t="shared" si="32"/>
        <v>0</v>
      </c>
      <c r="BI41" s="178">
        <f t="shared" si="33"/>
        <v>0</v>
      </c>
      <c r="BJ41" s="179">
        <f t="shared" si="34"/>
        <v>0</v>
      </c>
      <c r="BK41" s="180">
        <f t="shared" si="35"/>
        <v>1</v>
      </c>
      <c r="BL41" s="180">
        <f t="shared" si="36"/>
        <v>0</v>
      </c>
      <c r="BM41" s="180">
        <f t="shared" si="37"/>
        <v>0</v>
      </c>
      <c r="BN41" s="180">
        <f t="shared" si="38"/>
        <v>0</v>
      </c>
      <c r="BO41" s="180">
        <f t="shared" si="39"/>
        <v>0</v>
      </c>
      <c r="BP41" s="181">
        <f t="shared" si="40"/>
        <v>0</v>
      </c>
      <c r="BQ41" s="379">
        <f t="shared" si="41"/>
        <v>0.5</v>
      </c>
      <c r="BR41" s="179">
        <f t="shared" si="42"/>
        <v>0</v>
      </c>
      <c r="BS41" s="180">
        <f t="shared" si="43"/>
        <v>0</v>
      </c>
      <c r="BT41" s="181">
        <f t="shared" si="44"/>
        <v>0</v>
      </c>
      <c r="BU41" s="182">
        <f t="shared" si="45"/>
        <v>0</v>
      </c>
      <c r="BV41" s="175">
        <f t="shared" si="46"/>
        <v>0</v>
      </c>
      <c r="BW41" s="176">
        <f t="shared" si="47"/>
        <v>0</v>
      </c>
      <c r="BX41" s="193">
        <f t="shared" si="48"/>
        <v>0</v>
      </c>
      <c r="BY41" s="194">
        <f t="shared" si="49"/>
        <v>0</v>
      </c>
      <c r="BZ41" s="179">
        <f t="shared" si="50"/>
        <v>0</v>
      </c>
      <c r="CA41" s="180">
        <f t="shared" si="51"/>
        <v>0</v>
      </c>
      <c r="CB41" s="180">
        <f t="shared" si="52"/>
        <v>0</v>
      </c>
      <c r="CC41" s="180">
        <f t="shared" si="9"/>
        <v>0</v>
      </c>
      <c r="CD41" s="180">
        <f t="shared" si="53"/>
        <v>0</v>
      </c>
      <c r="CE41" s="180">
        <f t="shared" si="54"/>
        <v>0</v>
      </c>
      <c r="CF41" s="181">
        <f t="shared" si="55"/>
        <v>0</v>
      </c>
      <c r="CG41" s="195">
        <f t="shared" si="56"/>
        <v>0</v>
      </c>
      <c r="CH41" s="183"/>
      <c r="CI41" s="184"/>
      <c r="CJ41" s="184"/>
      <c r="CK41" s="174">
        <f t="shared" si="57"/>
        <v>0.5</v>
      </c>
      <c r="CL41" s="227"/>
      <c r="CM41" s="354"/>
      <c r="CN41" s="418">
        <f>FEV!CK41</f>
        <v>2</v>
      </c>
      <c r="CO41" s="424">
        <f>FEV!CL41</f>
        <v>24</v>
      </c>
    </row>
    <row r="42" spans="1:93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565"/>
      <c r="E42" s="414" t="s">
        <v>24</v>
      </c>
      <c r="F42" s="433" t="s">
        <v>25</v>
      </c>
      <c r="G42" s="479"/>
      <c r="H42" s="479"/>
      <c r="I42" s="409" t="s">
        <v>24</v>
      </c>
      <c r="J42" s="409" t="s">
        <v>24</v>
      </c>
      <c r="K42" s="493"/>
      <c r="L42" s="916" t="s">
        <v>50</v>
      </c>
      <c r="M42" s="433" t="s">
        <v>24</v>
      </c>
      <c r="N42" s="409" t="s">
        <v>25</v>
      </c>
      <c r="O42" s="471"/>
      <c r="P42" s="471"/>
      <c r="Q42" s="409" t="s">
        <v>25</v>
      </c>
      <c r="R42" s="409" t="s">
        <v>25</v>
      </c>
      <c r="S42" s="565"/>
      <c r="T42" s="409" t="s">
        <v>25</v>
      </c>
      <c r="U42" s="409" t="s">
        <v>25</v>
      </c>
      <c r="V42" s="478"/>
      <c r="W42" s="473"/>
      <c r="X42" s="412" t="s">
        <v>24</v>
      </c>
      <c r="Y42" s="412" t="s">
        <v>25</v>
      </c>
      <c r="Z42" s="471"/>
      <c r="AA42" s="471"/>
      <c r="AB42" s="412" t="s">
        <v>25</v>
      </c>
      <c r="AC42" s="429" t="s">
        <v>25</v>
      </c>
      <c r="AD42" s="473"/>
      <c r="AE42" s="479" t="s">
        <v>61</v>
      </c>
      <c r="AF42" s="412" t="s">
        <v>25</v>
      </c>
      <c r="AG42" s="412" t="s">
        <v>25</v>
      </c>
      <c r="AH42" s="392"/>
      <c r="AI42" s="204">
        <f>COUNTIF($D42:AH42,"D")</f>
        <v>5</v>
      </c>
      <c r="AJ42" s="180">
        <f t="shared" si="11"/>
        <v>11</v>
      </c>
      <c r="AK42" s="180">
        <f t="shared" si="12"/>
        <v>0</v>
      </c>
      <c r="AL42" s="180">
        <f t="shared" si="13"/>
        <v>0</v>
      </c>
      <c r="AM42" s="180">
        <f t="shared" si="14"/>
        <v>0</v>
      </c>
      <c r="AN42" s="180">
        <f t="shared" si="15"/>
        <v>0</v>
      </c>
      <c r="AO42" s="180">
        <f t="shared" si="16"/>
        <v>0</v>
      </c>
      <c r="AP42" s="180">
        <f t="shared" si="17"/>
        <v>0</v>
      </c>
      <c r="AQ42" s="180">
        <f t="shared" si="18"/>
        <v>0</v>
      </c>
      <c r="AR42" s="180">
        <f t="shared" si="19"/>
        <v>0</v>
      </c>
      <c r="AS42" s="180">
        <f t="shared" si="20"/>
        <v>0</v>
      </c>
      <c r="AT42" s="180">
        <f t="shared" si="21"/>
        <v>0</v>
      </c>
      <c r="AU42" s="180">
        <f t="shared" si="22"/>
        <v>0</v>
      </c>
      <c r="AV42" s="180">
        <f t="shared" si="23"/>
        <v>0</v>
      </c>
      <c r="AW42" s="180">
        <f t="shared" si="24"/>
        <v>0</v>
      </c>
      <c r="AX42" s="180">
        <f t="shared" si="25"/>
        <v>0</v>
      </c>
      <c r="AY42" s="180">
        <f t="shared" si="26"/>
        <v>0</v>
      </c>
      <c r="AZ42" s="180">
        <f t="shared" si="27"/>
        <v>0</v>
      </c>
      <c r="BA42" s="181">
        <f t="shared" si="28"/>
        <v>16</v>
      </c>
      <c r="BB42" s="343"/>
      <c r="BC42" s="344">
        <f t="shared" si="29"/>
        <v>8</v>
      </c>
      <c r="BD42" s="342"/>
      <c r="BE42" s="339"/>
      <c r="BF42" s="175">
        <f t="shared" si="30"/>
        <v>1</v>
      </c>
      <c r="BG42" s="176">
        <f t="shared" si="31"/>
        <v>0.5</v>
      </c>
      <c r="BH42" s="177">
        <f t="shared" si="32"/>
        <v>4.1666666666666664E-2</v>
      </c>
      <c r="BI42" s="178">
        <f t="shared" si="33"/>
        <v>0.45833333333333331</v>
      </c>
      <c r="BJ42" s="179">
        <f t="shared" si="34"/>
        <v>0</v>
      </c>
      <c r="BK42" s="180">
        <f t="shared" si="35"/>
        <v>0</v>
      </c>
      <c r="BL42" s="180">
        <f t="shared" si="36"/>
        <v>1</v>
      </c>
      <c r="BM42" s="180">
        <f t="shared" si="37"/>
        <v>0</v>
      </c>
      <c r="BN42" s="180">
        <f t="shared" si="38"/>
        <v>0</v>
      </c>
      <c r="BO42" s="180">
        <f t="shared" si="39"/>
        <v>0</v>
      </c>
      <c r="BP42" s="181">
        <f t="shared" si="40"/>
        <v>0</v>
      </c>
      <c r="BQ42" s="379">
        <f t="shared" si="41"/>
        <v>0.5</v>
      </c>
      <c r="BR42" s="179">
        <f t="shared" si="42"/>
        <v>0</v>
      </c>
      <c r="BS42" s="180">
        <f t="shared" si="43"/>
        <v>0</v>
      </c>
      <c r="BT42" s="181">
        <f t="shared" si="44"/>
        <v>0</v>
      </c>
      <c r="BU42" s="182">
        <f t="shared" si="45"/>
        <v>0</v>
      </c>
      <c r="BV42" s="175">
        <f t="shared" si="46"/>
        <v>0</v>
      </c>
      <c r="BW42" s="176">
        <f t="shared" si="47"/>
        <v>0</v>
      </c>
      <c r="BX42" s="193">
        <f t="shared" si="48"/>
        <v>0</v>
      </c>
      <c r="BY42" s="194">
        <f t="shared" si="49"/>
        <v>0</v>
      </c>
      <c r="BZ42" s="179">
        <f t="shared" si="50"/>
        <v>0</v>
      </c>
      <c r="CA42" s="180">
        <f t="shared" si="51"/>
        <v>0</v>
      </c>
      <c r="CB42" s="180">
        <f t="shared" si="52"/>
        <v>0</v>
      </c>
      <c r="CC42" s="180">
        <f t="shared" si="9"/>
        <v>0</v>
      </c>
      <c r="CD42" s="180">
        <f t="shared" si="53"/>
        <v>0</v>
      </c>
      <c r="CE42" s="180">
        <f t="shared" si="54"/>
        <v>0</v>
      </c>
      <c r="CF42" s="181">
        <f t="shared" si="55"/>
        <v>0</v>
      </c>
      <c r="CG42" s="195">
        <f t="shared" si="56"/>
        <v>0</v>
      </c>
      <c r="CH42" s="183"/>
      <c r="CI42" s="184"/>
      <c r="CJ42" s="184"/>
      <c r="CK42" s="174">
        <f t="shared" si="57"/>
        <v>1</v>
      </c>
      <c r="CL42" s="227"/>
      <c r="CM42" s="354"/>
      <c r="CN42" s="418">
        <f>FEV!CK42</f>
        <v>4</v>
      </c>
      <c r="CO42" s="424">
        <f>FEV!CL42</f>
        <v>48</v>
      </c>
    </row>
    <row r="43" spans="1:93" ht="20.100000000000001" customHeight="1" thickBot="1" x14ac:dyDescent="0.3">
      <c r="A43" s="573" t="s">
        <v>113</v>
      </c>
      <c r="B43" s="572" t="s">
        <v>332</v>
      </c>
      <c r="C43" s="24" t="s">
        <v>3</v>
      </c>
      <c r="D43" s="565"/>
      <c r="E43" s="414" t="s">
        <v>341</v>
      </c>
      <c r="F43" s="433" t="s">
        <v>25</v>
      </c>
      <c r="G43" s="479"/>
      <c r="H43" s="479"/>
      <c r="I43" s="409" t="s">
        <v>24</v>
      </c>
      <c r="J43" s="409" t="s">
        <v>24</v>
      </c>
      <c r="K43" s="493"/>
      <c r="L43" s="477"/>
      <c r="M43" s="433" t="s">
        <v>24</v>
      </c>
      <c r="N43" s="409" t="s">
        <v>25</v>
      </c>
      <c r="O43" s="471"/>
      <c r="P43" s="471"/>
      <c r="Q43" s="409" t="s">
        <v>25</v>
      </c>
      <c r="R43" s="409" t="s">
        <v>25</v>
      </c>
      <c r="S43" s="473"/>
      <c r="T43" s="479"/>
      <c r="U43" s="409"/>
      <c r="V43" s="414"/>
      <c r="W43" s="473"/>
      <c r="X43" s="479"/>
      <c r="Y43" s="409"/>
      <c r="Z43" s="409"/>
      <c r="AA43" s="479"/>
      <c r="AB43" s="479"/>
      <c r="AC43" s="414"/>
      <c r="AD43" s="472" t="s">
        <v>342</v>
      </c>
      <c r="AE43" s="470"/>
      <c r="AF43" s="423" t="s">
        <v>341</v>
      </c>
      <c r="AG43" s="423" t="s">
        <v>342</v>
      </c>
      <c r="AH43" s="471"/>
      <c r="AI43" s="204">
        <f>COUNTIF($D43:AH43,"D")</f>
        <v>3</v>
      </c>
      <c r="AJ43" s="180">
        <f t="shared" si="11"/>
        <v>4</v>
      </c>
      <c r="AK43" s="180">
        <f t="shared" si="12"/>
        <v>0</v>
      </c>
      <c r="AL43" s="180">
        <f t="shared" si="13"/>
        <v>0</v>
      </c>
      <c r="AM43" s="180">
        <f t="shared" si="14"/>
        <v>0</v>
      </c>
      <c r="AN43" s="180">
        <f t="shared" si="15"/>
        <v>0</v>
      </c>
      <c r="AO43" s="180">
        <f t="shared" si="16"/>
        <v>0</v>
      </c>
      <c r="AP43" s="180">
        <f t="shared" si="17"/>
        <v>0</v>
      </c>
      <c r="AQ43" s="180">
        <f t="shared" si="18"/>
        <v>0</v>
      </c>
      <c r="AR43" s="180">
        <f t="shared" si="19"/>
        <v>0</v>
      </c>
      <c r="AS43" s="180">
        <f t="shared" si="20"/>
        <v>0</v>
      </c>
      <c r="AT43" s="180">
        <f t="shared" si="21"/>
        <v>0</v>
      </c>
      <c r="AU43" s="180">
        <f t="shared" si="22"/>
        <v>0</v>
      </c>
      <c r="AV43" s="180">
        <f t="shared" si="23"/>
        <v>0</v>
      </c>
      <c r="AW43" s="180">
        <f t="shared" si="24"/>
        <v>0</v>
      </c>
      <c r="AX43" s="180">
        <f t="shared" si="25"/>
        <v>0</v>
      </c>
      <c r="AY43" s="180">
        <f t="shared" si="26"/>
        <v>0</v>
      </c>
      <c r="AZ43" s="180">
        <f t="shared" si="27"/>
        <v>0</v>
      </c>
      <c r="BA43" s="181">
        <f t="shared" si="28"/>
        <v>7</v>
      </c>
      <c r="BB43" s="343"/>
      <c r="BC43" s="344">
        <f t="shared" si="29"/>
        <v>3.5</v>
      </c>
      <c r="BD43" s="342"/>
      <c r="BE43" s="339"/>
      <c r="BF43" s="175">
        <f t="shared" si="30"/>
        <v>0</v>
      </c>
      <c r="BG43" s="176">
        <f t="shared" si="31"/>
        <v>0</v>
      </c>
      <c r="BH43" s="177">
        <f t="shared" si="32"/>
        <v>0</v>
      </c>
      <c r="BI43" s="178">
        <f t="shared" si="33"/>
        <v>0</v>
      </c>
      <c r="BJ43" s="179">
        <f t="shared" si="34"/>
        <v>0</v>
      </c>
      <c r="BK43" s="180">
        <f t="shared" si="35"/>
        <v>0</v>
      </c>
      <c r="BL43" s="180">
        <f t="shared" si="36"/>
        <v>0</v>
      </c>
      <c r="BM43" s="180">
        <f t="shared" si="37"/>
        <v>0</v>
      </c>
      <c r="BN43" s="180">
        <f t="shared" si="38"/>
        <v>0</v>
      </c>
      <c r="BO43" s="180">
        <f t="shared" si="39"/>
        <v>0</v>
      </c>
      <c r="BP43" s="181">
        <f t="shared" si="40"/>
        <v>0</v>
      </c>
      <c r="BQ43" s="379">
        <f t="shared" si="41"/>
        <v>0</v>
      </c>
      <c r="BR43" s="179">
        <f t="shared" si="42"/>
        <v>0</v>
      </c>
      <c r="BS43" s="180">
        <f t="shared" si="43"/>
        <v>0</v>
      </c>
      <c r="BT43" s="181">
        <f t="shared" si="44"/>
        <v>0</v>
      </c>
      <c r="BU43" s="182">
        <f t="shared" si="45"/>
        <v>0</v>
      </c>
      <c r="BV43" s="175">
        <f t="shared" si="46"/>
        <v>0</v>
      </c>
      <c r="BW43" s="176">
        <f t="shared" si="47"/>
        <v>0</v>
      </c>
      <c r="BX43" s="193">
        <f t="shared" si="48"/>
        <v>0</v>
      </c>
      <c r="BY43" s="194">
        <f t="shared" si="49"/>
        <v>0</v>
      </c>
      <c r="BZ43" s="179">
        <f t="shared" si="50"/>
        <v>0</v>
      </c>
      <c r="CA43" s="180">
        <f t="shared" si="51"/>
        <v>0</v>
      </c>
      <c r="CB43" s="180">
        <f t="shared" si="52"/>
        <v>0</v>
      </c>
      <c r="CC43" s="180">
        <f t="shared" si="9"/>
        <v>0</v>
      </c>
      <c r="CD43" s="180">
        <f t="shared" si="53"/>
        <v>0</v>
      </c>
      <c r="CE43" s="180">
        <f t="shared" si="54"/>
        <v>0</v>
      </c>
      <c r="CF43" s="181">
        <f t="shared" si="55"/>
        <v>0</v>
      </c>
      <c r="CG43" s="195">
        <f t="shared" si="56"/>
        <v>0</v>
      </c>
      <c r="CH43" s="183"/>
      <c r="CI43" s="184"/>
      <c r="CJ43" s="184"/>
      <c r="CK43" s="174">
        <f t="shared" si="57"/>
        <v>0</v>
      </c>
      <c r="CL43" s="227"/>
      <c r="CM43" s="354"/>
      <c r="CN43" s="418">
        <f>FEV!CK43</f>
        <v>1</v>
      </c>
      <c r="CO43" s="424">
        <f>FEV!CL43</f>
        <v>12</v>
      </c>
    </row>
    <row r="44" spans="1:93" ht="20.100000000000001" customHeight="1" thickBot="1" x14ac:dyDescent="0.3">
      <c r="A44" s="59" t="s">
        <v>21</v>
      </c>
      <c r="B44" s="59" t="s">
        <v>22</v>
      </c>
      <c r="C44" s="222" t="s">
        <v>23</v>
      </c>
      <c r="D44" s="305">
        <v>1</v>
      </c>
      <c r="E44" s="597">
        <f>D44+1</f>
        <v>2</v>
      </c>
      <c r="F44" s="305">
        <f t="shared" ref="F44:AH44" si="59">E44+1</f>
        <v>3</v>
      </c>
      <c r="G44" s="262">
        <f t="shared" si="59"/>
        <v>4</v>
      </c>
      <c r="H44" s="262">
        <f t="shared" si="59"/>
        <v>5</v>
      </c>
      <c r="I44" s="261">
        <f t="shared" si="59"/>
        <v>6</v>
      </c>
      <c r="J44" s="262">
        <f t="shared" si="59"/>
        <v>7</v>
      </c>
      <c r="K44" s="262">
        <f t="shared" si="59"/>
        <v>8</v>
      </c>
      <c r="L44" s="596">
        <f t="shared" si="59"/>
        <v>9</v>
      </c>
      <c r="M44" s="305">
        <f t="shared" si="59"/>
        <v>10</v>
      </c>
      <c r="N44" s="262">
        <f t="shared" si="59"/>
        <v>11</v>
      </c>
      <c r="O44" s="262">
        <f t="shared" si="59"/>
        <v>12</v>
      </c>
      <c r="P44" s="262">
        <f t="shared" si="59"/>
        <v>13</v>
      </c>
      <c r="Q44" s="261">
        <f t="shared" si="59"/>
        <v>14</v>
      </c>
      <c r="R44" s="262">
        <f t="shared" si="59"/>
        <v>15</v>
      </c>
      <c r="S44" s="305">
        <f t="shared" si="59"/>
        <v>16</v>
      </c>
      <c r="T44" s="261">
        <f t="shared" si="59"/>
        <v>17</v>
      </c>
      <c r="U44" s="262">
        <f t="shared" si="59"/>
        <v>18</v>
      </c>
      <c r="V44" s="596">
        <f t="shared" si="59"/>
        <v>19</v>
      </c>
      <c r="W44" s="305">
        <f t="shared" si="59"/>
        <v>20</v>
      </c>
      <c r="X44" s="262">
        <f t="shared" si="59"/>
        <v>21</v>
      </c>
      <c r="Y44" s="262">
        <f t="shared" si="59"/>
        <v>22</v>
      </c>
      <c r="Z44" s="262">
        <f t="shared" si="59"/>
        <v>23</v>
      </c>
      <c r="AA44" s="262">
        <f t="shared" si="59"/>
        <v>24</v>
      </c>
      <c r="AB44" s="261">
        <f t="shared" si="59"/>
        <v>25</v>
      </c>
      <c r="AC44" s="596">
        <f t="shared" si="59"/>
        <v>26</v>
      </c>
      <c r="AD44" s="305">
        <f t="shared" si="59"/>
        <v>27</v>
      </c>
      <c r="AE44" s="262">
        <f t="shared" si="59"/>
        <v>28</v>
      </c>
      <c r="AF44" s="262">
        <f t="shared" si="59"/>
        <v>29</v>
      </c>
      <c r="AG44" s="262">
        <f t="shared" si="59"/>
        <v>30</v>
      </c>
      <c r="AH44" s="596">
        <f t="shared" si="59"/>
        <v>31</v>
      </c>
      <c r="AI44" s="204">
        <f>COUNTIF($D44:AH44,"D")</f>
        <v>0</v>
      </c>
      <c r="AJ44" s="180">
        <f t="shared" si="11"/>
        <v>0</v>
      </c>
      <c r="AK44" s="180">
        <f t="shared" si="12"/>
        <v>0</v>
      </c>
      <c r="AL44" s="180">
        <f t="shared" si="13"/>
        <v>0</v>
      </c>
      <c r="AM44" s="180">
        <f t="shared" si="14"/>
        <v>0</v>
      </c>
      <c r="AN44" s="180">
        <f t="shared" si="15"/>
        <v>0</v>
      </c>
      <c r="AO44" s="180">
        <f t="shared" si="16"/>
        <v>0</v>
      </c>
      <c r="AP44" s="180">
        <f t="shared" si="17"/>
        <v>0</v>
      </c>
      <c r="AQ44" s="180">
        <f t="shared" si="18"/>
        <v>0</v>
      </c>
      <c r="AR44" s="180">
        <f t="shared" si="19"/>
        <v>0</v>
      </c>
      <c r="AS44" s="180">
        <f t="shared" si="20"/>
        <v>0</v>
      </c>
      <c r="AT44" s="180">
        <f t="shared" si="21"/>
        <v>0</v>
      </c>
      <c r="AU44" s="180">
        <f t="shared" si="22"/>
        <v>0</v>
      </c>
      <c r="AV44" s="180">
        <f t="shared" si="23"/>
        <v>0</v>
      </c>
      <c r="AW44" s="180">
        <f t="shared" si="24"/>
        <v>0</v>
      </c>
      <c r="AX44" s="180">
        <f t="shared" si="25"/>
        <v>0</v>
      </c>
      <c r="AY44" s="180">
        <f t="shared" si="26"/>
        <v>0</v>
      </c>
      <c r="AZ44" s="180">
        <f t="shared" si="27"/>
        <v>0</v>
      </c>
      <c r="BA44" s="181">
        <f t="shared" si="28"/>
        <v>0</v>
      </c>
      <c r="BB44" s="343"/>
      <c r="BC44" s="344">
        <f t="shared" si="29"/>
        <v>0</v>
      </c>
      <c r="BD44" s="342"/>
      <c r="BE44" s="339"/>
      <c r="BF44" s="175">
        <f t="shared" si="30"/>
        <v>0</v>
      </c>
      <c r="BG44" s="176">
        <f t="shared" si="31"/>
        <v>0</v>
      </c>
      <c r="BH44" s="177">
        <f t="shared" si="32"/>
        <v>0</v>
      </c>
      <c r="BI44" s="178">
        <f t="shared" si="33"/>
        <v>0</v>
      </c>
      <c r="BJ44" s="179">
        <f t="shared" si="34"/>
        <v>0</v>
      </c>
      <c r="BK44" s="180">
        <f t="shared" si="35"/>
        <v>0</v>
      </c>
      <c r="BL44" s="180">
        <f t="shared" si="36"/>
        <v>0</v>
      </c>
      <c r="BM44" s="180">
        <f t="shared" si="37"/>
        <v>0</v>
      </c>
      <c r="BN44" s="180">
        <f t="shared" si="38"/>
        <v>0</v>
      </c>
      <c r="BO44" s="180">
        <f t="shared" si="39"/>
        <v>0</v>
      </c>
      <c r="BP44" s="181">
        <f t="shared" si="40"/>
        <v>0</v>
      </c>
      <c r="BQ44" s="379">
        <f t="shared" si="41"/>
        <v>0</v>
      </c>
      <c r="BR44" s="179">
        <f t="shared" si="42"/>
        <v>0</v>
      </c>
      <c r="BS44" s="180">
        <f t="shared" si="43"/>
        <v>0</v>
      </c>
      <c r="BT44" s="181">
        <f t="shared" si="44"/>
        <v>0</v>
      </c>
      <c r="BU44" s="182">
        <f t="shared" si="45"/>
        <v>0</v>
      </c>
      <c r="BV44" s="175">
        <f t="shared" si="46"/>
        <v>0</v>
      </c>
      <c r="BW44" s="176">
        <f t="shared" si="47"/>
        <v>0</v>
      </c>
      <c r="BX44" s="193">
        <f t="shared" si="48"/>
        <v>0</v>
      </c>
      <c r="BY44" s="194">
        <f t="shared" si="49"/>
        <v>0</v>
      </c>
      <c r="BZ44" s="179">
        <f t="shared" si="50"/>
        <v>0</v>
      </c>
      <c r="CA44" s="180">
        <f t="shared" si="51"/>
        <v>0</v>
      </c>
      <c r="CB44" s="180">
        <f t="shared" si="52"/>
        <v>0</v>
      </c>
      <c r="CC44" s="180">
        <f t="shared" si="9"/>
        <v>0</v>
      </c>
      <c r="CD44" s="180">
        <f t="shared" si="53"/>
        <v>0</v>
      </c>
      <c r="CE44" s="180">
        <f t="shared" si="54"/>
        <v>0</v>
      </c>
      <c r="CF44" s="181">
        <f t="shared" si="55"/>
        <v>0</v>
      </c>
      <c r="CG44" s="195">
        <f t="shared" si="56"/>
        <v>0</v>
      </c>
      <c r="CH44" s="183"/>
      <c r="CI44" s="184"/>
      <c r="CJ44" s="184"/>
      <c r="CK44" s="174">
        <f t="shared" si="57"/>
        <v>0</v>
      </c>
      <c r="CL44" s="227"/>
      <c r="CM44" s="354"/>
      <c r="CN44" s="418">
        <f>FEV!CK44</f>
        <v>0</v>
      </c>
      <c r="CO44" s="424">
        <f>FEV!CL44</f>
        <v>0</v>
      </c>
    </row>
    <row r="45" spans="1:93" ht="20.100000000000001" customHeight="1" thickBot="1" x14ac:dyDescent="0.3">
      <c r="A45" s="600" t="s">
        <v>116</v>
      </c>
      <c r="B45" s="605" t="s">
        <v>117</v>
      </c>
      <c r="C45" s="25" t="s">
        <v>1</v>
      </c>
      <c r="D45" s="938"/>
      <c r="E45" s="477"/>
      <c r="F45" s="433" t="s">
        <v>24</v>
      </c>
      <c r="G45" s="409" t="s">
        <v>25</v>
      </c>
      <c r="H45" s="471"/>
      <c r="I45" s="471"/>
      <c r="J45" s="409" t="s">
        <v>25</v>
      </c>
      <c r="K45" s="409" t="s">
        <v>25</v>
      </c>
      <c r="L45" s="478"/>
      <c r="M45" s="473"/>
      <c r="N45" s="409" t="s">
        <v>24</v>
      </c>
      <c r="O45" s="409" t="s">
        <v>25</v>
      </c>
      <c r="P45" s="471"/>
      <c r="Q45" s="471"/>
      <c r="R45" s="409" t="s">
        <v>31</v>
      </c>
      <c r="S45" s="565"/>
      <c r="T45" s="471"/>
      <c r="U45" s="409" t="s">
        <v>24</v>
      </c>
      <c r="V45" s="414" t="s">
        <v>25</v>
      </c>
      <c r="W45" s="473"/>
      <c r="X45" s="479" t="s">
        <v>27</v>
      </c>
      <c r="Y45" s="409" t="s">
        <v>31</v>
      </c>
      <c r="Z45" s="409" t="s">
        <v>25</v>
      </c>
      <c r="AA45" s="471"/>
      <c r="AB45" s="471"/>
      <c r="AC45" s="414" t="s">
        <v>27</v>
      </c>
      <c r="AD45" s="433"/>
      <c r="AE45" s="499"/>
      <c r="AF45" s="479" t="s">
        <v>24</v>
      </c>
      <c r="AG45" s="409" t="s">
        <v>24</v>
      </c>
      <c r="AH45" s="414" t="s">
        <v>24</v>
      </c>
      <c r="AI45" s="204">
        <f>COUNTIF($D45:AH45,"D")</f>
        <v>6</v>
      </c>
      <c r="AJ45" s="180">
        <f t="shared" si="11"/>
        <v>6</v>
      </c>
      <c r="AK45" s="180">
        <f t="shared" si="12"/>
        <v>0</v>
      </c>
      <c r="AL45" s="180">
        <f t="shared" si="13"/>
        <v>2</v>
      </c>
      <c r="AM45" s="180">
        <f t="shared" si="14"/>
        <v>0</v>
      </c>
      <c r="AN45" s="180">
        <f t="shared" si="15"/>
        <v>0</v>
      </c>
      <c r="AO45" s="180">
        <f t="shared" si="16"/>
        <v>0</v>
      </c>
      <c r="AP45" s="180">
        <f t="shared" si="17"/>
        <v>2</v>
      </c>
      <c r="AQ45" s="180">
        <f t="shared" si="18"/>
        <v>0</v>
      </c>
      <c r="AR45" s="180">
        <f t="shared" si="19"/>
        <v>0</v>
      </c>
      <c r="AS45" s="180">
        <f t="shared" si="20"/>
        <v>0</v>
      </c>
      <c r="AT45" s="180">
        <f t="shared" si="21"/>
        <v>0</v>
      </c>
      <c r="AU45" s="180">
        <f t="shared" si="22"/>
        <v>0</v>
      </c>
      <c r="AV45" s="180">
        <f t="shared" si="23"/>
        <v>0</v>
      </c>
      <c r="AW45" s="180">
        <f t="shared" si="24"/>
        <v>0</v>
      </c>
      <c r="AX45" s="180">
        <f t="shared" si="25"/>
        <v>0</v>
      </c>
      <c r="AY45" s="180">
        <f t="shared" si="26"/>
        <v>0</v>
      </c>
      <c r="AZ45" s="180">
        <f t="shared" si="27"/>
        <v>0</v>
      </c>
      <c r="BA45" s="181">
        <f t="shared" si="28"/>
        <v>14</v>
      </c>
      <c r="BB45" s="343"/>
      <c r="BC45" s="344">
        <f t="shared" si="29"/>
        <v>7</v>
      </c>
      <c r="BD45" s="342"/>
      <c r="BE45" s="339"/>
      <c r="BF45" s="175">
        <f t="shared" si="30"/>
        <v>0</v>
      </c>
      <c r="BG45" s="176">
        <f t="shared" si="31"/>
        <v>0</v>
      </c>
      <c r="BH45" s="177">
        <f t="shared" si="32"/>
        <v>0</v>
      </c>
      <c r="BI45" s="178">
        <f t="shared" si="33"/>
        <v>0</v>
      </c>
      <c r="BJ45" s="179">
        <f t="shared" si="34"/>
        <v>0</v>
      </c>
      <c r="BK45" s="180">
        <f t="shared" si="35"/>
        <v>0</v>
      </c>
      <c r="BL45" s="180">
        <f t="shared" si="36"/>
        <v>0</v>
      </c>
      <c r="BM45" s="180">
        <f t="shared" si="37"/>
        <v>0</v>
      </c>
      <c r="BN45" s="180">
        <f t="shared" si="38"/>
        <v>0</v>
      </c>
      <c r="BO45" s="180">
        <f t="shared" si="39"/>
        <v>0</v>
      </c>
      <c r="BP45" s="181">
        <f t="shared" si="40"/>
        <v>0</v>
      </c>
      <c r="BQ45" s="379">
        <f t="shared" si="41"/>
        <v>0</v>
      </c>
      <c r="BR45" s="179">
        <f t="shared" si="42"/>
        <v>0</v>
      </c>
      <c r="BS45" s="180">
        <f t="shared" si="43"/>
        <v>0</v>
      </c>
      <c r="BT45" s="181">
        <f t="shared" si="44"/>
        <v>0</v>
      </c>
      <c r="BU45" s="182">
        <f t="shared" si="45"/>
        <v>0</v>
      </c>
      <c r="BV45" s="175">
        <f t="shared" si="46"/>
        <v>0</v>
      </c>
      <c r="BW45" s="176">
        <f t="shared" si="47"/>
        <v>0</v>
      </c>
      <c r="BX45" s="193">
        <f t="shared" si="48"/>
        <v>0</v>
      </c>
      <c r="BY45" s="194">
        <f t="shared" si="49"/>
        <v>0</v>
      </c>
      <c r="BZ45" s="179">
        <f t="shared" si="50"/>
        <v>0</v>
      </c>
      <c r="CA45" s="180">
        <f t="shared" si="51"/>
        <v>0</v>
      </c>
      <c r="CB45" s="180">
        <f t="shared" si="52"/>
        <v>0</v>
      </c>
      <c r="CC45" s="180">
        <f t="shared" si="9"/>
        <v>0</v>
      </c>
      <c r="CD45" s="180">
        <f t="shared" si="53"/>
        <v>0</v>
      </c>
      <c r="CE45" s="180">
        <f t="shared" si="54"/>
        <v>0</v>
      </c>
      <c r="CF45" s="181">
        <f t="shared" si="55"/>
        <v>0</v>
      </c>
      <c r="CG45" s="195">
        <f t="shared" si="56"/>
        <v>0</v>
      </c>
      <c r="CH45" s="183"/>
      <c r="CI45" s="184"/>
      <c r="CJ45" s="184"/>
      <c r="CK45" s="174">
        <f t="shared" si="57"/>
        <v>0</v>
      </c>
      <c r="CL45" s="227"/>
      <c r="CM45" s="354"/>
      <c r="CN45" s="418">
        <f>FEV!CK45</f>
        <v>0</v>
      </c>
      <c r="CO45" s="424">
        <f>FEV!CL45</f>
        <v>0</v>
      </c>
    </row>
    <row r="46" spans="1:93" ht="20.100000000000001" customHeight="1" thickBot="1" x14ac:dyDescent="0.3">
      <c r="A46" s="600" t="s">
        <v>118</v>
      </c>
      <c r="B46" s="605" t="s">
        <v>63</v>
      </c>
      <c r="C46" s="25" t="s">
        <v>2</v>
      </c>
      <c r="D46" s="938" t="s">
        <v>49</v>
      </c>
      <c r="E46" s="477"/>
      <c r="F46" s="433" t="s">
        <v>32</v>
      </c>
      <c r="G46" s="409" t="s">
        <v>32</v>
      </c>
      <c r="H46" s="471"/>
      <c r="I46" s="471"/>
      <c r="J46" s="409" t="s">
        <v>25</v>
      </c>
      <c r="K46" s="409" t="s">
        <v>25</v>
      </c>
      <c r="L46" s="478"/>
      <c r="M46" s="473" t="s">
        <v>27</v>
      </c>
      <c r="N46" s="409" t="s">
        <v>31</v>
      </c>
      <c r="O46" s="409" t="s">
        <v>25</v>
      </c>
      <c r="P46" s="471"/>
      <c r="Q46" s="471"/>
      <c r="R46" s="409" t="s">
        <v>24</v>
      </c>
      <c r="S46" s="565"/>
      <c r="T46" s="471"/>
      <c r="U46" s="409" t="s">
        <v>27</v>
      </c>
      <c r="V46" s="414" t="s">
        <v>25</v>
      </c>
      <c r="W46" s="473"/>
      <c r="X46" s="479" t="s">
        <v>27</v>
      </c>
      <c r="Y46" s="409" t="s">
        <v>31</v>
      </c>
      <c r="Z46" s="409" t="s">
        <v>25</v>
      </c>
      <c r="AA46" s="471"/>
      <c r="AB46" s="471"/>
      <c r="AC46" s="414" t="s">
        <v>24</v>
      </c>
      <c r="AD46" s="433" t="s">
        <v>25</v>
      </c>
      <c r="AE46" s="479" t="s">
        <v>57</v>
      </c>
      <c r="AF46" s="479" t="s">
        <v>27</v>
      </c>
      <c r="AG46" s="409" t="s">
        <v>31</v>
      </c>
      <c r="AH46" s="414" t="s">
        <v>24</v>
      </c>
      <c r="AI46" s="204">
        <f>COUNTIF($D46:AH46,"D")</f>
        <v>3</v>
      </c>
      <c r="AJ46" s="180">
        <f t="shared" si="11"/>
        <v>6</v>
      </c>
      <c r="AK46" s="180">
        <f t="shared" si="12"/>
        <v>0</v>
      </c>
      <c r="AL46" s="180">
        <f t="shared" si="13"/>
        <v>4</v>
      </c>
      <c r="AM46" s="180">
        <f t="shared" si="14"/>
        <v>0</v>
      </c>
      <c r="AN46" s="180">
        <f t="shared" si="15"/>
        <v>0</v>
      </c>
      <c r="AO46" s="180">
        <f t="shared" si="16"/>
        <v>0</v>
      </c>
      <c r="AP46" s="180">
        <f t="shared" si="17"/>
        <v>3</v>
      </c>
      <c r="AQ46" s="180">
        <f t="shared" si="18"/>
        <v>2</v>
      </c>
      <c r="AR46" s="180">
        <f t="shared" si="19"/>
        <v>0</v>
      </c>
      <c r="AS46" s="180">
        <f t="shared" si="20"/>
        <v>0</v>
      </c>
      <c r="AT46" s="180">
        <f t="shared" si="21"/>
        <v>0</v>
      </c>
      <c r="AU46" s="180">
        <f t="shared" si="22"/>
        <v>0</v>
      </c>
      <c r="AV46" s="180">
        <f t="shared" si="23"/>
        <v>0</v>
      </c>
      <c r="AW46" s="180">
        <f t="shared" si="24"/>
        <v>0</v>
      </c>
      <c r="AX46" s="180">
        <f t="shared" si="25"/>
        <v>0</v>
      </c>
      <c r="AY46" s="180">
        <f t="shared" si="26"/>
        <v>0</v>
      </c>
      <c r="AZ46" s="180">
        <f t="shared" si="27"/>
        <v>0</v>
      </c>
      <c r="BA46" s="181">
        <f t="shared" si="28"/>
        <v>15</v>
      </c>
      <c r="BB46" s="343"/>
      <c r="BC46" s="344">
        <f t="shared" si="29"/>
        <v>6.5</v>
      </c>
      <c r="BD46" s="342"/>
      <c r="BE46" s="339"/>
      <c r="BF46" s="175">
        <f t="shared" si="30"/>
        <v>1</v>
      </c>
      <c r="BG46" s="176">
        <f t="shared" si="31"/>
        <v>0.5</v>
      </c>
      <c r="BH46" s="177">
        <f t="shared" si="32"/>
        <v>4.1666666666666664E-2</v>
      </c>
      <c r="BI46" s="178">
        <f t="shared" si="33"/>
        <v>0.45833333333333331</v>
      </c>
      <c r="BJ46" s="179">
        <f t="shared" si="34"/>
        <v>0</v>
      </c>
      <c r="BK46" s="180">
        <f t="shared" si="35"/>
        <v>1</v>
      </c>
      <c r="BL46" s="180">
        <f t="shared" si="36"/>
        <v>0</v>
      </c>
      <c r="BM46" s="180">
        <f t="shared" si="37"/>
        <v>0</v>
      </c>
      <c r="BN46" s="180">
        <f t="shared" si="38"/>
        <v>0</v>
      </c>
      <c r="BO46" s="180">
        <f t="shared" si="39"/>
        <v>0</v>
      </c>
      <c r="BP46" s="181">
        <f t="shared" si="40"/>
        <v>0</v>
      </c>
      <c r="BQ46" s="379">
        <f t="shared" si="41"/>
        <v>0.5</v>
      </c>
      <c r="BR46" s="179">
        <f t="shared" si="42"/>
        <v>0</v>
      </c>
      <c r="BS46" s="180">
        <f t="shared" si="43"/>
        <v>0</v>
      </c>
      <c r="BT46" s="181">
        <f t="shared" si="44"/>
        <v>0</v>
      </c>
      <c r="BU46" s="182">
        <f t="shared" si="45"/>
        <v>0</v>
      </c>
      <c r="BV46" s="175">
        <f t="shared" si="46"/>
        <v>0</v>
      </c>
      <c r="BW46" s="176">
        <f t="shared" si="47"/>
        <v>0</v>
      </c>
      <c r="BX46" s="193">
        <f t="shared" si="48"/>
        <v>0</v>
      </c>
      <c r="BY46" s="194">
        <f t="shared" si="49"/>
        <v>0</v>
      </c>
      <c r="BZ46" s="179">
        <f t="shared" si="50"/>
        <v>0</v>
      </c>
      <c r="CA46" s="180">
        <f t="shared" si="51"/>
        <v>0</v>
      </c>
      <c r="CB46" s="180">
        <f t="shared" si="52"/>
        <v>0</v>
      </c>
      <c r="CC46" s="180">
        <f t="shared" si="9"/>
        <v>0</v>
      </c>
      <c r="CD46" s="180">
        <f t="shared" si="53"/>
        <v>0</v>
      </c>
      <c r="CE46" s="180">
        <f t="shared" si="54"/>
        <v>0</v>
      </c>
      <c r="CF46" s="181">
        <f t="shared" si="55"/>
        <v>0</v>
      </c>
      <c r="CG46" s="195">
        <f t="shared" si="56"/>
        <v>0</v>
      </c>
      <c r="CH46" s="183"/>
      <c r="CI46" s="184"/>
      <c r="CJ46" s="184"/>
      <c r="CK46" s="174">
        <f t="shared" si="57"/>
        <v>1</v>
      </c>
      <c r="CL46" s="227"/>
      <c r="CM46" s="354"/>
      <c r="CN46" s="418">
        <f>FEV!CK46</f>
        <v>2</v>
      </c>
      <c r="CO46" s="424">
        <f>FEV!CL46</f>
        <v>24</v>
      </c>
    </row>
    <row r="47" spans="1:93" ht="20.100000000000001" customHeight="1" thickBot="1" x14ac:dyDescent="0.3">
      <c r="A47" s="600" t="s">
        <v>120</v>
      </c>
      <c r="B47" s="605" t="s">
        <v>94</v>
      </c>
      <c r="C47" s="25" t="s">
        <v>2</v>
      </c>
      <c r="D47" s="938"/>
      <c r="E47" s="477"/>
      <c r="F47" s="433" t="s">
        <v>24</v>
      </c>
      <c r="G47" s="409" t="s">
        <v>24</v>
      </c>
      <c r="H47" s="471"/>
      <c r="I47" s="471"/>
      <c r="J47" s="409" t="s">
        <v>32</v>
      </c>
      <c r="K47" s="409" t="s">
        <v>32</v>
      </c>
      <c r="L47" s="414" t="s">
        <v>32</v>
      </c>
      <c r="M47" s="433" t="s">
        <v>32</v>
      </c>
      <c r="N47" s="409" t="s">
        <v>32</v>
      </c>
      <c r="O47" s="409" t="s">
        <v>32</v>
      </c>
      <c r="P47" s="471"/>
      <c r="Q47" s="406" t="s">
        <v>24</v>
      </c>
      <c r="R47" s="409"/>
      <c r="S47" s="884"/>
      <c r="T47" s="406"/>
      <c r="U47" s="409" t="s">
        <v>24</v>
      </c>
      <c r="V47" s="414"/>
      <c r="W47" s="433" t="s">
        <v>24</v>
      </c>
      <c r="X47" s="409"/>
      <c r="Y47" s="409" t="s">
        <v>24</v>
      </c>
      <c r="Z47" s="409" t="s">
        <v>24</v>
      </c>
      <c r="AA47" s="406"/>
      <c r="AB47" s="406"/>
      <c r="AC47" s="414" t="s">
        <v>24</v>
      </c>
      <c r="AD47" s="433" t="s">
        <v>24</v>
      </c>
      <c r="AE47" s="409"/>
      <c r="AF47" s="409"/>
      <c r="AG47" s="409" t="s">
        <v>24</v>
      </c>
      <c r="AH47" s="414" t="s">
        <v>24</v>
      </c>
      <c r="AI47" s="204">
        <f>COUNTIF($D47:AH47,"D")</f>
        <v>11</v>
      </c>
      <c r="AJ47" s="180">
        <f t="shared" si="11"/>
        <v>0</v>
      </c>
      <c r="AK47" s="180">
        <f t="shared" si="12"/>
        <v>0</v>
      </c>
      <c r="AL47" s="180">
        <f t="shared" si="13"/>
        <v>0</v>
      </c>
      <c r="AM47" s="180">
        <f t="shared" si="14"/>
        <v>0</v>
      </c>
      <c r="AN47" s="180">
        <f t="shared" si="15"/>
        <v>0</v>
      </c>
      <c r="AO47" s="180">
        <f t="shared" si="16"/>
        <v>0</v>
      </c>
      <c r="AP47" s="180">
        <f t="shared" si="17"/>
        <v>0</v>
      </c>
      <c r="AQ47" s="180">
        <f t="shared" si="18"/>
        <v>6</v>
      </c>
      <c r="AR47" s="180">
        <f t="shared" si="19"/>
        <v>0</v>
      </c>
      <c r="AS47" s="180">
        <f t="shared" si="20"/>
        <v>0</v>
      </c>
      <c r="AT47" s="180">
        <f t="shared" si="21"/>
        <v>0</v>
      </c>
      <c r="AU47" s="180">
        <f t="shared" si="22"/>
        <v>0</v>
      </c>
      <c r="AV47" s="180">
        <f t="shared" si="23"/>
        <v>0</v>
      </c>
      <c r="AW47" s="180">
        <f t="shared" si="24"/>
        <v>0</v>
      </c>
      <c r="AX47" s="180">
        <f t="shared" si="25"/>
        <v>0</v>
      </c>
      <c r="AY47" s="180">
        <f t="shared" si="26"/>
        <v>0</v>
      </c>
      <c r="AZ47" s="180">
        <f t="shared" si="27"/>
        <v>0</v>
      </c>
      <c r="BA47" s="181">
        <f t="shared" si="28"/>
        <v>17</v>
      </c>
      <c r="BB47" s="343"/>
      <c r="BC47" s="344">
        <f t="shared" si="29"/>
        <v>5.5</v>
      </c>
      <c r="BD47" s="342"/>
      <c r="BE47" s="339"/>
      <c r="BF47" s="175">
        <f t="shared" si="30"/>
        <v>0</v>
      </c>
      <c r="BG47" s="176">
        <f t="shared" si="31"/>
        <v>0</v>
      </c>
      <c r="BH47" s="177">
        <f t="shared" si="32"/>
        <v>0</v>
      </c>
      <c r="BI47" s="178">
        <f t="shared" si="33"/>
        <v>0</v>
      </c>
      <c r="BJ47" s="179">
        <f t="shared" si="34"/>
        <v>0</v>
      </c>
      <c r="BK47" s="180">
        <f t="shared" si="35"/>
        <v>0</v>
      </c>
      <c r="BL47" s="180">
        <f t="shared" si="36"/>
        <v>0</v>
      </c>
      <c r="BM47" s="180">
        <f t="shared" si="37"/>
        <v>0</v>
      </c>
      <c r="BN47" s="180">
        <f t="shared" si="38"/>
        <v>0</v>
      </c>
      <c r="BO47" s="180">
        <f t="shared" si="39"/>
        <v>0</v>
      </c>
      <c r="BP47" s="181">
        <f t="shared" si="40"/>
        <v>0</v>
      </c>
      <c r="BQ47" s="379">
        <f t="shared" si="41"/>
        <v>0</v>
      </c>
      <c r="BR47" s="179">
        <f t="shared" si="42"/>
        <v>0</v>
      </c>
      <c r="BS47" s="180">
        <f t="shared" si="43"/>
        <v>0</v>
      </c>
      <c r="BT47" s="181">
        <f t="shared" si="44"/>
        <v>0</v>
      </c>
      <c r="BU47" s="182">
        <f t="shared" si="45"/>
        <v>0</v>
      </c>
      <c r="BV47" s="175">
        <f t="shared" si="46"/>
        <v>0</v>
      </c>
      <c r="BW47" s="176">
        <f t="shared" si="47"/>
        <v>0</v>
      </c>
      <c r="BX47" s="193">
        <f t="shared" si="48"/>
        <v>0</v>
      </c>
      <c r="BY47" s="194">
        <f t="shared" si="49"/>
        <v>0</v>
      </c>
      <c r="BZ47" s="179">
        <f t="shared" si="50"/>
        <v>0</v>
      </c>
      <c r="CA47" s="180">
        <f t="shared" si="51"/>
        <v>0</v>
      </c>
      <c r="CB47" s="180">
        <f t="shared" si="52"/>
        <v>0</v>
      </c>
      <c r="CC47" s="180">
        <f t="shared" si="9"/>
        <v>0</v>
      </c>
      <c r="CD47" s="180">
        <f t="shared" si="53"/>
        <v>0</v>
      </c>
      <c r="CE47" s="180">
        <f t="shared" si="54"/>
        <v>0</v>
      </c>
      <c r="CF47" s="181">
        <f t="shared" si="55"/>
        <v>0</v>
      </c>
      <c r="CG47" s="195">
        <f t="shared" si="56"/>
        <v>0</v>
      </c>
      <c r="CH47" s="183"/>
      <c r="CI47" s="184"/>
      <c r="CJ47" s="184"/>
      <c r="CK47" s="174">
        <f t="shared" si="57"/>
        <v>0</v>
      </c>
      <c r="CL47" s="227"/>
      <c r="CM47" s="354"/>
      <c r="CN47" s="418">
        <f>FEV!CK47</f>
        <v>0</v>
      </c>
      <c r="CO47" s="424">
        <f>FEV!CL47</f>
        <v>0</v>
      </c>
    </row>
    <row r="48" spans="1:93" s="333" customFormat="1" ht="20.100000000000001" customHeight="1" thickBot="1" x14ac:dyDescent="0.3">
      <c r="A48" s="600" t="s">
        <v>121</v>
      </c>
      <c r="B48" s="605" t="s">
        <v>119</v>
      </c>
      <c r="C48" s="25" t="s">
        <v>2</v>
      </c>
      <c r="D48" s="938"/>
      <c r="E48" s="477"/>
      <c r="F48" s="433" t="s">
        <v>24</v>
      </c>
      <c r="G48" s="409" t="s">
        <v>25</v>
      </c>
      <c r="H48" s="471"/>
      <c r="I48" s="471"/>
      <c r="J48" s="409" t="s">
        <v>25</v>
      </c>
      <c r="K48" s="409" t="s">
        <v>25</v>
      </c>
      <c r="L48" s="478"/>
      <c r="M48" s="473"/>
      <c r="N48" s="409" t="s">
        <v>24</v>
      </c>
      <c r="O48" s="409" t="s">
        <v>25</v>
      </c>
      <c r="P48" s="471"/>
      <c r="Q48" s="471"/>
      <c r="R48" s="409" t="s">
        <v>24</v>
      </c>
      <c r="S48" s="565"/>
      <c r="T48" s="471" t="s">
        <v>26</v>
      </c>
      <c r="U48" s="409" t="s">
        <v>24</v>
      </c>
      <c r="V48" s="414" t="s">
        <v>25</v>
      </c>
      <c r="W48" s="473"/>
      <c r="X48" s="479"/>
      <c r="Y48" s="409" t="s">
        <v>24</v>
      </c>
      <c r="Z48" s="409" t="s">
        <v>25</v>
      </c>
      <c r="AA48" s="471" t="s">
        <v>57</v>
      </c>
      <c r="AB48" s="471"/>
      <c r="AC48" s="414" t="s">
        <v>24</v>
      </c>
      <c r="AD48" s="433" t="s">
        <v>25</v>
      </c>
      <c r="AE48" s="479"/>
      <c r="AF48" s="479"/>
      <c r="AG48" s="409" t="s">
        <v>24</v>
      </c>
      <c r="AH48" s="414" t="s">
        <v>24</v>
      </c>
      <c r="AI48" s="204">
        <f>COUNTIF($D48:AH48,"D")</f>
        <v>8</v>
      </c>
      <c r="AJ48" s="180">
        <f t="shared" si="11"/>
        <v>7</v>
      </c>
      <c r="AK48" s="180">
        <f t="shared" si="12"/>
        <v>1</v>
      </c>
      <c r="AL48" s="180">
        <f t="shared" si="13"/>
        <v>0</v>
      </c>
      <c r="AM48" s="180">
        <f t="shared" si="14"/>
        <v>0</v>
      </c>
      <c r="AN48" s="180">
        <f t="shared" si="15"/>
        <v>0</v>
      </c>
      <c r="AO48" s="180">
        <f t="shared" si="16"/>
        <v>0</v>
      </c>
      <c r="AP48" s="180">
        <f t="shared" si="17"/>
        <v>0</v>
      </c>
      <c r="AQ48" s="180">
        <f t="shared" si="18"/>
        <v>0</v>
      </c>
      <c r="AR48" s="180">
        <f t="shared" si="19"/>
        <v>0</v>
      </c>
      <c r="AS48" s="180">
        <f t="shared" si="20"/>
        <v>0</v>
      </c>
      <c r="AT48" s="180">
        <f t="shared" si="21"/>
        <v>0</v>
      </c>
      <c r="AU48" s="180">
        <f t="shared" si="22"/>
        <v>0</v>
      </c>
      <c r="AV48" s="180">
        <f t="shared" si="23"/>
        <v>0</v>
      </c>
      <c r="AW48" s="180">
        <f t="shared" si="24"/>
        <v>0</v>
      </c>
      <c r="AX48" s="180">
        <f t="shared" si="25"/>
        <v>0</v>
      </c>
      <c r="AY48" s="180">
        <f t="shared" si="26"/>
        <v>0</v>
      </c>
      <c r="AZ48" s="180">
        <f t="shared" si="27"/>
        <v>0</v>
      </c>
      <c r="BA48" s="181">
        <f t="shared" si="28"/>
        <v>16</v>
      </c>
      <c r="BB48" s="343"/>
      <c r="BC48" s="344">
        <f t="shared" si="29"/>
        <v>7.5</v>
      </c>
      <c r="BD48" s="342"/>
      <c r="BE48" s="339"/>
      <c r="BF48" s="175">
        <f t="shared" si="30"/>
        <v>1</v>
      </c>
      <c r="BG48" s="176">
        <f t="shared" si="31"/>
        <v>0.5</v>
      </c>
      <c r="BH48" s="177">
        <f t="shared" si="32"/>
        <v>4.1666666666666664E-2</v>
      </c>
      <c r="BI48" s="178">
        <f t="shared" si="33"/>
        <v>0.45833333333333331</v>
      </c>
      <c r="BJ48" s="179">
        <f t="shared" si="34"/>
        <v>0</v>
      </c>
      <c r="BK48" s="180">
        <f t="shared" si="35"/>
        <v>0</v>
      </c>
      <c r="BL48" s="180">
        <f t="shared" si="36"/>
        <v>0</v>
      </c>
      <c r="BM48" s="180">
        <f t="shared" si="37"/>
        <v>0</v>
      </c>
      <c r="BN48" s="180">
        <f t="shared" si="38"/>
        <v>0</v>
      </c>
      <c r="BO48" s="180">
        <f t="shared" si="39"/>
        <v>0</v>
      </c>
      <c r="BP48" s="181">
        <f t="shared" si="40"/>
        <v>0</v>
      </c>
      <c r="BQ48" s="379">
        <f t="shared" si="41"/>
        <v>0</v>
      </c>
      <c r="BR48" s="179">
        <f t="shared" si="42"/>
        <v>0</v>
      </c>
      <c r="BS48" s="180">
        <f t="shared" si="43"/>
        <v>0</v>
      </c>
      <c r="BT48" s="181">
        <f t="shared" si="44"/>
        <v>0</v>
      </c>
      <c r="BU48" s="182">
        <f t="shared" si="45"/>
        <v>0</v>
      </c>
      <c r="BV48" s="175">
        <f t="shared" si="46"/>
        <v>0</v>
      </c>
      <c r="BW48" s="176">
        <f t="shared" si="47"/>
        <v>0</v>
      </c>
      <c r="BX48" s="193">
        <f t="shared" si="48"/>
        <v>0</v>
      </c>
      <c r="BY48" s="194">
        <f t="shared" si="49"/>
        <v>0</v>
      </c>
      <c r="BZ48" s="179">
        <f t="shared" si="50"/>
        <v>0</v>
      </c>
      <c r="CA48" s="180">
        <f t="shared" si="51"/>
        <v>0</v>
      </c>
      <c r="CB48" s="180">
        <f t="shared" si="52"/>
        <v>0</v>
      </c>
      <c r="CC48" s="180">
        <f t="shared" si="9"/>
        <v>0</v>
      </c>
      <c r="CD48" s="180">
        <f t="shared" si="53"/>
        <v>0</v>
      </c>
      <c r="CE48" s="180">
        <f t="shared" si="54"/>
        <v>0</v>
      </c>
      <c r="CF48" s="181">
        <f t="shared" si="55"/>
        <v>0</v>
      </c>
      <c r="CG48" s="195">
        <f t="shared" si="56"/>
        <v>0</v>
      </c>
      <c r="CH48" s="183"/>
      <c r="CI48" s="184"/>
      <c r="CJ48" s="184"/>
      <c r="CK48" s="174">
        <f t="shared" si="57"/>
        <v>0.5</v>
      </c>
      <c r="CL48" s="227"/>
      <c r="CM48" s="354"/>
      <c r="CN48" s="418">
        <f>FEV!CK48</f>
        <v>1</v>
      </c>
      <c r="CO48" s="424">
        <f>FEV!CL48</f>
        <v>12</v>
      </c>
    </row>
    <row r="49" spans="1:93" ht="20.100000000000001" customHeight="1" thickBot="1" x14ac:dyDescent="0.3">
      <c r="A49" s="600" t="s">
        <v>123</v>
      </c>
      <c r="B49" s="605" t="s">
        <v>69</v>
      </c>
      <c r="C49" s="25" t="s">
        <v>2</v>
      </c>
      <c r="D49" s="938"/>
      <c r="E49" s="477"/>
      <c r="F49" s="433" t="s">
        <v>24</v>
      </c>
      <c r="G49" s="409" t="s">
        <v>25</v>
      </c>
      <c r="H49" s="471"/>
      <c r="I49" s="471"/>
      <c r="J49" s="409" t="s">
        <v>25</v>
      </c>
      <c r="K49" s="409" t="s">
        <v>25</v>
      </c>
      <c r="L49" s="478"/>
      <c r="M49" s="473"/>
      <c r="N49" s="409" t="s">
        <v>24</v>
      </c>
      <c r="O49" s="409" t="s">
        <v>25</v>
      </c>
      <c r="P49" s="471"/>
      <c r="Q49" s="471"/>
      <c r="R49" s="409" t="s">
        <v>24</v>
      </c>
      <c r="S49" s="565" t="s">
        <v>48</v>
      </c>
      <c r="T49" s="406"/>
      <c r="U49" s="409" t="s">
        <v>24</v>
      </c>
      <c r="V49" s="414" t="s">
        <v>25</v>
      </c>
      <c r="W49" s="433"/>
      <c r="X49" s="409"/>
      <c r="Y49" s="409" t="s">
        <v>27</v>
      </c>
      <c r="Z49" s="409" t="s">
        <v>25</v>
      </c>
      <c r="AA49" s="406"/>
      <c r="AB49" s="406"/>
      <c r="AC49" s="414" t="s">
        <v>24</v>
      </c>
      <c r="AD49" s="433" t="s">
        <v>25</v>
      </c>
      <c r="AE49" s="406"/>
      <c r="AF49" s="406"/>
      <c r="AG49" s="409" t="s">
        <v>24</v>
      </c>
      <c r="AH49" s="414" t="s">
        <v>24</v>
      </c>
      <c r="AI49" s="204">
        <f>COUNTIF($D49:AH49,"D")</f>
        <v>7</v>
      </c>
      <c r="AJ49" s="180">
        <f t="shared" si="11"/>
        <v>7</v>
      </c>
      <c r="AK49" s="180">
        <f t="shared" si="12"/>
        <v>0</v>
      </c>
      <c r="AL49" s="180">
        <f t="shared" si="13"/>
        <v>1</v>
      </c>
      <c r="AM49" s="180">
        <f t="shared" si="14"/>
        <v>0</v>
      </c>
      <c r="AN49" s="180">
        <f t="shared" si="15"/>
        <v>0</v>
      </c>
      <c r="AO49" s="180">
        <f t="shared" si="16"/>
        <v>0</v>
      </c>
      <c r="AP49" s="180">
        <f t="shared" si="17"/>
        <v>0</v>
      </c>
      <c r="AQ49" s="180">
        <f t="shared" si="18"/>
        <v>0</v>
      </c>
      <c r="AR49" s="180">
        <f t="shared" si="19"/>
        <v>0</v>
      </c>
      <c r="AS49" s="180">
        <f t="shared" si="20"/>
        <v>0</v>
      </c>
      <c r="AT49" s="180">
        <f t="shared" si="21"/>
        <v>0</v>
      </c>
      <c r="AU49" s="180">
        <f t="shared" si="22"/>
        <v>0</v>
      </c>
      <c r="AV49" s="180">
        <f t="shared" si="23"/>
        <v>0</v>
      </c>
      <c r="AW49" s="180">
        <f t="shared" si="24"/>
        <v>0</v>
      </c>
      <c r="AX49" s="180">
        <f t="shared" si="25"/>
        <v>0</v>
      </c>
      <c r="AY49" s="180">
        <f t="shared" si="26"/>
        <v>0</v>
      </c>
      <c r="AZ49" s="180">
        <f t="shared" si="27"/>
        <v>0</v>
      </c>
      <c r="BA49" s="181">
        <f t="shared" si="28"/>
        <v>15</v>
      </c>
      <c r="BB49" s="343"/>
      <c r="BC49" s="344">
        <f t="shared" si="29"/>
        <v>7.5</v>
      </c>
      <c r="BD49" s="342"/>
      <c r="BE49" s="339"/>
      <c r="BF49" s="175">
        <f t="shared" si="30"/>
        <v>0</v>
      </c>
      <c r="BG49" s="176">
        <f t="shared" si="31"/>
        <v>0</v>
      </c>
      <c r="BH49" s="177">
        <f t="shared" si="32"/>
        <v>0</v>
      </c>
      <c r="BI49" s="178">
        <f t="shared" si="33"/>
        <v>0</v>
      </c>
      <c r="BJ49" s="179">
        <f t="shared" si="34"/>
        <v>1</v>
      </c>
      <c r="BK49" s="180">
        <f t="shared" si="35"/>
        <v>0</v>
      </c>
      <c r="BL49" s="180">
        <f t="shared" si="36"/>
        <v>0</v>
      </c>
      <c r="BM49" s="180">
        <f t="shared" si="37"/>
        <v>0</v>
      </c>
      <c r="BN49" s="180">
        <f t="shared" si="38"/>
        <v>0</v>
      </c>
      <c r="BO49" s="180">
        <f t="shared" si="39"/>
        <v>0</v>
      </c>
      <c r="BP49" s="181">
        <f t="shared" si="40"/>
        <v>0</v>
      </c>
      <c r="BQ49" s="379">
        <f t="shared" si="41"/>
        <v>0.5</v>
      </c>
      <c r="BR49" s="179">
        <f t="shared" si="42"/>
        <v>0</v>
      </c>
      <c r="BS49" s="180">
        <f t="shared" si="43"/>
        <v>0</v>
      </c>
      <c r="BT49" s="181">
        <f t="shared" si="44"/>
        <v>0</v>
      </c>
      <c r="BU49" s="182">
        <f t="shared" si="45"/>
        <v>0</v>
      </c>
      <c r="BV49" s="175">
        <f t="shared" si="46"/>
        <v>0</v>
      </c>
      <c r="BW49" s="176">
        <f t="shared" si="47"/>
        <v>0</v>
      </c>
      <c r="BX49" s="193">
        <f t="shared" si="48"/>
        <v>0</v>
      </c>
      <c r="BY49" s="194">
        <f t="shared" si="49"/>
        <v>0</v>
      </c>
      <c r="BZ49" s="179">
        <f t="shared" si="50"/>
        <v>0</v>
      </c>
      <c r="CA49" s="180">
        <f t="shared" si="51"/>
        <v>0</v>
      </c>
      <c r="CB49" s="180">
        <f t="shared" si="52"/>
        <v>0</v>
      </c>
      <c r="CC49" s="180">
        <f t="shared" si="9"/>
        <v>0</v>
      </c>
      <c r="CD49" s="180">
        <f t="shared" si="53"/>
        <v>0</v>
      </c>
      <c r="CE49" s="180">
        <f t="shared" si="54"/>
        <v>0</v>
      </c>
      <c r="CF49" s="181">
        <f t="shared" si="55"/>
        <v>0</v>
      </c>
      <c r="CG49" s="195">
        <f t="shared" si="56"/>
        <v>0</v>
      </c>
      <c r="CH49" s="183"/>
      <c r="CI49" s="184"/>
      <c r="CJ49" s="184"/>
      <c r="CK49" s="174">
        <f t="shared" si="57"/>
        <v>0.5</v>
      </c>
      <c r="CL49" s="227"/>
      <c r="CM49" s="354"/>
      <c r="CN49" s="418">
        <f>FEV!CK49</f>
        <v>1</v>
      </c>
      <c r="CO49" s="424">
        <f>FEV!CL49</f>
        <v>12</v>
      </c>
    </row>
    <row r="50" spans="1:93" ht="20.100000000000001" customHeight="1" thickBot="1" x14ac:dyDescent="0.3">
      <c r="A50" s="600" t="s">
        <v>290</v>
      </c>
      <c r="B50" s="264" t="s">
        <v>124</v>
      </c>
      <c r="C50" s="25" t="s">
        <v>2</v>
      </c>
      <c r="D50" s="938"/>
      <c r="E50" s="477"/>
      <c r="F50" s="433" t="s">
        <v>37</v>
      </c>
      <c r="G50" s="409" t="s">
        <v>37</v>
      </c>
      <c r="H50" s="406" t="s">
        <v>37</v>
      </c>
      <c r="I50" s="406" t="s">
        <v>37</v>
      </c>
      <c r="J50" s="409" t="s">
        <v>37</v>
      </c>
      <c r="K50" s="409"/>
      <c r="L50" s="414"/>
      <c r="M50" s="433" t="s">
        <v>37</v>
      </c>
      <c r="N50" s="409" t="s">
        <v>37</v>
      </c>
      <c r="O50" s="409" t="s">
        <v>37</v>
      </c>
      <c r="P50" s="471" t="s">
        <v>37</v>
      </c>
      <c r="Q50" s="471" t="s">
        <v>37</v>
      </c>
      <c r="R50" s="409" t="s">
        <v>37</v>
      </c>
      <c r="S50" s="472"/>
      <c r="T50" s="470"/>
      <c r="U50" s="410" t="s">
        <v>24</v>
      </c>
      <c r="V50" s="417" t="s">
        <v>25</v>
      </c>
      <c r="W50" s="472"/>
      <c r="X50" s="470"/>
      <c r="Y50" s="410" t="s">
        <v>24</v>
      </c>
      <c r="Z50" s="410" t="s">
        <v>31</v>
      </c>
      <c r="AA50" s="470" t="s">
        <v>57</v>
      </c>
      <c r="AB50" s="470"/>
      <c r="AC50" s="417" t="s">
        <v>24</v>
      </c>
      <c r="AD50" s="428" t="s">
        <v>25</v>
      </c>
      <c r="AE50" s="410" t="s">
        <v>37</v>
      </c>
      <c r="AF50" s="410" t="s">
        <v>37</v>
      </c>
      <c r="AG50" s="410" t="s">
        <v>37</v>
      </c>
      <c r="AH50" s="417" t="s">
        <v>37</v>
      </c>
      <c r="AI50" s="204">
        <f>COUNTIF($D50:AH50,"D")</f>
        <v>3</v>
      </c>
      <c r="AJ50" s="180">
        <f t="shared" si="11"/>
        <v>2</v>
      </c>
      <c r="AK50" s="180">
        <f t="shared" si="12"/>
        <v>0</v>
      </c>
      <c r="AL50" s="180">
        <f t="shared" si="13"/>
        <v>0</v>
      </c>
      <c r="AM50" s="180">
        <f t="shared" si="14"/>
        <v>0</v>
      </c>
      <c r="AN50" s="180">
        <f t="shared" si="15"/>
        <v>0</v>
      </c>
      <c r="AO50" s="180">
        <f t="shared" si="16"/>
        <v>0</v>
      </c>
      <c r="AP50" s="180">
        <f t="shared" si="17"/>
        <v>1</v>
      </c>
      <c r="AQ50" s="180">
        <f t="shared" si="18"/>
        <v>0</v>
      </c>
      <c r="AR50" s="180">
        <f t="shared" si="19"/>
        <v>0</v>
      </c>
      <c r="AS50" s="180">
        <f t="shared" si="20"/>
        <v>0</v>
      </c>
      <c r="AT50" s="180">
        <f t="shared" si="21"/>
        <v>0</v>
      </c>
      <c r="AU50" s="180">
        <f t="shared" si="22"/>
        <v>0</v>
      </c>
      <c r="AV50" s="180">
        <f t="shared" si="23"/>
        <v>15</v>
      </c>
      <c r="AW50" s="180">
        <f t="shared" si="24"/>
        <v>0</v>
      </c>
      <c r="AX50" s="180">
        <f t="shared" si="25"/>
        <v>0</v>
      </c>
      <c r="AY50" s="180">
        <f t="shared" si="26"/>
        <v>0</v>
      </c>
      <c r="AZ50" s="180">
        <f t="shared" si="27"/>
        <v>0</v>
      </c>
      <c r="BA50" s="181">
        <f t="shared" si="28"/>
        <v>20</v>
      </c>
      <c r="BB50" s="343"/>
      <c r="BC50" s="344">
        <f t="shared" si="29"/>
        <v>10</v>
      </c>
      <c r="BD50" s="342"/>
      <c r="BE50" s="339"/>
      <c r="BF50" s="175">
        <f t="shared" si="30"/>
        <v>1</v>
      </c>
      <c r="BG50" s="176">
        <f t="shared" si="31"/>
        <v>0.5</v>
      </c>
      <c r="BH50" s="177">
        <f t="shared" si="32"/>
        <v>4.1666666666666664E-2</v>
      </c>
      <c r="BI50" s="178">
        <f t="shared" si="33"/>
        <v>0.45833333333333331</v>
      </c>
      <c r="BJ50" s="179">
        <f t="shared" si="34"/>
        <v>0</v>
      </c>
      <c r="BK50" s="180">
        <f t="shared" si="35"/>
        <v>0</v>
      </c>
      <c r="BL50" s="180">
        <f t="shared" si="36"/>
        <v>0</v>
      </c>
      <c r="BM50" s="180">
        <f t="shared" si="37"/>
        <v>0</v>
      </c>
      <c r="BN50" s="180">
        <f t="shared" si="38"/>
        <v>0</v>
      </c>
      <c r="BO50" s="180">
        <f t="shared" si="39"/>
        <v>0</v>
      </c>
      <c r="BP50" s="181">
        <f t="shared" si="40"/>
        <v>0</v>
      </c>
      <c r="BQ50" s="379">
        <f t="shared" si="41"/>
        <v>0</v>
      </c>
      <c r="BR50" s="179">
        <f t="shared" si="42"/>
        <v>0</v>
      </c>
      <c r="BS50" s="180">
        <f t="shared" si="43"/>
        <v>0</v>
      </c>
      <c r="BT50" s="181">
        <f t="shared" si="44"/>
        <v>0</v>
      </c>
      <c r="BU50" s="182">
        <f t="shared" si="45"/>
        <v>0</v>
      </c>
      <c r="BV50" s="175">
        <f t="shared" si="46"/>
        <v>0</v>
      </c>
      <c r="BW50" s="176">
        <f t="shared" si="47"/>
        <v>0</v>
      </c>
      <c r="BX50" s="193">
        <f t="shared" si="48"/>
        <v>0</v>
      </c>
      <c r="BY50" s="194">
        <f t="shared" si="49"/>
        <v>0</v>
      </c>
      <c r="BZ50" s="179">
        <f t="shared" si="50"/>
        <v>0</v>
      </c>
      <c r="CA50" s="180">
        <f t="shared" si="51"/>
        <v>0</v>
      </c>
      <c r="CB50" s="180">
        <f t="shared" si="52"/>
        <v>0</v>
      </c>
      <c r="CC50" s="180">
        <f t="shared" si="9"/>
        <v>0</v>
      </c>
      <c r="CD50" s="180">
        <f t="shared" si="53"/>
        <v>0</v>
      </c>
      <c r="CE50" s="180">
        <f t="shared" si="54"/>
        <v>0</v>
      </c>
      <c r="CF50" s="181">
        <f t="shared" si="55"/>
        <v>0</v>
      </c>
      <c r="CG50" s="195">
        <f t="shared" si="56"/>
        <v>0</v>
      </c>
      <c r="CH50" s="183"/>
      <c r="CI50" s="184"/>
      <c r="CJ50" s="184"/>
      <c r="CK50" s="174">
        <f t="shared" si="57"/>
        <v>0.5</v>
      </c>
      <c r="CL50" s="227"/>
      <c r="CM50" s="354"/>
      <c r="CN50" s="418">
        <f>FEV!CK50</f>
        <v>1</v>
      </c>
      <c r="CO50" s="424">
        <f>FEV!CL50</f>
        <v>12</v>
      </c>
    </row>
    <row r="51" spans="1:93" ht="20.100000000000001" customHeight="1" thickBot="1" x14ac:dyDescent="0.3">
      <c r="A51" s="600" t="s">
        <v>125</v>
      </c>
      <c r="B51" s="605" t="s">
        <v>132</v>
      </c>
      <c r="C51" s="25" t="s">
        <v>3</v>
      </c>
      <c r="D51" s="500"/>
      <c r="E51" s="497"/>
      <c r="F51" s="434" t="s">
        <v>58</v>
      </c>
      <c r="G51" s="412" t="s">
        <v>25</v>
      </c>
      <c r="H51" s="475"/>
      <c r="I51" s="475"/>
      <c r="J51" s="412" t="s">
        <v>24</v>
      </c>
      <c r="K51" s="412" t="s">
        <v>26</v>
      </c>
      <c r="L51" s="441"/>
      <c r="M51" s="476"/>
      <c r="N51" s="412" t="s">
        <v>24</v>
      </c>
      <c r="O51" s="412" t="s">
        <v>25</v>
      </c>
      <c r="P51" s="475"/>
      <c r="Q51" s="475" t="s">
        <v>37</v>
      </c>
      <c r="R51" s="412" t="s">
        <v>37</v>
      </c>
      <c r="S51" s="566"/>
      <c r="T51" s="475"/>
      <c r="U51" s="412" t="s">
        <v>24</v>
      </c>
      <c r="V51" s="429" t="s">
        <v>58</v>
      </c>
      <c r="W51" s="476"/>
      <c r="X51" s="432"/>
      <c r="Y51" s="412" t="s">
        <v>24</v>
      </c>
      <c r="Z51" s="412" t="s">
        <v>25</v>
      </c>
      <c r="AA51" s="475"/>
      <c r="AB51" s="475"/>
      <c r="AC51" s="429" t="s">
        <v>24</v>
      </c>
      <c r="AD51" s="434" t="s">
        <v>25</v>
      </c>
      <c r="AE51" s="432"/>
      <c r="AF51" s="432"/>
      <c r="AG51" s="412" t="s">
        <v>24</v>
      </c>
      <c r="AH51" s="429" t="s">
        <v>24</v>
      </c>
      <c r="AI51" s="204">
        <f>COUNTIF($D51:AH51,"D")</f>
        <v>7</v>
      </c>
      <c r="AJ51" s="180">
        <f t="shared" si="11"/>
        <v>4</v>
      </c>
      <c r="AK51" s="180">
        <f t="shared" si="12"/>
        <v>1</v>
      </c>
      <c r="AL51" s="180">
        <f t="shared" si="13"/>
        <v>0</v>
      </c>
      <c r="AM51" s="180">
        <f t="shared" si="14"/>
        <v>0</v>
      </c>
      <c r="AN51" s="180">
        <f t="shared" si="15"/>
        <v>0</v>
      </c>
      <c r="AO51" s="180">
        <f t="shared" si="16"/>
        <v>0</v>
      </c>
      <c r="AP51" s="180">
        <f t="shared" si="17"/>
        <v>0</v>
      </c>
      <c r="AQ51" s="180">
        <f t="shared" si="18"/>
        <v>0</v>
      </c>
      <c r="AR51" s="180">
        <f t="shared" si="19"/>
        <v>0</v>
      </c>
      <c r="AS51" s="180">
        <f t="shared" si="20"/>
        <v>0</v>
      </c>
      <c r="AT51" s="180">
        <f t="shared" si="21"/>
        <v>0</v>
      </c>
      <c r="AU51" s="180">
        <f t="shared" si="22"/>
        <v>0</v>
      </c>
      <c r="AV51" s="180">
        <f t="shared" si="23"/>
        <v>2</v>
      </c>
      <c r="AW51" s="180">
        <f t="shared" si="24"/>
        <v>0</v>
      </c>
      <c r="AX51" s="180">
        <f t="shared" si="25"/>
        <v>0</v>
      </c>
      <c r="AY51" s="180">
        <f t="shared" si="26"/>
        <v>0</v>
      </c>
      <c r="AZ51" s="180">
        <f t="shared" si="27"/>
        <v>0</v>
      </c>
      <c r="BA51" s="181">
        <f t="shared" si="28"/>
        <v>14</v>
      </c>
      <c r="BB51" s="343"/>
      <c r="BC51" s="344">
        <f t="shared" si="29"/>
        <v>6.5</v>
      </c>
      <c r="BD51" s="342"/>
      <c r="BE51" s="339"/>
      <c r="BF51" s="175">
        <f t="shared" si="30"/>
        <v>0</v>
      </c>
      <c r="BG51" s="176">
        <f t="shared" si="31"/>
        <v>0</v>
      </c>
      <c r="BH51" s="177">
        <f t="shared" si="32"/>
        <v>0</v>
      </c>
      <c r="BI51" s="178">
        <f t="shared" si="33"/>
        <v>0</v>
      </c>
      <c r="BJ51" s="179">
        <f t="shared" si="34"/>
        <v>0</v>
      </c>
      <c r="BK51" s="180">
        <f t="shared" si="35"/>
        <v>0</v>
      </c>
      <c r="BL51" s="180">
        <f t="shared" si="36"/>
        <v>0</v>
      </c>
      <c r="BM51" s="180">
        <f t="shared" si="37"/>
        <v>0</v>
      </c>
      <c r="BN51" s="180">
        <f t="shared" si="38"/>
        <v>0</v>
      </c>
      <c r="BO51" s="180">
        <f t="shared" si="39"/>
        <v>0</v>
      </c>
      <c r="BP51" s="181">
        <f t="shared" si="40"/>
        <v>0</v>
      </c>
      <c r="BQ51" s="379">
        <f t="shared" si="41"/>
        <v>0</v>
      </c>
      <c r="BR51" s="179">
        <f t="shared" si="42"/>
        <v>0</v>
      </c>
      <c r="BS51" s="180">
        <f t="shared" si="43"/>
        <v>0</v>
      </c>
      <c r="BT51" s="181">
        <f t="shared" si="44"/>
        <v>0</v>
      </c>
      <c r="BU51" s="182">
        <f t="shared" si="45"/>
        <v>0</v>
      </c>
      <c r="BV51" s="175">
        <f t="shared" si="46"/>
        <v>0</v>
      </c>
      <c r="BW51" s="176">
        <f t="shared" si="47"/>
        <v>0</v>
      </c>
      <c r="BX51" s="193">
        <f t="shared" si="48"/>
        <v>0</v>
      </c>
      <c r="BY51" s="194">
        <f t="shared" si="49"/>
        <v>0</v>
      </c>
      <c r="BZ51" s="179">
        <f t="shared" si="50"/>
        <v>0</v>
      </c>
      <c r="CA51" s="180">
        <f t="shared" si="51"/>
        <v>0</v>
      </c>
      <c r="CB51" s="180">
        <f t="shared" si="52"/>
        <v>0</v>
      </c>
      <c r="CC51" s="180">
        <f t="shared" si="9"/>
        <v>0</v>
      </c>
      <c r="CD51" s="180">
        <f t="shared" si="53"/>
        <v>0</v>
      </c>
      <c r="CE51" s="180">
        <f t="shared" si="54"/>
        <v>0</v>
      </c>
      <c r="CF51" s="181">
        <f t="shared" si="55"/>
        <v>0</v>
      </c>
      <c r="CG51" s="195">
        <f t="shared" si="56"/>
        <v>0</v>
      </c>
      <c r="CH51" s="183"/>
      <c r="CI51" s="184"/>
      <c r="CJ51" s="184"/>
      <c r="CK51" s="174">
        <f t="shared" si="57"/>
        <v>0</v>
      </c>
      <c r="CL51" s="227"/>
      <c r="CM51" s="354"/>
      <c r="CN51" s="418">
        <f>FEV!CK51</f>
        <v>1</v>
      </c>
      <c r="CO51" s="424">
        <f>FEV!CL51</f>
        <v>12</v>
      </c>
    </row>
    <row r="52" spans="1:93" ht="20.100000000000001" customHeight="1" thickBot="1" x14ac:dyDescent="0.3">
      <c r="A52" s="600" t="s">
        <v>127</v>
      </c>
      <c r="B52" s="605" t="s">
        <v>134</v>
      </c>
      <c r="C52" s="25" t="s">
        <v>3</v>
      </c>
      <c r="D52" s="939"/>
      <c r="E52" s="918" t="s">
        <v>50</v>
      </c>
      <c r="F52" s="434" t="s">
        <v>24</v>
      </c>
      <c r="G52" s="421" t="s">
        <v>25</v>
      </c>
      <c r="H52" s="475"/>
      <c r="I52" s="475"/>
      <c r="J52" s="412" t="s">
        <v>25</v>
      </c>
      <c r="K52" s="412" t="s">
        <v>25</v>
      </c>
      <c r="L52" s="441"/>
      <c r="M52" s="476"/>
      <c r="N52" s="421" t="s">
        <v>25</v>
      </c>
      <c r="O52" s="412" t="s">
        <v>25</v>
      </c>
      <c r="P52" s="475"/>
      <c r="Q52" s="475" t="s">
        <v>27</v>
      </c>
      <c r="R52" s="412" t="s">
        <v>31</v>
      </c>
      <c r="S52" s="566"/>
      <c r="T52" s="475" t="s">
        <v>26</v>
      </c>
      <c r="U52" s="412" t="s">
        <v>24</v>
      </c>
      <c r="V52" s="429" t="s">
        <v>25</v>
      </c>
      <c r="W52" s="476"/>
      <c r="X52" s="432"/>
      <c r="Y52" s="412" t="s">
        <v>37</v>
      </c>
      <c r="Z52" s="412" t="s">
        <v>37</v>
      </c>
      <c r="AA52" s="413" t="s">
        <v>37</v>
      </c>
      <c r="AB52" s="475"/>
      <c r="AC52" s="429" t="s">
        <v>24</v>
      </c>
      <c r="AD52" s="434" t="s">
        <v>25</v>
      </c>
      <c r="AE52" s="432"/>
      <c r="AF52" s="432"/>
      <c r="AG52" s="412" t="s">
        <v>24</v>
      </c>
      <c r="AH52" s="429" t="s">
        <v>24</v>
      </c>
      <c r="AI52" s="204">
        <f>COUNTIF($D52:AH52,"D")</f>
        <v>5</v>
      </c>
      <c r="AJ52" s="180">
        <f t="shared" si="11"/>
        <v>7</v>
      </c>
      <c r="AK52" s="180">
        <f t="shared" si="12"/>
        <v>1</v>
      </c>
      <c r="AL52" s="180">
        <f t="shared" si="13"/>
        <v>1</v>
      </c>
      <c r="AM52" s="180">
        <f t="shared" si="14"/>
        <v>0</v>
      </c>
      <c r="AN52" s="180">
        <f t="shared" si="15"/>
        <v>0</v>
      </c>
      <c r="AO52" s="180">
        <f t="shared" si="16"/>
        <v>0</v>
      </c>
      <c r="AP52" s="180">
        <f t="shared" si="17"/>
        <v>1</v>
      </c>
      <c r="AQ52" s="180">
        <f t="shared" si="18"/>
        <v>0</v>
      </c>
      <c r="AR52" s="180">
        <f t="shared" si="19"/>
        <v>0</v>
      </c>
      <c r="AS52" s="180">
        <f t="shared" si="20"/>
        <v>0</v>
      </c>
      <c r="AT52" s="180">
        <f t="shared" si="21"/>
        <v>0</v>
      </c>
      <c r="AU52" s="180">
        <f t="shared" si="22"/>
        <v>0</v>
      </c>
      <c r="AV52" s="180">
        <f t="shared" si="23"/>
        <v>3</v>
      </c>
      <c r="AW52" s="180">
        <f t="shared" si="24"/>
        <v>0</v>
      </c>
      <c r="AX52" s="180">
        <f t="shared" si="25"/>
        <v>0</v>
      </c>
      <c r="AY52" s="180">
        <f t="shared" si="26"/>
        <v>0</v>
      </c>
      <c r="AZ52" s="180">
        <f t="shared" si="27"/>
        <v>0</v>
      </c>
      <c r="BA52" s="181">
        <f t="shared" si="28"/>
        <v>17</v>
      </c>
      <c r="BB52" s="343"/>
      <c r="BC52" s="344">
        <f t="shared" si="29"/>
        <v>8</v>
      </c>
      <c r="BD52" s="342"/>
      <c r="BE52" s="339"/>
      <c r="BF52" s="175">
        <f t="shared" si="30"/>
        <v>0</v>
      </c>
      <c r="BG52" s="176">
        <f t="shared" si="31"/>
        <v>0</v>
      </c>
      <c r="BH52" s="177">
        <f t="shared" si="32"/>
        <v>0</v>
      </c>
      <c r="BI52" s="178">
        <f t="shared" si="33"/>
        <v>0</v>
      </c>
      <c r="BJ52" s="179">
        <f t="shared" si="34"/>
        <v>0</v>
      </c>
      <c r="BK52" s="180">
        <f t="shared" si="35"/>
        <v>0</v>
      </c>
      <c r="BL52" s="180">
        <f t="shared" si="36"/>
        <v>1</v>
      </c>
      <c r="BM52" s="180">
        <f t="shared" si="37"/>
        <v>0</v>
      </c>
      <c r="BN52" s="180">
        <f t="shared" si="38"/>
        <v>0</v>
      </c>
      <c r="BO52" s="180">
        <f t="shared" si="39"/>
        <v>0</v>
      </c>
      <c r="BP52" s="181">
        <f t="shared" si="40"/>
        <v>0</v>
      </c>
      <c r="BQ52" s="379">
        <f t="shared" si="41"/>
        <v>0.5</v>
      </c>
      <c r="BR52" s="179">
        <f t="shared" si="42"/>
        <v>0</v>
      </c>
      <c r="BS52" s="180">
        <f t="shared" si="43"/>
        <v>0</v>
      </c>
      <c r="BT52" s="181">
        <f t="shared" si="44"/>
        <v>0</v>
      </c>
      <c r="BU52" s="182">
        <f t="shared" si="45"/>
        <v>0</v>
      </c>
      <c r="BV52" s="175">
        <f t="shared" si="46"/>
        <v>0</v>
      </c>
      <c r="BW52" s="176">
        <f t="shared" si="47"/>
        <v>0</v>
      </c>
      <c r="BX52" s="193">
        <f t="shared" si="48"/>
        <v>0</v>
      </c>
      <c r="BY52" s="194">
        <f t="shared" si="49"/>
        <v>0</v>
      </c>
      <c r="BZ52" s="179">
        <f t="shared" si="50"/>
        <v>0</v>
      </c>
      <c r="CA52" s="180">
        <f t="shared" si="51"/>
        <v>0</v>
      </c>
      <c r="CB52" s="180">
        <f t="shared" si="52"/>
        <v>0</v>
      </c>
      <c r="CC52" s="180">
        <f t="shared" si="9"/>
        <v>0</v>
      </c>
      <c r="CD52" s="180">
        <f t="shared" si="53"/>
        <v>0</v>
      </c>
      <c r="CE52" s="180">
        <f t="shared" si="54"/>
        <v>0</v>
      </c>
      <c r="CF52" s="181">
        <f t="shared" si="55"/>
        <v>0</v>
      </c>
      <c r="CG52" s="195">
        <f t="shared" si="56"/>
        <v>0</v>
      </c>
      <c r="CH52" s="183"/>
      <c r="CI52" s="184"/>
      <c r="CJ52" s="184"/>
      <c r="CK52" s="174">
        <f t="shared" si="57"/>
        <v>0.5</v>
      </c>
      <c r="CL52" s="227"/>
      <c r="CM52" s="354"/>
      <c r="CN52" s="418">
        <f>FEV!CK52</f>
        <v>3</v>
      </c>
      <c r="CO52" s="424">
        <f>FEV!CL52</f>
        <v>36</v>
      </c>
    </row>
    <row r="53" spans="1:93" s="333" customFormat="1" ht="20.100000000000001" customHeight="1" thickBot="1" x14ac:dyDescent="0.3">
      <c r="A53" s="600" t="s">
        <v>129</v>
      </c>
      <c r="B53" s="605" t="s">
        <v>137</v>
      </c>
      <c r="C53" s="25" t="s">
        <v>3</v>
      </c>
      <c r="D53" s="939" t="s">
        <v>57</v>
      </c>
      <c r="E53" s="480"/>
      <c r="F53" s="434" t="s">
        <v>27</v>
      </c>
      <c r="G53" s="412" t="s">
        <v>25</v>
      </c>
      <c r="H53" s="475"/>
      <c r="I53" s="475"/>
      <c r="J53" s="412" t="s">
        <v>25</v>
      </c>
      <c r="K53" s="412" t="s">
        <v>25</v>
      </c>
      <c r="L53" s="441" t="s">
        <v>27</v>
      </c>
      <c r="M53" s="476"/>
      <c r="N53" s="412" t="s">
        <v>24</v>
      </c>
      <c r="O53" s="412" t="s">
        <v>25</v>
      </c>
      <c r="P53" s="475"/>
      <c r="Q53" s="475"/>
      <c r="R53" s="412" t="s">
        <v>24</v>
      </c>
      <c r="S53" s="566"/>
      <c r="T53" s="402" t="s">
        <v>50</v>
      </c>
      <c r="U53" s="412" t="s">
        <v>24</v>
      </c>
      <c r="V53" s="429" t="s">
        <v>25</v>
      </c>
      <c r="W53" s="476"/>
      <c r="X53" s="432"/>
      <c r="Y53" s="412" t="s">
        <v>24</v>
      </c>
      <c r="Z53" s="412" t="s">
        <v>25</v>
      </c>
      <c r="AA53" s="475"/>
      <c r="AB53" s="475"/>
      <c r="AC53" s="429" t="s">
        <v>24</v>
      </c>
      <c r="AD53" s="434" t="s">
        <v>25</v>
      </c>
      <c r="AE53" s="432"/>
      <c r="AF53" s="432"/>
      <c r="AG53" s="412" t="s">
        <v>24</v>
      </c>
      <c r="AH53" s="429" t="s">
        <v>24</v>
      </c>
      <c r="AI53" s="204">
        <f>COUNTIF($D53:AH53,"D")</f>
        <v>7</v>
      </c>
      <c r="AJ53" s="180">
        <f t="shared" si="11"/>
        <v>7</v>
      </c>
      <c r="AK53" s="180">
        <f t="shared" si="12"/>
        <v>0</v>
      </c>
      <c r="AL53" s="180">
        <f t="shared" si="13"/>
        <v>2</v>
      </c>
      <c r="AM53" s="180">
        <f t="shared" si="14"/>
        <v>0</v>
      </c>
      <c r="AN53" s="180">
        <f t="shared" si="15"/>
        <v>0</v>
      </c>
      <c r="AO53" s="180">
        <f t="shared" si="16"/>
        <v>0</v>
      </c>
      <c r="AP53" s="180">
        <f t="shared" si="17"/>
        <v>0</v>
      </c>
      <c r="AQ53" s="180">
        <f t="shared" si="18"/>
        <v>0</v>
      </c>
      <c r="AR53" s="180">
        <f t="shared" si="19"/>
        <v>0</v>
      </c>
      <c r="AS53" s="180">
        <f t="shared" si="20"/>
        <v>0</v>
      </c>
      <c r="AT53" s="180">
        <f t="shared" si="21"/>
        <v>0</v>
      </c>
      <c r="AU53" s="180">
        <f t="shared" si="22"/>
        <v>0</v>
      </c>
      <c r="AV53" s="180">
        <f t="shared" si="23"/>
        <v>0</v>
      </c>
      <c r="AW53" s="180">
        <f t="shared" si="24"/>
        <v>0</v>
      </c>
      <c r="AX53" s="180">
        <f t="shared" si="25"/>
        <v>0</v>
      </c>
      <c r="AY53" s="180">
        <f t="shared" si="26"/>
        <v>0</v>
      </c>
      <c r="AZ53" s="180">
        <f t="shared" si="27"/>
        <v>0</v>
      </c>
      <c r="BA53" s="181">
        <f t="shared" si="28"/>
        <v>16</v>
      </c>
      <c r="BB53" s="343"/>
      <c r="BC53" s="344">
        <f t="shared" si="29"/>
        <v>8</v>
      </c>
      <c r="BD53" s="342"/>
      <c r="BE53" s="339"/>
      <c r="BF53" s="175">
        <f t="shared" si="30"/>
        <v>1</v>
      </c>
      <c r="BG53" s="176">
        <f t="shared" si="31"/>
        <v>0.5</v>
      </c>
      <c r="BH53" s="177">
        <f t="shared" si="32"/>
        <v>4.1666666666666664E-2</v>
      </c>
      <c r="BI53" s="178">
        <f t="shared" si="33"/>
        <v>0.45833333333333331</v>
      </c>
      <c r="BJ53" s="179">
        <f t="shared" si="34"/>
        <v>0</v>
      </c>
      <c r="BK53" s="180">
        <f t="shared" si="35"/>
        <v>0</v>
      </c>
      <c r="BL53" s="180">
        <f t="shared" si="36"/>
        <v>1</v>
      </c>
      <c r="BM53" s="180">
        <f t="shared" si="37"/>
        <v>0</v>
      </c>
      <c r="BN53" s="180">
        <f t="shared" si="38"/>
        <v>0</v>
      </c>
      <c r="BO53" s="180">
        <f t="shared" si="39"/>
        <v>0</v>
      </c>
      <c r="BP53" s="181">
        <f t="shared" si="40"/>
        <v>0</v>
      </c>
      <c r="BQ53" s="379">
        <f t="shared" si="41"/>
        <v>0.5</v>
      </c>
      <c r="BR53" s="179">
        <f t="shared" si="42"/>
        <v>0</v>
      </c>
      <c r="BS53" s="180">
        <f t="shared" si="43"/>
        <v>0</v>
      </c>
      <c r="BT53" s="181">
        <f t="shared" si="44"/>
        <v>0</v>
      </c>
      <c r="BU53" s="182">
        <f t="shared" si="45"/>
        <v>0</v>
      </c>
      <c r="BV53" s="175">
        <f t="shared" si="46"/>
        <v>0</v>
      </c>
      <c r="BW53" s="176">
        <f t="shared" si="47"/>
        <v>0</v>
      </c>
      <c r="BX53" s="193">
        <f t="shared" si="48"/>
        <v>0</v>
      </c>
      <c r="BY53" s="194">
        <f t="shared" si="49"/>
        <v>0</v>
      </c>
      <c r="BZ53" s="179">
        <f t="shared" si="50"/>
        <v>0</v>
      </c>
      <c r="CA53" s="180">
        <f t="shared" si="51"/>
        <v>0</v>
      </c>
      <c r="CB53" s="180">
        <f t="shared" si="52"/>
        <v>0</v>
      </c>
      <c r="CC53" s="180">
        <f t="shared" si="9"/>
        <v>0</v>
      </c>
      <c r="CD53" s="180">
        <f t="shared" si="53"/>
        <v>0</v>
      </c>
      <c r="CE53" s="180">
        <f t="shared" si="54"/>
        <v>0</v>
      </c>
      <c r="CF53" s="181">
        <f t="shared" si="55"/>
        <v>0</v>
      </c>
      <c r="CG53" s="195">
        <f t="shared" si="56"/>
        <v>0</v>
      </c>
      <c r="CH53" s="183"/>
      <c r="CI53" s="184"/>
      <c r="CJ53" s="184"/>
      <c r="CK53" s="174">
        <f t="shared" si="57"/>
        <v>1</v>
      </c>
      <c r="CL53" s="227"/>
      <c r="CM53" s="354"/>
      <c r="CN53" s="418">
        <f>FEV!CK53</f>
        <v>2</v>
      </c>
      <c r="CO53" s="424">
        <f>FEV!CL53</f>
        <v>24</v>
      </c>
    </row>
    <row r="54" spans="1:93" ht="20.100000000000001" customHeight="1" thickBot="1" x14ac:dyDescent="0.3">
      <c r="A54" s="600" t="s">
        <v>131</v>
      </c>
      <c r="B54" s="605" t="s">
        <v>140</v>
      </c>
      <c r="C54" s="25" t="s">
        <v>3</v>
      </c>
      <c r="D54" s="939" t="s">
        <v>61</v>
      </c>
      <c r="E54" s="480"/>
      <c r="F54" s="434" t="s">
        <v>24</v>
      </c>
      <c r="G54" s="412" t="s">
        <v>25</v>
      </c>
      <c r="H54" s="475"/>
      <c r="I54" s="475"/>
      <c r="J54" s="412" t="s">
        <v>25</v>
      </c>
      <c r="K54" s="412" t="s">
        <v>25</v>
      </c>
      <c r="L54" s="441"/>
      <c r="M54" s="476"/>
      <c r="N54" s="412" t="s">
        <v>24</v>
      </c>
      <c r="O54" s="412" t="s">
        <v>25</v>
      </c>
      <c r="P54" s="475" t="s">
        <v>49</v>
      </c>
      <c r="Q54" s="475"/>
      <c r="R54" s="412" t="s">
        <v>24</v>
      </c>
      <c r="S54" s="566"/>
      <c r="T54" s="475"/>
      <c r="U54" s="412" t="s">
        <v>24</v>
      </c>
      <c r="V54" s="429" t="s">
        <v>25</v>
      </c>
      <c r="W54" s="476" t="s">
        <v>27</v>
      </c>
      <c r="X54" s="432"/>
      <c r="Y54" s="412" t="s">
        <v>24</v>
      </c>
      <c r="Z54" s="412" t="s">
        <v>25</v>
      </c>
      <c r="AA54" s="475"/>
      <c r="AB54" s="475"/>
      <c r="AC54" s="429" t="s">
        <v>24</v>
      </c>
      <c r="AD54" s="434" t="s">
        <v>25</v>
      </c>
      <c r="AE54" s="432"/>
      <c r="AF54" s="432"/>
      <c r="AG54" s="412" t="s">
        <v>24</v>
      </c>
      <c r="AH54" s="429" t="s">
        <v>24</v>
      </c>
      <c r="AI54" s="204">
        <f>COUNTIF($D54:AH54,"D")</f>
        <v>8</v>
      </c>
      <c r="AJ54" s="180">
        <f t="shared" si="11"/>
        <v>7</v>
      </c>
      <c r="AK54" s="180">
        <f t="shared" si="12"/>
        <v>0</v>
      </c>
      <c r="AL54" s="180">
        <f t="shared" si="13"/>
        <v>1</v>
      </c>
      <c r="AM54" s="180">
        <f t="shared" si="14"/>
        <v>0</v>
      </c>
      <c r="AN54" s="180">
        <f t="shared" si="15"/>
        <v>0</v>
      </c>
      <c r="AO54" s="180">
        <f t="shared" si="16"/>
        <v>0</v>
      </c>
      <c r="AP54" s="180">
        <f t="shared" si="17"/>
        <v>0</v>
      </c>
      <c r="AQ54" s="180">
        <f t="shared" si="18"/>
        <v>0</v>
      </c>
      <c r="AR54" s="180">
        <f t="shared" si="19"/>
        <v>0</v>
      </c>
      <c r="AS54" s="180">
        <f t="shared" si="20"/>
        <v>0</v>
      </c>
      <c r="AT54" s="180">
        <f t="shared" si="21"/>
        <v>0</v>
      </c>
      <c r="AU54" s="180">
        <f t="shared" si="22"/>
        <v>0</v>
      </c>
      <c r="AV54" s="180">
        <f t="shared" si="23"/>
        <v>0</v>
      </c>
      <c r="AW54" s="180">
        <f t="shared" si="24"/>
        <v>0</v>
      </c>
      <c r="AX54" s="180">
        <f t="shared" si="25"/>
        <v>0</v>
      </c>
      <c r="AY54" s="180">
        <f t="shared" si="26"/>
        <v>0</v>
      </c>
      <c r="AZ54" s="180">
        <f t="shared" si="27"/>
        <v>0</v>
      </c>
      <c r="BA54" s="181">
        <f t="shared" si="28"/>
        <v>16</v>
      </c>
      <c r="BB54" s="343"/>
      <c r="BC54" s="344">
        <f t="shared" si="29"/>
        <v>8</v>
      </c>
      <c r="BD54" s="342"/>
      <c r="BE54" s="339"/>
      <c r="BF54" s="175">
        <f t="shared" si="30"/>
        <v>1</v>
      </c>
      <c r="BG54" s="176">
        <f t="shared" si="31"/>
        <v>0.5</v>
      </c>
      <c r="BH54" s="177">
        <f t="shared" si="32"/>
        <v>4.1666666666666664E-2</v>
      </c>
      <c r="BI54" s="178">
        <f t="shared" si="33"/>
        <v>0.45833333333333331</v>
      </c>
      <c r="BJ54" s="179">
        <f t="shared" si="34"/>
        <v>0</v>
      </c>
      <c r="BK54" s="180">
        <f t="shared" si="35"/>
        <v>1</v>
      </c>
      <c r="BL54" s="180">
        <f t="shared" si="36"/>
        <v>0</v>
      </c>
      <c r="BM54" s="180">
        <f t="shared" si="37"/>
        <v>0</v>
      </c>
      <c r="BN54" s="180">
        <f t="shared" si="38"/>
        <v>0</v>
      </c>
      <c r="BO54" s="180">
        <f t="shared" si="39"/>
        <v>0</v>
      </c>
      <c r="BP54" s="181">
        <f t="shared" si="40"/>
        <v>0</v>
      </c>
      <c r="BQ54" s="379">
        <f t="shared" si="41"/>
        <v>0.5</v>
      </c>
      <c r="BR54" s="179">
        <f t="shared" si="42"/>
        <v>0</v>
      </c>
      <c r="BS54" s="180">
        <f t="shared" si="43"/>
        <v>0</v>
      </c>
      <c r="BT54" s="181">
        <f t="shared" si="44"/>
        <v>0</v>
      </c>
      <c r="BU54" s="182">
        <f t="shared" si="45"/>
        <v>0</v>
      </c>
      <c r="BV54" s="175">
        <f t="shared" si="46"/>
        <v>0</v>
      </c>
      <c r="BW54" s="176">
        <f t="shared" si="47"/>
        <v>0</v>
      </c>
      <c r="BX54" s="193">
        <f t="shared" si="48"/>
        <v>0</v>
      </c>
      <c r="BY54" s="194">
        <f t="shared" si="49"/>
        <v>0</v>
      </c>
      <c r="BZ54" s="179">
        <f t="shared" si="50"/>
        <v>0</v>
      </c>
      <c r="CA54" s="180">
        <f t="shared" si="51"/>
        <v>0</v>
      </c>
      <c r="CB54" s="180">
        <f t="shared" si="52"/>
        <v>0</v>
      </c>
      <c r="CC54" s="180">
        <f t="shared" si="9"/>
        <v>0</v>
      </c>
      <c r="CD54" s="180">
        <f t="shared" si="53"/>
        <v>0</v>
      </c>
      <c r="CE54" s="180">
        <f t="shared" si="54"/>
        <v>0</v>
      </c>
      <c r="CF54" s="181">
        <f t="shared" si="55"/>
        <v>0</v>
      </c>
      <c r="CG54" s="195">
        <f t="shared" si="56"/>
        <v>0</v>
      </c>
      <c r="CH54" s="183"/>
      <c r="CI54" s="184"/>
      <c r="CJ54" s="184"/>
      <c r="CK54" s="174">
        <f t="shared" si="57"/>
        <v>1</v>
      </c>
      <c r="CL54" s="227"/>
      <c r="CM54" s="354"/>
      <c r="CN54" s="418">
        <f>FEV!CK54</f>
        <v>3</v>
      </c>
      <c r="CO54" s="424">
        <f>FEV!CL54</f>
        <v>36</v>
      </c>
    </row>
    <row r="55" spans="1:93" ht="20.100000000000001" customHeight="1" thickBot="1" x14ac:dyDescent="0.3">
      <c r="A55" s="600" t="s">
        <v>133</v>
      </c>
      <c r="B55" s="605" t="s">
        <v>141</v>
      </c>
      <c r="C55" s="25" t="s">
        <v>3</v>
      </c>
      <c r="D55" s="500"/>
      <c r="E55" s="497"/>
      <c r="F55" s="434" t="s">
        <v>32</v>
      </c>
      <c r="G55" s="412" t="s">
        <v>32</v>
      </c>
      <c r="H55" s="475"/>
      <c r="I55" s="475"/>
      <c r="J55" s="412" t="s">
        <v>32</v>
      </c>
      <c r="K55" s="412" t="s">
        <v>32</v>
      </c>
      <c r="L55" s="429" t="s">
        <v>32</v>
      </c>
      <c r="M55" s="434" t="s">
        <v>32</v>
      </c>
      <c r="N55" s="412" t="s">
        <v>32</v>
      </c>
      <c r="O55" s="412" t="s">
        <v>32</v>
      </c>
      <c r="P55" s="475"/>
      <c r="Q55" s="475"/>
      <c r="R55" s="412" t="s">
        <v>24</v>
      </c>
      <c r="S55" s="566"/>
      <c r="T55" s="475" t="s">
        <v>27</v>
      </c>
      <c r="U55" s="412" t="s">
        <v>25</v>
      </c>
      <c r="V55" s="429" t="s">
        <v>25</v>
      </c>
      <c r="W55" s="476"/>
      <c r="X55" s="432"/>
      <c r="Y55" s="412" t="s">
        <v>24</v>
      </c>
      <c r="Z55" s="412" t="s">
        <v>25</v>
      </c>
      <c r="AA55" s="475"/>
      <c r="AB55" s="475"/>
      <c r="AC55" s="429" t="s">
        <v>24</v>
      </c>
      <c r="AD55" s="434" t="s">
        <v>26</v>
      </c>
      <c r="AE55" s="432"/>
      <c r="AF55" s="432"/>
      <c r="AG55" s="412" t="s">
        <v>31</v>
      </c>
      <c r="AH55" s="429" t="s">
        <v>31</v>
      </c>
      <c r="AI55" s="204">
        <f>COUNTIF($D55:AH55,"D")</f>
        <v>3</v>
      </c>
      <c r="AJ55" s="180">
        <f t="shared" si="11"/>
        <v>3</v>
      </c>
      <c r="AK55" s="180">
        <f t="shared" si="12"/>
        <v>1</v>
      </c>
      <c r="AL55" s="180">
        <f t="shared" si="13"/>
        <v>1</v>
      </c>
      <c r="AM55" s="180">
        <f t="shared" si="14"/>
        <v>0</v>
      </c>
      <c r="AN55" s="180">
        <f t="shared" si="15"/>
        <v>0</v>
      </c>
      <c r="AO55" s="180">
        <f t="shared" si="16"/>
        <v>0</v>
      </c>
      <c r="AP55" s="180">
        <f t="shared" si="17"/>
        <v>2</v>
      </c>
      <c r="AQ55" s="180">
        <f t="shared" si="18"/>
        <v>8</v>
      </c>
      <c r="AR55" s="180">
        <f t="shared" si="19"/>
        <v>0</v>
      </c>
      <c r="AS55" s="180">
        <f t="shared" si="20"/>
        <v>0</v>
      </c>
      <c r="AT55" s="180">
        <f t="shared" si="21"/>
        <v>0</v>
      </c>
      <c r="AU55" s="180">
        <f t="shared" si="22"/>
        <v>0</v>
      </c>
      <c r="AV55" s="180">
        <f t="shared" si="23"/>
        <v>0</v>
      </c>
      <c r="AW55" s="180">
        <f t="shared" si="24"/>
        <v>0</v>
      </c>
      <c r="AX55" s="180">
        <f t="shared" si="25"/>
        <v>0</v>
      </c>
      <c r="AY55" s="180">
        <f t="shared" si="26"/>
        <v>0</v>
      </c>
      <c r="AZ55" s="180">
        <f t="shared" si="27"/>
        <v>0</v>
      </c>
      <c r="BA55" s="181">
        <f t="shared" si="28"/>
        <v>16</v>
      </c>
      <c r="BB55" s="343"/>
      <c r="BC55" s="344">
        <f t="shared" si="29"/>
        <v>3.5</v>
      </c>
      <c r="BD55" s="342"/>
      <c r="BE55" s="339"/>
      <c r="BF55" s="175">
        <f t="shared" si="30"/>
        <v>0</v>
      </c>
      <c r="BG55" s="176">
        <f t="shared" si="31"/>
        <v>0</v>
      </c>
      <c r="BH55" s="177">
        <f t="shared" si="32"/>
        <v>0</v>
      </c>
      <c r="BI55" s="178">
        <f t="shared" si="33"/>
        <v>0</v>
      </c>
      <c r="BJ55" s="179">
        <f t="shared" si="34"/>
        <v>0</v>
      </c>
      <c r="BK55" s="180">
        <f t="shared" si="35"/>
        <v>0</v>
      </c>
      <c r="BL55" s="180">
        <f t="shared" si="36"/>
        <v>0</v>
      </c>
      <c r="BM55" s="180">
        <f t="shared" si="37"/>
        <v>0</v>
      </c>
      <c r="BN55" s="180">
        <f t="shared" si="38"/>
        <v>0</v>
      </c>
      <c r="BO55" s="180">
        <f t="shared" si="39"/>
        <v>0</v>
      </c>
      <c r="BP55" s="181">
        <f t="shared" si="40"/>
        <v>0</v>
      </c>
      <c r="BQ55" s="379">
        <f t="shared" si="41"/>
        <v>0</v>
      </c>
      <c r="BR55" s="179">
        <f t="shared" si="42"/>
        <v>0</v>
      </c>
      <c r="BS55" s="180">
        <f t="shared" si="43"/>
        <v>0</v>
      </c>
      <c r="BT55" s="181">
        <f t="shared" si="44"/>
        <v>0</v>
      </c>
      <c r="BU55" s="182">
        <f t="shared" si="45"/>
        <v>0</v>
      </c>
      <c r="BV55" s="175">
        <f t="shared" si="46"/>
        <v>0</v>
      </c>
      <c r="BW55" s="176">
        <f t="shared" si="47"/>
        <v>0</v>
      </c>
      <c r="BX55" s="193">
        <f t="shared" si="48"/>
        <v>0</v>
      </c>
      <c r="BY55" s="194">
        <f t="shared" si="49"/>
        <v>0</v>
      </c>
      <c r="BZ55" s="179">
        <f t="shared" si="50"/>
        <v>0</v>
      </c>
      <c r="CA55" s="180">
        <f t="shared" si="51"/>
        <v>0</v>
      </c>
      <c r="CB55" s="180">
        <f t="shared" si="52"/>
        <v>0</v>
      </c>
      <c r="CC55" s="180">
        <f t="shared" si="9"/>
        <v>0</v>
      </c>
      <c r="CD55" s="180">
        <f t="shared" si="53"/>
        <v>0</v>
      </c>
      <c r="CE55" s="180">
        <f t="shared" si="54"/>
        <v>0</v>
      </c>
      <c r="CF55" s="181">
        <f t="shared" si="55"/>
        <v>0</v>
      </c>
      <c r="CG55" s="195">
        <f t="shared" si="56"/>
        <v>0</v>
      </c>
      <c r="CH55" s="183"/>
      <c r="CI55" s="184"/>
      <c r="CJ55" s="184"/>
      <c r="CK55" s="174">
        <f t="shared" si="57"/>
        <v>0</v>
      </c>
      <c r="CL55" s="227"/>
      <c r="CM55" s="354"/>
      <c r="CN55" s="418">
        <f>FEV!CK55</f>
        <v>1</v>
      </c>
      <c r="CO55" s="424">
        <f>FEV!CL55</f>
        <v>12</v>
      </c>
    </row>
    <row r="56" spans="1:93" ht="20.100000000000001" customHeight="1" thickBot="1" x14ac:dyDescent="0.3">
      <c r="A56" s="600" t="s">
        <v>136</v>
      </c>
      <c r="B56" s="605" t="s">
        <v>296</v>
      </c>
      <c r="C56" s="25" t="s">
        <v>3</v>
      </c>
      <c r="D56" s="394"/>
      <c r="E56" s="498"/>
      <c r="F56" s="433" t="s">
        <v>58</v>
      </c>
      <c r="G56" s="409" t="s">
        <v>58</v>
      </c>
      <c r="H56" s="499"/>
      <c r="I56" s="499"/>
      <c r="J56" s="409" t="s">
        <v>25</v>
      </c>
      <c r="K56" s="409" t="s">
        <v>25</v>
      </c>
      <c r="L56" s="478"/>
      <c r="M56" s="473"/>
      <c r="N56" s="409" t="s">
        <v>24</v>
      </c>
      <c r="O56" s="409" t="s">
        <v>25</v>
      </c>
      <c r="P56" s="471"/>
      <c r="Q56" s="471"/>
      <c r="R56" s="409" t="s">
        <v>24</v>
      </c>
      <c r="S56" s="565" t="s">
        <v>49</v>
      </c>
      <c r="T56" s="471"/>
      <c r="U56" s="409" t="s">
        <v>24</v>
      </c>
      <c r="V56" s="414" t="s">
        <v>25</v>
      </c>
      <c r="W56" s="473"/>
      <c r="X56" s="479"/>
      <c r="Y56" s="409" t="s">
        <v>27</v>
      </c>
      <c r="Z56" s="409" t="s">
        <v>25</v>
      </c>
      <c r="AA56" s="471"/>
      <c r="AB56" s="471"/>
      <c r="AC56" s="414" t="s">
        <v>24</v>
      </c>
      <c r="AD56" s="433" t="s">
        <v>25</v>
      </c>
      <c r="AE56" s="479"/>
      <c r="AF56" s="479"/>
      <c r="AG56" s="409" t="s">
        <v>24</v>
      </c>
      <c r="AH56" s="414" t="s">
        <v>24</v>
      </c>
      <c r="AI56" s="204">
        <f>COUNTIF($D56:AH56,"D")</f>
        <v>6</v>
      </c>
      <c r="AJ56" s="180">
        <f t="shared" si="11"/>
        <v>6</v>
      </c>
      <c r="AK56" s="180">
        <f t="shared" si="12"/>
        <v>0</v>
      </c>
      <c r="AL56" s="180">
        <f t="shared" si="13"/>
        <v>1</v>
      </c>
      <c r="AM56" s="180">
        <f t="shared" si="14"/>
        <v>0</v>
      </c>
      <c r="AN56" s="180">
        <f t="shared" si="15"/>
        <v>0</v>
      </c>
      <c r="AO56" s="180">
        <f t="shared" si="16"/>
        <v>0</v>
      </c>
      <c r="AP56" s="180">
        <f t="shared" si="17"/>
        <v>0</v>
      </c>
      <c r="AQ56" s="180">
        <f t="shared" si="18"/>
        <v>0</v>
      </c>
      <c r="AR56" s="180">
        <f t="shared" si="19"/>
        <v>0</v>
      </c>
      <c r="AS56" s="180">
        <f t="shared" si="20"/>
        <v>0</v>
      </c>
      <c r="AT56" s="180">
        <f t="shared" si="21"/>
        <v>0</v>
      </c>
      <c r="AU56" s="180">
        <f t="shared" si="22"/>
        <v>0</v>
      </c>
      <c r="AV56" s="180">
        <f t="shared" si="23"/>
        <v>0</v>
      </c>
      <c r="AW56" s="180">
        <f t="shared" si="24"/>
        <v>0</v>
      </c>
      <c r="AX56" s="180">
        <f t="shared" si="25"/>
        <v>0</v>
      </c>
      <c r="AY56" s="180">
        <f t="shared" si="26"/>
        <v>0</v>
      </c>
      <c r="AZ56" s="180">
        <f t="shared" si="27"/>
        <v>0</v>
      </c>
      <c r="BA56" s="181">
        <f t="shared" si="28"/>
        <v>13</v>
      </c>
      <c r="BB56" s="343"/>
      <c r="BC56" s="344">
        <f t="shared" si="29"/>
        <v>6.5</v>
      </c>
      <c r="BD56" s="342"/>
      <c r="BE56" s="339"/>
      <c r="BF56" s="175">
        <f t="shared" si="30"/>
        <v>0</v>
      </c>
      <c r="BG56" s="176">
        <f t="shared" si="31"/>
        <v>0</v>
      </c>
      <c r="BH56" s="177">
        <f t="shared" si="32"/>
        <v>0</v>
      </c>
      <c r="BI56" s="178">
        <f t="shared" si="33"/>
        <v>0</v>
      </c>
      <c r="BJ56" s="179">
        <f t="shared" si="34"/>
        <v>0</v>
      </c>
      <c r="BK56" s="180">
        <f t="shared" si="35"/>
        <v>1</v>
      </c>
      <c r="BL56" s="180">
        <f t="shared" si="36"/>
        <v>0</v>
      </c>
      <c r="BM56" s="180">
        <f t="shared" si="37"/>
        <v>0</v>
      </c>
      <c r="BN56" s="180">
        <f t="shared" si="38"/>
        <v>0</v>
      </c>
      <c r="BO56" s="180">
        <f t="shared" si="39"/>
        <v>0</v>
      </c>
      <c r="BP56" s="181">
        <f t="shared" si="40"/>
        <v>0</v>
      </c>
      <c r="BQ56" s="379">
        <f t="shared" si="41"/>
        <v>0.5</v>
      </c>
      <c r="BR56" s="179">
        <f t="shared" si="42"/>
        <v>0</v>
      </c>
      <c r="BS56" s="180">
        <f t="shared" si="43"/>
        <v>0</v>
      </c>
      <c r="BT56" s="181">
        <f t="shared" si="44"/>
        <v>0</v>
      </c>
      <c r="BU56" s="182">
        <f t="shared" si="45"/>
        <v>0</v>
      </c>
      <c r="BV56" s="175">
        <f t="shared" si="46"/>
        <v>0</v>
      </c>
      <c r="BW56" s="176">
        <f t="shared" si="47"/>
        <v>0</v>
      </c>
      <c r="BX56" s="193">
        <f t="shared" si="48"/>
        <v>0</v>
      </c>
      <c r="BY56" s="194">
        <f t="shared" si="49"/>
        <v>0</v>
      </c>
      <c r="BZ56" s="179">
        <f t="shared" si="50"/>
        <v>0</v>
      </c>
      <c r="CA56" s="180">
        <f t="shared" si="51"/>
        <v>0</v>
      </c>
      <c r="CB56" s="180">
        <f t="shared" si="52"/>
        <v>0</v>
      </c>
      <c r="CC56" s="180">
        <f t="shared" si="9"/>
        <v>0</v>
      </c>
      <c r="CD56" s="180">
        <f t="shared" si="53"/>
        <v>0</v>
      </c>
      <c r="CE56" s="180">
        <f t="shared" si="54"/>
        <v>0</v>
      </c>
      <c r="CF56" s="181">
        <f t="shared" si="55"/>
        <v>0</v>
      </c>
      <c r="CG56" s="195">
        <f t="shared" si="56"/>
        <v>0</v>
      </c>
      <c r="CH56" s="183"/>
      <c r="CI56" s="184"/>
      <c r="CJ56" s="184"/>
      <c r="CK56" s="174">
        <f t="shared" si="57"/>
        <v>0.5</v>
      </c>
      <c r="CL56" s="227"/>
      <c r="CM56" s="354"/>
      <c r="CN56" s="418">
        <f>FEV!CK56</f>
        <v>1</v>
      </c>
      <c r="CO56" s="424">
        <f>FEV!CL56</f>
        <v>12</v>
      </c>
    </row>
    <row r="57" spans="1:93" ht="20.100000000000001" customHeight="1" thickBot="1" x14ac:dyDescent="0.3">
      <c r="A57" s="600" t="s">
        <v>138</v>
      </c>
      <c r="B57" s="605" t="s">
        <v>333</v>
      </c>
      <c r="C57" s="25" t="s">
        <v>3</v>
      </c>
      <c r="D57" s="938"/>
      <c r="E57" s="477" t="s">
        <v>341</v>
      </c>
      <c r="F57" s="433" t="s">
        <v>24</v>
      </c>
      <c r="G57" s="409" t="s">
        <v>25</v>
      </c>
      <c r="H57" s="471"/>
      <c r="I57" s="471"/>
      <c r="J57" s="409" t="s">
        <v>25</v>
      </c>
      <c r="K57" s="409" t="s">
        <v>31</v>
      </c>
      <c r="L57" s="478" t="s">
        <v>26</v>
      </c>
      <c r="M57" s="473"/>
      <c r="N57" s="409" t="s">
        <v>24</v>
      </c>
      <c r="O57" s="409" t="s">
        <v>25</v>
      </c>
      <c r="P57" s="471"/>
      <c r="Q57" s="471"/>
      <c r="R57" s="409" t="s">
        <v>24</v>
      </c>
      <c r="S57" s="433"/>
      <c r="T57" s="479"/>
      <c r="U57" s="479"/>
      <c r="V57" s="414"/>
      <c r="W57" s="433"/>
      <c r="X57" s="479"/>
      <c r="Y57" s="479"/>
      <c r="Z57" s="409"/>
      <c r="AA57" s="409"/>
      <c r="AB57" s="479"/>
      <c r="AC57" s="478"/>
      <c r="AD57" s="433" t="s">
        <v>342</v>
      </c>
      <c r="AE57" s="479"/>
      <c r="AF57" s="479"/>
      <c r="AG57" s="409" t="s">
        <v>341</v>
      </c>
      <c r="AH57" s="409" t="s">
        <v>342</v>
      </c>
      <c r="AI57" s="204">
        <f>COUNTIF($D57:AH57,"D")</f>
        <v>3</v>
      </c>
      <c r="AJ57" s="180">
        <f t="shared" si="11"/>
        <v>3</v>
      </c>
      <c r="AK57" s="180">
        <f t="shared" si="12"/>
        <v>1</v>
      </c>
      <c r="AL57" s="180">
        <f t="shared" si="13"/>
        <v>0</v>
      </c>
      <c r="AM57" s="180">
        <f t="shared" si="14"/>
        <v>0</v>
      </c>
      <c r="AN57" s="180">
        <f t="shared" si="15"/>
        <v>0</v>
      </c>
      <c r="AO57" s="180">
        <f t="shared" si="16"/>
        <v>0</v>
      </c>
      <c r="AP57" s="180">
        <f t="shared" si="17"/>
        <v>1</v>
      </c>
      <c r="AQ57" s="180">
        <f t="shared" si="18"/>
        <v>0</v>
      </c>
      <c r="AR57" s="180">
        <f t="shared" si="19"/>
        <v>0</v>
      </c>
      <c r="AS57" s="180">
        <f t="shared" si="20"/>
        <v>0</v>
      </c>
      <c r="AT57" s="180">
        <f t="shared" si="21"/>
        <v>0</v>
      </c>
      <c r="AU57" s="180">
        <f t="shared" si="22"/>
        <v>0</v>
      </c>
      <c r="AV57" s="180">
        <f t="shared" si="23"/>
        <v>0</v>
      </c>
      <c r="AW57" s="180">
        <f t="shared" si="24"/>
        <v>0</v>
      </c>
      <c r="AX57" s="180">
        <f t="shared" si="25"/>
        <v>0</v>
      </c>
      <c r="AY57" s="180">
        <f t="shared" si="26"/>
        <v>0</v>
      </c>
      <c r="AZ57" s="180">
        <f t="shared" si="27"/>
        <v>0</v>
      </c>
      <c r="BA57" s="181">
        <f t="shared" si="28"/>
        <v>7</v>
      </c>
      <c r="BB57" s="343"/>
      <c r="BC57" s="344">
        <f t="shared" si="29"/>
        <v>3</v>
      </c>
      <c r="BD57" s="342"/>
      <c r="BE57" s="339"/>
      <c r="BF57" s="175">
        <f t="shared" si="30"/>
        <v>0</v>
      </c>
      <c r="BG57" s="176">
        <f t="shared" si="31"/>
        <v>0</v>
      </c>
      <c r="BH57" s="177">
        <f t="shared" si="32"/>
        <v>0</v>
      </c>
      <c r="BI57" s="178">
        <f t="shared" si="33"/>
        <v>0</v>
      </c>
      <c r="BJ57" s="179">
        <f t="shared" si="34"/>
        <v>0</v>
      </c>
      <c r="BK57" s="180">
        <f t="shared" si="35"/>
        <v>0</v>
      </c>
      <c r="BL57" s="180">
        <f t="shared" si="36"/>
        <v>0</v>
      </c>
      <c r="BM57" s="180">
        <f t="shared" si="37"/>
        <v>0</v>
      </c>
      <c r="BN57" s="180">
        <f t="shared" si="38"/>
        <v>0</v>
      </c>
      <c r="BO57" s="180">
        <f t="shared" si="39"/>
        <v>0</v>
      </c>
      <c r="BP57" s="181">
        <f t="shared" si="40"/>
        <v>0</v>
      </c>
      <c r="BQ57" s="379">
        <f t="shared" si="41"/>
        <v>0</v>
      </c>
      <c r="BR57" s="179">
        <f t="shared" si="42"/>
        <v>0</v>
      </c>
      <c r="BS57" s="180">
        <f t="shared" si="43"/>
        <v>0</v>
      </c>
      <c r="BT57" s="181">
        <f t="shared" si="44"/>
        <v>0</v>
      </c>
      <c r="BU57" s="182">
        <f t="shared" si="45"/>
        <v>0</v>
      </c>
      <c r="BV57" s="175">
        <f t="shared" si="46"/>
        <v>0</v>
      </c>
      <c r="BW57" s="176">
        <f t="shared" si="47"/>
        <v>0</v>
      </c>
      <c r="BX57" s="193">
        <f t="shared" si="48"/>
        <v>0</v>
      </c>
      <c r="BY57" s="194">
        <f t="shared" si="49"/>
        <v>0</v>
      </c>
      <c r="BZ57" s="179">
        <f t="shared" si="50"/>
        <v>0</v>
      </c>
      <c r="CA57" s="180">
        <f t="shared" si="51"/>
        <v>0</v>
      </c>
      <c r="CB57" s="180">
        <f t="shared" si="52"/>
        <v>0</v>
      </c>
      <c r="CC57" s="180">
        <f t="shared" si="9"/>
        <v>0</v>
      </c>
      <c r="CD57" s="180">
        <f t="shared" si="53"/>
        <v>0</v>
      </c>
      <c r="CE57" s="180">
        <f t="shared" si="54"/>
        <v>0</v>
      </c>
      <c r="CF57" s="181">
        <f t="shared" si="55"/>
        <v>0</v>
      </c>
      <c r="CG57" s="195">
        <f t="shared" si="56"/>
        <v>0</v>
      </c>
      <c r="CH57" s="183"/>
      <c r="CI57" s="184"/>
      <c r="CJ57" s="184"/>
      <c r="CK57" s="174">
        <f t="shared" si="57"/>
        <v>0</v>
      </c>
      <c r="CL57" s="227"/>
      <c r="CM57" s="354"/>
      <c r="CN57" s="418">
        <f>FEV!CK57</f>
        <v>1</v>
      </c>
      <c r="CO57" s="424">
        <f>FEV!CL57</f>
        <v>12</v>
      </c>
    </row>
    <row r="58" spans="1:93" ht="20.100000000000001" customHeight="1" thickBot="1" x14ac:dyDescent="0.3">
      <c r="A58" s="600" t="s">
        <v>326</v>
      </c>
      <c r="B58" s="605" t="s">
        <v>334</v>
      </c>
      <c r="C58" s="25" t="s">
        <v>3</v>
      </c>
      <c r="D58" s="938"/>
      <c r="E58" s="477" t="s">
        <v>341</v>
      </c>
      <c r="F58" s="433" t="s">
        <v>24</v>
      </c>
      <c r="G58" s="409" t="s">
        <v>25</v>
      </c>
      <c r="H58" s="471"/>
      <c r="I58" s="471"/>
      <c r="J58" s="409" t="s">
        <v>25</v>
      </c>
      <c r="K58" s="409" t="s">
        <v>25</v>
      </c>
      <c r="L58" s="478"/>
      <c r="M58" s="473"/>
      <c r="N58" s="409" t="s">
        <v>24</v>
      </c>
      <c r="O58" s="409" t="s">
        <v>25</v>
      </c>
      <c r="P58" s="471"/>
      <c r="Q58" s="471"/>
      <c r="R58" s="409" t="s">
        <v>24</v>
      </c>
      <c r="S58" s="433"/>
      <c r="T58" s="479"/>
      <c r="U58" s="479"/>
      <c r="V58" s="414"/>
      <c r="W58" s="433"/>
      <c r="X58" s="479"/>
      <c r="Y58" s="479"/>
      <c r="Z58" s="409"/>
      <c r="AA58" s="409"/>
      <c r="AB58" s="479"/>
      <c r="AC58" s="478"/>
      <c r="AD58" s="433" t="s">
        <v>342</v>
      </c>
      <c r="AE58" s="479"/>
      <c r="AF58" s="479"/>
      <c r="AG58" s="409" t="s">
        <v>341</v>
      </c>
      <c r="AH58" s="409" t="s">
        <v>342</v>
      </c>
      <c r="AI58" s="204">
        <f>COUNTIF($D58:AH58,"D")</f>
        <v>3</v>
      </c>
      <c r="AJ58" s="180">
        <f t="shared" si="11"/>
        <v>4</v>
      </c>
      <c r="AK58" s="180">
        <f t="shared" si="12"/>
        <v>0</v>
      </c>
      <c r="AL58" s="180">
        <f t="shared" si="13"/>
        <v>0</v>
      </c>
      <c r="AM58" s="180">
        <f t="shared" si="14"/>
        <v>0</v>
      </c>
      <c r="AN58" s="180">
        <f t="shared" si="15"/>
        <v>0</v>
      </c>
      <c r="AO58" s="180">
        <f t="shared" si="16"/>
        <v>0</v>
      </c>
      <c r="AP58" s="180">
        <f t="shared" si="17"/>
        <v>0</v>
      </c>
      <c r="AQ58" s="180">
        <f t="shared" si="18"/>
        <v>0</v>
      </c>
      <c r="AR58" s="180">
        <f t="shared" si="19"/>
        <v>0</v>
      </c>
      <c r="AS58" s="180">
        <f t="shared" si="20"/>
        <v>0</v>
      </c>
      <c r="AT58" s="180">
        <f t="shared" si="21"/>
        <v>0</v>
      </c>
      <c r="AU58" s="180">
        <f t="shared" si="22"/>
        <v>0</v>
      </c>
      <c r="AV58" s="180">
        <f t="shared" si="23"/>
        <v>0</v>
      </c>
      <c r="AW58" s="180">
        <f t="shared" si="24"/>
        <v>0</v>
      </c>
      <c r="AX58" s="180">
        <f t="shared" si="25"/>
        <v>0</v>
      </c>
      <c r="AY58" s="180">
        <f t="shared" si="26"/>
        <v>0</v>
      </c>
      <c r="AZ58" s="180">
        <f t="shared" si="27"/>
        <v>0</v>
      </c>
      <c r="BA58" s="181">
        <f t="shared" si="28"/>
        <v>7</v>
      </c>
      <c r="BB58" s="343"/>
      <c r="BC58" s="344">
        <f t="shared" si="29"/>
        <v>3.5</v>
      </c>
      <c r="BD58" s="342"/>
      <c r="BE58" s="339"/>
      <c r="BF58" s="175">
        <f t="shared" si="30"/>
        <v>0</v>
      </c>
      <c r="BG58" s="176">
        <f t="shared" si="31"/>
        <v>0</v>
      </c>
      <c r="BH58" s="177">
        <f t="shared" si="32"/>
        <v>0</v>
      </c>
      <c r="BI58" s="178">
        <f t="shared" si="33"/>
        <v>0</v>
      </c>
      <c r="BJ58" s="179">
        <f t="shared" si="34"/>
        <v>0</v>
      </c>
      <c r="BK58" s="180">
        <f t="shared" si="35"/>
        <v>0</v>
      </c>
      <c r="BL58" s="180">
        <f t="shared" si="36"/>
        <v>0</v>
      </c>
      <c r="BM58" s="180">
        <f t="shared" si="37"/>
        <v>0</v>
      </c>
      <c r="BN58" s="180">
        <f t="shared" si="38"/>
        <v>0</v>
      </c>
      <c r="BO58" s="180">
        <f t="shared" si="39"/>
        <v>0</v>
      </c>
      <c r="BP58" s="181">
        <f t="shared" si="40"/>
        <v>0</v>
      </c>
      <c r="BQ58" s="379">
        <f t="shared" si="41"/>
        <v>0</v>
      </c>
      <c r="BR58" s="179">
        <f t="shared" si="42"/>
        <v>0</v>
      </c>
      <c r="BS58" s="180">
        <f t="shared" si="43"/>
        <v>0</v>
      </c>
      <c r="BT58" s="181">
        <f t="shared" si="44"/>
        <v>0</v>
      </c>
      <c r="BU58" s="182">
        <f t="shared" si="45"/>
        <v>0</v>
      </c>
      <c r="BV58" s="175">
        <f t="shared" si="46"/>
        <v>0</v>
      </c>
      <c r="BW58" s="176">
        <f t="shared" si="47"/>
        <v>0</v>
      </c>
      <c r="BX58" s="193">
        <f t="shared" si="48"/>
        <v>0</v>
      </c>
      <c r="BY58" s="194">
        <f t="shared" si="49"/>
        <v>0</v>
      </c>
      <c r="BZ58" s="179">
        <f t="shared" si="50"/>
        <v>0</v>
      </c>
      <c r="CA58" s="180">
        <f t="shared" si="51"/>
        <v>0</v>
      </c>
      <c r="CB58" s="180">
        <f t="shared" si="52"/>
        <v>0</v>
      </c>
      <c r="CC58" s="180">
        <f t="shared" si="9"/>
        <v>0</v>
      </c>
      <c r="CD58" s="180">
        <f t="shared" si="53"/>
        <v>0</v>
      </c>
      <c r="CE58" s="180">
        <f t="shared" si="54"/>
        <v>0</v>
      </c>
      <c r="CF58" s="181">
        <f t="shared" si="55"/>
        <v>0</v>
      </c>
      <c r="CG58" s="195">
        <f t="shared" si="56"/>
        <v>0</v>
      </c>
      <c r="CH58" s="183"/>
      <c r="CI58" s="184"/>
      <c r="CJ58" s="184"/>
      <c r="CK58" s="174">
        <f t="shared" si="57"/>
        <v>0</v>
      </c>
      <c r="CL58" s="227"/>
      <c r="CM58" s="354"/>
      <c r="CN58" s="418">
        <f>FEV!CK58</f>
        <v>0</v>
      </c>
      <c r="CO58" s="424">
        <f>FEV!CL58</f>
        <v>0</v>
      </c>
    </row>
    <row r="59" spans="1:93" ht="20.100000000000001" customHeight="1" thickBot="1" x14ac:dyDescent="0.3">
      <c r="A59" s="814" t="s">
        <v>21</v>
      </c>
      <c r="B59" s="814" t="s">
        <v>22</v>
      </c>
      <c r="C59" s="815" t="s">
        <v>23</v>
      </c>
      <c r="D59" s="940">
        <v>1</v>
      </c>
      <c r="E59" s="262">
        <f>D59+1</f>
        <v>2</v>
      </c>
      <c r="F59" s="262">
        <f t="shared" ref="F59:AH59" si="60">E59+1</f>
        <v>3</v>
      </c>
      <c r="G59" s="262">
        <f t="shared" si="60"/>
        <v>4</v>
      </c>
      <c r="H59" s="262">
        <f t="shared" si="60"/>
        <v>5</v>
      </c>
      <c r="I59" s="262">
        <f t="shared" si="60"/>
        <v>6</v>
      </c>
      <c r="J59" s="261">
        <f t="shared" si="60"/>
        <v>7</v>
      </c>
      <c r="K59" s="262">
        <f t="shared" si="60"/>
        <v>8</v>
      </c>
      <c r="L59" s="262">
        <f t="shared" si="60"/>
        <v>9</v>
      </c>
      <c r="M59" s="262">
        <f t="shared" si="60"/>
        <v>10</v>
      </c>
      <c r="N59" s="262">
        <f t="shared" si="60"/>
        <v>11</v>
      </c>
      <c r="O59" s="262">
        <f t="shared" si="60"/>
        <v>12</v>
      </c>
      <c r="P59" s="262">
        <f t="shared" si="60"/>
        <v>13</v>
      </c>
      <c r="Q59" s="262">
        <f t="shared" si="60"/>
        <v>14</v>
      </c>
      <c r="R59" s="261">
        <f t="shared" si="60"/>
        <v>15</v>
      </c>
      <c r="S59" s="305">
        <f t="shared" si="60"/>
        <v>16</v>
      </c>
      <c r="T59" s="262">
        <f t="shared" si="60"/>
        <v>17</v>
      </c>
      <c r="U59" s="261">
        <f t="shared" si="60"/>
        <v>18</v>
      </c>
      <c r="V59" s="596">
        <f t="shared" si="60"/>
        <v>19</v>
      </c>
      <c r="W59" s="305">
        <f t="shared" si="60"/>
        <v>20</v>
      </c>
      <c r="X59" s="262">
        <f t="shared" si="60"/>
        <v>21</v>
      </c>
      <c r="Y59" s="262">
        <f t="shared" si="60"/>
        <v>22</v>
      </c>
      <c r="Z59" s="262">
        <f t="shared" si="60"/>
        <v>23</v>
      </c>
      <c r="AA59" s="262">
        <f t="shared" si="60"/>
        <v>24</v>
      </c>
      <c r="AB59" s="262">
        <f t="shared" si="60"/>
        <v>25</v>
      </c>
      <c r="AC59" s="597">
        <f t="shared" si="60"/>
        <v>26</v>
      </c>
      <c r="AD59" s="305">
        <f t="shared" si="60"/>
        <v>27</v>
      </c>
      <c r="AE59" s="262">
        <f t="shared" si="60"/>
        <v>28</v>
      </c>
      <c r="AF59" s="262">
        <f t="shared" si="60"/>
        <v>29</v>
      </c>
      <c r="AG59" s="261">
        <f t="shared" si="60"/>
        <v>30</v>
      </c>
      <c r="AH59" s="596">
        <f t="shared" si="60"/>
        <v>31</v>
      </c>
      <c r="AI59" s="204">
        <f>COUNTIF($D59:AH59,"D")</f>
        <v>0</v>
      </c>
      <c r="AJ59" s="180">
        <f t="shared" si="11"/>
        <v>0</v>
      </c>
      <c r="AK59" s="180">
        <f t="shared" si="12"/>
        <v>0</v>
      </c>
      <c r="AL59" s="180">
        <f t="shared" si="13"/>
        <v>0</v>
      </c>
      <c r="AM59" s="180">
        <f t="shared" si="14"/>
        <v>0</v>
      </c>
      <c r="AN59" s="180">
        <f t="shared" si="15"/>
        <v>0</v>
      </c>
      <c r="AO59" s="180">
        <f t="shared" si="16"/>
        <v>0</v>
      </c>
      <c r="AP59" s="180">
        <f t="shared" si="17"/>
        <v>0</v>
      </c>
      <c r="AQ59" s="180">
        <f t="shared" si="18"/>
        <v>0</v>
      </c>
      <c r="AR59" s="180">
        <f t="shared" si="19"/>
        <v>0</v>
      </c>
      <c r="AS59" s="180">
        <f t="shared" si="20"/>
        <v>0</v>
      </c>
      <c r="AT59" s="180">
        <f t="shared" si="21"/>
        <v>0</v>
      </c>
      <c r="AU59" s="180">
        <f t="shared" si="22"/>
        <v>0</v>
      </c>
      <c r="AV59" s="180">
        <f t="shared" si="23"/>
        <v>0</v>
      </c>
      <c r="AW59" s="180">
        <f t="shared" si="24"/>
        <v>0</v>
      </c>
      <c r="AX59" s="180">
        <f t="shared" si="25"/>
        <v>0</v>
      </c>
      <c r="AY59" s="180">
        <f t="shared" si="26"/>
        <v>0</v>
      </c>
      <c r="AZ59" s="180">
        <f t="shared" si="27"/>
        <v>0</v>
      </c>
      <c r="BA59" s="181">
        <f t="shared" si="28"/>
        <v>0</v>
      </c>
      <c r="BB59" s="343"/>
      <c r="BC59" s="344">
        <f t="shared" si="29"/>
        <v>0</v>
      </c>
      <c r="BD59" s="342"/>
      <c r="BE59" s="339"/>
      <c r="BF59" s="175">
        <f t="shared" si="30"/>
        <v>0</v>
      </c>
      <c r="BG59" s="176">
        <f t="shared" si="31"/>
        <v>0</v>
      </c>
      <c r="BH59" s="177">
        <f t="shared" si="32"/>
        <v>0</v>
      </c>
      <c r="BI59" s="178">
        <f t="shared" si="33"/>
        <v>0</v>
      </c>
      <c r="BJ59" s="179">
        <f t="shared" si="34"/>
        <v>0</v>
      </c>
      <c r="BK59" s="180">
        <f t="shared" si="35"/>
        <v>0</v>
      </c>
      <c r="BL59" s="180">
        <f t="shared" si="36"/>
        <v>0</v>
      </c>
      <c r="BM59" s="180">
        <f t="shared" si="37"/>
        <v>0</v>
      </c>
      <c r="BN59" s="180">
        <f t="shared" si="38"/>
        <v>0</v>
      </c>
      <c r="BO59" s="180">
        <f t="shared" si="39"/>
        <v>0</v>
      </c>
      <c r="BP59" s="181">
        <f t="shared" si="40"/>
        <v>0</v>
      </c>
      <c r="BQ59" s="379">
        <f t="shared" si="41"/>
        <v>0</v>
      </c>
      <c r="BR59" s="179">
        <f t="shared" si="42"/>
        <v>0</v>
      </c>
      <c r="BS59" s="180">
        <f t="shared" si="43"/>
        <v>0</v>
      </c>
      <c r="BT59" s="181">
        <f t="shared" si="44"/>
        <v>0</v>
      </c>
      <c r="BU59" s="182">
        <f t="shared" si="45"/>
        <v>0</v>
      </c>
      <c r="BV59" s="175">
        <f t="shared" si="46"/>
        <v>0</v>
      </c>
      <c r="BW59" s="176">
        <f t="shared" si="47"/>
        <v>0</v>
      </c>
      <c r="BX59" s="193">
        <f t="shared" si="48"/>
        <v>0</v>
      </c>
      <c r="BY59" s="194">
        <f t="shared" si="49"/>
        <v>0</v>
      </c>
      <c r="BZ59" s="179">
        <f t="shared" si="50"/>
        <v>0</v>
      </c>
      <c r="CA59" s="180">
        <f t="shared" si="51"/>
        <v>0</v>
      </c>
      <c r="CB59" s="180">
        <f t="shared" si="52"/>
        <v>0</v>
      </c>
      <c r="CC59" s="180">
        <f t="shared" si="9"/>
        <v>0</v>
      </c>
      <c r="CD59" s="180">
        <f t="shared" si="53"/>
        <v>0</v>
      </c>
      <c r="CE59" s="180">
        <f t="shared" si="54"/>
        <v>0</v>
      </c>
      <c r="CF59" s="181">
        <f t="shared" si="55"/>
        <v>0</v>
      </c>
      <c r="CG59" s="195">
        <f t="shared" si="56"/>
        <v>0</v>
      </c>
      <c r="CH59" s="183"/>
      <c r="CI59" s="184"/>
      <c r="CJ59" s="184"/>
      <c r="CK59" s="174">
        <f t="shared" si="57"/>
        <v>0</v>
      </c>
      <c r="CL59" s="227"/>
      <c r="CM59" s="354"/>
      <c r="CN59" s="418">
        <f>FEV!CK59</f>
        <v>0</v>
      </c>
      <c r="CO59" s="424">
        <f>FEV!CL59</f>
        <v>0</v>
      </c>
    </row>
    <row r="60" spans="1:93" ht="20.100000000000001" customHeight="1" thickBot="1" x14ac:dyDescent="0.3">
      <c r="A60" s="652" t="s">
        <v>142</v>
      </c>
      <c r="B60" s="653" t="s">
        <v>143</v>
      </c>
      <c r="C60" s="654" t="s">
        <v>1</v>
      </c>
      <c r="D60" s="433" t="s">
        <v>58</v>
      </c>
      <c r="E60" s="478"/>
      <c r="F60" s="914" t="s">
        <v>48</v>
      </c>
      <c r="G60" s="409" t="s">
        <v>24</v>
      </c>
      <c r="H60" s="409" t="s">
        <v>25</v>
      </c>
      <c r="I60" s="471"/>
      <c r="J60" s="471"/>
      <c r="K60" s="409" t="s">
        <v>24</v>
      </c>
      <c r="L60" s="414" t="s">
        <v>25</v>
      </c>
      <c r="M60" s="473"/>
      <c r="N60" s="479"/>
      <c r="O60" s="409" t="s">
        <v>24</v>
      </c>
      <c r="P60" s="409" t="s">
        <v>25</v>
      </c>
      <c r="Q60" s="471"/>
      <c r="R60" s="471" t="s">
        <v>26</v>
      </c>
      <c r="S60" s="690" t="s">
        <v>25</v>
      </c>
      <c r="T60" s="687" t="s">
        <v>57</v>
      </c>
      <c r="U60" s="687"/>
      <c r="V60" s="688" t="s">
        <v>24</v>
      </c>
      <c r="W60" s="690" t="s">
        <v>26</v>
      </c>
      <c r="X60" s="689"/>
      <c r="Y60" s="689"/>
      <c r="Z60" s="684" t="s">
        <v>24</v>
      </c>
      <c r="AA60" s="684" t="s">
        <v>26</v>
      </c>
      <c r="AB60" s="691"/>
      <c r="AC60" s="692"/>
      <c r="AD60" s="690" t="s">
        <v>58</v>
      </c>
      <c r="AE60" s="684" t="s">
        <v>58</v>
      </c>
      <c r="AF60" s="687"/>
      <c r="AG60" s="687"/>
      <c r="AH60" s="688" t="s">
        <v>58</v>
      </c>
      <c r="AI60" s="204">
        <f>COUNTIF($D60:AH60,"D")</f>
        <v>5</v>
      </c>
      <c r="AJ60" s="180">
        <f t="shared" si="11"/>
        <v>4</v>
      </c>
      <c r="AK60" s="180">
        <f t="shared" si="12"/>
        <v>3</v>
      </c>
      <c r="AL60" s="180">
        <f t="shared" si="13"/>
        <v>0</v>
      </c>
      <c r="AM60" s="180">
        <f t="shared" si="14"/>
        <v>0</v>
      </c>
      <c r="AN60" s="180">
        <f t="shared" si="15"/>
        <v>0</v>
      </c>
      <c r="AO60" s="180">
        <f t="shared" si="16"/>
        <v>0</v>
      </c>
      <c r="AP60" s="180">
        <f t="shared" si="17"/>
        <v>0</v>
      </c>
      <c r="AQ60" s="180">
        <f t="shared" si="18"/>
        <v>0</v>
      </c>
      <c r="AR60" s="180">
        <f t="shared" si="19"/>
        <v>0</v>
      </c>
      <c r="AS60" s="180">
        <f t="shared" si="20"/>
        <v>0</v>
      </c>
      <c r="AT60" s="180">
        <f t="shared" si="21"/>
        <v>0</v>
      </c>
      <c r="AU60" s="180">
        <f t="shared" si="22"/>
        <v>0</v>
      </c>
      <c r="AV60" s="180">
        <f t="shared" si="23"/>
        <v>0</v>
      </c>
      <c r="AW60" s="180">
        <f t="shared" si="24"/>
        <v>0</v>
      </c>
      <c r="AX60" s="180">
        <f t="shared" si="25"/>
        <v>0</v>
      </c>
      <c r="AY60" s="180">
        <f t="shared" si="26"/>
        <v>0</v>
      </c>
      <c r="AZ60" s="180">
        <f t="shared" si="27"/>
        <v>0</v>
      </c>
      <c r="BA60" s="181">
        <f t="shared" si="28"/>
        <v>12</v>
      </c>
      <c r="BB60" s="343"/>
      <c r="BC60" s="344">
        <f t="shared" si="29"/>
        <v>4.5</v>
      </c>
      <c r="BD60" s="342"/>
      <c r="BE60" s="339"/>
      <c r="BF60" s="175">
        <f t="shared" si="30"/>
        <v>1</v>
      </c>
      <c r="BG60" s="176">
        <f t="shared" si="31"/>
        <v>0.5</v>
      </c>
      <c r="BH60" s="177">
        <f t="shared" si="32"/>
        <v>4.1666666666666664E-2</v>
      </c>
      <c r="BI60" s="178">
        <f t="shared" si="33"/>
        <v>0.45833333333333331</v>
      </c>
      <c r="BJ60" s="179">
        <f t="shared" si="34"/>
        <v>1</v>
      </c>
      <c r="BK60" s="180">
        <f t="shared" si="35"/>
        <v>0</v>
      </c>
      <c r="BL60" s="180">
        <f t="shared" si="36"/>
        <v>0</v>
      </c>
      <c r="BM60" s="180">
        <f t="shared" si="37"/>
        <v>0</v>
      </c>
      <c r="BN60" s="180">
        <f t="shared" si="38"/>
        <v>0</v>
      </c>
      <c r="BO60" s="180">
        <f t="shared" si="39"/>
        <v>0</v>
      </c>
      <c r="BP60" s="181">
        <f t="shared" si="40"/>
        <v>0</v>
      </c>
      <c r="BQ60" s="379">
        <f t="shared" si="41"/>
        <v>0.5</v>
      </c>
      <c r="BR60" s="179">
        <f t="shared" si="42"/>
        <v>0</v>
      </c>
      <c r="BS60" s="180">
        <f t="shared" si="43"/>
        <v>0</v>
      </c>
      <c r="BT60" s="181">
        <f t="shared" si="44"/>
        <v>0</v>
      </c>
      <c r="BU60" s="182">
        <f t="shared" si="45"/>
        <v>0</v>
      </c>
      <c r="BV60" s="175">
        <f t="shared" si="46"/>
        <v>0</v>
      </c>
      <c r="BW60" s="176">
        <f t="shared" si="47"/>
        <v>0</v>
      </c>
      <c r="BX60" s="193">
        <f t="shared" si="48"/>
        <v>0</v>
      </c>
      <c r="BY60" s="194">
        <f t="shared" si="49"/>
        <v>0</v>
      </c>
      <c r="BZ60" s="179">
        <f t="shared" si="50"/>
        <v>0</v>
      </c>
      <c r="CA60" s="180">
        <f t="shared" si="51"/>
        <v>0</v>
      </c>
      <c r="CB60" s="180">
        <f t="shared" si="52"/>
        <v>0</v>
      </c>
      <c r="CC60" s="180">
        <f t="shared" si="9"/>
        <v>0</v>
      </c>
      <c r="CD60" s="180">
        <f t="shared" si="53"/>
        <v>0</v>
      </c>
      <c r="CE60" s="180">
        <f t="shared" si="54"/>
        <v>0</v>
      </c>
      <c r="CF60" s="181">
        <f t="shared" si="55"/>
        <v>0</v>
      </c>
      <c r="CG60" s="195">
        <f t="shared" si="56"/>
        <v>0</v>
      </c>
      <c r="CH60" s="183"/>
      <c r="CI60" s="184"/>
      <c r="CJ60" s="184"/>
      <c r="CK60" s="174">
        <f t="shared" si="57"/>
        <v>1</v>
      </c>
      <c r="CL60" s="227"/>
      <c r="CM60" s="354"/>
      <c r="CN60" s="418">
        <f>FEV!CK60</f>
        <v>4</v>
      </c>
      <c r="CO60" s="424">
        <f>FEV!CL60</f>
        <v>48</v>
      </c>
    </row>
    <row r="61" spans="1:93" s="34" customFormat="1" ht="20.100000000000001" customHeight="1" thickBot="1" x14ac:dyDescent="0.25">
      <c r="A61" s="816" t="s">
        <v>146</v>
      </c>
      <c r="B61" s="817" t="s">
        <v>147</v>
      </c>
      <c r="C61" s="88" t="s">
        <v>2</v>
      </c>
      <c r="D61" s="433" t="s">
        <v>25</v>
      </c>
      <c r="E61" s="478"/>
      <c r="F61" s="473"/>
      <c r="G61" s="409" t="s">
        <v>24</v>
      </c>
      <c r="H61" s="409" t="s">
        <v>25</v>
      </c>
      <c r="I61" s="471"/>
      <c r="J61" s="471"/>
      <c r="K61" s="409" t="s">
        <v>24</v>
      </c>
      <c r="L61" s="414" t="s">
        <v>25</v>
      </c>
      <c r="M61" s="473"/>
      <c r="N61" s="479"/>
      <c r="O61" s="409" t="s">
        <v>24</v>
      </c>
      <c r="P61" s="409" t="s">
        <v>25</v>
      </c>
      <c r="Q61" s="471"/>
      <c r="R61" s="471"/>
      <c r="S61" s="466" t="s">
        <v>25</v>
      </c>
      <c r="T61" s="490" t="s">
        <v>57</v>
      </c>
      <c r="U61" s="490"/>
      <c r="V61" s="455" t="s">
        <v>24</v>
      </c>
      <c r="W61" s="466" t="s">
        <v>25</v>
      </c>
      <c r="X61" s="492"/>
      <c r="Y61" s="492"/>
      <c r="Z61" s="454" t="s">
        <v>24</v>
      </c>
      <c r="AA61" s="454" t="s">
        <v>24</v>
      </c>
      <c r="AB61" s="678"/>
      <c r="AC61" s="679"/>
      <c r="AD61" s="466" t="s">
        <v>24</v>
      </c>
      <c r="AE61" s="454" t="s">
        <v>25</v>
      </c>
      <c r="AF61" s="490"/>
      <c r="AG61" s="490"/>
      <c r="AH61" s="455" t="s">
        <v>25</v>
      </c>
      <c r="AI61" s="204">
        <f>COUNTIF($D61:AH61,"D")</f>
        <v>7</v>
      </c>
      <c r="AJ61" s="180">
        <f t="shared" ref="AJ61:AJ76" si="61">COUNTIF($D61:$AH61,"N")</f>
        <v>8</v>
      </c>
      <c r="AK61" s="180">
        <f t="shared" ref="AK61:AK76" si="62">COUNTIF($D61:$AH61,"DT")</f>
        <v>0</v>
      </c>
      <c r="AL61" s="180">
        <f t="shared" ref="AL61:AL76" si="63">COUNTIF($D61:$AH61,"NT")</f>
        <v>0</v>
      </c>
      <c r="AM61" s="180">
        <f t="shared" ref="AM61:AM76" si="64">COUNTIF($D61:$AH61,"Naf")</f>
        <v>0</v>
      </c>
      <c r="AN61" s="180">
        <f t="shared" ref="AN61:AN76" si="65">COUNTIF($D61:$AH61,"DF")</f>
        <v>0</v>
      </c>
      <c r="AO61" s="180">
        <f t="shared" ref="AO61:AO76" si="66">COUNTIF($D61:$AH61,"NF")</f>
        <v>0</v>
      </c>
      <c r="AP61" s="180">
        <f t="shared" ref="AP61:AP76" si="67">COUNTIF($D61:$AH61,"t")</f>
        <v>0</v>
      </c>
      <c r="AQ61" s="180">
        <f t="shared" ref="AQ61:AQ76" si="68">COUNTIF($D61:$AH61,"FE")</f>
        <v>0</v>
      </c>
      <c r="AR61" s="180">
        <f t="shared" ref="AR61:AR76" si="69">COUNTIF($D61:$AH61,"FO")</f>
        <v>0</v>
      </c>
      <c r="AS61" s="180">
        <f t="shared" ref="AS61:AS76" si="70">COUNTIF($D61:$AH61,"DS")</f>
        <v>0</v>
      </c>
      <c r="AT61" s="180">
        <f t="shared" ref="AT61:AT76" si="71">COUNTIF($D61:$AH61,"DISP")</f>
        <v>0</v>
      </c>
      <c r="AU61" s="180">
        <f t="shared" ref="AU61:AU76" si="72">COUNTIF($D61:$AH61,"L")</f>
        <v>0</v>
      </c>
      <c r="AV61" s="180">
        <f t="shared" ref="AV61:AV76" si="73">COUNTIF($D61:$AH61,"B")</f>
        <v>0</v>
      </c>
      <c r="AW61" s="180">
        <f t="shared" ref="AW61:AW76" si="74">COUNTIF($D61:$AH61,"SA")</f>
        <v>0</v>
      </c>
      <c r="AX61" s="180">
        <f t="shared" ref="AX61:AX76" si="75">COUNTIF($D61:$AH61,"SE")</f>
        <v>0</v>
      </c>
      <c r="AY61" s="180">
        <f t="shared" ref="AY61:AY76" si="76">COUNTIF($D61:$AH61,"TR")</f>
        <v>0</v>
      </c>
      <c r="AZ61" s="180">
        <f t="shared" ref="AZ61:AZ76" si="77">COUNTIF($D61:$AH61,"F")</f>
        <v>0</v>
      </c>
      <c r="BA61" s="181">
        <f t="shared" ref="BA61:BA76" si="78">+AI61+AJ61+AK61+AL61+AQ61+AU61+AV61+AW61+AX61+AY61</f>
        <v>15</v>
      </c>
      <c r="BB61" s="343"/>
      <c r="BC61" s="344">
        <f t="shared" ref="BC61:BC76" si="79">+AI61*$BB$2+AJ61*$BB$6+AL61*$BB$2+AM61*$BB$6+AO61*8/24+AS61*8/24+AT61*8/24+AU61*8/24+AV61*12/24+AW61*8/24+AX61*$BB$2+AY61*8/24+BJ61*(0/24)+(AK61*$BC$2)</f>
        <v>7.5</v>
      </c>
      <c r="BD61" s="342"/>
      <c r="BE61" s="339"/>
      <c r="BF61" s="175">
        <f t="shared" ref="BF61:BF76" si="80">COUNTIF($D61:$AH61,"DTS")+COUNTIF($D61:$AH61,"NTS")</f>
        <v>1</v>
      </c>
      <c r="BG61" s="176">
        <f t="shared" ref="BG61:BG76" si="81">+BF61*12/24</f>
        <v>0.5</v>
      </c>
      <c r="BH61" s="177">
        <f t="shared" ref="BH61:BH76" si="82">+BG61/12+BN61*(1/24)</f>
        <v>4.1666666666666664E-2</v>
      </c>
      <c r="BI61" s="178">
        <f t="shared" ref="BI61:BI76" si="83">+BG61-BH61+(BN61*(3/24))+(BP61*(8/24))</f>
        <v>0.45833333333333331</v>
      </c>
      <c r="BJ61" s="179">
        <f t="shared" ref="BJ61:BJ76" si="84">COUNTIF($D61:$AH61,"DTS5S")</f>
        <v>0</v>
      </c>
      <c r="BK61" s="180">
        <f t="shared" ref="BK61:BK76" si="85">COUNTIF($D61:$AH61,"NTS5S")</f>
        <v>0</v>
      </c>
      <c r="BL61" s="180">
        <f t="shared" ref="BL61:BL76" si="86">COUNTIF($D61:$AH61,"DTSDS")</f>
        <v>0</v>
      </c>
      <c r="BM61" s="180">
        <f t="shared" ref="BM61:BM76" si="87">COUNTIF($D61:$AH61,"NTSDS")</f>
        <v>0</v>
      </c>
      <c r="BN61" s="180">
        <f t="shared" ref="BN61:BN76" si="88">COUNTIF($D61:$AH61,"NTSAF")</f>
        <v>0</v>
      </c>
      <c r="BO61" s="180">
        <f t="shared" ref="BO61:BO76" si="89">COUNTIF($D61:$AH61,"DTSF")</f>
        <v>0</v>
      </c>
      <c r="BP61" s="181">
        <f t="shared" ref="BP61:BP76" si="90">COUNTIF($D61:$AH61,"NTSF")</f>
        <v>0</v>
      </c>
      <c r="BQ61" s="379">
        <f t="shared" ref="BQ61:BQ76" si="91">+(BM61+BL61+BK61+BJ61)*(12/24)</f>
        <v>0</v>
      </c>
      <c r="BR61" s="179">
        <f t="shared" ref="BR61:BR76" si="92">COUNTIF($D61:$AH61,"NAF")+$BR$8</f>
        <v>0</v>
      </c>
      <c r="BS61" s="180">
        <f t="shared" ref="BS61:BS76" si="93">COUNTIF($D61:$AH61,"DF")</f>
        <v>0</v>
      </c>
      <c r="BT61" s="181">
        <f t="shared" ref="BT61:BT76" si="94">COUNTIF($D61:$AH61,"NF")</f>
        <v>0</v>
      </c>
      <c r="BU61" s="182">
        <f t="shared" ref="BU61:BU76" si="95">BR61*(8/24)+BS61*(12/24)+BT61*(4/24)+BN61*(8/24)+BO61*(12/24)+BP61*(4/24)</f>
        <v>0</v>
      </c>
      <c r="BV61" s="175">
        <f t="shared" ref="BV61:BV76" si="96">COUNTIF($D61:$AH61,"DTS1")+COUNTIF($D61:$AH61,"NTS1")</f>
        <v>0</v>
      </c>
      <c r="BW61" s="176">
        <f t="shared" ref="BW61:BW76" si="97">+BV61*12/24</f>
        <v>0</v>
      </c>
      <c r="BX61" s="193">
        <f t="shared" ref="BX61:BX76" si="98">+BW61/12+CD61*(1/24)</f>
        <v>0</v>
      </c>
      <c r="BY61" s="194">
        <f t="shared" ref="BY61:BY76" si="99">+BW61-BX61+(CD61*(3/24))+(CF61*(8/24))</f>
        <v>0</v>
      </c>
      <c r="BZ61" s="179">
        <f t="shared" ref="BZ61:BZ76" si="100">COUNTIF($D61:$AH61,"DTS5S1")</f>
        <v>0</v>
      </c>
      <c r="CA61" s="180">
        <f t="shared" ref="CA61:CA76" si="101">COUNTIF($D61:$AH61,"NTS5S1")</f>
        <v>0</v>
      </c>
      <c r="CB61" s="180">
        <f t="shared" ref="CB61:CB76" si="102">COUNTIF($D61:$AH61,"DTSDS1")</f>
        <v>0</v>
      </c>
      <c r="CC61" s="180">
        <f t="shared" ref="CC61:CC76" si="103">COUNTIF($D61:$AH61,"NTSDS1")</f>
        <v>0</v>
      </c>
      <c r="CD61" s="180">
        <f t="shared" ref="CD61:CD76" si="104">COUNTIF($D61:$AH61,"NTSAF1")</f>
        <v>0</v>
      </c>
      <c r="CE61" s="180">
        <f t="shared" ref="CE61:CE76" si="105">COUNTIF($D61:$AH61,"DTSF1")</f>
        <v>0</v>
      </c>
      <c r="CF61" s="181">
        <f t="shared" ref="CF61:CF76" si="106">COUNTIF($D61:$AH61,"NTSF1")</f>
        <v>0</v>
      </c>
      <c r="CG61" s="195">
        <f t="shared" ref="CG61:CG76" si="107">+(CC61+CB61+CA61+CD61+CE61+CF61+BZ61)*(12/24)</f>
        <v>0</v>
      </c>
      <c r="CH61" s="183"/>
      <c r="CI61" s="184"/>
      <c r="CJ61" s="184"/>
      <c r="CK61" s="174">
        <f t="shared" ref="CK61:CK76" si="108">SUM(BQ61)+BG61+BW61+CG61</f>
        <v>0.5</v>
      </c>
      <c r="CL61" s="356"/>
      <c r="CM61" s="355"/>
      <c r="CN61" s="418">
        <f>FEV!CK61</f>
        <v>2</v>
      </c>
      <c r="CO61" s="424">
        <f>FEV!CL61</f>
        <v>24</v>
      </c>
    </row>
    <row r="62" spans="1:93" s="34" customFormat="1" ht="20.100000000000001" customHeight="1" thickBot="1" x14ac:dyDescent="0.25">
      <c r="A62" s="571" t="s">
        <v>148</v>
      </c>
      <c r="B62" s="569" t="s">
        <v>149</v>
      </c>
      <c r="C62" s="26" t="s">
        <v>2</v>
      </c>
      <c r="D62" s="433" t="s">
        <v>25</v>
      </c>
      <c r="E62" s="478"/>
      <c r="F62" s="478"/>
      <c r="G62" s="409" t="s">
        <v>58</v>
      </c>
      <c r="H62" s="409" t="s">
        <v>58</v>
      </c>
      <c r="I62" s="471"/>
      <c r="J62" s="471"/>
      <c r="K62" s="409" t="s">
        <v>32</v>
      </c>
      <c r="L62" s="414" t="s">
        <v>32</v>
      </c>
      <c r="M62" s="473"/>
      <c r="N62" s="479"/>
      <c r="O62" s="409" t="s">
        <v>31</v>
      </c>
      <c r="P62" s="409" t="s">
        <v>25</v>
      </c>
      <c r="Q62" s="471"/>
      <c r="R62" s="471" t="s">
        <v>26</v>
      </c>
      <c r="S62" s="433" t="s">
        <v>26</v>
      </c>
      <c r="T62" s="471"/>
      <c r="U62" s="471" t="s">
        <v>50</v>
      </c>
      <c r="V62" s="414" t="s">
        <v>24</v>
      </c>
      <c r="W62" s="433" t="s">
        <v>25</v>
      </c>
      <c r="X62" s="501" t="s">
        <v>57</v>
      </c>
      <c r="Y62" s="479"/>
      <c r="Z62" s="409" t="s">
        <v>24</v>
      </c>
      <c r="AA62" s="409" t="s">
        <v>24</v>
      </c>
      <c r="AB62" s="493"/>
      <c r="AC62" s="477"/>
      <c r="AD62" s="433" t="s">
        <v>24</v>
      </c>
      <c r="AE62" s="409" t="s">
        <v>25</v>
      </c>
      <c r="AF62" s="501" t="s">
        <v>49</v>
      </c>
      <c r="AG62" s="471"/>
      <c r="AH62" s="414" t="s">
        <v>25</v>
      </c>
      <c r="AI62" s="204">
        <f>COUNTIF($D62:AH62,"D")</f>
        <v>4</v>
      </c>
      <c r="AJ62" s="180">
        <f t="shared" si="61"/>
        <v>5</v>
      </c>
      <c r="AK62" s="180">
        <f t="shared" si="62"/>
        <v>2</v>
      </c>
      <c r="AL62" s="180">
        <f t="shared" si="63"/>
        <v>0</v>
      </c>
      <c r="AM62" s="180">
        <f t="shared" si="64"/>
        <v>0</v>
      </c>
      <c r="AN62" s="180">
        <f t="shared" si="65"/>
        <v>0</v>
      </c>
      <c r="AO62" s="180">
        <f t="shared" si="66"/>
        <v>0</v>
      </c>
      <c r="AP62" s="180">
        <f t="shared" si="67"/>
        <v>1</v>
      </c>
      <c r="AQ62" s="180">
        <f t="shared" si="68"/>
        <v>2</v>
      </c>
      <c r="AR62" s="180">
        <f t="shared" si="69"/>
        <v>0</v>
      </c>
      <c r="AS62" s="180">
        <f t="shared" si="70"/>
        <v>0</v>
      </c>
      <c r="AT62" s="180">
        <f t="shared" si="71"/>
        <v>0</v>
      </c>
      <c r="AU62" s="180">
        <f t="shared" si="72"/>
        <v>0</v>
      </c>
      <c r="AV62" s="180">
        <f t="shared" si="73"/>
        <v>0</v>
      </c>
      <c r="AW62" s="180">
        <f t="shared" si="74"/>
        <v>0</v>
      </c>
      <c r="AX62" s="180">
        <f t="shared" si="75"/>
        <v>0</v>
      </c>
      <c r="AY62" s="180">
        <f t="shared" si="76"/>
        <v>0</v>
      </c>
      <c r="AZ62" s="180">
        <f t="shared" si="77"/>
        <v>0</v>
      </c>
      <c r="BA62" s="181">
        <f t="shared" si="78"/>
        <v>13</v>
      </c>
      <c r="BB62" s="343"/>
      <c r="BC62" s="344">
        <f t="shared" si="79"/>
        <v>4.5</v>
      </c>
      <c r="BD62" s="342"/>
      <c r="BE62" s="339"/>
      <c r="BF62" s="175">
        <f t="shared" si="80"/>
        <v>1</v>
      </c>
      <c r="BG62" s="176">
        <f t="shared" si="81"/>
        <v>0.5</v>
      </c>
      <c r="BH62" s="177">
        <f t="shared" si="82"/>
        <v>4.1666666666666664E-2</v>
      </c>
      <c r="BI62" s="178">
        <f t="shared" si="83"/>
        <v>0.45833333333333331</v>
      </c>
      <c r="BJ62" s="179">
        <f t="shared" si="84"/>
        <v>0</v>
      </c>
      <c r="BK62" s="180">
        <f t="shared" si="85"/>
        <v>1</v>
      </c>
      <c r="BL62" s="180">
        <f t="shared" si="86"/>
        <v>1</v>
      </c>
      <c r="BM62" s="180">
        <f t="shared" si="87"/>
        <v>0</v>
      </c>
      <c r="BN62" s="180">
        <f t="shared" si="88"/>
        <v>0</v>
      </c>
      <c r="BO62" s="180">
        <f t="shared" si="89"/>
        <v>0</v>
      </c>
      <c r="BP62" s="181">
        <f t="shared" si="90"/>
        <v>0</v>
      </c>
      <c r="BQ62" s="379">
        <f t="shared" si="91"/>
        <v>1</v>
      </c>
      <c r="BR62" s="179">
        <f t="shared" si="92"/>
        <v>0</v>
      </c>
      <c r="BS62" s="180">
        <f t="shared" si="93"/>
        <v>0</v>
      </c>
      <c r="BT62" s="181">
        <f t="shared" si="94"/>
        <v>0</v>
      </c>
      <c r="BU62" s="182">
        <f t="shared" si="95"/>
        <v>0</v>
      </c>
      <c r="BV62" s="175">
        <f t="shared" si="96"/>
        <v>0</v>
      </c>
      <c r="BW62" s="176">
        <f t="shared" si="97"/>
        <v>0</v>
      </c>
      <c r="BX62" s="193">
        <f t="shared" si="98"/>
        <v>0</v>
      </c>
      <c r="BY62" s="194">
        <f t="shared" si="99"/>
        <v>0</v>
      </c>
      <c r="BZ62" s="179">
        <f t="shared" si="100"/>
        <v>0</v>
      </c>
      <c r="CA62" s="180">
        <f t="shared" si="101"/>
        <v>0</v>
      </c>
      <c r="CB62" s="180">
        <f t="shared" si="102"/>
        <v>0</v>
      </c>
      <c r="CC62" s="180">
        <f t="shared" si="103"/>
        <v>0</v>
      </c>
      <c r="CD62" s="180">
        <f t="shared" si="104"/>
        <v>0</v>
      </c>
      <c r="CE62" s="180">
        <f t="shared" si="105"/>
        <v>0</v>
      </c>
      <c r="CF62" s="181">
        <f t="shared" si="106"/>
        <v>0</v>
      </c>
      <c r="CG62" s="195">
        <f t="shared" si="107"/>
        <v>0</v>
      </c>
      <c r="CH62" s="183"/>
      <c r="CI62" s="184"/>
      <c r="CJ62" s="184"/>
      <c r="CK62" s="174">
        <f t="shared" si="108"/>
        <v>1.5</v>
      </c>
      <c r="CL62" s="356"/>
      <c r="CM62" s="355"/>
      <c r="CN62" s="418">
        <f>FEV!CK62</f>
        <v>4</v>
      </c>
      <c r="CO62" s="424">
        <f>FEV!CL62</f>
        <v>48</v>
      </c>
    </row>
    <row r="63" spans="1:93" s="34" customFormat="1" ht="20.100000000000001" customHeight="1" thickBot="1" x14ac:dyDescent="0.25">
      <c r="A63" s="816" t="s">
        <v>150</v>
      </c>
      <c r="B63" s="569" t="s">
        <v>151</v>
      </c>
      <c r="C63" s="26" t="s">
        <v>2</v>
      </c>
      <c r="D63" s="433" t="s">
        <v>25</v>
      </c>
      <c r="E63" s="478"/>
      <c r="F63" s="473"/>
      <c r="G63" s="409" t="s">
        <v>24</v>
      </c>
      <c r="H63" s="409" t="s">
        <v>25</v>
      </c>
      <c r="I63" s="471"/>
      <c r="J63" s="471"/>
      <c r="K63" s="409" t="s">
        <v>24</v>
      </c>
      <c r="L63" s="414" t="s">
        <v>25</v>
      </c>
      <c r="M63" s="473"/>
      <c r="N63" s="479"/>
      <c r="O63" s="409" t="s">
        <v>24</v>
      </c>
      <c r="P63" s="409" t="s">
        <v>25</v>
      </c>
      <c r="Q63" s="471"/>
      <c r="R63" s="471"/>
      <c r="S63" s="466" t="s">
        <v>27</v>
      </c>
      <c r="T63" s="490"/>
      <c r="U63" s="490" t="s">
        <v>31</v>
      </c>
      <c r="V63" s="455" t="s">
        <v>24</v>
      </c>
      <c r="W63" s="466" t="s">
        <v>25</v>
      </c>
      <c r="X63" s="492"/>
      <c r="Y63" s="492"/>
      <c r="Z63" s="454" t="s">
        <v>24</v>
      </c>
      <c r="AA63" s="454" t="s">
        <v>24</v>
      </c>
      <c r="AB63" s="678" t="s">
        <v>51</v>
      </c>
      <c r="AC63" s="679"/>
      <c r="AD63" s="466" t="s">
        <v>24</v>
      </c>
      <c r="AE63" s="454" t="s">
        <v>26</v>
      </c>
      <c r="AF63" s="490"/>
      <c r="AG63" s="680"/>
      <c r="AH63" s="455" t="s">
        <v>25</v>
      </c>
      <c r="AI63" s="204">
        <f>COUNTIF($D63:AH63,"D")</f>
        <v>7</v>
      </c>
      <c r="AJ63" s="180">
        <f t="shared" si="61"/>
        <v>6</v>
      </c>
      <c r="AK63" s="180">
        <f t="shared" si="62"/>
        <v>1</v>
      </c>
      <c r="AL63" s="180">
        <f t="shared" si="63"/>
        <v>1</v>
      </c>
      <c r="AM63" s="180">
        <f t="shared" si="64"/>
        <v>0</v>
      </c>
      <c r="AN63" s="180">
        <f t="shared" si="65"/>
        <v>0</v>
      </c>
      <c r="AO63" s="180">
        <f t="shared" si="66"/>
        <v>0</v>
      </c>
      <c r="AP63" s="180">
        <f t="shared" si="67"/>
        <v>1</v>
      </c>
      <c r="AQ63" s="180">
        <f t="shared" si="68"/>
        <v>0</v>
      </c>
      <c r="AR63" s="180">
        <f t="shared" si="69"/>
        <v>0</v>
      </c>
      <c r="AS63" s="180">
        <f t="shared" si="70"/>
        <v>0</v>
      </c>
      <c r="AT63" s="180">
        <f t="shared" si="71"/>
        <v>0</v>
      </c>
      <c r="AU63" s="180">
        <f t="shared" si="72"/>
        <v>0</v>
      </c>
      <c r="AV63" s="180">
        <f t="shared" si="73"/>
        <v>0</v>
      </c>
      <c r="AW63" s="180">
        <f t="shared" si="74"/>
        <v>0</v>
      </c>
      <c r="AX63" s="180">
        <f t="shared" si="75"/>
        <v>0</v>
      </c>
      <c r="AY63" s="180">
        <f t="shared" si="76"/>
        <v>0</v>
      </c>
      <c r="AZ63" s="180">
        <f t="shared" si="77"/>
        <v>0</v>
      </c>
      <c r="BA63" s="181">
        <f t="shared" si="78"/>
        <v>15</v>
      </c>
      <c r="BB63" s="343"/>
      <c r="BC63" s="344">
        <f t="shared" si="79"/>
        <v>7</v>
      </c>
      <c r="BD63" s="342"/>
      <c r="BE63" s="339"/>
      <c r="BF63" s="175">
        <f t="shared" si="80"/>
        <v>0</v>
      </c>
      <c r="BG63" s="176">
        <f t="shared" si="81"/>
        <v>0</v>
      </c>
      <c r="BH63" s="177">
        <f t="shared" si="82"/>
        <v>0</v>
      </c>
      <c r="BI63" s="178">
        <f t="shared" si="83"/>
        <v>0</v>
      </c>
      <c r="BJ63" s="179">
        <f t="shared" si="84"/>
        <v>0</v>
      </c>
      <c r="BK63" s="180">
        <f t="shared" si="85"/>
        <v>0</v>
      </c>
      <c r="BL63" s="180">
        <f t="shared" si="86"/>
        <v>0</v>
      </c>
      <c r="BM63" s="180">
        <f t="shared" si="87"/>
        <v>1</v>
      </c>
      <c r="BN63" s="180">
        <f t="shared" si="88"/>
        <v>0</v>
      </c>
      <c r="BO63" s="180">
        <f t="shared" si="89"/>
        <v>0</v>
      </c>
      <c r="BP63" s="181">
        <f t="shared" si="90"/>
        <v>0</v>
      </c>
      <c r="BQ63" s="379">
        <f t="shared" si="91"/>
        <v>0.5</v>
      </c>
      <c r="BR63" s="179">
        <f t="shared" si="92"/>
        <v>0</v>
      </c>
      <c r="BS63" s="180">
        <f t="shared" si="93"/>
        <v>0</v>
      </c>
      <c r="BT63" s="181">
        <f t="shared" si="94"/>
        <v>0</v>
      </c>
      <c r="BU63" s="182">
        <f t="shared" si="95"/>
        <v>0</v>
      </c>
      <c r="BV63" s="175">
        <f t="shared" si="96"/>
        <v>0</v>
      </c>
      <c r="BW63" s="176">
        <f t="shared" si="97"/>
        <v>0</v>
      </c>
      <c r="BX63" s="193">
        <f t="shared" si="98"/>
        <v>0</v>
      </c>
      <c r="BY63" s="194">
        <f t="shared" si="99"/>
        <v>0</v>
      </c>
      <c r="BZ63" s="179">
        <f t="shared" si="100"/>
        <v>0</v>
      </c>
      <c r="CA63" s="180">
        <f t="shared" si="101"/>
        <v>0</v>
      </c>
      <c r="CB63" s="180">
        <f t="shared" si="102"/>
        <v>0</v>
      </c>
      <c r="CC63" s="180">
        <f t="shared" si="103"/>
        <v>0</v>
      </c>
      <c r="CD63" s="180">
        <f t="shared" si="104"/>
        <v>0</v>
      </c>
      <c r="CE63" s="180">
        <f t="shared" si="105"/>
        <v>0</v>
      </c>
      <c r="CF63" s="181">
        <f t="shared" si="106"/>
        <v>0</v>
      </c>
      <c r="CG63" s="195">
        <f t="shared" si="107"/>
        <v>0</v>
      </c>
      <c r="CH63" s="183"/>
      <c r="CI63" s="184"/>
      <c r="CJ63" s="184"/>
      <c r="CK63" s="174">
        <f t="shared" si="108"/>
        <v>0.5</v>
      </c>
      <c r="CL63" s="356"/>
      <c r="CM63" s="355"/>
      <c r="CN63" s="418">
        <f>FEV!CK63</f>
        <v>2</v>
      </c>
      <c r="CO63" s="424">
        <f>FEV!CL63</f>
        <v>24</v>
      </c>
    </row>
    <row r="64" spans="1:93" s="332" customFormat="1" ht="20.100000000000001" customHeight="1" thickBot="1" x14ac:dyDescent="0.25">
      <c r="A64" s="571" t="s">
        <v>152</v>
      </c>
      <c r="B64" s="569" t="s">
        <v>102</v>
      </c>
      <c r="C64" s="26" t="s">
        <v>2</v>
      </c>
      <c r="D64" s="434" t="s">
        <v>25</v>
      </c>
      <c r="E64" s="441"/>
      <c r="F64" s="476"/>
      <c r="G64" s="412" t="s">
        <v>24</v>
      </c>
      <c r="H64" s="412" t="s">
        <v>25</v>
      </c>
      <c r="I64" s="402" t="s">
        <v>49</v>
      </c>
      <c r="J64" s="475"/>
      <c r="K64" s="421" t="s">
        <v>25</v>
      </c>
      <c r="L64" s="467" t="s">
        <v>25</v>
      </c>
      <c r="M64" s="534"/>
      <c r="N64" s="402"/>
      <c r="O64" s="412" t="s">
        <v>24</v>
      </c>
      <c r="P64" s="412" t="s">
        <v>25</v>
      </c>
      <c r="Q64" s="475"/>
      <c r="R64" s="426"/>
      <c r="S64" s="915" t="s">
        <v>61</v>
      </c>
      <c r="T64" s="471"/>
      <c r="U64" s="499"/>
      <c r="V64" s="430" t="s">
        <v>25</v>
      </c>
      <c r="W64" s="433" t="s">
        <v>25</v>
      </c>
      <c r="X64" s="479"/>
      <c r="Y64" s="479"/>
      <c r="Z64" s="409" t="s">
        <v>24</v>
      </c>
      <c r="AA64" s="409" t="s">
        <v>24</v>
      </c>
      <c r="AB64" s="499"/>
      <c r="AC64" s="498"/>
      <c r="AD64" s="433" t="s">
        <v>24</v>
      </c>
      <c r="AE64" s="409" t="s">
        <v>26</v>
      </c>
      <c r="AF64" s="471"/>
      <c r="AG64" s="471"/>
      <c r="AH64" s="414" t="s">
        <v>25</v>
      </c>
      <c r="AI64" s="204">
        <f>COUNTIF($D64:AH64,"D")</f>
        <v>5</v>
      </c>
      <c r="AJ64" s="180">
        <f t="shared" si="61"/>
        <v>8</v>
      </c>
      <c r="AK64" s="180">
        <f t="shared" si="62"/>
        <v>1</v>
      </c>
      <c r="AL64" s="180">
        <f t="shared" si="63"/>
        <v>0</v>
      </c>
      <c r="AM64" s="180">
        <f t="shared" si="64"/>
        <v>0</v>
      </c>
      <c r="AN64" s="180">
        <f t="shared" si="65"/>
        <v>0</v>
      </c>
      <c r="AO64" s="180">
        <f t="shared" si="66"/>
        <v>0</v>
      </c>
      <c r="AP64" s="180">
        <f t="shared" si="67"/>
        <v>0</v>
      </c>
      <c r="AQ64" s="180">
        <f t="shared" si="68"/>
        <v>0</v>
      </c>
      <c r="AR64" s="180">
        <f t="shared" si="69"/>
        <v>0</v>
      </c>
      <c r="AS64" s="180">
        <f t="shared" si="70"/>
        <v>0</v>
      </c>
      <c r="AT64" s="180">
        <f t="shared" si="71"/>
        <v>0</v>
      </c>
      <c r="AU64" s="180">
        <f t="shared" si="72"/>
        <v>0</v>
      </c>
      <c r="AV64" s="180">
        <f t="shared" si="73"/>
        <v>0</v>
      </c>
      <c r="AW64" s="180">
        <f t="shared" si="74"/>
        <v>0</v>
      </c>
      <c r="AX64" s="180">
        <f t="shared" si="75"/>
        <v>0</v>
      </c>
      <c r="AY64" s="180">
        <f t="shared" si="76"/>
        <v>0</v>
      </c>
      <c r="AZ64" s="180">
        <f t="shared" si="77"/>
        <v>0</v>
      </c>
      <c r="BA64" s="181">
        <f t="shared" si="78"/>
        <v>14</v>
      </c>
      <c r="BB64" s="343"/>
      <c r="BC64" s="344">
        <f t="shared" si="79"/>
        <v>6.5</v>
      </c>
      <c r="BD64" s="342"/>
      <c r="BE64" s="339"/>
      <c r="BF64" s="950">
        <f t="shared" si="80"/>
        <v>1</v>
      </c>
      <c r="BG64" s="845">
        <v>0.70833333333333337</v>
      </c>
      <c r="BH64" s="846">
        <v>8.3333333333333329E-2</v>
      </c>
      <c r="BI64" s="847">
        <f t="shared" si="83"/>
        <v>0.625</v>
      </c>
      <c r="BJ64" s="179">
        <f t="shared" si="84"/>
        <v>0</v>
      </c>
      <c r="BK64" s="180">
        <f t="shared" si="85"/>
        <v>1</v>
      </c>
      <c r="BL64" s="180">
        <f t="shared" si="86"/>
        <v>0</v>
      </c>
      <c r="BM64" s="180">
        <f t="shared" si="87"/>
        <v>0</v>
      </c>
      <c r="BN64" s="180">
        <f t="shared" si="88"/>
        <v>0</v>
      </c>
      <c r="BO64" s="180">
        <f t="shared" si="89"/>
        <v>0</v>
      </c>
      <c r="BP64" s="181">
        <f t="shared" si="90"/>
        <v>0</v>
      </c>
      <c r="BQ64" s="379">
        <f t="shared" si="91"/>
        <v>0.5</v>
      </c>
      <c r="BR64" s="179">
        <f t="shared" si="92"/>
        <v>0</v>
      </c>
      <c r="BS64" s="180">
        <f t="shared" si="93"/>
        <v>0</v>
      </c>
      <c r="BT64" s="181">
        <f t="shared" si="94"/>
        <v>0</v>
      </c>
      <c r="BU64" s="182">
        <f t="shared" si="95"/>
        <v>0</v>
      </c>
      <c r="BV64" s="175">
        <f t="shared" si="96"/>
        <v>0</v>
      </c>
      <c r="BW64" s="176">
        <f t="shared" si="97"/>
        <v>0</v>
      </c>
      <c r="BX64" s="193">
        <f t="shared" si="98"/>
        <v>0</v>
      </c>
      <c r="BY64" s="194">
        <f t="shared" si="99"/>
        <v>0</v>
      </c>
      <c r="BZ64" s="179">
        <f t="shared" si="100"/>
        <v>0</v>
      </c>
      <c r="CA64" s="180">
        <f t="shared" si="101"/>
        <v>0</v>
      </c>
      <c r="CB64" s="180">
        <f t="shared" si="102"/>
        <v>0</v>
      </c>
      <c r="CC64" s="180">
        <f t="shared" si="103"/>
        <v>0</v>
      </c>
      <c r="CD64" s="180">
        <f t="shared" si="104"/>
        <v>0</v>
      </c>
      <c r="CE64" s="180">
        <f t="shared" si="105"/>
        <v>0</v>
      </c>
      <c r="CF64" s="181">
        <f t="shared" si="106"/>
        <v>0</v>
      </c>
      <c r="CG64" s="195">
        <f t="shared" si="107"/>
        <v>0</v>
      </c>
      <c r="CH64" s="183"/>
      <c r="CI64" s="184"/>
      <c r="CJ64" s="184"/>
      <c r="CK64" s="174">
        <f t="shared" si="108"/>
        <v>1.2083333333333335</v>
      </c>
      <c r="CL64" s="356"/>
      <c r="CM64" s="355"/>
      <c r="CN64" s="418">
        <f>FEV!CK64</f>
        <v>4</v>
      </c>
      <c r="CO64" s="424">
        <f>FEV!CL64</f>
        <v>53</v>
      </c>
    </row>
    <row r="65" spans="1:93" s="34" customFormat="1" ht="20.100000000000001" customHeight="1" thickBot="1" x14ac:dyDescent="0.25">
      <c r="A65" s="816" t="s">
        <v>153</v>
      </c>
      <c r="B65" s="818" t="s">
        <v>161</v>
      </c>
      <c r="C65" s="654" t="s">
        <v>2</v>
      </c>
      <c r="D65" s="433"/>
      <c r="E65" s="478"/>
      <c r="F65" s="473"/>
      <c r="G65" s="409"/>
      <c r="H65" s="409"/>
      <c r="I65" s="471"/>
      <c r="J65" s="471"/>
      <c r="K65" s="409"/>
      <c r="L65" s="414"/>
      <c r="M65" s="473"/>
      <c r="N65" s="479"/>
      <c r="O65" s="409"/>
      <c r="P65" s="409" t="s">
        <v>37</v>
      </c>
      <c r="Q65" s="471"/>
      <c r="R65" s="471"/>
      <c r="S65" s="931"/>
      <c r="T65" s="414"/>
      <c r="U65" s="433"/>
      <c r="V65" s="479"/>
      <c r="W65" s="479"/>
      <c r="X65" s="409"/>
      <c r="Y65" s="409"/>
      <c r="Z65" s="479"/>
      <c r="AA65" s="478"/>
      <c r="AB65" s="433"/>
      <c r="AC65" s="409"/>
      <c r="AD65" s="479"/>
      <c r="AE65" s="479"/>
      <c r="AF65" s="409"/>
      <c r="AG65" s="409"/>
      <c r="AH65" s="478"/>
      <c r="AI65" s="204">
        <f>COUNTIF($D65:AH65,"D")</f>
        <v>0</v>
      </c>
      <c r="AJ65" s="180">
        <f t="shared" si="61"/>
        <v>0</v>
      </c>
      <c r="AK65" s="180">
        <f t="shared" si="62"/>
        <v>0</v>
      </c>
      <c r="AL65" s="180">
        <f t="shared" si="63"/>
        <v>0</v>
      </c>
      <c r="AM65" s="180">
        <f t="shared" si="64"/>
        <v>0</v>
      </c>
      <c r="AN65" s="180">
        <f t="shared" si="65"/>
        <v>0</v>
      </c>
      <c r="AO65" s="180">
        <f t="shared" si="66"/>
        <v>0</v>
      </c>
      <c r="AP65" s="180">
        <f t="shared" si="67"/>
        <v>0</v>
      </c>
      <c r="AQ65" s="180">
        <f t="shared" si="68"/>
        <v>0</v>
      </c>
      <c r="AR65" s="180">
        <f t="shared" si="69"/>
        <v>0</v>
      </c>
      <c r="AS65" s="180">
        <f t="shared" si="70"/>
        <v>0</v>
      </c>
      <c r="AT65" s="180">
        <f t="shared" si="71"/>
        <v>0</v>
      </c>
      <c r="AU65" s="180">
        <f t="shared" si="72"/>
        <v>0</v>
      </c>
      <c r="AV65" s="180">
        <f t="shared" si="73"/>
        <v>1</v>
      </c>
      <c r="AW65" s="180">
        <f t="shared" si="74"/>
        <v>0</v>
      </c>
      <c r="AX65" s="180">
        <f t="shared" si="75"/>
        <v>0</v>
      </c>
      <c r="AY65" s="180">
        <f t="shared" si="76"/>
        <v>0</v>
      </c>
      <c r="AZ65" s="180">
        <f t="shared" si="77"/>
        <v>0</v>
      </c>
      <c r="BA65" s="181">
        <f t="shared" si="78"/>
        <v>1</v>
      </c>
      <c r="BB65" s="343"/>
      <c r="BC65" s="344">
        <f t="shared" si="79"/>
        <v>0.5</v>
      </c>
      <c r="BD65" s="342"/>
      <c r="BE65" s="339"/>
      <c r="BF65" s="175">
        <f t="shared" si="80"/>
        <v>0</v>
      </c>
      <c r="BG65" s="176">
        <f t="shared" si="81"/>
        <v>0</v>
      </c>
      <c r="BH65" s="177">
        <f t="shared" si="82"/>
        <v>0</v>
      </c>
      <c r="BI65" s="178">
        <f t="shared" si="83"/>
        <v>0</v>
      </c>
      <c r="BJ65" s="179">
        <f t="shared" si="84"/>
        <v>0</v>
      </c>
      <c r="BK65" s="180">
        <f t="shared" si="85"/>
        <v>0</v>
      </c>
      <c r="BL65" s="180">
        <f t="shared" si="86"/>
        <v>0</v>
      </c>
      <c r="BM65" s="180">
        <f t="shared" si="87"/>
        <v>0</v>
      </c>
      <c r="BN65" s="180">
        <f t="shared" si="88"/>
        <v>0</v>
      </c>
      <c r="BO65" s="180">
        <f t="shared" si="89"/>
        <v>0</v>
      </c>
      <c r="BP65" s="181">
        <f t="shared" si="90"/>
        <v>0</v>
      </c>
      <c r="BQ65" s="379">
        <f t="shared" si="91"/>
        <v>0</v>
      </c>
      <c r="BR65" s="179">
        <f t="shared" si="92"/>
        <v>0</v>
      </c>
      <c r="BS65" s="180">
        <f t="shared" si="93"/>
        <v>0</v>
      </c>
      <c r="BT65" s="181">
        <f t="shared" si="94"/>
        <v>0</v>
      </c>
      <c r="BU65" s="182">
        <f t="shared" si="95"/>
        <v>0</v>
      </c>
      <c r="BV65" s="175">
        <f t="shared" si="96"/>
        <v>0</v>
      </c>
      <c r="BW65" s="176">
        <f t="shared" si="97"/>
        <v>0</v>
      </c>
      <c r="BX65" s="193">
        <f t="shared" si="98"/>
        <v>0</v>
      </c>
      <c r="BY65" s="194">
        <f t="shared" si="99"/>
        <v>0</v>
      </c>
      <c r="BZ65" s="179">
        <f t="shared" si="100"/>
        <v>0</v>
      </c>
      <c r="CA65" s="180">
        <f t="shared" si="101"/>
        <v>0</v>
      </c>
      <c r="CB65" s="180">
        <f t="shared" si="102"/>
        <v>0</v>
      </c>
      <c r="CC65" s="180">
        <f t="shared" si="103"/>
        <v>0</v>
      </c>
      <c r="CD65" s="180">
        <f t="shared" si="104"/>
        <v>0</v>
      </c>
      <c r="CE65" s="180">
        <f t="shared" si="105"/>
        <v>0</v>
      </c>
      <c r="CF65" s="181">
        <f t="shared" si="106"/>
        <v>0</v>
      </c>
      <c r="CG65" s="195">
        <f t="shared" si="107"/>
        <v>0</v>
      </c>
      <c r="CH65" s="183"/>
      <c r="CI65" s="184"/>
      <c r="CJ65" s="184"/>
      <c r="CK65" s="174">
        <f t="shared" si="108"/>
        <v>0</v>
      </c>
      <c r="CL65" s="356"/>
      <c r="CM65" s="355"/>
      <c r="CN65" s="418" t="e">
        <f>FEV!CK65</f>
        <v>#REF!</v>
      </c>
      <c r="CO65" s="424" t="e">
        <f>FEV!CL65</f>
        <v>#REF!</v>
      </c>
    </row>
    <row r="66" spans="1:93" s="34" customFormat="1" ht="19.5" customHeight="1" thickBot="1" x14ac:dyDescent="0.25">
      <c r="A66" s="1378" t="s">
        <v>154</v>
      </c>
      <c r="B66" s="1377" t="s">
        <v>161</v>
      </c>
      <c r="C66" s="654" t="s">
        <v>71</v>
      </c>
      <c r="D66" s="433" t="s">
        <v>25</v>
      </c>
      <c r="E66" s="478"/>
      <c r="F66" s="473"/>
      <c r="G66" s="409" t="s">
        <v>24</v>
      </c>
      <c r="H66" s="409" t="s">
        <v>25</v>
      </c>
      <c r="I66" s="471"/>
      <c r="J66" s="471"/>
      <c r="K66" s="409" t="s">
        <v>24</v>
      </c>
      <c r="L66" s="414" t="s">
        <v>25</v>
      </c>
      <c r="M66" s="473"/>
      <c r="N66" s="479"/>
      <c r="O66" s="409" t="s">
        <v>24</v>
      </c>
      <c r="P66" s="409"/>
      <c r="Q66" s="471"/>
      <c r="R66" s="471"/>
      <c r="S66" s="446" t="s">
        <v>25</v>
      </c>
      <c r="T66" s="664"/>
      <c r="U66" s="664"/>
      <c r="V66" s="448" t="s">
        <v>24</v>
      </c>
      <c r="W66" s="446" t="s">
        <v>25</v>
      </c>
      <c r="X66" s="486"/>
      <c r="Y66" s="486"/>
      <c r="Z66" s="447"/>
      <c r="AA66" s="447" t="s">
        <v>24</v>
      </c>
      <c r="AB66" s="665"/>
      <c r="AC66" s="666"/>
      <c r="AD66" s="446"/>
      <c r="AE66" s="447"/>
      <c r="AF66" s="664"/>
      <c r="AG66" s="664"/>
      <c r="AH66" s="448"/>
      <c r="AI66" s="204">
        <f>COUNTIF($D66:AH66,"D")</f>
        <v>5</v>
      </c>
      <c r="AJ66" s="180">
        <f t="shared" si="61"/>
        <v>5</v>
      </c>
      <c r="AK66" s="180">
        <f t="shared" si="62"/>
        <v>0</v>
      </c>
      <c r="AL66" s="180">
        <f t="shared" si="63"/>
        <v>0</v>
      </c>
      <c r="AM66" s="180">
        <f t="shared" si="64"/>
        <v>0</v>
      </c>
      <c r="AN66" s="180">
        <f t="shared" si="65"/>
        <v>0</v>
      </c>
      <c r="AO66" s="180">
        <f t="shared" si="66"/>
        <v>0</v>
      </c>
      <c r="AP66" s="180">
        <f t="shared" si="67"/>
        <v>0</v>
      </c>
      <c r="AQ66" s="180">
        <f t="shared" si="68"/>
        <v>0</v>
      </c>
      <c r="AR66" s="180">
        <f t="shared" si="69"/>
        <v>0</v>
      </c>
      <c r="AS66" s="180">
        <f t="shared" si="70"/>
        <v>0</v>
      </c>
      <c r="AT66" s="180">
        <f t="shared" si="71"/>
        <v>0</v>
      </c>
      <c r="AU66" s="180">
        <f t="shared" si="72"/>
        <v>0</v>
      </c>
      <c r="AV66" s="180">
        <f t="shared" si="73"/>
        <v>0</v>
      </c>
      <c r="AW66" s="180">
        <f t="shared" si="74"/>
        <v>0</v>
      </c>
      <c r="AX66" s="180">
        <f t="shared" si="75"/>
        <v>0</v>
      </c>
      <c r="AY66" s="180">
        <f t="shared" si="76"/>
        <v>0</v>
      </c>
      <c r="AZ66" s="180">
        <f t="shared" si="77"/>
        <v>0</v>
      </c>
      <c r="BA66" s="181">
        <f t="shared" si="78"/>
        <v>10</v>
      </c>
      <c r="BB66" s="343"/>
      <c r="BC66" s="344">
        <f t="shared" si="79"/>
        <v>5</v>
      </c>
      <c r="BD66" s="342"/>
      <c r="BE66" s="942">
        <v>2</v>
      </c>
      <c r="BF66" s="175">
        <f t="shared" si="80"/>
        <v>0</v>
      </c>
      <c r="BG66" s="176">
        <f t="shared" si="81"/>
        <v>0</v>
      </c>
      <c r="BH66" s="177">
        <f t="shared" si="82"/>
        <v>0</v>
      </c>
      <c r="BI66" s="178">
        <f t="shared" si="83"/>
        <v>0</v>
      </c>
      <c r="BJ66" s="179">
        <f t="shared" si="84"/>
        <v>0</v>
      </c>
      <c r="BK66" s="180">
        <f t="shared" si="85"/>
        <v>0</v>
      </c>
      <c r="BL66" s="180">
        <f t="shared" si="86"/>
        <v>0</v>
      </c>
      <c r="BM66" s="180">
        <f t="shared" si="87"/>
        <v>0</v>
      </c>
      <c r="BN66" s="180">
        <f t="shared" si="88"/>
        <v>0</v>
      </c>
      <c r="BO66" s="180">
        <f t="shared" si="89"/>
        <v>0</v>
      </c>
      <c r="BP66" s="181">
        <f t="shared" si="90"/>
        <v>0</v>
      </c>
      <c r="BQ66" s="379">
        <f t="shared" si="91"/>
        <v>0</v>
      </c>
      <c r="BR66" s="179">
        <f t="shared" si="92"/>
        <v>0</v>
      </c>
      <c r="BS66" s="180">
        <f t="shared" si="93"/>
        <v>0</v>
      </c>
      <c r="BT66" s="181">
        <f t="shared" si="94"/>
        <v>0</v>
      </c>
      <c r="BU66" s="182">
        <f t="shared" si="95"/>
        <v>0</v>
      </c>
      <c r="BV66" s="175">
        <f t="shared" si="96"/>
        <v>0</v>
      </c>
      <c r="BW66" s="176">
        <f t="shared" si="97"/>
        <v>0</v>
      </c>
      <c r="BX66" s="193">
        <f t="shared" si="98"/>
        <v>0</v>
      </c>
      <c r="BY66" s="194">
        <f t="shared" si="99"/>
        <v>0</v>
      </c>
      <c r="BZ66" s="179">
        <f t="shared" si="100"/>
        <v>0</v>
      </c>
      <c r="CA66" s="180">
        <f t="shared" si="101"/>
        <v>0</v>
      </c>
      <c r="CB66" s="180">
        <f t="shared" si="102"/>
        <v>0</v>
      </c>
      <c r="CC66" s="180">
        <f t="shared" si="103"/>
        <v>0</v>
      </c>
      <c r="CD66" s="180">
        <f t="shared" si="104"/>
        <v>0</v>
      </c>
      <c r="CE66" s="180">
        <f t="shared" si="105"/>
        <v>0</v>
      </c>
      <c r="CF66" s="181">
        <f t="shared" si="106"/>
        <v>0</v>
      </c>
      <c r="CG66" s="195">
        <f t="shared" si="107"/>
        <v>0</v>
      </c>
      <c r="CH66" s="183"/>
      <c r="CI66" s="184"/>
      <c r="CJ66" s="184"/>
      <c r="CK66" s="174">
        <f t="shared" si="108"/>
        <v>0</v>
      </c>
      <c r="CL66" s="356"/>
      <c r="CM66" s="355"/>
      <c r="CN66" s="418" t="e">
        <f>FEV!#REF!</f>
        <v>#REF!</v>
      </c>
      <c r="CO66" s="424" t="e">
        <f>FEV!#REF!</f>
        <v>#REF!</v>
      </c>
    </row>
    <row r="67" spans="1:93" s="34" customFormat="1" ht="20.100000000000001" customHeight="1" thickBot="1" x14ac:dyDescent="0.25">
      <c r="A67" s="571" t="s">
        <v>155</v>
      </c>
      <c r="B67" s="569" t="s">
        <v>126</v>
      </c>
      <c r="C67" s="26" t="s">
        <v>3</v>
      </c>
      <c r="D67" s="941"/>
      <c r="E67" s="498" t="s">
        <v>24</v>
      </c>
      <c r="F67" s="473"/>
      <c r="G67" s="409"/>
      <c r="H67" s="409"/>
      <c r="I67" s="471"/>
      <c r="J67" s="499"/>
      <c r="K67" s="407"/>
      <c r="L67" s="414"/>
      <c r="M67" s="473"/>
      <c r="N67" s="479"/>
      <c r="O67" s="409"/>
      <c r="P67" s="409"/>
      <c r="Q67" s="471"/>
      <c r="R67" s="475"/>
      <c r="S67" s="440"/>
      <c r="T67" s="406"/>
      <c r="U67" s="406"/>
      <c r="V67" s="414"/>
      <c r="W67" s="440" t="s">
        <v>25</v>
      </c>
      <c r="X67" s="407"/>
      <c r="Y67" s="409"/>
      <c r="Z67" s="409"/>
      <c r="AA67" s="409"/>
      <c r="AB67" s="493"/>
      <c r="AC67" s="477"/>
      <c r="AD67" s="440" t="s">
        <v>25</v>
      </c>
      <c r="AE67" s="407"/>
      <c r="AF67" s="471"/>
      <c r="AG67" s="471"/>
      <c r="AH67" s="429"/>
      <c r="AI67" s="204">
        <f>COUNTIF($D67:AH67,"D")</f>
        <v>1</v>
      </c>
      <c r="AJ67" s="180">
        <f t="shared" si="61"/>
        <v>2</v>
      </c>
      <c r="AK67" s="180">
        <f t="shared" si="62"/>
        <v>0</v>
      </c>
      <c r="AL67" s="180">
        <f t="shared" si="63"/>
        <v>0</v>
      </c>
      <c r="AM67" s="180">
        <f t="shared" si="64"/>
        <v>0</v>
      </c>
      <c r="AN67" s="180">
        <f t="shared" si="65"/>
        <v>0</v>
      </c>
      <c r="AO67" s="180">
        <f t="shared" si="66"/>
        <v>0</v>
      </c>
      <c r="AP67" s="180">
        <f t="shared" si="67"/>
        <v>0</v>
      </c>
      <c r="AQ67" s="180">
        <f t="shared" si="68"/>
        <v>0</v>
      </c>
      <c r="AR67" s="180">
        <f t="shared" si="69"/>
        <v>0</v>
      </c>
      <c r="AS67" s="180">
        <f t="shared" si="70"/>
        <v>0</v>
      </c>
      <c r="AT67" s="180">
        <f t="shared" si="71"/>
        <v>0</v>
      </c>
      <c r="AU67" s="180">
        <f t="shared" si="72"/>
        <v>0</v>
      </c>
      <c r="AV67" s="180">
        <f t="shared" si="73"/>
        <v>0</v>
      </c>
      <c r="AW67" s="180">
        <f t="shared" si="74"/>
        <v>0</v>
      </c>
      <c r="AX67" s="180">
        <f t="shared" si="75"/>
        <v>0</v>
      </c>
      <c r="AY67" s="180">
        <f t="shared" si="76"/>
        <v>0</v>
      </c>
      <c r="AZ67" s="180">
        <f t="shared" si="77"/>
        <v>0</v>
      </c>
      <c r="BA67" s="181">
        <f t="shared" si="78"/>
        <v>3</v>
      </c>
      <c r="BB67" s="343"/>
      <c r="BC67" s="344">
        <f t="shared" si="79"/>
        <v>1.5</v>
      </c>
      <c r="BD67" s="342"/>
      <c r="BE67" s="339"/>
      <c r="BF67" s="175">
        <f t="shared" si="80"/>
        <v>0</v>
      </c>
      <c r="BG67" s="176">
        <f t="shared" si="81"/>
        <v>0</v>
      </c>
      <c r="BH67" s="177">
        <f t="shared" si="82"/>
        <v>0</v>
      </c>
      <c r="BI67" s="178">
        <f t="shared" si="83"/>
        <v>0</v>
      </c>
      <c r="BJ67" s="179">
        <f t="shared" si="84"/>
        <v>0</v>
      </c>
      <c r="BK67" s="180">
        <f t="shared" si="85"/>
        <v>0</v>
      </c>
      <c r="BL67" s="180">
        <f t="shared" si="86"/>
        <v>0</v>
      </c>
      <c r="BM67" s="180">
        <f t="shared" si="87"/>
        <v>0</v>
      </c>
      <c r="BN67" s="180">
        <f t="shared" si="88"/>
        <v>0</v>
      </c>
      <c r="BO67" s="180">
        <f t="shared" si="89"/>
        <v>0</v>
      </c>
      <c r="BP67" s="181">
        <f t="shared" si="90"/>
        <v>0</v>
      </c>
      <c r="BQ67" s="379">
        <f t="shared" si="91"/>
        <v>0</v>
      </c>
      <c r="BR67" s="179">
        <f t="shared" si="92"/>
        <v>0</v>
      </c>
      <c r="BS67" s="180">
        <f t="shared" si="93"/>
        <v>0</v>
      </c>
      <c r="BT67" s="181">
        <f t="shared" si="94"/>
        <v>0</v>
      </c>
      <c r="BU67" s="182">
        <f t="shared" si="95"/>
        <v>0</v>
      </c>
      <c r="BV67" s="175">
        <f t="shared" si="96"/>
        <v>0</v>
      </c>
      <c r="BW67" s="176">
        <f t="shared" si="97"/>
        <v>0</v>
      </c>
      <c r="BX67" s="193">
        <f t="shared" si="98"/>
        <v>0</v>
      </c>
      <c r="BY67" s="194">
        <f t="shared" si="99"/>
        <v>0</v>
      </c>
      <c r="BZ67" s="179">
        <f t="shared" si="100"/>
        <v>0</v>
      </c>
      <c r="CA67" s="180">
        <f t="shared" si="101"/>
        <v>0</v>
      </c>
      <c r="CB67" s="180">
        <f t="shared" si="102"/>
        <v>0</v>
      </c>
      <c r="CC67" s="180">
        <f t="shared" si="103"/>
        <v>0</v>
      </c>
      <c r="CD67" s="180">
        <f t="shared" si="104"/>
        <v>0</v>
      </c>
      <c r="CE67" s="180">
        <f t="shared" si="105"/>
        <v>0</v>
      </c>
      <c r="CF67" s="181">
        <f t="shared" si="106"/>
        <v>0</v>
      </c>
      <c r="CG67" s="195">
        <f t="shared" si="107"/>
        <v>0</v>
      </c>
      <c r="CH67" s="183"/>
      <c r="CI67" s="184"/>
      <c r="CJ67" s="184"/>
      <c r="CK67" s="174">
        <f t="shared" si="108"/>
        <v>0</v>
      </c>
      <c r="CL67" s="356"/>
      <c r="CM67" s="355"/>
      <c r="CN67" s="418">
        <f>FEV!CK66</f>
        <v>0</v>
      </c>
      <c r="CO67" s="424">
        <f>FEV!CL66</f>
        <v>0</v>
      </c>
    </row>
    <row r="68" spans="1:93" s="34" customFormat="1" ht="20.100000000000001" customHeight="1" thickBot="1" x14ac:dyDescent="0.25">
      <c r="A68" s="571" t="s">
        <v>156</v>
      </c>
      <c r="B68" s="569" t="s">
        <v>139</v>
      </c>
      <c r="C68" s="26" t="s">
        <v>3</v>
      </c>
      <c r="D68" s="434" t="s">
        <v>25</v>
      </c>
      <c r="E68" s="441"/>
      <c r="F68" s="476"/>
      <c r="G68" s="412" t="s">
        <v>24</v>
      </c>
      <c r="H68" s="412" t="s">
        <v>26</v>
      </c>
      <c r="I68" s="475"/>
      <c r="J68" s="475" t="s">
        <v>26</v>
      </c>
      <c r="K68" s="412" t="s">
        <v>24</v>
      </c>
      <c r="L68" s="429" t="s">
        <v>31</v>
      </c>
      <c r="M68" s="500"/>
      <c r="N68" s="426"/>
      <c r="O68" s="412" t="s">
        <v>32</v>
      </c>
      <c r="P68" s="412" t="s">
        <v>32</v>
      </c>
      <c r="Q68" s="426"/>
      <c r="R68" s="426"/>
      <c r="S68" s="434" t="s">
        <v>25</v>
      </c>
      <c r="T68" s="475"/>
      <c r="U68" s="475"/>
      <c r="V68" s="429" t="s">
        <v>24</v>
      </c>
      <c r="W68" s="434" t="s">
        <v>24</v>
      </c>
      <c r="X68" s="426"/>
      <c r="Y68" s="432" t="s">
        <v>61</v>
      </c>
      <c r="Z68" s="412" t="s">
        <v>24</v>
      </c>
      <c r="AA68" s="412" t="s">
        <v>31</v>
      </c>
      <c r="AB68" s="427"/>
      <c r="AC68" s="480"/>
      <c r="AD68" s="434" t="s">
        <v>24</v>
      </c>
      <c r="AE68" s="412" t="s">
        <v>25</v>
      </c>
      <c r="AF68" s="475"/>
      <c r="AG68" s="885"/>
      <c r="AH68" s="429" t="s">
        <v>25</v>
      </c>
      <c r="AI68" s="204">
        <f>COUNTIF($D68:AH68,"D")</f>
        <v>6</v>
      </c>
      <c r="AJ68" s="180">
        <f t="shared" si="61"/>
        <v>4</v>
      </c>
      <c r="AK68" s="180">
        <f t="shared" si="62"/>
        <v>2</v>
      </c>
      <c r="AL68" s="180">
        <f t="shared" si="63"/>
        <v>0</v>
      </c>
      <c r="AM68" s="180">
        <f t="shared" si="64"/>
        <v>0</v>
      </c>
      <c r="AN68" s="180">
        <f t="shared" si="65"/>
        <v>0</v>
      </c>
      <c r="AO68" s="180">
        <f t="shared" si="66"/>
        <v>0</v>
      </c>
      <c r="AP68" s="180">
        <f t="shared" si="67"/>
        <v>2</v>
      </c>
      <c r="AQ68" s="180">
        <f t="shared" si="68"/>
        <v>2</v>
      </c>
      <c r="AR68" s="180">
        <f t="shared" si="69"/>
        <v>0</v>
      </c>
      <c r="AS68" s="180">
        <f t="shared" si="70"/>
        <v>0</v>
      </c>
      <c r="AT68" s="180">
        <f t="shared" si="71"/>
        <v>0</v>
      </c>
      <c r="AU68" s="180">
        <f t="shared" si="72"/>
        <v>0</v>
      </c>
      <c r="AV68" s="180">
        <f t="shared" si="73"/>
        <v>0</v>
      </c>
      <c r="AW68" s="180">
        <f t="shared" si="74"/>
        <v>0</v>
      </c>
      <c r="AX68" s="180">
        <f t="shared" si="75"/>
        <v>0</v>
      </c>
      <c r="AY68" s="180">
        <f t="shared" si="76"/>
        <v>0</v>
      </c>
      <c r="AZ68" s="180">
        <f t="shared" si="77"/>
        <v>0</v>
      </c>
      <c r="BA68" s="181">
        <f t="shared" si="78"/>
        <v>14</v>
      </c>
      <c r="BB68" s="343"/>
      <c r="BC68" s="344">
        <f t="shared" si="79"/>
        <v>5</v>
      </c>
      <c r="BD68" s="342"/>
      <c r="BE68" s="339"/>
      <c r="BF68" s="175">
        <f t="shared" si="80"/>
        <v>1</v>
      </c>
      <c r="BG68" s="176">
        <f t="shared" si="81"/>
        <v>0.5</v>
      </c>
      <c r="BH68" s="177">
        <f t="shared" si="82"/>
        <v>4.1666666666666664E-2</v>
      </c>
      <c r="BI68" s="178">
        <f t="shared" si="83"/>
        <v>0.45833333333333331</v>
      </c>
      <c r="BJ68" s="179">
        <f t="shared" si="84"/>
        <v>0</v>
      </c>
      <c r="BK68" s="180">
        <f t="shared" si="85"/>
        <v>0</v>
      </c>
      <c r="BL68" s="180">
        <f t="shared" si="86"/>
        <v>0</v>
      </c>
      <c r="BM68" s="180">
        <f t="shared" si="87"/>
        <v>0</v>
      </c>
      <c r="BN68" s="180">
        <f t="shared" si="88"/>
        <v>0</v>
      </c>
      <c r="BO68" s="180">
        <f t="shared" si="89"/>
        <v>0</v>
      </c>
      <c r="BP68" s="181">
        <f t="shared" si="90"/>
        <v>0</v>
      </c>
      <c r="BQ68" s="379">
        <f t="shared" si="91"/>
        <v>0</v>
      </c>
      <c r="BR68" s="179">
        <f t="shared" si="92"/>
        <v>0</v>
      </c>
      <c r="BS68" s="180">
        <f t="shared" si="93"/>
        <v>0</v>
      </c>
      <c r="BT68" s="181">
        <f t="shared" si="94"/>
        <v>0</v>
      </c>
      <c r="BU68" s="182">
        <f t="shared" si="95"/>
        <v>0</v>
      </c>
      <c r="BV68" s="175">
        <f t="shared" si="96"/>
        <v>0</v>
      </c>
      <c r="BW68" s="176">
        <f t="shared" si="97"/>
        <v>0</v>
      </c>
      <c r="BX68" s="193">
        <f t="shared" si="98"/>
        <v>0</v>
      </c>
      <c r="BY68" s="194">
        <f t="shared" si="99"/>
        <v>0</v>
      </c>
      <c r="BZ68" s="179">
        <f t="shared" si="100"/>
        <v>0</v>
      </c>
      <c r="CA68" s="180">
        <f t="shared" si="101"/>
        <v>0</v>
      </c>
      <c r="CB68" s="180">
        <f t="shared" si="102"/>
        <v>0</v>
      </c>
      <c r="CC68" s="180">
        <f t="shared" si="103"/>
        <v>0</v>
      </c>
      <c r="CD68" s="180">
        <f t="shared" si="104"/>
        <v>0</v>
      </c>
      <c r="CE68" s="180">
        <f t="shared" si="105"/>
        <v>0</v>
      </c>
      <c r="CF68" s="181">
        <f t="shared" si="106"/>
        <v>0</v>
      </c>
      <c r="CG68" s="195">
        <f t="shared" si="107"/>
        <v>0</v>
      </c>
      <c r="CH68" s="183"/>
      <c r="CI68" s="184"/>
      <c r="CJ68" s="184"/>
      <c r="CK68" s="174">
        <f t="shared" si="108"/>
        <v>0.5</v>
      </c>
      <c r="CL68" s="356"/>
      <c r="CM68" s="355"/>
      <c r="CN68" s="418">
        <f>FEV!CK67</f>
        <v>2</v>
      </c>
      <c r="CO68" s="424">
        <f>FEV!CL67</f>
        <v>24</v>
      </c>
    </row>
    <row r="69" spans="1:93" s="34" customFormat="1" ht="20.100000000000001" customHeight="1" thickBot="1" x14ac:dyDescent="0.25">
      <c r="A69" s="571" t="s">
        <v>158</v>
      </c>
      <c r="B69" s="569" t="s">
        <v>86</v>
      </c>
      <c r="C69" s="26" t="s">
        <v>3</v>
      </c>
      <c r="D69" s="434" t="s">
        <v>25</v>
      </c>
      <c r="E69" s="441"/>
      <c r="F69" s="476"/>
      <c r="G69" s="412" t="s">
        <v>24</v>
      </c>
      <c r="H69" s="412" t="s">
        <v>26</v>
      </c>
      <c r="I69" s="475"/>
      <c r="J69" s="475"/>
      <c r="K69" s="412" t="s">
        <v>32</v>
      </c>
      <c r="L69" s="429" t="s">
        <v>32</v>
      </c>
      <c r="M69" s="476"/>
      <c r="N69" s="432"/>
      <c r="O69" s="412" t="s">
        <v>24</v>
      </c>
      <c r="P69" s="412" t="s">
        <v>25</v>
      </c>
      <c r="Q69" s="475"/>
      <c r="R69" s="475"/>
      <c r="S69" s="434" t="s">
        <v>25</v>
      </c>
      <c r="T69" s="475" t="s">
        <v>31</v>
      </c>
      <c r="U69" s="475"/>
      <c r="V69" s="429" t="s">
        <v>24</v>
      </c>
      <c r="W69" s="434" t="s">
        <v>25</v>
      </c>
      <c r="X69" s="432"/>
      <c r="Y69" s="432"/>
      <c r="Z69" s="412" t="s">
        <v>24</v>
      </c>
      <c r="AA69" s="412" t="s">
        <v>24</v>
      </c>
      <c r="AB69" s="427"/>
      <c r="AC69" s="480"/>
      <c r="AD69" s="434" t="s">
        <v>24</v>
      </c>
      <c r="AE69" s="412" t="s">
        <v>25</v>
      </c>
      <c r="AF69" s="475"/>
      <c r="AG69" s="475"/>
      <c r="AH69" s="429" t="s">
        <v>25</v>
      </c>
      <c r="AI69" s="204">
        <f>COUNTIF($D69:AH69,"D")</f>
        <v>6</v>
      </c>
      <c r="AJ69" s="180">
        <f t="shared" si="61"/>
        <v>6</v>
      </c>
      <c r="AK69" s="180">
        <f t="shared" si="62"/>
        <v>1</v>
      </c>
      <c r="AL69" s="180">
        <f t="shared" si="63"/>
        <v>0</v>
      </c>
      <c r="AM69" s="180">
        <f t="shared" si="64"/>
        <v>0</v>
      </c>
      <c r="AN69" s="180">
        <f t="shared" si="65"/>
        <v>0</v>
      </c>
      <c r="AO69" s="180">
        <f t="shared" si="66"/>
        <v>0</v>
      </c>
      <c r="AP69" s="180">
        <f t="shared" si="67"/>
        <v>1</v>
      </c>
      <c r="AQ69" s="180">
        <f t="shared" si="68"/>
        <v>2</v>
      </c>
      <c r="AR69" s="180">
        <f t="shared" si="69"/>
        <v>0</v>
      </c>
      <c r="AS69" s="180">
        <f t="shared" si="70"/>
        <v>0</v>
      </c>
      <c r="AT69" s="180">
        <f t="shared" si="71"/>
        <v>0</v>
      </c>
      <c r="AU69" s="180">
        <f t="shared" si="72"/>
        <v>0</v>
      </c>
      <c r="AV69" s="180">
        <f t="shared" si="73"/>
        <v>0</v>
      </c>
      <c r="AW69" s="180">
        <f t="shared" si="74"/>
        <v>0</v>
      </c>
      <c r="AX69" s="180">
        <f t="shared" si="75"/>
        <v>0</v>
      </c>
      <c r="AY69" s="180">
        <f t="shared" si="76"/>
        <v>0</v>
      </c>
      <c r="AZ69" s="180">
        <f t="shared" si="77"/>
        <v>0</v>
      </c>
      <c r="BA69" s="181">
        <f t="shared" si="78"/>
        <v>15</v>
      </c>
      <c r="BB69" s="343"/>
      <c r="BC69" s="344">
        <f t="shared" si="79"/>
        <v>6</v>
      </c>
      <c r="BD69" s="342"/>
      <c r="BE69" s="339"/>
      <c r="BF69" s="175">
        <f t="shared" si="80"/>
        <v>0</v>
      </c>
      <c r="BG69" s="176">
        <f t="shared" si="81"/>
        <v>0</v>
      </c>
      <c r="BH69" s="177">
        <f t="shared" si="82"/>
        <v>0</v>
      </c>
      <c r="BI69" s="178">
        <f t="shared" si="83"/>
        <v>0</v>
      </c>
      <c r="BJ69" s="179">
        <f t="shared" si="84"/>
        <v>0</v>
      </c>
      <c r="BK69" s="180">
        <f t="shared" si="85"/>
        <v>0</v>
      </c>
      <c r="BL69" s="180">
        <f t="shared" si="86"/>
        <v>0</v>
      </c>
      <c r="BM69" s="180">
        <f t="shared" si="87"/>
        <v>0</v>
      </c>
      <c r="BN69" s="180">
        <f t="shared" si="88"/>
        <v>0</v>
      </c>
      <c r="BO69" s="180">
        <f t="shared" si="89"/>
        <v>0</v>
      </c>
      <c r="BP69" s="181">
        <f t="shared" si="90"/>
        <v>0</v>
      </c>
      <c r="BQ69" s="379">
        <f t="shared" si="91"/>
        <v>0</v>
      </c>
      <c r="BR69" s="179">
        <f t="shared" si="92"/>
        <v>0</v>
      </c>
      <c r="BS69" s="180">
        <f t="shared" si="93"/>
        <v>0</v>
      </c>
      <c r="BT69" s="181">
        <f t="shared" si="94"/>
        <v>0</v>
      </c>
      <c r="BU69" s="182">
        <f t="shared" si="95"/>
        <v>0</v>
      </c>
      <c r="BV69" s="175">
        <f t="shared" si="96"/>
        <v>0</v>
      </c>
      <c r="BW69" s="176">
        <f t="shared" si="97"/>
        <v>0</v>
      </c>
      <c r="BX69" s="193">
        <f t="shared" si="98"/>
        <v>0</v>
      </c>
      <c r="BY69" s="194">
        <f t="shared" si="99"/>
        <v>0</v>
      </c>
      <c r="BZ69" s="179">
        <f t="shared" si="100"/>
        <v>0</v>
      </c>
      <c r="CA69" s="180">
        <f t="shared" si="101"/>
        <v>0</v>
      </c>
      <c r="CB69" s="180">
        <f t="shared" si="102"/>
        <v>0</v>
      </c>
      <c r="CC69" s="180">
        <f t="shared" si="103"/>
        <v>0</v>
      </c>
      <c r="CD69" s="180">
        <f t="shared" si="104"/>
        <v>0</v>
      </c>
      <c r="CE69" s="180">
        <f t="shared" si="105"/>
        <v>0</v>
      </c>
      <c r="CF69" s="181">
        <f t="shared" si="106"/>
        <v>0</v>
      </c>
      <c r="CG69" s="195">
        <f t="shared" si="107"/>
        <v>0</v>
      </c>
      <c r="CH69" s="183"/>
      <c r="CI69" s="184"/>
      <c r="CJ69" s="184"/>
      <c r="CK69" s="174">
        <f t="shared" si="108"/>
        <v>0</v>
      </c>
      <c r="CL69" s="356"/>
      <c r="CM69" s="355"/>
      <c r="CN69" s="418">
        <f>FEV!CK68</f>
        <v>1</v>
      </c>
      <c r="CO69" s="424">
        <f>FEV!CL68</f>
        <v>12</v>
      </c>
    </row>
    <row r="70" spans="1:93" s="332" customFormat="1" ht="20.100000000000001" customHeight="1" thickBot="1" x14ac:dyDescent="0.25">
      <c r="A70" s="571" t="s">
        <v>160</v>
      </c>
      <c r="B70" s="569" t="s">
        <v>170</v>
      </c>
      <c r="C70" s="26" t="s">
        <v>3</v>
      </c>
      <c r="D70" s="434"/>
      <c r="E70" s="429"/>
      <c r="F70" s="434" t="s">
        <v>37</v>
      </c>
      <c r="G70" s="412" t="s">
        <v>37</v>
      </c>
      <c r="H70" s="412" t="s">
        <v>37</v>
      </c>
      <c r="I70" s="413" t="s">
        <v>37</v>
      </c>
      <c r="J70" s="413" t="s">
        <v>37</v>
      </c>
      <c r="K70" s="412"/>
      <c r="L70" s="429"/>
      <c r="M70" s="434" t="s">
        <v>37</v>
      </c>
      <c r="N70" s="412" t="s">
        <v>37</v>
      </c>
      <c r="O70" s="412" t="s">
        <v>37</v>
      </c>
      <c r="P70" s="412" t="s">
        <v>37</v>
      </c>
      <c r="Q70" s="413" t="s">
        <v>37</v>
      </c>
      <c r="R70" s="413"/>
      <c r="S70" s="884" t="s">
        <v>37</v>
      </c>
      <c r="T70" s="409"/>
      <c r="U70" s="409"/>
      <c r="V70" s="414" t="s">
        <v>37</v>
      </c>
      <c r="W70" s="433" t="s">
        <v>37</v>
      </c>
      <c r="X70" s="412" t="s">
        <v>37</v>
      </c>
      <c r="Y70" s="412" t="s">
        <v>37</v>
      </c>
      <c r="Z70" s="406" t="s">
        <v>37</v>
      </c>
      <c r="AA70" s="406" t="s">
        <v>37</v>
      </c>
      <c r="AB70" s="412"/>
      <c r="AC70" s="429"/>
      <c r="AD70" s="433" t="s">
        <v>37</v>
      </c>
      <c r="AE70" s="409" t="s">
        <v>37</v>
      </c>
      <c r="AF70" s="412" t="s">
        <v>37</v>
      </c>
      <c r="AG70" s="412" t="s">
        <v>37</v>
      </c>
      <c r="AH70" s="358" t="s">
        <v>37</v>
      </c>
      <c r="AI70" s="204">
        <f>COUNTIF($D70:AH70,"D")</f>
        <v>0</v>
      </c>
      <c r="AJ70" s="180">
        <f t="shared" si="61"/>
        <v>0</v>
      </c>
      <c r="AK70" s="180">
        <f t="shared" si="62"/>
        <v>0</v>
      </c>
      <c r="AL70" s="180">
        <f t="shared" si="63"/>
        <v>0</v>
      </c>
      <c r="AM70" s="180">
        <f t="shared" si="64"/>
        <v>0</v>
      </c>
      <c r="AN70" s="180">
        <f t="shared" si="65"/>
        <v>0</v>
      </c>
      <c r="AO70" s="180">
        <f t="shared" si="66"/>
        <v>0</v>
      </c>
      <c r="AP70" s="180">
        <f t="shared" si="67"/>
        <v>0</v>
      </c>
      <c r="AQ70" s="180">
        <f t="shared" si="68"/>
        <v>0</v>
      </c>
      <c r="AR70" s="180">
        <f t="shared" si="69"/>
        <v>0</v>
      </c>
      <c r="AS70" s="180">
        <f t="shared" si="70"/>
        <v>0</v>
      </c>
      <c r="AT70" s="180">
        <f t="shared" si="71"/>
        <v>0</v>
      </c>
      <c r="AU70" s="180">
        <f t="shared" si="72"/>
        <v>0</v>
      </c>
      <c r="AV70" s="180">
        <f t="shared" si="73"/>
        <v>22</v>
      </c>
      <c r="AW70" s="180">
        <f t="shared" si="74"/>
        <v>0</v>
      </c>
      <c r="AX70" s="180">
        <f t="shared" si="75"/>
        <v>0</v>
      </c>
      <c r="AY70" s="180">
        <f t="shared" si="76"/>
        <v>0</v>
      </c>
      <c r="AZ70" s="180">
        <f t="shared" si="77"/>
        <v>0</v>
      </c>
      <c r="BA70" s="181">
        <f t="shared" si="78"/>
        <v>22</v>
      </c>
      <c r="BB70" s="343"/>
      <c r="BC70" s="344">
        <f t="shared" si="79"/>
        <v>11</v>
      </c>
      <c r="BD70" s="342"/>
      <c r="BE70" s="339"/>
      <c r="BF70" s="175">
        <f t="shared" si="80"/>
        <v>0</v>
      </c>
      <c r="BG70" s="176">
        <f t="shared" si="81"/>
        <v>0</v>
      </c>
      <c r="BH70" s="177">
        <f t="shared" si="82"/>
        <v>0</v>
      </c>
      <c r="BI70" s="178">
        <f t="shared" si="83"/>
        <v>0</v>
      </c>
      <c r="BJ70" s="179">
        <f t="shared" si="84"/>
        <v>0</v>
      </c>
      <c r="BK70" s="180">
        <f t="shared" si="85"/>
        <v>0</v>
      </c>
      <c r="BL70" s="180">
        <f t="shared" si="86"/>
        <v>0</v>
      </c>
      <c r="BM70" s="180">
        <f t="shared" si="87"/>
        <v>0</v>
      </c>
      <c r="BN70" s="180">
        <f t="shared" si="88"/>
        <v>0</v>
      </c>
      <c r="BO70" s="180">
        <f t="shared" si="89"/>
        <v>0</v>
      </c>
      <c r="BP70" s="181">
        <f t="shared" si="90"/>
        <v>0</v>
      </c>
      <c r="BQ70" s="379">
        <f t="shared" si="91"/>
        <v>0</v>
      </c>
      <c r="BR70" s="179">
        <f t="shared" si="92"/>
        <v>0</v>
      </c>
      <c r="BS70" s="180">
        <f t="shared" si="93"/>
        <v>0</v>
      </c>
      <c r="BT70" s="181">
        <f t="shared" si="94"/>
        <v>0</v>
      </c>
      <c r="BU70" s="182">
        <f t="shared" si="95"/>
        <v>0</v>
      </c>
      <c r="BV70" s="175">
        <f t="shared" si="96"/>
        <v>0</v>
      </c>
      <c r="BW70" s="176">
        <f t="shared" si="97"/>
        <v>0</v>
      </c>
      <c r="BX70" s="193">
        <f t="shared" si="98"/>
        <v>0</v>
      </c>
      <c r="BY70" s="194">
        <f t="shared" si="99"/>
        <v>0</v>
      </c>
      <c r="BZ70" s="179">
        <f t="shared" si="100"/>
        <v>0</v>
      </c>
      <c r="CA70" s="180">
        <f t="shared" si="101"/>
        <v>0</v>
      </c>
      <c r="CB70" s="180">
        <f t="shared" si="102"/>
        <v>0</v>
      </c>
      <c r="CC70" s="180">
        <f t="shared" si="103"/>
        <v>0</v>
      </c>
      <c r="CD70" s="180">
        <f t="shared" si="104"/>
        <v>0</v>
      </c>
      <c r="CE70" s="180">
        <f t="shared" si="105"/>
        <v>0</v>
      </c>
      <c r="CF70" s="181">
        <f t="shared" si="106"/>
        <v>0</v>
      </c>
      <c r="CG70" s="195">
        <f t="shared" si="107"/>
        <v>0</v>
      </c>
      <c r="CH70" s="183"/>
      <c r="CI70" s="184"/>
      <c r="CJ70" s="184"/>
      <c r="CK70" s="174">
        <f t="shared" si="108"/>
        <v>0</v>
      </c>
      <c r="CL70" s="356"/>
      <c r="CM70" s="355"/>
      <c r="CN70" s="418">
        <f>FEV!CK69</f>
        <v>0</v>
      </c>
      <c r="CO70" s="424">
        <f>FEV!CL69</f>
        <v>0</v>
      </c>
    </row>
    <row r="71" spans="1:93" s="34" customFormat="1" ht="20.100000000000001" customHeight="1" thickBot="1" x14ac:dyDescent="0.25">
      <c r="A71" s="571" t="s">
        <v>162</v>
      </c>
      <c r="B71" s="569" t="s">
        <v>166</v>
      </c>
      <c r="C71" s="26" t="s">
        <v>3</v>
      </c>
      <c r="D71" s="434" t="s">
        <v>25</v>
      </c>
      <c r="E71" s="441"/>
      <c r="F71" s="476"/>
      <c r="G71" s="412" t="s">
        <v>24</v>
      </c>
      <c r="H71" s="412" t="s">
        <v>25</v>
      </c>
      <c r="I71" s="475"/>
      <c r="J71" s="475"/>
      <c r="K71" s="412" t="s">
        <v>24</v>
      </c>
      <c r="L71" s="429" t="s">
        <v>25</v>
      </c>
      <c r="M71" s="476"/>
      <c r="N71" s="432"/>
      <c r="O71" s="412" t="s">
        <v>24</v>
      </c>
      <c r="P71" s="412" t="s">
        <v>25</v>
      </c>
      <c r="Q71" s="475"/>
      <c r="R71" s="475"/>
      <c r="S71" s="434" t="s">
        <v>25</v>
      </c>
      <c r="T71" s="475"/>
      <c r="U71" s="475"/>
      <c r="V71" s="429" t="s">
        <v>24</v>
      </c>
      <c r="W71" s="434" t="s">
        <v>25</v>
      </c>
      <c r="X71" s="432"/>
      <c r="Y71" s="432"/>
      <c r="Z71" s="412" t="s">
        <v>24</v>
      </c>
      <c r="AA71" s="412" t="s">
        <v>24</v>
      </c>
      <c r="AB71" s="427" t="s">
        <v>61</v>
      </c>
      <c r="AC71" s="480"/>
      <c r="AD71" s="434" t="s">
        <v>24</v>
      </c>
      <c r="AE71" s="412" t="s">
        <v>25</v>
      </c>
      <c r="AF71" s="475"/>
      <c r="AG71" s="475"/>
      <c r="AH71" s="429" t="s">
        <v>25</v>
      </c>
      <c r="AI71" s="204">
        <f>COUNTIF($D71:AH71,"D")</f>
        <v>7</v>
      </c>
      <c r="AJ71" s="180">
        <f t="shared" si="61"/>
        <v>8</v>
      </c>
      <c r="AK71" s="180">
        <f t="shared" si="62"/>
        <v>0</v>
      </c>
      <c r="AL71" s="180">
        <f t="shared" si="63"/>
        <v>0</v>
      </c>
      <c r="AM71" s="180">
        <f t="shared" si="64"/>
        <v>0</v>
      </c>
      <c r="AN71" s="180">
        <f t="shared" si="65"/>
        <v>0</v>
      </c>
      <c r="AO71" s="180">
        <f t="shared" si="66"/>
        <v>0</v>
      </c>
      <c r="AP71" s="180">
        <f t="shared" si="67"/>
        <v>0</v>
      </c>
      <c r="AQ71" s="180">
        <f t="shared" si="68"/>
        <v>0</v>
      </c>
      <c r="AR71" s="180">
        <f t="shared" si="69"/>
        <v>0</v>
      </c>
      <c r="AS71" s="180">
        <f t="shared" si="70"/>
        <v>0</v>
      </c>
      <c r="AT71" s="180">
        <f t="shared" si="71"/>
        <v>0</v>
      </c>
      <c r="AU71" s="180">
        <f t="shared" si="72"/>
        <v>0</v>
      </c>
      <c r="AV71" s="180">
        <f t="shared" si="73"/>
        <v>0</v>
      </c>
      <c r="AW71" s="180">
        <f t="shared" si="74"/>
        <v>0</v>
      </c>
      <c r="AX71" s="180">
        <f t="shared" si="75"/>
        <v>0</v>
      </c>
      <c r="AY71" s="180">
        <f t="shared" si="76"/>
        <v>0</v>
      </c>
      <c r="AZ71" s="180">
        <f t="shared" si="77"/>
        <v>0</v>
      </c>
      <c r="BA71" s="181">
        <f t="shared" si="78"/>
        <v>15</v>
      </c>
      <c r="BB71" s="343"/>
      <c r="BC71" s="344">
        <f t="shared" si="79"/>
        <v>7.5</v>
      </c>
      <c r="BD71" s="342"/>
      <c r="BE71" s="339"/>
      <c r="BF71" s="175">
        <f t="shared" si="80"/>
        <v>1</v>
      </c>
      <c r="BG71" s="176">
        <f t="shared" si="81"/>
        <v>0.5</v>
      </c>
      <c r="BH71" s="177">
        <f t="shared" si="82"/>
        <v>4.1666666666666664E-2</v>
      </c>
      <c r="BI71" s="178">
        <f t="shared" si="83"/>
        <v>0.45833333333333331</v>
      </c>
      <c r="BJ71" s="179">
        <f t="shared" si="84"/>
        <v>0</v>
      </c>
      <c r="BK71" s="180">
        <f t="shared" si="85"/>
        <v>0</v>
      </c>
      <c r="BL71" s="180">
        <f t="shared" si="86"/>
        <v>0</v>
      </c>
      <c r="BM71" s="180">
        <f t="shared" si="87"/>
        <v>0</v>
      </c>
      <c r="BN71" s="180">
        <f t="shared" si="88"/>
        <v>0</v>
      </c>
      <c r="BO71" s="180">
        <f t="shared" si="89"/>
        <v>0</v>
      </c>
      <c r="BP71" s="181">
        <f t="shared" si="90"/>
        <v>0</v>
      </c>
      <c r="BQ71" s="379">
        <f t="shared" si="91"/>
        <v>0</v>
      </c>
      <c r="BR71" s="179">
        <f t="shared" si="92"/>
        <v>0</v>
      </c>
      <c r="BS71" s="180">
        <f t="shared" si="93"/>
        <v>0</v>
      </c>
      <c r="BT71" s="181">
        <f t="shared" si="94"/>
        <v>0</v>
      </c>
      <c r="BU71" s="182">
        <f t="shared" si="95"/>
        <v>0</v>
      </c>
      <c r="BV71" s="175">
        <f t="shared" si="96"/>
        <v>0</v>
      </c>
      <c r="BW71" s="176">
        <f t="shared" si="97"/>
        <v>0</v>
      </c>
      <c r="BX71" s="193">
        <f t="shared" si="98"/>
        <v>0</v>
      </c>
      <c r="BY71" s="194">
        <f t="shared" si="99"/>
        <v>0</v>
      </c>
      <c r="BZ71" s="179">
        <f t="shared" si="100"/>
        <v>0</v>
      </c>
      <c r="CA71" s="180">
        <f t="shared" si="101"/>
        <v>0</v>
      </c>
      <c r="CB71" s="180">
        <f t="shared" si="102"/>
        <v>0</v>
      </c>
      <c r="CC71" s="180">
        <f t="shared" si="103"/>
        <v>0</v>
      </c>
      <c r="CD71" s="180">
        <f t="shared" si="104"/>
        <v>0</v>
      </c>
      <c r="CE71" s="180">
        <f t="shared" si="105"/>
        <v>0</v>
      </c>
      <c r="CF71" s="181">
        <f t="shared" si="106"/>
        <v>0</v>
      </c>
      <c r="CG71" s="195">
        <f t="shared" si="107"/>
        <v>0</v>
      </c>
      <c r="CH71" s="183"/>
      <c r="CI71" s="184"/>
      <c r="CJ71" s="184"/>
      <c r="CK71" s="174">
        <f t="shared" si="108"/>
        <v>0.5</v>
      </c>
      <c r="CL71" s="356"/>
      <c r="CM71" s="355"/>
      <c r="CN71" s="418">
        <f>FEV!CK70</f>
        <v>2</v>
      </c>
      <c r="CO71" s="424">
        <f>FEV!CL70</f>
        <v>24</v>
      </c>
    </row>
    <row r="72" spans="1:93" s="34" customFormat="1" ht="20.100000000000001" customHeight="1" thickBot="1" x14ac:dyDescent="0.25">
      <c r="A72" s="571" t="s">
        <v>164</v>
      </c>
      <c r="B72" s="569" t="s">
        <v>115</v>
      </c>
      <c r="C72" s="26" t="s">
        <v>3</v>
      </c>
      <c r="D72" s="433" t="s">
        <v>25</v>
      </c>
      <c r="E72" s="478"/>
      <c r="F72" s="473"/>
      <c r="G72" s="409" t="s">
        <v>25</v>
      </c>
      <c r="H72" s="409" t="s">
        <v>25</v>
      </c>
      <c r="I72" s="471"/>
      <c r="J72" s="471"/>
      <c r="K72" s="409" t="s">
        <v>24</v>
      </c>
      <c r="L72" s="414" t="s">
        <v>25</v>
      </c>
      <c r="M72" s="473"/>
      <c r="N72" s="479"/>
      <c r="O72" s="409" t="s">
        <v>24</v>
      </c>
      <c r="P72" s="409" t="s">
        <v>25</v>
      </c>
      <c r="Q72" s="471"/>
      <c r="R72" s="471"/>
      <c r="S72" s="565"/>
      <c r="T72" s="410" t="s">
        <v>31</v>
      </c>
      <c r="U72" s="410" t="s">
        <v>37</v>
      </c>
      <c r="V72" s="495"/>
      <c r="W72" s="472"/>
      <c r="X72" s="423" t="s">
        <v>27</v>
      </c>
      <c r="Y72" s="423" t="s">
        <v>25</v>
      </c>
      <c r="Z72" s="471"/>
      <c r="AA72" s="475"/>
      <c r="AB72" s="423" t="s">
        <v>24</v>
      </c>
      <c r="AC72" s="464" t="s">
        <v>25</v>
      </c>
      <c r="AD72" s="472" t="s">
        <v>27</v>
      </c>
      <c r="AE72" s="470"/>
      <c r="AF72" s="423" t="s">
        <v>24</v>
      </c>
      <c r="AG72" s="423" t="s">
        <v>25</v>
      </c>
      <c r="AH72" s="392"/>
      <c r="AI72" s="204">
        <f>COUNTIF($D72:AH72,"D")</f>
        <v>4</v>
      </c>
      <c r="AJ72" s="180">
        <f t="shared" si="61"/>
        <v>8</v>
      </c>
      <c r="AK72" s="180">
        <f t="shared" si="62"/>
        <v>0</v>
      </c>
      <c r="AL72" s="180">
        <f t="shared" si="63"/>
        <v>2</v>
      </c>
      <c r="AM72" s="180">
        <f t="shared" si="64"/>
        <v>0</v>
      </c>
      <c r="AN72" s="180">
        <f t="shared" si="65"/>
        <v>0</v>
      </c>
      <c r="AO72" s="180">
        <f t="shared" si="66"/>
        <v>0</v>
      </c>
      <c r="AP72" s="180">
        <f t="shared" si="67"/>
        <v>1</v>
      </c>
      <c r="AQ72" s="180">
        <f t="shared" si="68"/>
        <v>0</v>
      </c>
      <c r="AR72" s="180">
        <f t="shared" si="69"/>
        <v>0</v>
      </c>
      <c r="AS72" s="180">
        <f t="shared" si="70"/>
        <v>0</v>
      </c>
      <c r="AT72" s="180">
        <f t="shared" si="71"/>
        <v>0</v>
      </c>
      <c r="AU72" s="180">
        <f t="shared" si="72"/>
        <v>0</v>
      </c>
      <c r="AV72" s="180">
        <f t="shared" si="73"/>
        <v>1</v>
      </c>
      <c r="AW72" s="180">
        <f t="shared" si="74"/>
        <v>0</v>
      </c>
      <c r="AX72" s="180">
        <f t="shared" si="75"/>
        <v>0</v>
      </c>
      <c r="AY72" s="180">
        <f t="shared" si="76"/>
        <v>0</v>
      </c>
      <c r="AZ72" s="180">
        <f t="shared" si="77"/>
        <v>0</v>
      </c>
      <c r="BA72" s="181">
        <f t="shared" si="78"/>
        <v>15</v>
      </c>
      <c r="BB72" s="343"/>
      <c r="BC72" s="344">
        <f t="shared" si="79"/>
        <v>7.5</v>
      </c>
      <c r="BD72" s="342"/>
      <c r="BE72" s="339"/>
      <c r="BF72" s="175">
        <f t="shared" si="80"/>
        <v>0</v>
      </c>
      <c r="BG72" s="176">
        <f t="shared" si="81"/>
        <v>0</v>
      </c>
      <c r="BH72" s="177">
        <f t="shared" si="82"/>
        <v>0</v>
      </c>
      <c r="BI72" s="178">
        <f t="shared" si="83"/>
        <v>0</v>
      </c>
      <c r="BJ72" s="179">
        <f t="shared" si="84"/>
        <v>0</v>
      </c>
      <c r="BK72" s="180">
        <f t="shared" si="85"/>
        <v>0</v>
      </c>
      <c r="BL72" s="180">
        <f t="shared" si="86"/>
        <v>0</v>
      </c>
      <c r="BM72" s="180">
        <f t="shared" si="87"/>
        <v>0</v>
      </c>
      <c r="BN72" s="180">
        <f t="shared" si="88"/>
        <v>0</v>
      </c>
      <c r="BO72" s="180">
        <f t="shared" si="89"/>
        <v>0</v>
      </c>
      <c r="BP72" s="181">
        <f t="shared" si="90"/>
        <v>0</v>
      </c>
      <c r="BQ72" s="379">
        <f t="shared" si="91"/>
        <v>0</v>
      </c>
      <c r="BR72" s="179">
        <f t="shared" si="92"/>
        <v>0</v>
      </c>
      <c r="BS72" s="180">
        <f t="shared" si="93"/>
        <v>0</v>
      </c>
      <c r="BT72" s="181">
        <f t="shared" si="94"/>
        <v>0</v>
      </c>
      <c r="BU72" s="182">
        <f t="shared" si="95"/>
        <v>0</v>
      </c>
      <c r="BV72" s="175">
        <f t="shared" si="96"/>
        <v>0</v>
      </c>
      <c r="BW72" s="176">
        <f t="shared" si="97"/>
        <v>0</v>
      </c>
      <c r="BX72" s="193">
        <f t="shared" si="98"/>
        <v>0</v>
      </c>
      <c r="BY72" s="194">
        <f t="shared" si="99"/>
        <v>0</v>
      </c>
      <c r="BZ72" s="179">
        <f t="shared" si="100"/>
        <v>0</v>
      </c>
      <c r="CA72" s="180">
        <f t="shared" si="101"/>
        <v>0</v>
      </c>
      <c r="CB72" s="180">
        <f t="shared" si="102"/>
        <v>0</v>
      </c>
      <c r="CC72" s="180">
        <f t="shared" si="103"/>
        <v>0</v>
      </c>
      <c r="CD72" s="180">
        <f t="shared" si="104"/>
        <v>0</v>
      </c>
      <c r="CE72" s="180">
        <f t="shared" si="105"/>
        <v>0</v>
      </c>
      <c r="CF72" s="181">
        <f t="shared" si="106"/>
        <v>0</v>
      </c>
      <c r="CG72" s="195">
        <f t="shared" si="107"/>
        <v>0</v>
      </c>
      <c r="CH72" s="183"/>
      <c r="CI72" s="184"/>
      <c r="CJ72" s="184"/>
      <c r="CK72" s="174">
        <f t="shared" si="108"/>
        <v>0</v>
      </c>
      <c r="CL72" s="356"/>
      <c r="CM72" s="355"/>
      <c r="CN72" s="418">
        <f>FEV!CK71</f>
        <v>2</v>
      </c>
      <c r="CO72" s="424">
        <f>FEV!CL71</f>
        <v>24</v>
      </c>
    </row>
    <row r="73" spans="1:93" s="34" customFormat="1" ht="20.100000000000001" customHeight="1" thickBot="1" x14ac:dyDescent="0.25">
      <c r="A73" s="571" t="s">
        <v>165</v>
      </c>
      <c r="B73" s="569" t="s">
        <v>100</v>
      </c>
      <c r="C73" s="26" t="s">
        <v>3</v>
      </c>
      <c r="D73" s="434" t="s">
        <v>25</v>
      </c>
      <c r="E73" s="441"/>
      <c r="F73" s="476" t="s">
        <v>48</v>
      </c>
      <c r="G73" s="412" t="s">
        <v>24</v>
      </c>
      <c r="H73" s="412" t="s">
        <v>25</v>
      </c>
      <c r="I73" s="475"/>
      <c r="J73" s="475"/>
      <c r="K73" s="412" t="s">
        <v>24</v>
      </c>
      <c r="L73" s="429" t="s">
        <v>25</v>
      </c>
      <c r="M73" s="476"/>
      <c r="N73" s="432"/>
      <c r="O73" s="412" t="s">
        <v>24</v>
      </c>
      <c r="P73" s="412" t="s">
        <v>25</v>
      </c>
      <c r="Q73" s="475"/>
      <c r="R73" s="475" t="s">
        <v>50</v>
      </c>
      <c r="S73" s="434" t="s">
        <v>25</v>
      </c>
      <c r="T73" s="475" t="s">
        <v>57</v>
      </c>
      <c r="U73" s="475"/>
      <c r="V73" s="910" t="s">
        <v>57</v>
      </c>
      <c r="W73" s="434" t="s">
        <v>25</v>
      </c>
      <c r="X73" s="432"/>
      <c r="Y73" s="432"/>
      <c r="Z73" s="412" t="s">
        <v>24</v>
      </c>
      <c r="AA73" s="412" t="s">
        <v>24</v>
      </c>
      <c r="AB73" s="427"/>
      <c r="AC73" s="480"/>
      <c r="AD73" s="434" t="s">
        <v>31</v>
      </c>
      <c r="AE73" s="412" t="s">
        <v>25</v>
      </c>
      <c r="AF73" s="475"/>
      <c r="AG73" s="475" t="s">
        <v>26</v>
      </c>
      <c r="AH73" s="429" t="s">
        <v>25</v>
      </c>
      <c r="AI73" s="204">
        <f>COUNTIF($D73:AH73,"D")</f>
        <v>5</v>
      </c>
      <c r="AJ73" s="180">
        <f t="shared" si="61"/>
        <v>8</v>
      </c>
      <c r="AK73" s="180">
        <f t="shared" si="62"/>
        <v>1</v>
      </c>
      <c r="AL73" s="180">
        <f t="shared" si="63"/>
        <v>0</v>
      </c>
      <c r="AM73" s="180">
        <f t="shared" si="64"/>
        <v>0</v>
      </c>
      <c r="AN73" s="180">
        <f t="shared" si="65"/>
        <v>0</v>
      </c>
      <c r="AO73" s="180">
        <f t="shared" si="66"/>
        <v>0</v>
      </c>
      <c r="AP73" s="180">
        <f t="shared" si="67"/>
        <v>1</v>
      </c>
      <c r="AQ73" s="180">
        <f t="shared" si="68"/>
        <v>0</v>
      </c>
      <c r="AR73" s="180">
        <f t="shared" si="69"/>
        <v>0</v>
      </c>
      <c r="AS73" s="180">
        <f t="shared" si="70"/>
        <v>0</v>
      </c>
      <c r="AT73" s="180">
        <f t="shared" si="71"/>
        <v>0</v>
      </c>
      <c r="AU73" s="180">
        <f t="shared" si="72"/>
        <v>0</v>
      </c>
      <c r="AV73" s="180">
        <f t="shared" si="73"/>
        <v>0</v>
      </c>
      <c r="AW73" s="180">
        <f t="shared" si="74"/>
        <v>0</v>
      </c>
      <c r="AX73" s="180">
        <f t="shared" si="75"/>
        <v>0</v>
      </c>
      <c r="AY73" s="180">
        <f t="shared" si="76"/>
        <v>0</v>
      </c>
      <c r="AZ73" s="180">
        <f t="shared" si="77"/>
        <v>0</v>
      </c>
      <c r="BA73" s="181">
        <f t="shared" si="78"/>
        <v>14</v>
      </c>
      <c r="BB73" s="343"/>
      <c r="BC73" s="344">
        <f t="shared" si="79"/>
        <v>6.5</v>
      </c>
      <c r="BD73" s="342"/>
      <c r="BE73" s="339"/>
      <c r="BF73" s="175">
        <f t="shared" si="80"/>
        <v>2</v>
      </c>
      <c r="BG73" s="176">
        <f t="shared" si="81"/>
        <v>1</v>
      </c>
      <c r="BH73" s="177">
        <f t="shared" si="82"/>
        <v>8.3333333333333329E-2</v>
      </c>
      <c r="BI73" s="178">
        <f t="shared" si="83"/>
        <v>0.91666666666666663</v>
      </c>
      <c r="BJ73" s="179">
        <f t="shared" si="84"/>
        <v>1</v>
      </c>
      <c r="BK73" s="180">
        <f t="shared" si="85"/>
        <v>0</v>
      </c>
      <c r="BL73" s="180">
        <f t="shared" si="86"/>
        <v>1</v>
      </c>
      <c r="BM73" s="180">
        <f t="shared" si="87"/>
        <v>0</v>
      </c>
      <c r="BN73" s="180">
        <f t="shared" si="88"/>
        <v>0</v>
      </c>
      <c r="BO73" s="180">
        <f t="shared" si="89"/>
        <v>0</v>
      </c>
      <c r="BP73" s="181">
        <f t="shared" si="90"/>
        <v>0</v>
      </c>
      <c r="BQ73" s="379">
        <f t="shared" si="91"/>
        <v>1</v>
      </c>
      <c r="BR73" s="179">
        <f t="shared" si="92"/>
        <v>0</v>
      </c>
      <c r="BS73" s="180">
        <f t="shared" si="93"/>
        <v>0</v>
      </c>
      <c r="BT73" s="181">
        <f t="shared" si="94"/>
        <v>0</v>
      </c>
      <c r="BU73" s="182">
        <f t="shared" si="95"/>
        <v>0</v>
      </c>
      <c r="BV73" s="175">
        <f t="shared" si="96"/>
        <v>0</v>
      </c>
      <c r="BW73" s="176">
        <f t="shared" si="97"/>
        <v>0</v>
      </c>
      <c r="BX73" s="193">
        <f t="shared" si="98"/>
        <v>0</v>
      </c>
      <c r="BY73" s="194">
        <f t="shared" si="99"/>
        <v>0</v>
      </c>
      <c r="BZ73" s="179">
        <f t="shared" si="100"/>
        <v>0</v>
      </c>
      <c r="CA73" s="180">
        <f t="shared" si="101"/>
        <v>0</v>
      </c>
      <c r="CB73" s="180">
        <f t="shared" si="102"/>
        <v>0</v>
      </c>
      <c r="CC73" s="180">
        <f t="shared" si="103"/>
        <v>0</v>
      </c>
      <c r="CD73" s="180">
        <f t="shared" si="104"/>
        <v>0</v>
      </c>
      <c r="CE73" s="180">
        <f t="shared" si="105"/>
        <v>0</v>
      </c>
      <c r="CF73" s="181">
        <f t="shared" si="106"/>
        <v>0</v>
      </c>
      <c r="CG73" s="195">
        <f t="shared" si="107"/>
        <v>0</v>
      </c>
      <c r="CH73" s="183"/>
      <c r="CI73" s="184"/>
      <c r="CJ73" s="184"/>
      <c r="CK73" s="174">
        <f t="shared" si="108"/>
        <v>2</v>
      </c>
      <c r="CL73" s="356"/>
      <c r="CM73" s="355"/>
      <c r="CN73" s="418">
        <f>FEV!CK72</f>
        <v>6</v>
      </c>
      <c r="CO73" s="424">
        <f>FEV!CL72</f>
        <v>72</v>
      </c>
    </row>
    <row r="74" spans="1:93" s="34" customFormat="1" ht="20.100000000000001" customHeight="1" thickBot="1" x14ac:dyDescent="0.25">
      <c r="A74" s="571" t="s">
        <v>167</v>
      </c>
      <c r="B74" s="569" t="s">
        <v>335</v>
      </c>
      <c r="C74" s="26" t="s">
        <v>3</v>
      </c>
      <c r="D74" s="911"/>
      <c r="E74" s="910"/>
      <c r="F74" s="911" t="s">
        <v>37</v>
      </c>
      <c r="G74" s="909" t="s">
        <v>37</v>
      </c>
      <c r="H74" s="909" t="s">
        <v>37</v>
      </c>
      <c r="I74" s="909" t="s">
        <v>37</v>
      </c>
      <c r="J74" s="909" t="s">
        <v>37</v>
      </c>
      <c r="K74" s="909"/>
      <c r="L74" s="910"/>
      <c r="M74" s="911" t="s">
        <v>37</v>
      </c>
      <c r="N74" s="909" t="s">
        <v>37</v>
      </c>
      <c r="O74" s="909" t="s">
        <v>37</v>
      </c>
      <c r="P74" s="909" t="s">
        <v>37</v>
      </c>
      <c r="Q74" s="909" t="s">
        <v>37</v>
      </c>
      <c r="R74" s="909"/>
      <c r="S74" s="434"/>
      <c r="T74" s="475"/>
      <c r="U74" s="475"/>
      <c r="V74" s="429"/>
      <c r="W74" s="434"/>
      <c r="X74" s="432"/>
      <c r="Y74" s="432"/>
      <c r="Z74" s="412"/>
      <c r="AA74" s="412"/>
      <c r="AB74" s="427"/>
      <c r="AC74" s="480"/>
      <c r="AD74" s="434" t="s">
        <v>37</v>
      </c>
      <c r="AE74" s="412" t="s">
        <v>37</v>
      </c>
      <c r="AF74" s="413" t="s">
        <v>37</v>
      </c>
      <c r="AG74" s="413" t="s">
        <v>37</v>
      </c>
      <c r="AH74" s="412" t="s">
        <v>37</v>
      </c>
      <c r="AI74" s="204">
        <f>COUNTIF($D74:AH74,"D")</f>
        <v>0</v>
      </c>
      <c r="AJ74" s="180">
        <f t="shared" si="61"/>
        <v>0</v>
      </c>
      <c r="AK74" s="180">
        <f t="shared" si="62"/>
        <v>0</v>
      </c>
      <c r="AL74" s="180">
        <f t="shared" si="63"/>
        <v>0</v>
      </c>
      <c r="AM74" s="180">
        <f t="shared" si="64"/>
        <v>0</v>
      </c>
      <c r="AN74" s="180">
        <f t="shared" si="65"/>
        <v>0</v>
      </c>
      <c r="AO74" s="180">
        <f t="shared" si="66"/>
        <v>0</v>
      </c>
      <c r="AP74" s="180">
        <f t="shared" si="67"/>
        <v>0</v>
      </c>
      <c r="AQ74" s="180">
        <f t="shared" si="68"/>
        <v>0</v>
      </c>
      <c r="AR74" s="180">
        <f t="shared" si="69"/>
        <v>0</v>
      </c>
      <c r="AS74" s="180">
        <f t="shared" si="70"/>
        <v>0</v>
      </c>
      <c r="AT74" s="180">
        <f t="shared" si="71"/>
        <v>0</v>
      </c>
      <c r="AU74" s="180">
        <f t="shared" si="72"/>
        <v>0</v>
      </c>
      <c r="AV74" s="180">
        <f t="shared" si="73"/>
        <v>15</v>
      </c>
      <c r="AW74" s="180">
        <f t="shared" si="74"/>
        <v>0</v>
      </c>
      <c r="AX74" s="180">
        <f t="shared" si="75"/>
        <v>0</v>
      </c>
      <c r="AY74" s="180">
        <f t="shared" si="76"/>
        <v>0</v>
      </c>
      <c r="AZ74" s="180">
        <f t="shared" si="77"/>
        <v>0</v>
      </c>
      <c r="BA74" s="181">
        <f t="shared" si="78"/>
        <v>15</v>
      </c>
      <c r="BB74" s="343"/>
      <c r="BC74" s="344">
        <f t="shared" si="79"/>
        <v>7.5</v>
      </c>
      <c r="BD74" s="342"/>
      <c r="BE74" s="339"/>
      <c r="BF74" s="175">
        <f t="shared" si="80"/>
        <v>0</v>
      </c>
      <c r="BG74" s="176">
        <f t="shared" si="81"/>
        <v>0</v>
      </c>
      <c r="BH74" s="177">
        <f t="shared" si="82"/>
        <v>0</v>
      </c>
      <c r="BI74" s="178">
        <f t="shared" si="83"/>
        <v>0</v>
      </c>
      <c r="BJ74" s="179">
        <f t="shared" si="84"/>
        <v>0</v>
      </c>
      <c r="BK74" s="180">
        <f t="shared" si="85"/>
        <v>0</v>
      </c>
      <c r="BL74" s="180">
        <f t="shared" si="86"/>
        <v>0</v>
      </c>
      <c r="BM74" s="180">
        <f t="shared" si="87"/>
        <v>0</v>
      </c>
      <c r="BN74" s="180">
        <f t="shared" si="88"/>
        <v>0</v>
      </c>
      <c r="BO74" s="180">
        <f t="shared" si="89"/>
        <v>0</v>
      </c>
      <c r="BP74" s="181">
        <f t="shared" si="90"/>
        <v>0</v>
      </c>
      <c r="BQ74" s="379">
        <f t="shared" si="91"/>
        <v>0</v>
      </c>
      <c r="BR74" s="179">
        <f t="shared" si="92"/>
        <v>0</v>
      </c>
      <c r="BS74" s="180">
        <f t="shared" si="93"/>
        <v>0</v>
      </c>
      <c r="BT74" s="181">
        <f t="shared" si="94"/>
        <v>0</v>
      </c>
      <c r="BU74" s="182">
        <f t="shared" si="95"/>
        <v>0</v>
      </c>
      <c r="BV74" s="175">
        <f t="shared" si="96"/>
        <v>0</v>
      </c>
      <c r="BW74" s="176">
        <f t="shared" si="97"/>
        <v>0</v>
      </c>
      <c r="BX74" s="193">
        <f t="shared" si="98"/>
        <v>0</v>
      </c>
      <c r="BY74" s="194">
        <f t="shared" si="99"/>
        <v>0</v>
      </c>
      <c r="BZ74" s="179">
        <f t="shared" si="100"/>
        <v>0</v>
      </c>
      <c r="CA74" s="180">
        <f t="shared" si="101"/>
        <v>0</v>
      </c>
      <c r="CB74" s="180">
        <f t="shared" si="102"/>
        <v>0</v>
      </c>
      <c r="CC74" s="180">
        <f t="shared" si="103"/>
        <v>0</v>
      </c>
      <c r="CD74" s="180">
        <f t="shared" si="104"/>
        <v>0</v>
      </c>
      <c r="CE74" s="180">
        <f t="shared" si="105"/>
        <v>0</v>
      </c>
      <c r="CF74" s="181">
        <f t="shared" si="106"/>
        <v>0</v>
      </c>
      <c r="CG74" s="195">
        <f t="shared" si="107"/>
        <v>0</v>
      </c>
      <c r="CH74" s="183"/>
      <c r="CI74" s="184"/>
      <c r="CJ74" s="184"/>
      <c r="CK74" s="174">
        <f t="shared" si="108"/>
        <v>0</v>
      </c>
      <c r="CL74" s="356"/>
      <c r="CM74" s="355"/>
      <c r="CN74" s="418">
        <f>FEV!CK73</f>
        <v>0</v>
      </c>
      <c r="CO74" s="424">
        <f>FEV!CL73</f>
        <v>0</v>
      </c>
    </row>
    <row r="75" spans="1:93" ht="20.100000000000001" customHeight="1" thickBot="1" x14ac:dyDescent="0.3">
      <c r="A75" s="571" t="s">
        <v>169</v>
      </c>
      <c r="B75" s="569" t="s">
        <v>336</v>
      </c>
      <c r="C75" s="26" t="s">
        <v>3</v>
      </c>
      <c r="D75" s="433" t="s">
        <v>342</v>
      </c>
      <c r="E75" s="478"/>
      <c r="F75" s="473"/>
      <c r="G75" s="409" t="s">
        <v>24</v>
      </c>
      <c r="H75" s="409" t="s">
        <v>25</v>
      </c>
      <c r="I75" s="471"/>
      <c r="J75" s="471"/>
      <c r="K75" s="409" t="s">
        <v>24</v>
      </c>
      <c r="L75" s="414" t="s">
        <v>25</v>
      </c>
      <c r="M75" s="473"/>
      <c r="N75" s="479"/>
      <c r="O75" s="409" t="s">
        <v>24</v>
      </c>
      <c r="P75" s="409" t="s">
        <v>25</v>
      </c>
      <c r="Q75" s="471"/>
      <c r="R75" s="471"/>
      <c r="S75" s="434"/>
      <c r="T75" s="412"/>
      <c r="U75" s="432"/>
      <c r="V75" s="441"/>
      <c r="W75" s="434"/>
      <c r="X75" s="412"/>
      <c r="Y75" s="432"/>
      <c r="Z75" s="432"/>
      <c r="AA75" s="412"/>
      <c r="AB75" s="412"/>
      <c r="AC75" s="441"/>
      <c r="AD75" s="434" t="s">
        <v>341</v>
      </c>
      <c r="AE75" s="412" t="s">
        <v>342</v>
      </c>
      <c r="AF75" s="475"/>
      <c r="AG75" s="475"/>
      <c r="AH75" s="412" t="s">
        <v>341</v>
      </c>
      <c r="AI75" s="204">
        <f>COUNTIF($D75:AH75,"D")</f>
        <v>3</v>
      </c>
      <c r="AJ75" s="180">
        <f t="shared" si="61"/>
        <v>3</v>
      </c>
      <c r="AK75" s="180">
        <f t="shared" si="62"/>
        <v>0</v>
      </c>
      <c r="AL75" s="180">
        <f t="shared" si="63"/>
        <v>0</v>
      </c>
      <c r="AM75" s="180">
        <f t="shared" si="64"/>
        <v>0</v>
      </c>
      <c r="AN75" s="180">
        <f t="shared" si="65"/>
        <v>0</v>
      </c>
      <c r="AO75" s="180">
        <f t="shared" si="66"/>
        <v>0</v>
      </c>
      <c r="AP75" s="180">
        <f t="shared" si="67"/>
        <v>0</v>
      </c>
      <c r="AQ75" s="180">
        <f t="shared" si="68"/>
        <v>0</v>
      </c>
      <c r="AR75" s="180">
        <f t="shared" si="69"/>
        <v>0</v>
      </c>
      <c r="AS75" s="180">
        <f t="shared" si="70"/>
        <v>0</v>
      </c>
      <c r="AT75" s="180">
        <f t="shared" si="71"/>
        <v>0</v>
      </c>
      <c r="AU75" s="180">
        <f t="shared" si="72"/>
        <v>0</v>
      </c>
      <c r="AV75" s="180">
        <f t="shared" si="73"/>
        <v>0</v>
      </c>
      <c r="AW75" s="180">
        <f t="shared" si="74"/>
        <v>0</v>
      </c>
      <c r="AX75" s="180">
        <f t="shared" si="75"/>
        <v>0</v>
      </c>
      <c r="AY75" s="180">
        <f t="shared" si="76"/>
        <v>0</v>
      </c>
      <c r="AZ75" s="180">
        <f t="shared" si="77"/>
        <v>0</v>
      </c>
      <c r="BA75" s="181">
        <f t="shared" si="78"/>
        <v>6</v>
      </c>
      <c r="BB75" s="343"/>
      <c r="BC75" s="344">
        <f t="shared" si="79"/>
        <v>3</v>
      </c>
      <c r="BD75" s="342"/>
      <c r="BE75" s="339"/>
      <c r="BF75" s="175">
        <f t="shared" si="80"/>
        <v>0</v>
      </c>
      <c r="BG75" s="176">
        <f t="shared" si="81"/>
        <v>0</v>
      </c>
      <c r="BH75" s="177">
        <f t="shared" si="82"/>
        <v>0</v>
      </c>
      <c r="BI75" s="178">
        <f t="shared" si="83"/>
        <v>0</v>
      </c>
      <c r="BJ75" s="179">
        <f t="shared" si="84"/>
        <v>0</v>
      </c>
      <c r="BK75" s="180">
        <f t="shared" si="85"/>
        <v>0</v>
      </c>
      <c r="BL75" s="180">
        <f t="shared" si="86"/>
        <v>0</v>
      </c>
      <c r="BM75" s="180">
        <f t="shared" si="87"/>
        <v>0</v>
      </c>
      <c r="BN75" s="180">
        <f t="shared" si="88"/>
        <v>0</v>
      </c>
      <c r="BO75" s="180">
        <f t="shared" si="89"/>
        <v>0</v>
      </c>
      <c r="BP75" s="181">
        <f t="shared" si="90"/>
        <v>0</v>
      </c>
      <c r="BQ75" s="379">
        <f t="shared" si="91"/>
        <v>0</v>
      </c>
      <c r="BR75" s="179">
        <f t="shared" si="92"/>
        <v>0</v>
      </c>
      <c r="BS75" s="180">
        <f t="shared" si="93"/>
        <v>0</v>
      </c>
      <c r="BT75" s="181">
        <f t="shared" si="94"/>
        <v>0</v>
      </c>
      <c r="BU75" s="182">
        <f t="shared" si="95"/>
        <v>0</v>
      </c>
      <c r="BV75" s="175">
        <f t="shared" si="96"/>
        <v>0</v>
      </c>
      <c r="BW75" s="176">
        <f t="shared" si="97"/>
        <v>0</v>
      </c>
      <c r="BX75" s="193">
        <f t="shared" si="98"/>
        <v>0</v>
      </c>
      <c r="BY75" s="194">
        <f t="shared" si="99"/>
        <v>0</v>
      </c>
      <c r="BZ75" s="179">
        <f t="shared" si="100"/>
        <v>0</v>
      </c>
      <c r="CA75" s="180">
        <f t="shared" si="101"/>
        <v>0</v>
      </c>
      <c r="CB75" s="180">
        <f t="shared" si="102"/>
        <v>0</v>
      </c>
      <c r="CC75" s="180">
        <f t="shared" si="103"/>
        <v>0</v>
      </c>
      <c r="CD75" s="180">
        <f t="shared" si="104"/>
        <v>0</v>
      </c>
      <c r="CE75" s="180">
        <f t="shared" si="105"/>
        <v>0</v>
      </c>
      <c r="CF75" s="181">
        <f t="shared" si="106"/>
        <v>0</v>
      </c>
      <c r="CG75" s="195">
        <f t="shared" si="107"/>
        <v>0</v>
      </c>
      <c r="CH75" s="183"/>
      <c r="CI75" s="184"/>
      <c r="CJ75" s="184"/>
      <c r="CK75" s="174">
        <f t="shared" si="108"/>
        <v>0</v>
      </c>
      <c r="CL75" s="227"/>
      <c r="CM75" s="354"/>
      <c r="CN75" s="418">
        <f>FEV!CK74</f>
        <v>1</v>
      </c>
      <c r="CO75" s="424">
        <f>FEV!CL74</f>
        <v>12</v>
      </c>
    </row>
    <row r="76" spans="1:93" ht="19.5" customHeight="1" thickBot="1" x14ac:dyDescent="0.3">
      <c r="A76" s="571" t="s">
        <v>325</v>
      </c>
      <c r="B76" s="569" t="s">
        <v>337</v>
      </c>
      <c r="C76" s="26" t="s">
        <v>3</v>
      </c>
      <c r="D76" s="433" t="s">
        <v>342</v>
      </c>
      <c r="E76" s="478"/>
      <c r="F76" s="473"/>
      <c r="G76" s="409" t="s">
        <v>24</v>
      </c>
      <c r="H76" s="409" t="s">
        <v>25</v>
      </c>
      <c r="I76" s="471"/>
      <c r="J76" s="471"/>
      <c r="K76" s="409" t="s">
        <v>24</v>
      </c>
      <c r="L76" s="414" t="s">
        <v>25</v>
      </c>
      <c r="M76" s="473"/>
      <c r="N76" s="479"/>
      <c r="O76" s="409" t="s">
        <v>24</v>
      </c>
      <c r="P76" s="409" t="s">
        <v>25</v>
      </c>
      <c r="Q76" s="471"/>
      <c r="R76" s="471"/>
      <c r="S76" s="435"/>
      <c r="T76" s="436"/>
      <c r="U76" s="436"/>
      <c r="V76" s="437"/>
      <c r="W76" s="435"/>
      <c r="X76" s="436"/>
      <c r="Y76" s="436"/>
      <c r="Z76" s="436"/>
      <c r="AA76" s="436"/>
      <c r="AB76" s="436"/>
      <c r="AC76" s="437"/>
      <c r="AD76" s="434" t="s">
        <v>341</v>
      </c>
      <c r="AE76" s="412" t="s">
        <v>342</v>
      </c>
      <c r="AF76" s="475"/>
      <c r="AG76" s="475"/>
      <c r="AH76" s="412" t="s">
        <v>341</v>
      </c>
      <c r="AI76" s="204">
        <f>COUNTIF($D76:AH76,"D")</f>
        <v>3</v>
      </c>
      <c r="AJ76" s="180">
        <f t="shared" si="61"/>
        <v>3</v>
      </c>
      <c r="AK76" s="180">
        <f t="shared" si="62"/>
        <v>0</v>
      </c>
      <c r="AL76" s="180">
        <f t="shared" si="63"/>
        <v>0</v>
      </c>
      <c r="AM76" s="180">
        <f t="shared" si="64"/>
        <v>0</v>
      </c>
      <c r="AN76" s="180">
        <f t="shared" si="65"/>
        <v>0</v>
      </c>
      <c r="AO76" s="180">
        <f t="shared" si="66"/>
        <v>0</v>
      </c>
      <c r="AP76" s="180">
        <f t="shared" si="67"/>
        <v>0</v>
      </c>
      <c r="AQ76" s="180">
        <f t="shared" si="68"/>
        <v>0</v>
      </c>
      <c r="AR76" s="180">
        <f t="shared" si="69"/>
        <v>0</v>
      </c>
      <c r="AS76" s="180">
        <f t="shared" si="70"/>
        <v>0</v>
      </c>
      <c r="AT76" s="180">
        <f t="shared" si="71"/>
        <v>0</v>
      </c>
      <c r="AU76" s="180">
        <f t="shared" si="72"/>
        <v>0</v>
      </c>
      <c r="AV76" s="180">
        <f t="shared" si="73"/>
        <v>0</v>
      </c>
      <c r="AW76" s="180">
        <f t="shared" si="74"/>
        <v>0</v>
      </c>
      <c r="AX76" s="180">
        <f t="shared" si="75"/>
        <v>0</v>
      </c>
      <c r="AY76" s="180">
        <f t="shared" si="76"/>
        <v>0</v>
      </c>
      <c r="AZ76" s="180">
        <f t="shared" si="77"/>
        <v>0</v>
      </c>
      <c r="BA76" s="181">
        <f t="shared" si="78"/>
        <v>6</v>
      </c>
      <c r="BB76" s="343"/>
      <c r="BC76" s="344">
        <f t="shared" si="79"/>
        <v>3</v>
      </c>
      <c r="BD76" s="342"/>
      <c r="BE76" s="339"/>
      <c r="BF76" s="175">
        <f t="shared" si="80"/>
        <v>0</v>
      </c>
      <c r="BG76" s="176">
        <f t="shared" si="81"/>
        <v>0</v>
      </c>
      <c r="BH76" s="177">
        <f t="shared" si="82"/>
        <v>0</v>
      </c>
      <c r="BI76" s="178">
        <f t="shared" si="83"/>
        <v>0</v>
      </c>
      <c r="BJ76" s="179">
        <f t="shared" si="84"/>
        <v>0</v>
      </c>
      <c r="BK76" s="180">
        <f t="shared" si="85"/>
        <v>0</v>
      </c>
      <c r="BL76" s="180">
        <f t="shared" si="86"/>
        <v>0</v>
      </c>
      <c r="BM76" s="180">
        <f t="shared" si="87"/>
        <v>0</v>
      </c>
      <c r="BN76" s="180">
        <f t="shared" si="88"/>
        <v>0</v>
      </c>
      <c r="BO76" s="180">
        <f t="shared" si="89"/>
        <v>0</v>
      </c>
      <c r="BP76" s="181">
        <f t="shared" si="90"/>
        <v>0</v>
      </c>
      <c r="BQ76" s="379">
        <f t="shared" si="91"/>
        <v>0</v>
      </c>
      <c r="BR76" s="179">
        <f t="shared" si="92"/>
        <v>0</v>
      </c>
      <c r="BS76" s="180">
        <f t="shared" si="93"/>
        <v>0</v>
      </c>
      <c r="BT76" s="181">
        <f t="shared" si="94"/>
        <v>0</v>
      </c>
      <c r="BU76" s="182">
        <f t="shared" si="95"/>
        <v>0</v>
      </c>
      <c r="BV76" s="175">
        <f t="shared" si="96"/>
        <v>0</v>
      </c>
      <c r="BW76" s="176">
        <f t="shared" si="97"/>
        <v>0</v>
      </c>
      <c r="BX76" s="193">
        <f t="shared" si="98"/>
        <v>0</v>
      </c>
      <c r="BY76" s="194">
        <f t="shared" si="99"/>
        <v>0</v>
      </c>
      <c r="BZ76" s="179">
        <f t="shared" si="100"/>
        <v>0</v>
      </c>
      <c r="CA76" s="180">
        <f t="shared" si="101"/>
        <v>0</v>
      </c>
      <c r="CB76" s="180">
        <f t="shared" si="102"/>
        <v>0</v>
      </c>
      <c r="CC76" s="180">
        <f t="shared" si="103"/>
        <v>0</v>
      </c>
      <c r="CD76" s="180">
        <f t="shared" si="104"/>
        <v>0</v>
      </c>
      <c r="CE76" s="180">
        <f t="shared" si="105"/>
        <v>0</v>
      </c>
      <c r="CF76" s="181">
        <f t="shared" si="106"/>
        <v>0</v>
      </c>
      <c r="CG76" s="195">
        <f t="shared" si="107"/>
        <v>0</v>
      </c>
      <c r="CH76" s="183"/>
      <c r="CI76" s="184"/>
      <c r="CJ76" s="184"/>
      <c r="CK76" s="174">
        <f t="shared" si="108"/>
        <v>0</v>
      </c>
      <c r="CM76" s="348"/>
      <c r="CN76" s="418">
        <f>FEV!CK75</f>
        <v>1</v>
      </c>
      <c r="CO76" s="424">
        <f>FEV!CL75</f>
        <v>12</v>
      </c>
    </row>
    <row r="77" spans="1:93" x14ac:dyDescent="0.25">
      <c r="BA77" s="28" t="e">
        <f>SUM(#REF!)</f>
        <v>#REF!</v>
      </c>
    </row>
  </sheetData>
  <mergeCells count="11">
    <mergeCell ref="D10:R10"/>
    <mergeCell ref="S10:AH10"/>
    <mergeCell ref="BB10:BC10"/>
    <mergeCell ref="BD10:BU10"/>
    <mergeCell ref="BV10:CG10"/>
    <mergeCell ref="CH11:CK11"/>
    <mergeCell ref="BF11:BI11"/>
    <mergeCell ref="BJ11:BQ11"/>
    <mergeCell ref="BR11:BU11"/>
    <mergeCell ref="BV11:BY11"/>
    <mergeCell ref="BZ11:CG11"/>
  </mergeCells>
  <conditionalFormatting sqref="B6:C6 D60:AH66 D67:D76 G67:J68 K67:AH76 D45:AH58 D30:AH43 P13:R28 S17:AH28 D19:O19 D20:E28">
    <cfRule type="cellIs" dxfId="3254" priority="2496" operator="equal">
      <formula>"DC"</formula>
    </cfRule>
    <cfRule type="cellIs" dxfId="3253" priority="2497" operator="equal">
      <formula>"DS"</formula>
    </cfRule>
    <cfRule type="cellIs" dxfId="3252" priority="2498" operator="equal">
      <formula>"FE"</formula>
    </cfRule>
    <cfRule type="cellIs" dxfId="3251" priority="2499" operator="equal">
      <formula>"FES"</formula>
    </cfRule>
    <cfRule type="cellIs" dxfId="3250" priority="2500" operator="equal">
      <formula>"FED"</formula>
    </cfRule>
    <cfRule type="cellIs" dxfId="3249" priority="2501" operator="equal">
      <formula>"FEF"</formula>
    </cfRule>
    <cfRule type="cellIs" dxfId="3248" priority="2502" operator="equal">
      <formula>"B"</formula>
    </cfRule>
    <cfRule type="cellIs" dxfId="3247" priority="2503" operator="equal">
      <formula>"F"</formula>
    </cfRule>
    <cfRule type="cellIs" dxfId="3246" priority="2504" operator="equal">
      <formula>"L"</formula>
    </cfRule>
    <cfRule type="cellIs" dxfId="3245" priority="2505" operator="equal">
      <formula>"SA"</formula>
    </cfRule>
    <cfRule type="cellIs" dxfId="3244" priority="2506" operator="equal">
      <formula>"SE"</formula>
    </cfRule>
    <cfRule type="cellIs" dxfId="3243" priority="2507" operator="equal">
      <formula>"TR"</formula>
    </cfRule>
    <cfRule type="cellIs" dxfId="3242" priority="2508" operator="equal">
      <formula>"NT"</formula>
    </cfRule>
    <cfRule type="cellIs" dxfId="3241" priority="2509" operator="equal">
      <formula>"DT"</formula>
    </cfRule>
    <cfRule type="cellIs" dxfId="3240" priority="2510" operator="equal">
      <formula>"T"</formula>
    </cfRule>
    <cfRule type="cellIs" dxfId="3239" priority="2511" operator="equal">
      <formula>"FOTS"</formula>
    </cfRule>
    <cfRule type="cellIs" dxfId="3238" priority="2512" operator="equal">
      <formula>"DISP"</formula>
    </cfRule>
    <cfRule type="cellIs" dxfId="3237" priority="2513" operator="equal">
      <formula>"FO"</formula>
    </cfRule>
  </conditionalFormatting>
  <conditionalFormatting sqref="D13:O18">
    <cfRule type="cellIs" dxfId="3236" priority="1981" operator="equal">
      <formula>"DC"</formula>
    </cfRule>
    <cfRule type="cellIs" dxfId="3235" priority="1982" operator="equal">
      <formula>"DS"</formula>
    </cfRule>
    <cfRule type="cellIs" dxfId="3234" priority="1983" operator="equal">
      <formula>"FE"</formula>
    </cfRule>
    <cfRule type="cellIs" dxfId="3233" priority="1984" operator="equal">
      <formula>"FES"</formula>
    </cfRule>
    <cfRule type="cellIs" dxfId="3232" priority="1985" operator="equal">
      <formula>"FED"</formula>
    </cfRule>
    <cfRule type="cellIs" dxfId="3231" priority="1986" operator="equal">
      <formula>"FEF"</formula>
    </cfRule>
    <cfRule type="cellIs" dxfId="3230" priority="1987" operator="equal">
      <formula>"B"</formula>
    </cfRule>
    <cfRule type="cellIs" dxfId="3229" priority="1988" operator="equal">
      <formula>"F"</formula>
    </cfRule>
    <cfRule type="cellIs" dxfId="3228" priority="1989" operator="equal">
      <formula>"L"</formula>
    </cfRule>
    <cfRule type="cellIs" dxfId="3227" priority="1990" operator="equal">
      <formula>"SA"</formula>
    </cfRule>
    <cfRule type="cellIs" dxfId="3226" priority="1991" operator="equal">
      <formula>"SE"</formula>
    </cfRule>
    <cfRule type="cellIs" dxfId="3225" priority="1992" operator="equal">
      <formula>"TR"</formula>
    </cfRule>
    <cfRule type="cellIs" dxfId="3224" priority="1993" operator="equal">
      <formula>"NT"</formula>
    </cfRule>
    <cfRule type="cellIs" dxfId="3223" priority="1994" operator="equal">
      <formula>"DT"</formula>
    </cfRule>
    <cfRule type="cellIs" dxfId="3222" priority="1995" operator="equal">
      <formula>"T"</formula>
    </cfRule>
    <cfRule type="cellIs" dxfId="3221" priority="1996" operator="equal">
      <formula>"FOTS"</formula>
    </cfRule>
    <cfRule type="cellIs" dxfId="3220" priority="1997" operator="equal">
      <formula>"DISP"</formula>
    </cfRule>
    <cfRule type="cellIs" dxfId="3219" priority="1998" operator="equal">
      <formula>"FO"</formula>
    </cfRule>
  </conditionalFormatting>
  <conditionalFormatting sqref="D2:AH2">
    <cfRule type="cellIs" dxfId="3218" priority="2182" operator="lessThan">
      <formula>1</formula>
    </cfRule>
    <cfRule type="cellIs" dxfId="3217" priority="2183" operator="greaterThan">
      <formula>1</formula>
    </cfRule>
    <cfRule type="cellIs" dxfId="3216" priority="2184" operator="equal">
      <formula>1</formula>
    </cfRule>
  </conditionalFormatting>
  <conditionalFormatting sqref="D3:AH4">
    <cfRule type="cellIs" dxfId="3215" priority="2197" operator="lessThan">
      <formula>4</formula>
    </cfRule>
    <cfRule type="cellIs" dxfId="3214" priority="2198" operator="greaterThan">
      <formula>4</formula>
    </cfRule>
    <cfRule type="cellIs" dxfId="3213" priority="2199" operator="equal">
      <formula>4</formula>
    </cfRule>
  </conditionalFormatting>
  <conditionalFormatting sqref="D5:AH5">
    <cfRule type="cellIs" dxfId="3212" priority="2194" operator="lessThan">
      <formula>13</formula>
    </cfRule>
    <cfRule type="cellIs" dxfId="3211" priority="2195" operator="equal">
      <formula>13</formula>
    </cfRule>
    <cfRule type="cellIs" dxfId="3210" priority="2196" operator="greaterThan">
      <formula>13</formula>
    </cfRule>
  </conditionalFormatting>
  <conditionalFormatting sqref="D6:AH6">
    <cfRule type="cellIs" dxfId="3209" priority="2188" operator="lessThan">
      <formula>1</formula>
    </cfRule>
    <cfRule type="cellIs" dxfId="3208" priority="2189" operator="greaterThan">
      <formula>1</formula>
    </cfRule>
    <cfRule type="cellIs" dxfId="3207" priority="2190" operator="equal">
      <formula>1</formula>
    </cfRule>
  </conditionalFormatting>
  <conditionalFormatting sqref="D7:AH7">
    <cfRule type="cellIs" dxfId="3206" priority="2179" operator="lessThan">
      <formula>4</formula>
    </cfRule>
    <cfRule type="cellIs" dxfId="3205" priority="2180" operator="greaterThan">
      <formula>4</formula>
    </cfRule>
    <cfRule type="cellIs" dxfId="3204" priority="2181" operator="equal">
      <formula>4</formula>
    </cfRule>
  </conditionalFormatting>
  <conditionalFormatting sqref="D8:AH8">
    <cfRule type="cellIs" dxfId="3203" priority="2185" operator="lessThan">
      <formula>8</formula>
    </cfRule>
    <cfRule type="cellIs" dxfId="3202" priority="2186" operator="greaterThan">
      <formula>8</formula>
    </cfRule>
    <cfRule type="cellIs" dxfId="3201" priority="2187" operator="equal">
      <formula>8</formula>
    </cfRule>
  </conditionalFormatting>
  <conditionalFormatting sqref="D9:AH9">
    <cfRule type="cellIs" dxfId="3200" priority="2191" operator="lessThan">
      <formula>13</formula>
    </cfRule>
    <cfRule type="cellIs" dxfId="3199" priority="2192" operator="equal">
      <formula>13</formula>
    </cfRule>
    <cfRule type="cellIs" dxfId="3198" priority="2193" operator="greaterThan">
      <formula>13</formula>
    </cfRule>
  </conditionalFormatting>
  <conditionalFormatting sqref="E67:E76">
    <cfRule type="cellIs" dxfId="3197" priority="1819" operator="equal">
      <formula>"DC"</formula>
    </cfRule>
    <cfRule type="cellIs" dxfId="3196" priority="1820" operator="equal">
      <formula>"DS"</formula>
    </cfRule>
    <cfRule type="cellIs" dxfId="3195" priority="1821" operator="equal">
      <formula>"FE"</formula>
    </cfRule>
    <cfRule type="cellIs" dxfId="3194" priority="1822" operator="equal">
      <formula>"FES"</formula>
    </cfRule>
    <cfRule type="cellIs" dxfId="3193" priority="1823" operator="equal">
      <formula>"FED"</formula>
    </cfRule>
    <cfRule type="cellIs" dxfId="3192" priority="1824" operator="equal">
      <formula>"FEF"</formula>
    </cfRule>
    <cfRule type="cellIs" dxfId="3191" priority="1825" operator="equal">
      <formula>"B"</formula>
    </cfRule>
    <cfRule type="cellIs" dxfId="3190" priority="1826" operator="equal">
      <formula>"F"</formula>
    </cfRule>
    <cfRule type="cellIs" dxfId="3189" priority="1827" operator="equal">
      <formula>"L"</formula>
    </cfRule>
    <cfRule type="cellIs" dxfId="3188" priority="1828" operator="equal">
      <formula>"SA"</formula>
    </cfRule>
    <cfRule type="cellIs" dxfId="3187" priority="1829" operator="equal">
      <formula>"SE"</formula>
    </cfRule>
    <cfRule type="cellIs" dxfId="3186" priority="1830" operator="equal">
      <formula>"TR"</formula>
    </cfRule>
    <cfRule type="cellIs" dxfId="3185" priority="1831" operator="equal">
      <formula>"NT"</formula>
    </cfRule>
    <cfRule type="cellIs" dxfId="3184" priority="1832" operator="equal">
      <formula>"DT"</formula>
    </cfRule>
    <cfRule type="cellIs" dxfId="3183" priority="1833" operator="equal">
      <formula>"T"</formula>
    </cfRule>
    <cfRule type="cellIs" dxfId="3182" priority="1834" operator="equal">
      <formula>"FOTS"</formula>
    </cfRule>
    <cfRule type="cellIs" dxfId="3181" priority="1835" operator="equal">
      <formula>"DISP"</formula>
    </cfRule>
    <cfRule type="cellIs" dxfId="3180" priority="1836" operator="equal">
      <formula>"FO"</formula>
    </cfRule>
  </conditionalFormatting>
  <conditionalFormatting sqref="E68:F68">
    <cfRule type="cellIs" dxfId="3179" priority="2053" operator="equal">
      <formula>"DC"</formula>
    </cfRule>
    <cfRule type="cellIs" dxfId="3178" priority="2054" operator="equal">
      <formula>"DS"</formula>
    </cfRule>
    <cfRule type="cellIs" dxfId="3177" priority="2055" operator="equal">
      <formula>"FE"</formula>
    </cfRule>
    <cfRule type="cellIs" dxfId="3176" priority="2056" operator="equal">
      <formula>"FES"</formula>
    </cfRule>
    <cfRule type="cellIs" dxfId="3175" priority="2057" operator="equal">
      <formula>"FED"</formula>
    </cfRule>
    <cfRule type="cellIs" dxfId="3174" priority="2058" operator="equal">
      <formula>"FEF"</formula>
    </cfRule>
    <cfRule type="cellIs" dxfId="3173" priority="2059" operator="equal">
      <formula>"B"</formula>
    </cfRule>
    <cfRule type="cellIs" dxfId="3172" priority="2060" operator="equal">
      <formula>"F"</formula>
    </cfRule>
    <cfRule type="cellIs" dxfId="3171" priority="2061" operator="equal">
      <formula>"L"</formula>
    </cfRule>
    <cfRule type="cellIs" dxfId="3170" priority="2062" operator="equal">
      <formula>"SA"</formula>
    </cfRule>
    <cfRule type="cellIs" dxfId="3169" priority="2063" operator="equal">
      <formula>"SE"</formula>
    </cfRule>
    <cfRule type="cellIs" dxfId="3168" priority="2064" operator="equal">
      <formula>"TR"</formula>
    </cfRule>
    <cfRule type="cellIs" dxfId="3167" priority="2065" operator="equal">
      <formula>"NT"</formula>
    </cfRule>
    <cfRule type="cellIs" dxfId="3166" priority="2066" operator="equal">
      <formula>"DT"</formula>
    </cfRule>
    <cfRule type="cellIs" dxfId="3165" priority="2067" operator="equal">
      <formula>"T"</formula>
    </cfRule>
    <cfRule type="cellIs" dxfId="3164" priority="2068" operator="equal">
      <formula>"FOTS"</formula>
    </cfRule>
    <cfRule type="cellIs" dxfId="3163" priority="2069" operator="equal">
      <formula>"DISP"</formula>
    </cfRule>
    <cfRule type="cellIs" dxfId="3162" priority="2070" operator="equal">
      <formula>"FO"</formula>
    </cfRule>
  </conditionalFormatting>
  <conditionalFormatting sqref="E40:O40 S40:W40">
    <cfRule type="cellIs" dxfId="3161" priority="1189" operator="equal">
      <formula>"DC"</formula>
    </cfRule>
    <cfRule type="cellIs" dxfId="3160" priority="1190" operator="equal">
      <formula>"DS"</formula>
    </cfRule>
    <cfRule type="cellIs" dxfId="3159" priority="1191" operator="equal">
      <formula>"FE"</formula>
    </cfRule>
    <cfRule type="cellIs" dxfId="3158" priority="1192" operator="equal">
      <formula>"FES"</formula>
    </cfRule>
    <cfRule type="cellIs" dxfId="3157" priority="1193" operator="equal">
      <formula>"FED"</formula>
    </cfRule>
    <cfRule type="cellIs" dxfId="3156" priority="1194" operator="equal">
      <formula>"FEF"</formula>
    </cfRule>
    <cfRule type="cellIs" dxfId="3155" priority="1195" operator="equal">
      <formula>"B"</formula>
    </cfRule>
    <cfRule type="cellIs" dxfId="3154" priority="1196" operator="equal">
      <formula>"F"</formula>
    </cfRule>
    <cfRule type="cellIs" dxfId="3153" priority="1197" operator="equal">
      <formula>"L"</formula>
    </cfRule>
    <cfRule type="cellIs" dxfId="3152" priority="1198" operator="equal">
      <formula>"SA"</formula>
    </cfRule>
    <cfRule type="cellIs" dxfId="3151" priority="1199" operator="equal">
      <formula>"SE"</formula>
    </cfRule>
    <cfRule type="cellIs" dxfId="3150" priority="1200" operator="equal">
      <formula>"TR"</formula>
    </cfRule>
    <cfRule type="cellIs" dxfId="3149" priority="1201" operator="equal">
      <formula>"NT"</formula>
    </cfRule>
    <cfRule type="cellIs" dxfId="3148" priority="1202" operator="equal">
      <formula>"DT"</formula>
    </cfRule>
    <cfRule type="cellIs" dxfId="3147" priority="1203" operator="equal">
      <formula>"T"</formula>
    </cfRule>
    <cfRule type="cellIs" dxfId="3146" priority="1204" operator="equal">
      <formula>"FOTS"</formula>
    </cfRule>
    <cfRule type="cellIs" dxfId="3145" priority="1205" operator="equal">
      <formula>"DISP"</formula>
    </cfRule>
    <cfRule type="cellIs" dxfId="3144" priority="1206" operator="equal">
      <formula>"FO"</formula>
    </cfRule>
  </conditionalFormatting>
  <conditionalFormatting sqref="F67">
    <cfRule type="cellIs" dxfId="3143" priority="2017" operator="equal">
      <formula>"DC"</formula>
    </cfRule>
    <cfRule type="cellIs" dxfId="3142" priority="2018" operator="equal">
      <formula>"DS"</formula>
    </cfRule>
    <cfRule type="cellIs" dxfId="3141" priority="2019" operator="equal">
      <formula>"FE"</formula>
    </cfRule>
    <cfRule type="cellIs" dxfId="3140" priority="2020" operator="equal">
      <formula>"FES"</formula>
    </cfRule>
    <cfRule type="cellIs" dxfId="3139" priority="2021" operator="equal">
      <formula>"FED"</formula>
    </cfRule>
    <cfRule type="cellIs" dxfId="3138" priority="2022" operator="equal">
      <formula>"FEF"</formula>
    </cfRule>
    <cfRule type="cellIs" dxfId="3137" priority="2023" operator="equal">
      <formula>"B"</formula>
    </cfRule>
    <cfRule type="cellIs" dxfId="3136" priority="2024" operator="equal">
      <formula>"F"</formula>
    </cfRule>
    <cfRule type="cellIs" dxfId="3135" priority="2025" operator="equal">
      <formula>"L"</formula>
    </cfRule>
    <cfRule type="cellIs" dxfId="3134" priority="2026" operator="equal">
      <formula>"SA"</formula>
    </cfRule>
    <cfRule type="cellIs" dxfId="3133" priority="2027" operator="equal">
      <formula>"SE"</formula>
    </cfRule>
    <cfRule type="cellIs" dxfId="3132" priority="2028" operator="equal">
      <formula>"TR"</formula>
    </cfRule>
    <cfRule type="cellIs" dxfId="3131" priority="2029" operator="equal">
      <formula>"NT"</formula>
    </cfRule>
    <cfRule type="cellIs" dxfId="3130" priority="2030" operator="equal">
      <formula>"DT"</formula>
    </cfRule>
    <cfRule type="cellIs" dxfId="3129" priority="2031" operator="equal">
      <formula>"T"</formula>
    </cfRule>
    <cfRule type="cellIs" dxfId="3128" priority="2032" operator="equal">
      <formula>"FOTS"</formula>
    </cfRule>
    <cfRule type="cellIs" dxfId="3127" priority="2033" operator="equal">
      <formula>"DISP"</formula>
    </cfRule>
    <cfRule type="cellIs" dxfId="3126" priority="2034" operator="equal">
      <formula>"FO"</formula>
    </cfRule>
  </conditionalFormatting>
  <conditionalFormatting sqref="F68:J76">
    <cfRule type="cellIs" dxfId="3125" priority="1801" operator="equal">
      <formula>"DC"</formula>
    </cfRule>
    <cfRule type="cellIs" dxfId="3124" priority="1802" operator="equal">
      <formula>"DS"</formula>
    </cfRule>
    <cfRule type="cellIs" dxfId="3123" priority="1803" operator="equal">
      <formula>"FE"</formula>
    </cfRule>
    <cfRule type="cellIs" dxfId="3122" priority="1804" operator="equal">
      <formula>"FES"</formula>
    </cfRule>
    <cfRule type="cellIs" dxfId="3121" priority="1805" operator="equal">
      <formula>"FED"</formula>
    </cfRule>
    <cfRule type="cellIs" dxfId="3120" priority="1806" operator="equal">
      <formula>"FEF"</formula>
    </cfRule>
    <cfRule type="cellIs" dxfId="3119" priority="1807" operator="equal">
      <formula>"B"</formula>
    </cfRule>
    <cfRule type="cellIs" dxfId="3118" priority="1808" operator="equal">
      <formula>"F"</formula>
    </cfRule>
    <cfRule type="cellIs" dxfId="3117" priority="1809" operator="equal">
      <formula>"L"</formula>
    </cfRule>
    <cfRule type="cellIs" dxfId="3116" priority="1810" operator="equal">
      <formula>"SA"</formula>
    </cfRule>
    <cfRule type="cellIs" dxfId="3115" priority="1811" operator="equal">
      <formula>"SE"</formula>
    </cfRule>
    <cfRule type="cellIs" dxfId="3114" priority="1812" operator="equal">
      <formula>"TR"</formula>
    </cfRule>
    <cfRule type="cellIs" dxfId="3113" priority="1813" operator="equal">
      <formula>"NT"</formula>
    </cfRule>
    <cfRule type="cellIs" dxfId="3112" priority="1814" operator="equal">
      <formula>"DT"</formula>
    </cfRule>
    <cfRule type="cellIs" dxfId="3111" priority="1815" operator="equal">
      <formula>"T"</formula>
    </cfRule>
    <cfRule type="cellIs" dxfId="3110" priority="1816" operator="equal">
      <formula>"FOTS"</formula>
    </cfRule>
    <cfRule type="cellIs" dxfId="3109" priority="1817" operator="equal">
      <formula>"DISP"</formula>
    </cfRule>
    <cfRule type="cellIs" dxfId="3108" priority="1818" operator="equal">
      <formula>"FO"</formula>
    </cfRule>
  </conditionalFormatting>
  <conditionalFormatting sqref="F20:O28">
    <cfRule type="cellIs" dxfId="3107" priority="1567" operator="equal">
      <formula>"DC"</formula>
    </cfRule>
    <cfRule type="cellIs" dxfId="3106" priority="1568" operator="equal">
      <formula>"DS"</formula>
    </cfRule>
    <cfRule type="cellIs" dxfId="3105" priority="1569" operator="equal">
      <formula>"FE"</formula>
    </cfRule>
    <cfRule type="cellIs" dxfId="3104" priority="1570" operator="equal">
      <formula>"FES"</formula>
    </cfRule>
    <cfRule type="cellIs" dxfId="3103" priority="1571" operator="equal">
      <formula>"FED"</formula>
    </cfRule>
    <cfRule type="cellIs" dxfId="3102" priority="1572" operator="equal">
      <formula>"FEF"</formula>
    </cfRule>
    <cfRule type="cellIs" dxfId="3101" priority="1573" operator="equal">
      <formula>"B"</formula>
    </cfRule>
    <cfRule type="cellIs" dxfId="3100" priority="1574" operator="equal">
      <formula>"F"</formula>
    </cfRule>
    <cfRule type="cellIs" dxfId="3099" priority="1575" operator="equal">
      <formula>"L"</formula>
    </cfRule>
    <cfRule type="cellIs" dxfId="3098" priority="1576" operator="equal">
      <formula>"SA"</formula>
    </cfRule>
    <cfRule type="cellIs" dxfId="3097" priority="1577" operator="equal">
      <formula>"SE"</formula>
    </cfRule>
    <cfRule type="cellIs" dxfId="3096" priority="1578" operator="equal">
      <formula>"TR"</formula>
    </cfRule>
    <cfRule type="cellIs" dxfId="3095" priority="1579" operator="equal">
      <formula>"NT"</formula>
    </cfRule>
    <cfRule type="cellIs" dxfId="3094" priority="1580" operator="equal">
      <formula>"DT"</formula>
    </cfRule>
    <cfRule type="cellIs" dxfId="3093" priority="1581" operator="equal">
      <formula>"T"</formula>
    </cfRule>
    <cfRule type="cellIs" dxfId="3092" priority="1582" operator="equal">
      <formula>"FOTS"</formula>
    </cfRule>
    <cfRule type="cellIs" dxfId="3091" priority="1583" operator="equal">
      <formula>"DISP"</formula>
    </cfRule>
    <cfRule type="cellIs" dxfId="3090" priority="1584" operator="equal">
      <formula>"FO"</formula>
    </cfRule>
  </conditionalFormatting>
  <conditionalFormatting sqref="S16:U16">
    <cfRule type="cellIs" dxfId="3089" priority="1495" operator="equal">
      <formula>"DC"</formula>
    </cfRule>
    <cfRule type="cellIs" dxfId="3088" priority="1496" operator="equal">
      <formula>"DS"</formula>
    </cfRule>
    <cfRule type="cellIs" dxfId="3087" priority="1497" operator="equal">
      <formula>"FE"</formula>
    </cfRule>
    <cfRule type="cellIs" dxfId="3086" priority="1498" operator="equal">
      <formula>"FES"</formula>
    </cfRule>
    <cfRule type="cellIs" dxfId="3085" priority="1499" operator="equal">
      <formula>"FED"</formula>
    </cfRule>
    <cfRule type="cellIs" dxfId="3084" priority="1500" operator="equal">
      <formula>"FEF"</formula>
    </cfRule>
    <cfRule type="cellIs" dxfId="3083" priority="1501" operator="equal">
      <formula>"B"</formula>
    </cfRule>
    <cfRule type="cellIs" dxfId="3082" priority="1502" operator="equal">
      <formula>"F"</formula>
    </cfRule>
    <cfRule type="cellIs" dxfId="3081" priority="1503" operator="equal">
      <formula>"L"</formula>
    </cfRule>
    <cfRule type="cellIs" dxfId="3080" priority="1504" operator="equal">
      <formula>"SA"</formula>
    </cfRule>
    <cfRule type="cellIs" dxfId="3079" priority="1505" operator="equal">
      <formula>"SE"</formula>
    </cfRule>
    <cfRule type="cellIs" dxfId="3078" priority="1506" operator="equal">
      <formula>"TR"</formula>
    </cfRule>
    <cfRule type="cellIs" dxfId="3077" priority="1507" operator="equal">
      <formula>"NT"</formula>
    </cfRule>
    <cfRule type="cellIs" dxfId="3076" priority="1508" operator="equal">
      <formula>"DT"</formula>
    </cfRule>
    <cfRule type="cellIs" dxfId="3075" priority="1509" operator="equal">
      <formula>"T"</formula>
    </cfRule>
    <cfRule type="cellIs" dxfId="3074" priority="1510" operator="equal">
      <formula>"FOTS"</formula>
    </cfRule>
    <cfRule type="cellIs" dxfId="3073" priority="1511" operator="equal">
      <formula>"DISP"</formula>
    </cfRule>
    <cfRule type="cellIs" dxfId="3072" priority="1512" operator="equal">
      <formula>"FO"</formula>
    </cfRule>
  </conditionalFormatting>
  <conditionalFormatting sqref="S13:AH15">
    <cfRule type="cellIs" dxfId="3071" priority="1459" operator="equal">
      <formula>"DC"</formula>
    </cfRule>
    <cfRule type="cellIs" dxfId="3070" priority="1460" operator="equal">
      <formula>"DS"</formula>
    </cfRule>
    <cfRule type="cellIs" dxfId="3069" priority="1461" operator="equal">
      <formula>"FE"</formula>
    </cfRule>
    <cfRule type="cellIs" dxfId="3068" priority="1462" operator="equal">
      <formula>"FES"</formula>
    </cfRule>
    <cfRule type="cellIs" dxfId="3067" priority="1463" operator="equal">
      <formula>"FED"</formula>
    </cfRule>
    <cfRule type="cellIs" dxfId="3066" priority="1464" operator="equal">
      <formula>"FEF"</formula>
    </cfRule>
    <cfRule type="cellIs" dxfId="3065" priority="1465" operator="equal">
      <formula>"B"</formula>
    </cfRule>
    <cfRule type="cellIs" dxfId="3064" priority="1466" operator="equal">
      <formula>"F"</formula>
    </cfRule>
    <cfRule type="cellIs" dxfId="3063" priority="1467" operator="equal">
      <formula>"L"</formula>
    </cfRule>
    <cfRule type="cellIs" dxfId="3062" priority="1468" operator="equal">
      <formula>"SA"</formula>
    </cfRule>
    <cfRule type="cellIs" dxfId="3061" priority="1469" operator="equal">
      <formula>"SE"</formula>
    </cfRule>
    <cfRule type="cellIs" dxfId="3060" priority="1470" operator="equal">
      <formula>"TR"</formula>
    </cfRule>
    <cfRule type="cellIs" dxfId="3059" priority="1471" operator="equal">
      <formula>"NT"</formula>
    </cfRule>
    <cfRule type="cellIs" dxfId="3058" priority="1472" operator="equal">
      <formula>"DT"</formula>
    </cfRule>
    <cfRule type="cellIs" dxfId="3057" priority="1473" operator="equal">
      <formula>"T"</formula>
    </cfRule>
    <cfRule type="cellIs" dxfId="3056" priority="1474" operator="equal">
      <formula>"FOTS"</formula>
    </cfRule>
    <cfRule type="cellIs" dxfId="3055" priority="1475" operator="equal">
      <formula>"DISP"</formula>
    </cfRule>
    <cfRule type="cellIs" dxfId="3054" priority="1476" operator="equal">
      <formula>"FO"</formula>
    </cfRule>
  </conditionalFormatting>
  <conditionalFormatting sqref="V15:Y16">
    <cfRule type="cellIs" dxfId="3053" priority="1477" operator="equal">
      <formula>"DC"</formula>
    </cfRule>
    <cfRule type="cellIs" dxfId="3052" priority="1478" operator="equal">
      <formula>"DS"</formula>
    </cfRule>
    <cfRule type="cellIs" dxfId="3051" priority="1479" operator="equal">
      <formula>"FE"</formula>
    </cfRule>
    <cfRule type="cellIs" dxfId="3050" priority="1480" operator="equal">
      <formula>"FES"</formula>
    </cfRule>
    <cfRule type="cellIs" dxfId="3049" priority="1481" operator="equal">
      <formula>"FED"</formula>
    </cfRule>
    <cfRule type="cellIs" dxfId="3048" priority="1482" operator="equal">
      <formula>"FEF"</formula>
    </cfRule>
    <cfRule type="cellIs" dxfId="3047" priority="1483" operator="equal">
      <formula>"B"</formula>
    </cfRule>
    <cfRule type="cellIs" dxfId="3046" priority="1484" operator="equal">
      <formula>"F"</formula>
    </cfRule>
    <cfRule type="cellIs" dxfId="3045" priority="1485" operator="equal">
      <formula>"L"</formula>
    </cfRule>
    <cfRule type="cellIs" dxfId="3044" priority="1486" operator="equal">
      <formula>"SA"</formula>
    </cfRule>
    <cfRule type="cellIs" dxfId="3043" priority="1487" operator="equal">
      <formula>"SE"</formula>
    </cfRule>
    <cfRule type="cellIs" dxfId="3042" priority="1488" operator="equal">
      <formula>"TR"</formula>
    </cfRule>
    <cfRule type="cellIs" dxfId="3041" priority="1489" operator="equal">
      <formula>"NT"</formula>
    </cfRule>
    <cfRule type="cellIs" dxfId="3040" priority="1490" operator="equal">
      <formula>"DT"</formula>
    </cfRule>
    <cfRule type="cellIs" dxfId="3039" priority="1491" operator="equal">
      <formula>"T"</formula>
    </cfRule>
    <cfRule type="cellIs" dxfId="3038" priority="1492" operator="equal">
      <formula>"FOTS"</formula>
    </cfRule>
    <cfRule type="cellIs" dxfId="3037" priority="1493" operator="equal">
      <formula>"DISP"</formula>
    </cfRule>
    <cfRule type="cellIs" dxfId="3036" priority="1494" operator="equal">
      <formula>"FO"</formula>
    </cfRule>
  </conditionalFormatting>
  <conditionalFormatting sqref="Z16:AH16">
    <cfRule type="cellIs" dxfId="3035" priority="1513" operator="equal">
      <formula>"DC"</formula>
    </cfRule>
    <cfRule type="cellIs" dxfId="3034" priority="1514" operator="equal">
      <formula>"DS"</formula>
    </cfRule>
    <cfRule type="cellIs" dxfId="3033" priority="1515" operator="equal">
      <formula>"FE"</formula>
    </cfRule>
    <cfRule type="cellIs" dxfId="3032" priority="1516" operator="equal">
      <formula>"FES"</formula>
    </cfRule>
    <cfRule type="cellIs" dxfId="3031" priority="1517" operator="equal">
      <formula>"FED"</formula>
    </cfRule>
    <cfRule type="cellIs" dxfId="3030" priority="1518" operator="equal">
      <formula>"FEF"</formula>
    </cfRule>
    <cfRule type="cellIs" dxfId="3029" priority="1519" operator="equal">
      <formula>"B"</formula>
    </cfRule>
    <cfRule type="cellIs" dxfId="3028" priority="1520" operator="equal">
      <formula>"F"</formula>
    </cfRule>
    <cfRule type="cellIs" dxfId="3027" priority="1521" operator="equal">
      <formula>"L"</formula>
    </cfRule>
    <cfRule type="cellIs" dxfId="3026" priority="1522" operator="equal">
      <formula>"SA"</formula>
    </cfRule>
    <cfRule type="cellIs" dxfId="3025" priority="1523" operator="equal">
      <formula>"SE"</formula>
    </cfRule>
    <cfRule type="cellIs" dxfId="3024" priority="1524" operator="equal">
      <formula>"TR"</formula>
    </cfRule>
    <cfRule type="cellIs" dxfId="3023" priority="1525" operator="equal">
      <formula>"NT"</formula>
    </cfRule>
    <cfRule type="cellIs" dxfId="3022" priority="1526" operator="equal">
      <formula>"DT"</formula>
    </cfRule>
    <cfRule type="cellIs" dxfId="3021" priority="1527" operator="equal">
      <formula>"T"</formula>
    </cfRule>
    <cfRule type="cellIs" dxfId="3020" priority="1528" operator="equal">
      <formula>"FOTS"</formula>
    </cfRule>
    <cfRule type="cellIs" dxfId="3019" priority="1529" operator="equal">
      <formula>"DISP"</formula>
    </cfRule>
    <cfRule type="cellIs" dxfId="3018" priority="1530" operator="equal">
      <formula>"FO"</formula>
    </cfRule>
  </conditionalFormatting>
  <conditionalFormatting sqref="BB13:BB76">
    <cfRule type="cellIs" dxfId="3017" priority="2495" operator="greaterThan">
      <formula>0</formula>
    </cfRule>
  </conditionalFormatting>
  <conditionalFormatting sqref="BC13:BC76">
    <cfRule type="cellIs" dxfId="3016" priority="2491" operator="between">
      <formula>#REF!-(12/24)</formula>
      <formula>#REF!+(12/24)</formula>
    </cfRule>
    <cfRule type="cellIs" dxfId="3015" priority="2492" operator="greaterThanOrEqual">
      <formula>#REF!+(12/24)</formula>
    </cfRule>
    <cfRule type="cellIs" dxfId="3014" priority="2493" operator="greaterThan">
      <formula>#REF!+(6/24)</formula>
    </cfRule>
    <cfRule type="cellIs" dxfId="3013" priority="2494" operator="lessThan">
      <formula>#REF!-(12/24)</formula>
    </cfRule>
  </conditionalFormatting>
  <pageMargins left="0.25" right="0.25" top="0.75" bottom="0.75" header="0.3" footer="0.3"/>
  <pageSetup paperSize="9" scale="19" orientation="landscape" horizontalDpi="300" verticalDpi="3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EFDAA-F5E9-44B8-91F8-FCCEF108B7F2}">
  <sheetPr>
    <pageSetUpPr fitToPage="1"/>
  </sheetPr>
  <dimension ref="A1:CO76"/>
  <sheetViews>
    <sheetView zoomScale="60" zoomScaleNormal="60" workbookViewId="0">
      <pane ySplit="12" topLeftCell="A13" activePane="bottomLeft" state="frozen"/>
      <selection activeCell="S85" sqref="S85:AH85"/>
      <selection pane="bottomLeft" activeCell="L35" sqref="L35"/>
    </sheetView>
  </sheetViews>
  <sheetFormatPr defaultRowHeight="15" x14ac:dyDescent="0.25"/>
  <cols>
    <col min="1" max="1" width="11.42578125" style="28" customWidth="1"/>
    <col min="2" max="2" width="25" style="28" customWidth="1"/>
    <col min="3" max="3" width="15.85546875" style="28" customWidth="1"/>
    <col min="4" max="34" width="5.85546875" style="30" customWidth="1"/>
    <col min="35" max="41" width="5.85546875" style="28" customWidth="1"/>
    <col min="42" max="52" width="5.85546875" style="30" customWidth="1"/>
    <col min="53" max="53" width="9.85546875" style="28" customWidth="1"/>
    <col min="54" max="55" width="9.85546875" style="31" customWidth="1"/>
    <col min="56" max="56" width="9.85546875" style="32" customWidth="1"/>
    <col min="57" max="57" width="9.85546875" style="33" customWidth="1"/>
    <col min="58" max="73" width="9.85546875" style="32" customWidth="1"/>
    <col min="74" max="75" width="8.7109375" style="34"/>
    <col min="91" max="91" width="14.140625" customWidth="1"/>
    <col min="92" max="93" width="14.42578125" customWidth="1"/>
  </cols>
  <sheetData>
    <row r="1" spans="1:93" x14ac:dyDescent="0.25">
      <c r="A1" s="28" t="s">
        <v>362</v>
      </c>
      <c r="D1" s="29"/>
      <c r="E1" s="357"/>
      <c r="F1" s="357"/>
      <c r="G1" s="357"/>
      <c r="H1" s="357"/>
      <c r="I1" s="357"/>
      <c r="J1" s="357"/>
      <c r="K1" s="357"/>
      <c r="L1" s="357"/>
      <c r="M1" s="357"/>
      <c r="N1" s="357"/>
      <c r="O1" s="357"/>
      <c r="P1" s="357"/>
      <c r="Q1" s="357"/>
      <c r="R1" s="357"/>
      <c r="S1" s="1041"/>
      <c r="T1" s="1042"/>
      <c r="U1" s="1042"/>
      <c r="V1" s="1042"/>
      <c r="W1" s="1042"/>
      <c r="X1" s="1042"/>
      <c r="Y1" s="1042"/>
      <c r="Z1" s="1042"/>
      <c r="AA1" s="1042"/>
      <c r="AB1" s="1042"/>
      <c r="AC1" s="1042"/>
      <c r="AD1" s="1042"/>
      <c r="AE1" s="1042"/>
      <c r="AF1" s="843"/>
      <c r="AG1" s="843"/>
      <c r="AH1" s="844"/>
    </row>
    <row r="2" spans="1:93" ht="17.100000000000001" customHeight="1" x14ac:dyDescent="0.25">
      <c r="A2" s="509" t="s">
        <v>0</v>
      </c>
      <c r="B2" s="577" t="s">
        <v>1</v>
      </c>
      <c r="C2" s="35">
        <v>1</v>
      </c>
      <c r="D2" s="821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2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2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1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1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2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1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2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1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2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2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2</v>
      </c>
      <c r="R2" s="943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1</v>
      </c>
      <c r="S2" s="946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821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1</v>
      </c>
      <c r="U2" s="821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1</v>
      </c>
      <c r="V2" s="821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821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1</v>
      </c>
      <c r="X2" s="821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1</v>
      </c>
      <c r="Y2" s="821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1</v>
      </c>
      <c r="Z2" s="821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1</v>
      </c>
      <c r="AA2" s="821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1</v>
      </c>
      <c r="AB2" s="821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2</v>
      </c>
      <c r="AC2" s="821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1</v>
      </c>
      <c r="AD2" s="821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1</v>
      </c>
      <c r="AE2" s="821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2</v>
      </c>
      <c r="AF2" s="821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0</v>
      </c>
      <c r="AG2" s="821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0</v>
      </c>
      <c r="AH2" s="947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0</v>
      </c>
      <c r="AI2" s="12"/>
      <c r="AJ2" s="36"/>
      <c r="AK2" s="36"/>
      <c r="AL2" s="36"/>
      <c r="AM2" s="36"/>
      <c r="AN2" s="36"/>
      <c r="AO2" s="36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6"/>
      <c r="BB2" s="593">
        <f>12/24</f>
        <v>0.5</v>
      </c>
      <c r="BC2" s="579"/>
      <c r="BD2" s="578"/>
      <c r="BE2" s="38"/>
      <c r="BF2" s="578"/>
      <c r="BG2" s="578"/>
      <c r="BH2" s="578"/>
      <c r="BI2" s="578"/>
      <c r="BJ2" s="578"/>
      <c r="BK2" s="578"/>
      <c r="BL2" s="578"/>
      <c r="BM2" s="578"/>
      <c r="BN2" s="578"/>
      <c r="BO2" s="578"/>
      <c r="BP2" s="578"/>
      <c r="BQ2" s="578"/>
      <c r="BR2" s="578"/>
      <c r="BS2" s="578"/>
      <c r="BT2" s="578"/>
      <c r="BU2" s="578"/>
    </row>
    <row r="3" spans="1:93" ht="17.100000000000001" customHeight="1" x14ac:dyDescent="0.25">
      <c r="A3" s="510"/>
      <c r="B3" s="578" t="s">
        <v>2</v>
      </c>
      <c r="C3" s="35">
        <v>4</v>
      </c>
      <c r="D3" s="4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$65,"D")+COUNTIF(D$61:D$65,"DT")+COUNTIF(D$61:D$65,"DTS")+COUNTIF(D$61:D$65,"DTS1")+COUNTIF(D$61:D$65,"DTSDS")+COUNTIF(D$61:D$65,"DTSDS1")+COUNTIF(D$61:D$65,"DTS5S")+COUNTIF(D$61:D$65,"DTS5S1")+COUNTIF(D$61:D$65,"S")+COUNTIF(D$61:D$65,"DTS4S")+COUNTIF(D$61:D$65,"DTS4S1")</f>
        <v>5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$65,"D")+COUNTIF(E$61:E$65,"DT")+COUNTIF(E$61:E$65,"DTS")+COUNTIF(E$61:E$65,"DTS1")+COUNTIF(E$61:E$65,"DTSDS")+COUNTIF(E$61:E$65,"DTSDS1")+COUNTIF(E$61:E$65,"DTS5S")+COUNTIF(E$61:E$65,"DTS5S1")+COUNTIF(E$61:E$65,"S")+COUNTIF(E$61:E$65,"DTS4S")+COUNTIF(E$61:E$65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$65,"D")+COUNTIF(F$61:F$65,"DT")+COUNTIF(F$61:F$65,"DTS")+COUNTIF(F$61:F$65,"DTS1")+COUNTIF(F$61:F$65,"DTSDS")+COUNTIF(F$61:F$65,"DTSDS1")+COUNTIF(F$61:F$65,"DTS5S")+COUNTIF(F$61:F$65,"DTS5S1")+COUNTIF(F$61:F$65,"S")+COUNTIF(F$61:F$65,"DTS4S")+COUNTIF(F$61:F$65,"DTS4S1")</f>
        <v>4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$65,"D")+COUNTIF(G$61:G$65,"DT")+COUNTIF(G$61:G$65,"DTS")+COUNTIF(G$61:G$65,"DTS1")+COUNTIF(G$61:G$65,"DTSDS")+COUNTIF(G$61:G$65,"DTSDS1")+COUNTIF(G$61:G$65,"DTS5S")+COUNTIF(G$61:G$65,"DTS5S1")+COUNTIF(G$61:G$65,"S")+COUNTIF(G$61:G$65,"DTS4S")+COUNTIF(G$61:G$65,"DTS4S1")</f>
        <v>6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$65,"D")+COUNTIF(H$61:H$65,"DT")+COUNTIF(H$61:H$65,"DTS")+COUNTIF(H$61:H$65,"DTS1")+COUNTIF(H$61:H$65,"DTSDS")+COUNTIF(H$61:H$65,"DTSDS1")+COUNTIF(H$61:H$65,"DTS5S")+COUNTIF(H$61:H$65,"DTS5S1")+COUNTIF(H$61:H$65,"S")+COUNTIF(H$61:H$65,"DTS4S")+COUNTIF(H$61:H$65,"DTS4S1")</f>
        <v>3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$65,"D")+COUNTIF(I$61:I$65,"DT")+COUNTIF(I$61:I$65,"DTS")+COUNTIF(I$61:I$65,"DTS1")+COUNTIF(I$61:I$65,"DTSDS")+COUNTIF(I$61:I$65,"DTSDS1")+COUNTIF(I$61:I$65,"DTS5S")+COUNTIF(I$61:I$65,"DTS5S1")+COUNTIF(I$61:I$65,"S")+COUNTIF(I$61:I$65,"DTS4S")+COUNTIF(I$61:I$65,"DTS4S1")</f>
        <v>4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$65,"D")+COUNTIF(J$61:J$65,"DT")+COUNTIF(J$61:J$65,"DTS")+COUNTIF(J$61:J$65,"DTS1")+COUNTIF(J$61:J$65,"DTSDS")+COUNTIF(J$61:J$65,"DTSDS1")+COUNTIF(J$61:J$65,"DTS5S")+COUNTIF(J$61:J$65,"DTS5S1")+COUNTIF(J$61:J$65,"S")+COUNTIF(J$61:J$65,"DTS4S")+COUNTIF(J$61:J$65,"DTS4S1")</f>
        <v>4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$65,"D")+COUNTIF(K$61:K$65,"DT")+COUNTIF(K$61:K$65,"DTS")+COUNTIF(K$61:K$65,"DTS1")+COUNTIF(K$61:K$65,"DTSDS")+COUNTIF(K$61:K$65,"DTSDS1")+COUNTIF(K$61:K$65,"DTS5S")+COUNTIF(K$61:K$65,"DTS5S1")+COUNTIF(K$61:K$65,"S")+COUNTIF(K$61:K$65,"DTS4S")+COUNTIF(K$61:K$65,"DTS4S1")</f>
        <v>5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$65,"D")+COUNTIF(L$61:L$65,"DT")+COUNTIF(L$61:L$65,"DTS")+COUNTIF(L$61:L$65,"DTS1")+COUNTIF(L$61:L$65,"DTSDS")+COUNTIF(L$61:L$65,"DTSDS1")+COUNTIF(L$61:L$65,"DTS5S")+COUNTIF(L$61:L$65,"DTS5S1")+COUNTIF(L$61:L$65,"S")+COUNTIF(L$61:L$65,"DTS4S")+COUNTIF(L$61:L$65,"DTS4S1")</f>
        <v>4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$65,"D")+COUNTIF(M$61:M$65,"DT")+COUNTIF(M$61:M$65,"DTS")+COUNTIF(M$61:M$65,"DTS1")+COUNTIF(M$61:M$65,"DTSDS")+COUNTIF(M$61:M$65,"DTSDS1")+COUNTIF(M$61:M$65,"DTS5S")+COUNTIF(M$61:M$65,"DTS5S1")+COUNTIF(M$61:M$65,"S")+COUNTIF(M$61:M$65,"DTS4S")+COUNTIF(M$61:M$65,"DTS4S1")</f>
        <v>4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$65,"D")+COUNTIF(N$61:N$65,"DT")+COUNTIF(N$61:N$65,"DTS")+COUNTIF(N$61:N$65,"DTS1")+COUNTIF(N$61:N$65,"DTSDS")+COUNTIF(N$61:N$65,"DTSDS1")+COUNTIF(N$61:N$65,"DTS5S")+COUNTIF(N$61:N$65,"DTS5S1")+COUNTIF(N$61:N$65,"S")+COUNTIF(N$61:N$65,"DTS4S")+COUNTIF(N$61:N$65,"DTS4S1")</f>
        <v>5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$65,"D")+COUNTIF(O$61:O$65,"DT")+COUNTIF(O$61:O$65,"DTS")+COUNTIF(O$61:O$65,"DTS1")+COUNTIF(O$61:O$65,"DTSDS")+COUNTIF(O$61:O$65,"DTSDS1")+COUNTIF(O$61:O$65,"DTS5S")+COUNTIF(O$61:O$65,"DTS5S1")+COUNTIF(O$61:O$65,"S")+COUNTIF(O$61:O$65,"DTS4S")+COUNTIF(O$61:O$65,"DTS4S1")</f>
        <v>5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$65,"D")+COUNTIF(P$61:P$65,"DT")+COUNTIF(P$61:P$65,"DTS")+COUNTIF(P$61:P$65,"DTS1")+COUNTIF(P$61:P$65,"DTSDS")+COUNTIF(P$61:P$65,"DTSDS1")+COUNTIF(P$61:P$65,"DTS5S")+COUNTIF(P$61:P$65,"DTS5S1")+COUNTIF(P$61:P$65,"S")+COUNTIF(P$61:P$65,"DTS4S")+COUNTIF(P$61:P$65,"DTS4S1")</f>
        <v>4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$65,"D")+COUNTIF(Q$61:Q$65,"DT")+COUNTIF(Q$61:Q$65,"DTS")+COUNTIF(Q$61:Q$65,"DTS1")+COUNTIF(Q$61:Q$65,"DTSDS")+COUNTIF(Q$61:Q$65,"DTSDS1")+COUNTIF(Q$61:Q$65,"DTS5S")+COUNTIF(Q$61:Q$65,"DTS5S1")+COUNTIF(Q$61:Q$65,"S")+COUNTIF(Q$61:Q$65,"DTS4S")+COUNTIF(Q$61:Q$65,"DTS4S1")</f>
        <v>4</v>
      </c>
      <c r="R3" s="853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$65,"D")+COUNTIF(R$61:R$65,"DT")+COUNTIF(R$61:R$65,"DTS")+COUNTIF(R$61:R$65,"DTS1")+COUNTIF(R$61:R$65,"DTSDS")+COUNTIF(R$61:R$65,"DTSDS1")+COUNTIF(R$61:R$65,"DTS5S")+COUNTIF(R$61:R$65,"DTS5S1")+COUNTIF(R$61:R$65,"S")+COUNTIF(R$61:R$65,"DTS4S")+COUNTIF(R$61:R$65,"DTS4S1")</f>
        <v>4</v>
      </c>
      <c r="S3" s="422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$65,"D")+COUNTIF(S$61:S$65,"DT")+COUNTIF(S$61:S$65,"DTS")+COUNTIF(S$61:S$65,"DTS1")+COUNTIF(S$61:S$65,"DTSDS")+COUNTIF(S$61:S$65,"DTSDS1")+COUNTIF(S$61:S$65,"DTS5S")+COUNTIF(S$61:S$65,"DTS5S1")+COUNTIF(S$61:S$65,"S")+COUNTIF(S$61:S$65,"DTS4S")+COUNTIF(S$61:S$65,"DTS4S1")</f>
        <v>5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$65,"D")+COUNTIF(T$61:T$65,"DT")+COUNTIF(T$61:T$65,"DTS")+COUNTIF(T$61:T$65,"DTS1")+COUNTIF(T$61:T$65,"DTSDS")+COUNTIF(T$61:T$65,"DTSDS1")+COUNTIF(T$61:T$65,"DTS5S")+COUNTIF(T$61:T$65,"DTS5S1")+COUNTIF(T$61:T$65,"S")+COUNTIF(T$61:T$65,"DTS4S")+COUNTIF(T$61:T$65,"DTS4S1")</f>
        <v>4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$65,"D")+COUNTIF(U$61:U$65,"DT")+COUNTIF(U$61:U$65,"DTS")+COUNTIF(U$61:U$65,"DTS1")+COUNTIF(U$61:U$65,"DTSDS")+COUNTIF(U$61:U$65,"DTSDS1")+COUNTIF(U$61:U$65,"DTS5S")+COUNTIF(U$61:U$65,"DTS5S1")+COUNTIF(U$61:U$65,"S")+COUNTIF(U$61:U$65,"DTS4S")+COUNTIF(U$61:U$65,"DTS4S1")</f>
        <v>5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$65,"D")+COUNTIF(V$61:V$65,"DT")+COUNTIF(V$61:V$65,"DTS")+COUNTIF(V$61:V$65,"DTS1")+COUNTIF(V$61:V$65,"DTSDS")+COUNTIF(V$61:V$65,"DTSDS1")+COUNTIF(V$61:V$65,"DTS5S")+COUNTIF(V$61:V$65,"DTS5S1")+COUNTIF(V$61:V$65,"S")+COUNTIF(V$61:V$65,"DTS4S")+COUNTIF(V$61:V$65,"DTS4S1")</f>
        <v>6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$65,"D")+COUNTIF(W$61:W$65,"DT")+COUNTIF(W$61:W$65,"DTS")+COUNTIF(W$61:W$65,"DTS1")+COUNTIF(W$61:W$65,"DTSDS")+COUNTIF(W$61:W$65,"DTSDS1")+COUNTIF(W$61:W$65,"DTS5S")+COUNTIF(W$61:W$65,"DTS5S1")+COUNTIF(W$61:W$65,"S")+COUNTIF(W$61:W$65,"DTS4S")+COUNTIF(W$61:W$65,"DTS4S1")</f>
        <v>6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$65,"D")+COUNTIF(X$61:X$65,"DT")+COUNTIF(X$61:X$65,"DTS")+COUNTIF(X$61:X$65,"DTS1")+COUNTIF(X$61:X$65,"DTSDS")+COUNTIF(X$61:X$65,"DTSDS1")+COUNTIF(X$61:X$65,"DTS5S")+COUNTIF(X$61:X$65,"DTS5S1")+COUNTIF(X$61:X$65,"S")+COUNTIF(X$61:X$65,"DTS4S")+COUNTIF(X$61:X$65,"DTS4S1")</f>
        <v>4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$65,"D")+COUNTIF(Y$61:Y$65,"DT")+COUNTIF(Y$61:Y$65,"DTS")+COUNTIF(Y$61:Y$65,"DTS1")+COUNTIF(Y$61:Y$65,"DTSDS")+COUNTIF(Y$61:Y$65,"DTSDS1")+COUNTIF(Y$61:Y$65,"DTS5S")+COUNTIF(Y$61:Y$65,"DTS5S1")+COUNTIF(Y$61:Y$65,"S")+COUNTIF(Y$61:Y$65,"DTS4S")+COUNTIF(Y$61:Y$65,"DTS4S1")</f>
        <v>4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$65,"D")+COUNTIF(Z$61:Z$65,"DT")+COUNTIF(Z$61:Z$65,"DTS")+COUNTIF(Z$61:Z$65,"DTS1")+COUNTIF(Z$61:Z$65,"DTSDS")+COUNTIF(Z$61:Z$65,"DTSDS1")+COUNTIF(Z$61:Z$65,"DTS5S")+COUNTIF(Z$61:Z$65,"DTS5S1")+COUNTIF(Z$61:Z$65,"S")+COUNTIF(Z$61:Z$65,"DTS4S")+COUNTIF(Z$61:Z$65,"DTS4S1")</f>
        <v>5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$65,"D")+COUNTIF(AA$61:AA$65,"DT")+COUNTIF(AA$61:AA$65,"DTS")+COUNTIF(AA$61:AA$65,"DTS1")+COUNTIF(AA$61:AA$65,"DTSDS")+COUNTIF(AA$61:AA$65,"DTSDS1")+COUNTIF(AA$61:AA$65,"DTS5S")+COUNTIF(AA$61:AA$65,"DTS5S1")+COUNTIF(AA$61:AA$65,"S")+COUNTIF(AA$61:AA$65,"DTS4S")+COUNTIF(AA$61:AA$65,"DTS4S1")</f>
        <v>5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$65,"D")+COUNTIF(AB$61:AB$65,"DT")+COUNTIF(AB$61:AB$65,"DTS")+COUNTIF(AB$61:AB$65,"DTS1")+COUNTIF(AB$61:AB$65,"DTSDS")+COUNTIF(AB$61:AB$65,"DTSDS1")+COUNTIF(AB$61:AB$65,"DTS5S")+COUNTIF(AB$61:AB$65,"DTS5S1")+COUNTIF(AB$61:AB$65,"S")+COUNTIF(AB$61:AB$65,"DTS4S")+COUNTIF(AB$61:AB$65,"DTS4S1")</f>
        <v>5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$65,"D")+COUNTIF(AC$61:AC$65,"DT")+COUNTIF(AC$61:AC$65,"DTS")+COUNTIF(AC$61:AC$65,"DTS1")+COUNTIF(AC$61:AC$65,"DTSDS")+COUNTIF(AC$61:AC$65,"DTSDS1")+COUNTIF(AC$61:AC$65,"DTS5S")+COUNTIF(AC$61:AC$65,"DTS5S1")+COUNTIF(AC$61:AC$65,"S")+COUNTIF(AC$61:AC$65,"DTS4S")+COUNTIF(AC$61:AC$65,"DTS4S1")</f>
        <v>4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$65,"D")+COUNTIF(AD$61:AD$65,"DT")+COUNTIF(AD$61:AD$65,"DTS")+COUNTIF(AD$61:AD$65,"DTS1")+COUNTIF(AD$61:AD$65,"DTSDS")+COUNTIF(AD$61:AD$65,"DTSDS1")+COUNTIF(AD$61:AD$65,"DTS5S")+COUNTIF(AD$61:AD$65,"DTS5S1")+COUNTIF(AD$61:AD$65,"S")+COUNTIF(AD$61:AD$65,"DTS4S")+COUNTIF(AD$61:AD$65,"DTS4S1")</f>
        <v>4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$65,"D")+COUNTIF(AE$61:AE$65,"DT")+COUNTIF(AE$61:AE$65,"DTS")+COUNTIF(AE$61:AE$65,"DTS1")+COUNTIF(AE$61:AE$65,"DTSDS")+COUNTIF(AE$61:AE$65,"DTSDS1")+COUNTIF(AE$61:AE$65,"DTS5S")+COUNTIF(AE$61:AE$65,"DTS5S1")+COUNTIF(AE$61:AE$65,"S")+COUNTIF(AE$61:AE$65,"DTS4S")+COUNTIF(AE$61:AE$65,"DTS4S1")</f>
        <v>3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$65,"D")+COUNTIF(AF$61:AF$65,"DT")+COUNTIF(AF$61:AF$65,"DTS")+COUNTIF(AF$61:AF$65,"DTS1")+COUNTIF(AF$61:AF$65,"DTSDS")+COUNTIF(AF$61:AF$65,"DTSDS1")+COUNTIF(AF$61:AF$65,"DTS5S")+COUNTIF(AF$61:AF$65,"DTS5S1")+COUNTIF(AF$61:AF$65,"S")+COUNTIF(AF$61:AF$65,"DTS4S")+COUNTIF(AF$61:AF$65,"DTS4S1")</f>
        <v>0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$65,"D")+COUNTIF(AG$61:AG$65,"DT")+COUNTIF(AG$61:AG$65,"DTS")+COUNTIF(AG$61:AG$65,"DTS1")+COUNTIF(AG$61:AG$65,"DTSDS")+COUNTIF(AG$61:AG$65,"DTSDS1")+COUNTIF(AG$61:AG$65,"DTS5S")+COUNTIF(AG$61:AG$65,"DTS5S1")+COUNTIF(AG$61:AG$65,"S")+COUNTIF(AG$61:AG$65,"DTS4S")+COUNTIF(AG$61:AG$65,"DTS4S1")</f>
        <v>0</v>
      </c>
      <c r="AH3" s="140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$65,"D")+COUNTIF(AH$61:AH$65,"DT")+COUNTIF(AH$61:AH$65,"DTS")+COUNTIF(AH$61:AH$65,"DTS1")+COUNTIF(AH$61:AH$65,"DTSDS")+COUNTIF(AH$61:AH$65,"DTSDS1")+COUNTIF(AH$61:AH$65,"DTS5S")+COUNTIF(AH$61:AH$65,"DTS5S1")+COUNTIF(AH$61:AH$65,"S")+COUNTIF(AH$61:AH$65,"DTS4S")+COUNTIF(AH$61:AH$65,"DTS4S1")</f>
        <v>0</v>
      </c>
      <c r="AI3" s="12"/>
      <c r="AJ3" s="36"/>
      <c r="AK3" s="36"/>
      <c r="AL3" s="36"/>
      <c r="AM3" s="36"/>
      <c r="AN3" s="36"/>
      <c r="AO3" s="36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6"/>
      <c r="BB3" s="507"/>
      <c r="BC3" s="579"/>
      <c r="BD3" s="578"/>
      <c r="BE3" s="580"/>
      <c r="BF3" s="581"/>
      <c r="BG3" s="581"/>
      <c r="BH3" s="581"/>
      <c r="BI3" s="581"/>
      <c r="BJ3" s="581"/>
      <c r="BK3" s="582"/>
      <c r="BL3" s="578"/>
      <c r="BM3" s="578"/>
      <c r="BN3" s="578"/>
      <c r="BO3" s="578"/>
      <c r="BP3" s="578"/>
      <c r="BQ3" s="578"/>
      <c r="BR3" s="578"/>
      <c r="BS3" s="578"/>
      <c r="BT3" s="578"/>
      <c r="BU3" s="578"/>
    </row>
    <row r="4" spans="1:93" ht="17.100000000000001" customHeight="1" x14ac:dyDescent="0.25">
      <c r="A4" s="511"/>
      <c r="B4" s="578" t="s">
        <v>3</v>
      </c>
      <c r="C4" s="35">
        <v>8</v>
      </c>
      <c r="D4" s="4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$66:D$75,"D")+COUNTIF(D$66:D$75,"DT")+COUNTIF(D$66:D$75,"DTS")+COUNTIF(D$66:D$75,"DTS1")+COUNTIF(D$66:D$75,"DTSDS")+COUNTIF(D$66:D$75,"DTSDS1")+COUNTIF(D$66:D$75,"DTS5S")+COUNTIF(D$66:D$75,"DTS5S1")+COUNTIF(D$66:D$75,"S")+COUNTIF(D$66:D$75,"DTS4S")+COUNTIF(D$66:D$75,"DTS4S1")</f>
        <v>6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$66:E$75,"D")+COUNTIF(E$66:E$75,"DT")+COUNTIF(E$66:E$75,"DTS")+COUNTIF(E$66:E$75,"DTS1")+COUNTIF(E$66:E$75,"DTSDS")+COUNTIF(E$66:E$75,"DTSDS1")+COUNTIF(E$66:E$75,"DTS5S")+COUNTIF(E$66:E$75,"DTS5S1")+COUNTIF(E$66:E$75,"S")+COUNTIF(E$66:E$75,"DTS4S")+COUNTIF(E$66:E$75,"DTS4S1")</f>
        <v>7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$66:F$75,"D")+COUNTIF(F$66:F$75,"DT")+COUNTIF(F$66:F$75,"DTS")+COUNTIF(F$66:F$75,"DTS1")+COUNTIF(F$66:F$75,"DTSDS")+COUNTIF(F$66:F$75,"DTSDS1")+COUNTIF(F$66:F$75,"DTS5S")+COUNTIF(F$66:F$75,"DTS5S1")+COUNTIF(F$66:F$75,"S")+COUNTIF(F$66:F$75,"DTS4S")+COUNTIF(F$66:F$75,"DTS4S1")</f>
        <v>8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$66:G$75,"D")+COUNTIF(G$66:G$75,"DT")+COUNTIF(G$66:G$75,"DTS")+COUNTIF(G$66:G$75,"DTS1")+COUNTIF(G$66:G$75,"DTSDS")+COUNTIF(G$66:G$75,"DTSDS1")+COUNTIF(G$66:G$75,"DTS5S")+COUNTIF(G$66:G$75,"DTS5S1")+COUNTIF(G$66:G$75,"S")+COUNTIF(G$66:G$75,"DTS4S")+COUNTIF(G$66:G$75,"DTS4S1")</f>
        <v>6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$66:H$75,"D")+COUNTIF(H$66:H$75,"DT")+COUNTIF(H$66:H$75,"DTS")+COUNTIF(H$66:H$75,"DTS1")+COUNTIF(H$66:H$75,"DTSDS")+COUNTIF(H$66:H$75,"DTSDS1")+COUNTIF(H$66:H$75,"DTS5S")+COUNTIF(H$66:H$75,"DTS5S1")+COUNTIF(H$66:H$75,"S")+COUNTIF(H$66:H$75,"DTS4S")+COUNTIF(H$66:H$75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$66:I$75,"D")+COUNTIF(I$66:I$75,"DT")+COUNTIF(I$66:I$75,"DTS")+COUNTIF(I$66:I$75,"DTS1")+COUNTIF(I$66:I$75,"DTSDS")+COUNTIF(I$66:I$75,"DTSDS1")+COUNTIF(I$66:I$75,"DTS5S")+COUNTIF(I$66:I$75,"DTS5S1")+COUNTIF(I$66:I$75,"S")+COUNTIF(I$66:I$75,"DTS4S")+COUNTIF(I$66:I$75,"DTS4S1")</f>
        <v>7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$66:J$75,"D")+COUNTIF(J$66:J$75,"DT")+COUNTIF(J$66:J$75,"DTS")+COUNTIF(J$66:J$75,"DTS1")+COUNTIF(J$66:J$75,"DTSDS")+COUNTIF(J$66:J$75,"DTSDS1")+COUNTIF(J$66:J$75,"DTS5S")+COUNTIF(J$66:J$75,"DTS5S1")+COUNTIF(J$66:J$75,"S")+COUNTIF(J$66:J$75,"DTS4S")+COUNTIF(J$66:J$75,"DTS4S1")</f>
        <v>7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$66:K$75,"D")+COUNTIF(K$66:K$75,"DT")+COUNTIF(K$66:K$75,"DTS")+COUNTIF(K$66:K$75,"DTS1")+COUNTIF(K$66:K$75,"DTSDS")+COUNTIF(K$66:K$75,"DTSDS1")+COUNTIF(K$66:K$75,"DTS5S")+COUNTIF(K$66:K$75,"DTS5S1")+COUNTIF(K$66:K$75,"S")+COUNTIF(K$66:K$75,"DTS4S")+COUNTIF(K$66:K$75,"DTS4S1")</f>
        <v>7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$66:L$75,"D")+COUNTIF(L$66:L$75,"DT")+COUNTIF(L$66:L$75,"DTS")+COUNTIF(L$66:L$75,"DTS1")+COUNTIF(L$66:L$75,"DTSDS")+COUNTIF(L$66:L$75,"DTSDS1")+COUNTIF(L$66:L$75,"DTS5S")+COUNTIF(L$66:L$75,"DTS5S1")+COUNTIF(L$66:L$75,"S")+COUNTIF(L$66:L$75,"DTS4S")+COUNTIF(L$66:L$75,"DTS4S1")</f>
        <v>7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$66:M$75,"D")+COUNTIF(M$66:M$75,"DT")+COUNTIF(M$66:M$75,"DTS")+COUNTIF(M$66:M$75,"DTS1")+COUNTIF(M$66:M$75,"DTSDS")+COUNTIF(M$66:M$75,"DTSDS1")+COUNTIF(M$66:M$75,"DTS5S")+COUNTIF(M$66:M$75,"DTS5S1")+COUNTIF(M$66:M$75,"S")+COUNTIF(M$66:M$75,"DTS4S")+COUNTIF(M$66:M$75,"DTS4S1")</f>
        <v>7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$66:N$75,"D")+COUNTIF(N$66:N$75,"DT")+COUNTIF(N$66:N$75,"DTS")+COUNTIF(N$66:N$75,"DTS1")+COUNTIF(N$66:N$75,"DTSDS")+COUNTIF(N$66:N$75,"DTSDS1")+COUNTIF(N$66:N$75,"DTS5S")+COUNTIF(N$66:N$75,"DTS5S1")+COUNTIF(N$66:N$75,"S")+COUNTIF(N$66:N$75,"DTS4S")+COUNTIF(N$66:N$75,"DTS4S1")</f>
        <v>7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$66:O$75,"D")+COUNTIF(O$66:O$75,"DT")+COUNTIF(O$66:O$75,"DTS")+COUNTIF(O$66:O$75,"DTS1")+COUNTIF(O$66:O$75,"DTSDS")+COUNTIF(O$66:O$75,"DTSDS1")+COUNTIF(O$66:O$75,"DTS5S")+COUNTIF(O$66:O$75,"DTS5S1")+COUNTIF(O$66:O$75,"S")+COUNTIF(O$66:O$75,"DTS4S")+COUNTIF(O$66:O$75,"DTS4S1")</f>
        <v>7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$66:P$75,"D")+COUNTIF(P$66:P$75,"DT")+COUNTIF(P$66:P$75,"DTS")+COUNTIF(P$66:P$75,"DTS1")+COUNTIF(P$66:P$75,"DTSDS")+COUNTIF(P$66:P$75,"DTSDS1")+COUNTIF(P$66:P$75,"DTS5S")+COUNTIF(P$66:P$75,"DTS5S1")+COUNTIF(P$66:P$75,"S")+COUNTIF(P$66:P$75,"DTS4S")+COUNTIF(P$66:P$75,"DTS4S1")</f>
        <v>7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$66:Q$75,"D")+COUNTIF(Q$66:Q$75,"DT")+COUNTIF(Q$66:Q$75,"DTS")+COUNTIF(Q$66:Q$75,"DTS1")+COUNTIF(Q$66:Q$75,"DTSDS")+COUNTIF(Q$66:Q$75,"DTSDS1")+COUNTIF(Q$66:Q$75,"DTS5S")+COUNTIF(Q$66:Q$75,"DTS5S1")+COUNTIF(Q$66:Q$75,"S")+COUNTIF(Q$66:Q$75,"DTS4S")+COUNTIF(Q$66:Q$75,"DTS4S1")</f>
        <v>7</v>
      </c>
      <c r="R4" s="853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$66:R$75,"D")+COUNTIF(R$66:R$75,"DT")+COUNTIF(R$66:R$75,"DTS")+COUNTIF(R$66:R$75,"DTS1")+COUNTIF(R$66:R$75,"DTSDS")+COUNTIF(R$66:R$75,"DTSDS1")+COUNTIF(R$66:R$75,"DTS5S")+COUNTIF(R$66:R$75,"DTS5S1")+COUNTIF(R$66:R$75,"S")+COUNTIF(R$66:R$75,"DTS4S")+COUNTIF(R$66:R$75,"DTS4S1")</f>
        <v>8</v>
      </c>
      <c r="S4" s="422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$66:S$75,"D")+COUNTIF(S$66:S$75,"DT")+COUNTIF(S$66:S$75,"DTS")+COUNTIF(S$66:S$75,"DTS1")+COUNTIF(S$66:S$75,"DTSDS")+COUNTIF(S$66:S$75,"DTSDS1")+COUNTIF(S$66:S$75,"DTS5S")+COUNTIF(S$66:S$75,"DTS5S1")+COUNTIF(S$66:S$75,"S")+COUNTIF(S$66:S$75,"DTS4S")+COUNTIF(S$66:S$75,"DTS4S1")</f>
        <v>7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$66:T$75,"D")+COUNTIF(T$66:T$75,"DT")+COUNTIF(T$66:T$75,"DTS")+COUNTIF(T$66:T$75,"DTS1")+COUNTIF(T$66:T$75,"DTSDS")+COUNTIF(T$66:T$75,"DTSDS1")+COUNTIF(T$66:T$75,"DTS5S")+COUNTIF(T$66:T$75,"DTS5S1")+COUNTIF(T$66:T$75,"S")+COUNTIF(T$66:T$75,"DTS4S")+COUNTIF(T$66:T$75,"DTS4S1")</f>
        <v>8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$66:U$75,"D")+COUNTIF(U$66:U$75,"DT")+COUNTIF(U$66:U$75,"DTS")+COUNTIF(U$66:U$75,"DTS1")+COUNTIF(U$66:U$75,"DTSDS")+COUNTIF(U$66:U$75,"DTSDS1")+COUNTIF(U$66:U$75,"DTS5S")+COUNTIF(U$66:U$75,"DTS5S1")+COUNTIF(U$66:U$75,"S")+COUNTIF(U$66:U$75,"DTS4S")+COUNTIF(U$66:U$75,"DTS4S1")</f>
        <v>7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$66:V$75,"D")+COUNTIF(V$66:V$75,"DT")+COUNTIF(V$66:V$75,"DTS")+COUNTIF(V$66:V$75,"DTS1")+COUNTIF(V$66:V$75,"DTSDS")+COUNTIF(V$66:V$75,"DTSDS1")+COUNTIF(V$66:V$75,"DTS5S")+COUNTIF(V$66:V$75,"DTS5S1")+COUNTIF(V$66:V$75,"S")+COUNTIF(V$66:V$75,"DTS4S")+COUNTIF(V$66:V$75,"DTS4S1")</f>
        <v>6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$66:W$75,"D")+COUNTIF(W$66:W$75,"DT")+COUNTIF(W$66:W$75,"DTS")+COUNTIF(W$66:W$75,"DTS1")+COUNTIF(W$66:W$75,"DTSDS")+COUNTIF(W$66:W$75,"DTSDS1")+COUNTIF(W$66:W$75,"DTS5S")+COUNTIF(W$66:W$75,"DTS5S1")+COUNTIF(W$66:W$75,"S")+COUNTIF(W$66:W$75,"DTS4S")+COUNTIF(W$66:W$75,"DTS4S1")</f>
        <v>6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$66:X$75,"D")+COUNTIF(X$66:X$75,"DT")+COUNTIF(X$66:X$75,"DTS")+COUNTIF(X$66:X$75,"DTS1")+COUNTIF(X$66:X$75,"DTSDS")+COUNTIF(X$66:X$75,"DTSDS1")+COUNTIF(X$66:X$75,"DTS5S")+COUNTIF(X$66:X$75,"DTS5S1")+COUNTIF(X$66:X$75,"S")+COUNTIF(X$66:X$75,"DTS4S")+COUNTIF(X$66:X$75,"DTS4S1")</f>
        <v>8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$66:Y$75,"D")+COUNTIF(Y$66:Y$75,"DT")+COUNTIF(Y$66:Y$75,"DTS")+COUNTIF(Y$66:Y$75,"DTS1")+COUNTIF(Y$66:Y$75,"DTSDS")+COUNTIF(Y$66:Y$75,"DTSDS1")+COUNTIF(Y$66:Y$75,"DTS5S")+COUNTIF(Y$66:Y$75,"DTS5S1")+COUNTIF(Y$66:Y$75,"S")+COUNTIF(Y$66:Y$75,"DTS4S")+COUNTIF(Y$66:Y$75,"DTS4S1")</f>
        <v>8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$66:Z$75,"D")+COUNTIF(Z$66:Z$75,"DT")+COUNTIF(Z$66:Z$75,"DTS")+COUNTIF(Z$66:Z$75,"DTS1")+COUNTIF(Z$66:Z$75,"DTSDS")+COUNTIF(Z$66:Z$75,"DTSDS1")+COUNTIF(Z$66:Z$75,"DTS5S")+COUNTIF(Z$66:Z$75,"DTS5S1")+COUNTIF(Z$66:Z$75,"S")+COUNTIF(Z$66:Z$75,"DTS4S")+COUNTIF(Z$66:Z$75,"DTS4S1")</f>
        <v>7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$66:AA$75,"D")+COUNTIF(AA$66:AA$75,"DT")+COUNTIF(AA$66:AA$75,"DTS")+COUNTIF(AA$66:AA$75,"DTS1")+COUNTIF(AA$66:AA$75,"DTSDS")+COUNTIF(AA$66:AA$75,"DTSDS1")+COUNTIF(AA$66:AA$75,"DTS5S")+COUNTIF(AA$66:AA$75,"DTS5S1")+COUNTIF(AA$66:AA$75,"S")+COUNTIF(AA$66:AA$75,"DTS4S")+COUNTIF(AA$66:AA$75,"DTS4S1")</f>
        <v>7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$66:AB$75,"D")+COUNTIF(AB$66:AB$75,"DT")+COUNTIF(AB$66:AB$75,"DTS")+COUNTIF(AB$66:AB$75,"DTS1")+COUNTIF(AB$66:AB$75,"DTSDS")+COUNTIF(AB$66:AB$75,"DTSDS1")+COUNTIF(AB$66:AB$75,"DTS5S")+COUNTIF(AB$66:AB$75,"DTS5S1")+COUNTIF(AB$66:AB$75,"S")+COUNTIF(AB$66:AB$75,"DTS4S")+COUNTIF(AB$66:AB$75,"DTS4S1")</f>
        <v>6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$66:AC$75,"D")+COUNTIF(AC$66:AC$75,"DT")+COUNTIF(AC$66:AC$75,"DTS")+COUNTIF(AC$66:AC$75,"DTS1")+COUNTIF(AC$66:AC$75,"DTSDS")+COUNTIF(AC$66:AC$75,"DTSDS1")+COUNTIF(AC$66:AC$75,"DTS5S")+COUNTIF(AC$66:AC$75,"DTS5S1")+COUNTIF(AC$66:AC$75,"S")+COUNTIF(AC$66:AC$75,"DTS4S")+COUNTIF(AC$66:AC$75,"DTS4S1")</f>
        <v>7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$66:AD$75,"D")+COUNTIF(AD$66:AD$75,"DT")+COUNTIF(AD$66:AD$75,"DTS")+COUNTIF(AD$66:AD$75,"DTS1")+COUNTIF(AD$66:AD$75,"DTSDS")+COUNTIF(AD$66:AD$75,"DTSDS1")+COUNTIF(AD$66:AD$75,"DTS5S")+COUNTIF(AD$66:AD$75,"DTS5S1")+COUNTIF(AD$66:AD$75,"S")+COUNTIF(AD$66:AD$75,"DTS4S")+COUNTIF(AD$66:AD$75,"DTS4S1")</f>
        <v>8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$66:AE$75,"D")+COUNTIF(AE$66:AE$75,"DT")+COUNTIF(AE$66:AE$75,"DTS")+COUNTIF(AE$66:AE$75,"DTS1")+COUNTIF(AE$66:AE$75,"DTSDS")+COUNTIF(AE$66:AE$75,"DTSDS1")+COUNTIF(AE$66:AE$75,"DTS5S")+COUNTIF(AE$66:AE$75,"DTS5S1")+COUNTIF(AE$66:AE$75,"S")+COUNTIF(AE$66:AE$75,"DTS4S")+COUNTIF(AE$66:AE$75,"DTS4S1")</f>
        <v>8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$66:AF$75,"D")+COUNTIF(AF$66:AF$75,"DT")+COUNTIF(AF$66:AF$75,"DTS")+COUNTIF(AF$66:AF$75,"DTS1")+COUNTIF(AF$66:AF$75,"DTSDS")+COUNTIF(AF$66:AF$75,"DTSDS1")+COUNTIF(AF$66:AF$75,"DTS5S")+COUNTIF(AF$66:AF$75,"DTS5S1")+COUNTIF(AF$66:AF$75,"S")+COUNTIF(AF$66:AF$75,"DTS4S")+COUNTIF(AF$66:AF$75,"DTS4S1")</f>
        <v>0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$66:AG$75,"D")+COUNTIF(AG$66:AG$75,"DT")+COUNTIF(AG$66:AG$75,"DTS")+COUNTIF(AG$66:AG$75,"DTS1")+COUNTIF(AG$66:AG$75,"DTSDS")+COUNTIF(AG$66:AG$75,"DTSDS1")+COUNTIF(AG$66:AG$75,"DTS5S")+COUNTIF(AG$66:AG$75,"DTS5S1")+COUNTIF(AG$66:AG$75,"S")+COUNTIF(AG$66:AG$75,"DTS4S")+COUNTIF(AG$66:AG$75,"DTS4S1")</f>
        <v>0</v>
      </c>
      <c r="AH4" s="140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$66:AH$75,"D")+COUNTIF(AH$66:AH$75,"DT")+COUNTIF(AH$66:AH$75,"DTS")+COUNTIF(AH$66:AH$75,"DTS1")+COUNTIF(AH$66:AH$75,"DTSDS")+COUNTIF(AH$66:AH$75,"DTSDS1")+COUNTIF(AH$66:AH$75,"DTS5S")+COUNTIF(AH$66:AH$75,"DTS5S1")+COUNTIF(AH$66:AH$75,"S")+COUNTIF(AH$66:AH$75,"DTS4S")+COUNTIF(AH$66:AH$75,"DTS4S1")</f>
        <v>0</v>
      </c>
      <c r="AI4" s="12"/>
      <c r="AJ4" s="36"/>
      <c r="AK4" s="36"/>
      <c r="AL4" s="36"/>
      <c r="AM4" s="36"/>
      <c r="AN4" s="36"/>
      <c r="AO4" s="36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6"/>
      <c r="BB4" s="508"/>
      <c r="BC4" s="579"/>
      <c r="BD4" s="578"/>
      <c r="BE4" s="580"/>
      <c r="BF4" s="581"/>
      <c r="BG4" s="581"/>
      <c r="BH4" s="581"/>
      <c r="BI4" s="581"/>
      <c r="BJ4" s="581"/>
      <c r="BK4" s="582"/>
      <c r="BL4" s="578"/>
      <c r="BM4" s="578"/>
      <c r="BN4" s="578"/>
      <c r="BO4" s="578"/>
      <c r="BP4" s="578"/>
      <c r="BQ4" s="578"/>
      <c r="BR4" s="578"/>
      <c r="BS4" s="578"/>
      <c r="BT4" s="578"/>
      <c r="BU4" s="578"/>
    </row>
    <row r="5" spans="1:93" x14ac:dyDescent="0.25">
      <c r="A5" s="504"/>
      <c r="B5" s="505"/>
      <c r="C5" s="506"/>
      <c r="D5" s="822">
        <f t="shared" ref="D5:AH5" si="0">+D2+D3+D4</f>
        <v>13</v>
      </c>
      <c r="E5" s="822">
        <f t="shared" si="0"/>
        <v>13</v>
      </c>
      <c r="F5" s="822">
        <f t="shared" si="0"/>
        <v>13</v>
      </c>
      <c r="G5" s="822">
        <f t="shared" si="0"/>
        <v>13</v>
      </c>
      <c r="H5" s="822">
        <f t="shared" si="0"/>
        <v>13</v>
      </c>
      <c r="I5" s="822">
        <f t="shared" si="0"/>
        <v>12</v>
      </c>
      <c r="J5" s="822">
        <f t="shared" si="0"/>
        <v>13</v>
      </c>
      <c r="K5" s="822">
        <f t="shared" si="0"/>
        <v>13</v>
      </c>
      <c r="L5" s="822">
        <f t="shared" si="0"/>
        <v>13</v>
      </c>
      <c r="M5" s="822">
        <f t="shared" si="0"/>
        <v>12</v>
      </c>
      <c r="N5" s="822">
        <f t="shared" si="0"/>
        <v>13</v>
      </c>
      <c r="O5" s="822">
        <f t="shared" si="0"/>
        <v>13</v>
      </c>
      <c r="P5" s="822">
        <f t="shared" si="0"/>
        <v>13</v>
      </c>
      <c r="Q5" s="822">
        <f t="shared" si="0"/>
        <v>13</v>
      </c>
      <c r="R5" s="944">
        <f t="shared" si="0"/>
        <v>13</v>
      </c>
      <c r="S5" s="948">
        <f t="shared" si="0"/>
        <v>13</v>
      </c>
      <c r="T5" s="822">
        <f t="shared" si="0"/>
        <v>13</v>
      </c>
      <c r="U5" s="822">
        <f t="shared" si="0"/>
        <v>13</v>
      </c>
      <c r="V5" s="822">
        <f t="shared" si="0"/>
        <v>13</v>
      </c>
      <c r="W5" s="822">
        <f t="shared" si="0"/>
        <v>13</v>
      </c>
      <c r="X5" s="822">
        <f t="shared" si="0"/>
        <v>13</v>
      </c>
      <c r="Y5" s="822">
        <f t="shared" si="0"/>
        <v>13</v>
      </c>
      <c r="Z5" s="822">
        <f t="shared" si="0"/>
        <v>13</v>
      </c>
      <c r="AA5" s="822">
        <f t="shared" si="0"/>
        <v>13</v>
      </c>
      <c r="AB5" s="822">
        <f t="shared" si="0"/>
        <v>13</v>
      </c>
      <c r="AC5" s="822">
        <f t="shared" si="0"/>
        <v>12</v>
      </c>
      <c r="AD5" s="822">
        <f t="shared" si="0"/>
        <v>13</v>
      </c>
      <c r="AE5" s="822">
        <f t="shared" si="0"/>
        <v>13</v>
      </c>
      <c r="AF5" s="822">
        <f t="shared" si="0"/>
        <v>0</v>
      </c>
      <c r="AG5" s="822">
        <f t="shared" si="0"/>
        <v>0</v>
      </c>
      <c r="AH5" s="949">
        <f t="shared" si="0"/>
        <v>0</v>
      </c>
      <c r="AI5" s="8"/>
      <c r="AJ5" s="548"/>
      <c r="AK5" s="548"/>
      <c r="AL5" s="548"/>
      <c r="AM5" s="548"/>
      <c r="AN5" s="548"/>
      <c r="AO5" s="548"/>
      <c r="AP5" s="548"/>
      <c r="AQ5" s="548"/>
      <c r="AR5" s="502"/>
      <c r="AS5" s="503"/>
      <c r="AT5" s="503"/>
      <c r="AU5" s="503"/>
      <c r="AV5" s="503"/>
      <c r="AW5" s="503"/>
      <c r="AX5" s="503"/>
      <c r="AY5" s="503"/>
      <c r="AZ5" s="46"/>
      <c r="BA5" s="548"/>
      <c r="BB5" s="39"/>
      <c r="BC5" s="39"/>
      <c r="BD5" s="548"/>
      <c r="BE5" s="39"/>
      <c r="BF5" s="548"/>
      <c r="BG5" s="548"/>
      <c r="BH5" s="548"/>
      <c r="BI5" s="548"/>
      <c r="BJ5" s="548"/>
      <c r="BK5" s="548"/>
      <c r="BL5" s="548"/>
      <c r="BM5" s="548"/>
      <c r="BN5" s="548"/>
      <c r="BO5" s="548"/>
      <c r="BP5" s="548"/>
      <c r="BQ5" s="548"/>
      <c r="BR5" s="548"/>
      <c r="BS5" s="548"/>
      <c r="BT5" s="548"/>
      <c r="BU5" s="548"/>
      <c r="BV5" s="40"/>
      <c r="BW5" s="40"/>
    </row>
    <row r="6" spans="1:93" ht="17.100000000000001" customHeight="1" x14ac:dyDescent="0.25">
      <c r="A6" s="509" t="s">
        <v>4</v>
      </c>
      <c r="B6" s="41" t="s">
        <v>1</v>
      </c>
      <c r="C6" s="42">
        <v>1</v>
      </c>
      <c r="D6" s="4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$3307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1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$3307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2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$3307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2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$3307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$3307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$3307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2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$3307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$3307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$3307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$3307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2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$3307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2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$3307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$3307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$3307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1</v>
      </c>
      <c r="R6" s="853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$3307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422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$3307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1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$3307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1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$3307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1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$3307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1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$3307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1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$3307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2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$3307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2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$3307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$3307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1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$3307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1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$3307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1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$3307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1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$3307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1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$3307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0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$3307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0</v>
      </c>
      <c r="AH6" s="140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$3307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0</v>
      </c>
      <c r="AI6" s="12"/>
      <c r="AJ6" s="36"/>
      <c r="AK6" s="36"/>
      <c r="AL6" s="36"/>
      <c r="AM6" s="36"/>
      <c r="AN6" s="36"/>
      <c r="AO6" s="36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6"/>
      <c r="BB6" s="593">
        <f>12/24</f>
        <v>0.5</v>
      </c>
      <c r="BC6" s="579"/>
      <c r="BD6" s="578"/>
      <c r="BE6" s="580"/>
      <c r="BF6" s="581"/>
      <c r="BG6" s="581"/>
      <c r="BH6" s="581"/>
      <c r="BI6" s="581"/>
      <c r="BJ6" s="581"/>
      <c r="BK6" s="582"/>
      <c r="BL6" s="578"/>
      <c r="BM6" s="578"/>
      <c r="BN6" s="578"/>
      <c r="BO6" s="578"/>
      <c r="BP6" s="578"/>
      <c r="BQ6" s="578"/>
      <c r="BR6" s="578"/>
      <c r="BS6" s="578"/>
      <c r="BT6" s="578"/>
      <c r="BU6" s="578"/>
    </row>
    <row r="7" spans="1:93" ht="17.100000000000001" customHeight="1" x14ac:dyDescent="0.25">
      <c r="A7" s="510"/>
      <c r="B7" s="578" t="s">
        <v>2</v>
      </c>
      <c r="C7" s="35">
        <v>4</v>
      </c>
      <c r="D7" s="4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$65,"N")+COUNTIF(D$61:D$65,"NT")+COUNTIF(D$61:D$65,"NTS")+COUNTIF(D$61:D$65,"NTS1")+COUNTIF(D$61:D$65,"NTSDS")+COUNTIF(D$61:D$65,"NTSDS1")+COUNTIF(D$61:D$65,"NTS5S")+COUNTIF(D$61:D$65,"NTS5S1")+COUNTIF(D$61:D$65,"S")+COUNTIF(D$61:D$65,"NTS4S")+COUNTIF(D$61:D$65,"NTS4S1")</f>
        <v>4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$65,"N")+COUNTIF(E$61:E$65,"NT")+COUNTIF(E$61:E$65,"NTS")+COUNTIF(E$61:E$65,"NTS1")+COUNTIF(E$61:E$65,"NTSDS")+COUNTIF(E$61:E$65,"NTSDS1")+COUNTIF(E$61:E$65,"NTS5S")+COUNTIF(E$61:E$65,"NTS5S1")+COUNTIF(E$61:E$65,"S")+COUNTIF(E$61:E$65,"NTS4S")+COUNTIF(E$61:E$65,"NTS4S1")</f>
        <v>4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$65,"N")+COUNTIF(F$61:F$65,"NT")+COUNTIF(F$61:F$65,"NTS")+COUNTIF(F$61:F$65,"NTS1")+COUNTIF(F$61:F$65,"NTSDS")+COUNTIF(F$61:F$65,"NTSDS1")+COUNTIF(F$61:F$65,"NTS5S")+COUNTIF(F$61:F$65,"NTS5S1")+COUNTIF(F$61:F$65,"S")+COUNTIF(F$61:F$65,"NTS4S")+COUNTIF(F$61:F$65,"NTS4S1")</f>
        <v>3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$65,"N")+COUNTIF(G$61:G$65,"NT")+COUNTIF(G$61:G$65,"NTS")+COUNTIF(G$61:G$65,"NTS1")+COUNTIF(G$61:G$65,"NTSDS")+COUNTIF(G$61:G$65,"NTSDS1")+COUNTIF(G$61:G$65,"NTS5S")+COUNTIF(G$61:G$65,"NTS5S1")+COUNTIF(G$61:G$65,"S")+COUNTIF(G$61:G$65,"NTS4S")+COUNTIF(G$61:G$65,"NTS4S1")</f>
        <v>3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$65,"N")+COUNTIF(H$61:H$65,"NT")+COUNTIF(H$61:H$65,"NTS")+COUNTIF(H$61:H$65,"NTS1")+COUNTIF(H$61:H$65,"NTSDS")+COUNTIF(H$61:H$65,"NTSDS1")+COUNTIF(H$61:H$65,"NTS5S")+COUNTIF(H$61:H$65,"NTS5S1")+COUNTIF(H$61:H$65,"S")+COUNTIF(H$61:H$65,"NTS4S")+COUNTIF(H$61:H$65,"NTS4S1")</f>
        <v>5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$65,"N")+COUNTIF(I$61:I$65,"NT")+COUNTIF(I$61:I$65,"NTS")+COUNTIF(I$61:I$65,"NTS1")+COUNTIF(I$61:I$65,"NTSDS")+COUNTIF(I$61:I$65,"NTSDS1")+COUNTIF(I$61:I$65,"NTS5S")+COUNTIF(I$61:I$65,"NTS5S1")+COUNTIF(I$61:I$65,"S")+COUNTIF(I$61:I$65,"NTS4S")+COUNTIF(I$61:I$65,"NTS4S1")</f>
        <v>4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$65,"N")+COUNTIF(J$61:J$65,"NT")+COUNTIF(J$61:J$65,"NTS")+COUNTIF(J$61:J$65,"NTS1")+COUNTIF(J$61:J$65,"NTSDS")+COUNTIF(J$61:J$65,"NTSDS1")+COUNTIF(J$61:J$65,"NTS5S")+COUNTIF(J$61:J$65,"NTS5S1")+COUNTIF(J$61:J$65,"S")+COUNTIF(J$61:J$65,"NTS4S")+COUNTIF(J$61:J$65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$65,"N")+COUNTIF(K$61:K$65,"NT")+COUNTIF(K$61:K$65,"NTS")+COUNTIF(K$61:K$65,"NTS1")+COUNTIF(K$61:K$65,"NTSDS")+COUNTIF(K$61:K$65,"NTSDS1")+COUNTIF(K$61:K$65,"NTS5S")+COUNTIF(K$61:K$65,"NTS5S1")+COUNTIF(K$61:K$65,"S")+COUNTIF(K$61:K$65,"NTS4S")+COUNTIF(K$61:K$65,"NTS4S1")</f>
        <v>4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$65,"N")+COUNTIF(L$61:L$65,"NT")+COUNTIF(L$61:L$65,"NTS")+COUNTIF(L$61:L$65,"NTS1")+COUNTIF(L$61:L$65,"NTSDS")+COUNTIF(L$61:L$65,"NTSDS1")+COUNTIF(L$61:L$65,"NTS5S")+COUNTIF(L$61:L$65,"NTS5S1")+COUNTIF(L$61:L$65,"S")+COUNTIF(L$61:L$65,"NTS4S")+COUNTIF(L$61:L$65,"NTS4S1")</f>
        <v>5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$65,"N")+COUNTIF(M$61:M$65,"NT")+COUNTIF(M$61:M$65,"NTS")+COUNTIF(M$61:M$65,"NTS1")+COUNTIF(M$61:M$65,"NTSDS")+COUNTIF(M$61:M$65,"NTSDS1")+COUNTIF(M$61:M$65,"NTS5S")+COUNTIF(M$61:M$65,"NTS5S1")+COUNTIF(M$61:M$65,"S")+COUNTIF(M$61:M$65,"NTS4S")+COUNTIF(M$61:M$65,"NTS4S1")</f>
        <v>4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$65,"N")+COUNTIF(N$61:N$65,"NT")+COUNTIF(N$61:N$65,"NTS")+COUNTIF(N$61:N$65,"NTS1")+COUNTIF(N$61:N$65,"NTSDS")+COUNTIF(N$61:N$65,"NTSDS1")+COUNTIF(N$61:N$65,"NTS5S")+COUNTIF(N$61:N$65,"NTS5S1")+COUNTIF(N$61:N$65,"S")+COUNTIF(N$61:N$65,"NTS4S")+COUNTIF(N$61:N$65,"NTS4S1")</f>
        <v>3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$65,"N")+COUNTIF(O$61:O$65,"NT")+COUNTIF(O$61:O$65,"NTS")+COUNTIF(O$61:O$65,"NTS1")+COUNTIF(O$61:O$65,"NTSDS")+COUNTIF(O$61:O$65,"NTSDS1")+COUNTIF(O$61:O$65,"NTS5S")+COUNTIF(O$61:O$65,"NTS5S1")+COUNTIF(O$61:O$65,"S")+COUNTIF(O$61:O$65,"NTS4S")+COUNTIF(O$61:O$65,"NTS4S1")</f>
        <v>4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$65,"N")+COUNTIF(P$61:P$65,"NT")+COUNTIF(P$61:P$65,"NTS")+COUNTIF(P$61:P$65,"NTS1")+COUNTIF(P$61:P$65,"NTSDS")+COUNTIF(P$61:P$65,"NTSDS1")+COUNTIF(P$61:P$65,"NTS5S")+COUNTIF(P$61:P$65,"NTS5S1")+COUNTIF(P$61:P$65,"S")+COUNTIF(P$61:P$65,"NTS4S")+COUNTIF(P$61:P$65,"NTS4S1")</f>
        <v>5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$65,"N")+COUNTIF(Q$61:Q$65,"NT")+COUNTIF(Q$61:Q$65,"NTS")+COUNTIF(Q$61:Q$65,"NTS1")+COUNTIF(Q$61:Q$65,"NTSDS")+COUNTIF(Q$61:Q$65,"NTSDS1")+COUNTIF(Q$61:Q$65,"NTS5S")+COUNTIF(Q$61:Q$65,"NTS5S1")+COUNTIF(Q$61:Q$65,"S")+COUNTIF(Q$61:Q$65,"NTS4S")+COUNTIF(Q$61:Q$65,"NTS4S1")</f>
        <v>3</v>
      </c>
      <c r="R7" s="853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$65,"N")+COUNTIF(R$61:R$65,"NT")+COUNTIF(R$61:R$65,"NTS")+COUNTIF(R$61:R$65,"NTS1")+COUNTIF(R$61:R$65,"NTSDS")+COUNTIF(R$61:R$65,"NTSDS1")+COUNTIF(R$61:R$65,"NTS5S")+COUNTIF(R$61:R$65,"NTS5S1")+COUNTIF(R$61:R$65,"S")+COUNTIF(R$61:R$65,"NTS4S")+COUNTIF(R$61:R$65,"NTS4S1")</f>
        <v>3</v>
      </c>
      <c r="S7" s="422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$65,"N")+COUNTIF(S$61:S$65,"NT")+COUNTIF(S$61:S$65,"NTS")+COUNTIF(S$61:S$65,"NTS1")+COUNTIF(S$61:S$65,"NTSDS")+COUNTIF(S$61:S$65,"NTSDS1")+COUNTIF(S$61:S$65,"NTS5S")+COUNTIF(S$61:S$65,"NTS5S1")+COUNTIF(S$61:S$65,"S")+COUNTIF(S$61:S$65,"NTS4S")+COUNTIF(S$61:S$65,"NTS4S1")</f>
        <v>4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$65,"N")+COUNTIF(T$61:T$65,"NT")+COUNTIF(T$61:T$65,"NTS")+COUNTIF(T$61:T$65,"NTS1")+COUNTIF(T$61:T$65,"NTSDS")+COUNTIF(T$61:T$65,"NTSDS1")+COUNTIF(T$61:T$65,"NTS5S")+COUNTIF(T$61:T$65,"NTS5S1")+COUNTIF(T$61:T$65,"S")+COUNTIF(T$61:T$65,"NTS4S")+COUNTIF(T$61:T$65,"NTS4S1")</f>
        <v>4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$65,"N")+COUNTIF(U$61:U$65,"NT")+COUNTIF(U$61:U$65,"NTS")+COUNTIF(U$61:U$65,"NTS1")+COUNTIF(U$61:U$65,"NTSDS")+COUNTIF(U$61:U$65,"NTSDS1")+COUNTIF(U$61:U$65,"NTS5S")+COUNTIF(U$61:U$65,"NTS5S1")+COUNTIF(U$61:U$65,"S")+COUNTIF(U$61:U$65,"NTS4S")+COUNTIF(U$61:U$65,"NTS4S1")</f>
        <v>4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$65,"N")+COUNTIF(V$61:V$65,"NT")+COUNTIF(V$61:V$65,"NTS")+COUNTIF(V$61:V$65,"NTS1")+COUNTIF(V$61:V$65,"NTSDS")+COUNTIF(V$61:V$65,"NTSDS1")+COUNTIF(V$61:V$65,"NTS5S")+COUNTIF(V$61:V$65,"NTS5S1")+COUNTIF(V$61:V$65,"S")+COUNTIF(V$61:V$65,"NTS4S")+COUNTIF(V$61:V$65,"NTS4S1")</f>
        <v>3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$65,"N")+COUNTIF(W$61:W$65,"NT")+COUNTIF(W$61:W$65,"NTS")+COUNTIF(W$61:W$65,"NTS1")+COUNTIF(W$61:W$65,"NTSDS")+COUNTIF(W$61:W$65,"NTSDS1")+COUNTIF(W$61:W$65,"NTS5S")+COUNTIF(W$61:W$65,"NTS5S1")+COUNTIF(W$61:W$65,"S")+COUNTIF(W$61:W$65,"NTS4S")+COUNTIF(W$61:W$65,"NTS4S1")</f>
        <v>4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$65,"N")+COUNTIF(X$61:X$65,"NT")+COUNTIF(X$61:X$65,"NTS")+COUNTIF(X$61:X$65,"NTS1")+COUNTIF(X$61:X$65,"NTSDS")+COUNTIF(X$61:X$65,"NTSDS1")+COUNTIF(X$61:X$65,"NTS5S")+COUNTIF(X$61:X$65,"NTS5S1")+COUNTIF(X$61:X$65,"S")+COUNTIF(X$61:X$65,"NTS4S")+COUNTIF(X$61:X$65,"NTS4S1")</f>
        <v>3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$65,"N")+COUNTIF(Y$61:Y$65,"NT")+COUNTIF(Y$61:Y$65,"NTS")+COUNTIF(Y$61:Y$65,"NTS1")+COUNTIF(Y$61:Y$65,"NTSDS")+COUNTIF(Y$61:Y$65,"NTSDS1")+COUNTIF(Y$61:Y$65,"NTS5S")+COUNTIF(Y$61:Y$65,"NTS5S1")+COUNTIF(Y$61:Y$65,"S")+COUNTIF(Y$61:Y$65,"NTS4S")+COUNTIF(Y$61:Y$65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$65,"N")+COUNTIF(Z$61:Z$65,"NT")+COUNTIF(Z$61:Z$65,"NTS")+COUNTIF(Z$61:Z$65,"NTS1")+COUNTIF(Z$61:Z$65,"NTSDS")+COUNTIF(Z$61:Z$65,"NTSDS1")+COUNTIF(Z$61:Z$65,"NTS5S")+COUNTIF(Z$61:Z$65,"NTS5S1")+COUNTIF(Z$61:Z$65,"S")+COUNTIF(Z$61:Z$65,"NTS4S")+COUNTIF(Z$61:Z$65,"NTS4S1")</f>
        <v>3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$65,"N")+COUNTIF(AA$61:AA$65,"NT")+COUNTIF(AA$61:AA$65,"NTS")+COUNTIF(AA$61:AA$65,"NTS1")+COUNTIF(AA$61:AA$65,"NTSDS")+COUNTIF(AA$61:AA$65,"NTSDS1")+COUNTIF(AA$61:AA$65,"NTS5S")+COUNTIF(AA$61:AA$65,"NTS5S1")+COUNTIF(AA$61:AA$65,"S")+COUNTIF(AA$61:AA$65,"NTS4S")+COUNTIF(AA$61:AA$65,"NTS4S1")</f>
        <v>4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$65,"N")+COUNTIF(AB$61:AB$65,"NT")+COUNTIF(AB$61:AB$65,"NTS")+COUNTIF(AB$61:AB$65,"NTS1")+COUNTIF(AB$61:AB$65,"NTSDS")+COUNTIF(AB$61:AB$65,"NTSDS1")+COUNTIF(AB$61:AB$65,"NTS5S")+COUNTIF(AB$61:AB$65,"NTS5S1")+COUNTIF(AB$61:AB$65,"S")+COUNTIF(AB$61:AB$65,"NTS4S")+COUNTIF(AB$61:AB$65,"NTS4S1")</f>
        <v>4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$65,"N")+COUNTIF(AC$61:AC$65,"NT")+COUNTIF(AC$61:AC$65,"NTS")+COUNTIF(AC$61:AC$65,"NTS1")+COUNTIF(AC$61:AC$65,"NTSDS")+COUNTIF(AC$61:AC$65,"NTSDS1")+COUNTIF(AC$61:AC$65,"NTS5S")+COUNTIF(AC$61:AC$65,"NTS5S1")+COUNTIF(AC$61:AC$65,"S")+COUNTIF(AC$61:AC$65,"NTS4S")+COUNTIF(AC$61:AC$65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$65,"N")+COUNTIF(AD$61:AD$65,"NT")+COUNTIF(AD$61:AD$65,"NTS")+COUNTIF(AD$61:AD$65,"NTS1")+COUNTIF(AD$61:AD$65,"NTSDS")+COUNTIF(AD$61:AD$65,"NTSDS1")+COUNTIF(AD$61:AD$65,"NTS5S")+COUNTIF(AD$61:AD$65,"NTS5S1")+COUNTIF(AD$61:AD$65,"S")+COUNTIF(AD$61:AD$65,"NTS4S")+COUNTIF(AD$61:AD$65,"NTS4S1")</f>
        <v>4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$65,"N")+COUNTIF(AE$61:AE$65,"NT")+COUNTIF(AE$61:AE$65,"NTS")+COUNTIF(AE$61:AE$65,"NTS1")+COUNTIF(AE$61:AE$65,"NTSDS")+COUNTIF(AE$61:AE$65,"NTSDS1")+COUNTIF(AE$61:AE$65,"NTS5S")+COUNTIF(AE$61:AE$65,"NTS5S1")+COUNTIF(AE$61:AE$65,"S")+COUNTIF(AE$61:AE$65,"NTS4S")+COUNTIF(AE$61:AE$65,"NTS4S1")</f>
        <v>4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$65,"N")+COUNTIF(AF$61:AF$65,"NT")+COUNTIF(AF$61:AF$65,"NTS")+COUNTIF(AF$61:AF$65,"NTS1")+COUNTIF(AF$61:AF$65,"NTSDS")+COUNTIF(AF$61:AF$65,"NTSDS1")+COUNTIF(AF$61:AF$65,"NTS5S")+COUNTIF(AF$61:AF$65,"NTS5S1")+COUNTIF(AF$61:AF$65,"S")+COUNTIF(AF$61:AF$65,"NTS4S")+COUNTIF(AF$61:AF$65,"NTS4S1")</f>
        <v>0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$65,"N")+COUNTIF(AG$61:AG$65,"NT")+COUNTIF(AG$61:AG$65,"NTS")+COUNTIF(AG$61:AG$65,"NTS1")+COUNTIF(AG$61:AG$65,"NTSDS")+COUNTIF(AG$61:AG$65,"NTSDS1")+COUNTIF(AG$61:AG$65,"NTS5S")+COUNTIF(AG$61:AG$65,"NTS5S1")+COUNTIF(AG$61:AG$65,"S")+COUNTIF(AG$61:AG$65,"NTS4S")+COUNTIF(AG$61:AG$65,"NTS4S1")</f>
        <v>0</v>
      </c>
      <c r="AH7" s="140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$65,"N")+COUNTIF(AH$61:AH$65,"NT")+COUNTIF(AH$61:AH$65,"NTS")+COUNTIF(AH$61:AH$65,"NTS1")+COUNTIF(AH$61:AH$65,"NTSDS")+COUNTIF(AH$61:AH$65,"NTSDS1")+COUNTIF(AH$61:AH$65,"NTS5S")+COUNTIF(AH$61:AH$65,"NTS5S1")+COUNTIF(AH$61:AH$65,"S")+COUNTIF(AH$61:AH$65,"NTS4S")+COUNTIF(AH$61:AH$65,"NTS4S1")</f>
        <v>0</v>
      </c>
      <c r="AI7" s="12"/>
      <c r="AJ7" s="36"/>
      <c r="AK7" s="36"/>
      <c r="AL7" s="36"/>
      <c r="AM7" s="36"/>
      <c r="AN7" s="36"/>
      <c r="AO7" s="36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6"/>
      <c r="BB7" s="507"/>
      <c r="BC7" s="579"/>
      <c r="BD7" s="578"/>
      <c r="BE7" s="580"/>
      <c r="BF7" s="581"/>
      <c r="BG7" s="581"/>
      <c r="BH7" s="581"/>
      <c r="BI7" s="581"/>
      <c r="BJ7" s="581"/>
      <c r="BK7" s="582"/>
      <c r="BL7" s="578"/>
      <c r="BM7" s="578"/>
      <c r="BN7" s="578"/>
      <c r="BO7" s="578"/>
      <c r="BP7" s="578"/>
      <c r="BQ7" s="578"/>
      <c r="BR7" s="578"/>
      <c r="BS7" s="578"/>
      <c r="BT7" s="578"/>
      <c r="BU7" s="578"/>
    </row>
    <row r="8" spans="1:93" ht="17.100000000000001" customHeight="1" thickBot="1" x14ac:dyDescent="0.3">
      <c r="A8" s="511"/>
      <c r="B8" s="578" t="s">
        <v>3</v>
      </c>
      <c r="C8" s="35">
        <v>8</v>
      </c>
      <c r="D8" s="4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$66:D$75,"N")+COUNTIF(D$66:D$75,"NT")+COUNTIF(D$66:D$75,"NTS")+COUNTIF(D$66:D$75,"NTS1")+COUNTIF(D$66:D$75,"NTSDS")+COUNTIF(D$66:D$75,"NTSDS1")+COUNTIF(D$66:D$75,"NTS5S")+COUNTIF(D$66:D$75,"NTS5S1")+COUNTIF(D$66:D$75,"S")+COUNTIF(D$66:D$75,"NTS4S")+COUNTIF(D$66:D$75,"NTS4S1")</f>
        <v>8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$66:E$75,"N")+COUNTIF(E$66:E$75,"NT")+COUNTIF(E$66:E$75,"NTS")+COUNTIF(E$66:E$75,"NTS1")+COUNTIF(E$66:E$75,"NTSDS")+COUNTIF(E$66:E$75,"NTSDS1")+COUNTIF(E$66:E$75,"NTS5S")+COUNTIF(E$66:E$75,"NTS5S1")+COUNTIF(E$66:E$75,"S")+COUNTIF(E$66:E$75,"NTS4S")+COUNTIF(E$66:E$75,"NTS4S1")</f>
        <v>7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$66:F$75,"N")+COUNTIF(F$66:F$75,"NT")+COUNTIF(F$66:F$75,"NTS")+COUNTIF(F$66:F$75,"NTS1")+COUNTIF(F$66:F$75,"NTSDS")+COUNTIF(F$66:F$75,"NTSDS1")+COUNTIF(F$66:F$75,"NTS5S")+COUNTIF(F$66:F$75,"NTS5S1")+COUNTIF(F$66:F$75,"S")+COUNTIF(F$66:F$75,"NTS4S")+COUNTIF(F$66:F$75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$66:G$75,"N")+COUNTIF(G$66:G$75,"NT")+COUNTIF(G$66:G$75,"NTS")+COUNTIF(G$66:G$75,"NTS1")+COUNTIF(G$66:G$75,"NTSDS")+COUNTIF(G$66:G$75,"NTSDS1")+COUNTIF(G$66:G$75,"NTS5S")+COUNTIF(G$66:G$75,"NTS5S1")+COUNTIF(G$66:G$75,"S")+COUNTIF(G$66:G$75,"NTS4S")+COUNTIF(G$66:G$75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$66:H$75,"N")+COUNTIF(H$66:H$75,"NT")+COUNTIF(H$66:H$75,"NTS")+COUNTIF(H$66:H$75,"NTS1")+COUNTIF(H$66:H$75,"NTSDS")+COUNTIF(H$66:H$75,"NTSDS1")+COUNTIF(H$66:H$75,"NTS5S")+COUNTIF(H$66:H$75,"NTS5S1")+COUNTIF(H$66:H$75,"S")+COUNTIF(H$66:H$75,"NTS4S")+COUNTIF(H$66:H$75,"NTS4S1")</f>
        <v>7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$66:I$75,"N")+COUNTIF(I$66:I$75,"NT")+COUNTIF(I$66:I$75,"NTS")+COUNTIF(I$66:I$75,"NTS1")+COUNTIF(I$66:I$75,"NTSDS")+COUNTIF(I$66:I$75,"NTSDS1")+COUNTIF(I$66:I$75,"NTS5S")+COUNTIF(I$66:I$75,"NTS5S1")+COUNTIF(I$66:I$75,"S")+COUNTIF(I$66:I$75,"NTS4S")+COUNTIF(I$66:I$75,"NTS4S1")</f>
        <v>7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$66:J$75,"N")+COUNTIF(J$66:J$75,"NT")+COUNTIF(J$66:J$75,"NTS")+COUNTIF(J$66:J$75,"NTS1")+COUNTIF(J$66:J$75,"NTSDS")+COUNTIF(J$66:J$75,"NTSDS1")+COUNTIF(J$66:J$75,"NTS5S")+COUNTIF(J$66:J$75,"NTS5S1")+COUNTIF(J$66:J$75,"S")+COUNTIF(J$66:J$75,"NTS4S")+COUNTIF(J$66:J$75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$66:K$75,"N")+COUNTIF(K$66:K$75,"NT")+COUNTIF(K$66:K$75,"NTS")+COUNTIF(K$66:K$75,"NTS1")+COUNTIF(K$66:K$75,"NTSDS")+COUNTIF(K$66:K$75,"NTSDS1")+COUNTIF(K$66:K$75,"NTS5S")+COUNTIF(K$66:K$75,"NTS5S1")+COUNTIF(K$66:K$75,"S")+COUNTIF(K$66:K$75,"NTS4S")+COUNTIF(K$66:K$75,"NTS4S1")</f>
        <v>8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$66:L$75,"N")+COUNTIF(L$66:L$75,"NT")+COUNTIF(L$66:L$75,"NTS")+COUNTIF(L$66:L$75,"NTS1")+COUNTIF(L$66:L$75,"NTSDS")+COUNTIF(L$66:L$75,"NTSDS1")+COUNTIF(L$66:L$75,"NTS5S")+COUNTIF(L$66:L$75,"NTS5S1")+COUNTIF(L$66:L$75,"S")+COUNTIF(L$66:L$75,"NTS4S")+COUNTIF(L$66:L$75,"NTS4S1")</f>
        <v>7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$66:M$75,"N")+COUNTIF(M$66:M$75,"NT")+COUNTIF(M$66:M$75,"NTS")+COUNTIF(M$66:M$75,"NTS1")+COUNTIF(M$66:M$75,"NTSDS")+COUNTIF(M$66:M$75,"NTSDS1")+COUNTIF(M$66:M$75,"NTS5S")+COUNTIF(M$66:M$75,"NTS5S1")+COUNTIF(M$66:M$75,"S")+COUNTIF(M$66:M$75,"NTS4S")+COUNTIF(M$66:M$75,"NTS4S1")</f>
        <v>7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$66:N$75,"N")+COUNTIF(N$66:N$75,"NT")+COUNTIF(N$66:N$75,"NTS")+COUNTIF(N$66:N$75,"NTS1")+COUNTIF(N$66:N$75,"NTSDS")+COUNTIF(N$66:N$75,"NTSDS1")+COUNTIF(N$66:N$75,"NTS5S")+COUNTIF(N$66:N$75,"NTS5S1")+COUNTIF(N$66:N$75,"S")+COUNTIF(N$66:N$75,"NTS4S")+COUNTIF(N$66:N$75,"NTS4S1")</f>
        <v>8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$66:O$75,"N")+COUNTIF(O$66:O$75,"NT")+COUNTIF(O$66:O$75,"NTS")+COUNTIF(O$66:O$75,"NTS1")+COUNTIF(O$66:O$75,"NTSDS")+COUNTIF(O$66:O$75,"NTSDS1")+COUNTIF(O$66:O$75,"NTS5S")+COUNTIF(O$66:O$75,"NTS5S1")+COUNTIF(O$66:O$75,"S")+COUNTIF(O$66:O$75,"NTS4S")+COUNTIF(O$66:O$75,"NTS4S1")</f>
        <v>8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$66:P$75,"N")+COUNTIF(P$66:P$75,"NT")+COUNTIF(P$66:P$75,"NTS")+COUNTIF(P$66:P$75,"NTS1")+COUNTIF(P$66:P$75,"NTSDS")+COUNTIF(P$66:P$75,"NTSDS1")+COUNTIF(P$66:P$75,"NTS5S")+COUNTIF(P$66:P$75,"NTS5S1")+COUNTIF(P$66:P$75,"S")+COUNTIF(P$66:P$75,"NTS4S")+COUNTIF(P$66:P$75,"NTS4S1")</f>
        <v>7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$66:Q$75,"N")+COUNTIF(Q$66:Q$75,"NT")+COUNTIF(Q$66:Q$75,"NTS")+COUNTIF(Q$66:Q$75,"NTS1")+COUNTIF(Q$66:Q$75,"NTSDS")+COUNTIF(Q$66:Q$75,"NTSDS1")+COUNTIF(Q$66:Q$75,"NTS5S")+COUNTIF(Q$66:Q$75,"NTS5S1")+COUNTIF(Q$66:Q$75,"S")+COUNTIF(Q$66:Q$75,"NTS4S")+COUNTIF(Q$66:Q$75,"NTS4S1")</f>
        <v>8</v>
      </c>
      <c r="R8" s="853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$66:R$75,"N")+COUNTIF(R$66:R$75,"NT")+COUNTIF(R$66:R$75,"NTS")+COUNTIF(R$66:R$75,"NTS1")+COUNTIF(R$66:R$75,"NTSDS")+COUNTIF(R$66:R$75,"NTSDS1")+COUNTIF(R$66:R$75,"NTS5S")+COUNTIF(R$66:R$75,"NTS5S1")+COUNTIF(R$66:R$75,"S")+COUNTIF(R$66:R$75,"NTS4S")+COUNTIF(R$66:R$75,"NTS4S1")</f>
        <v>8</v>
      </c>
      <c r="S8" s="422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$66:S$75,"N")+COUNTIF(S$66:S$75,"NT")+COUNTIF(S$66:S$75,"NTS")+COUNTIF(S$66:S$75,"NTS1")+COUNTIF(S$66:S$75,"NTSDS")+COUNTIF(S$66:S$75,"NTSDS1")+COUNTIF(S$66:S$75,"NTS5S")+COUNTIF(S$66:S$75,"NTS5S1")+COUNTIF(S$66:S$75,"S")+COUNTIF(S$66:S$75,"NTS4S")+COUNTIF(S$66:S$75,"NTS4S1")</f>
        <v>8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$66:T$75,"N")+COUNTIF(T$66:T$75,"NT")+COUNTIF(T$66:T$75,"NTS")+COUNTIF(T$66:T$75,"NTS1")+COUNTIF(T$66:T$75,"NTSDS")+COUNTIF(T$66:T$75,"NTSDS1")+COUNTIF(T$66:T$75,"NTS5S")+COUNTIF(T$66:T$75,"NTS5S1")+COUNTIF(T$66:T$75,"S")+COUNTIF(T$66:T$75,"NTS4S")+COUNTIF(T$66:T$75,"NTS4S1")</f>
        <v>8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$66:U$75,"N")+COUNTIF(U$66:U$75,"NT")+COUNTIF(U$66:U$75,"NTS")+COUNTIF(U$66:U$75,"NTS1")+COUNTIF(U$66:U$75,"NTSDS")+COUNTIF(U$66:U$75,"NTSDS1")+COUNTIF(U$66:U$75,"NTS5S")+COUNTIF(U$66:U$75,"NTS5S1")+COUNTIF(U$66:U$75,"S")+COUNTIF(U$66:U$75,"NTS4S")+COUNTIF(U$66:U$75,"NTS4S1")</f>
        <v>8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$66:V$75,"N")+COUNTIF(V$66:V$75,"NT")+COUNTIF(V$66:V$75,"NTS")+COUNTIF(V$66:V$75,"NTS1")+COUNTIF(V$66:V$75,"NTSDS")+COUNTIF(V$66:V$75,"NTSDS1")+COUNTIF(V$66:V$75,"NTS5S")+COUNTIF(V$66:V$75,"NTS5S1")+COUNTIF(V$66:V$75,"S")+COUNTIF(V$66:V$75,"NTS4S")+COUNTIF(V$66:V$75,"NTS4S1")</f>
        <v>8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$66:W$75,"N")+COUNTIF(W$66:W$75,"NT")+COUNTIF(W$66:W$75,"NTS")+COUNTIF(W$66:W$75,"NTS1")+COUNTIF(W$66:W$75,"NTSDS")+COUNTIF(W$66:W$75,"NTSDS1")+COUNTIF(W$66:W$75,"NTS5S")+COUNTIF(W$66:W$75,"NTS5S1")+COUNTIF(W$66:W$75,"S")+COUNTIF(W$66:W$75,"NTS4S")+COUNTIF(W$66:W$75,"NTS4S1")</f>
        <v>8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$66:X$75,"N")+COUNTIF(X$66:X$75,"NT")+COUNTIF(X$66:X$75,"NTS")+COUNTIF(X$66:X$75,"NTS1")+COUNTIF(X$66:X$75,"NTSDS")+COUNTIF(X$66:X$75,"NTSDS1")+COUNTIF(X$66:X$75,"NTS5S")+COUNTIF(X$66:X$75,"NTS5S1")+COUNTIF(X$66:X$75,"S")+COUNTIF(X$66:X$75,"NTS4S")+COUNTIF(X$66:X$75,"NTS4S1")</f>
        <v>8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$66:Y$75,"N")+COUNTIF(Y$66:Y$75,"NT")+COUNTIF(Y$66:Y$75,"NTS")+COUNTIF(Y$66:Y$75,"NTS1")+COUNTIF(Y$66:Y$75,"NTSDS")+COUNTIF(Y$66:Y$75,"NTSDS1")+COUNTIF(Y$66:Y$75,"NTS5S")+COUNTIF(Y$66:Y$75,"NTS5S1")+COUNTIF(Y$66:Y$75,"S")+COUNTIF(Y$66:Y$75,"NTS4S")+COUNTIF(Y$66:Y$75,"NTS4S1")</f>
        <v>7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$66:Z$75,"N")+COUNTIF(Z$66:Z$75,"NT")+COUNTIF(Z$66:Z$75,"NTS")+COUNTIF(Z$66:Z$75,"NTS1")+COUNTIF(Z$66:Z$75,"NTSDS")+COUNTIF(Z$66:Z$75,"NTSDS1")+COUNTIF(Z$66:Z$75,"NTS5S")+COUNTIF(Z$66:Z$75,"NTS5S1")+COUNTIF(Z$66:Z$75,"S")+COUNTIF(Z$66:Z$75,"NTS4S")+COUNTIF(Z$66:Z$75,"NTS4S1")</f>
        <v>8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$66:AA$75,"N")+COUNTIF(AA$66:AA$75,"NT")+COUNTIF(AA$66:AA$75,"NTS")+COUNTIF(AA$66:AA$75,"NTS1")+COUNTIF(AA$66:AA$75,"NTSDS")+COUNTIF(AA$66:AA$75,"NTSDS1")+COUNTIF(AA$66:AA$75,"NTS5S")+COUNTIF(AA$66:AA$75,"NTS5S1")+COUNTIF(AA$66:AA$75,"S")+COUNTIF(AA$66:AA$75,"NTS4S")+COUNTIF(AA$66:AA$75,"NTS4S1")</f>
        <v>8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$66:AB$75,"N")+COUNTIF(AB$66:AB$75,"NT")+COUNTIF(AB$66:AB$75,"NTS")+COUNTIF(AB$66:AB$75,"NTS1")+COUNTIF(AB$66:AB$75,"NTSDS")+COUNTIF(AB$66:AB$75,"NTSDS1")+COUNTIF(AB$66:AB$75,"NTS5S")+COUNTIF(AB$66:AB$75,"NTS5S1")+COUNTIF(AB$66:AB$75,"S")+COUNTIF(AB$66:AB$75,"NTS4S")+COUNTIF(AB$66:AB$75,"NTS4S1")</f>
        <v>8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$66:AC$75,"N")+COUNTIF(AC$66:AC$75,"NT")+COUNTIF(AC$66:AC$75,"NTS")+COUNTIF(AC$66:AC$75,"NTS1")+COUNTIF(AC$66:AC$75,"NTSDS")+COUNTIF(AC$66:AC$75,"NTSDS1")+COUNTIF(AC$66:AC$75,"NTS5S")+COUNTIF(AC$66:AC$75,"NTS5S1")+COUNTIF(AC$66:AC$75,"S")+COUNTIF(AC$66:AC$75,"NTS4S")+COUNTIF(AC$66:AC$75,"NTS4S1")</f>
        <v>8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$66:AD$75,"N")+COUNTIF(AD$66:AD$75,"NT")+COUNTIF(AD$66:AD$75,"NTS")+COUNTIF(AD$66:AD$75,"NTS1")+COUNTIF(AD$66:AD$75,"NTSDS")+COUNTIF(AD$66:AD$75,"NTSDS1")+COUNTIF(AD$66:AD$75,"NTS5S")+COUNTIF(AD$66:AD$75,"NTS5S1")+COUNTIF(AD$66:AD$75,"S")+COUNTIF(AD$66:AD$75,"NTS4S")+COUNTIF(AD$66:AD$75,"NTS4S1")</f>
        <v>7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$66:AE$75,"N")+COUNTIF(AE$66:AE$75,"NT")+COUNTIF(AE$66:AE$75,"NTS")+COUNTIF(AE$66:AE$75,"NTS1")+COUNTIF(AE$66:AE$75,"NTSDS")+COUNTIF(AE$66:AE$75,"NTSDS1")+COUNTIF(AE$66:AE$75,"NTS5S")+COUNTIF(AE$66:AE$75,"NTS5S1")+COUNTIF(AE$66:AE$75,"S")+COUNTIF(AE$66:AE$75,"NTS4S")+COUNTIF(AE$66:AE$75,"NTS4S1")</f>
        <v>8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$66:AF$75,"N")+COUNTIF(AF$66:AF$75,"NT")+COUNTIF(AF$66:AF$75,"NTS")+COUNTIF(AF$66:AF$75,"NTS1")+COUNTIF(AF$66:AF$75,"NTSDS")+COUNTIF(AF$66:AF$75,"NTSDS1")+COUNTIF(AF$66:AF$75,"NTS5S")+COUNTIF(AF$66:AF$75,"NTS5S1")+COUNTIF(AF$66:AF$75,"S")+COUNTIF(AF$66:AF$75,"NTS4S")+COUNTIF(AF$66:AF$75,"NTS4S1")</f>
        <v>0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$66:AG$75,"N")+COUNTIF(AG$66:AG$75,"NT")+COUNTIF(AG$66:AG$75,"NTS")+COUNTIF(AG$66:AG$75,"NTS1")+COUNTIF(AG$66:AG$75,"NTSDS")+COUNTIF(AG$66:AG$75,"NTSDS1")+COUNTIF(AG$66:AG$75,"NTS5S")+COUNTIF(AG$66:AG$75,"NTS5S1")+COUNTIF(AG$66:AG$75,"S")+COUNTIF(AG$66:AG$75,"NTS4S")+COUNTIF(AG$66:AG$75,"NTS4S1")</f>
        <v>0</v>
      </c>
      <c r="AH8" s="140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$66:AH$75,"N")+COUNTIF(AH$66:AH$75,"NT")+COUNTIF(AH$66:AH$75,"NTS")+COUNTIF(AH$66:AH$75,"NTS1")+COUNTIF(AH$66:AH$75,"NTSDS")+COUNTIF(AH$66:AH$75,"NTSDS1")+COUNTIF(AH$66:AH$75,"NTS5S")+COUNTIF(AH$66:AH$75,"NTS5S1")+COUNTIF(AH$66:AH$75,"S")+COUNTIF(AH$66:AH$75,"NTS4S")+COUNTIF(AH$66:AH$75,"NTS4S1")</f>
        <v>0</v>
      </c>
      <c r="AI8" s="12"/>
      <c r="AJ8" s="36"/>
      <c r="AK8" s="36"/>
      <c r="AL8" s="36"/>
      <c r="AM8" s="36"/>
      <c r="AN8" s="36"/>
      <c r="AO8" s="36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6"/>
      <c r="BB8" s="520"/>
      <c r="BC8" s="593"/>
      <c r="BD8" s="578"/>
      <c r="BE8" s="38"/>
      <c r="BF8" s="578"/>
      <c r="BG8" s="578"/>
      <c r="BH8" s="38"/>
      <c r="BI8" s="38"/>
      <c r="BJ8" s="38"/>
      <c r="BK8" s="578"/>
      <c r="BL8" s="578"/>
      <c r="BM8" s="578"/>
      <c r="BN8" s="578"/>
      <c r="BO8" s="578"/>
      <c r="BP8" s="578"/>
      <c r="BQ8" s="38"/>
      <c r="BR8" s="578"/>
      <c r="BS8" s="578"/>
      <c r="BT8" s="578"/>
      <c r="BU8" s="578"/>
    </row>
    <row r="9" spans="1:93" ht="15.75" thickBot="1" x14ac:dyDescent="0.3">
      <c r="A9" s="517"/>
      <c r="B9" s="518"/>
      <c r="C9" s="519"/>
      <c r="D9" s="823">
        <f t="shared" ref="D9:AH9" si="1">+D6+D7+D8</f>
        <v>13</v>
      </c>
      <c r="E9" s="823">
        <f t="shared" si="1"/>
        <v>13</v>
      </c>
      <c r="F9" s="823">
        <f t="shared" si="1"/>
        <v>13</v>
      </c>
      <c r="G9" s="823">
        <f t="shared" si="1"/>
        <v>12</v>
      </c>
      <c r="H9" s="823">
        <f t="shared" si="1"/>
        <v>13</v>
      </c>
      <c r="I9" s="823">
        <f t="shared" si="1"/>
        <v>13</v>
      </c>
      <c r="J9" s="823">
        <f t="shared" si="1"/>
        <v>13</v>
      </c>
      <c r="K9" s="823">
        <f t="shared" si="1"/>
        <v>13</v>
      </c>
      <c r="L9" s="823">
        <f t="shared" si="1"/>
        <v>13</v>
      </c>
      <c r="M9" s="823">
        <f t="shared" si="1"/>
        <v>13</v>
      </c>
      <c r="N9" s="823">
        <f t="shared" si="1"/>
        <v>13</v>
      </c>
      <c r="O9" s="823">
        <f t="shared" si="1"/>
        <v>13</v>
      </c>
      <c r="P9" s="823">
        <f t="shared" si="1"/>
        <v>13</v>
      </c>
      <c r="Q9" s="823">
        <f t="shared" si="1"/>
        <v>12</v>
      </c>
      <c r="R9" s="945">
        <f t="shared" si="1"/>
        <v>12</v>
      </c>
      <c r="S9" s="135">
        <f t="shared" si="1"/>
        <v>13</v>
      </c>
      <c r="T9" s="136">
        <f t="shared" si="1"/>
        <v>13</v>
      </c>
      <c r="U9" s="136">
        <f t="shared" si="1"/>
        <v>13</v>
      </c>
      <c r="V9" s="136">
        <f t="shared" si="1"/>
        <v>12</v>
      </c>
      <c r="W9" s="136">
        <f t="shared" si="1"/>
        <v>13</v>
      </c>
      <c r="X9" s="136">
        <f t="shared" si="1"/>
        <v>13</v>
      </c>
      <c r="Y9" s="136">
        <f t="shared" si="1"/>
        <v>13</v>
      </c>
      <c r="Z9" s="136">
        <f t="shared" si="1"/>
        <v>12</v>
      </c>
      <c r="AA9" s="136">
        <f t="shared" si="1"/>
        <v>13</v>
      </c>
      <c r="AB9" s="136">
        <f t="shared" si="1"/>
        <v>13</v>
      </c>
      <c r="AC9" s="136">
        <f t="shared" si="1"/>
        <v>13</v>
      </c>
      <c r="AD9" s="136">
        <f t="shared" si="1"/>
        <v>12</v>
      </c>
      <c r="AE9" s="136">
        <f t="shared" si="1"/>
        <v>13</v>
      </c>
      <c r="AF9" s="136">
        <f t="shared" si="1"/>
        <v>0</v>
      </c>
      <c r="AG9" s="136">
        <f t="shared" si="1"/>
        <v>0</v>
      </c>
      <c r="AH9" s="248">
        <f t="shared" si="1"/>
        <v>0</v>
      </c>
      <c r="AI9" s="345"/>
      <c r="AJ9" s="594"/>
      <c r="AK9" s="594"/>
      <c r="AL9" s="594"/>
      <c r="AM9" s="594"/>
      <c r="AN9" s="594"/>
      <c r="AO9" s="594"/>
      <c r="AP9" s="594"/>
      <c r="AQ9" s="594"/>
      <c r="AR9" s="594"/>
      <c r="AS9" s="594"/>
      <c r="AT9" s="594"/>
      <c r="AU9" s="594"/>
      <c r="AV9" s="594"/>
      <c r="AW9" s="514" t="s">
        <v>5</v>
      </c>
      <c r="AX9" s="515"/>
      <c r="AY9" s="515"/>
      <c r="AZ9" s="516"/>
      <c r="BA9" s="346">
        <f>COUNTIF(D11:AH11,"Seg")+COUNTIF(D11:AH11,"Ter")+COUNTIF(D11:AH11,"Qua")+COUNTIF(D11:AH11,"Qui")+COUNTIF(D11:AH11,"Sex")</f>
        <v>20</v>
      </c>
      <c r="BB9" s="512"/>
      <c r="BC9" s="513"/>
      <c r="BD9" s="341"/>
      <c r="BE9" s="44"/>
      <c r="BF9" s="43"/>
      <c r="BG9" s="43"/>
      <c r="BH9" s="45"/>
      <c r="BI9" s="45"/>
      <c r="BJ9" s="43"/>
      <c r="BK9" s="45"/>
      <c r="BL9" s="43"/>
      <c r="BM9" s="45"/>
      <c r="BN9" s="45"/>
      <c r="BO9" s="45"/>
      <c r="BP9" s="45"/>
      <c r="BQ9" s="45"/>
      <c r="BR9" s="45"/>
      <c r="BS9" s="45"/>
      <c r="BT9" s="45"/>
      <c r="BU9" s="45"/>
    </row>
    <row r="10" spans="1:93" ht="15.6" customHeight="1" thickBot="1" x14ac:dyDescent="0.3">
      <c r="A10" s="525" t="s">
        <v>6</v>
      </c>
      <c r="B10" s="526"/>
      <c r="C10" s="526"/>
      <c r="D10" s="1528" t="s">
        <v>348</v>
      </c>
      <c r="E10" s="1529"/>
      <c r="F10" s="1529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31" t="s">
        <v>338</v>
      </c>
      <c r="T10" s="1532"/>
      <c r="U10" s="1532"/>
      <c r="V10" s="1532"/>
      <c r="W10" s="1532"/>
      <c r="X10" s="1532"/>
      <c r="Y10" s="1532"/>
      <c r="Z10" s="1532"/>
      <c r="AA10" s="1532"/>
      <c r="AB10" s="1532"/>
      <c r="AC10" s="1532"/>
      <c r="AD10" s="1532"/>
      <c r="AE10" s="1532"/>
      <c r="AF10" s="1532"/>
      <c r="AG10" s="1532"/>
      <c r="AH10" s="1533"/>
      <c r="AI10" s="592"/>
      <c r="AJ10" s="592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2"/>
      <c r="AV10" s="592"/>
      <c r="AW10" s="592"/>
      <c r="AX10" s="592"/>
      <c r="AY10" s="592"/>
      <c r="AZ10" s="522"/>
      <c r="BA10" s="347" t="s">
        <v>7</v>
      </c>
      <c r="BB10" s="1534" t="s">
        <v>8</v>
      </c>
      <c r="BC10" s="1535"/>
      <c r="BD10" s="1539" t="s">
        <v>355</v>
      </c>
      <c r="BE10" s="1540"/>
      <c r="BF10" s="1540"/>
      <c r="BG10" s="1540"/>
      <c r="BH10" s="1540"/>
      <c r="BI10" s="1540"/>
      <c r="BJ10" s="1540"/>
      <c r="BK10" s="1540"/>
      <c r="BL10" s="1540"/>
      <c r="BM10" s="1540"/>
      <c r="BN10" s="1540"/>
      <c r="BO10" s="1540"/>
      <c r="BP10" s="1540"/>
      <c r="BQ10" s="1540"/>
      <c r="BR10" s="1540"/>
      <c r="BS10" s="1540"/>
      <c r="BT10" s="1540"/>
      <c r="BU10" s="1541"/>
      <c r="BV10" s="1542" t="s">
        <v>356</v>
      </c>
      <c r="BW10" s="1543"/>
      <c r="BX10" s="1543"/>
      <c r="BY10" s="1543"/>
      <c r="BZ10" s="1543"/>
      <c r="CA10" s="1543"/>
      <c r="CB10" s="1543"/>
      <c r="CC10" s="1543"/>
      <c r="CD10" s="1543"/>
      <c r="CE10" s="1543"/>
      <c r="CF10" s="1543"/>
      <c r="CG10" s="1543"/>
      <c r="CH10" s="583"/>
      <c r="CI10" s="583"/>
      <c r="CJ10" s="583"/>
      <c r="CK10" s="583"/>
      <c r="CL10" s="583"/>
      <c r="CM10" s="584"/>
    </row>
    <row r="11" spans="1:93" ht="15.75" thickBot="1" x14ac:dyDescent="0.3">
      <c r="A11" s="529"/>
      <c r="B11" s="530"/>
      <c r="C11" s="530"/>
      <c r="D11" s="335" t="s">
        <v>11</v>
      </c>
      <c r="E11" s="337" t="s">
        <v>12</v>
      </c>
      <c r="F11" s="364" t="s">
        <v>13</v>
      </c>
      <c r="G11" s="336" t="s">
        <v>14</v>
      </c>
      <c r="H11" s="336" t="s">
        <v>15</v>
      </c>
      <c r="I11" s="336" t="s">
        <v>9</v>
      </c>
      <c r="J11" s="336" t="s">
        <v>10</v>
      </c>
      <c r="K11" s="336" t="s">
        <v>11</v>
      </c>
      <c r="L11" s="365" t="s">
        <v>12</v>
      </c>
      <c r="M11" s="334" t="s">
        <v>13</v>
      </c>
      <c r="N11" s="335" t="s">
        <v>14</v>
      </c>
      <c r="O11" s="335" t="s">
        <v>15</v>
      </c>
      <c r="P11" s="335" t="s">
        <v>9</v>
      </c>
      <c r="Q11" s="335" t="s">
        <v>10</v>
      </c>
      <c r="R11" s="859" t="s">
        <v>11</v>
      </c>
      <c r="S11" s="1022" t="s">
        <v>12</v>
      </c>
      <c r="T11" s="364" t="s">
        <v>13</v>
      </c>
      <c r="U11" s="336" t="s">
        <v>14</v>
      </c>
      <c r="V11" s="336" t="s">
        <v>15</v>
      </c>
      <c r="W11" s="336" t="s">
        <v>9</v>
      </c>
      <c r="X11" s="336" t="s">
        <v>10</v>
      </c>
      <c r="Y11" s="336" t="s">
        <v>11</v>
      </c>
      <c r="Z11" s="365" t="s">
        <v>12</v>
      </c>
      <c r="AA11" s="334" t="s">
        <v>13</v>
      </c>
      <c r="AB11" s="335" t="s">
        <v>14</v>
      </c>
      <c r="AC11" s="335" t="s">
        <v>15</v>
      </c>
      <c r="AD11" s="335" t="s">
        <v>9</v>
      </c>
      <c r="AE11" s="335" t="s">
        <v>10</v>
      </c>
      <c r="AF11" s="819"/>
      <c r="AG11" s="819"/>
      <c r="AH11" s="820"/>
      <c r="AI11" s="587"/>
      <c r="AJ11" s="587"/>
      <c r="AK11" s="587"/>
      <c r="AL11" s="587"/>
      <c r="AM11" s="587"/>
      <c r="AN11" s="587"/>
      <c r="AO11" s="587"/>
      <c r="AP11" s="587"/>
      <c r="AQ11" s="587"/>
      <c r="AR11" s="587"/>
      <c r="AS11" s="587"/>
      <c r="AT11" s="587"/>
      <c r="AU11" s="587"/>
      <c r="AV11" s="587"/>
      <c r="AW11" s="587"/>
      <c r="AX11" s="587"/>
      <c r="AY11" s="587"/>
      <c r="AZ11" s="524"/>
      <c r="BA11" s="340">
        <f>(+BA9/5)*4</f>
        <v>16</v>
      </c>
      <c r="BB11" s="1554">
        <f>+BA9*8/24</f>
        <v>6.666666666666667</v>
      </c>
      <c r="BC11" s="1555"/>
      <c r="BD11" s="527" t="s">
        <v>16</v>
      </c>
      <c r="BE11" s="585" t="s">
        <v>17</v>
      </c>
      <c r="BF11" s="1544" t="s">
        <v>18</v>
      </c>
      <c r="BG11" s="1545"/>
      <c r="BH11" s="1545"/>
      <c r="BI11" s="1546"/>
      <c r="BJ11" s="1536" t="s">
        <v>19</v>
      </c>
      <c r="BK11" s="1537"/>
      <c r="BL11" s="1537"/>
      <c r="BM11" s="1537"/>
      <c r="BN11" s="1537"/>
      <c r="BO11" s="1537"/>
      <c r="BP11" s="1537"/>
      <c r="BQ11" s="1547"/>
      <c r="BR11" s="1536" t="s">
        <v>20</v>
      </c>
      <c r="BS11" s="1537"/>
      <c r="BT11" s="1537"/>
      <c r="BU11" s="1547"/>
      <c r="BV11" s="1548" t="s">
        <v>246</v>
      </c>
      <c r="BW11" s="1549"/>
      <c r="BX11" s="1549"/>
      <c r="BY11" s="1550"/>
      <c r="BZ11" s="1551" t="s">
        <v>238</v>
      </c>
      <c r="CA11" s="1552"/>
      <c r="CB11" s="1552"/>
      <c r="CC11" s="1552"/>
      <c r="CD11" s="1552"/>
      <c r="CE11" s="1552"/>
      <c r="CF11" s="1552"/>
      <c r="CG11" s="1553"/>
      <c r="CH11" s="1536" t="s">
        <v>247</v>
      </c>
      <c r="CI11" s="1537"/>
      <c r="CJ11" s="1537"/>
      <c r="CK11" s="1538"/>
      <c r="CM11" s="348"/>
    </row>
    <row r="12" spans="1:93" ht="21" customHeight="1" thickBot="1" x14ac:dyDescent="0.3">
      <c r="A12" s="263" t="s">
        <v>21</v>
      </c>
      <c r="B12" s="263" t="s">
        <v>22</v>
      </c>
      <c r="C12" s="263" t="s">
        <v>23</v>
      </c>
      <c r="D12" s="405">
        <v>1</v>
      </c>
      <c r="E12" s="416">
        <f>D12+1</f>
        <v>2</v>
      </c>
      <c r="F12" s="415">
        <f t="shared" ref="F12:R12" si="2">E12+1</f>
        <v>3</v>
      </c>
      <c r="G12" s="405">
        <f t="shared" si="2"/>
        <v>4</v>
      </c>
      <c r="H12" s="405">
        <f t="shared" si="2"/>
        <v>5</v>
      </c>
      <c r="I12" s="405">
        <f t="shared" si="2"/>
        <v>6</v>
      </c>
      <c r="J12" s="405">
        <f t="shared" si="2"/>
        <v>7</v>
      </c>
      <c r="K12" s="411">
        <f t="shared" si="2"/>
        <v>8</v>
      </c>
      <c r="L12" s="416">
        <f t="shared" si="2"/>
        <v>9</v>
      </c>
      <c r="M12" s="415">
        <f t="shared" si="2"/>
        <v>10</v>
      </c>
      <c r="N12" s="405">
        <f t="shared" si="2"/>
        <v>11</v>
      </c>
      <c r="O12" s="405">
        <f t="shared" si="2"/>
        <v>12</v>
      </c>
      <c r="P12" s="405">
        <f t="shared" si="2"/>
        <v>13</v>
      </c>
      <c r="Q12" s="405">
        <f t="shared" si="2"/>
        <v>14</v>
      </c>
      <c r="R12" s="405">
        <f t="shared" si="2"/>
        <v>15</v>
      </c>
      <c r="S12" s="1023">
        <f t="shared" ref="S12:AE12" si="3">R12+1</f>
        <v>16</v>
      </c>
      <c r="T12" s="415">
        <f t="shared" si="3"/>
        <v>17</v>
      </c>
      <c r="U12" s="405">
        <f t="shared" si="3"/>
        <v>18</v>
      </c>
      <c r="V12" s="405">
        <f t="shared" si="3"/>
        <v>19</v>
      </c>
      <c r="W12" s="411">
        <f t="shared" si="3"/>
        <v>20</v>
      </c>
      <c r="X12" s="405">
        <f t="shared" si="3"/>
        <v>21</v>
      </c>
      <c r="Y12" s="405">
        <f t="shared" si="3"/>
        <v>22</v>
      </c>
      <c r="Z12" s="416">
        <f t="shared" si="3"/>
        <v>23</v>
      </c>
      <c r="AA12" s="415">
        <f t="shared" si="3"/>
        <v>24</v>
      </c>
      <c r="AB12" s="405">
        <f t="shared" si="3"/>
        <v>25</v>
      </c>
      <c r="AC12" s="405">
        <f t="shared" si="3"/>
        <v>26</v>
      </c>
      <c r="AD12" s="405">
        <f t="shared" si="3"/>
        <v>27</v>
      </c>
      <c r="AE12" s="411">
        <f t="shared" si="3"/>
        <v>28</v>
      </c>
      <c r="AF12" s="810"/>
      <c r="AG12" s="810"/>
      <c r="AH12" s="811"/>
      <c r="AI12" s="349" t="s">
        <v>24</v>
      </c>
      <c r="AJ12" s="189" t="s">
        <v>25</v>
      </c>
      <c r="AK12" s="189" t="s">
        <v>26</v>
      </c>
      <c r="AL12" s="189" t="s">
        <v>27</v>
      </c>
      <c r="AM12" s="189" t="s">
        <v>28</v>
      </c>
      <c r="AN12" s="189" t="s">
        <v>29</v>
      </c>
      <c r="AO12" s="189" t="s">
        <v>30</v>
      </c>
      <c r="AP12" s="272" t="s">
        <v>31</v>
      </c>
      <c r="AQ12" s="272" t="s">
        <v>32</v>
      </c>
      <c r="AR12" s="272" t="s">
        <v>354</v>
      </c>
      <c r="AS12" s="272" t="s">
        <v>34</v>
      </c>
      <c r="AT12" s="272" t="s">
        <v>35</v>
      </c>
      <c r="AU12" s="272" t="s">
        <v>36</v>
      </c>
      <c r="AV12" s="272" t="s">
        <v>37</v>
      </c>
      <c r="AW12" s="272" t="s">
        <v>38</v>
      </c>
      <c r="AX12" s="272" t="s">
        <v>39</v>
      </c>
      <c r="AY12" s="272" t="s">
        <v>40</v>
      </c>
      <c r="AZ12" s="272" t="s">
        <v>41</v>
      </c>
      <c r="BA12" s="350" t="s">
        <v>42</v>
      </c>
      <c r="BB12" s="588" t="s">
        <v>43</v>
      </c>
      <c r="BC12" s="589"/>
      <c r="BD12" s="528"/>
      <c r="BE12" s="586"/>
      <c r="BF12" s="338" t="s">
        <v>44</v>
      </c>
      <c r="BG12" s="185" t="s">
        <v>45</v>
      </c>
      <c r="BH12" s="186" t="s">
        <v>46</v>
      </c>
      <c r="BI12" s="187" t="s">
        <v>47</v>
      </c>
      <c r="BJ12" s="188" t="s">
        <v>48</v>
      </c>
      <c r="BK12" s="189" t="s">
        <v>49</v>
      </c>
      <c r="BL12" s="189" t="s">
        <v>50</v>
      </c>
      <c r="BM12" s="189" t="s">
        <v>51</v>
      </c>
      <c r="BN12" s="185" t="s">
        <v>52</v>
      </c>
      <c r="BO12" s="185" t="s">
        <v>53</v>
      </c>
      <c r="BP12" s="185" t="s">
        <v>54</v>
      </c>
      <c r="BQ12" s="190" t="s">
        <v>42</v>
      </c>
      <c r="BR12" s="191" t="s">
        <v>28</v>
      </c>
      <c r="BS12" s="185" t="s">
        <v>29</v>
      </c>
      <c r="BT12" s="185" t="s">
        <v>30</v>
      </c>
      <c r="BU12" s="190" t="s">
        <v>42</v>
      </c>
      <c r="BV12" s="197" t="s">
        <v>44</v>
      </c>
      <c r="BW12" s="198" t="s">
        <v>45</v>
      </c>
      <c r="BX12" s="199" t="s">
        <v>236</v>
      </c>
      <c r="BY12" s="200" t="s">
        <v>237</v>
      </c>
      <c r="BZ12" s="201" t="s">
        <v>239</v>
      </c>
      <c r="CA12" s="202" t="s">
        <v>240</v>
      </c>
      <c r="CB12" s="202" t="s">
        <v>241</v>
      </c>
      <c r="CC12" s="202" t="s">
        <v>242</v>
      </c>
      <c r="CD12" s="198" t="s">
        <v>243</v>
      </c>
      <c r="CE12" s="198" t="s">
        <v>244</v>
      </c>
      <c r="CF12" s="198" t="s">
        <v>245</v>
      </c>
      <c r="CG12" s="203" t="s">
        <v>42</v>
      </c>
      <c r="CH12" s="191"/>
      <c r="CI12" s="185"/>
      <c r="CJ12" s="185"/>
      <c r="CK12" s="196"/>
      <c r="CL12" s="351"/>
      <c r="CM12" s="352"/>
      <c r="CN12" s="419" t="s">
        <v>248</v>
      </c>
      <c r="CO12" s="420" t="s">
        <v>249</v>
      </c>
    </row>
    <row r="13" spans="1:93" ht="20.100000000000001" customHeight="1" thickBot="1" x14ac:dyDescent="0.3">
      <c r="A13" s="132" t="s">
        <v>55</v>
      </c>
      <c r="B13" s="570" t="s">
        <v>60</v>
      </c>
      <c r="C13" s="126" t="s">
        <v>329</v>
      </c>
      <c r="D13" s="409" t="s">
        <v>24</v>
      </c>
      <c r="E13" s="414" t="s">
        <v>25</v>
      </c>
      <c r="F13" s="473"/>
      <c r="G13" s="479"/>
      <c r="H13" s="409" t="s">
        <v>24</v>
      </c>
      <c r="I13" s="409" t="s">
        <v>25</v>
      </c>
      <c r="J13" s="471"/>
      <c r="K13" s="471"/>
      <c r="L13" s="414" t="s">
        <v>24</v>
      </c>
      <c r="M13" s="433" t="s">
        <v>25</v>
      </c>
      <c r="N13" s="479"/>
      <c r="O13" s="479"/>
      <c r="P13" s="409" t="s">
        <v>24</v>
      </c>
      <c r="Q13" s="409" t="s">
        <v>24</v>
      </c>
      <c r="R13" s="493"/>
      <c r="S13" s="1024"/>
      <c r="T13" s="433" t="s">
        <v>35</v>
      </c>
      <c r="U13" s="409" t="s">
        <v>31</v>
      </c>
      <c r="V13" s="406" t="s">
        <v>26</v>
      </c>
      <c r="W13" s="471"/>
      <c r="X13" s="409" t="s">
        <v>25</v>
      </c>
      <c r="Y13" s="409" t="s">
        <v>25</v>
      </c>
      <c r="Z13" s="478"/>
      <c r="AA13" s="428" t="s">
        <v>40</v>
      </c>
      <c r="AB13" s="410" t="s">
        <v>40</v>
      </c>
      <c r="AC13" s="410" t="s">
        <v>40</v>
      </c>
      <c r="AD13" s="471"/>
      <c r="AE13" s="501" t="s">
        <v>50</v>
      </c>
      <c r="AF13" s="409"/>
      <c r="AG13" s="479"/>
      <c r="AH13" s="478"/>
      <c r="AI13" s="998">
        <f>COUNTIF($D13:AH13,"D")</f>
        <v>5</v>
      </c>
      <c r="AJ13" s="999">
        <f t="shared" ref="AJ13:AJ60" si="4">COUNTIF($D13:$AH13,"N")</f>
        <v>5</v>
      </c>
      <c r="AK13" s="999">
        <f t="shared" ref="AK13:AK60" si="5">COUNTIF($D13:$AH13,"DT")</f>
        <v>1</v>
      </c>
      <c r="AL13" s="999">
        <f t="shared" ref="AL13:AL60" si="6">COUNTIF($D13:$AH13,"NT")</f>
        <v>0</v>
      </c>
      <c r="AM13" s="999">
        <f t="shared" ref="AM13:AM60" si="7">COUNTIF($D13:$AH13,"Naf")</f>
        <v>0</v>
      </c>
      <c r="AN13" s="999">
        <f t="shared" ref="AN13:AN60" si="8">COUNTIF($D13:$AH13,"DF")</f>
        <v>0</v>
      </c>
      <c r="AO13" s="999">
        <f t="shared" ref="AO13:AO60" si="9">COUNTIF($D13:$AH13,"NF")</f>
        <v>0</v>
      </c>
      <c r="AP13" s="999">
        <f t="shared" ref="AP13:AP60" si="10">COUNTIF($D13:$AH13,"t")</f>
        <v>1</v>
      </c>
      <c r="AQ13" s="999">
        <f t="shared" ref="AQ13:AQ60" si="11">COUNTIF($D13:$AH13,"FE")</f>
        <v>0</v>
      </c>
      <c r="AR13" s="999">
        <f t="shared" ref="AR13:AR60" si="12">COUNTIF($D13:$AH13,"LN")</f>
        <v>0</v>
      </c>
      <c r="AS13" s="999">
        <f t="shared" ref="AS13:AS60" si="13">COUNTIF($D13:$AH13,"DS")</f>
        <v>0</v>
      </c>
      <c r="AT13" s="999">
        <f t="shared" ref="AT13:AT60" si="14">COUNTIF($D13:$AH13,"DISP")</f>
        <v>1</v>
      </c>
      <c r="AU13" s="999">
        <f t="shared" ref="AU13:AU60" si="15">COUNTIF($D13:$AH13,"L")</f>
        <v>0</v>
      </c>
      <c r="AV13" s="999">
        <f t="shared" ref="AV13:AV60" si="16">COUNTIF($D13:$AH13,"B")</f>
        <v>0</v>
      </c>
      <c r="AW13" s="999">
        <f t="shared" ref="AW13:AW60" si="17">COUNTIF($D13:$AH13,"SA")</f>
        <v>0</v>
      </c>
      <c r="AX13" s="999">
        <f t="shared" ref="AX13:AX60" si="18">COUNTIF($D13:$AH13,"SE")</f>
        <v>0</v>
      </c>
      <c r="AY13" s="999">
        <f t="shared" ref="AY13:AY60" si="19">COUNTIF($D13:$AH13,"TR")</f>
        <v>3</v>
      </c>
      <c r="AZ13" s="999">
        <f t="shared" ref="AZ13:AZ60" si="20">COUNTIF($D13:$AH13,"F")</f>
        <v>0</v>
      </c>
      <c r="BA13" s="181">
        <f>+AI13+AJ13+AK13+AL13+AQ13+AU13+AV13+AW13+AX13+AY13</f>
        <v>14</v>
      </c>
      <c r="BB13" s="343"/>
      <c r="BC13" s="1002">
        <f t="shared" ref="BC13:BC59" si="21">+AI13*$BB$2+AJ13*$BB$6+AK13*$BB$2+AL13*$BB$2+AM13*$BB$6+AO13*8/24+AS13*8/24+AT13*8/24+AU13*8/24+AV13*12/24+AW13*8/24+AX13*$BB$2+AY13*8/24+BJ13*(0/24)+AR13*12/24</f>
        <v>6.833333333333333</v>
      </c>
      <c r="BD13" s="342"/>
      <c r="BE13" s="339"/>
      <c r="BF13" s="175">
        <f>COUNTIF($D13:$AH13,"DTS")+COUNTIF($D13:$AH13,"NTS")</f>
        <v>0</v>
      </c>
      <c r="BG13" s="176">
        <f t="shared" ref="BG13" si="22">+BF13*12/24</f>
        <v>0</v>
      </c>
      <c r="BH13" s="177">
        <f t="shared" ref="BH13" si="23">+BG13/12+BN13*(1/24)</f>
        <v>0</v>
      </c>
      <c r="BI13" s="178">
        <f t="shared" ref="BI13" si="24">+BG13-BH13+(BN13*(3/24))+(BP13*(8/24))</f>
        <v>0</v>
      </c>
      <c r="BJ13" s="179">
        <f>COUNTIF($D13:$AH13,"DTS5S")</f>
        <v>0</v>
      </c>
      <c r="BK13" s="180">
        <f>COUNTIF($D13:$AH13,"NTS5S")</f>
        <v>0</v>
      </c>
      <c r="BL13" s="180">
        <f>COUNTIF($D13:$AH13,"DTSDS")</f>
        <v>1</v>
      </c>
      <c r="BM13" s="180">
        <f>COUNTIF($D13:$AH13,"NTSDS")</f>
        <v>0</v>
      </c>
      <c r="BN13" s="180">
        <f>COUNTIF($D13:$AH13,"NTSAF")</f>
        <v>0</v>
      </c>
      <c r="BO13" s="180">
        <f>COUNTIF($D13:$AH13,"DTSF")</f>
        <v>0</v>
      </c>
      <c r="BP13" s="181">
        <f>COUNTIF($D13:$AH13,"NTSF")</f>
        <v>0</v>
      </c>
      <c r="BQ13" s="379">
        <f>+(BM13+BL13+BK13+BJ13)*(12/24)</f>
        <v>0.5</v>
      </c>
      <c r="BR13" s="179">
        <f>COUNTIF($D13:$AH13,"NAF")+$BR$8</f>
        <v>0</v>
      </c>
      <c r="BS13" s="180">
        <f>COUNTIF($D13:$AH13,"DF")</f>
        <v>0</v>
      </c>
      <c r="BT13" s="181">
        <f>COUNTIF($D13:$AH13,"NF")</f>
        <v>0</v>
      </c>
      <c r="BU13" s="182">
        <f>BR13*(8/24)+BS13*(12/24)+BT13*(4/24)+BN13*(8/24)+BO13*(12/24)+BP13*(4/24)</f>
        <v>0</v>
      </c>
      <c r="BV13" s="175">
        <f>COUNTIF($D13:$AH13,"DTS1")+COUNTIF($D13:$AH13,"NTS1")</f>
        <v>0</v>
      </c>
      <c r="BW13" s="176">
        <f t="shared" ref="BW13" si="25">+BV13*12/24</f>
        <v>0</v>
      </c>
      <c r="BX13" s="193">
        <f t="shared" ref="BX13" si="26">+BW13/12+CD13*(1/24)</f>
        <v>0</v>
      </c>
      <c r="BY13" s="194">
        <f t="shared" ref="BY13" si="27">+BW13-BX13+(CD13*(3/24))+(CF13*(8/24))</f>
        <v>0</v>
      </c>
      <c r="BZ13" s="179">
        <f>COUNTIF($D13:$AH13,"DTS5S1")</f>
        <v>0</v>
      </c>
      <c r="CA13" s="180">
        <f>COUNTIF($D13:$AH13,"NTS5S1")</f>
        <v>0</v>
      </c>
      <c r="CB13" s="180">
        <f>COUNTIF($D13:$AH13,"DTSDS1")</f>
        <v>0</v>
      </c>
      <c r="CC13" s="180">
        <f t="shared" ref="CC13:CC60" si="28">COUNTIF($D13:$AH13,"NTSDS1")</f>
        <v>0</v>
      </c>
      <c r="CD13" s="180">
        <f>COUNTIF($D13:$AH13,"NTSAF1")</f>
        <v>0</v>
      </c>
      <c r="CE13" s="180">
        <f>COUNTIF($D13:$AH13,"DTSF1")</f>
        <v>0</v>
      </c>
      <c r="CF13" s="181">
        <f>COUNTIF($D13:$AH13,"NTSF1")</f>
        <v>0</v>
      </c>
      <c r="CG13" s="195">
        <f t="shared" ref="CG13" si="29">+(CC13+CB13+CA13+CD13+CE13+CF13+BZ13)*(12/24)</f>
        <v>0</v>
      </c>
      <c r="CH13" s="183"/>
      <c r="CI13" s="184"/>
      <c r="CJ13" s="184"/>
      <c r="CK13" s="174">
        <f>SUM(BQ13)+BG13+BW13+CG13</f>
        <v>0.5</v>
      </c>
      <c r="CL13" s="227"/>
      <c r="CM13" s="348"/>
      <c r="CN13" s="418">
        <v>2</v>
      </c>
      <c r="CO13" s="424">
        <v>24</v>
      </c>
    </row>
    <row r="14" spans="1:93" ht="20.100000000000001" customHeight="1" thickBot="1" x14ac:dyDescent="0.3">
      <c r="A14" s="132" t="s">
        <v>59</v>
      </c>
      <c r="B14" s="813" t="s">
        <v>145</v>
      </c>
      <c r="C14" s="126" t="s">
        <v>329</v>
      </c>
      <c r="D14" s="409" t="s">
        <v>24</v>
      </c>
      <c r="E14" s="414" t="s">
        <v>25</v>
      </c>
      <c r="F14" s="473"/>
      <c r="G14" s="479"/>
      <c r="H14" s="409" t="s">
        <v>24</v>
      </c>
      <c r="I14" s="409" t="s">
        <v>25</v>
      </c>
      <c r="J14" s="471"/>
      <c r="K14" s="471" t="s">
        <v>50</v>
      </c>
      <c r="L14" s="414" t="s">
        <v>24</v>
      </c>
      <c r="M14" s="433" t="s">
        <v>25</v>
      </c>
      <c r="N14" s="479"/>
      <c r="O14" s="479"/>
      <c r="P14" s="409" t="s">
        <v>24</v>
      </c>
      <c r="Q14" s="409" t="s">
        <v>24</v>
      </c>
      <c r="R14" s="493"/>
      <c r="S14" s="1024"/>
      <c r="T14" s="433" t="s">
        <v>24</v>
      </c>
      <c r="U14" s="409" t="s">
        <v>35</v>
      </c>
      <c r="V14" s="471"/>
      <c r="W14" s="471"/>
      <c r="X14" s="409" t="s">
        <v>25</v>
      </c>
      <c r="Y14" s="409" t="s">
        <v>25</v>
      </c>
      <c r="Z14" s="478"/>
      <c r="AA14" s="428" t="s">
        <v>40</v>
      </c>
      <c r="AB14" s="410" t="s">
        <v>40</v>
      </c>
      <c r="AC14" s="410" t="s">
        <v>40</v>
      </c>
      <c r="AD14" s="471"/>
      <c r="AE14" s="471"/>
      <c r="AF14" s="409"/>
      <c r="AG14" s="409"/>
      <c r="AH14" s="478"/>
      <c r="AI14" s="998">
        <f>COUNTIF($D14:AH14,"D")</f>
        <v>6</v>
      </c>
      <c r="AJ14" s="999">
        <f t="shared" si="4"/>
        <v>5</v>
      </c>
      <c r="AK14" s="999">
        <f t="shared" si="5"/>
        <v>0</v>
      </c>
      <c r="AL14" s="999">
        <f t="shared" si="6"/>
        <v>0</v>
      </c>
      <c r="AM14" s="999">
        <f t="shared" si="7"/>
        <v>0</v>
      </c>
      <c r="AN14" s="999">
        <f t="shared" si="8"/>
        <v>0</v>
      </c>
      <c r="AO14" s="999">
        <f t="shared" si="9"/>
        <v>0</v>
      </c>
      <c r="AP14" s="999">
        <f t="shared" si="10"/>
        <v>0</v>
      </c>
      <c r="AQ14" s="999">
        <f t="shared" si="11"/>
        <v>0</v>
      </c>
      <c r="AR14" s="999">
        <f t="shared" si="12"/>
        <v>0</v>
      </c>
      <c r="AS14" s="999">
        <f t="shared" si="13"/>
        <v>0</v>
      </c>
      <c r="AT14" s="999">
        <f t="shared" si="14"/>
        <v>1</v>
      </c>
      <c r="AU14" s="999">
        <f t="shared" si="15"/>
        <v>0</v>
      </c>
      <c r="AV14" s="999">
        <f t="shared" si="16"/>
        <v>0</v>
      </c>
      <c r="AW14" s="999">
        <f t="shared" si="17"/>
        <v>0</v>
      </c>
      <c r="AX14" s="999">
        <f t="shared" si="18"/>
        <v>0</v>
      </c>
      <c r="AY14" s="999">
        <f t="shared" si="19"/>
        <v>3</v>
      </c>
      <c r="AZ14" s="999">
        <f t="shared" si="20"/>
        <v>0</v>
      </c>
      <c r="BA14" s="181">
        <f t="shared" ref="BA14:BA60" si="30">+AI14+AJ14+AK14+AL14+AQ14+AU14+AV14+AW14+AX14+AY14</f>
        <v>14</v>
      </c>
      <c r="BB14" s="343"/>
      <c r="BC14" s="1002">
        <f t="shared" si="21"/>
        <v>6.833333333333333</v>
      </c>
      <c r="BD14" s="342"/>
      <c r="BE14" s="339"/>
      <c r="BF14" s="175">
        <f t="shared" ref="BF14:BF60" si="31">COUNTIF($D14:$AH14,"DTS")+COUNTIF($D14:$AH14,"NTS")</f>
        <v>0</v>
      </c>
      <c r="BG14" s="176">
        <f t="shared" ref="BG14:BG60" si="32">+BF14*12/24</f>
        <v>0</v>
      </c>
      <c r="BH14" s="177">
        <f t="shared" ref="BH14:BH60" si="33">+BG14/12+BN14*(1/24)</f>
        <v>0</v>
      </c>
      <c r="BI14" s="178">
        <f t="shared" ref="BI14:BI60" si="34">+BG14-BH14+(BN14*(3/24))+(BP14*(8/24))</f>
        <v>0</v>
      </c>
      <c r="BJ14" s="179">
        <f t="shared" ref="BJ14:BJ60" si="35">COUNTIF($D14:$AH14,"DTS5S")</f>
        <v>0</v>
      </c>
      <c r="BK14" s="180">
        <f t="shared" ref="BK14:BK60" si="36">COUNTIF($D14:$AH14,"NTS5S")</f>
        <v>0</v>
      </c>
      <c r="BL14" s="180">
        <f t="shared" ref="BL14:BL60" si="37">COUNTIF($D14:$AH14,"DTSDS")</f>
        <v>1</v>
      </c>
      <c r="BM14" s="180">
        <f t="shared" ref="BM14:BM60" si="38">COUNTIF($D14:$AH14,"NTSDS")</f>
        <v>0</v>
      </c>
      <c r="BN14" s="180">
        <f t="shared" ref="BN14:BN60" si="39">COUNTIF($D14:$AH14,"NTSAF")</f>
        <v>0</v>
      </c>
      <c r="BO14" s="180">
        <f t="shared" ref="BO14:BO60" si="40">COUNTIF($D14:$AH14,"DTSF")</f>
        <v>0</v>
      </c>
      <c r="BP14" s="181">
        <f t="shared" ref="BP14:BP60" si="41">COUNTIF($D14:$AH14,"NTSF")</f>
        <v>0</v>
      </c>
      <c r="BQ14" s="379">
        <f t="shared" ref="BQ14:BQ60" si="42">+(BM14+BL14+BK14+BJ14)*(12/24)</f>
        <v>0.5</v>
      </c>
      <c r="BR14" s="179">
        <f t="shared" ref="BR14:BR60" si="43">COUNTIF($D14:$AH14,"NAF")+$BR$8</f>
        <v>0</v>
      </c>
      <c r="BS14" s="180">
        <f t="shared" ref="BS14:BS60" si="44">COUNTIF($D14:$AH14,"DF")</f>
        <v>0</v>
      </c>
      <c r="BT14" s="181">
        <f t="shared" ref="BT14:BT60" si="45">COUNTIF($D14:$AH14,"NF")</f>
        <v>0</v>
      </c>
      <c r="BU14" s="182">
        <f t="shared" ref="BU14:BU60" si="46">BR14*(8/24)+BS14*(12/24)+BT14*(4/24)+BN14*(8/24)+BO14*(12/24)+BP14*(4/24)</f>
        <v>0</v>
      </c>
      <c r="BV14" s="175">
        <f t="shared" ref="BV14:BV60" si="47">COUNTIF($D14:$AH14,"DTS1")+COUNTIF($D14:$AH14,"NTS1")</f>
        <v>0</v>
      </c>
      <c r="BW14" s="176">
        <f t="shared" ref="BW14:BW60" si="48">+BV14*12/24</f>
        <v>0</v>
      </c>
      <c r="BX14" s="193">
        <f t="shared" ref="BX14:BX60" si="49">+BW14/12+CD14*(1/24)</f>
        <v>0</v>
      </c>
      <c r="BY14" s="194">
        <f t="shared" ref="BY14:BY60" si="50">+BW14-BX14+(CD14*(3/24))+(CF14*(8/24))</f>
        <v>0</v>
      </c>
      <c r="BZ14" s="179">
        <f t="shared" ref="BZ14:BZ60" si="51">COUNTIF($D14:$AH14,"DTS5S1")</f>
        <v>0</v>
      </c>
      <c r="CA14" s="180">
        <f t="shared" ref="CA14:CA60" si="52">COUNTIF($D14:$AH14,"NTS5S1")</f>
        <v>0</v>
      </c>
      <c r="CB14" s="180">
        <f t="shared" ref="CB14:CB60" si="53">COUNTIF($D14:$AH14,"DTSDS1")</f>
        <v>0</v>
      </c>
      <c r="CC14" s="180">
        <f t="shared" si="28"/>
        <v>0</v>
      </c>
      <c r="CD14" s="180">
        <f t="shared" ref="CD14:CD60" si="54">COUNTIF($D14:$AH14,"NTSAF1")</f>
        <v>0</v>
      </c>
      <c r="CE14" s="180">
        <f t="shared" ref="CE14:CE60" si="55">COUNTIF($D14:$AH14,"DTSF1")</f>
        <v>0</v>
      </c>
      <c r="CF14" s="181">
        <f t="shared" ref="CF14:CF60" si="56">COUNTIF($D14:$AH14,"NTSF1")</f>
        <v>0</v>
      </c>
      <c r="CG14" s="195">
        <f t="shared" ref="CG14:CG60" si="57">+(CC14+CB14+CA14+CD14+CE14+CF14+BZ14)*(12/24)</f>
        <v>0</v>
      </c>
      <c r="CH14" s="183"/>
      <c r="CI14" s="184"/>
      <c r="CJ14" s="184"/>
      <c r="CK14" s="174">
        <f t="shared" ref="CK14:CK60" si="58">SUM(BQ14)+BG14+BW14+CG14</f>
        <v>0.5</v>
      </c>
      <c r="CL14" s="227"/>
      <c r="CM14" s="354"/>
      <c r="CN14" s="418">
        <v>3</v>
      </c>
      <c r="CO14" s="424">
        <v>48</v>
      </c>
    </row>
    <row r="15" spans="1:93" s="34" customFormat="1" ht="20.100000000000001" customHeight="1" thickBot="1" x14ac:dyDescent="0.3">
      <c r="A15" s="132" t="s">
        <v>62</v>
      </c>
      <c r="B15" s="570" t="s">
        <v>65</v>
      </c>
      <c r="C15" s="19" t="s">
        <v>2</v>
      </c>
      <c r="D15" s="409" t="s">
        <v>24</v>
      </c>
      <c r="E15" s="414" t="s">
        <v>25</v>
      </c>
      <c r="F15" s="473"/>
      <c r="G15" s="479"/>
      <c r="H15" s="409" t="s">
        <v>24</v>
      </c>
      <c r="I15" s="409" t="s">
        <v>25</v>
      </c>
      <c r="J15" s="471"/>
      <c r="K15" s="471" t="s">
        <v>50</v>
      </c>
      <c r="L15" s="414" t="s">
        <v>24</v>
      </c>
      <c r="M15" s="433" t="s">
        <v>25</v>
      </c>
      <c r="N15" s="479"/>
      <c r="O15" s="479"/>
      <c r="P15" s="409" t="s">
        <v>24</v>
      </c>
      <c r="Q15" s="409" t="s">
        <v>24</v>
      </c>
      <c r="R15" s="493"/>
      <c r="S15" s="1024"/>
      <c r="T15" s="433" t="s">
        <v>24</v>
      </c>
      <c r="U15" s="409" t="s">
        <v>25</v>
      </c>
      <c r="V15" s="471"/>
      <c r="W15" s="471"/>
      <c r="X15" s="409" t="s">
        <v>25</v>
      </c>
      <c r="Y15" s="409" t="s">
        <v>25</v>
      </c>
      <c r="Z15" s="478"/>
      <c r="AA15" s="428" t="s">
        <v>40</v>
      </c>
      <c r="AB15" s="410" t="s">
        <v>40</v>
      </c>
      <c r="AC15" s="410" t="s">
        <v>40</v>
      </c>
      <c r="AD15" s="471"/>
      <c r="AE15" s="471"/>
      <c r="AF15" s="409"/>
      <c r="AG15" s="479"/>
      <c r="AH15" s="478"/>
      <c r="AI15" s="998">
        <f>COUNTIF($D15:AH15,"D")</f>
        <v>6</v>
      </c>
      <c r="AJ15" s="999">
        <f t="shared" si="4"/>
        <v>6</v>
      </c>
      <c r="AK15" s="999">
        <f t="shared" si="5"/>
        <v>0</v>
      </c>
      <c r="AL15" s="999">
        <f t="shared" si="6"/>
        <v>0</v>
      </c>
      <c r="AM15" s="999">
        <f t="shared" si="7"/>
        <v>0</v>
      </c>
      <c r="AN15" s="999">
        <f t="shared" si="8"/>
        <v>0</v>
      </c>
      <c r="AO15" s="999">
        <f t="shared" si="9"/>
        <v>0</v>
      </c>
      <c r="AP15" s="999">
        <f t="shared" si="10"/>
        <v>0</v>
      </c>
      <c r="AQ15" s="999">
        <f t="shared" si="11"/>
        <v>0</v>
      </c>
      <c r="AR15" s="999">
        <f t="shared" si="12"/>
        <v>0</v>
      </c>
      <c r="AS15" s="999">
        <f t="shared" si="13"/>
        <v>0</v>
      </c>
      <c r="AT15" s="999">
        <f t="shared" si="14"/>
        <v>0</v>
      </c>
      <c r="AU15" s="999">
        <f t="shared" si="15"/>
        <v>0</v>
      </c>
      <c r="AV15" s="999">
        <f t="shared" si="16"/>
        <v>0</v>
      </c>
      <c r="AW15" s="999">
        <f t="shared" si="17"/>
        <v>0</v>
      </c>
      <c r="AX15" s="999">
        <f t="shared" si="18"/>
        <v>0</v>
      </c>
      <c r="AY15" s="999">
        <f t="shared" si="19"/>
        <v>3</v>
      </c>
      <c r="AZ15" s="999">
        <f t="shared" si="20"/>
        <v>0</v>
      </c>
      <c r="BA15" s="181">
        <f t="shared" si="30"/>
        <v>15</v>
      </c>
      <c r="BB15" s="343"/>
      <c r="BC15" s="1002">
        <f t="shared" si="21"/>
        <v>7</v>
      </c>
      <c r="BD15" s="342"/>
      <c r="BE15" s="339"/>
      <c r="BF15" s="175">
        <f t="shared" si="31"/>
        <v>0</v>
      </c>
      <c r="BG15" s="176">
        <f t="shared" si="32"/>
        <v>0</v>
      </c>
      <c r="BH15" s="177">
        <f t="shared" si="33"/>
        <v>0</v>
      </c>
      <c r="BI15" s="178">
        <f t="shared" si="34"/>
        <v>0</v>
      </c>
      <c r="BJ15" s="179">
        <f t="shared" si="35"/>
        <v>0</v>
      </c>
      <c r="BK15" s="180">
        <f t="shared" si="36"/>
        <v>0</v>
      </c>
      <c r="BL15" s="180">
        <f t="shared" si="37"/>
        <v>1</v>
      </c>
      <c r="BM15" s="180">
        <f t="shared" si="38"/>
        <v>0</v>
      </c>
      <c r="BN15" s="180">
        <f t="shared" si="39"/>
        <v>0</v>
      </c>
      <c r="BO15" s="180">
        <f t="shared" si="40"/>
        <v>0</v>
      </c>
      <c r="BP15" s="181">
        <f t="shared" si="41"/>
        <v>0</v>
      </c>
      <c r="BQ15" s="379">
        <f t="shared" si="42"/>
        <v>0.5</v>
      </c>
      <c r="BR15" s="179">
        <f t="shared" si="43"/>
        <v>0</v>
      </c>
      <c r="BS15" s="180">
        <f t="shared" si="44"/>
        <v>0</v>
      </c>
      <c r="BT15" s="181">
        <f t="shared" si="45"/>
        <v>0</v>
      </c>
      <c r="BU15" s="182">
        <f t="shared" si="46"/>
        <v>0</v>
      </c>
      <c r="BV15" s="175">
        <f t="shared" si="47"/>
        <v>0</v>
      </c>
      <c r="BW15" s="176">
        <f t="shared" si="48"/>
        <v>0</v>
      </c>
      <c r="BX15" s="193">
        <f t="shared" si="49"/>
        <v>0</v>
      </c>
      <c r="BY15" s="194">
        <f t="shared" si="50"/>
        <v>0</v>
      </c>
      <c r="BZ15" s="179">
        <f t="shared" si="51"/>
        <v>0</v>
      </c>
      <c r="CA15" s="180">
        <f t="shared" si="52"/>
        <v>0</v>
      </c>
      <c r="CB15" s="180">
        <f t="shared" si="53"/>
        <v>0</v>
      </c>
      <c r="CC15" s="180">
        <f t="shared" si="28"/>
        <v>0</v>
      </c>
      <c r="CD15" s="180">
        <f t="shared" si="54"/>
        <v>0</v>
      </c>
      <c r="CE15" s="180">
        <f t="shared" si="55"/>
        <v>0</v>
      </c>
      <c r="CF15" s="181">
        <f t="shared" si="56"/>
        <v>0</v>
      </c>
      <c r="CG15" s="195">
        <f t="shared" si="57"/>
        <v>0</v>
      </c>
      <c r="CH15" s="183"/>
      <c r="CI15" s="184"/>
      <c r="CJ15" s="184"/>
      <c r="CK15" s="174">
        <f t="shared" si="58"/>
        <v>0.5</v>
      </c>
      <c r="CL15" s="227"/>
      <c r="CM15" s="355"/>
      <c r="CN15" s="418">
        <v>1</v>
      </c>
      <c r="CO15" s="424">
        <v>24</v>
      </c>
    </row>
    <row r="16" spans="1:93" s="34" customFormat="1" ht="20.100000000000001" customHeight="1" thickBot="1" x14ac:dyDescent="0.3">
      <c r="A16" s="132" t="s">
        <v>64</v>
      </c>
      <c r="B16" s="575" t="s">
        <v>68</v>
      </c>
      <c r="C16" s="19" t="s">
        <v>2</v>
      </c>
      <c r="D16" s="409" t="s">
        <v>24</v>
      </c>
      <c r="E16" s="414" t="s">
        <v>25</v>
      </c>
      <c r="F16" s="394"/>
      <c r="G16" s="499"/>
      <c r="H16" s="409" t="s">
        <v>58</v>
      </c>
      <c r="I16" s="409" t="s">
        <v>25</v>
      </c>
      <c r="J16" s="471"/>
      <c r="K16" s="471"/>
      <c r="L16" s="414" t="s">
        <v>24</v>
      </c>
      <c r="M16" s="433" t="s">
        <v>25</v>
      </c>
      <c r="N16" s="479"/>
      <c r="O16" s="479"/>
      <c r="P16" s="409" t="s">
        <v>24</v>
      </c>
      <c r="Q16" s="409" t="s">
        <v>24</v>
      </c>
      <c r="R16" s="493"/>
      <c r="S16" s="1024"/>
      <c r="T16" s="433" t="s">
        <v>24</v>
      </c>
      <c r="U16" s="409" t="s">
        <v>25</v>
      </c>
      <c r="V16" s="471"/>
      <c r="W16" s="471"/>
      <c r="X16" s="409" t="s">
        <v>25</v>
      </c>
      <c r="Y16" s="409" t="s">
        <v>35</v>
      </c>
      <c r="Z16" s="478"/>
      <c r="AA16" s="428" t="s">
        <v>40</v>
      </c>
      <c r="AB16" s="410" t="s">
        <v>40</v>
      </c>
      <c r="AC16" s="410" t="s">
        <v>40</v>
      </c>
      <c r="AD16" s="471"/>
      <c r="AE16" s="471"/>
      <c r="AF16" s="409"/>
      <c r="AG16" s="479"/>
      <c r="AH16" s="478"/>
      <c r="AI16" s="998">
        <f>COUNTIF($D16:AH16,"D")</f>
        <v>5</v>
      </c>
      <c r="AJ16" s="999">
        <f t="shared" si="4"/>
        <v>5</v>
      </c>
      <c r="AK16" s="999">
        <f t="shared" si="5"/>
        <v>0</v>
      </c>
      <c r="AL16" s="999">
        <f t="shared" si="6"/>
        <v>0</v>
      </c>
      <c r="AM16" s="999">
        <f t="shared" si="7"/>
        <v>0</v>
      </c>
      <c r="AN16" s="999">
        <f t="shared" si="8"/>
        <v>0</v>
      </c>
      <c r="AO16" s="999">
        <f t="shared" si="9"/>
        <v>0</v>
      </c>
      <c r="AP16" s="999">
        <f t="shared" si="10"/>
        <v>0</v>
      </c>
      <c r="AQ16" s="999">
        <f t="shared" si="11"/>
        <v>0</v>
      </c>
      <c r="AR16" s="999">
        <f t="shared" si="12"/>
        <v>0</v>
      </c>
      <c r="AS16" s="999">
        <f t="shared" si="13"/>
        <v>0</v>
      </c>
      <c r="AT16" s="999">
        <f t="shared" si="14"/>
        <v>1</v>
      </c>
      <c r="AU16" s="999">
        <f t="shared" si="15"/>
        <v>0</v>
      </c>
      <c r="AV16" s="999">
        <f t="shared" si="16"/>
        <v>0</v>
      </c>
      <c r="AW16" s="999">
        <f t="shared" si="17"/>
        <v>0</v>
      </c>
      <c r="AX16" s="999">
        <f t="shared" si="18"/>
        <v>0</v>
      </c>
      <c r="AY16" s="999">
        <f t="shared" si="19"/>
        <v>3</v>
      </c>
      <c r="AZ16" s="999">
        <f t="shared" si="20"/>
        <v>0</v>
      </c>
      <c r="BA16" s="181">
        <f t="shared" si="30"/>
        <v>13</v>
      </c>
      <c r="BB16" s="343"/>
      <c r="BC16" s="1002">
        <f t="shared" si="21"/>
        <v>6.333333333333333</v>
      </c>
      <c r="BD16" s="342"/>
      <c r="BE16" s="339"/>
      <c r="BF16" s="175">
        <f t="shared" si="31"/>
        <v>0</v>
      </c>
      <c r="BG16" s="176">
        <f t="shared" si="32"/>
        <v>0</v>
      </c>
      <c r="BH16" s="177">
        <f t="shared" si="33"/>
        <v>0</v>
      </c>
      <c r="BI16" s="178">
        <f t="shared" si="34"/>
        <v>0</v>
      </c>
      <c r="BJ16" s="179">
        <f t="shared" si="35"/>
        <v>0</v>
      </c>
      <c r="BK16" s="180">
        <f t="shared" si="36"/>
        <v>0</v>
      </c>
      <c r="BL16" s="180">
        <f t="shared" si="37"/>
        <v>0</v>
      </c>
      <c r="BM16" s="180">
        <f t="shared" si="38"/>
        <v>0</v>
      </c>
      <c r="BN16" s="180">
        <f t="shared" si="39"/>
        <v>0</v>
      </c>
      <c r="BO16" s="180">
        <f t="shared" si="40"/>
        <v>0</v>
      </c>
      <c r="BP16" s="181">
        <f t="shared" si="41"/>
        <v>0</v>
      </c>
      <c r="BQ16" s="379">
        <f t="shared" si="42"/>
        <v>0</v>
      </c>
      <c r="BR16" s="179">
        <f t="shared" si="43"/>
        <v>0</v>
      </c>
      <c r="BS16" s="180">
        <f t="shared" si="44"/>
        <v>0</v>
      </c>
      <c r="BT16" s="181">
        <f t="shared" si="45"/>
        <v>0</v>
      </c>
      <c r="BU16" s="182">
        <f t="shared" si="46"/>
        <v>0</v>
      </c>
      <c r="BV16" s="175">
        <f t="shared" si="47"/>
        <v>0</v>
      </c>
      <c r="BW16" s="176">
        <f t="shared" si="48"/>
        <v>0</v>
      </c>
      <c r="BX16" s="193">
        <f t="shared" si="49"/>
        <v>0</v>
      </c>
      <c r="BY16" s="194">
        <f t="shared" si="50"/>
        <v>0</v>
      </c>
      <c r="BZ16" s="179">
        <f t="shared" si="51"/>
        <v>0</v>
      </c>
      <c r="CA16" s="180">
        <f t="shared" si="52"/>
        <v>0</v>
      </c>
      <c r="CB16" s="180">
        <f t="shared" si="53"/>
        <v>0</v>
      </c>
      <c r="CC16" s="180">
        <f t="shared" si="28"/>
        <v>0</v>
      </c>
      <c r="CD16" s="180">
        <f t="shared" si="54"/>
        <v>0</v>
      </c>
      <c r="CE16" s="180">
        <f t="shared" si="55"/>
        <v>0</v>
      </c>
      <c r="CF16" s="181">
        <f t="shared" si="56"/>
        <v>0</v>
      </c>
      <c r="CG16" s="195">
        <f t="shared" si="57"/>
        <v>0</v>
      </c>
      <c r="CH16" s="183"/>
      <c r="CI16" s="184"/>
      <c r="CJ16" s="184"/>
      <c r="CK16" s="174">
        <f t="shared" si="58"/>
        <v>0</v>
      </c>
      <c r="CL16" s="227"/>
      <c r="CM16" s="355"/>
      <c r="CN16" s="418">
        <v>2</v>
      </c>
      <c r="CO16" s="424">
        <v>24</v>
      </c>
    </row>
    <row r="17" spans="1:93" s="34" customFormat="1" ht="20.100000000000001" customHeight="1" thickBot="1" x14ac:dyDescent="0.25">
      <c r="A17" s="132" t="s">
        <v>66</v>
      </c>
      <c r="B17" s="570" t="s">
        <v>98</v>
      </c>
      <c r="C17" s="19" t="s">
        <v>2</v>
      </c>
      <c r="D17" s="409" t="s">
        <v>26</v>
      </c>
      <c r="E17" s="414" t="s">
        <v>26</v>
      </c>
      <c r="F17" s="473"/>
      <c r="G17" s="479"/>
      <c r="H17" s="409" t="s">
        <v>27</v>
      </c>
      <c r="I17" s="409" t="s">
        <v>25</v>
      </c>
      <c r="J17" s="471" t="s">
        <v>57</v>
      </c>
      <c r="K17" s="471"/>
      <c r="L17" s="414" t="s">
        <v>24</v>
      </c>
      <c r="M17" s="433" t="s">
        <v>25</v>
      </c>
      <c r="N17" s="479"/>
      <c r="O17" s="479" t="s">
        <v>27</v>
      </c>
      <c r="P17" s="409" t="s">
        <v>31</v>
      </c>
      <c r="Q17" s="409" t="s">
        <v>31</v>
      </c>
      <c r="R17" s="499"/>
      <c r="S17" s="1024"/>
      <c r="T17" s="433" t="s">
        <v>24</v>
      </c>
      <c r="U17" s="407" t="s">
        <v>25</v>
      </c>
      <c r="V17" s="471"/>
      <c r="W17" s="471"/>
      <c r="X17" s="407" t="s">
        <v>25</v>
      </c>
      <c r="Y17" s="409" t="s">
        <v>25</v>
      </c>
      <c r="Z17" s="478"/>
      <c r="AA17" s="428" t="s">
        <v>40</v>
      </c>
      <c r="AB17" s="410" t="s">
        <v>40</v>
      </c>
      <c r="AC17" s="410" t="s">
        <v>40</v>
      </c>
      <c r="AD17" s="471"/>
      <c r="AE17" s="499"/>
      <c r="AF17" s="409"/>
      <c r="AG17" s="409"/>
      <c r="AH17" s="414"/>
      <c r="AI17" s="998">
        <f>COUNTIF($D17:AH17,"D")</f>
        <v>2</v>
      </c>
      <c r="AJ17" s="999">
        <f t="shared" si="4"/>
        <v>5</v>
      </c>
      <c r="AK17" s="999">
        <f t="shared" si="5"/>
        <v>2</v>
      </c>
      <c r="AL17" s="999">
        <f t="shared" si="6"/>
        <v>2</v>
      </c>
      <c r="AM17" s="999">
        <f t="shared" si="7"/>
        <v>0</v>
      </c>
      <c r="AN17" s="999">
        <f t="shared" si="8"/>
        <v>0</v>
      </c>
      <c r="AO17" s="999">
        <f t="shared" si="9"/>
        <v>0</v>
      </c>
      <c r="AP17" s="999">
        <f t="shared" si="10"/>
        <v>2</v>
      </c>
      <c r="AQ17" s="999">
        <f t="shared" si="11"/>
        <v>0</v>
      </c>
      <c r="AR17" s="999">
        <f t="shared" si="12"/>
        <v>0</v>
      </c>
      <c r="AS17" s="999">
        <f t="shared" si="13"/>
        <v>0</v>
      </c>
      <c r="AT17" s="999">
        <f t="shared" si="14"/>
        <v>0</v>
      </c>
      <c r="AU17" s="999">
        <f t="shared" si="15"/>
        <v>0</v>
      </c>
      <c r="AV17" s="999">
        <f t="shared" si="16"/>
        <v>0</v>
      </c>
      <c r="AW17" s="999">
        <f t="shared" si="17"/>
        <v>0</v>
      </c>
      <c r="AX17" s="999">
        <f t="shared" si="18"/>
        <v>0</v>
      </c>
      <c r="AY17" s="999">
        <f t="shared" si="19"/>
        <v>3</v>
      </c>
      <c r="AZ17" s="999">
        <f t="shared" si="20"/>
        <v>0</v>
      </c>
      <c r="BA17" s="181">
        <f t="shared" si="30"/>
        <v>14</v>
      </c>
      <c r="BB17" s="343"/>
      <c r="BC17" s="1002">
        <f t="shared" si="21"/>
        <v>6.5</v>
      </c>
      <c r="BD17" s="342"/>
      <c r="BE17" s="339"/>
      <c r="BF17" s="175">
        <f t="shared" si="31"/>
        <v>1</v>
      </c>
      <c r="BG17" s="176">
        <f t="shared" si="32"/>
        <v>0.5</v>
      </c>
      <c r="BH17" s="177">
        <f t="shared" si="33"/>
        <v>4.1666666666666664E-2</v>
      </c>
      <c r="BI17" s="178">
        <f t="shared" si="34"/>
        <v>0.45833333333333331</v>
      </c>
      <c r="BJ17" s="179">
        <f t="shared" si="35"/>
        <v>0</v>
      </c>
      <c r="BK17" s="180">
        <f t="shared" si="36"/>
        <v>0</v>
      </c>
      <c r="BL17" s="180">
        <f t="shared" si="37"/>
        <v>0</v>
      </c>
      <c r="BM17" s="180">
        <f t="shared" si="38"/>
        <v>0</v>
      </c>
      <c r="BN17" s="180">
        <f t="shared" si="39"/>
        <v>0</v>
      </c>
      <c r="BO17" s="180">
        <f t="shared" si="40"/>
        <v>0</v>
      </c>
      <c r="BP17" s="181">
        <f t="shared" si="41"/>
        <v>0</v>
      </c>
      <c r="BQ17" s="379">
        <f t="shared" si="42"/>
        <v>0</v>
      </c>
      <c r="BR17" s="179">
        <f t="shared" si="43"/>
        <v>0</v>
      </c>
      <c r="BS17" s="180">
        <f t="shared" si="44"/>
        <v>0</v>
      </c>
      <c r="BT17" s="181">
        <f t="shared" si="45"/>
        <v>0</v>
      </c>
      <c r="BU17" s="182">
        <f t="shared" si="46"/>
        <v>0</v>
      </c>
      <c r="BV17" s="175">
        <f t="shared" si="47"/>
        <v>0</v>
      </c>
      <c r="BW17" s="176">
        <f t="shared" si="48"/>
        <v>0</v>
      </c>
      <c r="BX17" s="193">
        <f t="shared" si="49"/>
        <v>0</v>
      </c>
      <c r="BY17" s="194">
        <f t="shared" si="50"/>
        <v>0</v>
      </c>
      <c r="BZ17" s="179">
        <f t="shared" si="51"/>
        <v>0</v>
      </c>
      <c r="CA17" s="180">
        <f t="shared" si="52"/>
        <v>0</v>
      </c>
      <c r="CB17" s="180">
        <f t="shared" si="53"/>
        <v>0</v>
      </c>
      <c r="CC17" s="180">
        <f t="shared" si="28"/>
        <v>0</v>
      </c>
      <c r="CD17" s="180">
        <f t="shared" si="54"/>
        <v>0</v>
      </c>
      <c r="CE17" s="180">
        <f t="shared" si="55"/>
        <v>0</v>
      </c>
      <c r="CF17" s="181">
        <f t="shared" si="56"/>
        <v>0</v>
      </c>
      <c r="CG17" s="195">
        <f t="shared" si="57"/>
        <v>0</v>
      </c>
      <c r="CH17" s="183"/>
      <c r="CI17" s="184"/>
      <c r="CJ17" s="184"/>
      <c r="CK17" s="174">
        <f t="shared" si="58"/>
        <v>0.5</v>
      </c>
      <c r="CL17" s="356"/>
      <c r="CM17" s="355"/>
      <c r="CN17" s="418">
        <v>4</v>
      </c>
      <c r="CO17" s="424">
        <v>60</v>
      </c>
    </row>
    <row r="18" spans="1:93" s="34" customFormat="1" ht="20.100000000000001" customHeight="1" thickBot="1" x14ac:dyDescent="0.25">
      <c r="A18" s="132" t="s">
        <v>67</v>
      </c>
      <c r="B18" s="575" t="s">
        <v>79</v>
      </c>
      <c r="C18" s="21" t="s">
        <v>2</v>
      </c>
      <c r="D18" s="409" t="s">
        <v>24</v>
      </c>
      <c r="E18" s="414" t="s">
        <v>26</v>
      </c>
      <c r="F18" s="473"/>
      <c r="G18" s="479"/>
      <c r="H18" s="409" t="s">
        <v>24</v>
      </c>
      <c r="I18" s="409" t="s">
        <v>25</v>
      </c>
      <c r="J18" s="471" t="s">
        <v>57</v>
      </c>
      <c r="K18" s="471"/>
      <c r="L18" s="414" t="s">
        <v>24</v>
      </c>
      <c r="M18" s="433" t="s">
        <v>31</v>
      </c>
      <c r="N18" s="479"/>
      <c r="O18" s="479"/>
      <c r="P18" s="409" t="s">
        <v>24</v>
      </c>
      <c r="Q18" s="409" t="s">
        <v>35</v>
      </c>
      <c r="R18" s="493"/>
      <c r="S18" s="1024"/>
      <c r="T18" s="433" t="s">
        <v>31</v>
      </c>
      <c r="U18" s="409" t="s">
        <v>26</v>
      </c>
      <c r="V18" s="471" t="s">
        <v>26</v>
      </c>
      <c r="W18" s="471" t="s">
        <v>26</v>
      </c>
      <c r="X18" s="409" t="s">
        <v>31</v>
      </c>
      <c r="Y18" s="409" t="s">
        <v>31</v>
      </c>
      <c r="Z18" s="478" t="s">
        <v>26</v>
      </c>
      <c r="AA18" s="428" t="s">
        <v>40</v>
      </c>
      <c r="AB18" s="410" t="s">
        <v>40</v>
      </c>
      <c r="AC18" s="410" t="s">
        <v>40</v>
      </c>
      <c r="AD18" s="471"/>
      <c r="AE18" s="475"/>
      <c r="AF18" s="409"/>
      <c r="AG18" s="479"/>
      <c r="AH18" s="478"/>
      <c r="AI18" s="998">
        <f>COUNTIF($D18:AH18,"D")</f>
        <v>4</v>
      </c>
      <c r="AJ18" s="999">
        <f t="shared" si="4"/>
        <v>1</v>
      </c>
      <c r="AK18" s="999">
        <f t="shared" si="5"/>
        <v>5</v>
      </c>
      <c r="AL18" s="999">
        <f t="shared" si="6"/>
        <v>0</v>
      </c>
      <c r="AM18" s="999">
        <f t="shared" si="7"/>
        <v>0</v>
      </c>
      <c r="AN18" s="999">
        <f t="shared" si="8"/>
        <v>0</v>
      </c>
      <c r="AO18" s="999">
        <f t="shared" si="9"/>
        <v>0</v>
      </c>
      <c r="AP18" s="999">
        <f t="shared" si="10"/>
        <v>4</v>
      </c>
      <c r="AQ18" s="999">
        <f t="shared" si="11"/>
        <v>0</v>
      </c>
      <c r="AR18" s="999">
        <f t="shared" si="12"/>
        <v>0</v>
      </c>
      <c r="AS18" s="999">
        <f t="shared" si="13"/>
        <v>0</v>
      </c>
      <c r="AT18" s="999">
        <f t="shared" si="14"/>
        <v>1</v>
      </c>
      <c r="AU18" s="999">
        <f t="shared" si="15"/>
        <v>0</v>
      </c>
      <c r="AV18" s="999">
        <f t="shared" si="16"/>
        <v>0</v>
      </c>
      <c r="AW18" s="999">
        <f t="shared" si="17"/>
        <v>0</v>
      </c>
      <c r="AX18" s="999">
        <f t="shared" si="18"/>
        <v>0</v>
      </c>
      <c r="AY18" s="999">
        <f t="shared" si="19"/>
        <v>3</v>
      </c>
      <c r="AZ18" s="999">
        <f t="shared" si="20"/>
        <v>0</v>
      </c>
      <c r="BA18" s="181">
        <f t="shared" si="30"/>
        <v>13</v>
      </c>
      <c r="BB18" s="343"/>
      <c r="BC18" s="1002">
        <f t="shared" si="21"/>
        <v>6.333333333333333</v>
      </c>
      <c r="BD18" s="342"/>
      <c r="BE18" s="339"/>
      <c r="BF18" s="175">
        <f t="shared" si="31"/>
        <v>1</v>
      </c>
      <c r="BG18" s="176">
        <f t="shared" si="32"/>
        <v>0.5</v>
      </c>
      <c r="BH18" s="177">
        <f t="shared" si="33"/>
        <v>4.1666666666666664E-2</v>
      </c>
      <c r="BI18" s="178">
        <f t="shared" si="34"/>
        <v>0.45833333333333331</v>
      </c>
      <c r="BJ18" s="179">
        <f t="shared" si="35"/>
        <v>0</v>
      </c>
      <c r="BK18" s="180">
        <f t="shared" si="36"/>
        <v>0</v>
      </c>
      <c r="BL18" s="180">
        <f t="shared" si="37"/>
        <v>0</v>
      </c>
      <c r="BM18" s="180">
        <f t="shared" si="38"/>
        <v>0</v>
      </c>
      <c r="BN18" s="180">
        <f t="shared" si="39"/>
        <v>0</v>
      </c>
      <c r="BO18" s="180">
        <f t="shared" si="40"/>
        <v>0</v>
      </c>
      <c r="BP18" s="181">
        <f t="shared" si="41"/>
        <v>0</v>
      </c>
      <c r="BQ18" s="379">
        <f t="shared" si="42"/>
        <v>0</v>
      </c>
      <c r="BR18" s="179">
        <f t="shared" si="43"/>
        <v>0</v>
      </c>
      <c r="BS18" s="180">
        <f t="shared" si="44"/>
        <v>0</v>
      </c>
      <c r="BT18" s="181">
        <f t="shared" si="45"/>
        <v>0</v>
      </c>
      <c r="BU18" s="182">
        <f t="shared" si="46"/>
        <v>0</v>
      </c>
      <c r="BV18" s="175">
        <f t="shared" si="47"/>
        <v>0</v>
      </c>
      <c r="BW18" s="176">
        <f t="shared" si="48"/>
        <v>0</v>
      </c>
      <c r="BX18" s="193">
        <f t="shared" si="49"/>
        <v>0</v>
      </c>
      <c r="BY18" s="194">
        <f t="shared" si="50"/>
        <v>0</v>
      </c>
      <c r="BZ18" s="179">
        <f t="shared" si="51"/>
        <v>0</v>
      </c>
      <c r="CA18" s="180">
        <f t="shared" si="52"/>
        <v>0</v>
      </c>
      <c r="CB18" s="180">
        <f t="shared" si="53"/>
        <v>0</v>
      </c>
      <c r="CC18" s="180">
        <f t="shared" si="28"/>
        <v>0</v>
      </c>
      <c r="CD18" s="180">
        <f t="shared" si="54"/>
        <v>0</v>
      </c>
      <c r="CE18" s="180">
        <f t="shared" si="55"/>
        <v>0</v>
      </c>
      <c r="CF18" s="181">
        <f t="shared" si="56"/>
        <v>0</v>
      </c>
      <c r="CG18" s="195">
        <f t="shared" si="57"/>
        <v>0</v>
      </c>
      <c r="CH18" s="183"/>
      <c r="CI18" s="184"/>
      <c r="CJ18" s="184"/>
      <c r="CK18" s="174">
        <f t="shared" si="58"/>
        <v>0.5</v>
      </c>
      <c r="CL18" s="356"/>
      <c r="CM18" s="355"/>
      <c r="CN18" s="418">
        <v>2</v>
      </c>
      <c r="CO18" s="424">
        <v>36</v>
      </c>
    </row>
    <row r="19" spans="1:93" s="34" customFormat="1" ht="20.100000000000001" customHeight="1" thickBot="1" x14ac:dyDescent="0.25">
      <c r="A19" s="132" t="s">
        <v>289</v>
      </c>
      <c r="B19" s="570" t="s">
        <v>73</v>
      </c>
      <c r="C19" s="122" t="s">
        <v>2</v>
      </c>
      <c r="D19" s="410" t="s">
        <v>24</v>
      </c>
      <c r="E19" s="417" t="s">
        <v>24</v>
      </c>
      <c r="F19" s="363" t="s">
        <v>32</v>
      </c>
      <c r="G19" s="423" t="s">
        <v>32</v>
      </c>
      <c r="H19" s="423" t="s">
        <v>32</v>
      </c>
      <c r="I19" s="423" t="s">
        <v>32</v>
      </c>
      <c r="J19" s="423" t="s">
        <v>350</v>
      </c>
      <c r="K19" s="423" t="s">
        <v>351</v>
      </c>
      <c r="L19" s="464" t="s">
        <v>32</v>
      </c>
      <c r="M19" s="363" t="s">
        <v>32</v>
      </c>
      <c r="N19" s="423" t="s">
        <v>32</v>
      </c>
      <c r="O19" s="423" t="s">
        <v>32</v>
      </c>
      <c r="P19" s="423" t="s">
        <v>32</v>
      </c>
      <c r="Q19" s="423" t="s">
        <v>32</v>
      </c>
      <c r="R19" s="423" t="s">
        <v>350</v>
      </c>
      <c r="S19" s="1024"/>
      <c r="T19" s="433" t="s">
        <v>24</v>
      </c>
      <c r="U19" s="409" t="s">
        <v>25</v>
      </c>
      <c r="V19" s="471"/>
      <c r="W19" s="471"/>
      <c r="X19" s="409" t="s">
        <v>35</v>
      </c>
      <c r="Y19" s="409" t="s">
        <v>31</v>
      </c>
      <c r="Z19" s="478"/>
      <c r="AA19" s="428" t="s">
        <v>40</v>
      </c>
      <c r="AB19" s="410" t="s">
        <v>40</v>
      </c>
      <c r="AC19" s="410" t="s">
        <v>40</v>
      </c>
      <c r="AD19" s="471"/>
      <c r="AE19" s="501" t="s">
        <v>50</v>
      </c>
      <c r="AF19" s="442"/>
      <c r="AG19" s="535"/>
      <c r="AH19" s="537"/>
      <c r="AI19" s="998">
        <f>COUNTIF($D19:AH19,"D")</f>
        <v>3</v>
      </c>
      <c r="AJ19" s="999">
        <f t="shared" si="4"/>
        <v>1</v>
      </c>
      <c r="AK19" s="999">
        <f t="shared" si="5"/>
        <v>0</v>
      </c>
      <c r="AL19" s="999">
        <f t="shared" si="6"/>
        <v>0</v>
      </c>
      <c r="AM19" s="999">
        <f t="shared" si="7"/>
        <v>0</v>
      </c>
      <c r="AN19" s="999">
        <f t="shared" si="8"/>
        <v>0</v>
      </c>
      <c r="AO19" s="999">
        <f t="shared" si="9"/>
        <v>0</v>
      </c>
      <c r="AP19" s="999">
        <f t="shared" si="10"/>
        <v>1</v>
      </c>
      <c r="AQ19" s="999">
        <f t="shared" si="11"/>
        <v>10</v>
      </c>
      <c r="AR19" s="999">
        <f t="shared" si="12"/>
        <v>0</v>
      </c>
      <c r="AS19" s="999">
        <f t="shared" si="13"/>
        <v>0</v>
      </c>
      <c r="AT19" s="999">
        <f t="shared" si="14"/>
        <v>1</v>
      </c>
      <c r="AU19" s="999">
        <f t="shared" si="15"/>
        <v>0</v>
      </c>
      <c r="AV19" s="999">
        <f t="shared" si="16"/>
        <v>0</v>
      </c>
      <c r="AW19" s="999">
        <f t="shared" si="17"/>
        <v>0</v>
      </c>
      <c r="AX19" s="999">
        <f t="shared" si="18"/>
        <v>0</v>
      </c>
      <c r="AY19" s="999">
        <f t="shared" si="19"/>
        <v>3</v>
      </c>
      <c r="AZ19" s="999">
        <f t="shared" si="20"/>
        <v>0</v>
      </c>
      <c r="BA19" s="181">
        <f t="shared" si="30"/>
        <v>17</v>
      </c>
      <c r="BB19" s="343"/>
      <c r="BC19" s="1002">
        <f t="shared" si="21"/>
        <v>3.3333333333333335</v>
      </c>
      <c r="BD19" s="342"/>
      <c r="BE19" s="339"/>
      <c r="BF19" s="175">
        <f t="shared" si="31"/>
        <v>0</v>
      </c>
      <c r="BG19" s="176">
        <f t="shared" si="32"/>
        <v>0</v>
      </c>
      <c r="BH19" s="177">
        <f t="shared" si="33"/>
        <v>0</v>
      </c>
      <c r="BI19" s="178">
        <f t="shared" si="34"/>
        <v>0</v>
      </c>
      <c r="BJ19" s="179">
        <f t="shared" si="35"/>
        <v>0</v>
      </c>
      <c r="BK19" s="180">
        <f t="shared" si="36"/>
        <v>0</v>
      </c>
      <c r="BL19" s="180">
        <f t="shared" si="37"/>
        <v>1</v>
      </c>
      <c r="BM19" s="180">
        <f t="shared" si="38"/>
        <v>0</v>
      </c>
      <c r="BN19" s="180">
        <f t="shared" si="39"/>
        <v>0</v>
      </c>
      <c r="BO19" s="180">
        <f t="shared" si="40"/>
        <v>0</v>
      </c>
      <c r="BP19" s="181">
        <f t="shared" si="41"/>
        <v>0</v>
      </c>
      <c r="BQ19" s="379">
        <f t="shared" si="42"/>
        <v>0.5</v>
      </c>
      <c r="BR19" s="179">
        <f t="shared" si="43"/>
        <v>0</v>
      </c>
      <c r="BS19" s="180">
        <f t="shared" si="44"/>
        <v>0</v>
      </c>
      <c r="BT19" s="181">
        <f t="shared" si="45"/>
        <v>0</v>
      </c>
      <c r="BU19" s="182">
        <f t="shared" si="46"/>
        <v>0</v>
      </c>
      <c r="BV19" s="175">
        <f t="shared" si="47"/>
        <v>0</v>
      </c>
      <c r="BW19" s="176">
        <f t="shared" si="48"/>
        <v>0</v>
      </c>
      <c r="BX19" s="193">
        <f t="shared" si="49"/>
        <v>0</v>
      </c>
      <c r="BY19" s="194">
        <f t="shared" si="50"/>
        <v>0</v>
      </c>
      <c r="BZ19" s="179">
        <f t="shared" si="51"/>
        <v>0</v>
      </c>
      <c r="CA19" s="180">
        <f t="shared" si="52"/>
        <v>0</v>
      </c>
      <c r="CB19" s="180">
        <f t="shared" si="53"/>
        <v>0</v>
      </c>
      <c r="CC19" s="180">
        <f t="shared" si="28"/>
        <v>0</v>
      </c>
      <c r="CD19" s="180">
        <f t="shared" si="54"/>
        <v>0</v>
      </c>
      <c r="CE19" s="180">
        <f t="shared" si="55"/>
        <v>0</v>
      </c>
      <c r="CF19" s="181">
        <f t="shared" si="56"/>
        <v>0</v>
      </c>
      <c r="CG19" s="195">
        <f t="shared" si="57"/>
        <v>0</v>
      </c>
      <c r="CH19" s="183"/>
      <c r="CI19" s="184"/>
      <c r="CJ19" s="184"/>
      <c r="CK19" s="174">
        <f t="shared" si="58"/>
        <v>0.5</v>
      </c>
      <c r="CL19" s="356"/>
      <c r="CM19" s="355"/>
      <c r="CN19" s="418">
        <v>7</v>
      </c>
      <c r="CO19" s="424">
        <v>84</v>
      </c>
    </row>
    <row r="20" spans="1:93" s="34" customFormat="1" ht="20.100000000000001" customHeight="1" thickBot="1" x14ac:dyDescent="0.25">
      <c r="A20" s="127" t="s">
        <v>72</v>
      </c>
      <c r="B20" s="570" t="s">
        <v>75</v>
      </c>
      <c r="C20" s="620" t="s">
        <v>3</v>
      </c>
      <c r="D20" s="412" t="s">
        <v>24</v>
      </c>
      <c r="E20" s="429" t="s">
        <v>25</v>
      </c>
      <c r="F20" s="476"/>
      <c r="G20" s="432"/>
      <c r="H20" s="412" t="s">
        <v>24</v>
      </c>
      <c r="I20" s="412" t="s">
        <v>25</v>
      </c>
      <c r="J20" s="475"/>
      <c r="K20" s="475" t="s">
        <v>50</v>
      </c>
      <c r="L20" s="429" t="s">
        <v>24</v>
      </c>
      <c r="M20" s="434" t="s">
        <v>25</v>
      </c>
      <c r="N20" s="432"/>
      <c r="O20" s="432"/>
      <c r="P20" s="412" t="s">
        <v>24</v>
      </c>
      <c r="Q20" s="412" t="s">
        <v>24</v>
      </c>
      <c r="R20" s="427"/>
      <c r="S20" s="1025"/>
      <c r="T20" s="434" t="s">
        <v>24</v>
      </c>
      <c r="U20" s="412" t="s">
        <v>25</v>
      </c>
      <c r="V20" s="475"/>
      <c r="W20" s="475"/>
      <c r="X20" s="412" t="s">
        <v>25</v>
      </c>
      <c r="Y20" s="412" t="s">
        <v>25</v>
      </c>
      <c r="Z20" s="441"/>
      <c r="AA20" s="363" t="s">
        <v>40</v>
      </c>
      <c r="AB20" s="423" t="s">
        <v>40</v>
      </c>
      <c r="AC20" s="423" t="s">
        <v>40</v>
      </c>
      <c r="AD20" s="475"/>
      <c r="AE20" s="475"/>
      <c r="AF20" s="444"/>
      <c r="AG20" s="630"/>
      <c r="AH20" s="631"/>
      <c r="AI20" s="998">
        <f>COUNTIF($D20:AH20,"D")</f>
        <v>6</v>
      </c>
      <c r="AJ20" s="999">
        <f t="shared" si="4"/>
        <v>6</v>
      </c>
      <c r="AK20" s="999">
        <f t="shared" si="5"/>
        <v>0</v>
      </c>
      <c r="AL20" s="999">
        <f t="shared" si="6"/>
        <v>0</v>
      </c>
      <c r="AM20" s="999">
        <f t="shared" si="7"/>
        <v>0</v>
      </c>
      <c r="AN20" s="999">
        <f t="shared" si="8"/>
        <v>0</v>
      </c>
      <c r="AO20" s="999">
        <f t="shared" si="9"/>
        <v>0</v>
      </c>
      <c r="AP20" s="999">
        <f t="shared" si="10"/>
        <v>0</v>
      </c>
      <c r="AQ20" s="999">
        <f t="shared" si="11"/>
        <v>0</v>
      </c>
      <c r="AR20" s="999">
        <f t="shared" si="12"/>
        <v>0</v>
      </c>
      <c r="AS20" s="999">
        <f t="shared" si="13"/>
        <v>0</v>
      </c>
      <c r="AT20" s="999">
        <f t="shared" si="14"/>
        <v>0</v>
      </c>
      <c r="AU20" s="999">
        <f t="shared" si="15"/>
        <v>0</v>
      </c>
      <c r="AV20" s="999">
        <f t="shared" si="16"/>
        <v>0</v>
      </c>
      <c r="AW20" s="999">
        <f t="shared" si="17"/>
        <v>0</v>
      </c>
      <c r="AX20" s="999">
        <f t="shared" si="18"/>
        <v>0</v>
      </c>
      <c r="AY20" s="999">
        <f t="shared" si="19"/>
        <v>3</v>
      </c>
      <c r="AZ20" s="999">
        <f t="shared" si="20"/>
        <v>0</v>
      </c>
      <c r="BA20" s="181">
        <f t="shared" si="30"/>
        <v>15</v>
      </c>
      <c r="BB20" s="343"/>
      <c r="BC20" s="1002">
        <f t="shared" si="21"/>
        <v>7</v>
      </c>
      <c r="BD20" s="342"/>
      <c r="BE20" s="339"/>
      <c r="BF20" s="175">
        <f t="shared" si="31"/>
        <v>0</v>
      </c>
      <c r="BG20" s="176">
        <f t="shared" si="32"/>
        <v>0</v>
      </c>
      <c r="BH20" s="177">
        <f t="shared" si="33"/>
        <v>0</v>
      </c>
      <c r="BI20" s="178">
        <f t="shared" si="34"/>
        <v>0</v>
      </c>
      <c r="BJ20" s="179">
        <f t="shared" si="35"/>
        <v>0</v>
      </c>
      <c r="BK20" s="180">
        <f t="shared" si="36"/>
        <v>0</v>
      </c>
      <c r="BL20" s="180">
        <f t="shared" si="37"/>
        <v>1</v>
      </c>
      <c r="BM20" s="180">
        <f t="shared" si="38"/>
        <v>0</v>
      </c>
      <c r="BN20" s="180">
        <f t="shared" si="39"/>
        <v>0</v>
      </c>
      <c r="BO20" s="180">
        <f t="shared" si="40"/>
        <v>0</v>
      </c>
      <c r="BP20" s="181">
        <f t="shared" si="41"/>
        <v>0</v>
      </c>
      <c r="BQ20" s="379">
        <f t="shared" si="42"/>
        <v>0.5</v>
      </c>
      <c r="BR20" s="179">
        <f t="shared" si="43"/>
        <v>0</v>
      </c>
      <c r="BS20" s="180">
        <f t="shared" si="44"/>
        <v>0</v>
      </c>
      <c r="BT20" s="181">
        <f t="shared" si="45"/>
        <v>0</v>
      </c>
      <c r="BU20" s="182">
        <f t="shared" si="46"/>
        <v>0</v>
      </c>
      <c r="BV20" s="175">
        <f t="shared" si="47"/>
        <v>0</v>
      </c>
      <c r="BW20" s="176">
        <f t="shared" si="48"/>
        <v>0</v>
      </c>
      <c r="BX20" s="193">
        <f t="shared" si="49"/>
        <v>0</v>
      </c>
      <c r="BY20" s="194">
        <f t="shared" si="50"/>
        <v>0</v>
      </c>
      <c r="BZ20" s="179">
        <f t="shared" si="51"/>
        <v>0</v>
      </c>
      <c r="CA20" s="180">
        <f t="shared" si="52"/>
        <v>0</v>
      </c>
      <c r="CB20" s="180">
        <f t="shared" si="53"/>
        <v>0</v>
      </c>
      <c r="CC20" s="180">
        <f t="shared" si="28"/>
        <v>0</v>
      </c>
      <c r="CD20" s="180">
        <f t="shared" si="54"/>
        <v>0</v>
      </c>
      <c r="CE20" s="180">
        <f t="shared" si="55"/>
        <v>0</v>
      </c>
      <c r="CF20" s="181">
        <f t="shared" si="56"/>
        <v>0</v>
      </c>
      <c r="CG20" s="195">
        <f t="shared" si="57"/>
        <v>0</v>
      </c>
      <c r="CH20" s="183"/>
      <c r="CI20" s="184"/>
      <c r="CJ20" s="184"/>
      <c r="CK20" s="174">
        <f t="shared" si="58"/>
        <v>0.5</v>
      </c>
      <c r="CL20" s="356"/>
      <c r="CM20" s="355"/>
      <c r="CN20" s="418">
        <v>0</v>
      </c>
      <c r="CO20" s="424">
        <v>12</v>
      </c>
    </row>
    <row r="21" spans="1:93" s="34" customFormat="1" ht="20.100000000000001" customHeight="1" thickBot="1" x14ac:dyDescent="0.25">
      <c r="A21" s="132" t="s">
        <v>74</v>
      </c>
      <c r="B21" s="570" t="s">
        <v>159</v>
      </c>
      <c r="C21" s="19" t="s">
        <v>3</v>
      </c>
      <c r="D21" s="412" t="s">
        <v>24</v>
      </c>
      <c r="E21" s="429" t="s">
        <v>25</v>
      </c>
      <c r="F21" s="476"/>
      <c r="G21" s="432"/>
      <c r="H21" s="412" t="s">
        <v>24</v>
      </c>
      <c r="I21" s="412" t="s">
        <v>25</v>
      </c>
      <c r="J21" s="475"/>
      <c r="K21" s="475"/>
      <c r="L21" s="429" t="s">
        <v>24</v>
      </c>
      <c r="M21" s="434" t="s">
        <v>25</v>
      </c>
      <c r="N21" s="432"/>
      <c r="O21" s="432"/>
      <c r="P21" s="412" t="s">
        <v>24</v>
      </c>
      <c r="Q21" s="412" t="s">
        <v>24</v>
      </c>
      <c r="R21" s="427"/>
      <c r="S21" s="1025"/>
      <c r="T21" s="434" t="s">
        <v>24</v>
      </c>
      <c r="U21" s="412" t="s">
        <v>25</v>
      </c>
      <c r="V21" s="475"/>
      <c r="W21" s="475"/>
      <c r="X21" s="412" t="s">
        <v>25</v>
      </c>
      <c r="Y21" s="412" t="s">
        <v>25</v>
      </c>
      <c r="Z21" s="441"/>
      <c r="AA21" s="363" t="s">
        <v>40</v>
      </c>
      <c r="AB21" s="423" t="s">
        <v>40</v>
      </c>
      <c r="AC21" s="423" t="s">
        <v>40</v>
      </c>
      <c r="AD21" s="475"/>
      <c r="AE21" s="475"/>
      <c r="AF21" s="412"/>
      <c r="AG21" s="432"/>
      <c r="AH21" s="441"/>
      <c r="AI21" s="998">
        <f>COUNTIF($D21:AH21,"D")</f>
        <v>6</v>
      </c>
      <c r="AJ21" s="999">
        <f t="shared" si="4"/>
        <v>6</v>
      </c>
      <c r="AK21" s="999">
        <f t="shared" si="5"/>
        <v>0</v>
      </c>
      <c r="AL21" s="999">
        <f t="shared" si="6"/>
        <v>0</v>
      </c>
      <c r="AM21" s="999">
        <f t="shared" si="7"/>
        <v>0</v>
      </c>
      <c r="AN21" s="999">
        <f t="shared" si="8"/>
        <v>0</v>
      </c>
      <c r="AO21" s="999">
        <f t="shared" si="9"/>
        <v>0</v>
      </c>
      <c r="AP21" s="999">
        <f t="shared" si="10"/>
        <v>0</v>
      </c>
      <c r="AQ21" s="999">
        <f t="shared" si="11"/>
        <v>0</v>
      </c>
      <c r="AR21" s="999">
        <f t="shared" si="12"/>
        <v>0</v>
      </c>
      <c r="AS21" s="999">
        <f t="shared" si="13"/>
        <v>0</v>
      </c>
      <c r="AT21" s="999">
        <f t="shared" si="14"/>
        <v>0</v>
      </c>
      <c r="AU21" s="999">
        <f t="shared" si="15"/>
        <v>0</v>
      </c>
      <c r="AV21" s="999">
        <f t="shared" si="16"/>
        <v>0</v>
      </c>
      <c r="AW21" s="999">
        <f t="shared" si="17"/>
        <v>0</v>
      </c>
      <c r="AX21" s="999">
        <f t="shared" si="18"/>
        <v>0</v>
      </c>
      <c r="AY21" s="999">
        <f t="shared" si="19"/>
        <v>3</v>
      </c>
      <c r="AZ21" s="999">
        <f t="shared" si="20"/>
        <v>0</v>
      </c>
      <c r="BA21" s="181">
        <f t="shared" si="30"/>
        <v>15</v>
      </c>
      <c r="BB21" s="343"/>
      <c r="BC21" s="1002">
        <f t="shared" si="21"/>
        <v>7</v>
      </c>
      <c r="BD21" s="342"/>
      <c r="BE21" s="339"/>
      <c r="BF21" s="175">
        <f t="shared" si="31"/>
        <v>0</v>
      </c>
      <c r="BG21" s="176">
        <f t="shared" si="32"/>
        <v>0</v>
      </c>
      <c r="BH21" s="177">
        <f t="shared" si="33"/>
        <v>0</v>
      </c>
      <c r="BI21" s="178">
        <f t="shared" si="34"/>
        <v>0</v>
      </c>
      <c r="BJ21" s="179">
        <f t="shared" si="35"/>
        <v>0</v>
      </c>
      <c r="BK21" s="180">
        <f t="shared" si="36"/>
        <v>0</v>
      </c>
      <c r="BL21" s="180">
        <f t="shared" si="37"/>
        <v>0</v>
      </c>
      <c r="BM21" s="180">
        <f t="shared" si="38"/>
        <v>0</v>
      </c>
      <c r="BN21" s="180">
        <f t="shared" si="39"/>
        <v>0</v>
      </c>
      <c r="BO21" s="180">
        <f t="shared" si="40"/>
        <v>0</v>
      </c>
      <c r="BP21" s="181">
        <f t="shared" si="41"/>
        <v>0</v>
      </c>
      <c r="BQ21" s="379">
        <f t="shared" si="42"/>
        <v>0</v>
      </c>
      <c r="BR21" s="179">
        <f t="shared" si="43"/>
        <v>0</v>
      </c>
      <c r="BS21" s="180">
        <f t="shared" si="44"/>
        <v>0</v>
      </c>
      <c r="BT21" s="181">
        <f t="shared" si="45"/>
        <v>0</v>
      </c>
      <c r="BU21" s="182">
        <f t="shared" si="46"/>
        <v>0</v>
      </c>
      <c r="BV21" s="175">
        <f t="shared" si="47"/>
        <v>0</v>
      </c>
      <c r="BW21" s="176">
        <f t="shared" si="48"/>
        <v>0</v>
      </c>
      <c r="BX21" s="193">
        <f t="shared" si="49"/>
        <v>0</v>
      </c>
      <c r="BY21" s="194">
        <f t="shared" si="50"/>
        <v>0</v>
      </c>
      <c r="BZ21" s="179">
        <f t="shared" si="51"/>
        <v>0</v>
      </c>
      <c r="CA21" s="180">
        <f t="shared" si="52"/>
        <v>0</v>
      </c>
      <c r="CB21" s="180">
        <f t="shared" si="53"/>
        <v>0</v>
      </c>
      <c r="CC21" s="180">
        <f t="shared" si="28"/>
        <v>0</v>
      </c>
      <c r="CD21" s="180">
        <f t="shared" si="54"/>
        <v>0</v>
      </c>
      <c r="CE21" s="180">
        <f t="shared" si="55"/>
        <v>0</v>
      </c>
      <c r="CF21" s="181">
        <f t="shared" si="56"/>
        <v>0</v>
      </c>
      <c r="CG21" s="195">
        <f t="shared" si="57"/>
        <v>0</v>
      </c>
      <c r="CH21" s="183"/>
      <c r="CI21" s="184"/>
      <c r="CJ21" s="184"/>
      <c r="CK21" s="174">
        <f t="shared" si="58"/>
        <v>0</v>
      </c>
      <c r="CL21" s="356"/>
      <c r="CM21" s="355"/>
      <c r="CN21" s="418">
        <v>3</v>
      </c>
      <c r="CO21" s="424">
        <v>36</v>
      </c>
    </row>
    <row r="22" spans="1:93" s="34" customFormat="1" ht="20.100000000000001" customHeight="1" thickBot="1" x14ac:dyDescent="0.25">
      <c r="A22" s="127" t="s">
        <v>76</v>
      </c>
      <c r="B22" s="570" t="s">
        <v>81</v>
      </c>
      <c r="C22" s="19" t="s">
        <v>3</v>
      </c>
      <c r="D22" s="409"/>
      <c r="E22" s="429"/>
      <c r="F22" s="434" t="s">
        <v>36</v>
      </c>
      <c r="G22" s="412" t="s">
        <v>36</v>
      </c>
      <c r="H22" s="412" t="s">
        <v>36</v>
      </c>
      <c r="I22" s="412" t="s">
        <v>36</v>
      </c>
      <c r="J22" s="475" t="s">
        <v>36</v>
      </c>
      <c r="K22" s="475"/>
      <c r="L22" s="429"/>
      <c r="M22" s="434" t="s">
        <v>36</v>
      </c>
      <c r="N22" s="432" t="s">
        <v>36</v>
      </c>
      <c r="O22" s="432" t="s">
        <v>36</v>
      </c>
      <c r="P22" s="412" t="s">
        <v>36</v>
      </c>
      <c r="Q22" s="412" t="s">
        <v>36</v>
      </c>
      <c r="R22" s="427"/>
      <c r="S22" s="1026"/>
      <c r="T22" s="363" t="s">
        <v>36</v>
      </c>
      <c r="U22" s="423" t="s">
        <v>36</v>
      </c>
      <c r="V22" s="474" t="s">
        <v>36</v>
      </c>
      <c r="W22" s="474" t="s">
        <v>36</v>
      </c>
      <c r="X22" s="423" t="s">
        <v>36</v>
      </c>
      <c r="Y22" s="423"/>
      <c r="Z22" s="672"/>
      <c r="AA22" s="363" t="s">
        <v>36</v>
      </c>
      <c r="AB22" s="423" t="s">
        <v>36</v>
      </c>
      <c r="AC22" s="423" t="s">
        <v>36</v>
      </c>
      <c r="AD22" s="470" t="s">
        <v>36</v>
      </c>
      <c r="AE22" s="470" t="s">
        <v>36</v>
      </c>
      <c r="AF22" s="412"/>
      <c r="AG22" s="432"/>
      <c r="AH22" s="441"/>
      <c r="AI22" s="998">
        <f>COUNTIF($D22:AH22,"D")</f>
        <v>0</v>
      </c>
      <c r="AJ22" s="999">
        <f t="shared" si="4"/>
        <v>0</v>
      </c>
      <c r="AK22" s="999">
        <f t="shared" si="5"/>
        <v>0</v>
      </c>
      <c r="AL22" s="999">
        <f t="shared" si="6"/>
        <v>0</v>
      </c>
      <c r="AM22" s="999">
        <f t="shared" si="7"/>
        <v>0</v>
      </c>
      <c r="AN22" s="999">
        <f t="shared" si="8"/>
        <v>0</v>
      </c>
      <c r="AO22" s="999">
        <f t="shared" si="9"/>
        <v>0</v>
      </c>
      <c r="AP22" s="999">
        <f t="shared" si="10"/>
        <v>0</v>
      </c>
      <c r="AQ22" s="999">
        <f t="shared" si="11"/>
        <v>0</v>
      </c>
      <c r="AR22" s="999">
        <f t="shared" si="12"/>
        <v>0</v>
      </c>
      <c r="AS22" s="999">
        <f t="shared" si="13"/>
        <v>0</v>
      </c>
      <c r="AT22" s="999">
        <f t="shared" si="14"/>
        <v>0</v>
      </c>
      <c r="AU22" s="999">
        <f t="shared" si="15"/>
        <v>20</v>
      </c>
      <c r="AV22" s="999">
        <f t="shared" si="16"/>
        <v>0</v>
      </c>
      <c r="AW22" s="999">
        <f t="shared" si="17"/>
        <v>0</v>
      </c>
      <c r="AX22" s="999">
        <f t="shared" si="18"/>
        <v>0</v>
      </c>
      <c r="AY22" s="999">
        <f t="shared" si="19"/>
        <v>0</v>
      </c>
      <c r="AZ22" s="999">
        <f t="shared" si="20"/>
        <v>0</v>
      </c>
      <c r="BA22" s="181">
        <f t="shared" si="30"/>
        <v>20</v>
      </c>
      <c r="BB22" s="343"/>
      <c r="BC22" s="1002">
        <f t="shared" si="21"/>
        <v>6.666666666666667</v>
      </c>
      <c r="BD22" s="342"/>
      <c r="BE22" s="339"/>
      <c r="BF22" s="175">
        <f t="shared" si="31"/>
        <v>0</v>
      </c>
      <c r="BG22" s="176">
        <f t="shared" si="32"/>
        <v>0</v>
      </c>
      <c r="BH22" s="177">
        <f t="shared" si="33"/>
        <v>0</v>
      </c>
      <c r="BI22" s="178">
        <f t="shared" si="34"/>
        <v>0</v>
      </c>
      <c r="BJ22" s="179">
        <f t="shared" si="35"/>
        <v>0</v>
      </c>
      <c r="BK22" s="180">
        <f t="shared" si="36"/>
        <v>0</v>
      </c>
      <c r="BL22" s="180">
        <f t="shared" si="37"/>
        <v>0</v>
      </c>
      <c r="BM22" s="180">
        <f t="shared" si="38"/>
        <v>0</v>
      </c>
      <c r="BN22" s="180">
        <f t="shared" si="39"/>
        <v>0</v>
      </c>
      <c r="BO22" s="180">
        <f t="shared" si="40"/>
        <v>0</v>
      </c>
      <c r="BP22" s="181">
        <f t="shared" si="41"/>
        <v>0</v>
      </c>
      <c r="BQ22" s="379">
        <f t="shared" si="42"/>
        <v>0</v>
      </c>
      <c r="BR22" s="179">
        <f t="shared" si="43"/>
        <v>0</v>
      </c>
      <c r="BS22" s="180">
        <f t="shared" si="44"/>
        <v>0</v>
      </c>
      <c r="BT22" s="181">
        <f t="shared" si="45"/>
        <v>0</v>
      </c>
      <c r="BU22" s="182">
        <f t="shared" si="46"/>
        <v>0</v>
      </c>
      <c r="BV22" s="175">
        <f t="shared" si="47"/>
        <v>0</v>
      </c>
      <c r="BW22" s="176">
        <f t="shared" si="48"/>
        <v>0</v>
      </c>
      <c r="BX22" s="193">
        <f t="shared" si="49"/>
        <v>0</v>
      </c>
      <c r="BY22" s="194">
        <f t="shared" si="50"/>
        <v>0</v>
      </c>
      <c r="BZ22" s="179">
        <f t="shared" si="51"/>
        <v>0</v>
      </c>
      <c r="CA22" s="180">
        <f t="shared" si="52"/>
        <v>0</v>
      </c>
      <c r="CB22" s="180">
        <f t="shared" si="53"/>
        <v>0</v>
      </c>
      <c r="CC22" s="180">
        <f t="shared" si="28"/>
        <v>0</v>
      </c>
      <c r="CD22" s="180">
        <f t="shared" si="54"/>
        <v>0</v>
      </c>
      <c r="CE22" s="180">
        <f t="shared" si="55"/>
        <v>0</v>
      </c>
      <c r="CF22" s="181">
        <f t="shared" si="56"/>
        <v>0</v>
      </c>
      <c r="CG22" s="195">
        <f t="shared" si="57"/>
        <v>0</v>
      </c>
      <c r="CH22" s="183"/>
      <c r="CI22" s="184"/>
      <c r="CJ22" s="184"/>
      <c r="CK22" s="174">
        <f t="shared" si="58"/>
        <v>0</v>
      </c>
      <c r="CL22" s="356"/>
      <c r="CM22" s="355"/>
      <c r="CN22" s="418">
        <v>1</v>
      </c>
      <c r="CO22" s="424">
        <v>12</v>
      </c>
    </row>
    <row r="23" spans="1:93" s="34" customFormat="1" ht="20.100000000000001" customHeight="1" thickBot="1" x14ac:dyDescent="0.25">
      <c r="A23" s="132" t="s">
        <v>78</v>
      </c>
      <c r="B23" s="570" t="s">
        <v>106</v>
      </c>
      <c r="C23" s="19" t="s">
        <v>3</v>
      </c>
      <c r="D23" s="474"/>
      <c r="E23" s="672"/>
      <c r="F23" s="363" t="s">
        <v>24</v>
      </c>
      <c r="G23" s="423" t="s">
        <v>25</v>
      </c>
      <c r="H23" s="474"/>
      <c r="I23" s="474"/>
      <c r="J23" s="423" t="s">
        <v>25</v>
      </c>
      <c r="K23" s="423" t="s">
        <v>41</v>
      </c>
      <c r="L23" s="672"/>
      <c r="M23" s="481"/>
      <c r="N23" s="423" t="s">
        <v>27</v>
      </c>
      <c r="O23" s="423" t="s">
        <v>25</v>
      </c>
      <c r="P23" s="474"/>
      <c r="Q23" s="474"/>
      <c r="R23" s="423" t="s">
        <v>24</v>
      </c>
      <c r="S23" s="1025"/>
      <c r="T23" s="434" t="s">
        <v>24</v>
      </c>
      <c r="U23" s="412" t="s">
        <v>25</v>
      </c>
      <c r="V23" s="475"/>
      <c r="W23" s="475"/>
      <c r="X23" s="412" t="s">
        <v>25</v>
      </c>
      <c r="Y23" s="412" t="s">
        <v>25</v>
      </c>
      <c r="Z23" s="441"/>
      <c r="AA23" s="363" t="s">
        <v>40</v>
      </c>
      <c r="AB23" s="423" t="s">
        <v>40</v>
      </c>
      <c r="AC23" s="423" t="s">
        <v>40</v>
      </c>
      <c r="AD23" s="471"/>
      <c r="AE23" s="471"/>
      <c r="AF23" s="412"/>
      <c r="AG23" s="412"/>
      <c r="AH23" s="429"/>
      <c r="AI23" s="998">
        <f>COUNTIF($D23:AH23,"D")</f>
        <v>3</v>
      </c>
      <c r="AJ23" s="999">
        <f t="shared" si="4"/>
        <v>6</v>
      </c>
      <c r="AK23" s="999">
        <f t="shared" si="5"/>
        <v>0</v>
      </c>
      <c r="AL23" s="999">
        <f t="shared" si="6"/>
        <v>1</v>
      </c>
      <c r="AM23" s="999">
        <f t="shared" si="7"/>
        <v>0</v>
      </c>
      <c r="AN23" s="999">
        <f t="shared" si="8"/>
        <v>0</v>
      </c>
      <c r="AO23" s="999">
        <f t="shared" si="9"/>
        <v>0</v>
      </c>
      <c r="AP23" s="999">
        <f t="shared" si="10"/>
        <v>0</v>
      </c>
      <c r="AQ23" s="999">
        <f t="shared" si="11"/>
        <v>0</v>
      </c>
      <c r="AR23" s="999">
        <f t="shared" si="12"/>
        <v>0</v>
      </c>
      <c r="AS23" s="999">
        <f t="shared" si="13"/>
        <v>0</v>
      </c>
      <c r="AT23" s="999">
        <f t="shared" si="14"/>
        <v>0</v>
      </c>
      <c r="AU23" s="999">
        <f t="shared" si="15"/>
        <v>0</v>
      </c>
      <c r="AV23" s="999">
        <f t="shared" si="16"/>
        <v>0</v>
      </c>
      <c r="AW23" s="999">
        <f t="shared" si="17"/>
        <v>0</v>
      </c>
      <c r="AX23" s="999">
        <f t="shared" si="18"/>
        <v>0</v>
      </c>
      <c r="AY23" s="999">
        <f t="shared" si="19"/>
        <v>3</v>
      </c>
      <c r="AZ23" s="999">
        <f t="shared" si="20"/>
        <v>1</v>
      </c>
      <c r="BA23" s="181">
        <f t="shared" si="30"/>
        <v>13</v>
      </c>
      <c r="BB23" s="343"/>
      <c r="BC23" s="1002">
        <f t="shared" si="21"/>
        <v>6</v>
      </c>
      <c r="BD23" s="342"/>
      <c r="BE23" s="339"/>
      <c r="BF23" s="175">
        <f t="shared" si="31"/>
        <v>0</v>
      </c>
      <c r="BG23" s="176">
        <f t="shared" si="32"/>
        <v>0</v>
      </c>
      <c r="BH23" s="177">
        <f t="shared" si="33"/>
        <v>0</v>
      </c>
      <c r="BI23" s="178">
        <f t="shared" si="34"/>
        <v>0</v>
      </c>
      <c r="BJ23" s="179">
        <f t="shared" si="35"/>
        <v>0</v>
      </c>
      <c r="BK23" s="180">
        <f t="shared" si="36"/>
        <v>0</v>
      </c>
      <c r="BL23" s="180">
        <f t="shared" si="37"/>
        <v>0</v>
      </c>
      <c r="BM23" s="180">
        <f t="shared" si="38"/>
        <v>0</v>
      </c>
      <c r="BN23" s="180">
        <f t="shared" si="39"/>
        <v>0</v>
      </c>
      <c r="BO23" s="180">
        <f t="shared" si="40"/>
        <v>0</v>
      </c>
      <c r="BP23" s="181">
        <f t="shared" si="41"/>
        <v>0</v>
      </c>
      <c r="BQ23" s="379">
        <f t="shared" si="42"/>
        <v>0</v>
      </c>
      <c r="BR23" s="179">
        <f t="shared" si="43"/>
        <v>0</v>
      </c>
      <c r="BS23" s="180">
        <f t="shared" si="44"/>
        <v>0</v>
      </c>
      <c r="BT23" s="181">
        <f t="shared" si="45"/>
        <v>0</v>
      </c>
      <c r="BU23" s="182">
        <f t="shared" si="46"/>
        <v>0</v>
      </c>
      <c r="BV23" s="175">
        <f t="shared" si="47"/>
        <v>0</v>
      </c>
      <c r="BW23" s="176">
        <f t="shared" si="48"/>
        <v>0</v>
      </c>
      <c r="BX23" s="193">
        <f t="shared" si="49"/>
        <v>0</v>
      </c>
      <c r="BY23" s="194">
        <f t="shared" si="50"/>
        <v>0</v>
      </c>
      <c r="BZ23" s="179">
        <f t="shared" si="51"/>
        <v>0</v>
      </c>
      <c r="CA23" s="180">
        <f t="shared" si="52"/>
        <v>0</v>
      </c>
      <c r="CB23" s="180">
        <f t="shared" si="53"/>
        <v>0</v>
      </c>
      <c r="CC23" s="180">
        <f t="shared" si="28"/>
        <v>0</v>
      </c>
      <c r="CD23" s="180">
        <f t="shared" si="54"/>
        <v>0</v>
      </c>
      <c r="CE23" s="180">
        <f t="shared" si="55"/>
        <v>0</v>
      </c>
      <c r="CF23" s="181">
        <f t="shared" si="56"/>
        <v>0</v>
      </c>
      <c r="CG23" s="195">
        <f t="shared" si="57"/>
        <v>0</v>
      </c>
      <c r="CH23" s="183"/>
      <c r="CI23" s="184"/>
      <c r="CJ23" s="184"/>
      <c r="CK23" s="174">
        <f t="shared" si="58"/>
        <v>0</v>
      </c>
      <c r="CL23" s="356"/>
      <c r="CM23" s="355"/>
      <c r="CN23" s="418">
        <v>2</v>
      </c>
      <c r="CO23" s="424">
        <v>24</v>
      </c>
    </row>
    <row r="24" spans="1:93" s="34" customFormat="1" ht="20.100000000000001" customHeight="1" thickBot="1" x14ac:dyDescent="0.25">
      <c r="A24" s="127" t="s">
        <v>80</v>
      </c>
      <c r="B24" s="570" t="s">
        <v>112</v>
      </c>
      <c r="C24" s="19" t="s">
        <v>3</v>
      </c>
      <c r="D24" s="412" t="s">
        <v>24</v>
      </c>
      <c r="E24" s="429" t="s">
        <v>25</v>
      </c>
      <c r="F24" s="476"/>
      <c r="G24" s="432"/>
      <c r="H24" s="412" t="s">
        <v>24</v>
      </c>
      <c r="I24" s="412" t="s">
        <v>25</v>
      </c>
      <c r="J24" s="475"/>
      <c r="K24" s="475"/>
      <c r="L24" s="429" t="s">
        <v>24</v>
      </c>
      <c r="M24" s="434" t="s">
        <v>25</v>
      </c>
      <c r="N24" s="432"/>
      <c r="O24" s="432"/>
      <c r="P24" s="412" t="s">
        <v>24</v>
      </c>
      <c r="Q24" s="412" t="s">
        <v>24</v>
      </c>
      <c r="R24" s="427" t="s">
        <v>61</v>
      </c>
      <c r="S24" s="1025"/>
      <c r="T24" s="434" t="s">
        <v>24</v>
      </c>
      <c r="U24" s="412" t="s">
        <v>25</v>
      </c>
      <c r="V24" s="475"/>
      <c r="W24" s="475"/>
      <c r="X24" s="412" t="s">
        <v>25</v>
      </c>
      <c r="Y24" s="412" t="s">
        <v>25</v>
      </c>
      <c r="Z24" s="441"/>
      <c r="AA24" s="363" t="s">
        <v>40</v>
      </c>
      <c r="AB24" s="423" t="s">
        <v>40</v>
      </c>
      <c r="AC24" s="423" t="s">
        <v>40</v>
      </c>
      <c r="AD24" s="471"/>
      <c r="AE24" s="471"/>
      <c r="AF24" s="412"/>
      <c r="AG24" s="432"/>
      <c r="AH24" s="441"/>
      <c r="AI24" s="998">
        <f>COUNTIF($D24:AH24,"D")</f>
        <v>6</v>
      </c>
      <c r="AJ24" s="999">
        <f t="shared" si="4"/>
        <v>6</v>
      </c>
      <c r="AK24" s="999">
        <f t="shared" si="5"/>
        <v>0</v>
      </c>
      <c r="AL24" s="999">
        <f t="shared" si="6"/>
        <v>0</v>
      </c>
      <c r="AM24" s="999">
        <f t="shared" si="7"/>
        <v>0</v>
      </c>
      <c r="AN24" s="999">
        <f t="shared" si="8"/>
        <v>0</v>
      </c>
      <c r="AO24" s="999">
        <f t="shared" si="9"/>
        <v>0</v>
      </c>
      <c r="AP24" s="999">
        <f t="shared" si="10"/>
        <v>0</v>
      </c>
      <c r="AQ24" s="999">
        <f t="shared" si="11"/>
        <v>0</v>
      </c>
      <c r="AR24" s="999">
        <f t="shared" si="12"/>
        <v>0</v>
      </c>
      <c r="AS24" s="999">
        <f t="shared" si="13"/>
        <v>0</v>
      </c>
      <c r="AT24" s="999">
        <f t="shared" si="14"/>
        <v>0</v>
      </c>
      <c r="AU24" s="999">
        <f t="shared" si="15"/>
        <v>0</v>
      </c>
      <c r="AV24" s="999">
        <f t="shared" si="16"/>
        <v>0</v>
      </c>
      <c r="AW24" s="999">
        <f t="shared" si="17"/>
        <v>0</v>
      </c>
      <c r="AX24" s="999">
        <f t="shared" si="18"/>
        <v>0</v>
      </c>
      <c r="AY24" s="999">
        <f t="shared" si="19"/>
        <v>3</v>
      </c>
      <c r="AZ24" s="999">
        <f t="shared" si="20"/>
        <v>0</v>
      </c>
      <c r="BA24" s="181">
        <f t="shared" si="30"/>
        <v>15</v>
      </c>
      <c r="BB24" s="343"/>
      <c r="BC24" s="1002">
        <f t="shared" si="21"/>
        <v>7</v>
      </c>
      <c r="BD24" s="342"/>
      <c r="BE24" s="339"/>
      <c r="BF24" s="175">
        <f t="shared" si="31"/>
        <v>1</v>
      </c>
      <c r="BG24" s="176">
        <f t="shared" si="32"/>
        <v>0.5</v>
      </c>
      <c r="BH24" s="177">
        <f t="shared" si="33"/>
        <v>4.1666666666666664E-2</v>
      </c>
      <c r="BI24" s="178">
        <f t="shared" si="34"/>
        <v>0.45833333333333331</v>
      </c>
      <c r="BJ24" s="179">
        <f t="shared" si="35"/>
        <v>0</v>
      </c>
      <c r="BK24" s="180">
        <f t="shared" si="36"/>
        <v>0</v>
      </c>
      <c r="BL24" s="180">
        <f t="shared" si="37"/>
        <v>0</v>
      </c>
      <c r="BM24" s="180">
        <f t="shared" si="38"/>
        <v>0</v>
      </c>
      <c r="BN24" s="180">
        <f t="shared" si="39"/>
        <v>0</v>
      </c>
      <c r="BO24" s="180">
        <f t="shared" si="40"/>
        <v>0</v>
      </c>
      <c r="BP24" s="181">
        <f t="shared" si="41"/>
        <v>0</v>
      </c>
      <c r="BQ24" s="379">
        <f t="shared" si="42"/>
        <v>0</v>
      </c>
      <c r="BR24" s="179">
        <f t="shared" si="43"/>
        <v>0</v>
      </c>
      <c r="BS24" s="180">
        <f t="shared" si="44"/>
        <v>0</v>
      </c>
      <c r="BT24" s="181">
        <f t="shared" si="45"/>
        <v>0</v>
      </c>
      <c r="BU24" s="182">
        <f t="shared" si="46"/>
        <v>0</v>
      </c>
      <c r="BV24" s="175">
        <f t="shared" si="47"/>
        <v>0</v>
      </c>
      <c r="BW24" s="176">
        <f t="shared" si="48"/>
        <v>0</v>
      </c>
      <c r="BX24" s="193">
        <f t="shared" si="49"/>
        <v>0</v>
      </c>
      <c r="BY24" s="194">
        <f t="shared" si="50"/>
        <v>0</v>
      </c>
      <c r="BZ24" s="179">
        <f t="shared" si="51"/>
        <v>0</v>
      </c>
      <c r="CA24" s="180">
        <f t="shared" si="52"/>
        <v>0</v>
      </c>
      <c r="CB24" s="180">
        <f t="shared" si="53"/>
        <v>0</v>
      </c>
      <c r="CC24" s="180">
        <f t="shared" si="28"/>
        <v>0</v>
      </c>
      <c r="CD24" s="180">
        <f t="shared" si="54"/>
        <v>0</v>
      </c>
      <c r="CE24" s="180">
        <f t="shared" si="55"/>
        <v>0</v>
      </c>
      <c r="CF24" s="181">
        <f t="shared" si="56"/>
        <v>0</v>
      </c>
      <c r="CG24" s="195">
        <f t="shared" si="57"/>
        <v>0</v>
      </c>
      <c r="CH24" s="183"/>
      <c r="CI24" s="184"/>
      <c r="CJ24" s="184"/>
      <c r="CK24" s="174">
        <f t="shared" si="58"/>
        <v>0.5</v>
      </c>
      <c r="CL24" s="356"/>
      <c r="CM24" s="355"/>
      <c r="CN24" s="418">
        <v>0</v>
      </c>
      <c r="CO24" s="424">
        <v>12</v>
      </c>
    </row>
    <row r="25" spans="1:93" s="34" customFormat="1" ht="20.100000000000001" customHeight="1" thickBot="1" x14ac:dyDescent="0.25">
      <c r="A25" s="132" t="s">
        <v>82</v>
      </c>
      <c r="B25" s="570" t="s">
        <v>291</v>
      </c>
      <c r="C25" s="19" t="s">
        <v>3</v>
      </c>
      <c r="D25" s="412" t="s">
        <v>27</v>
      </c>
      <c r="E25" s="429" t="s">
        <v>25</v>
      </c>
      <c r="F25" s="476"/>
      <c r="G25" s="432" t="s">
        <v>35</v>
      </c>
      <c r="H25" s="412" t="s">
        <v>27</v>
      </c>
      <c r="I25" s="412" t="s">
        <v>25</v>
      </c>
      <c r="J25" s="475"/>
      <c r="K25" s="475"/>
      <c r="L25" s="429" t="s">
        <v>24</v>
      </c>
      <c r="M25" s="434" t="s">
        <v>25</v>
      </c>
      <c r="N25" s="432"/>
      <c r="O25" s="432"/>
      <c r="P25" s="412" t="s">
        <v>27</v>
      </c>
      <c r="Q25" s="412" t="s">
        <v>31</v>
      </c>
      <c r="R25" s="426"/>
      <c r="S25" s="1025"/>
      <c r="T25" s="434" t="s">
        <v>24</v>
      </c>
      <c r="U25" s="412" t="s">
        <v>25</v>
      </c>
      <c r="V25" s="475"/>
      <c r="W25" s="475"/>
      <c r="X25" s="412" t="s">
        <v>25</v>
      </c>
      <c r="Y25" s="412" t="s">
        <v>25</v>
      </c>
      <c r="Z25" s="441"/>
      <c r="AA25" s="363" t="s">
        <v>40</v>
      </c>
      <c r="AB25" s="423" t="s">
        <v>40</v>
      </c>
      <c r="AC25" s="423" t="s">
        <v>40</v>
      </c>
      <c r="AD25" s="471"/>
      <c r="AE25" s="501" t="s">
        <v>50</v>
      </c>
      <c r="AF25" s="412"/>
      <c r="AG25" s="432"/>
      <c r="AH25" s="441"/>
      <c r="AI25" s="998">
        <f>COUNTIF($D25:AH25,"D")</f>
        <v>2</v>
      </c>
      <c r="AJ25" s="999">
        <f t="shared" si="4"/>
        <v>6</v>
      </c>
      <c r="AK25" s="999">
        <f t="shared" si="5"/>
        <v>0</v>
      </c>
      <c r="AL25" s="999">
        <f t="shared" si="6"/>
        <v>3</v>
      </c>
      <c r="AM25" s="999">
        <f t="shared" si="7"/>
        <v>0</v>
      </c>
      <c r="AN25" s="999">
        <f t="shared" si="8"/>
        <v>0</v>
      </c>
      <c r="AO25" s="999">
        <f t="shared" si="9"/>
        <v>0</v>
      </c>
      <c r="AP25" s="999">
        <f t="shared" si="10"/>
        <v>1</v>
      </c>
      <c r="AQ25" s="999">
        <f t="shared" si="11"/>
        <v>0</v>
      </c>
      <c r="AR25" s="999">
        <f t="shared" si="12"/>
        <v>0</v>
      </c>
      <c r="AS25" s="999">
        <f t="shared" si="13"/>
        <v>0</v>
      </c>
      <c r="AT25" s="999">
        <f t="shared" si="14"/>
        <v>1</v>
      </c>
      <c r="AU25" s="999">
        <f t="shared" si="15"/>
        <v>0</v>
      </c>
      <c r="AV25" s="999">
        <f t="shared" si="16"/>
        <v>0</v>
      </c>
      <c r="AW25" s="999">
        <f t="shared" si="17"/>
        <v>0</v>
      </c>
      <c r="AX25" s="999">
        <f t="shared" si="18"/>
        <v>0</v>
      </c>
      <c r="AY25" s="999">
        <f t="shared" si="19"/>
        <v>3</v>
      </c>
      <c r="AZ25" s="999">
        <f t="shared" si="20"/>
        <v>0</v>
      </c>
      <c r="BA25" s="181">
        <f t="shared" si="30"/>
        <v>14</v>
      </c>
      <c r="BB25" s="343"/>
      <c r="BC25" s="1002">
        <f t="shared" si="21"/>
        <v>6.833333333333333</v>
      </c>
      <c r="BD25" s="342"/>
      <c r="BE25" s="339"/>
      <c r="BF25" s="175">
        <f t="shared" si="31"/>
        <v>0</v>
      </c>
      <c r="BG25" s="176">
        <f t="shared" si="32"/>
        <v>0</v>
      </c>
      <c r="BH25" s="177">
        <f t="shared" si="33"/>
        <v>0</v>
      </c>
      <c r="BI25" s="178">
        <f t="shared" si="34"/>
        <v>0</v>
      </c>
      <c r="BJ25" s="179">
        <f t="shared" si="35"/>
        <v>0</v>
      </c>
      <c r="BK25" s="180">
        <f t="shared" si="36"/>
        <v>0</v>
      </c>
      <c r="BL25" s="180">
        <f t="shared" si="37"/>
        <v>1</v>
      </c>
      <c r="BM25" s="180">
        <f t="shared" si="38"/>
        <v>0</v>
      </c>
      <c r="BN25" s="180">
        <f t="shared" si="39"/>
        <v>0</v>
      </c>
      <c r="BO25" s="180">
        <f t="shared" si="40"/>
        <v>0</v>
      </c>
      <c r="BP25" s="181">
        <f t="shared" si="41"/>
        <v>0</v>
      </c>
      <c r="BQ25" s="379">
        <f t="shared" si="42"/>
        <v>0.5</v>
      </c>
      <c r="BR25" s="179">
        <f t="shared" si="43"/>
        <v>0</v>
      </c>
      <c r="BS25" s="180">
        <f t="shared" si="44"/>
        <v>0</v>
      </c>
      <c r="BT25" s="181">
        <f t="shared" si="45"/>
        <v>0</v>
      </c>
      <c r="BU25" s="182">
        <f t="shared" si="46"/>
        <v>0</v>
      </c>
      <c r="BV25" s="175">
        <f t="shared" si="47"/>
        <v>0</v>
      </c>
      <c r="BW25" s="176">
        <f t="shared" si="48"/>
        <v>0</v>
      </c>
      <c r="BX25" s="193">
        <f t="shared" si="49"/>
        <v>0</v>
      </c>
      <c r="BY25" s="194">
        <f t="shared" si="50"/>
        <v>0</v>
      </c>
      <c r="BZ25" s="179">
        <f t="shared" si="51"/>
        <v>0</v>
      </c>
      <c r="CA25" s="180">
        <f t="shared" si="52"/>
        <v>0</v>
      </c>
      <c r="CB25" s="180">
        <f t="shared" si="53"/>
        <v>0</v>
      </c>
      <c r="CC25" s="180">
        <f t="shared" si="28"/>
        <v>0</v>
      </c>
      <c r="CD25" s="180">
        <f t="shared" si="54"/>
        <v>0</v>
      </c>
      <c r="CE25" s="180">
        <f t="shared" si="55"/>
        <v>0</v>
      </c>
      <c r="CF25" s="181">
        <f t="shared" si="56"/>
        <v>0</v>
      </c>
      <c r="CG25" s="195">
        <f t="shared" si="57"/>
        <v>0</v>
      </c>
      <c r="CH25" s="183"/>
      <c r="CI25" s="184"/>
      <c r="CJ25" s="184"/>
      <c r="CK25" s="174">
        <f t="shared" si="58"/>
        <v>0.5</v>
      </c>
      <c r="CL25" s="356"/>
      <c r="CM25" s="355"/>
      <c r="CN25" s="418">
        <v>4</v>
      </c>
      <c r="CO25" s="424">
        <v>48</v>
      </c>
    </row>
    <row r="26" spans="1:93" s="34" customFormat="1" ht="20.100000000000001" customHeight="1" thickBot="1" x14ac:dyDescent="0.25">
      <c r="A26" s="127" t="s">
        <v>84</v>
      </c>
      <c r="B26" s="570" t="s">
        <v>292</v>
      </c>
      <c r="C26" s="19" t="s">
        <v>3</v>
      </c>
      <c r="D26" s="412" t="s">
        <v>24</v>
      </c>
      <c r="E26" s="429" t="s">
        <v>25</v>
      </c>
      <c r="F26" s="476"/>
      <c r="G26" s="432"/>
      <c r="H26" s="412" t="s">
        <v>24</v>
      </c>
      <c r="I26" s="412" t="s">
        <v>25</v>
      </c>
      <c r="J26" s="475" t="s">
        <v>57</v>
      </c>
      <c r="K26" s="475"/>
      <c r="L26" s="429" t="s">
        <v>27</v>
      </c>
      <c r="M26" s="434" t="s">
        <v>25</v>
      </c>
      <c r="N26" s="432"/>
      <c r="O26" s="432"/>
      <c r="P26" s="412" t="s">
        <v>24</v>
      </c>
      <c r="Q26" s="412" t="s">
        <v>24</v>
      </c>
      <c r="R26" s="427"/>
      <c r="S26" s="1024"/>
      <c r="T26" s="433" t="s">
        <v>24</v>
      </c>
      <c r="U26" s="409" t="s">
        <v>25</v>
      </c>
      <c r="V26" s="471"/>
      <c r="W26" s="471"/>
      <c r="X26" s="409" t="s">
        <v>25</v>
      </c>
      <c r="Y26" s="409" t="s">
        <v>25</v>
      </c>
      <c r="Z26" s="478"/>
      <c r="AA26" s="363" t="s">
        <v>40</v>
      </c>
      <c r="AB26" s="423" t="s">
        <v>40</v>
      </c>
      <c r="AC26" s="423" t="s">
        <v>40</v>
      </c>
      <c r="AD26" s="471"/>
      <c r="AE26" s="471"/>
      <c r="AF26" s="412"/>
      <c r="AG26" s="432"/>
      <c r="AH26" s="441"/>
      <c r="AI26" s="998">
        <f>COUNTIF($D26:AH26,"D")</f>
        <v>5</v>
      </c>
      <c r="AJ26" s="999">
        <f t="shared" si="4"/>
        <v>6</v>
      </c>
      <c r="AK26" s="999">
        <f t="shared" si="5"/>
        <v>0</v>
      </c>
      <c r="AL26" s="999">
        <f t="shared" si="6"/>
        <v>1</v>
      </c>
      <c r="AM26" s="999">
        <f t="shared" si="7"/>
        <v>0</v>
      </c>
      <c r="AN26" s="999">
        <f t="shared" si="8"/>
        <v>0</v>
      </c>
      <c r="AO26" s="999">
        <f t="shared" si="9"/>
        <v>0</v>
      </c>
      <c r="AP26" s="999">
        <f t="shared" si="10"/>
        <v>0</v>
      </c>
      <c r="AQ26" s="999">
        <f t="shared" si="11"/>
        <v>0</v>
      </c>
      <c r="AR26" s="999">
        <f t="shared" si="12"/>
        <v>0</v>
      </c>
      <c r="AS26" s="999">
        <f t="shared" si="13"/>
        <v>0</v>
      </c>
      <c r="AT26" s="999">
        <f t="shared" si="14"/>
        <v>0</v>
      </c>
      <c r="AU26" s="999">
        <f t="shared" si="15"/>
        <v>0</v>
      </c>
      <c r="AV26" s="999">
        <f t="shared" si="16"/>
        <v>0</v>
      </c>
      <c r="AW26" s="999">
        <f t="shared" si="17"/>
        <v>0</v>
      </c>
      <c r="AX26" s="999">
        <f t="shared" si="18"/>
        <v>0</v>
      </c>
      <c r="AY26" s="999">
        <f t="shared" si="19"/>
        <v>3</v>
      </c>
      <c r="AZ26" s="999">
        <f t="shared" si="20"/>
        <v>0</v>
      </c>
      <c r="BA26" s="181">
        <f t="shared" si="30"/>
        <v>15</v>
      </c>
      <c r="BB26" s="343"/>
      <c r="BC26" s="1002">
        <f t="shared" si="21"/>
        <v>7</v>
      </c>
      <c r="BD26" s="342"/>
      <c r="BE26" s="339"/>
      <c r="BF26" s="175">
        <f t="shared" si="31"/>
        <v>1</v>
      </c>
      <c r="BG26" s="176">
        <f t="shared" si="32"/>
        <v>0.5</v>
      </c>
      <c r="BH26" s="177">
        <f t="shared" si="33"/>
        <v>4.1666666666666664E-2</v>
      </c>
      <c r="BI26" s="178">
        <f t="shared" si="34"/>
        <v>0.45833333333333331</v>
      </c>
      <c r="BJ26" s="179">
        <f t="shared" si="35"/>
        <v>0</v>
      </c>
      <c r="BK26" s="180">
        <f t="shared" si="36"/>
        <v>0</v>
      </c>
      <c r="BL26" s="180">
        <f t="shared" si="37"/>
        <v>0</v>
      </c>
      <c r="BM26" s="180">
        <f t="shared" si="38"/>
        <v>0</v>
      </c>
      <c r="BN26" s="180">
        <f t="shared" si="39"/>
        <v>0</v>
      </c>
      <c r="BO26" s="180">
        <f t="shared" si="40"/>
        <v>0</v>
      </c>
      <c r="BP26" s="181">
        <f t="shared" si="41"/>
        <v>0</v>
      </c>
      <c r="BQ26" s="379">
        <f t="shared" si="42"/>
        <v>0</v>
      </c>
      <c r="BR26" s="179">
        <f t="shared" si="43"/>
        <v>0</v>
      </c>
      <c r="BS26" s="180">
        <f t="shared" si="44"/>
        <v>0</v>
      </c>
      <c r="BT26" s="181">
        <f t="shared" si="45"/>
        <v>0</v>
      </c>
      <c r="BU26" s="182">
        <f t="shared" si="46"/>
        <v>0</v>
      </c>
      <c r="BV26" s="175">
        <f t="shared" si="47"/>
        <v>0</v>
      </c>
      <c r="BW26" s="176">
        <f t="shared" si="48"/>
        <v>0</v>
      </c>
      <c r="BX26" s="193">
        <f t="shared" si="49"/>
        <v>0</v>
      </c>
      <c r="BY26" s="194">
        <f t="shared" si="50"/>
        <v>0</v>
      </c>
      <c r="BZ26" s="179">
        <f t="shared" si="51"/>
        <v>0</v>
      </c>
      <c r="CA26" s="180">
        <f t="shared" si="52"/>
        <v>0</v>
      </c>
      <c r="CB26" s="180">
        <f t="shared" si="53"/>
        <v>0</v>
      </c>
      <c r="CC26" s="180">
        <f t="shared" si="28"/>
        <v>0</v>
      </c>
      <c r="CD26" s="180">
        <f t="shared" si="54"/>
        <v>0</v>
      </c>
      <c r="CE26" s="180">
        <f t="shared" si="55"/>
        <v>0</v>
      </c>
      <c r="CF26" s="181">
        <f t="shared" si="56"/>
        <v>0</v>
      </c>
      <c r="CG26" s="195">
        <f t="shared" si="57"/>
        <v>0</v>
      </c>
      <c r="CH26" s="183"/>
      <c r="CI26" s="184"/>
      <c r="CJ26" s="184"/>
      <c r="CK26" s="174">
        <f t="shared" si="58"/>
        <v>0.5</v>
      </c>
      <c r="CL26" s="356"/>
      <c r="CM26" s="355"/>
      <c r="CN26" s="418">
        <v>1</v>
      </c>
      <c r="CO26" s="424">
        <v>24</v>
      </c>
    </row>
    <row r="27" spans="1:93" ht="20.100000000000001" customHeight="1" thickBot="1" x14ac:dyDescent="0.3">
      <c r="A27" s="132" t="s">
        <v>85</v>
      </c>
      <c r="B27" s="570" t="s">
        <v>330</v>
      </c>
      <c r="C27" s="19" t="s">
        <v>3</v>
      </c>
      <c r="D27" s="409" t="s">
        <v>27</v>
      </c>
      <c r="E27" s="414" t="s">
        <v>25</v>
      </c>
      <c r="F27" s="473"/>
      <c r="G27" s="479"/>
      <c r="H27" s="409" t="s">
        <v>24</v>
      </c>
      <c r="I27" s="409" t="s">
        <v>25</v>
      </c>
      <c r="J27" s="471"/>
      <c r="K27" s="471"/>
      <c r="L27" s="414" t="s">
        <v>24</v>
      </c>
      <c r="M27" s="433" t="s">
        <v>25</v>
      </c>
      <c r="N27" s="479"/>
      <c r="O27" s="479"/>
      <c r="P27" s="409" t="s">
        <v>24</v>
      </c>
      <c r="Q27" s="409" t="s">
        <v>31</v>
      </c>
      <c r="R27" s="493"/>
      <c r="S27" s="1024"/>
      <c r="T27" s="433" t="s">
        <v>24</v>
      </c>
      <c r="U27" s="409" t="s">
        <v>25</v>
      </c>
      <c r="V27" s="471"/>
      <c r="W27" s="471"/>
      <c r="X27" s="409" t="s">
        <v>26</v>
      </c>
      <c r="Y27" s="409" t="s">
        <v>31</v>
      </c>
      <c r="Z27" s="478"/>
      <c r="AA27" s="363" t="s">
        <v>40</v>
      </c>
      <c r="AB27" s="423" t="s">
        <v>40</v>
      </c>
      <c r="AC27" s="423" t="s">
        <v>40</v>
      </c>
      <c r="AD27" s="471"/>
      <c r="AE27" s="471" t="s">
        <v>26</v>
      </c>
      <c r="AF27" s="409"/>
      <c r="AG27" s="479"/>
      <c r="AH27" s="478"/>
      <c r="AI27" s="998">
        <f>COUNTIF($D27:AH27,"D")</f>
        <v>4</v>
      </c>
      <c r="AJ27" s="999">
        <f t="shared" si="4"/>
        <v>4</v>
      </c>
      <c r="AK27" s="999">
        <f t="shared" si="5"/>
        <v>2</v>
      </c>
      <c r="AL27" s="999">
        <f t="shared" si="6"/>
        <v>1</v>
      </c>
      <c r="AM27" s="999">
        <f t="shared" si="7"/>
        <v>0</v>
      </c>
      <c r="AN27" s="999">
        <f t="shared" si="8"/>
        <v>0</v>
      </c>
      <c r="AO27" s="999">
        <f t="shared" si="9"/>
        <v>0</v>
      </c>
      <c r="AP27" s="999">
        <f t="shared" si="10"/>
        <v>2</v>
      </c>
      <c r="AQ27" s="999">
        <f t="shared" si="11"/>
        <v>0</v>
      </c>
      <c r="AR27" s="999">
        <f t="shared" si="12"/>
        <v>0</v>
      </c>
      <c r="AS27" s="999">
        <f t="shared" si="13"/>
        <v>0</v>
      </c>
      <c r="AT27" s="999">
        <f t="shared" si="14"/>
        <v>0</v>
      </c>
      <c r="AU27" s="999">
        <f t="shared" si="15"/>
        <v>0</v>
      </c>
      <c r="AV27" s="999">
        <f t="shared" si="16"/>
        <v>0</v>
      </c>
      <c r="AW27" s="999">
        <f t="shared" si="17"/>
        <v>0</v>
      </c>
      <c r="AX27" s="999">
        <f t="shared" si="18"/>
        <v>0</v>
      </c>
      <c r="AY27" s="999">
        <f t="shared" si="19"/>
        <v>3</v>
      </c>
      <c r="AZ27" s="999">
        <f t="shared" si="20"/>
        <v>0</v>
      </c>
      <c r="BA27" s="181">
        <f t="shared" si="30"/>
        <v>14</v>
      </c>
      <c r="BB27" s="343"/>
      <c r="BC27" s="1002">
        <f t="shared" si="21"/>
        <v>6.5</v>
      </c>
      <c r="BD27" s="342"/>
      <c r="BE27" s="339"/>
      <c r="BF27" s="175">
        <f t="shared" si="31"/>
        <v>0</v>
      </c>
      <c r="BG27" s="176">
        <f t="shared" si="32"/>
        <v>0</v>
      </c>
      <c r="BH27" s="177">
        <f t="shared" si="33"/>
        <v>0</v>
      </c>
      <c r="BI27" s="178">
        <f t="shared" si="34"/>
        <v>0</v>
      </c>
      <c r="BJ27" s="179">
        <f t="shared" si="35"/>
        <v>0</v>
      </c>
      <c r="BK27" s="180">
        <f t="shared" si="36"/>
        <v>0</v>
      </c>
      <c r="BL27" s="180">
        <f t="shared" si="37"/>
        <v>0</v>
      </c>
      <c r="BM27" s="180">
        <f t="shared" si="38"/>
        <v>0</v>
      </c>
      <c r="BN27" s="180">
        <f t="shared" si="39"/>
        <v>0</v>
      </c>
      <c r="BO27" s="180">
        <f t="shared" si="40"/>
        <v>0</v>
      </c>
      <c r="BP27" s="181">
        <f t="shared" si="41"/>
        <v>0</v>
      </c>
      <c r="BQ27" s="379">
        <f t="shared" si="42"/>
        <v>0</v>
      </c>
      <c r="BR27" s="179">
        <f t="shared" si="43"/>
        <v>0</v>
      </c>
      <c r="BS27" s="180">
        <f t="shared" si="44"/>
        <v>0</v>
      </c>
      <c r="BT27" s="181">
        <f t="shared" si="45"/>
        <v>0</v>
      </c>
      <c r="BU27" s="182">
        <f t="shared" si="46"/>
        <v>0</v>
      </c>
      <c r="BV27" s="175">
        <f t="shared" si="47"/>
        <v>0</v>
      </c>
      <c r="BW27" s="176">
        <f t="shared" si="48"/>
        <v>0</v>
      </c>
      <c r="BX27" s="193">
        <f t="shared" si="49"/>
        <v>0</v>
      </c>
      <c r="BY27" s="194">
        <f t="shared" si="50"/>
        <v>0</v>
      </c>
      <c r="BZ27" s="179">
        <f t="shared" si="51"/>
        <v>0</v>
      </c>
      <c r="CA27" s="180">
        <f t="shared" si="52"/>
        <v>0</v>
      </c>
      <c r="CB27" s="180">
        <f t="shared" si="53"/>
        <v>0</v>
      </c>
      <c r="CC27" s="180">
        <f t="shared" si="28"/>
        <v>0</v>
      </c>
      <c r="CD27" s="180">
        <f t="shared" si="54"/>
        <v>0</v>
      </c>
      <c r="CE27" s="180">
        <f t="shared" si="55"/>
        <v>0</v>
      </c>
      <c r="CF27" s="181">
        <f t="shared" si="56"/>
        <v>0</v>
      </c>
      <c r="CG27" s="195">
        <f t="shared" si="57"/>
        <v>0</v>
      </c>
      <c r="CH27" s="183"/>
      <c r="CI27" s="184"/>
      <c r="CJ27" s="184"/>
      <c r="CK27" s="174">
        <f t="shared" si="58"/>
        <v>0</v>
      </c>
      <c r="CL27" s="227"/>
      <c r="CM27" s="354"/>
      <c r="CN27" s="418">
        <v>0</v>
      </c>
      <c r="CO27" s="424">
        <v>0</v>
      </c>
    </row>
    <row r="28" spans="1:93" ht="20.100000000000001" customHeight="1" thickBot="1" x14ac:dyDescent="0.3">
      <c r="A28" s="127" t="s">
        <v>87</v>
      </c>
      <c r="B28" s="570" t="s">
        <v>331</v>
      </c>
      <c r="C28" s="19" t="s">
        <v>3</v>
      </c>
      <c r="D28" s="409" t="s">
        <v>26</v>
      </c>
      <c r="E28" s="414"/>
      <c r="F28" s="433" t="s">
        <v>24</v>
      </c>
      <c r="G28" s="479"/>
      <c r="H28" s="409" t="s">
        <v>24</v>
      </c>
      <c r="I28" s="409" t="s">
        <v>35</v>
      </c>
      <c r="J28" s="471"/>
      <c r="K28" s="471"/>
      <c r="L28" s="414" t="s">
        <v>24</v>
      </c>
      <c r="M28" s="433" t="s">
        <v>25</v>
      </c>
      <c r="N28" s="479"/>
      <c r="O28" s="479"/>
      <c r="P28" s="409" t="s">
        <v>24</v>
      </c>
      <c r="Q28" s="409" t="s">
        <v>24</v>
      </c>
      <c r="R28" s="493"/>
      <c r="S28" s="1027" t="s">
        <v>27</v>
      </c>
      <c r="T28" s="915" t="s">
        <v>25</v>
      </c>
      <c r="U28" s="501"/>
      <c r="V28" s="501"/>
      <c r="W28" s="87" t="s">
        <v>24</v>
      </c>
      <c r="X28" s="87" t="s">
        <v>24</v>
      </c>
      <c r="Y28" s="501"/>
      <c r="Z28" s="916"/>
      <c r="AA28" s="911" t="s">
        <v>40</v>
      </c>
      <c r="AB28" s="909" t="s">
        <v>40</v>
      </c>
      <c r="AC28" s="909" t="s">
        <v>40</v>
      </c>
      <c r="AD28" s="501"/>
      <c r="AE28" s="87" t="s">
        <v>26</v>
      </c>
      <c r="AF28" s="409"/>
      <c r="AG28" s="409"/>
      <c r="AH28" s="478"/>
      <c r="AI28" s="998">
        <f>COUNTIF($D28:AH28,"D")</f>
        <v>7</v>
      </c>
      <c r="AJ28" s="999">
        <f t="shared" si="4"/>
        <v>2</v>
      </c>
      <c r="AK28" s="999">
        <f t="shared" si="5"/>
        <v>2</v>
      </c>
      <c r="AL28" s="999">
        <f t="shared" si="6"/>
        <v>1</v>
      </c>
      <c r="AM28" s="999">
        <f t="shared" si="7"/>
        <v>0</v>
      </c>
      <c r="AN28" s="999">
        <f t="shared" si="8"/>
        <v>0</v>
      </c>
      <c r="AO28" s="999">
        <f t="shared" si="9"/>
        <v>0</v>
      </c>
      <c r="AP28" s="999">
        <f t="shared" si="10"/>
        <v>0</v>
      </c>
      <c r="AQ28" s="999">
        <f t="shared" si="11"/>
        <v>0</v>
      </c>
      <c r="AR28" s="999">
        <f t="shared" si="12"/>
        <v>0</v>
      </c>
      <c r="AS28" s="999">
        <f t="shared" si="13"/>
        <v>0</v>
      </c>
      <c r="AT28" s="999">
        <f t="shared" si="14"/>
        <v>1</v>
      </c>
      <c r="AU28" s="999">
        <f t="shared" si="15"/>
        <v>0</v>
      </c>
      <c r="AV28" s="999">
        <f t="shared" si="16"/>
        <v>0</v>
      </c>
      <c r="AW28" s="999">
        <f t="shared" si="17"/>
        <v>0</v>
      </c>
      <c r="AX28" s="999">
        <f t="shared" si="18"/>
        <v>0</v>
      </c>
      <c r="AY28" s="999">
        <f t="shared" si="19"/>
        <v>3</v>
      </c>
      <c r="AZ28" s="999">
        <f t="shared" si="20"/>
        <v>0</v>
      </c>
      <c r="BA28" s="181">
        <f t="shared" si="30"/>
        <v>15</v>
      </c>
      <c r="BB28" s="343"/>
      <c r="BC28" s="1002">
        <f t="shared" si="21"/>
        <v>7.333333333333333</v>
      </c>
      <c r="BD28" s="342"/>
      <c r="BE28" s="339"/>
      <c r="BF28" s="175">
        <f t="shared" si="31"/>
        <v>0</v>
      </c>
      <c r="BG28" s="176">
        <f t="shared" si="32"/>
        <v>0</v>
      </c>
      <c r="BH28" s="177">
        <f t="shared" si="33"/>
        <v>0</v>
      </c>
      <c r="BI28" s="178">
        <f t="shared" si="34"/>
        <v>0</v>
      </c>
      <c r="BJ28" s="179">
        <f t="shared" si="35"/>
        <v>0</v>
      </c>
      <c r="BK28" s="180">
        <f t="shared" si="36"/>
        <v>0</v>
      </c>
      <c r="BL28" s="180">
        <f t="shared" si="37"/>
        <v>0</v>
      </c>
      <c r="BM28" s="180">
        <f t="shared" si="38"/>
        <v>0</v>
      </c>
      <c r="BN28" s="180">
        <f t="shared" si="39"/>
        <v>0</v>
      </c>
      <c r="BO28" s="180">
        <f t="shared" si="40"/>
        <v>0</v>
      </c>
      <c r="BP28" s="181">
        <f t="shared" si="41"/>
        <v>0</v>
      </c>
      <c r="BQ28" s="379">
        <f t="shared" si="42"/>
        <v>0</v>
      </c>
      <c r="BR28" s="179">
        <f t="shared" si="43"/>
        <v>0</v>
      </c>
      <c r="BS28" s="180">
        <f t="shared" si="44"/>
        <v>0</v>
      </c>
      <c r="BT28" s="181">
        <f t="shared" si="45"/>
        <v>0</v>
      </c>
      <c r="BU28" s="182">
        <f t="shared" si="46"/>
        <v>0</v>
      </c>
      <c r="BV28" s="175">
        <f t="shared" si="47"/>
        <v>0</v>
      </c>
      <c r="BW28" s="176">
        <f t="shared" si="48"/>
        <v>0</v>
      </c>
      <c r="BX28" s="193">
        <f t="shared" si="49"/>
        <v>0</v>
      </c>
      <c r="BY28" s="194">
        <f t="shared" si="50"/>
        <v>0</v>
      </c>
      <c r="BZ28" s="179">
        <f t="shared" si="51"/>
        <v>0</v>
      </c>
      <c r="CA28" s="180">
        <f t="shared" si="52"/>
        <v>0</v>
      </c>
      <c r="CB28" s="180">
        <f t="shared" si="53"/>
        <v>0</v>
      </c>
      <c r="CC28" s="180">
        <f t="shared" si="28"/>
        <v>0</v>
      </c>
      <c r="CD28" s="180">
        <f t="shared" si="54"/>
        <v>0</v>
      </c>
      <c r="CE28" s="180">
        <f t="shared" si="55"/>
        <v>0</v>
      </c>
      <c r="CF28" s="181">
        <f t="shared" si="56"/>
        <v>0</v>
      </c>
      <c r="CG28" s="195">
        <f t="shared" si="57"/>
        <v>0</v>
      </c>
      <c r="CH28" s="183"/>
      <c r="CI28" s="184"/>
      <c r="CJ28" s="184"/>
      <c r="CK28" s="174">
        <f t="shared" si="58"/>
        <v>0</v>
      </c>
      <c r="CL28" s="227"/>
      <c r="CM28" s="354"/>
      <c r="CN28" s="418">
        <v>0</v>
      </c>
      <c r="CO28" s="424">
        <v>0</v>
      </c>
    </row>
    <row r="29" spans="1:93" ht="20.100000000000001" customHeight="1" thickBot="1" x14ac:dyDescent="0.3">
      <c r="A29" s="59" t="s">
        <v>21</v>
      </c>
      <c r="B29" s="59" t="s">
        <v>22</v>
      </c>
      <c r="C29" s="222" t="s">
        <v>23</v>
      </c>
      <c r="D29" s="261">
        <v>1</v>
      </c>
      <c r="E29" s="596">
        <v>2</v>
      </c>
      <c r="F29" s="305">
        <v>3</v>
      </c>
      <c r="G29" s="262">
        <v>4</v>
      </c>
      <c r="H29" s="262">
        <v>5</v>
      </c>
      <c r="I29" s="262">
        <v>6</v>
      </c>
      <c r="J29" s="262">
        <v>7</v>
      </c>
      <c r="K29" s="262">
        <v>8</v>
      </c>
      <c r="L29" s="597">
        <v>9</v>
      </c>
      <c r="M29" s="305">
        <v>10</v>
      </c>
      <c r="N29" s="262">
        <v>11</v>
      </c>
      <c r="O29" s="262">
        <v>12</v>
      </c>
      <c r="P29" s="261">
        <v>13</v>
      </c>
      <c r="Q29" s="262">
        <v>14</v>
      </c>
      <c r="R29" s="262">
        <v>15</v>
      </c>
      <c r="S29" s="1028">
        <f t="shared" ref="S29:AE29" si="59">R29+1</f>
        <v>16</v>
      </c>
      <c r="T29" s="305">
        <f t="shared" si="59"/>
        <v>17</v>
      </c>
      <c r="U29" s="262">
        <f t="shared" si="59"/>
        <v>18</v>
      </c>
      <c r="V29" s="262">
        <f t="shared" si="59"/>
        <v>19</v>
      </c>
      <c r="W29" s="262">
        <f t="shared" si="59"/>
        <v>20</v>
      </c>
      <c r="X29" s="261">
        <f t="shared" si="59"/>
        <v>21</v>
      </c>
      <c r="Y29" s="262">
        <f t="shared" si="59"/>
        <v>22</v>
      </c>
      <c r="Z29" s="596">
        <f t="shared" si="59"/>
        <v>23</v>
      </c>
      <c r="AA29" s="305">
        <f t="shared" si="59"/>
        <v>24</v>
      </c>
      <c r="AB29" s="262">
        <f t="shared" si="59"/>
        <v>25</v>
      </c>
      <c r="AC29" s="262">
        <f t="shared" si="59"/>
        <v>26</v>
      </c>
      <c r="AD29" s="262">
        <f t="shared" si="59"/>
        <v>27</v>
      </c>
      <c r="AE29" s="262">
        <f t="shared" si="59"/>
        <v>28</v>
      </c>
      <c r="AF29" s="824"/>
      <c r="AG29" s="824"/>
      <c r="AH29" s="825"/>
      <c r="AI29" s="998">
        <f>COUNTIF($D29:AH29,"D")</f>
        <v>0</v>
      </c>
      <c r="AJ29" s="999">
        <f t="shared" si="4"/>
        <v>0</v>
      </c>
      <c r="AK29" s="999">
        <f t="shared" si="5"/>
        <v>0</v>
      </c>
      <c r="AL29" s="999">
        <f t="shared" si="6"/>
        <v>0</v>
      </c>
      <c r="AM29" s="999">
        <f t="shared" si="7"/>
        <v>0</v>
      </c>
      <c r="AN29" s="999">
        <f t="shared" si="8"/>
        <v>0</v>
      </c>
      <c r="AO29" s="999">
        <f t="shared" si="9"/>
        <v>0</v>
      </c>
      <c r="AP29" s="999">
        <f t="shared" si="10"/>
        <v>0</v>
      </c>
      <c r="AQ29" s="999">
        <f t="shared" si="11"/>
        <v>0</v>
      </c>
      <c r="AR29" s="999">
        <f t="shared" si="12"/>
        <v>0</v>
      </c>
      <c r="AS29" s="999">
        <f t="shared" si="13"/>
        <v>0</v>
      </c>
      <c r="AT29" s="999">
        <f t="shared" si="14"/>
        <v>0</v>
      </c>
      <c r="AU29" s="999">
        <f t="shared" si="15"/>
        <v>0</v>
      </c>
      <c r="AV29" s="999">
        <f t="shared" si="16"/>
        <v>0</v>
      </c>
      <c r="AW29" s="999">
        <f t="shared" si="17"/>
        <v>0</v>
      </c>
      <c r="AX29" s="999">
        <f t="shared" si="18"/>
        <v>0</v>
      </c>
      <c r="AY29" s="999">
        <f t="shared" si="19"/>
        <v>0</v>
      </c>
      <c r="AZ29" s="999">
        <f t="shared" si="20"/>
        <v>0</v>
      </c>
      <c r="BA29" s="181">
        <f t="shared" si="30"/>
        <v>0</v>
      </c>
      <c r="BB29" s="343"/>
      <c r="BC29" s="1002">
        <f t="shared" si="21"/>
        <v>0</v>
      </c>
      <c r="BD29" s="342"/>
      <c r="BE29" s="339"/>
      <c r="BF29" s="175">
        <f t="shared" si="31"/>
        <v>0</v>
      </c>
      <c r="BG29" s="176">
        <f t="shared" si="32"/>
        <v>0</v>
      </c>
      <c r="BH29" s="177">
        <f t="shared" si="33"/>
        <v>0</v>
      </c>
      <c r="BI29" s="178">
        <f t="shared" si="34"/>
        <v>0</v>
      </c>
      <c r="BJ29" s="179">
        <f t="shared" si="35"/>
        <v>0</v>
      </c>
      <c r="BK29" s="180">
        <f t="shared" si="36"/>
        <v>0</v>
      </c>
      <c r="BL29" s="180">
        <f t="shared" si="37"/>
        <v>0</v>
      </c>
      <c r="BM29" s="180">
        <f t="shared" si="38"/>
        <v>0</v>
      </c>
      <c r="BN29" s="180">
        <f t="shared" si="39"/>
        <v>0</v>
      </c>
      <c r="BO29" s="180">
        <f t="shared" si="40"/>
        <v>0</v>
      </c>
      <c r="BP29" s="181">
        <f t="shared" si="41"/>
        <v>0</v>
      </c>
      <c r="BQ29" s="379">
        <f t="shared" si="42"/>
        <v>0</v>
      </c>
      <c r="BR29" s="179">
        <f t="shared" si="43"/>
        <v>0</v>
      </c>
      <c r="BS29" s="180">
        <f t="shared" si="44"/>
        <v>0</v>
      </c>
      <c r="BT29" s="181">
        <f t="shared" si="45"/>
        <v>0</v>
      </c>
      <c r="BU29" s="182">
        <f t="shared" si="46"/>
        <v>0</v>
      </c>
      <c r="BV29" s="175">
        <f t="shared" si="47"/>
        <v>0</v>
      </c>
      <c r="BW29" s="176">
        <f t="shared" si="48"/>
        <v>0</v>
      </c>
      <c r="BX29" s="193">
        <f t="shared" si="49"/>
        <v>0</v>
      </c>
      <c r="BY29" s="194">
        <f t="shared" si="50"/>
        <v>0</v>
      </c>
      <c r="BZ29" s="179">
        <f t="shared" si="51"/>
        <v>0</v>
      </c>
      <c r="CA29" s="180">
        <f t="shared" si="52"/>
        <v>0</v>
      </c>
      <c r="CB29" s="180">
        <f t="shared" si="53"/>
        <v>0</v>
      </c>
      <c r="CC29" s="180">
        <f t="shared" si="28"/>
        <v>0</v>
      </c>
      <c r="CD29" s="180">
        <f t="shared" si="54"/>
        <v>0</v>
      </c>
      <c r="CE29" s="180">
        <f t="shared" si="55"/>
        <v>0</v>
      </c>
      <c r="CF29" s="181">
        <f t="shared" si="56"/>
        <v>0</v>
      </c>
      <c r="CG29" s="195">
        <f t="shared" si="57"/>
        <v>0</v>
      </c>
      <c r="CH29" s="183"/>
      <c r="CI29" s="184"/>
      <c r="CJ29" s="184"/>
      <c r="CK29" s="174">
        <f t="shared" si="58"/>
        <v>0</v>
      </c>
      <c r="CL29" s="227"/>
      <c r="CM29" s="354"/>
      <c r="CN29" s="418">
        <v>0</v>
      </c>
      <c r="CO29" s="424">
        <v>0</v>
      </c>
    </row>
    <row r="30" spans="1:93" ht="20.100000000000001" customHeight="1" thickBot="1" x14ac:dyDescent="0.3">
      <c r="A30" s="385" t="s">
        <v>90</v>
      </c>
      <c r="B30" s="574" t="s">
        <v>56</v>
      </c>
      <c r="C30" s="621" t="s">
        <v>1</v>
      </c>
      <c r="D30" s="471"/>
      <c r="E30" s="414" t="s">
        <v>31</v>
      </c>
      <c r="F30" s="433" t="s">
        <v>25</v>
      </c>
      <c r="G30" s="479"/>
      <c r="H30" s="479"/>
      <c r="I30" s="409" t="s">
        <v>24</v>
      </c>
      <c r="J30" s="409" t="s">
        <v>27</v>
      </c>
      <c r="K30" s="499" t="s">
        <v>27</v>
      </c>
      <c r="L30" s="498"/>
      <c r="M30" s="433" t="s">
        <v>24</v>
      </c>
      <c r="N30" s="409" t="s">
        <v>26</v>
      </c>
      <c r="O30" s="471"/>
      <c r="P30" s="471" t="s">
        <v>27</v>
      </c>
      <c r="Q30" s="409" t="s">
        <v>31</v>
      </c>
      <c r="R30" s="409" t="s">
        <v>25</v>
      </c>
      <c r="S30" s="1029"/>
      <c r="T30" s="627"/>
      <c r="U30" s="452" t="s">
        <v>35</v>
      </c>
      <c r="V30" s="452" t="s">
        <v>25</v>
      </c>
      <c r="W30" s="488"/>
      <c r="X30" s="488"/>
      <c r="Y30" s="452" t="s">
        <v>24</v>
      </c>
      <c r="Z30" s="453" t="s">
        <v>25</v>
      </c>
      <c r="AA30" s="627"/>
      <c r="AB30" s="628" t="s">
        <v>61</v>
      </c>
      <c r="AC30" s="452" t="s">
        <v>24</v>
      </c>
      <c r="AD30" s="452" t="s">
        <v>25</v>
      </c>
      <c r="AE30" s="488"/>
      <c r="AF30" s="452"/>
      <c r="AG30" s="452"/>
      <c r="AH30" s="491"/>
      <c r="AI30" s="998">
        <f>COUNTIF($D30:AH30,"D")</f>
        <v>4</v>
      </c>
      <c r="AJ30" s="999">
        <f t="shared" si="4"/>
        <v>5</v>
      </c>
      <c r="AK30" s="999">
        <f t="shared" si="5"/>
        <v>1</v>
      </c>
      <c r="AL30" s="999">
        <f t="shared" si="6"/>
        <v>3</v>
      </c>
      <c r="AM30" s="999">
        <f t="shared" si="7"/>
        <v>0</v>
      </c>
      <c r="AN30" s="999">
        <f t="shared" si="8"/>
        <v>0</v>
      </c>
      <c r="AO30" s="999">
        <f t="shared" si="9"/>
        <v>0</v>
      </c>
      <c r="AP30" s="999">
        <f t="shared" si="10"/>
        <v>2</v>
      </c>
      <c r="AQ30" s="999">
        <f t="shared" si="11"/>
        <v>0</v>
      </c>
      <c r="AR30" s="999">
        <f t="shared" si="12"/>
        <v>0</v>
      </c>
      <c r="AS30" s="999">
        <f t="shared" si="13"/>
        <v>0</v>
      </c>
      <c r="AT30" s="999">
        <f t="shared" si="14"/>
        <v>1</v>
      </c>
      <c r="AU30" s="999">
        <f t="shared" si="15"/>
        <v>0</v>
      </c>
      <c r="AV30" s="999">
        <f t="shared" si="16"/>
        <v>0</v>
      </c>
      <c r="AW30" s="999">
        <f t="shared" si="17"/>
        <v>0</v>
      </c>
      <c r="AX30" s="999">
        <f t="shared" si="18"/>
        <v>0</v>
      </c>
      <c r="AY30" s="999">
        <f t="shared" si="19"/>
        <v>0</v>
      </c>
      <c r="AZ30" s="999">
        <f t="shared" si="20"/>
        <v>0</v>
      </c>
      <c r="BA30" s="982">
        <f t="shared" si="30"/>
        <v>13</v>
      </c>
      <c r="BB30" s="983"/>
      <c r="BC30" s="1002">
        <f t="shared" si="21"/>
        <v>6.833333333333333</v>
      </c>
      <c r="BD30" s="984"/>
      <c r="BE30" s="985"/>
      <c r="BF30" s="28">
        <f t="shared" si="31"/>
        <v>1</v>
      </c>
      <c r="BG30" s="31">
        <f t="shared" si="32"/>
        <v>0.5</v>
      </c>
      <c r="BH30" s="986">
        <f t="shared" si="33"/>
        <v>4.1666666666666664E-2</v>
      </c>
      <c r="BI30" s="987">
        <f t="shared" si="34"/>
        <v>0.45833333333333331</v>
      </c>
      <c r="BJ30" s="988">
        <f t="shared" si="35"/>
        <v>0</v>
      </c>
      <c r="BK30" s="981">
        <f t="shared" si="36"/>
        <v>0</v>
      </c>
      <c r="BL30" s="981">
        <f t="shared" si="37"/>
        <v>0</v>
      </c>
      <c r="BM30" s="981">
        <f t="shared" si="38"/>
        <v>0</v>
      </c>
      <c r="BN30" s="981">
        <f t="shared" si="39"/>
        <v>0</v>
      </c>
      <c r="BO30" s="981">
        <f t="shared" si="40"/>
        <v>0</v>
      </c>
      <c r="BP30" s="982">
        <f t="shared" si="41"/>
        <v>0</v>
      </c>
      <c r="BQ30" s="989">
        <f t="shared" si="42"/>
        <v>0</v>
      </c>
      <c r="BR30" s="988">
        <f t="shared" si="43"/>
        <v>0</v>
      </c>
      <c r="BS30" s="981">
        <f t="shared" si="44"/>
        <v>0</v>
      </c>
      <c r="BT30" s="982">
        <f t="shared" si="45"/>
        <v>0</v>
      </c>
      <c r="BU30" s="990">
        <f t="shared" si="46"/>
        <v>0</v>
      </c>
      <c r="BV30" s="28">
        <f t="shared" si="47"/>
        <v>0</v>
      </c>
      <c r="BW30" s="31">
        <f t="shared" si="48"/>
        <v>0</v>
      </c>
      <c r="BX30" s="991">
        <f t="shared" si="49"/>
        <v>0</v>
      </c>
      <c r="BY30" s="992">
        <f t="shared" si="50"/>
        <v>0</v>
      </c>
      <c r="BZ30" s="988">
        <f t="shared" si="51"/>
        <v>0</v>
      </c>
      <c r="CA30" s="981">
        <f t="shared" si="52"/>
        <v>0</v>
      </c>
      <c r="CB30" s="981">
        <f t="shared" si="53"/>
        <v>0</v>
      </c>
      <c r="CC30" s="981">
        <f t="shared" si="28"/>
        <v>0</v>
      </c>
      <c r="CD30" s="981">
        <f t="shared" si="54"/>
        <v>0</v>
      </c>
      <c r="CE30" s="981">
        <f t="shared" si="55"/>
        <v>0</v>
      </c>
      <c r="CF30" s="982">
        <f t="shared" si="56"/>
        <v>0</v>
      </c>
      <c r="CG30" s="993">
        <f t="shared" si="57"/>
        <v>0</v>
      </c>
      <c r="CH30" s="994"/>
      <c r="CI30" s="995"/>
      <c r="CJ30" s="995"/>
      <c r="CK30" s="996">
        <f t="shared" si="58"/>
        <v>0.5</v>
      </c>
      <c r="CL30" s="227"/>
      <c r="CM30" s="354"/>
      <c r="CN30" s="832">
        <v>3</v>
      </c>
      <c r="CO30" s="576">
        <v>36</v>
      </c>
    </row>
    <row r="31" spans="1:93" s="1019" customFormat="1" ht="20.100000000000001" customHeight="1" thickBot="1" x14ac:dyDescent="0.3">
      <c r="A31" s="1372" t="s">
        <v>298</v>
      </c>
      <c r="B31" s="1373" t="s">
        <v>91</v>
      </c>
      <c r="C31" s="622" t="s">
        <v>92</v>
      </c>
      <c r="D31" s="471"/>
      <c r="E31" s="414" t="s">
        <v>24</v>
      </c>
      <c r="F31" s="433" t="s">
        <v>26</v>
      </c>
      <c r="G31" s="479"/>
      <c r="H31" s="479"/>
      <c r="I31" s="409"/>
      <c r="J31" s="409" t="s">
        <v>24</v>
      </c>
      <c r="K31" s="493"/>
      <c r="L31" s="477"/>
      <c r="M31" s="433"/>
      <c r="N31" s="409" t="s">
        <v>25</v>
      </c>
      <c r="O31" s="471"/>
      <c r="P31" s="471"/>
      <c r="Q31" s="409"/>
      <c r="R31" s="409"/>
      <c r="S31" s="1030"/>
      <c r="T31" s="632"/>
      <c r="U31" s="447" t="s">
        <v>24</v>
      </c>
      <c r="V31" s="447"/>
      <c r="W31" s="664"/>
      <c r="X31" s="664"/>
      <c r="Y31" s="447"/>
      <c r="Z31" s="448"/>
      <c r="AA31" s="632"/>
      <c r="AB31" s="486" t="s">
        <v>61</v>
      </c>
      <c r="AC31" s="447"/>
      <c r="AD31" s="447"/>
      <c r="AE31" s="664"/>
      <c r="AF31" s="447"/>
      <c r="AG31" s="447"/>
      <c r="AH31" s="633"/>
      <c r="AI31" s="998">
        <f>COUNTIF($D31:AH31,"D")</f>
        <v>3</v>
      </c>
      <c r="AJ31" s="999">
        <f t="shared" si="4"/>
        <v>1</v>
      </c>
      <c r="AK31" s="999">
        <f t="shared" si="5"/>
        <v>1</v>
      </c>
      <c r="AL31" s="999">
        <f t="shared" si="6"/>
        <v>0</v>
      </c>
      <c r="AM31" s="999">
        <f t="shared" si="7"/>
        <v>0</v>
      </c>
      <c r="AN31" s="999">
        <f t="shared" si="8"/>
        <v>0</v>
      </c>
      <c r="AO31" s="999">
        <f t="shared" si="9"/>
        <v>0</v>
      </c>
      <c r="AP31" s="999">
        <f t="shared" si="10"/>
        <v>0</v>
      </c>
      <c r="AQ31" s="999">
        <f t="shared" si="11"/>
        <v>0</v>
      </c>
      <c r="AR31" s="999">
        <f t="shared" si="12"/>
        <v>0</v>
      </c>
      <c r="AS31" s="999">
        <f t="shared" si="13"/>
        <v>0</v>
      </c>
      <c r="AT31" s="999">
        <f t="shared" si="14"/>
        <v>0</v>
      </c>
      <c r="AU31" s="999">
        <f t="shared" si="15"/>
        <v>0</v>
      </c>
      <c r="AV31" s="999">
        <f t="shared" si="16"/>
        <v>0</v>
      </c>
      <c r="AW31" s="999">
        <f t="shared" si="17"/>
        <v>0</v>
      </c>
      <c r="AX31" s="999">
        <f t="shared" si="18"/>
        <v>0</v>
      </c>
      <c r="AY31" s="999">
        <f t="shared" si="19"/>
        <v>0</v>
      </c>
      <c r="AZ31" s="999">
        <f t="shared" si="20"/>
        <v>0</v>
      </c>
      <c r="BA31" s="1000">
        <f t="shared" si="30"/>
        <v>5</v>
      </c>
      <c r="BB31" s="1001"/>
      <c r="BC31" s="1002">
        <f>+AI31*$BB$2+AJ31*$BB$6+AK31*$BB$2+AL31*$BB$2+AM31*$BB$6+AO31*8/24+AS31*8/24+AT31*8/24+AU31*8/24+AV31*12/24+AW31*8/24+AX31*$BB$2+AY31*8/24+BJ31*(0/24)+AR31*12/24</f>
        <v>2.5</v>
      </c>
      <c r="BD31" s="1021">
        <v>2.5</v>
      </c>
      <c r="BE31" s="1003"/>
      <c r="BF31" s="1004">
        <f t="shared" si="31"/>
        <v>1</v>
      </c>
      <c r="BG31" s="1040">
        <f t="shared" si="32"/>
        <v>0.5</v>
      </c>
      <c r="BH31" s="1006">
        <f t="shared" si="33"/>
        <v>4.1666666666666664E-2</v>
      </c>
      <c r="BI31" s="1007">
        <f t="shared" si="34"/>
        <v>0.45833333333333331</v>
      </c>
      <c r="BJ31" s="1008">
        <f t="shared" si="35"/>
        <v>0</v>
      </c>
      <c r="BK31" s="999">
        <f t="shared" si="36"/>
        <v>0</v>
      </c>
      <c r="BL31" s="999">
        <f t="shared" si="37"/>
        <v>0</v>
      </c>
      <c r="BM31" s="999">
        <f t="shared" si="38"/>
        <v>0</v>
      </c>
      <c r="BN31" s="999">
        <f t="shared" si="39"/>
        <v>0</v>
      </c>
      <c r="BO31" s="999">
        <f t="shared" si="40"/>
        <v>0</v>
      </c>
      <c r="BP31" s="1000">
        <f t="shared" si="41"/>
        <v>0</v>
      </c>
      <c r="BQ31" s="1009">
        <f t="shared" si="42"/>
        <v>0</v>
      </c>
      <c r="BR31" s="1008">
        <f t="shared" si="43"/>
        <v>0</v>
      </c>
      <c r="BS31" s="999">
        <f t="shared" si="44"/>
        <v>0</v>
      </c>
      <c r="BT31" s="1000">
        <f t="shared" si="45"/>
        <v>0</v>
      </c>
      <c r="BU31" s="1010">
        <f t="shared" si="46"/>
        <v>0</v>
      </c>
      <c r="BV31" s="1004">
        <f t="shared" si="47"/>
        <v>0</v>
      </c>
      <c r="BW31" s="1005">
        <f t="shared" si="48"/>
        <v>0</v>
      </c>
      <c r="BX31" s="1011">
        <f t="shared" si="49"/>
        <v>0</v>
      </c>
      <c r="BY31" s="1012">
        <f t="shared" si="50"/>
        <v>0</v>
      </c>
      <c r="BZ31" s="1008">
        <f t="shared" si="51"/>
        <v>0</v>
      </c>
      <c r="CA31" s="999">
        <f t="shared" si="52"/>
        <v>0</v>
      </c>
      <c r="CB31" s="999">
        <f t="shared" si="53"/>
        <v>0</v>
      </c>
      <c r="CC31" s="999">
        <f t="shared" si="28"/>
        <v>0</v>
      </c>
      <c r="CD31" s="999">
        <f t="shared" si="54"/>
        <v>0</v>
      </c>
      <c r="CE31" s="999">
        <f t="shared" si="55"/>
        <v>0</v>
      </c>
      <c r="CF31" s="1000">
        <f t="shared" si="56"/>
        <v>0</v>
      </c>
      <c r="CG31" s="1013">
        <f t="shared" si="57"/>
        <v>0</v>
      </c>
      <c r="CH31" s="1014"/>
      <c r="CI31" s="1015"/>
      <c r="CJ31" s="1015"/>
      <c r="CK31" s="1016">
        <f t="shared" si="58"/>
        <v>0.5</v>
      </c>
      <c r="CL31" s="1017"/>
      <c r="CM31" s="1018"/>
      <c r="CN31" s="418">
        <v>1</v>
      </c>
      <c r="CO31" s="424">
        <v>24</v>
      </c>
    </row>
    <row r="32" spans="1:93" ht="20.100000000000001" customHeight="1" thickBot="1" x14ac:dyDescent="0.3">
      <c r="A32" s="386" t="s">
        <v>95</v>
      </c>
      <c r="B32" s="625" t="s">
        <v>96</v>
      </c>
      <c r="C32" s="378" t="s">
        <v>2</v>
      </c>
      <c r="D32" s="471"/>
      <c r="E32" s="414" t="s">
        <v>24</v>
      </c>
      <c r="F32" s="955"/>
      <c r="G32" s="409" t="s">
        <v>24</v>
      </c>
      <c r="H32" s="479"/>
      <c r="I32" s="409" t="s">
        <v>24</v>
      </c>
      <c r="J32" s="409" t="s">
        <v>24</v>
      </c>
      <c r="K32" s="493"/>
      <c r="L32" s="477"/>
      <c r="M32" s="433" t="s">
        <v>24</v>
      </c>
      <c r="N32" s="407" t="s">
        <v>24</v>
      </c>
      <c r="O32" s="471"/>
      <c r="P32" s="471"/>
      <c r="Q32" s="407" t="s">
        <v>24</v>
      </c>
      <c r="R32" s="407" t="s">
        <v>24</v>
      </c>
      <c r="S32" s="1032"/>
      <c r="T32" s="494"/>
      <c r="U32" s="454" t="s">
        <v>24</v>
      </c>
      <c r="V32" s="454" t="s">
        <v>24</v>
      </c>
      <c r="W32" s="490"/>
      <c r="X32" s="490"/>
      <c r="Y32" s="454" t="s">
        <v>24</v>
      </c>
      <c r="Z32" s="455" t="s">
        <v>26</v>
      </c>
      <c r="AA32" s="494"/>
      <c r="AB32" s="492" t="s">
        <v>61</v>
      </c>
      <c r="AC32" s="454" t="s">
        <v>24</v>
      </c>
      <c r="AD32" s="454" t="s">
        <v>26</v>
      </c>
      <c r="AE32" s="490"/>
      <c r="AF32" s="492"/>
      <c r="AG32" s="492"/>
      <c r="AH32" s="455"/>
      <c r="AI32" s="998">
        <f>COUNTIF($D32:AH32,"D")</f>
        <v>12</v>
      </c>
      <c r="AJ32" s="999">
        <f t="shared" si="4"/>
        <v>0</v>
      </c>
      <c r="AK32" s="999">
        <f t="shared" si="5"/>
        <v>2</v>
      </c>
      <c r="AL32" s="999">
        <f t="shared" si="6"/>
        <v>0</v>
      </c>
      <c r="AM32" s="999">
        <f t="shared" si="7"/>
        <v>0</v>
      </c>
      <c r="AN32" s="999">
        <f t="shared" si="8"/>
        <v>0</v>
      </c>
      <c r="AO32" s="999">
        <f t="shared" si="9"/>
        <v>0</v>
      </c>
      <c r="AP32" s="999">
        <f t="shared" si="10"/>
        <v>0</v>
      </c>
      <c r="AQ32" s="999">
        <f t="shared" si="11"/>
        <v>0</v>
      </c>
      <c r="AR32" s="999">
        <f t="shared" si="12"/>
        <v>0</v>
      </c>
      <c r="AS32" s="999">
        <f t="shared" si="13"/>
        <v>0</v>
      </c>
      <c r="AT32" s="999">
        <f t="shared" si="14"/>
        <v>0</v>
      </c>
      <c r="AU32" s="999">
        <f t="shared" si="15"/>
        <v>0</v>
      </c>
      <c r="AV32" s="999">
        <f t="shared" si="16"/>
        <v>0</v>
      </c>
      <c r="AW32" s="999">
        <f t="shared" si="17"/>
        <v>0</v>
      </c>
      <c r="AX32" s="999">
        <f t="shared" si="18"/>
        <v>0</v>
      </c>
      <c r="AY32" s="999">
        <f t="shared" si="19"/>
        <v>0</v>
      </c>
      <c r="AZ32" s="999">
        <f t="shared" si="20"/>
        <v>0</v>
      </c>
      <c r="BA32" s="181">
        <f t="shared" si="30"/>
        <v>14</v>
      </c>
      <c r="BB32" s="343"/>
      <c r="BC32" s="1002">
        <f t="shared" si="21"/>
        <v>7</v>
      </c>
      <c r="BD32" s="342"/>
      <c r="BE32" s="339"/>
      <c r="BF32" s="175">
        <f t="shared" si="31"/>
        <v>1</v>
      </c>
      <c r="BG32" s="176">
        <f t="shared" si="32"/>
        <v>0.5</v>
      </c>
      <c r="BH32" s="177">
        <f t="shared" si="33"/>
        <v>4.1666666666666664E-2</v>
      </c>
      <c r="BI32" s="178">
        <f t="shared" si="34"/>
        <v>0.45833333333333331</v>
      </c>
      <c r="BJ32" s="179">
        <f t="shared" si="35"/>
        <v>0</v>
      </c>
      <c r="BK32" s="180">
        <f t="shared" si="36"/>
        <v>0</v>
      </c>
      <c r="BL32" s="180">
        <f t="shared" si="37"/>
        <v>0</v>
      </c>
      <c r="BM32" s="180">
        <f t="shared" si="38"/>
        <v>0</v>
      </c>
      <c r="BN32" s="180">
        <f t="shared" si="39"/>
        <v>0</v>
      </c>
      <c r="BO32" s="180">
        <f t="shared" si="40"/>
        <v>0</v>
      </c>
      <c r="BP32" s="181">
        <f t="shared" si="41"/>
        <v>0</v>
      </c>
      <c r="BQ32" s="379">
        <f t="shared" si="42"/>
        <v>0</v>
      </c>
      <c r="BR32" s="179">
        <f t="shared" si="43"/>
        <v>0</v>
      </c>
      <c r="BS32" s="180">
        <f t="shared" si="44"/>
        <v>0</v>
      </c>
      <c r="BT32" s="181">
        <f t="shared" si="45"/>
        <v>0</v>
      </c>
      <c r="BU32" s="182">
        <f t="shared" si="46"/>
        <v>0</v>
      </c>
      <c r="BV32" s="175">
        <f t="shared" si="47"/>
        <v>0</v>
      </c>
      <c r="BW32" s="176">
        <f t="shared" si="48"/>
        <v>0</v>
      </c>
      <c r="BX32" s="193">
        <f t="shared" si="49"/>
        <v>0</v>
      </c>
      <c r="BY32" s="194">
        <f t="shared" si="50"/>
        <v>0</v>
      </c>
      <c r="BZ32" s="179">
        <f t="shared" si="51"/>
        <v>0</v>
      </c>
      <c r="CA32" s="180">
        <f t="shared" si="52"/>
        <v>0</v>
      </c>
      <c r="CB32" s="180">
        <f t="shared" si="53"/>
        <v>0</v>
      </c>
      <c r="CC32" s="180">
        <f t="shared" si="28"/>
        <v>0</v>
      </c>
      <c r="CD32" s="180">
        <f t="shared" si="54"/>
        <v>0</v>
      </c>
      <c r="CE32" s="180">
        <f t="shared" si="55"/>
        <v>0</v>
      </c>
      <c r="CF32" s="181">
        <f t="shared" si="56"/>
        <v>0</v>
      </c>
      <c r="CG32" s="195">
        <f t="shared" si="57"/>
        <v>0</v>
      </c>
      <c r="CH32" s="183"/>
      <c r="CI32" s="184"/>
      <c r="CJ32" s="184"/>
      <c r="CK32" s="174">
        <f t="shared" si="58"/>
        <v>0.5</v>
      </c>
      <c r="CL32" s="227"/>
      <c r="CM32" s="354"/>
      <c r="CN32" s="925">
        <v>3</v>
      </c>
      <c r="CO32" s="997">
        <v>32</v>
      </c>
    </row>
    <row r="33" spans="1:93" ht="20.100000000000001" customHeight="1" thickBot="1" x14ac:dyDescent="0.3">
      <c r="A33" s="573" t="s">
        <v>192</v>
      </c>
      <c r="B33" s="572" t="s">
        <v>97</v>
      </c>
      <c r="C33" s="24" t="s">
        <v>287</v>
      </c>
      <c r="D33" s="471"/>
      <c r="E33" s="414" t="s">
        <v>35</v>
      </c>
      <c r="F33" s="433" t="s">
        <v>25</v>
      </c>
      <c r="G33" s="479"/>
      <c r="H33" s="479"/>
      <c r="I33" s="409" t="s">
        <v>24</v>
      </c>
      <c r="J33" s="409" t="s">
        <v>24</v>
      </c>
      <c r="K33" s="493"/>
      <c r="L33" s="477"/>
      <c r="M33" s="433" t="s">
        <v>24</v>
      </c>
      <c r="N33" s="409" t="s">
        <v>25</v>
      </c>
      <c r="O33" s="471"/>
      <c r="P33" s="681"/>
      <c r="Q33" s="409" t="s">
        <v>25</v>
      </c>
      <c r="R33" s="409" t="s">
        <v>25</v>
      </c>
      <c r="S33" s="1031"/>
      <c r="T33" s="473"/>
      <c r="U33" s="409" t="s">
        <v>24</v>
      </c>
      <c r="V33" s="409" t="s">
        <v>25</v>
      </c>
      <c r="W33" s="471"/>
      <c r="X33" s="471"/>
      <c r="Y33" s="409" t="s">
        <v>24</v>
      </c>
      <c r="Z33" s="414" t="s">
        <v>25</v>
      </c>
      <c r="AA33" s="473"/>
      <c r="AB33" s="479" t="s">
        <v>61</v>
      </c>
      <c r="AC33" s="409" t="s">
        <v>24</v>
      </c>
      <c r="AD33" s="409" t="s">
        <v>25</v>
      </c>
      <c r="AE33" s="471"/>
      <c r="AF33" s="409"/>
      <c r="AG33" s="409"/>
      <c r="AH33" s="478"/>
      <c r="AI33" s="998">
        <f>COUNTIF($D33:AH33,"D")</f>
        <v>6</v>
      </c>
      <c r="AJ33" s="999">
        <f t="shared" si="4"/>
        <v>7</v>
      </c>
      <c r="AK33" s="999">
        <f t="shared" si="5"/>
        <v>0</v>
      </c>
      <c r="AL33" s="999">
        <f t="shared" si="6"/>
        <v>0</v>
      </c>
      <c r="AM33" s="999">
        <f t="shared" si="7"/>
        <v>0</v>
      </c>
      <c r="AN33" s="999">
        <f t="shared" si="8"/>
        <v>0</v>
      </c>
      <c r="AO33" s="999">
        <f t="shared" si="9"/>
        <v>0</v>
      </c>
      <c r="AP33" s="999">
        <f t="shared" si="10"/>
        <v>0</v>
      </c>
      <c r="AQ33" s="999">
        <f t="shared" si="11"/>
        <v>0</v>
      </c>
      <c r="AR33" s="999">
        <f t="shared" si="12"/>
        <v>0</v>
      </c>
      <c r="AS33" s="999">
        <f t="shared" si="13"/>
        <v>0</v>
      </c>
      <c r="AT33" s="999">
        <f t="shared" si="14"/>
        <v>1</v>
      </c>
      <c r="AU33" s="999">
        <f t="shared" si="15"/>
        <v>0</v>
      </c>
      <c r="AV33" s="999">
        <f t="shared" si="16"/>
        <v>0</v>
      </c>
      <c r="AW33" s="999">
        <f t="shared" si="17"/>
        <v>0</v>
      </c>
      <c r="AX33" s="999">
        <f t="shared" si="18"/>
        <v>0</v>
      </c>
      <c r="AY33" s="999">
        <f t="shared" si="19"/>
        <v>0</v>
      </c>
      <c r="AZ33" s="999">
        <f t="shared" si="20"/>
        <v>0</v>
      </c>
      <c r="BA33" s="181">
        <f t="shared" si="30"/>
        <v>13</v>
      </c>
      <c r="BB33" s="343"/>
      <c r="BC33" s="1002">
        <f t="shared" si="21"/>
        <v>6.833333333333333</v>
      </c>
      <c r="BD33" s="342"/>
      <c r="BE33" s="339"/>
      <c r="BF33" s="175">
        <f t="shared" si="31"/>
        <v>1</v>
      </c>
      <c r="BG33" s="176">
        <f t="shared" si="32"/>
        <v>0.5</v>
      </c>
      <c r="BH33" s="177">
        <f t="shared" si="33"/>
        <v>4.1666666666666664E-2</v>
      </c>
      <c r="BI33" s="178">
        <f t="shared" si="34"/>
        <v>0.45833333333333331</v>
      </c>
      <c r="BJ33" s="179">
        <f t="shared" si="35"/>
        <v>0</v>
      </c>
      <c r="BK33" s="180">
        <f t="shared" si="36"/>
        <v>0</v>
      </c>
      <c r="BL33" s="180">
        <f t="shared" si="37"/>
        <v>0</v>
      </c>
      <c r="BM33" s="180">
        <f t="shared" si="38"/>
        <v>0</v>
      </c>
      <c r="BN33" s="180">
        <f t="shared" si="39"/>
        <v>0</v>
      </c>
      <c r="BO33" s="180">
        <f t="shared" si="40"/>
        <v>0</v>
      </c>
      <c r="BP33" s="181">
        <f t="shared" si="41"/>
        <v>0</v>
      </c>
      <c r="BQ33" s="379">
        <f t="shared" si="42"/>
        <v>0</v>
      </c>
      <c r="BR33" s="179">
        <f t="shared" si="43"/>
        <v>0</v>
      </c>
      <c r="BS33" s="180">
        <f t="shared" si="44"/>
        <v>0</v>
      </c>
      <c r="BT33" s="181">
        <f t="shared" si="45"/>
        <v>0</v>
      </c>
      <c r="BU33" s="182">
        <f t="shared" si="46"/>
        <v>0</v>
      </c>
      <c r="BV33" s="175">
        <f t="shared" si="47"/>
        <v>0</v>
      </c>
      <c r="BW33" s="176">
        <f t="shared" si="48"/>
        <v>0</v>
      </c>
      <c r="BX33" s="193">
        <f t="shared" si="49"/>
        <v>0</v>
      </c>
      <c r="BY33" s="194">
        <f t="shared" si="50"/>
        <v>0</v>
      </c>
      <c r="BZ33" s="179">
        <f t="shared" si="51"/>
        <v>0</v>
      </c>
      <c r="CA33" s="180">
        <f t="shared" si="52"/>
        <v>0</v>
      </c>
      <c r="CB33" s="180">
        <f t="shared" si="53"/>
        <v>0</v>
      </c>
      <c r="CC33" s="180">
        <f t="shared" si="28"/>
        <v>0</v>
      </c>
      <c r="CD33" s="180">
        <f t="shared" si="54"/>
        <v>0</v>
      </c>
      <c r="CE33" s="180">
        <f t="shared" si="55"/>
        <v>0</v>
      </c>
      <c r="CF33" s="181">
        <f t="shared" si="56"/>
        <v>0</v>
      </c>
      <c r="CG33" s="195">
        <f t="shared" si="57"/>
        <v>0</v>
      </c>
      <c r="CH33" s="183"/>
      <c r="CI33" s="184"/>
      <c r="CJ33" s="184"/>
      <c r="CK33" s="174">
        <f t="shared" si="58"/>
        <v>0.5</v>
      </c>
      <c r="CL33" s="227"/>
      <c r="CM33" s="354"/>
      <c r="CN33" s="418">
        <v>4</v>
      </c>
      <c r="CO33" s="424">
        <v>48</v>
      </c>
    </row>
    <row r="34" spans="1:93" ht="20.100000000000001" customHeight="1" thickBot="1" x14ac:dyDescent="0.3">
      <c r="A34" s="573" t="s">
        <v>235</v>
      </c>
      <c r="B34" s="572" t="s">
        <v>77</v>
      </c>
      <c r="C34" s="24" t="s">
        <v>287</v>
      </c>
      <c r="D34" s="471"/>
      <c r="E34" s="414" t="s">
        <v>27</v>
      </c>
      <c r="F34" s="433" t="s">
        <v>25</v>
      </c>
      <c r="G34" s="479"/>
      <c r="H34" s="479"/>
      <c r="I34" s="409" t="s">
        <v>24</v>
      </c>
      <c r="J34" s="409" t="s">
        <v>24</v>
      </c>
      <c r="K34" s="493"/>
      <c r="L34" s="477"/>
      <c r="M34" s="433" t="s">
        <v>24</v>
      </c>
      <c r="N34" s="409" t="s">
        <v>25</v>
      </c>
      <c r="O34" s="471"/>
      <c r="P34" s="471"/>
      <c r="Q34" s="409" t="s">
        <v>26</v>
      </c>
      <c r="R34" s="409" t="s">
        <v>25</v>
      </c>
      <c r="S34" s="1031"/>
      <c r="T34" s="473"/>
      <c r="U34" s="409" t="s">
        <v>24</v>
      </c>
      <c r="V34" s="409" t="s">
        <v>25</v>
      </c>
      <c r="W34" s="471"/>
      <c r="X34" s="471"/>
      <c r="Y34" s="409" t="s">
        <v>24</v>
      </c>
      <c r="Z34" s="414" t="s">
        <v>25</v>
      </c>
      <c r="AA34" s="473"/>
      <c r="AB34" s="479" t="s">
        <v>61</v>
      </c>
      <c r="AC34" s="409" t="s">
        <v>24</v>
      </c>
      <c r="AD34" s="409" t="s">
        <v>25</v>
      </c>
      <c r="AE34" s="475"/>
      <c r="AF34" s="409"/>
      <c r="AG34" s="409"/>
      <c r="AH34" s="414"/>
      <c r="AI34" s="998">
        <f>COUNTIF($D34:AH34,"D")</f>
        <v>6</v>
      </c>
      <c r="AJ34" s="999">
        <f t="shared" si="4"/>
        <v>6</v>
      </c>
      <c r="AK34" s="999">
        <f t="shared" si="5"/>
        <v>1</v>
      </c>
      <c r="AL34" s="999">
        <f t="shared" si="6"/>
        <v>1</v>
      </c>
      <c r="AM34" s="999">
        <f t="shared" si="7"/>
        <v>0</v>
      </c>
      <c r="AN34" s="999">
        <f t="shared" si="8"/>
        <v>0</v>
      </c>
      <c r="AO34" s="999">
        <f t="shared" si="9"/>
        <v>0</v>
      </c>
      <c r="AP34" s="999">
        <f t="shared" si="10"/>
        <v>0</v>
      </c>
      <c r="AQ34" s="999">
        <f t="shared" si="11"/>
        <v>0</v>
      </c>
      <c r="AR34" s="999">
        <f t="shared" si="12"/>
        <v>0</v>
      </c>
      <c r="AS34" s="999">
        <f t="shared" si="13"/>
        <v>0</v>
      </c>
      <c r="AT34" s="999">
        <f t="shared" si="14"/>
        <v>0</v>
      </c>
      <c r="AU34" s="999">
        <f t="shared" si="15"/>
        <v>0</v>
      </c>
      <c r="AV34" s="999">
        <f t="shared" si="16"/>
        <v>0</v>
      </c>
      <c r="AW34" s="999">
        <f t="shared" si="17"/>
        <v>0</v>
      </c>
      <c r="AX34" s="999">
        <f t="shared" si="18"/>
        <v>0</v>
      </c>
      <c r="AY34" s="999">
        <f t="shared" si="19"/>
        <v>0</v>
      </c>
      <c r="AZ34" s="999">
        <f t="shared" si="20"/>
        <v>0</v>
      </c>
      <c r="BA34" s="181">
        <f t="shared" si="30"/>
        <v>14</v>
      </c>
      <c r="BB34" s="343"/>
      <c r="BC34" s="1002">
        <f t="shared" si="21"/>
        <v>7</v>
      </c>
      <c r="BD34" s="342"/>
      <c r="BE34" s="339"/>
      <c r="BF34" s="175">
        <f t="shared" si="31"/>
        <v>1</v>
      </c>
      <c r="BG34" s="176">
        <f t="shared" si="32"/>
        <v>0.5</v>
      </c>
      <c r="BH34" s="177">
        <f t="shared" si="33"/>
        <v>4.1666666666666664E-2</v>
      </c>
      <c r="BI34" s="178">
        <f t="shared" si="34"/>
        <v>0.45833333333333331</v>
      </c>
      <c r="BJ34" s="179">
        <f t="shared" si="35"/>
        <v>0</v>
      </c>
      <c r="BK34" s="180">
        <f t="shared" si="36"/>
        <v>0</v>
      </c>
      <c r="BL34" s="180">
        <f t="shared" si="37"/>
        <v>0</v>
      </c>
      <c r="BM34" s="180">
        <f t="shared" si="38"/>
        <v>0</v>
      </c>
      <c r="BN34" s="180">
        <f t="shared" si="39"/>
        <v>0</v>
      </c>
      <c r="BO34" s="180">
        <f t="shared" si="40"/>
        <v>0</v>
      </c>
      <c r="BP34" s="181">
        <f t="shared" si="41"/>
        <v>0</v>
      </c>
      <c r="BQ34" s="379">
        <f t="shared" si="42"/>
        <v>0</v>
      </c>
      <c r="BR34" s="179">
        <f t="shared" si="43"/>
        <v>0</v>
      </c>
      <c r="BS34" s="180">
        <f t="shared" si="44"/>
        <v>0</v>
      </c>
      <c r="BT34" s="181">
        <f t="shared" si="45"/>
        <v>0</v>
      </c>
      <c r="BU34" s="182">
        <f t="shared" si="46"/>
        <v>0</v>
      </c>
      <c r="BV34" s="175">
        <f t="shared" si="47"/>
        <v>0</v>
      </c>
      <c r="BW34" s="176">
        <f t="shared" si="48"/>
        <v>0</v>
      </c>
      <c r="BX34" s="193">
        <f t="shared" si="49"/>
        <v>0</v>
      </c>
      <c r="BY34" s="194">
        <f t="shared" si="50"/>
        <v>0</v>
      </c>
      <c r="BZ34" s="179">
        <f t="shared" si="51"/>
        <v>0</v>
      </c>
      <c r="CA34" s="180">
        <f t="shared" si="52"/>
        <v>0</v>
      </c>
      <c r="CB34" s="180">
        <f t="shared" si="53"/>
        <v>0</v>
      </c>
      <c r="CC34" s="180">
        <f t="shared" si="28"/>
        <v>0</v>
      </c>
      <c r="CD34" s="180">
        <f t="shared" si="54"/>
        <v>0</v>
      </c>
      <c r="CE34" s="180">
        <f t="shared" si="55"/>
        <v>0</v>
      </c>
      <c r="CF34" s="181">
        <f t="shared" si="56"/>
        <v>0</v>
      </c>
      <c r="CG34" s="195">
        <f t="shared" si="57"/>
        <v>0</v>
      </c>
      <c r="CH34" s="183"/>
      <c r="CI34" s="184"/>
      <c r="CJ34" s="184"/>
      <c r="CK34" s="174">
        <f t="shared" si="58"/>
        <v>0.5</v>
      </c>
      <c r="CL34" s="227"/>
      <c r="CM34" s="354"/>
      <c r="CN34" s="418">
        <v>5</v>
      </c>
      <c r="CO34" s="424">
        <v>60</v>
      </c>
    </row>
    <row r="35" spans="1:93" ht="20.100000000000001" customHeight="1" thickBot="1" x14ac:dyDescent="0.3">
      <c r="A35" s="573" t="s">
        <v>297</v>
      </c>
      <c r="B35" s="574" t="s">
        <v>104</v>
      </c>
      <c r="C35" s="24" t="s">
        <v>287</v>
      </c>
      <c r="D35" s="470"/>
      <c r="E35" s="417" t="s">
        <v>27</v>
      </c>
      <c r="F35" s="428" t="s">
        <v>25</v>
      </c>
      <c r="G35" s="470"/>
      <c r="H35" s="470"/>
      <c r="I35" s="410" t="s">
        <v>24</v>
      </c>
      <c r="J35" s="410" t="s">
        <v>35</v>
      </c>
      <c r="K35" s="470"/>
      <c r="L35" s="495"/>
      <c r="M35" s="428" t="s">
        <v>24</v>
      </c>
      <c r="N35" s="410" t="s">
        <v>26</v>
      </c>
      <c r="O35" s="470"/>
      <c r="P35" s="681"/>
      <c r="Q35" s="410" t="s">
        <v>25</v>
      </c>
      <c r="R35" s="410" t="s">
        <v>25</v>
      </c>
      <c r="S35" s="1033"/>
      <c r="T35" s="428"/>
      <c r="U35" s="410" t="s">
        <v>24</v>
      </c>
      <c r="V35" s="410" t="s">
        <v>25</v>
      </c>
      <c r="W35" s="410"/>
      <c r="X35" s="410"/>
      <c r="Y35" s="410" t="s">
        <v>24</v>
      </c>
      <c r="Z35" s="417" t="s">
        <v>25</v>
      </c>
      <c r="AA35" s="428"/>
      <c r="AB35" s="470" t="s">
        <v>61</v>
      </c>
      <c r="AC35" s="410" t="s">
        <v>24</v>
      </c>
      <c r="AD35" s="410" t="s">
        <v>25</v>
      </c>
      <c r="AE35" s="406"/>
      <c r="AF35" s="412"/>
      <c r="AG35" s="412"/>
      <c r="AH35" s="441"/>
      <c r="AI35" s="998">
        <f>COUNTIF($D35:AH35,"D")</f>
        <v>5</v>
      </c>
      <c r="AJ35" s="999">
        <f t="shared" si="4"/>
        <v>6</v>
      </c>
      <c r="AK35" s="999">
        <f t="shared" si="5"/>
        <v>1</v>
      </c>
      <c r="AL35" s="999">
        <f t="shared" si="6"/>
        <v>1</v>
      </c>
      <c r="AM35" s="999">
        <f t="shared" si="7"/>
        <v>0</v>
      </c>
      <c r="AN35" s="999">
        <f t="shared" si="8"/>
        <v>0</v>
      </c>
      <c r="AO35" s="999">
        <f t="shared" si="9"/>
        <v>0</v>
      </c>
      <c r="AP35" s="999">
        <f t="shared" si="10"/>
        <v>0</v>
      </c>
      <c r="AQ35" s="999">
        <f t="shared" si="11"/>
        <v>0</v>
      </c>
      <c r="AR35" s="999">
        <f t="shared" si="12"/>
        <v>0</v>
      </c>
      <c r="AS35" s="999">
        <f t="shared" si="13"/>
        <v>0</v>
      </c>
      <c r="AT35" s="999">
        <f t="shared" si="14"/>
        <v>1</v>
      </c>
      <c r="AU35" s="999">
        <f t="shared" si="15"/>
        <v>0</v>
      </c>
      <c r="AV35" s="999">
        <f t="shared" si="16"/>
        <v>0</v>
      </c>
      <c r="AW35" s="999">
        <f t="shared" si="17"/>
        <v>0</v>
      </c>
      <c r="AX35" s="999">
        <f t="shared" si="18"/>
        <v>0</v>
      </c>
      <c r="AY35" s="999">
        <f t="shared" si="19"/>
        <v>0</v>
      </c>
      <c r="AZ35" s="999">
        <f t="shared" si="20"/>
        <v>0</v>
      </c>
      <c r="BA35" s="181">
        <f t="shared" si="30"/>
        <v>13</v>
      </c>
      <c r="BB35" s="343"/>
      <c r="BC35" s="1002">
        <f t="shared" si="21"/>
        <v>6.833333333333333</v>
      </c>
      <c r="BD35" s="342"/>
      <c r="BE35" s="339"/>
      <c r="BF35" s="175">
        <f t="shared" si="31"/>
        <v>1</v>
      </c>
      <c r="BG35" s="176">
        <f t="shared" si="32"/>
        <v>0.5</v>
      </c>
      <c r="BH35" s="177">
        <f t="shared" si="33"/>
        <v>4.1666666666666664E-2</v>
      </c>
      <c r="BI35" s="178">
        <f t="shared" si="34"/>
        <v>0.45833333333333331</v>
      </c>
      <c r="BJ35" s="179">
        <f t="shared" si="35"/>
        <v>0</v>
      </c>
      <c r="BK35" s="180">
        <f t="shared" si="36"/>
        <v>0</v>
      </c>
      <c r="BL35" s="180">
        <f t="shared" si="37"/>
        <v>0</v>
      </c>
      <c r="BM35" s="180">
        <f t="shared" si="38"/>
        <v>0</v>
      </c>
      <c r="BN35" s="180">
        <f t="shared" si="39"/>
        <v>0</v>
      </c>
      <c r="BO35" s="180">
        <f t="shared" si="40"/>
        <v>0</v>
      </c>
      <c r="BP35" s="181">
        <f t="shared" si="41"/>
        <v>0</v>
      </c>
      <c r="BQ35" s="379">
        <f t="shared" si="42"/>
        <v>0</v>
      </c>
      <c r="BR35" s="179">
        <f t="shared" si="43"/>
        <v>0</v>
      </c>
      <c r="BS35" s="180">
        <f t="shared" si="44"/>
        <v>0</v>
      </c>
      <c r="BT35" s="181">
        <f t="shared" si="45"/>
        <v>0</v>
      </c>
      <c r="BU35" s="182">
        <f t="shared" si="46"/>
        <v>0</v>
      </c>
      <c r="BV35" s="175">
        <f t="shared" si="47"/>
        <v>0</v>
      </c>
      <c r="BW35" s="176">
        <f t="shared" si="48"/>
        <v>0</v>
      </c>
      <c r="BX35" s="193">
        <f t="shared" si="49"/>
        <v>0</v>
      </c>
      <c r="BY35" s="194">
        <f t="shared" si="50"/>
        <v>0</v>
      </c>
      <c r="BZ35" s="179">
        <f t="shared" si="51"/>
        <v>0</v>
      </c>
      <c r="CA35" s="180">
        <f t="shared" si="52"/>
        <v>0</v>
      </c>
      <c r="CB35" s="180">
        <f t="shared" si="53"/>
        <v>0</v>
      </c>
      <c r="CC35" s="180">
        <f t="shared" si="28"/>
        <v>0</v>
      </c>
      <c r="CD35" s="180">
        <f t="shared" si="54"/>
        <v>0</v>
      </c>
      <c r="CE35" s="180">
        <f t="shared" si="55"/>
        <v>0</v>
      </c>
      <c r="CF35" s="181">
        <f t="shared" si="56"/>
        <v>0</v>
      </c>
      <c r="CG35" s="195">
        <f t="shared" si="57"/>
        <v>0</v>
      </c>
      <c r="CH35" s="183"/>
      <c r="CI35" s="184"/>
      <c r="CJ35" s="184"/>
      <c r="CK35" s="174">
        <f t="shared" si="58"/>
        <v>0.5</v>
      </c>
      <c r="CL35" s="227"/>
      <c r="CM35" s="354"/>
      <c r="CN35" s="418">
        <v>5</v>
      </c>
      <c r="CO35" s="424">
        <v>60</v>
      </c>
    </row>
    <row r="36" spans="1:93" ht="20.100000000000001" customHeight="1" thickBot="1" x14ac:dyDescent="0.3">
      <c r="A36" s="573" t="s">
        <v>99</v>
      </c>
      <c r="B36" s="572" t="s">
        <v>108</v>
      </c>
      <c r="C36" s="24" t="s">
        <v>3</v>
      </c>
      <c r="D36" s="475"/>
      <c r="E36" s="429" t="s">
        <v>24</v>
      </c>
      <c r="F36" s="434" t="s">
        <v>26</v>
      </c>
      <c r="G36" s="432"/>
      <c r="H36" s="412" t="s">
        <v>24</v>
      </c>
      <c r="I36" s="412" t="s">
        <v>31</v>
      </c>
      <c r="J36" s="412"/>
      <c r="K36" s="427"/>
      <c r="L36" s="480"/>
      <c r="M36" s="434" t="s">
        <v>24</v>
      </c>
      <c r="N36" s="412" t="s">
        <v>26</v>
      </c>
      <c r="O36" s="475"/>
      <c r="P36" s="475"/>
      <c r="Q36" s="412" t="s">
        <v>25</v>
      </c>
      <c r="R36" s="412" t="s">
        <v>25</v>
      </c>
      <c r="S36" s="1034"/>
      <c r="T36" s="476"/>
      <c r="U36" s="412" t="s">
        <v>24</v>
      </c>
      <c r="V36" s="412" t="s">
        <v>26</v>
      </c>
      <c r="W36" s="475"/>
      <c r="X36" s="475" t="s">
        <v>26</v>
      </c>
      <c r="Y36" s="412" t="s">
        <v>31</v>
      </c>
      <c r="Z36" s="429" t="s">
        <v>25</v>
      </c>
      <c r="AA36" s="476"/>
      <c r="AB36" s="432" t="s">
        <v>61</v>
      </c>
      <c r="AC36" s="412" t="s">
        <v>24</v>
      </c>
      <c r="AD36" s="412" t="s">
        <v>24</v>
      </c>
      <c r="AE36" s="475"/>
      <c r="AF36" s="409"/>
      <c r="AG36" s="409"/>
      <c r="AH36" s="478"/>
      <c r="AI36" s="998">
        <f>COUNTIF($D36:AH36,"D")</f>
        <v>6</v>
      </c>
      <c r="AJ36" s="999">
        <f t="shared" si="4"/>
        <v>3</v>
      </c>
      <c r="AK36" s="999">
        <f t="shared" si="5"/>
        <v>4</v>
      </c>
      <c r="AL36" s="999">
        <f t="shared" si="6"/>
        <v>0</v>
      </c>
      <c r="AM36" s="999">
        <f t="shared" si="7"/>
        <v>0</v>
      </c>
      <c r="AN36" s="999">
        <f t="shared" si="8"/>
        <v>0</v>
      </c>
      <c r="AO36" s="999">
        <f t="shared" si="9"/>
        <v>0</v>
      </c>
      <c r="AP36" s="999">
        <f t="shared" si="10"/>
        <v>2</v>
      </c>
      <c r="AQ36" s="999">
        <f t="shared" si="11"/>
        <v>0</v>
      </c>
      <c r="AR36" s="999">
        <f t="shared" si="12"/>
        <v>0</v>
      </c>
      <c r="AS36" s="999">
        <f t="shared" si="13"/>
        <v>0</v>
      </c>
      <c r="AT36" s="999">
        <f t="shared" si="14"/>
        <v>0</v>
      </c>
      <c r="AU36" s="999">
        <f t="shared" si="15"/>
        <v>0</v>
      </c>
      <c r="AV36" s="999">
        <f t="shared" si="16"/>
        <v>0</v>
      </c>
      <c r="AW36" s="999">
        <f t="shared" si="17"/>
        <v>0</v>
      </c>
      <c r="AX36" s="999">
        <f t="shared" si="18"/>
        <v>0</v>
      </c>
      <c r="AY36" s="999">
        <f t="shared" si="19"/>
        <v>0</v>
      </c>
      <c r="AZ36" s="999">
        <f t="shared" si="20"/>
        <v>0</v>
      </c>
      <c r="BA36" s="181">
        <f t="shared" si="30"/>
        <v>13</v>
      </c>
      <c r="BB36" s="343"/>
      <c r="BC36" s="1002">
        <f t="shared" si="21"/>
        <v>6.5</v>
      </c>
      <c r="BD36" s="342"/>
      <c r="BE36" s="339"/>
      <c r="BF36" s="175">
        <f t="shared" si="31"/>
        <v>1</v>
      </c>
      <c r="BG36" s="176">
        <f t="shared" si="32"/>
        <v>0.5</v>
      </c>
      <c r="BH36" s="177">
        <f t="shared" si="33"/>
        <v>4.1666666666666664E-2</v>
      </c>
      <c r="BI36" s="178">
        <f t="shared" si="34"/>
        <v>0.45833333333333331</v>
      </c>
      <c r="BJ36" s="179">
        <f t="shared" si="35"/>
        <v>0</v>
      </c>
      <c r="BK36" s="180">
        <f t="shared" si="36"/>
        <v>0</v>
      </c>
      <c r="BL36" s="180">
        <f t="shared" si="37"/>
        <v>0</v>
      </c>
      <c r="BM36" s="180">
        <f t="shared" si="38"/>
        <v>0</v>
      </c>
      <c r="BN36" s="180">
        <f t="shared" si="39"/>
        <v>0</v>
      </c>
      <c r="BO36" s="180">
        <f t="shared" si="40"/>
        <v>0</v>
      </c>
      <c r="BP36" s="181">
        <f t="shared" si="41"/>
        <v>0</v>
      </c>
      <c r="BQ36" s="379">
        <f t="shared" si="42"/>
        <v>0</v>
      </c>
      <c r="BR36" s="179">
        <f t="shared" si="43"/>
        <v>0</v>
      </c>
      <c r="BS36" s="180">
        <f t="shared" si="44"/>
        <v>0</v>
      </c>
      <c r="BT36" s="181">
        <f t="shared" si="45"/>
        <v>0</v>
      </c>
      <c r="BU36" s="182">
        <f t="shared" si="46"/>
        <v>0</v>
      </c>
      <c r="BV36" s="175">
        <f t="shared" si="47"/>
        <v>0</v>
      </c>
      <c r="BW36" s="176">
        <f t="shared" si="48"/>
        <v>0</v>
      </c>
      <c r="BX36" s="193">
        <f t="shared" si="49"/>
        <v>0</v>
      </c>
      <c r="BY36" s="194">
        <f t="shared" si="50"/>
        <v>0</v>
      </c>
      <c r="BZ36" s="179">
        <f t="shared" si="51"/>
        <v>0</v>
      </c>
      <c r="CA36" s="180">
        <f t="shared" si="52"/>
        <v>0</v>
      </c>
      <c r="CB36" s="180">
        <f t="shared" si="53"/>
        <v>0</v>
      </c>
      <c r="CC36" s="180">
        <f t="shared" si="28"/>
        <v>0</v>
      </c>
      <c r="CD36" s="180">
        <f t="shared" si="54"/>
        <v>0</v>
      </c>
      <c r="CE36" s="180">
        <f t="shared" si="55"/>
        <v>0</v>
      </c>
      <c r="CF36" s="181">
        <f t="shared" si="56"/>
        <v>0</v>
      </c>
      <c r="CG36" s="195">
        <f t="shared" si="57"/>
        <v>0</v>
      </c>
      <c r="CH36" s="183"/>
      <c r="CI36" s="184"/>
      <c r="CJ36" s="184"/>
      <c r="CK36" s="174">
        <f t="shared" si="58"/>
        <v>0.5</v>
      </c>
      <c r="CL36" s="227"/>
      <c r="CM36" s="354"/>
      <c r="CN36" s="418">
        <v>4</v>
      </c>
      <c r="CO36" s="424">
        <v>48</v>
      </c>
    </row>
    <row r="37" spans="1:93" ht="20.100000000000001" customHeight="1" thickBot="1" x14ac:dyDescent="0.3">
      <c r="A37" s="573" t="s">
        <v>101</v>
      </c>
      <c r="B37" s="572" t="s">
        <v>110</v>
      </c>
      <c r="C37" s="24" t="s">
        <v>3</v>
      </c>
      <c r="D37" s="475"/>
      <c r="E37" s="429" t="s">
        <v>24</v>
      </c>
      <c r="F37" s="434" t="s">
        <v>25</v>
      </c>
      <c r="G37" s="432"/>
      <c r="H37" s="432"/>
      <c r="I37" s="412" t="s">
        <v>24</v>
      </c>
      <c r="J37" s="412" t="s">
        <v>24</v>
      </c>
      <c r="K37" s="427"/>
      <c r="L37" s="480"/>
      <c r="M37" s="434" t="s">
        <v>24</v>
      </c>
      <c r="N37" s="412" t="s">
        <v>25</v>
      </c>
      <c r="O37" s="475"/>
      <c r="P37" s="475"/>
      <c r="Q37" s="412" t="s">
        <v>25</v>
      </c>
      <c r="R37" s="412" t="s">
        <v>25</v>
      </c>
      <c r="S37" s="1034"/>
      <c r="T37" s="476"/>
      <c r="U37" s="412" t="s">
        <v>24</v>
      </c>
      <c r="V37" s="412" t="s">
        <v>35</v>
      </c>
      <c r="W37" s="475"/>
      <c r="X37" s="475"/>
      <c r="Y37" s="412" t="s">
        <v>24</v>
      </c>
      <c r="Z37" s="429" t="s">
        <v>25</v>
      </c>
      <c r="AA37" s="476"/>
      <c r="AB37" s="432" t="s">
        <v>61</v>
      </c>
      <c r="AC37" s="412" t="s">
        <v>24</v>
      </c>
      <c r="AD37" s="412" t="s">
        <v>25</v>
      </c>
      <c r="AE37" s="475"/>
      <c r="AF37" s="412"/>
      <c r="AG37" s="412"/>
      <c r="AH37" s="441"/>
      <c r="AI37" s="998">
        <f>COUNTIF($D37:AH37,"D")</f>
        <v>7</v>
      </c>
      <c r="AJ37" s="999">
        <f t="shared" si="4"/>
        <v>6</v>
      </c>
      <c r="AK37" s="999">
        <f t="shared" si="5"/>
        <v>0</v>
      </c>
      <c r="AL37" s="999">
        <f t="shared" si="6"/>
        <v>0</v>
      </c>
      <c r="AM37" s="999">
        <f t="shared" si="7"/>
        <v>0</v>
      </c>
      <c r="AN37" s="999">
        <f t="shared" si="8"/>
        <v>0</v>
      </c>
      <c r="AO37" s="999">
        <f t="shared" si="9"/>
        <v>0</v>
      </c>
      <c r="AP37" s="999">
        <f t="shared" si="10"/>
        <v>0</v>
      </c>
      <c r="AQ37" s="999">
        <f t="shared" si="11"/>
        <v>0</v>
      </c>
      <c r="AR37" s="999">
        <f t="shared" si="12"/>
        <v>0</v>
      </c>
      <c r="AS37" s="999">
        <f t="shared" si="13"/>
        <v>0</v>
      </c>
      <c r="AT37" s="999">
        <f t="shared" si="14"/>
        <v>1</v>
      </c>
      <c r="AU37" s="999">
        <f t="shared" si="15"/>
        <v>0</v>
      </c>
      <c r="AV37" s="999">
        <f t="shared" si="16"/>
        <v>0</v>
      </c>
      <c r="AW37" s="999">
        <f t="shared" si="17"/>
        <v>0</v>
      </c>
      <c r="AX37" s="999">
        <f t="shared" si="18"/>
        <v>0</v>
      </c>
      <c r="AY37" s="999">
        <f t="shared" si="19"/>
        <v>0</v>
      </c>
      <c r="AZ37" s="999">
        <f t="shared" si="20"/>
        <v>0</v>
      </c>
      <c r="BA37" s="181">
        <f t="shared" si="30"/>
        <v>13</v>
      </c>
      <c r="BB37" s="343"/>
      <c r="BC37" s="1002">
        <f t="shared" si="21"/>
        <v>6.833333333333333</v>
      </c>
      <c r="BD37" s="342"/>
      <c r="BE37" s="339"/>
      <c r="BF37" s="175">
        <f t="shared" si="31"/>
        <v>1</v>
      </c>
      <c r="BG37" s="176">
        <f t="shared" si="32"/>
        <v>0.5</v>
      </c>
      <c r="BH37" s="177">
        <f t="shared" si="33"/>
        <v>4.1666666666666664E-2</v>
      </c>
      <c r="BI37" s="178">
        <f t="shared" si="34"/>
        <v>0.45833333333333331</v>
      </c>
      <c r="BJ37" s="179">
        <f t="shared" si="35"/>
        <v>0</v>
      </c>
      <c r="BK37" s="180">
        <f t="shared" si="36"/>
        <v>0</v>
      </c>
      <c r="BL37" s="180">
        <f t="shared" si="37"/>
        <v>0</v>
      </c>
      <c r="BM37" s="180">
        <f t="shared" si="38"/>
        <v>0</v>
      </c>
      <c r="BN37" s="180">
        <f t="shared" si="39"/>
        <v>0</v>
      </c>
      <c r="BO37" s="180">
        <f t="shared" si="40"/>
        <v>0</v>
      </c>
      <c r="BP37" s="181">
        <f t="shared" si="41"/>
        <v>0</v>
      </c>
      <c r="BQ37" s="379">
        <f t="shared" si="42"/>
        <v>0</v>
      </c>
      <c r="BR37" s="179">
        <f t="shared" si="43"/>
        <v>0</v>
      </c>
      <c r="BS37" s="180">
        <f t="shared" si="44"/>
        <v>0</v>
      </c>
      <c r="BT37" s="181">
        <f t="shared" si="45"/>
        <v>0</v>
      </c>
      <c r="BU37" s="182">
        <f t="shared" si="46"/>
        <v>0</v>
      </c>
      <c r="BV37" s="175">
        <f t="shared" si="47"/>
        <v>0</v>
      </c>
      <c r="BW37" s="176">
        <f t="shared" si="48"/>
        <v>0</v>
      </c>
      <c r="BX37" s="193">
        <f t="shared" si="49"/>
        <v>0</v>
      </c>
      <c r="BY37" s="194">
        <f t="shared" si="50"/>
        <v>0</v>
      </c>
      <c r="BZ37" s="179">
        <f t="shared" si="51"/>
        <v>0</v>
      </c>
      <c r="CA37" s="180">
        <f t="shared" si="52"/>
        <v>0</v>
      </c>
      <c r="CB37" s="180">
        <f t="shared" si="53"/>
        <v>0</v>
      </c>
      <c r="CC37" s="180">
        <f t="shared" si="28"/>
        <v>0</v>
      </c>
      <c r="CD37" s="180">
        <f t="shared" si="54"/>
        <v>0</v>
      </c>
      <c r="CE37" s="180">
        <f t="shared" si="55"/>
        <v>0</v>
      </c>
      <c r="CF37" s="181">
        <f t="shared" si="56"/>
        <v>0</v>
      </c>
      <c r="CG37" s="195">
        <f t="shared" si="57"/>
        <v>0</v>
      </c>
      <c r="CH37" s="183"/>
      <c r="CI37" s="184"/>
      <c r="CJ37" s="184"/>
      <c r="CK37" s="174">
        <f t="shared" si="58"/>
        <v>0.5</v>
      </c>
      <c r="CL37" s="227"/>
      <c r="CM37" s="354"/>
      <c r="CN37" s="418">
        <v>3</v>
      </c>
      <c r="CO37" s="424">
        <v>36</v>
      </c>
    </row>
    <row r="38" spans="1:93" ht="20.100000000000001" customHeight="1" thickBot="1" x14ac:dyDescent="0.3">
      <c r="A38" s="573" t="s">
        <v>103</v>
      </c>
      <c r="B38" s="572" t="s">
        <v>168</v>
      </c>
      <c r="C38" s="24" t="s">
        <v>3</v>
      </c>
      <c r="D38" s="475"/>
      <c r="E38" s="429" t="s">
        <v>24</v>
      </c>
      <c r="F38" s="434" t="s">
        <v>25</v>
      </c>
      <c r="G38" s="432"/>
      <c r="H38" s="432"/>
      <c r="I38" s="412" t="s">
        <v>24</v>
      </c>
      <c r="J38" s="412" t="s">
        <v>24</v>
      </c>
      <c r="K38" s="427"/>
      <c r="L38" s="480"/>
      <c r="M38" s="434" t="s">
        <v>31</v>
      </c>
      <c r="N38" s="412" t="s">
        <v>25</v>
      </c>
      <c r="O38" s="475" t="s">
        <v>27</v>
      </c>
      <c r="P38" s="475"/>
      <c r="Q38" s="412" t="s">
        <v>25</v>
      </c>
      <c r="R38" s="412" t="s">
        <v>25</v>
      </c>
      <c r="S38" s="1034"/>
      <c r="T38" s="476" t="s">
        <v>27</v>
      </c>
      <c r="U38" s="412" t="s">
        <v>27</v>
      </c>
      <c r="V38" s="412" t="s">
        <v>25</v>
      </c>
      <c r="W38" s="475"/>
      <c r="X38" s="475"/>
      <c r="Y38" s="412" t="s">
        <v>24</v>
      </c>
      <c r="Z38" s="429" t="s">
        <v>25</v>
      </c>
      <c r="AA38" s="476"/>
      <c r="AB38" s="432"/>
      <c r="AC38" s="412" t="s">
        <v>24</v>
      </c>
      <c r="AD38" s="412" t="s">
        <v>25</v>
      </c>
      <c r="AE38" s="475" t="s">
        <v>57</v>
      </c>
      <c r="AF38" s="412"/>
      <c r="AG38" s="412"/>
      <c r="AH38" s="441"/>
      <c r="AI38" s="998">
        <f>COUNTIF($D38:AH38,"D")</f>
        <v>5</v>
      </c>
      <c r="AJ38" s="999">
        <f t="shared" si="4"/>
        <v>7</v>
      </c>
      <c r="AK38" s="999">
        <f t="shared" si="5"/>
        <v>0</v>
      </c>
      <c r="AL38" s="999">
        <f t="shared" si="6"/>
        <v>3</v>
      </c>
      <c r="AM38" s="999">
        <f t="shared" si="7"/>
        <v>0</v>
      </c>
      <c r="AN38" s="999">
        <f t="shared" si="8"/>
        <v>0</v>
      </c>
      <c r="AO38" s="999">
        <f t="shared" si="9"/>
        <v>0</v>
      </c>
      <c r="AP38" s="999">
        <f t="shared" si="10"/>
        <v>1</v>
      </c>
      <c r="AQ38" s="999">
        <f t="shared" si="11"/>
        <v>0</v>
      </c>
      <c r="AR38" s="999">
        <f t="shared" si="12"/>
        <v>0</v>
      </c>
      <c r="AS38" s="999">
        <f t="shared" si="13"/>
        <v>0</v>
      </c>
      <c r="AT38" s="999">
        <f t="shared" si="14"/>
        <v>0</v>
      </c>
      <c r="AU38" s="999">
        <f t="shared" si="15"/>
        <v>0</v>
      </c>
      <c r="AV38" s="999">
        <f t="shared" si="16"/>
        <v>0</v>
      </c>
      <c r="AW38" s="999">
        <f t="shared" si="17"/>
        <v>0</v>
      </c>
      <c r="AX38" s="999">
        <f t="shared" si="18"/>
        <v>0</v>
      </c>
      <c r="AY38" s="999">
        <f t="shared" si="19"/>
        <v>0</v>
      </c>
      <c r="AZ38" s="999">
        <f t="shared" si="20"/>
        <v>0</v>
      </c>
      <c r="BA38" s="181">
        <f t="shared" si="30"/>
        <v>15</v>
      </c>
      <c r="BB38" s="343"/>
      <c r="BC38" s="1002">
        <f t="shared" si="21"/>
        <v>7.5</v>
      </c>
      <c r="BD38" s="342"/>
      <c r="BE38" s="339"/>
      <c r="BF38" s="175">
        <f t="shared" si="31"/>
        <v>1</v>
      </c>
      <c r="BG38" s="176">
        <f t="shared" si="32"/>
        <v>0.5</v>
      </c>
      <c r="BH38" s="177">
        <f t="shared" si="33"/>
        <v>4.1666666666666664E-2</v>
      </c>
      <c r="BI38" s="178">
        <f t="shared" si="34"/>
        <v>0.45833333333333331</v>
      </c>
      <c r="BJ38" s="179">
        <f t="shared" si="35"/>
        <v>0</v>
      </c>
      <c r="BK38" s="180">
        <f t="shared" si="36"/>
        <v>0</v>
      </c>
      <c r="BL38" s="180">
        <f t="shared" si="37"/>
        <v>0</v>
      </c>
      <c r="BM38" s="180">
        <f t="shared" si="38"/>
        <v>0</v>
      </c>
      <c r="BN38" s="180">
        <f t="shared" si="39"/>
        <v>0</v>
      </c>
      <c r="BO38" s="180">
        <f t="shared" si="40"/>
        <v>0</v>
      </c>
      <c r="BP38" s="181">
        <f t="shared" si="41"/>
        <v>0</v>
      </c>
      <c r="BQ38" s="379">
        <f t="shared" si="42"/>
        <v>0</v>
      </c>
      <c r="BR38" s="179">
        <f t="shared" si="43"/>
        <v>0</v>
      </c>
      <c r="BS38" s="180">
        <f t="shared" si="44"/>
        <v>0</v>
      </c>
      <c r="BT38" s="181">
        <f t="shared" si="45"/>
        <v>0</v>
      </c>
      <c r="BU38" s="182">
        <f t="shared" si="46"/>
        <v>0</v>
      </c>
      <c r="BV38" s="175">
        <f t="shared" si="47"/>
        <v>0</v>
      </c>
      <c r="BW38" s="176">
        <f t="shared" si="48"/>
        <v>0</v>
      </c>
      <c r="BX38" s="193">
        <f t="shared" si="49"/>
        <v>0</v>
      </c>
      <c r="BY38" s="194">
        <f t="shared" si="50"/>
        <v>0</v>
      </c>
      <c r="BZ38" s="179">
        <f t="shared" si="51"/>
        <v>0</v>
      </c>
      <c r="CA38" s="180">
        <f t="shared" si="52"/>
        <v>0</v>
      </c>
      <c r="CB38" s="180">
        <f t="shared" si="53"/>
        <v>0</v>
      </c>
      <c r="CC38" s="180">
        <f t="shared" si="28"/>
        <v>0</v>
      </c>
      <c r="CD38" s="180">
        <f t="shared" si="54"/>
        <v>0</v>
      </c>
      <c r="CE38" s="180">
        <f t="shared" si="55"/>
        <v>0</v>
      </c>
      <c r="CF38" s="181">
        <f t="shared" si="56"/>
        <v>0</v>
      </c>
      <c r="CG38" s="195">
        <f t="shared" si="57"/>
        <v>0</v>
      </c>
      <c r="CH38" s="183"/>
      <c r="CI38" s="184"/>
      <c r="CJ38" s="184"/>
      <c r="CK38" s="174">
        <f t="shared" si="58"/>
        <v>0.5</v>
      </c>
      <c r="CL38" s="227"/>
      <c r="CM38" s="354"/>
      <c r="CN38" s="418">
        <v>4</v>
      </c>
      <c r="CO38" s="424">
        <v>48</v>
      </c>
    </row>
    <row r="39" spans="1:93" ht="20.100000000000001" customHeight="1" thickBot="1" x14ac:dyDescent="0.3">
      <c r="A39" s="573" t="s">
        <v>105</v>
      </c>
      <c r="B39" s="572" t="s">
        <v>88</v>
      </c>
      <c r="C39" s="24" t="s">
        <v>3</v>
      </c>
      <c r="D39" s="475"/>
      <c r="E39" s="429" t="s">
        <v>24</v>
      </c>
      <c r="F39" s="434" t="s">
        <v>25</v>
      </c>
      <c r="G39" s="432" t="s">
        <v>27</v>
      </c>
      <c r="H39" s="432"/>
      <c r="I39" s="412" t="s">
        <v>24</v>
      </c>
      <c r="J39" s="412" t="s">
        <v>24</v>
      </c>
      <c r="K39" s="427"/>
      <c r="L39" s="480"/>
      <c r="M39" s="434" t="s">
        <v>24</v>
      </c>
      <c r="N39" s="412" t="s">
        <v>25</v>
      </c>
      <c r="O39" s="475"/>
      <c r="P39" s="475"/>
      <c r="Q39" s="412" t="s">
        <v>25</v>
      </c>
      <c r="R39" s="412" t="s">
        <v>25</v>
      </c>
      <c r="S39" s="1034"/>
      <c r="T39" s="476" t="s">
        <v>26</v>
      </c>
      <c r="U39" s="412" t="s">
        <v>24</v>
      </c>
      <c r="V39" s="412" t="s">
        <v>25</v>
      </c>
      <c r="W39" s="475"/>
      <c r="X39" s="475"/>
      <c r="Y39" s="412" t="s">
        <v>24</v>
      </c>
      <c r="Z39" s="429" t="s">
        <v>26</v>
      </c>
      <c r="AA39" s="476"/>
      <c r="AB39" s="432" t="s">
        <v>61</v>
      </c>
      <c r="AC39" s="412" t="s">
        <v>24</v>
      </c>
      <c r="AD39" s="412" t="s">
        <v>25</v>
      </c>
      <c r="AE39" s="475"/>
      <c r="AF39" s="412"/>
      <c r="AG39" s="412"/>
      <c r="AH39" s="441"/>
      <c r="AI39" s="998">
        <f>COUNTIF($D39:AH39,"D")</f>
        <v>7</v>
      </c>
      <c r="AJ39" s="999">
        <f t="shared" si="4"/>
        <v>6</v>
      </c>
      <c r="AK39" s="999">
        <f t="shared" si="5"/>
        <v>2</v>
      </c>
      <c r="AL39" s="999">
        <f t="shared" si="6"/>
        <v>1</v>
      </c>
      <c r="AM39" s="999">
        <f t="shared" si="7"/>
        <v>0</v>
      </c>
      <c r="AN39" s="999">
        <f t="shared" si="8"/>
        <v>0</v>
      </c>
      <c r="AO39" s="999">
        <f t="shared" si="9"/>
        <v>0</v>
      </c>
      <c r="AP39" s="999">
        <f t="shared" si="10"/>
        <v>0</v>
      </c>
      <c r="AQ39" s="999">
        <f t="shared" si="11"/>
        <v>0</v>
      </c>
      <c r="AR39" s="999">
        <f t="shared" si="12"/>
        <v>0</v>
      </c>
      <c r="AS39" s="999">
        <f t="shared" si="13"/>
        <v>0</v>
      </c>
      <c r="AT39" s="999">
        <f t="shared" si="14"/>
        <v>0</v>
      </c>
      <c r="AU39" s="999">
        <f t="shared" si="15"/>
        <v>0</v>
      </c>
      <c r="AV39" s="999">
        <f t="shared" si="16"/>
        <v>0</v>
      </c>
      <c r="AW39" s="999">
        <f t="shared" si="17"/>
        <v>0</v>
      </c>
      <c r="AX39" s="999">
        <f t="shared" si="18"/>
        <v>0</v>
      </c>
      <c r="AY39" s="999">
        <f t="shared" si="19"/>
        <v>0</v>
      </c>
      <c r="AZ39" s="999">
        <f t="shared" si="20"/>
        <v>0</v>
      </c>
      <c r="BA39" s="181">
        <f t="shared" si="30"/>
        <v>16</v>
      </c>
      <c r="BB39" s="343"/>
      <c r="BC39" s="1002">
        <f t="shared" si="21"/>
        <v>8</v>
      </c>
      <c r="BD39" s="342"/>
      <c r="BE39" s="339"/>
      <c r="BF39" s="175">
        <f t="shared" si="31"/>
        <v>1</v>
      </c>
      <c r="BG39" s="176">
        <f t="shared" si="32"/>
        <v>0.5</v>
      </c>
      <c r="BH39" s="177">
        <f t="shared" si="33"/>
        <v>4.1666666666666664E-2</v>
      </c>
      <c r="BI39" s="178">
        <f t="shared" si="34"/>
        <v>0.45833333333333331</v>
      </c>
      <c r="BJ39" s="179">
        <f t="shared" si="35"/>
        <v>0</v>
      </c>
      <c r="BK39" s="180">
        <f t="shared" si="36"/>
        <v>0</v>
      </c>
      <c r="BL39" s="180">
        <f t="shared" si="37"/>
        <v>0</v>
      </c>
      <c r="BM39" s="180">
        <f t="shared" si="38"/>
        <v>0</v>
      </c>
      <c r="BN39" s="180">
        <f t="shared" si="39"/>
        <v>0</v>
      </c>
      <c r="BO39" s="180">
        <f t="shared" si="40"/>
        <v>0</v>
      </c>
      <c r="BP39" s="181">
        <f t="shared" si="41"/>
        <v>0</v>
      </c>
      <c r="BQ39" s="379">
        <f t="shared" si="42"/>
        <v>0</v>
      </c>
      <c r="BR39" s="179">
        <f t="shared" si="43"/>
        <v>0</v>
      </c>
      <c r="BS39" s="180">
        <f t="shared" si="44"/>
        <v>0</v>
      </c>
      <c r="BT39" s="181">
        <f t="shared" si="45"/>
        <v>0</v>
      </c>
      <c r="BU39" s="182">
        <f t="shared" si="46"/>
        <v>0</v>
      </c>
      <c r="BV39" s="175">
        <f t="shared" si="47"/>
        <v>0</v>
      </c>
      <c r="BW39" s="176">
        <f t="shared" si="48"/>
        <v>0</v>
      </c>
      <c r="BX39" s="193">
        <f t="shared" si="49"/>
        <v>0</v>
      </c>
      <c r="BY39" s="194">
        <f t="shared" si="50"/>
        <v>0</v>
      </c>
      <c r="BZ39" s="179">
        <f t="shared" si="51"/>
        <v>0</v>
      </c>
      <c r="CA39" s="180">
        <f t="shared" si="52"/>
        <v>0</v>
      </c>
      <c r="CB39" s="180">
        <f t="shared" si="53"/>
        <v>0</v>
      </c>
      <c r="CC39" s="180">
        <f t="shared" si="28"/>
        <v>0</v>
      </c>
      <c r="CD39" s="180">
        <f t="shared" si="54"/>
        <v>0</v>
      </c>
      <c r="CE39" s="180">
        <f t="shared" si="55"/>
        <v>0</v>
      </c>
      <c r="CF39" s="181">
        <f t="shared" si="56"/>
        <v>0</v>
      </c>
      <c r="CG39" s="195">
        <f t="shared" si="57"/>
        <v>0</v>
      </c>
      <c r="CH39" s="183"/>
      <c r="CI39" s="184"/>
      <c r="CJ39" s="184"/>
      <c r="CK39" s="174">
        <f t="shared" si="58"/>
        <v>0.5</v>
      </c>
      <c r="CL39" s="227"/>
      <c r="CM39" s="354"/>
      <c r="CN39" s="418">
        <v>3</v>
      </c>
      <c r="CO39" s="424">
        <v>36</v>
      </c>
    </row>
    <row r="40" spans="1:93" ht="20.100000000000001" customHeight="1" thickBot="1" x14ac:dyDescent="0.3">
      <c r="A40" s="573" t="s">
        <v>107</v>
      </c>
      <c r="B40" s="1110" t="s">
        <v>89</v>
      </c>
      <c r="C40" s="24" t="s">
        <v>3</v>
      </c>
      <c r="D40" s="471"/>
      <c r="E40" s="429" t="s">
        <v>24</v>
      </c>
      <c r="F40" s="434" t="s">
        <v>25</v>
      </c>
      <c r="G40" s="432"/>
      <c r="H40" s="432"/>
      <c r="I40" s="412" t="s">
        <v>24</v>
      </c>
      <c r="J40" s="412" t="s">
        <v>24</v>
      </c>
      <c r="K40" s="427"/>
      <c r="L40" s="480"/>
      <c r="M40" s="434" t="s">
        <v>35</v>
      </c>
      <c r="N40" s="412" t="s">
        <v>25</v>
      </c>
      <c r="O40" s="402" t="s">
        <v>57</v>
      </c>
      <c r="P40" s="475"/>
      <c r="Q40" s="412"/>
      <c r="R40" s="412" t="s">
        <v>25</v>
      </c>
      <c r="S40" s="1035" t="s">
        <v>49</v>
      </c>
      <c r="T40" s="473"/>
      <c r="U40" s="409" t="s">
        <v>24</v>
      </c>
      <c r="V40" s="409" t="s">
        <v>25</v>
      </c>
      <c r="W40" s="471"/>
      <c r="X40" s="471"/>
      <c r="Y40" s="409" t="s">
        <v>24</v>
      </c>
      <c r="Z40" s="414" t="s">
        <v>26</v>
      </c>
      <c r="AA40" s="473"/>
      <c r="AB40" s="479"/>
      <c r="AC40" s="409" t="s">
        <v>24</v>
      </c>
      <c r="AD40" s="409" t="s">
        <v>25</v>
      </c>
      <c r="AE40" s="471" t="s">
        <v>361</v>
      </c>
      <c r="AF40" s="412"/>
      <c r="AG40" s="412"/>
      <c r="AH40" s="478"/>
      <c r="AI40" s="998">
        <f>COUNTIF($D40:AH40,"D")</f>
        <v>6</v>
      </c>
      <c r="AJ40" s="999">
        <f t="shared" si="4"/>
        <v>5</v>
      </c>
      <c r="AK40" s="999">
        <f t="shared" si="5"/>
        <v>1</v>
      </c>
      <c r="AL40" s="999">
        <f t="shared" si="6"/>
        <v>0</v>
      </c>
      <c r="AM40" s="999">
        <f t="shared" si="7"/>
        <v>0</v>
      </c>
      <c r="AN40" s="999">
        <f t="shared" si="8"/>
        <v>0</v>
      </c>
      <c r="AO40" s="999">
        <f t="shared" si="9"/>
        <v>0</v>
      </c>
      <c r="AP40" s="999">
        <f t="shared" si="10"/>
        <v>0</v>
      </c>
      <c r="AQ40" s="999">
        <f t="shared" si="11"/>
        <v>0</v>
      </c>
      <c r="AR40" s="999">
        <f t="shared" si="12"/>
        <v>0</v>
      </c>
      <c r="AS40" s="999">
        <f t="shared" si="13"/>
        <v>0</v>
      </c>
      <c r="AT40" s="999">
        <f t="shared" si="14"/>
        <v>1</v>
      </c>
      <c r="AU40" s="999">
        <f t="shared" si="15"/>
        <v>0</v>
      </c>
      <c r="AV40" s="999">
        <f t="shared" si="16"/>
        <v>0</v>
      </c>
      <c r="AW40" s="999">
        <f t="shared" si="17"/>
        <v>0</v>
      </c>
      <c r="AX40" s="999">
        <f t="shared" si="18"/>
        <v>0</v>
      </c>
      <c r="AY40" s="999">
        <f t="shared" si="19"/>
        <v>0</v>
      </c>
      <c r="AZ40" s="999">
        <f t="shared" si="20"/>
        <v>0</v>
      </c>
      <c r="BA40" s="181">
        <f t="shared" si="30"/>
        <v>12</v>
      </c>
      <c r="BB40" s="343"/>
      <c r="BC40" s="1002">
        <f t="shared" si="21"/>
        <v>6.333333333333333</v>
      </c>
      <c r="BD40" s="342"/>
      <c r="BE40" s="339"/>
      <c r="BF40" s="175">
        <f t="shared" si="31"/>
        <v>1</v>
      </c>
      <c r="BG40" s="176">
        <f t="shared" si="32"/>
        <v>0.5</v>
      </c>
      <c r="BH40" s="177">
        <f t="shared" si="33"/>
        <v>4.1666666666666664E-2</v>
      </c>
      <c r="BI40" s="178">
        <f t="shared" si="34"/>
        <v>0.45833333333333331</v>
      </c>
      <c r="BJ40" s="179">
        <f t="shared" si="35"/>
        <v>0</v>
      </c>
      <c r="BK40" s="180">
        <f t="shared" si="36"/>
        <v>1</v>
      </c>
      <c r="BL40" s="180">
        <f t="shared" si="37"/>
        <v>0</v>
      </c>
      <c r="BM40" s="180">
        <f t="shared" si="38"/>
        <v>0</v>
      </c>
      <c r="BN40" s="180">
        <f t="shared" si="39"/>
        <v>0</v>
      </c>
      <c r="BO40" s="180">
        <f t="shared" si="40"/>
        <v>0</v>
      </c>
      <c r="BP40" s="181">
        <f t="shared" si="41"/>
        <v>0</v>
      </c>
      <c r="BQ40" s="379">
        <f t="shared" si="42"/>
        <v>0.5</v>
      </c>
      <c r="BR40" s="179">
        <f t="shared" si="43"/>
        <v>0</v>
      </c>
      <c r="BS40" s="180">
        <f t="shared" si="44"/>
        <v>0</v>
      </c>
      <c r="BT40" s="181">
        <f t="shared" si="45"/>
        <v>0</v>
      </c>
      <c r="BU40" s="182">
        <f t="shared" si="46"/>
        <v>0</v>
      </c>
      <c r="BV40" s="175">
        <f t="shared" si="47"/>
        <v>1</v>
      </c>
      <c r="BW40" s="176">
        <f t="shared" si="48"/>
        <v>0.5</v>
      </c>
      <c r="BX40" s="193">
        <f t="shared" si="49"/>
        <v>4.1666666666666664E-2</v>
      </c>
      <c r="BY40" s="194">
        <f t="shared" si="50"/>
        <v>0.45833333333333331</v>
      </c>
      <c r="BZ40" s="179">
        <f t="shared" si="51"/>
        <v>0</v>
      </c>
      <c r="CA40" s="180">
        <f t="shared" si="52"/>
        <v>0</v>
      </c>
      <c r="CB40" s="180">
        <f t="shared" si="53"/>
        <v>0</v>
      </c>
      <c r="CC40" s="180">
        <f t="shared" si="28"/>
        <v>0</v>
      </c>
      <c r="CD40" s="180">
        <f t="shared" si="54"/>
        <v>0</v>
      </c>
      <c r="CE40" s="180">
        <f t="shared" si="55"/>
        <v>0</v>
      </c>
      <c r="CF40" s="181">
        <f t="shared" si="56"/>
        <v>0</v>
      </c>
      <c r="CG40" s="195">
        <f t="shared" si="57"/>
        <v>0</v>
      </c>
      <c r="CH40" s="183"/>
      <c r="CI40" s="184"/>
      <c r="CJ40" s="184"/>
      <c r="CK40" s="174">
        <f t="shared" si="58"/>
        <v>1.5</v>
      </c>
      <c r="CL40" s="227"/>
      <c r="CM40" s="354"/>
      <c r="CN40" s="418">
        <v>7</v>
      </c>
      <c r="CO40" s="424">
        <v>114</v>
      </c>
    </row>
    <row r="41" spans="1:93" ht="20.100000000000001" customHeight="1" thickBot="1" x14ac:dyDescent="0.3">
      <c r="A41" s="573" t="s">
        <v>109</v>
      </c>
      <c r="B41" s="572" t="s">
        <v>293</v>
      </c>
      <c r="C41" s="24" t="s">
        <v>3</v>
      </c>
      <c r="D41" s="475"/>
      <c r="E41" s="429" t="s">
        <v>24</v>
      </c>
      <c r="F41" s="434" t="s">
        <v>25</v>
      </c>
      <c r="G41" s="432"/>
      <c r="H41" s="432"/>
      <c r="I41" s="412" t="s">
        <v>24</v>
      </c>
      <c r="J41" s="412" t="s">
        <v>24</v>
      </c>
      <c r="K41" s="427"/>
      <c r="L41" s="480"/>
      <c r="M41" s="434" t="s">
        <v>35</v>
      </c>
      <c r="N41" s="412" t="s">
        <v>25</v>
      </c>
      <c r="O41" s="475"/>
      <c r="P41" s="475"/>
      <c r="Q41" s="412" t="s">
        <v>25</v>
      </c>
      <c r="R41" s="412" t="s">
        <v>25</v>
      </c>
      <c r="S41" s="1034"/>
      <c r="T41" s="476"/>
      <c r="U41" s="412" t="s">
        <v>24</v>
      </c>
      <c r="V41" s="412" t="s">
        <v>25</v>
      </c>
      <c r="W41" s="475"/>
      <c r="X41" s="475"/>
      <c r="Y41" s="412" t="s">
        <v>24</v>
      </c>
      <c r="Z41" s="429" t="s">
        <v>25</v>
      </c>
      <c r="AA41" s="476" t="s">
        <v>57</v>
      </c>
      <c r="AB41" s="432"/>
      <c r="AC41" s="412" t="s">
        <v>35</v>
      </c>
      <c r="AD41" s="412" t="s">
        <v>25</v>
      </c>
      <c r="AE41" s="475"/>
      <c r="AF41" s="412"/>
      <c r="AG41" s="412"/>
      <c r="AH41" s="478"/>
      <c r="AI41" s="998">
        <f>COUNTIF($D41:AH41,"D")</f>
        <v>5</v>
      </c>
      <c r="AJ41" s="999">
        <f t="shared" si="4"/>
        <v>7</v>
      </c>
      <c r="AK41" s="999">
        <f t="shared" si="5"/>
        <v>0</v>
      </c>
      <c r="AL41" s="999">
        <f t="shared" si="6"/>
        <v>0</v>
      </c>
      <c r="AM41" s="999">
        <f t="shared" si="7"/>
        <v>0</v>
      </c>
      <c r="AN41" s="999">
        <f t="shared" si="8"/>
        <v>0</v>
      </c>
      <c r="AO41" s="999">
        <f t="shared" si="9"/>
        <v>0</v>
      </c>
      <c r="AP41" s="999">
        <f t="shared" si="10"/>
        <v>0</v>
      </c>
      <c r="AQ41" s="999">
        <f t="shared" si="11"/>
        <v>0</v>
      </c>
      <c r="AR41" s="999">
        <f t="shared" si="12"/>
        <v>0</v>
      </c>
      <c r="AS41" s="999">
        <f t="shared" si="13"/>
        <v>0</v>
      </c>
      <c r="AT41" s="999">
        <f t="shared" si="14"/>
        <v>2</v>
      </c>
      <c r="AU41" s="999">
        <f t="shared" si="15"/>
        <v>0</v>
      </c>
      <c r="AV41" s="999">
        <f t="shared" si="16"/>
        <v>0</v>
      </c>
      <c r="AW41" s="999">
        <f t="shared" si="17"/>
        <v>0</v>
      </c>
      <c r="AX41" s="999">
        <f t="shared" si="18"/>
        <v>0</v>
      </c>
      <c r="AY41" s="999">
        <f t="shared" si="19"/>
        <v>0</v>
      </c>
      <c r="AZ41" s="999">
        <f t="shared" si="20"/>
        <v>0</v>
      </c>
      <c r="BA41" s="181">
        <f t="shared" si="30"/>
        <v>12</v>
      </c>
      <c r="BB41" s="343"/>
      <c r="BC41" s="1002">
        <f t="shared" si="21"/>
        <v>6.666666666666667</v>
      </c>
      <c r="BD41" s="342"/>
      <c r="BE41" s="339"/>
      <c r="BF41" s="175">
        <f t="shared" si="31"/>
        <v>1</v>
      </c>
      <c r="BG41" s="176">
        <f t="shared" si="32"/>
        <v>0.5</v>
      </c>
      <c r="BH41" s="177">
        <f t="shared" si="33"/>
        <v>4.1666666666666664E-2</v>
      </c>
      <c r="BI41" s="178">
        <f t="shared" si="34"/>
        <v>0.45833333333333331</v>
      </c>
      <c r="BJ41" s="179">
        <f t="shared" si="35"/>
        <v>0</v>
      </c>
      <c r="BK41" s="180">
        <f t="shared" si="36"/>
        <v>0</v>
      </c>
      <c r="BL41" s="180">
        <f t="shared" si="37"/>
        <v>0</v>
      </c>
      <c r="BM41" s="180">
        <f t="shared" si="38"/>
        <v>0</v>
      </c>
      <c r="BN41" s="180">
        <f t="shared" si="39"/>
        <v>0</v>
      </c>
      <c r="BO41" s="180">
        <f t="shared" si="40"/>
        <v>0</v>
      </c>
      <c r="BP41" s="181">
        <f t="shared" si="41"/>
        <v>0</v>
      </c>
      <c r="BQ41" s="379">
        <f t="shared" si="42"/>
        <v>0</v>
      </c>
      <c r="BR41" s="179">
        <f t="shared" si="43"/>
        <v>0</v>
      </c>
      <c r="BS41" s="180">
        <f t="shared" si="44"/>
        <v>0</v>
      </c>
      <c r="BT41" s="181">
        <f t="shared" si="45"/>
        <v>0</v>
      </c>
      <c r="BU41" s="182">
        <f t="shared" si="46"/>
        <v>0</v>
      </c>
      <c r="BV41" s="175">
        <f t="shared" si="47"/>
        <v>0</v>
      </c>
      <c r="BW41" s="176">
        <f t="shared" si="48"/>
        <v>0</v>
      </c>
      <c r="BX41" s="193">
        <f t="shared" si="49"/>
        <v>0</v>
      </c>
      <c r="BY41" s="194">
        <f t="shared" si="50"/>
        <v>0</v>
      </c>
      <c r="BZ41" s="179">
        <f t="shared" si="51"/>
        <v>0</v>
      </c>
      <c r="CA41" s="180">
        <f t="shared" si="52"/>
        <v>0</v>
      </c>
      <c r="CB41" s="180">
        <f t="shared" si="53"/>
        <v>0</v>
      </c>
      <c r="CC41" s="180">
        <f t="shared" si="28"/>
        <v>0</v>
      </c>
      <c r="CD41" s="180">
        <f t="shared" si="54"/>
        <v>0</v>
      </c>
      <c r="CE41" s="180">
        <f t="shared" si="55"/>
        <v>0</v>
      </c>
      <c r="CF41" s="181">
        <f t="shared" si="56"/>
        <v>0</v>
      </c>
      <c r="CG41" s="195">
        <f t="shared" si="57"/>
        <v>0</v>
      </c>
      <c r="CH41" s="183"/>
      <c r="CI41" s="184"/>
      <c r="CJ41" s="184"/>
      <c r="CK41" s="174">
        <f t="shared" si="58"/>
        <v>0.5</v>
      </c>
      <c r="CL41" s="227"/>
      <c r="CM41" s="354"/>
      <c r="CN41" s="418">
        <v>2</v>
      </c>
      <c r="CO41" s="424">
        <v>24</v>
      </c>
    </row>
    <row r="42" spans="1:93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471"/>
      <c r="E42" s="414" t="s">
        <v>25</v>
      </c>
      <c r="F42" s="433" t="s">
        <v>25</v>
      </c>
      <c r="G42" s="479"/>
      <c r="H42" s="479"/>
      <c r="I42" s="409" t="s">
        <v>24</v>
      </c>
      <c r="J42" s="409" t="s">
        <v>24</v>
      </c>
      <c r="K42" s="493"/>
      <c r="L42" s="477"/>
      <c r="M42" s="433" t="s">
        <v>24</v>
      </c>
      <c r="N42" s="409" t="s">
        <v>26</v>
      </c>
      <c r="O42" s="471"/>
      <c r="P42" s="471"/>
      <c r="Q42" s="409" t="s">
        <v>25</v>
      </c>
      <c r="R42" s="409" t="s">
        <v>25</v>
      </c>
      <c r="S42" s="1031"/>
      <c r="T42" s="473"/>
      <c r="U42" s="409" t="s">
        <v>24</v>
      </c>
      <c r="V42" s="409" t="s">
        <v>25</v>
      </c>
      <c r="W42" s="471"/>
      <c r="X42" s="471"/>
      <c r="Y42" s="409" t="s">
        <v>24</v>
      </c>
      <c r="Z42" s="414" t="s">
        <v>25</v>
      </c>
      <c r="AA42" s="473"/>
      <c r="AB42" s="479" t="s">
        <v>61</v>
      </c>
      <c r="AC42" s="409" t="s">
        <v>24</v>
      </c>
      <c r="AD42" s="409" t="s">
        <v>25</v>
      </c>
      <c r="AE42" s="471"/>
      <c r="AF42" s="412"/>
      <c r="AG42" s="412"/>
      <c r="AH42" s="478"/>
      <c r="AI42" s="998">
        <f>COUNTIF($D42:AH42,"D")</f>
        <v>6</v>
      </c>
      <c r="AJ42" s="999">
        <f t="shared" si="4"/>
        <v>7</v>
      </c>
      <c r="AK42" s="999">
        <f t="shared" si="5"/>
        <v>1</v>
      </c>
      <c r="AL42" s="999">
        <f t="shared" si="6"/>
        <v>0</v>
      </c>
      <c r="AM42" s="999">
        <f t="shared" si="7"/>
        <v>0</v>
      </c>
      <c r="AN42" s="999">
        <f t="shared" si="8"/>
        <v>0</v>
      </c>
      <c r="AO42" s="999">
        <f t="shared" si="9"/>
        <v>0</v>
      </c>
      <c r="AP42" s="999">
        <f t="shared" si="10"/>
        <v>0</v>
      </c>
      <c r="AQ42" s="999">
        <f t="shared" si="11"/>
        <v>0</v>
      </c>
      <c r="AR42" s="999">
        <f t="shared" si="12"/>
        <v>0</v>
      </c>
      <c r="AS42" s="999">
        <f t="shared" si="13"/>
        <v>0</v>
      </c>
      <c r="AT42" s="999">
        <f t="shared" si="14"/>
        <v>0</v>
      </c>
      <c r="AU42" s="999">
        <f t="shared" si="15"/>
        <v>0</v>
      </c>
      <c r="AV42" s="999">
        <f t="shared" si="16"/>
        <v>0</v>
      </c>
      <c r="AW42" s="999">
        <f t="shared" si="17"/>
        <v>0</v>
      </c>
      <c r="AX42" s="999">
        <f t="shared" si="18"/>
        <v>0</v>
      </c>
      <c r="AY42" s="999">
        <f t="shared" si="19"/>
        <v>0</v>
      </c>
      <c r="AZ42" s="999">
        <f t="shared" si="20"/>
        <v>0</v>
      </c>
      <c r="BA42" s="181">
        <f t="shared" si="30"/>
        <v>14</v>
      </c>
      <c r="BB42" s="343"/>
      <c r="BC42" s="1002">
        <f t="shared" si="21"/>
        <v>7</v>
      </c>
      <c r="BD42" s="342"/>
      <c r="BE42" s="339"/>
      <c r="BF42" s="175">
        <f t="shared" si="31"/>
        <v>1</v>
      </c>
      <c r="BG42" s="176">
        <f t="shared" si="32"/>
        <v>0.5</v>
      </c>
      <c r="BH42" s="177">
        <f t="shared" si="33"/>
        <v>4.1666666666666664E-2</v>
      </c>
      <c r="BI42" s="178">
        <f t="shared" si="34"/>
        <v>0.45833333333333331</v>
      </c>
      <c r="BJ42" s="179">
        <f t="shared" si="35"/>
        <v>0</v>
      </c>
      <c r="BK42" s="180">
        <f t="shared" si="36"/>
        <v>0</v>
      </c>
      <c r="BL42" s="180">
        <f t="shared" si="37"/>
        <v>0</v>
      </c>
      <c r="BM42" s="180">
        <f t="shared" si="38"/>
        <v>0</v>
      </c>
      <c r="BN42" s="180">
        <f t="shared" si="39"/>
        <v>0</v>
      </c>
      <c r="BO42" s="180">
        <f t="shared" si="40"/>
        <v>0</v>
      </c>
      <c r="BP42" s="181">
        <f t="shared" si="41"/>
        <v>0</v>
      </c>
      <c r="BQ42" s="379">
        <f t="shared" si="42"/>
        <v>0</v>
      </c>
      <c r="BR42" s="179">
        <f t="shared" si="43"/>
        <v>0</v>
      </c>
      <c r="BS42" s="180">
        <f t="shared" si="44"/>
        <v>0</v>
      </c>
      <c r="BT42" s="181">
        <f t="shared" si="45"/>
        <v>0</v>
      </c>
      <c r="BU42" s="182">
        <f t="shared" si="46"/>
        <v>0</v>
      </c>
      <c r="BV42" s="175">
        <f t="shared" si="47"/>
        <v>0</v>
      </c>
      <c r="BW42" s="176">
        <f t="shared" si="48"/>
        <v>0</v>
      </c>
      <c r="BX42" s="193">
        <f t="shared" si="49"/>
        <v>0</v>
      </c>
      <c r="BY42" s="194">
        <f t="shared" si="50"/>
        <v>0</v>
      </c>
      <c r="BZ42" s="179">
        <f t="shared" si="51"/>
        <v>0</v>
      </c>
      <c r="CA42" s="180">
        <f t="shared" si="52"/>
        <v>0</v>
      </c>
      <c r="CB42" s="180">
        <f t="shared" si="53"/>
        <v>0</v>
      </c>
      <c r="CC42" s="180">
        <f t="shared" si="28"/>
        <v>0</v>
      </c>
      <c r="CD42" s="180">
        <f t="shared" si="54"/>
        <v>0</v>
      </c>
      <c r="CE42" s="180">
        <f t="shared" si="55"/>
        <v>0</v>
      </c>
      <c r="CF42" s="181">
        <f t="shared" si="56"/>
        <v>0</v>
      </c>
      <c r="CG42" s="195">
        <f t="shared" si="57"/>
        <v>0</v>
      </c>
      <c r="CH42" s="183"/>
      <c r="CI42" s="184"/>
      <c r="CJ42" s="184"/>
      <c r="CK42" s="174">
        <f t="shared" si="58"/>
        <v>0.5</v>
      </c>
      <c r="CL42" s="227"/>
      <c r="CM42" s="354"/>
      <c r="CN42" s="418">
        <v>4</v>
      </c>
      <c r="CO42" s="424">
        <v>48</v>
      </c>
    </row>
    <row r="43" spans="1:93" ht="20.100000000000001" customHeight="1" thickBot="1" x14ac:dyDescent="0.3">
      <c r="A43" s="573" t="s">
        <v>113</v>
      </c>
      <c r="B43" s="572" t="s">
        <v>332</v>
      </c>
      <c r="C43" s="24" t="s">
        <v>3</v>
      </c>
      <c r="D43" s="471"/>
      <c r="E43" s="414" t="s">
        <v>31</v>
      </c>
      <c r="F43" s="433" t="s">
        <v>25</v>
      </c>
      <c r="G43" s="479"/>
      <c r="H43" s="479"/>
      <c r="I43" s="409" t="s">
        <v>24</v>
      </c>
      <c r="J43" s="409" t="s">
        <v>24</v>
      </c>
      <c r="K43" s="493"/>
      <c r="L43" s="477"/>
      <c r="M43" s="433" t="s">
        <v>24</v>
      </c>
      <c r="N43" s="409" t="s">
        <v>25</v>
      </c>
      <c r="O43" s="471"/>
      <c r="P43" s="471"/>
      <c r="Q43" s="409" t="s">
        <v>25</v>
      </c>
      <c r="R43" s="409" t="s">
        <v>25</v>
      </c>
      <c r="S43" s="1031"/>
      <c r="T43" s="473"/>
      <c r="U43" s="409" t="s">
        <v>24</v>
      </c>
      <c r="V43" s="409" t="s">
        <v>25</v>
      </c>
      <c r="W43" s="471"/>
      <c r="X43" s="471"/>
      <c r="Y43" s="409" t="s">
        <v>24</v>
      </c>
      <c r="Z43" s="414" t="s">
        <v>25</v>
      </c>
      <c r="AA43" s="473"/>
      <c r="AB43" s="479" t="s">
        <v>61</v>
      </c>
      <c r="AC43" s="409" t="s">
        <v>24</v>
      </c>
      <c r="AD43" s="409" t="s">
        <v>31</v>
      </c>
      <c r="AE43" s="471" t="s">
        <v>27</v>
      </c>
      <c r="AF43" s="412"/>
      <c r="AG43" s="412"/>
      <c r="AH43" s="478"/>
      <c r="AI43" s="998">
        <f>COUNTIF($D43:AH43,"D")</f>
        <v>6</v>
      </c>
      <c r="AJ43" s="999">
        <f t="shared" si="4"/>
        <v>6</v>
      </c>
      <c r="AK43" s="999">
        <f t="shared" si="5"/>
        <v>0</v>
      </c>
      <c r="AL43" s="999">
        <f t="shared" si="6"/>
        <v>1</v>
      </c>
      <c r="AM43" s="999">
        <f t="shared" si="7"/>
        <v>0</v>
      </c>
      <c r="AN43" s="999">
        <f t="shared" si="8"/>
        <v>0</v>
      </c>
      <c r="AO43" s="999">
        <f t="shared" si="9"/>
        <v>0</v>
      </c>
      <c r="AP43" s="999">
        <f t="shared" si="10"/>
        <v>2</v>
      </c>
      <c r="AQ43" s="999">
        <f t="shared" si="11"/>
        <v>0</v>
      </c>
      <c r="AR43" s="999">
        <f t="shared" si="12"/>
        <v>0</v>
      </c>
      <c r="AS43" s="999">
        <f t="shared" si="13"/>
        <v>0</v>
      </c>
      <c r="AT43" s="999">
        <f t="shared" si="14"/>
        <v>0</v>
      </c>
      <c r="AU43" s="999">
        <f t="shared" si="15"/>
        <v>0</v>
      </c>
      <c r="AV43" s="999">
        <f t="shared" si="16"/>
        <v>0</v>
      </c>
      <c r="AW43" s="999">
        <f t="shared" si="17"/>
        <v>0</v>
      </c>
      <c r="AX43" s="999">
        <f t="shared" si="18"/>
        <v>0</v>
      </c>
      <c r="AY43" s="999">
        <f t="shared" si="19"/>
        <v>0</v>
      </c>
      <c r="AZ43" s="999">
        <f t="shared" si="20"/>
        <v>0</v>
      </c>
      <c r="BA43" s="181">
        <f t="shared" si="30"/>
        <v>13</v>
      </c>
      <c r="BB43" s="343"/>
      <c r="BC43" s="1002">
        <f t="shared" si="21"/>
        <v>6.5</v>
      </c>
      <c r="BD43" s="342"/>
      <c r="BE43" s="339"/>
      <c r="BF43" s="175">
        <f t="shared" si="31"/>
        <v>1</v>
      </c>
      <c r="BG43" s="176">
        <f t="shared" si="32"/>
        <v>0.5</v>
      </c>
      <c r="BH43" s="177">
        <f t="shared" si="33"/>
        <v>4.1666666666666664E-2</v>
      </c>
      <c r="BI43" s="178">
        <f t="shared" si="34"/>
        <v>0.45833333333333331</v>
      </c>
      <c r="BJ43" s="179">
        <f t="shared" si="35"/>
        <v>0</v>
      </c>
      <c r="BK43" s="180">
        <f t="shared" si="36"/>
        <v>0</v>
      </c>
      <c r="BL43" s="180">
        <f t="shared" si="37"/>
        <v>0</v>
      </c>
      <c r="BM43" s="180">
        <f t="shared" si="38"/>
        <v>0</v>
      </c>
      <c r="BN43" s="180">
        <f t="shared" si="39"/>
        <v>0</v>
      </c>
      <c r="BO43" s="180">
        <f t="shared" si="40"/>
        <v>0</v>
      </c>
      <c r="BP43" s="181">
        <f t="shared" si="41"/>
        <v>0</v>
      </c>
      <c r="BQ43" s="379">
        <f t="shared" si="42"/>
        <v>0</v>
      </c>
      <c r="BR43" s="179">
        <f t="shared" si="43"/>
        <v>0</v>
      </c>
      <c r="BS43" s="180">
        <f t="shared" si="44"/>
        <v>0</v>
      </c>
      <c r="BT43" s="181">
        <f t="shared" si="45"/>
        <v>0</v>
      </c>
      <c r="BU43" s="182">
        <f t="shared" si="46"/>
        <v>0</v>
      </c>
      <c r="BV43" s="175">
        <f t="shared" si="47"/>
        <v>0</v>
      </c>
      <c r="BW43" s="176">
        <f t="shared" si="48"/>
        <v>0</v>
      </c>
      <c r="BX43" s="193">
        <f t="shared" si="49"/>
        <v>0</v>
      </c>
      <c r="BY43" s="194">
        <f t="shared" si="50"/>
        <v>0</v>
      </c>
      <c r="BZ43" s="179">
        <f t="shared" si="51"/>
        <v>0</v>
      </c>
      <c r="CA43" s="180">
        <f t="shared" si="52"/>
        <v>0</v>
      </c>
      <c r="CB43" s="180">
        <f t="shared" si="53"/>
        <v>0</v>
      </c>
      <c r="CC43" s="180">
        <f t="shared" si="28"/>
        <v>0</v>
      </c>
      <c r="CD43" s="180">
        <f t="shared" si="54"/>
        <v>0</v>
      </c>
      <c r="CE43" s="180">
        <f t="shared" si="55"/>
        <v>0</v>
      </c>
      <c r="CF43" s="181">
        <f t="shared" si="56"/>
        <v>0</v>
      </c>
      <c r="CG43" s="195">
        <f t="shared" si="57"/>
        <v>0</v>
      </c>
      <c r="CH43" s="183"/>
      <c r="CI43" s="184"/>
      <c r="CJ43" s="184"/>
      <c r="CK43" s="174">
        <f t="shared" si="58"/>
        <v>0.5</v>
      </c>
      <c r="CL43" s="227"/>
      <c r="CM43" s="354"/>
      <c r="CN43" s="418">
        <v>1</v>
      </c>
      <c r="CO43" s="424">
        <v>12</v>
      </c>
    </row>
    <row r="44" spans="1:93" ht="20.100000000000001" customHeight="1" thickBot="1" x14ac:dyDescent="0.3">
      <c r="A44" s="59" t="s">
        <v>21</v>
      </c>
      <c r="B44" s="59" t="s">
        <v>22</v>
      </c>
      <c r="C44" s="222" t="s">
        <v>23</v>
      </c>
      <c r="D44" s="262">
        <v>1</v>
      </c>
      <c r="E44" s="597">
        <v>2</v>
      </c>
      <c r="F44" s="305">
        <v>3</v>
      </c>
      <c r="G44" s="262">
        <v>4</v>
      </c>
      <c r="H44" s="262">
        <v>5</v>
      </c>
      <c r="I44" s="261">
        <v>6</v>
      </c>
      <c r="J44" s="262">
        <v>7</v>
      </c>
      <c r="K44" s="262">
        <v>8</v>
      </c>
      <c r="L44" s="596">
        <v>9</v>
      </c>
      <c r="M44" s="305">
        <v>10</v>
      </c>
      <c r="N44" s="262">
        <v>11</v>
      </c>
      <c r="O44" s="262">
        <v>12</v>
      </c>
      <c r="P44" s="262">
        <v>13</v>
      </c>
      <c r="Q44" s="261">
        <v>14</v>
      </c>
      <c r="R44" s="262">
        <v>15</v>
      </c>
      <c r="S44" s="1028">
        <f t="shared" ref="S44:AE44" si="60">R44+1</f>
        <v>16</v>
      </c>
      <c r="T44" s="305">
        <f t="shared" si="60"/>
        <v>17</v>
      </c>
      <c r="U44" s="262">
        <f t="shared" si="60"/>
        <v>18</v>
      </c>
      <c r="V44" s="262">
        <f t="shared" si="60"/>
        <v>19</v>
      </c>
      <c r="W44" s="262">
        <f t="shared" si="60"/>
        <v>20</v>
      </c>
      <c r="X44" s="262">
        <f t="shared" si="60"/>
        <v>21</v>
      </c>
      <c r="Y44" s="261">
        <f t="shared" si="60"/>
        <v>22</v>
      </c>
      <c r="Z44" s="596">
        <f t="shared" si="60"/>
        <v>23</v>
      </c>
      <c r="AA44" s="305">
        <f t="shared" si="60"/>
        <v>24</v>
      </c>
      <c r="AB44" s="262">
        <f t="shared" si="60"/>
        <v>25</v>
      </c>
      <c r="AC44" s="262">
        <f t="shared" si="60"/>
        <v>26</v>
      </c>
      <c r="AD44" s="262">
        <f t="shared" si="60"/>
        <v>27</v>
      </c>
      <c r="AE44" s="262">
        <f t="shared" si="60"/>
        <v>28</v>
      </c>
      <c r="AF44" s="827"/>
      <c r="AG44" s="826"/>
      <c r="AH44" s="828"/>
      <c r="AI44" s="998">
        <f>COUNTIF($D44:AH44,"D")</f>
        <v>0</v>
      </c>
      <c r="AJ44" s="999">
        <f t="shared" si="4"/>
        <v>0</v>
      </c>
      <c r="AK44" s="999">
        <f t="shared" si="5"/>
        <v>0</v>
      </c>
      <c r="AL44" s="999">
        <f t="shared" si="6"/>
        <v>0</v>
      </c>
      <c r="AM44" s="999">
        <f t="shared" si="7"/>
        <v>0</v>
      </c>
      <c r="AN44" s="999">
        <f t="shared" si="8"/>
        <v>0</v>
      </c>
      <c r="AO44" s="999">
        <f t="shared" si="9"/>
        <v>0</v>
      </c>
      <c r="AP44" s="999">
        <f t="shared" si="10"/>
        <v>0</v>
      </c>
      <c r="AQ44" s="999">
        <f t="shared" si="11"/>
        <v>0</v>
      </c>
      <c r="AR44" s="999">
        <f t="shared" si="12"/>
        <v>0</v>
      </c>
      <c r="AS44" s="999">
        <f t="shared" si="13"/>
        <v>0</v>
      </c>
      <c r="AT44" s="999">
        <f t="shared" si="14"/>
        <v>0</v>
      </c>
      <c r="AU44" s="999">
        <f t="shared" si="15"/>
        <v>0</v>
      </c>
      <c r="AV44" s="999">
        <f t="shared" si="16"/>
        <v>0</v>
      </c>
      <c r="AW44" s="999">
        <f t="shared" si="17"/>
        <v>0</v>
      </c>
      <c r="AX44" s="999">
        <f t="shared" si="18"/>
        <v>0</v>
      </c>
      <c r="AY44" s="999">
        <f t="shared" si="19"/>
        <v>0</v>
      </c>
      <c r="AZ44" s="999">
        <f t="shared" si="20"/>
        <v>0</v>
      </c>
      <c r="BA44" s="181">
        <f t="shared" si="30"/>
        <v>0</v>
      </c>
      <c r="BB44" s="343"/>
      <c r="BC44" s="1002">
        <f t="shared" si="21"/>
        <v>0</v>
      </c>
      <c r="BD44" s="342"/>
      <c r="BE44" s="339"/>
      <c r="BF44" s="175">
        <f t="shared" si="31"/>
        <v>0</v>
      </c>
      <c r="BG44" s="176">
        <f t="shared" si="32"/>
        <v>0</v>
      </c>
      <c r="BH44" s="177">
        <f t="shared" si="33"/>
        <v>0</v>
      </c>
      <c r="BI44" s="178">
        <f t="shared" si="34"/>
        <v>0</v>
      </c>
      <c r="BJ44" s="179">
        <f t="shared" si="35"/>
        <v>0</v>
      </c>
      <c r="BK44" s="180">
        <f t="shared" si="36"/>
        <v>0</v>
      </c>
      <c r="BL44" s="180">
        <f t="shared" si="37"/>
        <v>0</v>
      </c>
      <c r="BM44" s="180">
        <f t="shared" si="38"/>
        <v>0</v>
      </c>
      <c r="BN44" s="180">
        <f t="shared" si="39"/>
        <v>0</v>
      </c>
      <c r="BO44" s="180">
        <f t="shared" si="40"/>
        <v>0</v>
      </c>
      <c r="BP44" s="181">
        <f t="shared" si="41"/>
        <v>0</v>
      </c>
      <c r="BQ44" s="379">
        <f t="shared" si="42"/>
        <v>0</v>
      </c>
      <c r="BR44" s="179">
        <f t="shared" si="43"/>
        <v>0</v>
      </c>
      <c r="BS44" s="180">
        <f t="shared" si="44"/>
        <v>0</v>
      </c>
      <c r="BT44" s="181">
        <f t="shared" si="45"/>
        <v>0</v>
      </c>
      <c r="BU44" s="182">
        <f t="shared" si="46"/>
        <v>0</v>
      </c>
      <c r="BV44" s="175">
        <f t="shared" si="47"/>
        <v>0</v>
      </c>
      <c r="BW44" s="176">
        <f t="shared" si="48"/>
        <v>0</v>
      </c>
      <c r="BX44" s="193">
        <f t="shared" si="49"/>
        <v>0</v>
      </c>
      <c r="BY44" s="194">
        <f t="shared" si="50"/>
        <v>0</v>
      </c>
      <c r="BZ44" s="179">
        <f t="shared" si="51"/>
        <v>0</v>
      </c>
      <c r="CA44" s="180">
        <f t="shared" si="52"/>
        <v>0</v>
      </c>
      <c r="CB44" s="180">
        <f t="shared" si="53"/>
        <v>0</v>
      </c>
      <c r="CC44" s="180">
        <f t="shared" si="28"/>
        <v>0</v>
      </c>
      <c r="CD44" s="180">
        <f t="shared" si="54"/>
        <v>0</v>
      </c>
      <c r="CE44" s="180">
        <f t="shared" si="55"/>
        <v>0</v>
      </c>
      <c r="CF44" s="181">
        <f t="shared" si="56"/>
        <v>0</v>
      </c>
      <c r="CG44" s="195">
        <f t="shared" si="57"/>
        <v>0</v>
      </c>
      <c r="CH44" s="183"/>
      <c r="CI44" s="184"/>
      <c r="CJ44" s="184"/>
      <c r="CK44" s="174">
        <f t="shared" si="58"/>
        <v>0</v>
      </c>
      <c r="CL44" s="227"/>
      <c r="CM44" s="354"/>
      <c r="CN44" s="418">
        <v>0</v>
      </c>
      <c r="CO44" s="424">
        <v>0</v>
      </c>
    </row>
    <row r="45" spans="1:93" ht="20.100000000000001" customHeight="1" thickBot="1" x14ac:dyDescent="0.3">
      <c r="A45" s="600" t="s">
        <v>116</v>
      </c>
      <c r="B45" s="605" t="s">
        <v>117</v>
      </c>
      <c r="C45" s="25" t="s">
        <v>1</v>
      </c>
      <c r="D45" s="493"/>
      <c r="E45" s="477" t="s">
        <v>26</v>
      </c>
      <c r="F45" s="433" t="s">
        <v>27</v>
      </c>
      <c r="G45" s="409" t="s">
        <v>25</v>
      </c>
      <c r="H45" s="471"/>
      <c r="I45" s="471"/>
      <c r="J45" s="409" t="s">
        <v>26</v>
      </c>
      <c r="K45" s="407" t="s">
        <v>31</v>
      </c>
      <c r="L45" s="498"/>
      <c r="M45" s="473"/>
      <c r="N45" s="409" t="s">
        <v>27</v>
      </c>
      <c r="O45" s="409" t="s">
        <v>25</v>
      </c>
      <c r="P45" s="471"/>
      <c r="Q45" s="471"/>
      <c r="R45" s="409" t="s">
        <v>24</v>
      </c>
      <c r="S45" s="1036" t="s">
        <v>25</v>
      </c>
      <c r="T45" s="473"/>
      <c r="U45" s="479" t="s">
        <v>27</v>
      </c>
      <c r="V45" s="409" t="s">
        <v>31</v>
      </c>
      <c r="W45" s="409" t="s">
        <v>25</v>
      </c>
      <c r="X45" s="471"/>
      <c r="Y45" s="471"/>
      <c r="Z45" s="414" t="s">
        <v>24</v>
      </c>
      <c r="AA45" s="433" t="s">
        <v>25</v>
      </c>
      <c r="AB45" s="479"/>
      <c r="AC45" s="479"/>
      <c r="AD45" s="409" t="s">
        <v>24</v>
      </c>
      <c r="AE45" s="409" t="s">
        <v>27</v>
      </c>
      <c r="AF45" s="810"/>
      <c r="AG45" s="810"/>
      <c r="AH45" s="811"/>
      <c r="AI45" s="998">
        <f>COUNTIF($D45:AH45,"D")</f>
        <v>3</v>
      </c>
      <c r="AJ45" s="999">
        <f t="shared" si="4"/>
        <v>5</v>
      </c>
      <c r="AK45" s="999">
        <f t="shared" si="5"/>
        <v>2</v>
      </c>
      <c r="AL45" s="999">
        <f t="shared" si="6"/>
        <v>4</v>
      </c>
      <c r="AM45" s="999">
        <f t="shared" si="7"/>
        <v>0</v>
      </c>
      <c r="AN45" s="999">
        <f t="shared" si="8"/>
        <v>0</v>
      </c>
      <c r="AO45" s="999">
        <f t="shared" si="9"/>
        <v>0</v>
      </c>
      <c r="AP45" s="999">
        <f t="shared" si="10"/>
        <v>2</v>
      </c>
      <c r="AQ45" s="999">
        <f t="shared" si="11"/>
        <v>0</v>
      </c>
      <c r="AR45" s="999">
        <f t="shared" si="12"/>
        <v>0</v>
      </c>
      <c r="AS45" s="999">
        <f t="shared" si="13"/>
        <v>0</v>
      </c>
      <c r="AT45" s="999">
        <f t="shared" si="14"/>
        <v>0</v>
      </c>
      <c r="AU45" s="999">
        <f t="shared" si="15"/>
        <v>0</v>
      </c>
      <c r="AV45" s="999">
        <f t="shared" si="16"/>
        <v>0</v>
      </c>
      <c r="AW45" s="999">
        <f t="shared" si="17"/>
        <v>0</v>
      </c>
      <c r="AX45" s="999">
        <f t="shared" si="18"/>
        <v>0</v>
      </c>
      <c r="AY45" s="999">
        <f t="shared" si="19"/>
        <v>0</v>
      </c>
      <c r="AZ45" s="999">
        <f t="shared" si="20"/>
        <v>0</v>
      </c>
      <c r="BA45" s="181">
        <f t="shared" si="30"/>
        <v>14</v>
      </c>
      <c r="BB45" s="343"/>
      <c r="BC45" s="1002">
        <f t="shared" si="21"/>
        <v>7</v>
      </c>
      <c r="BD45" s="342"/>
      <c r="BE45" s="339"/>
      <c r="BF45" s="175">
        <f t="shared" si="31"/>
        <v>0</v>
      </c>
      <c r="BG45" s="176">
        <f t="shared" si="32"/>
        <v>0</v>
      </c>
      <c r="BH45" s="177">
        <f t="shared" si="33"/>
        <v>0</v>
      </c>
      <c r="BI45" s="178">
        <f t="shared" si="34"/>
        <v>0</v>
      </c>
      <c r="BJ45" s="179">
        <f t="shared" si="35"/>
        <v>0</v>
      </c>
      <c r="BK45" s="180">
        <f t="shared" si="36"/>
        <v>0</v>
      </c>
      <c r="BL45" s="180">
        <f t="shared" si="37"/>
        <v>0</v>
      </c>
      <c r="BM45" s="180">
        <f t="shared" si="38"/>
        <v>0</v>
      </c>
      <c r="BN45" s="180">
        <f t="shared" si="39"/>
        <v>0</v>
      </c>
      <c r="BO45" s="180">
        <f t="shared" si="40"/>
        <v>0</v>
      </c>
      <c r="BP45" s="181">
        <f t="shared" si="41"/>
        <v>0</v>
      </c>
      <c r="BQ45" s="379">
        <f t="shared" si="42"/>
        <v>0</v>
      </c>
      <c r="BR45" s="179">
        <f t="shared" si="43"/>
        <v>0</v>
      </c>
      <c r="BS45" s="180">
        <f t="shared" si="44"/>
        <v>0</v>
      </c>
      <c r="BT45" s="181">
        <f t="shared" si="45"/>
        <v>0</v>
      </c>
      <c r="BU45" s="182">
        <f t="shared" si="46"/>
        <v>0</v>
      </c>
      <c r="BV45" s="175">
        <f t="shared" si="47"/>
        <v>0</v>
      </c>
      <c r="BW45" s="176">
        <f t="shared" si="48"/>
        <v>0</v>
      </c>
      <c r="BX45" s="193">
        <f t="shared" si="49"/>
        <v>0</v>
      </c>
      <c r="BY45" s="194">
        <f t="shared" si="50"/>
        <v>0</v>
      </c>
      <c r="BZ45" s="179">
        <f t="shared" si="51"/>
        <v>0</v>
      </c>
      <c r="CA45" s="180">
        <f t="shared" si="52"/>
        <v>0</v>
      </c>
      <c r="CB45" s="180">
        <f t="shared" si="53"/>
        <v>0</v>
      </c>
      <c r="CC45" s="180">
        <f t="shared" si="28"/>
        <v>0</v>
      </c>
      <c r="CD45" s="180">
        <f t="shared" si="54"/>
        <v>0</v>
      </c>
      <c r="CE45" s="180">
        <f t="shared" si="55"/>
        <v>0</v>
      </c>
      <c r="CF45" s="181">
        <f t="shared" si="56"/>
        <v>0</v>
      </c>
      <c r="CG45" s="195">
        <f t="shared" si="57"/>
        <v>0</v>
      </c>
      <c r="CH45" s="183"/>
      <c r="CI45" s="184"/>
      <c r="CJ45" s="184"/>
      <c r="CK45" s="174">
        <f t="shared" si="58"/>
        <v>0</v>
      </c>
      <c r="CL45" s="227"/>
      <c r="CM45" s="354"/>
      <c r="CN45" s="418">
        <v>0</v>
      </c>
      <c r="CO45" s="424">
        <v>0</v>
      </c>
    </row>
    <row r="46" spans="1:93" ht="20.100000000000001" customHeight="1" thickBot="1" x14ac:dyDescent="0.3">
      <c r="A46" s="600" t="s">
        <v>118</v>
      </c>
      <c r="B46" s="605" t="s">
        <v>63</v>
      </c>
      <c r="C46" s="25" t="s">
        <v>2</v>
      </c>
      <c r="D46" s="493"/>
      <c r="E46" s="477"/>
      <c r="F46" s="433" t="s">
        <v>32</v>
      </c>
      <c r="G46" s="409" t="s">
        <v>25</v>
      </c>
      <c r="H46" s="471"/>
      <c r="I46" s="471"/>
      <c r="J46" s="409" t="s">
        <v>25</v>
      </c>
      <c r="K46" s="409" t="s">
        <v>25</v>
      </c>
      <c r="L46" s="478"/>
      <c r="M46" s="473"/>
      <c r="N46" s="409" t="s">
        <v>27</v>
      </c>
      <c r="O46" s="409" t="s">
        <v>31</v>
      </c>
      <c r="P46" s="471"/>
      <c r="Q46" s="471"/>
      <c r="R46" s="409" t="s">
        <v>24</v>
      </c>
      <c r="S46" s="1036" t="s">
        <v>25</v>
      </c>
      <c r="T46" s="473"/>
      <c r="U46" s="479"/>
      <c r="V46" s="409" t="s">
        <v>24</v>
      </c>
      <c r="W46" s="409" t="s">
        <v>25</v>
      </c>
      <c r="X46" s="471"/>
      <c r="Y46" s="471" t="s">
        <v>27</v>
      </c>
      <c r="Z46" s="414" t="s">
        <v>31</v>
      </c>
      <c r="AA46" s="433" t="s">
        <v>25</v>
      </c>
      <c r="AB46" s="479"/>
      <c r="AC46" s="479"/>
      <c r="AD46" s="409" t="s">
        <v>27</v>
      </c>
      <c r="AE46" s="409" t="s">
        <v>32</v>
      </c>
      <c r="AF46" s="409"/>
      <c r="AG46" s="409"/>
      <c r="AH46" s="414"/>
      <c r="AI46" s="998">
        <f>COUNTIF($D46:AH46,"D")</f>
        <v>2</v>
      </c>
      <c r="AJ46" s="999">
        <f t="shared" si="4"/>
        <v>6</v>
      </c>
      <c r="AK46" s="999">
        <f t="shared" si="5"/>
        <v>0</v>
      </c>
      <c r="AL46" s="999">
        <f t="shared" si="6"/>
        <v>3</v>
      </c>
      <c r="AM46" s="999">
        <f t="shared" si="7"/>
        <v>0</v>
      </c>
      <c r="AN46" s="999">
        <f t="shared" si="8"/>
        <v>0</v>
      </c>
      <c r="AO46" s="999">
        <f t="shared" si="9"/>
        <v>0</v>
      </c>
      <c r="AP46" s="999">
        <f t="shared" si="10"/>
        <v>2</v>
      </c>
      <c r="AQ46" s="999">
        <f t="shared" si="11"/>
        <v>2</v>
      </c>
      <c r="AR46" s="999">
        <f t="shared" si="12"/>
        <v>0</v>
      </c>
      <c r="AS46" s="999">
        <f t="shared" si="13"/>
        <v>0</v>
      </c>
      <c r="AT46" s="999">
        <f t="shared" si="14"/>
        <v>0</v>
      </c>
      <c r="AU46" s="999">
        <f t="shared" si="15"/>
        <v>0</v>
      </c>
      <c r="AV46" s="999">
        <f t="shared" si="16"/>
        <v>0</v>
      </c>
      <c r="AW46" s="999">
        <f t="shared" si="17"/>
        <v>0</v>
      </c>
      <c r="AX46" s="999">
        <f t="shared" si="18"/>
        <v>0</v>
      </c>
      <c r="AY46" s="999">
        <f t="shared" si="19"/>
        <v>0</v>
      </c>
      <c r="AZ46" s="999">
        <f t="shared" si="20"/>
        <v>0</v>
      </c>
      <c r="BA46" s="181">
        <f t="shared" si="30"/>
        <v>13</v>
      </c>
      <c r="BB46" s="343"/>
      <c r="BC46" s="1002">
        <f t="shared" si="21"/>
        <v>5.5</v>
      </c>
      <c r="BD46" s="342"/>
      <c r="BE46" s="339"/>
      <c r="BF46" s="175">
        <f t="shared" si="31"/>
        <v>0</v>
      </c>
      <c r="BG46" s="176">
        <f t="shared" si="32"/>
        <v>0</v>
      </c>
      <c r="BH46" s="177">
        <f t="shared" si="33"/>
        <v>0</v>
      </c>
      <c r="BI46" s="178">
        <f t="shared" si="34"/>
        <v>0</v>
      </c>
      <c r="BJ46" s="179">
        <f t="shared" si="35"/>
        <v>0</v>
      </c>
      <c r="BK46" s="180">
        <f t="shared" si="36"/>
        <v>0</v>
      </c>
      <c r="BL46" s="180">
        <f t="shared" si="37"/>
        <v>0</v>
      </c>
      <c r="BM46" s="180">
        <f t="shared" si="38"/>
        <v>0</v>
      </c>
      <c r="BN46" s="180">
        <f t="shared" si="39"/>
        <v>0</v>
      </c>
      <c r="BO46" s="180">
        <f t="shared" si="40"/>
        <v>0</v>
      </c>
      <c r="BP46" s="181">
        <f t="shared" si="41"/>
        <v>0</v>
      </c>
      <c r="BQ46" s="379">
        <f t="shared" si="42"/>
        <v>0</v>
      </c>
      <c r="BR46" s="179">
        <f t="shared" si="43"/>
        <v>0</v>
      </c>
      <c r="BS46" s="180">
        <f t="shared" si="44"/>
        <v>0</v>
      </c>
      <c r="BT46" s="181">
        <f t="shared" si="45"/>
        <v>0</v>
      </c>
      <c r="BU46" s="182">
        <f t="shared" si="46"/>
        <v>0</v>
      </c>
      <c r="BV46" s="175">
        <f t="shared" si="47"/>
        <v>0</v>
      </c>
      <c r="BW46" s="176">
        <f t="shared" si="48"/>
        <v>0</v>
      </c>
      <c r="BX46" s="193">
        <f t="shared" si="49"/>
        <v>0</v>
      </c>
      <c r="BY46" s="194">
        <f t="shared" si="50"/>
        <v>0</v>
      </c>
      <c r="BZ46" s="179">
        <f t="shared" si="51"/>
        <v>0</v>
      </c>
      <c r="CA46" s="180">
        <f t="shared" si="52"/>
        <v>0</v>
      </c>
      <c r="CB46" s="180">
        <f t="shared" si="53"/>
        <v>0</v>
      </c>
      <c r="CC46" s="180">
        <f t="shared" si="28"/>
        <v>0</v>
      </c>
      <c r="CD46" s="180">
        <f t="shared" si="54"/>
        <v>0</v>
      </c>
      <c r="CE46" s="180">
        <f t="shared" si="55"/>
        <v>0</v>
      </c>
      <c r="CF46" s="181">
        <f t="shared" si="56"/>
        <v>0</v>
      </c>
      <c r="CG46" s="195">
        <f t="shared" si="57"/>
        <v>0</v>
      </c>
      <c r="CH46" s="183"/>
      <c r="CI46" s="184"/>
      <c r="CJ46" s="184"/>
      <c r="CK46" s="174">
        <f t="shared" si="58"/>
        <v>0</v>
      </c>
      <c r="CL46" s="227"/>
      <c r="CM46" s="354"/>
      <c r="CN46" s="418">
        <v>2</v>
      </c>
      <c r="CO46" s="424">
        <v>24</v>
      </c>
    </row>
    <row r="47" spans="1:93" ht="20.100000000000001" customHeight="1" thickBot="1" x14ac:dyDescent="0.3">
      <c r="A47" s="600" t="s">
        <v>120</v>
      </c>
      <c r="B47" s="605" t="s">
        <v>94</v>
      </c>
      <c r="C47" s="25" t="s">
        <v>2</v>
      </c>
      <c r="D47" s="493"/>
      <c r="E47" s="477"/>
      <c r="F47" s="433" t="s">
        <v>24</v>
      </c>
      <c r="G47" s="409" t="s">
        <v>24</v>
      </c>
      <c r="H47" s="471"/>
      <c r="I47" s="471"/>
      <c r="J47" s="409" t="s">
        <v>31</v>
      </c>
      <c r="K47" s="409"/>
      <c r="L47" s="478"/>
      <c r="M47" s="473"/>
      <c r="N47" s="409" t="s">
        <v>24</v>
      </c>
      <c r="O47" s="409" t="s">
        <v>24</v>
      </c>
      <c r="P47" s="471" t="s">
        <v>26</v>
      </c>
      <c r="Q47" s="471"/>
      <c r="R47" s="409" t="s">
        <v>24</v>
      </c>
      <c r="S47" s="1036" t="s">
        <v>24</v>
      </c>
      <c r="T47" s="433"/>
      <c r="U47" s="479"/>
      <c r="V47" s="409" t="s">
        <v>24</v>
      </c>
      <c r="W47" s="409" t="s">
        <v>24</v>
      </c>
      <c r="X47" s="471"/>
      <c r="Y47" s="471"/>
      <c r="Z47" s="414" t="s">
        <v>24</v>
      </c>
      <c r="AA47" s="433" t="s">
        <v>24</v>
      </c>
      <c r="AB47" s="479"/>
      <c r="AC47" s="479"/>
      <c r="AD47" s="409" t="s">
        <v>24</v>
      </c>
      <c r="AE47" s="409" t="s">
        <v>41</v>
      </c>
      <c r="AF47" s="479"/>
      <c r="AG47" s="409"/>
      <c r="AH47" s="414"/>
      <c r="AI47" s="998">
        <f>COUNTIF($D47:AH47,"D")</f>
        <v>11</v>
      </c>
      <c r="AJ47" s="999">
        <f t="shared" si="4"/>
        <v>0</v>
      </c>
      <c r="AK47" s="999">
        <f t="shared" si="5"/>
        <v>1</v>
      </c>
      <c r="AL47" s="999">
        <f t="shared" si="6"/>
        <v>0</v>
      </c>
      <c r="AM47" s="999">
        <f t="shared" si="7"/>
        <v>0</v>
      </c>
      <c r="AN47" s="999">
        <f t="shared" si="8"/>
        <v>0</v>
      </c>
      <c r="AO47" s="999">
        <f t="shared" si="9"/>
        <v>0</v>
      </c>
      <c r="AP47" s="999">
        <f t="shared" si="10"/>
        <v>1</v>
      </c>
      <c r="AQ47" s="999">
        <f t="shared" si="11"/>
        <v>0</v>
      </c>
      <c r="AR47" s="999">
        <f t="shared" si="12"/>
        <v>0</v>
      </c>
      <c r="AS47" s="999">
        <f t="shared" si="13"/>
        <v>0</v>
      </c>
      <c r="AT47" s="999">
        <f t="shared" si="14"/>
        <v>0</v>
      </c>
      <c r="AU47" s="999">
        <f t="shared" si="15"/>
        <v>0</v>
      </c>
      <c r="AV47" s="999">
        <f t="shared" si="16"/>
        <v>0</v>
      </c>
      <c r="AW47" s="999">
        <f t="shared" si="17"/>
        <v>0</v>
      </c>
      <c r="AX47" s="999">
        <f t="shared" si="18"/>
        <v>0</v>
      </c>
      <c r="AY47" s="999">
        <f t="shared" si="19"/>
        <v>0</v>
      </c>
      <c r="AZ47" s="999">
        <f t="shared" si="20"/>
        <v>1</v>
      </c>
      <c r="BA47" s="181">
        <f t="shared" si="30"/>
        <v>12</v>
      </c>
      <c r="BB47" s="343"/>
      <c r="BC47" s="1002">
        <f t="shared" si="21"/>
        <v>6</v>
      </c>
      <c r="BD47" s="342"/>
      <c r="BE47" s="339"/>
      <c r="BF47" s="175">
        <f t="shared" si="31"/>
        <v>0</v>
      </c>
      <c r="BG47" s="176">
        <f t="shared" si="32"/>
        <v>0</v>
      </c>
      <c r="BH47" s="177">
        <f t="shared" si="33"/>
        <v>0</v>
      </c>
      <c r="BI47" s="178">
        <f t="shared" si="34"/>
        <v>0</v>
      </c>
      <c r="BJ47" s="179">
        <f t="shared" si="35"/>
        <v>0</v>
      </c>
      <c r="BK47" s="180">
        <f t="shared" si="36"/>
        <v>0</v>
      </c>
      <c r="BL47" s="180">
        <f t="shared" si="37"/>
        <v>0</v>
      </c>
      <c r="BM47" s="180">
        <f t="shared" si="38"/>
        <v>0</v>
      </c>
      <c r="BN47" s="180">
        <f t="shared" si="39"/>
        <v>0</v>
      </c>
      <c r="BO47" s="180">
        <f t="shared" si="40"/>
        <v>0</v>
      </c>
      <c r="BP47" s="181">
        <f t="shared" si="41"/>
        <v>0</v>
      </c>
      <c r="BQ47" s="379">
        <f t="shared" si="42"/>
        <v>0</v>
      </c>
      <c r="BR47" s="179">
        <f t="shared" si="43"/>
        <v>0</v>
      </c>
      <c r="BS47" s="180">
        <f t="shared" si="44"/>
        <v>0</v>
      </c>
      <c r="BT47" s="181">
        <f t="shared" si="45"/>
        <v>0</v>
      </c>
      <c r="BU47" s="182">
        <f t="shared" si="46"/>
        <v>0</v>
      </c>
      <c r="BV47" s="175">
        <f t="shared" si="47"/>
        <v>0</v>
      </c>
      <c r="BW47" s="176">
        <f t="shared" si="48"/>
        <v>0</v>
      </c>
      <c r="BX47" s="193">
        <f t="shared" si="49"/>
        <v>0</v>
      </c>
      <c r="BY47" s="194">
        <f t="shared" si="50"/>
        <v>0</v>
      </c>
      <c r="BZ47" s="179">
        <f t="shared" si="51"/>
        <v>0</v>
      </c>
      <c r="CA47" s="180">
        <f t="shared" si="52"/>
        <v>0</v>
      </c>
      <c r="CB47" s="180">
        <f t="shared" si="53"/>
        <v>0</v>
      </c>
      <c r="CC47" s="180">
        <f t="shared" si="28"/>
        <v>0</v>
      </c>
      <c r="CD47" s="180">
        <f t="shared" si="54"/>
        <v>0</v>
      </c>
      <c r="CE47" s="180">
        <f t="shared" si="55"/>
        <v>0</v>
      </c>
      <c r="CF47" s="181">
        <f t="shared" si="56"/>
        <v>0</v>
      </c>
      <c r="CG47" s="195">
        <f t="shared" si="57"/>
        <v>0</v>
      </c>
      <c r="CH47" s="183"/>
      <c r="CI47" s="184"/>
      <c r="CJ47" s="184"/>
      <c r="CK47" s="174">
        <f t="shared" si="58"/>
        <v>0</v>
      </c>
      <c r="CL47" s="227"/>
      <c r="CM47" s="354"/>
      <c r="CN47" s="418">
        <v>0</v>
      </c>
      <c r="CO47" s="424">
        <v>0</v>
      </c>
    </row>
    <row r="48" spans="1:93" s="333" customFormat="1" ht="20.100000000000001" customHeight="1" thickBot="1" x14ac:dyDescent="0.3">
      <c r="A48" s="600" t="s">
        <v>121</v>
      </c>
      <c r="B48" s="605" t="s">
        <v>119</v>
      </c>
      <c r="C48" s="25" t="s">
        <v>2</v>
      </c>
      <c r="D48" s="493"/>
      <c r="E48" s="477"/>
      <c r="F48" s="433" t="s">
        <v>24</v>
      </c>
      <c r="G48" s="409" t="s">
        <v>25</v>
      </c>
      <c r="H48" s="499"/>
      <c r="I48" s="499"/>
      <c r="J48" s="409" t="s">
        <v>58</v>
      </c>
      <c r="K48" s="409" t="s">
        <v>25</v>
      </c>
      <c r="L48" s="478"/>
      <c r="M48" s="473"/>
      <c r="N48" s="409" t="s">
        <v>24</v>
      </c>
      <c r="O48" s="409" t="s">
        <v>25</v>
      </c>
      <c r="P48" s="471"/>
      <c r="Q48" s="471"/>
      <c r="R48" s="409" t="s">
        <v>24</v>
      </c>
      <c r="S48" s="1036" t="s">
        <v>25</v>
      </c>
      <c r="T48" s="473"/>
      <c r="U48" s="479"/>
      <c r="V48" s="409" t="s">
        <v>24</v>
      </c>
      <c r="W48" s="409" t="s">
        <v>25</v>
      </c>
      <c r="X48" s="471"/>
      <c r="Y48" s="471"/>
      <c r="Z48" s="414" t="s">
        <v>24</v>
      </c>
      <c r="AA48" s="433" t="s">
        <v>25</v>
      </c>
      <c r="AB48" s="479"/>
      <c r="AC48" s="479"/>
      <c r="AD48" s="409" t="s">
        <v>24</v>
      </c>
      <c r="AE48" s="409" t="s">
        <v>24</v>
      </c>
      <c r="AF48" s="409"/>
      <c r="AG48" s="409"/>
      <c r="AH48" s="414"/>
      <c r="AI48" s="998">
        <f>COUNTIF($D48:AH48,"D")</f>
        <v>7</v>
      </c>
      <c r="AJ48" s="999">
        <f t="shared" si="4"/>
        <v>6</v>
      </c>
      <c r="AK48" s="999">
        <f t="shared" si="5"/>
        <v>0</v>
      </c>
      <c r="AL48" s="999">
        <f t="shared" si="6"/>
        <v>0</v>
      </c>
      <c r="AM48" s="999">
        <f t="shared" si="7"/>
        <v>0</v>
      </c>
      <c r="AN48" s="999">
        <f t="shared" si="8"/>
        <v>0</v>
      </c>
      <c r="AO48" s="999">
        <f t="shared" si="9"/>
        <v>0</v>
      </c>
      <c r="AP48" s="999">
        <f t="shared" si="10"/>
        <v>0</v>
      </c>
      <c r="AQ48" s="999">
        <f t="shared" si="11"/>
        <v>0</v>
      </c>
      <c r="AR48" s="999">
        <f t="shared" si="12"/>
        <v>0</v>
      </c>
      <c r="AS48" s="999">
        <f t="shared" si="13"/>
        <v>0</v>
      </c>
      <c r="AT48" s="999">
        <f t="shared" si="14"/>
        <v>0</v>
      </c>
      <c r="AU48" s="999">
        <f t="shared" si="15"/>
        <v>0</v>
      </c>
      <c r="AV48" s="999">
        <f t="shared" si="16"/>
        <v>0</v>
      </c>
      <c r="AW48" s="999">
        <f t="shared" si="17"/>
        <v>0</v>
      </c>
      <c r="AX48" s="999">
        <f t="shared" si="18"/>
        <v>0</v>
      </c>
      <c r="AY48" s="999">
        <f t="shared" si="19"/>
        <v>0</v>
      </c>
      <c r="AZ48" s="999">
        <f t="shared" si="20"/>
        <v>0</v>
      </c>
      <c r="BA48" s="181">
        <f t="shared" si="30"/>
        <v>13</v>
      </c>
      <c r="BB48" s="343"/>
      <c r="BC48" s="1002">
        <f t="shared" si="21"/>
        <v>6.5</v>
      </c>
      <c r="BD48" s="342"/>
      <c r="BE48" s="339"/>
      <c r="BF48" s="175">
        <f t="shared" si="31"/>
        <v>0</v>
      </c>
      <c r="BG48" s="176">
        <f t="shared" si="32"/>
        <v>0</v>
      </c>
      <c r="BH48" s="177">
        <f t="shared" si="33"/>
        <v>0</v>
      </c>
      <c r="BI48" s="178">
        <f t="shared" si="34"/>
        <v>0</v>
      </c>
      <c r="BJ48" s="179">
        <f t="shared" si="35"/>
        <v>0</v>
      </c>
      <c r="BK48" s="180">
        <f t="shared" si="36"/>
        <v>0</v>
      </c>
      <c r="BL48" s="180">
        <f t="shared" si="37"/>
        <v>0</v>
      </c>
      <c r="BM48" s="180">
        <f t="shared" si="38"/>
        <v>0</v>
      </c>
      <c r="BN48" s="180">
        <f t="shared" si="39"/>
        <v>0</v>
      </c>
      <c r="BO48" s="180">
        <f t="shared" si="40"/>
        <v>0</v>
      </c>
      <c r="BP48" s="181">
        <f t="shared" si="41"/>
        <v>0</v>
      </c>
      <c r="BQ48" s="379">
        <f t="shared" si="42"/>
        <v>0</v>
      </c>
      <c r="BR48" s="179">
        <f t="shared" si="43"/>
        <v>0</v>
      </c>
      <c r="BS48" s="180">
        <f t="shared" si="44"/>
        <v>0</v>
      </c>
      <c r="BT48" s="181">
        <f t="shared" si="45"/>
        <v>0</v>
      </c>
      <c r="BU48" s="182">
        <f t="shared" si="46"/>
        <v>0</v>
      </c>
      <c r="BV48" s="175">
        <f t="shared" si="47"/>
        <v>0</v>
      </c>
      <c r="BW48" s="176">
        <f t="shared" si="48"/>
        <v>0</v>
      </c>
      <c r="BX48" s="193">
        <f t="shared" si="49"/>
        <v>0</v>
      </c>
      <c r="BY48" s="194">
        <f t="shared" si="50"/>
        <v>0</v>
      </c>
      <c r="BZ48" s="179">
        <f t="shared" si="51"/>
        <v>0</v>
      </c>
      <c r="CA48" s="180">
        <f t="shared" si="52"/>
        <v>0</v>
      </c>
      <c r="CB48" s="180">
        <f t="shared" si="53"/>
        <v>0</v>
      </c>
      <c r="CC48" s="180">
        <f t="shared" si="28"/>
        <v>0</v>
      </c>
      <c r="CD48" s="180">
        <f t="shared" si="54"/>
        <v>0</v>
      </c>
      <c r="CE48" s="180">
        <f t="shared" si="55"/>
        <v>0</v>
      </c>
      <c r="CF48" s="181">
        <f t="shared" si="56"/>
        <v>0</v>
      </c>
      <c r="CG48" s="195">
        <f t="shared" si="57"/>
        <v>0</v>
      </c>
      <c r="CH48" s="183"/>
      <c r="CI48" s="184"/>
      <c r="CJ48" s="184"/>
      <c r="CK48" s="174">
        <f t="shared" si="58"/>
        <v>0</v>
      </c>
      <c r="CL48" s="227"/>
      <c r="CM48" s="354"/>
      <c r="CN48" s="418">
        <v>1</v>
      </c>
      <c r="CO48" s="424">
        <v>12</v>
      </c>
    </row>
    <row r="49" spans="1:93" ht="20.100000000000001" customHeight="1" thickBot="1" x14ac:dyDescent="0.3">
      <c r="A49" s="600" t="s">
        <v>123</v>
      </c>
      <c r="B49" s="605" t="s">
        <v>69</v>
      </c>
      <c r="C49" s="25" t="s">
        <v>2</v>
      </c>
      <c r="D49" s="493"/>
      <c r="E49" s="477"/>
      <c r="F49" s="433" t="s">
        <v>24</v>
      </c>
      <c r="G49" s="409" t="s">
        <v>26</v>
      </c>
      <c r="H49" s="471"/>
      <c r="I49" s="471"/>
      <c r="J49" s="409" t="s">
        <v>25</v>
      </c>
      <c r="K49" s="409" t="s">
        <v>25</v>
      </c>
      <c r="L49" s="478"/>
      <c r="M49" s="473"/>
      <c r="N49" s="409" t="s">
        <v>24</v>
      </c>
      <c r="O49" s="409" t="s">
        <v>25</v>
      </c>
      <c r="P49" s="471"/>
      <c r="Q49" s="471"/>
      <c r="R49" s="409" t="s">
        <v>32</v>
      </c>
      <c r="S49" s="1036" t="s">
        <v>25</v>
      </c>
      <c r="T49" s="473"/>
      <c r="U49" s="479"/>
      <c r="V49" s="409" t="s">
        <v>24</v>
      </c>
      <c r="W49" s="409" t="s">
        <v>25</v>
      </c>
      <c r="X49" s="471"/>
      <c r="Y49" s="471"/>
      <c r="Z49" s="414" t="s">
        <v>24</v>
      </c>
      <c r="AA49" s="433" t="s">
        <v>25</v>
      </c>
      <c r="AB49" s="479"/>
      <c r="AC49" s="479"/>
      <c r="AD49" s="409" t="s">
        <v>24</v>
      </c>
      <c r="AE49" s="409" t="s">
        <v>24</v>
      </c>
      <c r="AF49" s="479"/>
      <c r="AG49" s="409"/>
      <c r="AH49" s="414"/>
      <c r="AI49" s="998">
        <f>COUNTIF($D49:AH49,"D")</f>
        <v>6</v>
      </c>
      <c r="AJ49" s="999">
        <f t="shared" si="4"/>
        <v>6</v>
      </c>
      <c r="AK49" s="999">
        <f t="shared" si="5"/>
        <v>1</v>
      </c>
      <c r="AL49" s="999">
        <f t="shared" si="6"/>
        <v>0</v>
      </c>
      <c r="AM49" s="999">
        <f t="shared" si="7"/>
        <v>0</v>
      </c>
      <c r="AN49" s="999">
        <f t="shared" si="8"/>
        <v>0</v>
      </c>
      <c r="AO49" s="999">
        <f t="shared" si="9"/>
        <v>0</v>
      </c>
      <c r="AP49" s="999">
        <f t="shared" si="10"/>
        <v>0</v>
      </c>
      <c r="AQ49" s="999">
        <f t="shared" si="11"/>
        <v>1</v>
      </c>
      <c r="AR49" s="999">
        <f t="shared" si="12"/>
        <v>0</v>
      </c>
      <c r="AS49" s="999">
        <f t="shared" si="13"/>
        <v>0</v>
      </c>
      <c r="AT49" s="999">
        <f t="shared" si="14"/>
        <v>0</v>
      </c>
      <c r="AU49" s="999">
        <f t="shared" si="15"/>
        <v>0</v>
      </c>
      <c r="AV49" s="999">
        <f t="shared" si="16"/>
        <v>0</v>
      </c>
      <c r="AW49" s="999">
        <f t="shared" si="17"/>
        <v>0</v>
      </c>
      <c r="AX49" s="999">
        <f t="shared" si="18"/>
        <v>0</v>
      </c>
      <c r="AY49" s="999">
        <f t="shared" si="19"/>
        <v>0</v>
      </c>
      <c r="AZ49" s="999">
        <f t="shared" si="20"/>
        <v>0</v>
      </c>
      <c r="BA49" s="181">
        <f t="shared" si="30"/>
        <v>14</v>
      </c>
      <c r="BB49" s="343"/>
      <c r="BC49" s="1002">
        <f t="shared" si="21"/>
        <v>6.5</v>
      </c>
      <c r="BD49" s="342"/>
      <c r="BE49" s="339"/>
      <c r="BF49" s="175">
        <f t="shared" si="31"/>
        <v>0</v>
      </c>
      <c r="BG49" s="176">
        <f t="shared" si="32"/>
        <v>0</v>
      </c>
      <c r="BH49" s="177">
        <f t="shared" si="33"/>
        <v>0</v>
      </c>
      <c r="BI49" s="178">
        <f t="shared" si="34"/>
        <v>0</v>
      </c>
      <c r="BJ49" s="179">
        <f t="shared" si="35"/>
        <v>0</v>
      </c>
      <c r="BK49" s="180">
        <f t="shared" si="36"/>
        <v>0</v>
      </c>
      <c r="BL49" s="180">
        <f t="shared" si="37"/>
        <v>0</v>
      </c>
      <c r="BM49" s="180">
        <f t="shared" si="38"/>
        <v>0</v>
      </c>
      <c r="BN49" s="180">
        <f t="shared" si="39"/>
        <v>0</v>
      </c>
      <c r="BO49" s="180">
        <f t="shared" si="40"/>
        <v>0</v>
      </c>
      <c r="BP49" s="181">
        <f t="shared" si="41"/>
        <v>0</v>
      </c>
      <c r="BQ49" s="379">
        <f t="shared" si="42"/>
        <v>0</v>
      </c>
      <c r="BR49" s="179">
        <f t="shared" si="43"/>
        <v>0</v>
      </c>
      <c r="BS49" s="180">
        <f t="shared" si="44"/>
        <v>0</v>
      </c>
      <c r="BT49" s="181">
        <f t="shared" si="45"/>
        <v>0</v>
      </c>
      <c r="BU49" s="182">
        <f t="shared" si="46"/>
        <v>0</v>
      </c>
      <c r="BV49" s="175">
        <f t="shared" si="47"/>
        <v>0</v>
      </c>
      <c r="BW49" s="176">
        <f t="shared" si="48"/>
        <v>0</v>
      </c>
      <c r="BX49" s="193">
        <f t="shared" si="49"/>
        <v>0</v>
      </c>
      <c r="BY49" s="194">
        <f t="shared" si="50"/>
        <v>0</v>
      </c>
      <c r="BZ49" s="179">
        <f t="shared" si="51"/>
        <v>0</v>
      </c>
      <c r="CA49" s="180">
        <f t="shared" si="52"/>
        <v>0</v>
      </c>
      <c r="CB49" s="180">
        <f t="shared" si="53"/>
        <v>0</v>
      </c>
      <c r="CC49" s="180">
        <f t="shared" si="28"/>
        <v>0</v>
      </c>
      <c r="CD49" s="180">
        <f t="shared" si="54"/>
        <v>0</v>
      </c>
      <c r="CE49" s="180">
        <f t="shared" si="55"/>
        <v>0</v>
      </c>
      <c r="CF49" s="181">
        <f t="shared" si="56"/>
        <v>0</v>
      </c>
      <c r="CG49" s="195">
        <f t="shared" si="57"/>
        <v>0</v>
      </c>
      <c r="CH49" s="183"/>
      <c r="CI49" s="184"/>
      <c r="CJ49" s="184"/>
      <c r="CK49" s="174">
        <f t="shared" si="58"/>
        <v>0</v>
      </c>
      <c r="CL49" s="227"/>
      <c r="CM49" s="354"/>
      <c r="CN49" s="418">
        <v>1</v>
      </c>
      <c r="CO49" s="424">
        <v>12</v>
      </c>
    </row>
    <row r="50" spans="1:93" ht="20.100000000000001" customHeight="1" thickBot="1" x14ac:dyDescent="0.3">
      <c r="A50" s="600" t="s">
        <v>290</v>
      </c>
      <c r="B50" s="264" t="s">
        <v>124</v>
      </c>
      <c r="C50" s="25" t="s">
        <v>2</v>
      </c>
      <c r="D50" s="410"/>
      <c r="E50" s="417"/>
      <c r="F50" s="428" t="s">
        <v>37</v>
      </c>
      <c r="G50" s="410" t="s">
        <v>37</v>
      </c>
      <c r="H50" s="410" t="s">
        <v>37</v>
      </c>
      <c r="I50" s="410" t="s">
        <v>37</v>
      </c>
      <c r="J50" s="410" t="s">
        <v>37</v>
      </c>
      <c r="K50" s="410"/>
      <c r="L50" s="417"/>
      <c r="M50" s="428" t="s">
        <v>37</v>
      </c>
      <c r="N50" s="410" t="s">
        <v>37</v>
      </c>
      <c r="O50" s="410" t="s">
        <v>37</v>
      </c>
      <c r="P50" s="410" t="s">
        <v>37</v>
      </c>
      <c r="Q50" s="410" t="s">
        <v>37</v>
      </c>
      <c r="R50" s="410"/>
      <c r="S50" s="1036"/>
      <c r="T50" s="433" t="s">
        <v>37</v>
      </c>
      <c r="U50" s="409" t="s">
        <v>37</v>
      </c>
      <c r="V50" s="409" t="s">
        <v>37</v>
      </c>
      <c r="W50" s="409" t="s">
        <v>37</v>
      </c>
      <c r="X50" s="407" t="s">
        <v>37</v>
      </c>
      <c r="Y50" s="409"/>
      <c r="Z50" s="414"/>
      <c r="AA50" s="433" t="s">
        <v>37</v>
      </c>
      <c r="AB50" s="409" t="s">
        <v>37</v>
      </c>
      <c r="AC50" s="409" t="s">
        <v>37</v>
      </c>
      <c r="AD50" s="409" t="s">
        <v>37</v>
      </c>
      <c r="AE50" s="409" t="s">
        <v>37</v>
      </c>
      <c r="AF50" s="479"/>
      <c r="AG50" s="409"/>
      <c r="AH50" s="414"/>
      <c r="AI50" s="998">
        <f>COUNTIF($D50:AH50,"D")</f>
        <v>0</v>
      </c>
      <c r="AJ50" s="999">
        <f t="shared" si="4"/>
        <v>0</v>
      </c>
      <c r="AK50" s="999">
        <f t="shared" si="5"/>
        <v>0</v>
      </c>
      <c r="AL50" s="999">
        <f t="shared" si="6"/>
        <v>0</v>
      </c>
      <c r="AM50" s="999">
        <f t="shared" si="7"/>
        <v>0</v>
      </c>
      <c r="AN50" s="999">
        <f t="shared" si="8"/>
        <v>0</v>
      </c>
      <c r="AO50" s="999">
        <f t="shared" si="9"/>
        <v>0</v>
      </c>
      <c r="AP50" s="999">
        <f t="shared" si="10"/>
        <v>0</v>
      </c>
      <c r="AQ50" s="999">
        <f t="shared" si="11"/>
        <v>0</v>
      </c>
      <c r="AR50" s="999">
        <f t="shared" si="12"/>
        <v>0</v>
      </c>
      <c r="AS50" s="999">
        <f t="shared" si="13"/>
        <v>0</v>
      </c>
      <c r="AT50" s="999">
        <f t="shared" si="14"/>
        <v>0</v>
      </c>
      <c r="AU50" s="999">
        <f t="shared" si="15"/>
        <v>0</v>
      </c>
      <c r="AV50" s="999">
        <f t="shared" si="16"/>
        <v>20</v>
      </c>
      <c r="AW50" s="999">
        <f t="shared" si="17"/>
        <v>0</v>
      </c>
      <c r="AX50" s="999">
        <f t="shared" si="18"/>
        <v>0</v>
      </c>
      <c r="AY50" s="999">
        <f t="shared" si="19"/>
        <v>0</v>
      </c>
      <c r="AZ50" s="999">
        <f t="shared" si="20"/>
        <v>0</v>
      </c>
      <c r="BA50" s="181">
        <f t="shared" si="30"/>
        <v>20</v>
      </c>
      <c r="BB50" s="343"/>
      <c r="BC50" s="1002">
        <f t="shared" si="21"/>
        <v>10</v>
      </c>
      <c r="BD50" s="342"/>
      <c r="BE50" s="339"/>
      <c r="BF50" s="175">
        <f t="shared" si="31"/>
        <v>0</v>
      </c>
      <c r="BG50" s="176">
        <f t="shared" si="32"/>
        <v>0</v>
      </c>
      <c r="BH50" s="177">
        <f t="shared" si="33"/>
        <v>0</v>
      </c>
      <c r="BI50" s="178">
        <f t="shared" si="34"/>
        <v>0</v>
      </c>
      <c r="BJ50" s="179">
        <f t="shared" si="35"/>
        <v>0</v>
      </c>
      <c r="BK50" s="180">
        <f t="shared" si="36"/>
        <v>0</v>
      </c>
      <c r="BL50" s="180">
        <f t="shared" si="37"/>
        <v>0</v>
      </c>
      <c r="BM50" s="180">
        <f t="shared" si="38"/>
        <v>0</v>
      </c>
      <c r="BN50" s="180">
        <f t="shared" si="39"/>
        <v>0</v>
      </c>
      <c r="BO50" s="180">
        <f t="shared" si="40"/>
        <v>0</v>
      </c>
      <c r="BP50" s="181">
        <f t="shared" si="41"/>
        <v>0</v>
      </c>
      <c r="BQ50" s="379">
        <f t="shared" si="42"/>
        <v>0</v>
      </c>
      <c r="BR50" s="179">
        <f t="shared" si="43"/>
        <v>0</v>
      </c>
      <c r="BS50" s="180">
        <f t="shared" si="44"/>
        <v>0</v>
      </c>
      <c r="BT50" s="181">
        <f t="shared" si="45"/>
        <v>0</v>
      </c>
      <c r="BU50" s="182">
        <f t="shared" si="46"/>
        <v>0</v>
      </c>
      <c r="BV50" s="175">
        <f t="shared" si="47"/>
        <v>0</v>
      </c>
      <c r="BW50" s="176">
        <f t="shared" si="48"/>
        <v>0</v>
      </c>
      <c r="BX50" s="193">
        <f t="shared" si="49"/>
        <v>0</v>
      </c>
      <c r="BY50" s="194">
        <f t="shared" si="50"/>
        <v>0</v>
      </c>
      <c r="BZ50" s="179">
        <f t="shared" si="51"/>
        <v>0</v>
      </c>
      <c r="CA50" s="180">
        <f t="shared" si="52"/>
        <v>0</v>
      </c>
      <c r="CB50" s="180">
        <f t="shared" si="53"/>
        <v>0</v>
      </c>
      <c r="CC50" s="180">
        <f t="shared" si="28"/>
        <v>0</v>
      </c>
      <c r="CD50" s="180">
        <f t="shared" si="54"/>
        <v>0</v>
      </c>
      <c r="CE50" s="180">
        <f t="shared" si="55"/>
        <v>0</v>
      </c>
      <c r="CF50" s="181">
        <f t="shared" si="56"/>
        <v>0</v>
      </c>
      <c r="CG50" s="195">
        <f t="shared" si="57"/>
        <v>0</v>
      </c>
      <c r="CH50" s="183"/>
      <c r="CI50" s="184"/>
      <c r="CJ50" s="184"/>
      <c r="CK50" s="174">
        <f t="shared" si="58"/>
        <v>0</v>
      </c>
      <c r="CL50" s="227"/>
      <c r="CM50" s="354"/>
      <c r="CN50" s="418">
        <v>1</v>
      </c>
      <c r="CO50" s="424">
        <v>12</v>
      </c>
    </row>
    <row r="51" spans="1:93" ht="20.100000000000001" customHeight="1" thickBot="1" x14ac:dyDescent="0.3">
      <c r="A51" s="600" t="s">
        <v>125</v>
      </c>
      <c r="B51" s="605" t="s">
        <v>132</v>
      </c>
      <c r="C51" s="25" t="s">
        <v>3</v>
      </c>
      <c r="D51" s="474"/>
      <c r="E51" s="672"/>
      <c r="F51" s="363" t="s">
        <v>37</v>
      </c>
      <c r="G51" s="423" t="s">
        <v>37</v>
      </c>
      <c r="H51" s="423" t="s">
        <v>37</v>
      </c>
      <c r="I51" s="423" t="s">
        <v>37</v>
      </c>
      <c r="J51" s="423" t="s">
        <v>37</v>
      </c>
      <c r="K51" s="423"/>
      <c r="L51" s="672"/>
      <c r="M51" s="363" t="s">
        <v>37</v>
      </c>
      <c r="N51" s="423" t="s">
        <v>37</v>
      </c>
      <c r="O51" s="423" t="s">
        <v>38</v>
      </c>
      <c r="P51" s="423" t="s">
        <v>38</v>
      </c>
      <c r="Q51" s="423" t="s">
        <v>38</v>
      </c>
      <c r="R51" s="423"/>
      <c r="S51" s="1037"/>
      <c r="T51" s="434" t="s">
        <v>37</v>
      </c>
      <c r="U51" s="412" t="s">
        <v>37</v>
      </c>
      <c r="V51" s="412" t="s">
        <v>37</v>
      </c>
      <c r="W51" s="412" t="s">
        <v>37</v>
      </c>
      <c r="X51" s="413" t="s">
        <v>37</v>
      </c>
      <c r="Y51" s="413"/>
      <c r="Z51" s="429"/>
      <c r="AA51" s="434" t="s">
        <v>37</v>
      </c>
      <c r="AB51" s="412" t="s">
        <v>37</v>
      </c>
      <c r="AC51" s="412" t="s">
        <v>37</v>
      </c>
      <c r="AD51" s="412" t="s">
        <v>37</v>
      </c>
      <c r="AE51" s="412" t="s">
        <v>37</v>
      </c>
      <c r="AF51" s="409"/>
      <c r="AG51" s="479"/>
      <c r="AH51" s="414"/>
      <c r="AI51" s="998">
        <f>COUNTIF($D51:AH51,"D")</f>
        <v>0</v>
      </c>
      <c r="AJ51" s="999">
        <f t="shared" si="4"/>
        <v>0</v>
      </c>
      <c r="AK51" s="999">
        <f t="shared" si="5"/>
        <v>0</v>
      </c>
      <c r="AL51" s="999">
        <f t="shared" si="6"/>
        <v>0</v>
      </c>
      <c r="AM51" s="999">
        <f t="shared" si="7"/>
        <v>0</v>
      </c>
      <c r="AN51" s="999">
        <f t="shared" si="8"/>
        <v>0</v>
      </c>
      <c r="AO51" s="999">
        <f t="shared" si="9"/>
        <v>0</v>
      </c>
      <c r="AP51" s="999">
        <f t="shared" si="10"/>
        <v>0</v>
      </c>
      <c r="AQ51" s="999">
        <f t="shared" si="11"/>
        <v>0</v>
      </c>
      <c r="AR51" s="999">
        <f t="shared" si="12"/>
        <v>0</v>
      </c>
      <c r="AS51" s="999">
        <f t="shared" si="13"/>
        <v>0</v>
      </c>
      <c r="AT51" s="999">
        <f t="shared" si="14"/>
        <v>0</v>
      </c>
      <c r="AU51" s="999">
        <f t="shared" si="15"/>
        <v>0</v>
      </c>
      <c r="AV51" s="999">
        <f t="shared" si="16"/>
        <v>17</v>
      </c>
      <c r="AW51" s="999">
        <f t="shared" si="17"/>
        <v>3</v>
      </c>
      <c r="AX51" s="999">
        <f t="shared" si="18"/>
        <v>0</v>
      </c>
      <c r="AY51" s="999">
        <f t="shared" si="19"/>
        <v>0</v>
      </c>
      <c r="AZ51" s="999">
        <f t="shared" si="20"/>
        <v>0</v>
      </c>
      <c r="BA51" s="181">
        <f t="shared" si="30"/>
        <v>20</v>
      </c>
      <c r="BB51" s="343"/>
      <c r="BC51" s="1002">
        <f t="shared" si="21"/>
        <v>9.5</v>
      </c>
      <c r="BD51" s="342"/>
      <c r="BE51" s="339"/>
      <c r="BF51" s="175">
        <f t="shared" si="31"/>
        <v>0</v>
      </c>
      <c r="BG51" s="176">
        <f t="shared" si="32"/>
        <v>0</v>
      </c>
      <c r="BH51" s="177">
        <f t="shared" si="33"/>
        <v>0</v>
      </c>
      <c r="BI51" s="178">
        <f t="shared" si="34"/>
        <v>0</v>
      </c>
      <c r="BJ51" s="179">
        <f t="shared" si="35"/>
        <v>0</v>
      </c>
      <c r="BK51" s="180">
        <f t="shared" si="36"/>
        <v>0</v>
      </c>
      <c r="BL51" s="180">
        <f t="shared" si="37"/>
        <v>0</v>
      </c>
      <c r="BM51" s="180">
        <f t="shared" si="38"/>
        <v>0</v>
      </c>
      <c r="BN51" s="180">
        <f t="shared" si="39"/>
        <v>0</v>
      </c>
      <c r="BO51" s="180">
        <f t="shared" si="40"/>
        <v>0</v>
      </c>
      <c r="BP51" s="181">
        <f t="shared" si="41"/>
        <v>0</v>
      </c>
      <c r="BQ51" s="379">
        <f t="shared" si="42"/>
        <v>0</v>
      </c>
      <c r="BR51" s="179">
        <f t="shared" si="43"/>
        <v>0</v>
      </c>
      <c r="BS51" s="180">
        <f t="shared" si="44"/>
        <v>0</v>
      </c>
      <c r="BT51" s="181">
        <f t="shared" si="45"/>
        <v>0</v>
      </c>
      <c r="BU51" s="182">
        <f t="shared" si="46"/>
        <v>0</v>
      </c>
      <c r="BV51" s="175">
        <f t="shared" si="47"/>
        <v>0</v>
      </c>
      <c r="BW51" s="176">
        <f t="shared" si="48"/>
        <v>0</v>
      </c>
      <c r="BX51" s="193">
        <f t="shared" si="49"/>
        <v>0</v>
      </c>
      <c r="BY51" s="194">
        <f t="shared" si="50"/>
        <v>0</v>
      </c>
      <c r="BZ51" s="179">
        <f t="shared" si="51"/>
        <v>0</v>
      </c>
      <c r="CA51" s="180">
        <f t="shared" si="52"/>
        <v>0</v>
      </c>
      <c r="CB51" s="180">
        <f t="shared" si="53"/>
        <v>0</v>
      </c>
      <c r="CC51" s="180">
        <f t="shared" si="28"/>
        <v>0</v>
      </c>
      <c r="CD51" s="180">
        <f t="shared" si="54"/>
        <v>0</v>
      </c>
      <c r="CE51" s="180">
        <f t="shared" si="55"/>
        <v>0</v>
      </c>
      <c r="CF51" s="181">
        <f t="shared" si="56"/>
        <v>0</v>
      </c>
      <c r="CG51" s="195">
        <f t="shared" si="57"/>
        <v>0</v>
      </c>
      <c r="CH51" s="183"/>
      <c r="CI51" s="184"/>
      <c r="CJ51" s="184"/>
      <c r="CK51" s="174">
        <f t="shared" si="58"/>
        <v>0</v>
      </c>
      <c r="CL51" s="227"/>
      <c r="CM51" s="354"/>
      <c r="CN51" s="418">
        <v>1</v>
      </c>
      <c r="CO51" s="424">
        <v>12</v>
      </c>
    </row>
    <row r="52" spans="1:93" ht="20.100000000000001" customHeight="1" thickBot="1" x14ac:dyDescent="0.3">
      <c r="A52" s="600" t="s">
        <v>127</v>
      </c>
      <c r="B52" s="605" t="s">
        <v>134</v>
      </c>
      <c r="C52" s="25" t="s">
        <v>3</v>
      </c>
      <c r="D52" s="427"/>
      <c r="E52" s="480"/>
      <c r="F52" s="434" t="s">
        <v>27</v>
      </c>
      <c r="G52" s="412" t="s">
        <v>25</v>
      </c>
      <c r="H52" s="475"/>
      <c r="I52" s="475"/>
      <c r="J52" s="412" t="s">
        <v>25</v>
      </c>
      <c r="K52" s="412" t="s">
        <v>25</v>
      </c>
      <c r="L52" s="441"/>
      <c r="M52" s="476"/>
      <c r="N52" s="979" t="s">
        <v>354</v>
      </c>
      <c r="O52" s="979" t="s">
        <v>354</v>
      </c>
      <c r="P52" s="475"/>
      <c r="Q52" s="475"/>
      <c r="R52" s="412" t="s">
        <v>31</v>
      </c>
      <c r="S52" s="1037" t="s">
        <v>25</v>
      </c>
      <c r="T52" s="476"/>
      <c r="U52" s="432"/>
      <c r="V52" s="421" t="s">
        <v>25</v>
      </c>
      <c r="W52" s="412" t="s">
        <v>25</v>
      </c>
      <c r="X52" s="475"/>
      <c r="Y52" s="475"/>
      <c r="Z52" s="429" t="s">
        <v>27</v>
      </c>
      <c r="AA52" s="434" t="s">
        <v>25</v>
      </c>
      <c r="AB52" s="432"/>
      <c r="AC52" s="432"/>
      <c r="AD52" s="412" t="s">
        <v>24</v>
      </c>
      <c r="AE52" s="412" t="s">
        <v>24</v>
      </c>
      <c r="AF52" s="432"/>
      <c r="AG52" s="412"/>
      <c r="AH52" s="429"/>
      <c r="AI52" s="998">
        <f>COUNTIF($D52:AH52,"D")</f>
        <v>2</v>
      </c>
      <c r="AJ52" s="999">
        <f t="shared" si="4"/>
        <v>7</v>
      </c>
      <c r="AK52" s="999">
        <f t="shared" si="5"/>
        <v>0</v>
      </c>
      <c r="AL52" s="999">
        <f t="shared" si="6"/>
        <v>2</v>
      </c>
      <c r="AM52" s="999">
        <f t="shared" si="7"/>
        <v>0</v>
      </c>
      <c r="AN52" s="999">
        <f t="shared" si="8"/>
        <v>0</v>
      </c>
      <c r="AO52" s="999">
        <f t="shared" si="9"/>
        <v>0</v>
      </c>
      <c r="AP52" s="999">
        <f t="shared" si="10"/>
        <v>1</v>
      </c>
      <c r="AQ52" s="999">
        <f t="shared" si="11"/>
        <v>0</v>
      </c>
      <c r="AR52" s="999">
        <f t="shared" si="12"/>
        <v>2</v>
      </c>
      <c r="AS52" s="999">
        <f t="shared" si="13"/>
        <v>0</v>
      </c>
      <c r="AT52" s="999">
        <f t="shared" si="14"/>
        <v>0</v>
      </c>
      <c r="AU52" s="999">
        <f t="shared" si="15"/>
        <v>0</v>
      </c>
      <c r="AV52" s="999">
        <f t="shared" si="16"/>
        <v>0</v>
      </c>
      <c r="AW52" s="999">
        <f t="shared" si="17"/>
        <v>0</v>
      </c>
      <c r="AX52" s="999">
        <f t="shared" si="18"/>
        <v>0</v>
      </c>
      <c r="AY52" s="999">
        <f t="shared" si="19"/>
        <v>0</v>
      </c>
      <c r="AZ52" s="999">
        <f t="shared" si="20"/>
        <v>0</v>
      </c>
      <c r="BA52" s="181">
        <f t="shared" si="30"/>
        <v>11</v>
      </c>
      <c r="BB52" s="343"/>
      <c r="BC52" s="1002">
        <f t="shared" si="21"/>
        <v>6.5</v>
      </c>
      <c r="BD52" s="342"/>
      <c r="BE52" s="339"/>
      <c r="BF52" s="175">
        <f t="shared" si="31"/>
        <v>0</v>
      </c>
      <c r="BG52" s="176">
        <f t="shared" si="32"/>
        <v>0</v>
      </c>
      <c r="BH52" s="177">
        <f t="shared" si="33"/>
        <v>0</v>
      </c>
      <c r="BI52" s="178">
        <f t="shared" si="34"/>
        <v>0</v>
      </c>
      <c r="BJ52" s="179">
        <f t="shared" si="35"/>
        <v>0</v>
      </c>
      <c r="BK52" s="180">
        <f t="shared" si="36"/>
        <v>0</v>
      </c>
      <c r="BL52" s="180">
        <f t="shared" si="37"/>
        <v>0</v>
      </c>
      <c r="BM52" s="180">
        <f t="shared" si="38"/>
        <v>0</v>
      </c>
      <c r="BN52" s="180">
        <f t="shared" si="39"/>
        <v>0</v>
      </c>
      <c r="BO52" s="180">
        <f t="shared" si="40"/>
        <v>0</v>
      </c>
      <c r="BP52" s="181">
        <f t="shared" si="41"/>
        <v>0</v>
      </c>
      <c r="BQ52" s="379">
        <f t="shared" si="42"/>
        <v>0</v>
      </c>
      <c r="BR52" s="179">
        <f t="shared" si="43"/>
        <v>0</v>
      </c>
      <c r="BS52" s="180">
        <f t="shared" si="44"/>
        <v>0</v>
      </c>
      <c r="BT52" s="181">
        <f t="shared" si="45"/>
        <v>0</v>
      </c>
      <c r="BU52" s="182">
        <f t="shared" si="46"/>
        <v>0</v>
      </c>
      <c r="BV52" s="175">
        <f t="shared" si="47"/>
        <v>0</v>
      </c>
      <c r="BW52" s="176">
        <f t="shared" si="48"/>
        <v>0</v>
      </c>
      <c r="BX52" s="193">
        <f t="shared" si="49"/>
        <v>0</v>
      </c>
      <c r="BY52" s="194">
        <f t="shared" si="50"/>
        <v>0</v>
      </c>
      <c r="BZ52" s="179">
        <f t="shared" si="51"/>
        <v>0</v>
      </c>
      <c r="CA52" s="180">
        <f t="shared" si="52"/>
        <v>0</v>
      </c>
      <c r="CB52" s="180">
        <f t="shared" si="53"/>
        <v>0</v>
      </c>
      <c r="CC52" s="180">
        <f t="shared" si="28"/>
        <v>0</v>
      </c>
      <c r="CD52" s="180">
        <f t="shared" si="54"/>
        <v>0</v>
      </c>
      <c r="CE52" s="180">
        <f t="shared" si="55"/>
        <v>0</v>
      </c>
      <c r="CF52" s="181">
        <f t="shared" si="56"/>
        <v>0</v>
      </c>
      <c r="CG52" s="195">
        <f t="shared" si="57"/>
        <v>0</v>
      </c>
      <c r="CH52" s="183"/>
      <c r="CI52" s="184"/>
      <c r="CJ52" s="184"/>
      <c r="CK52" s="174">
        <f t="shared" si="58"/>
        <v>0</v>
      </c>
      <c r="CL52" s="227"/>
      <c r="CM52" s="354"/>
      <c r="CN52" s="418">
        <v>3</v>
      </c>
      <c r="CO52" s="424">
        <v>36</v>
      </c>
    </row>
    <row r="53" spans="1:93" s="333" customFormat="1" ht="20.100000000000001" customHeight="1" thickBot="1" x14ac:dyDescent="0.3">
      <c r="A53" s="600" t="s">
        <v>129</v>
      </c>
      <c r="B53" s="605" t="s">
        <v>137</v>
      </c>
      <c r="C53" s="25" t="s">
        <v>3</v>
      </c>
      <c r="D53" s="427"/>
      <c r="E53" s="480"/>
      <c r="F53" s="434" t="s">
        <v>24</v>
      </c>
      <c r="G53" s="412" t="s">
        <v>25</v>
      </c>
      <c r="H53" s="475"/>
      <c r="I53" s="475"/>
      <c r="J53" s="412" t="s">
        <v>25</v>
      </c>
      <c r="K53" s="412" t="s">
        <v>25</v>
      </c>
      <c r="L53" s="441"/>
      <c r="M53" s="476" t="s">
        <v>26</v>
      </c>
      <c r="N53" s="412" t="s">
        <v>24</v>
      </c>
      <c r="O53" s="412" t="s">
        <v>31</v>
      </c>
      <c r="P53" s="475"/>
      <c r="Q53" s="475"/>
      <c r="R53" s="412" t="s">
        <v>58</v>
      </c>
      <c r="S53" s="1037" t="s">
        <v>25</v>
      </c>
      <c r="T53" s="476"/>
      <c r="U53" s="432"/>
      <c r="V53" s="412" t="s">
        <v>24</v>
      </c>
      <c r="W53" s="412" t="s">
        <v>25</v>
      </c>
      <c r="X53" s="475"/>
      <c r="Y53" s="475"/>
      <c r="Z53" s="429" t="s">
        <v>31</v>
      </c>
      <c r="AA53" s="434" t="s">
        <v>25</v>
      </c>
      <c r="AB53" s="432"/>
      <c r="AC53" s="432"/>
      <c r="AD53" s="412" t="s">
        <v>24</v>
      </c>
      <c r="AE53" s="412" t="s">
        <v>24</v>
      </c>
      <c r="AF53" s="432"/>
      <c r="AG53" s="412"/>
      <c r="AH53" s="429"/>
      <c r="AI53" s="998">
        <f>COUNTIF($D53:AH53,"D")</f>
        <v>5</v>
      </c>
      <c r="AJ53" s="999">
        <f t="shared" si="4"/>
        <v>6</v>
      </c>
      <c r="AK53" s="999">
        <f t="shared" si="5"/>
        <v>1</v>
      </c>
      <c r="AL53" s="999">
        <f t="shared" si="6"/>
        <v>0</v>
      </c>
      <c r="AM53" s="999">
        <f t="shared" si="7"/>
        <v>0</v>
      </c>
      <c r="AN53" s="999">
        <f t="shared" si="8"/>
        <v>0</v>
      </c>
      <c r="AO53" s="999">
        <f t="shared" si="9"/>
        <v>0</v>
      </c>
      <c r="AP53" s="999">
        <f t="shared" si="10"/>
        <v>2</v>
      </c>
      <c r="AQ53" s="999">
        <f t="shared" si="11"/>
        <v>0</v>
      </c>
      <c r="AR53" s="999">
        <f t="shared" si="12"/>
        <v>0</v>
      </c>
      <c r="AS53" s="999">
        <f t="shared" si="13"/>
        <v>0</v>
      </c>
      <c r="AT53" s="999">
        <f t="shared" si="14"/>
        <v>0</v>
      </c>
      <c r="AU53" s="999">
        <f t="shared" si="15"/>
        <v>0</v>
      </c>
      <c r="AV53" s="999">
        <f t="shared" si="16"/>
        <v>0</v>
      </c>
      <c r="AW53" s="999">
        <f t="shared" si="17"/>
        <v>0</v>
      </c>
      <c r="AX53" s="999">
        <f t="shared" si="18"/>
        <v>0</v>
      </c>
      <c r="AY53" s="999">
        <f t="shared" si="19"/>
        <v>0</v>
      </c>
      <c r="AZ53" s="999">
        <f t="shared" si="20"/>
        <v>0</v>
      </c>
      <c r="BA53" s="181">
        <f t="shared" si="30"/>
        <v>12</v>
      </c>
      <c r="BB53" s="343"/>
      <c r="BC53" s="1002">
        <f t="shared" si="21"/>
        <v>6</v>
      </c>
      <c r="BD53" s="342"/>
      <c r="BE53" s="339"/>
      <c r="BF53" s="175">
        <f t="shared" si="31"/>
        <v>0</v>
      </c>
      <c r="BG53" s="176">
        <f t="shared" si="32"/>
        <v>0</v>
      </c>
      <c r="BH53" s="177">
        <f t="shared" si="33"/>
        <v>0</v>
      </c>
      <c r="BI53" s="178">
        <f t="shared" si="34"/>
        <v>0</v>
      </c>
      <c r="BJ53" s="179">
        <f t="shared" si="35"/>
        <v>0</v>
      </c>
      <c r="BK53" s="180">
        <f t="shared" si="36"/>
        <v>0</v>
      </c>
      <c r="BL53" s="180">
        <f t="shared" si="37"/>
        <v>0</v>
      </c>
      <c r="BM53" s="180">
        <f t="shared" si="38"/>
        <v>0</v>
      </c>
      <c r="BN53" s="180">
        <f t="shared" si="39"/>
        <v>0</v>
      </c>
      <c r="BO53" s="180">
        <f t="shared" si="40"/>
        <v>0</v>
      </c>
      <c r="BP53" s="181">
        <f t="shared" si="41"/>
        <v>0</v>
      </c>
      <c r="BQ53" s="379">
        <f t="shared" si="42"/>
        <v>0</v>
      </c>
      <c r="BR53" s="179">
        <f t="shared" si="43"/>
        <v>0</v>
      </c>
      <c r="BS53" s="180">
        <f t="shared" si="44"/>
        <v>0</v>
      </c>
      <c r="BT53" s="181">
        <f t="shared" si="45"/>
        <v>0</v>
      </c>
      <c r="BU53" s="182">
        <f t="shared" si="46"/>
        <v>0</v>
      </c>
      <c r="BV53" s="175">
        <f t="shared" si="47"/>
        <v>0</v>
      </c>
      <c r="BW53" s="176">
        <f t="shared" si="48"/>
        <v>0</v>
      </c>
      <c r="BX53" s="193">
        <f t="shared" si="49"/>
        <v>0</v>
      </c>
      <c r="BY53" s="194">
        <f t="shared" si="50"/>
        <v>0</v>
      </c>
      <c r="BZ53" s="179">
        <f t="shared" si="51"/>
        <v>0</v>
      </c>
      <c r="CA53" s="180">
        <f t="shared" si="52"/>
        <v>0</v>
      </c>
      <c r="CB53" s="180">
        <f t="shared" si="53"/>
        <v>0</v>
      </c>
      <c r="CC53" s="180">
        <f t="shared" si="28"/>
        <v>0</v>
      </c>
      <c r="CD53" s="180">
        <f t="shared" si="54"/>
        <v>0</v>
      </c>
      <c r="CE53" s="180">
        <f t="shared" si="55"/>
        <v>0</v>
      </c>
      <c r="CF53" s="181">
        <f t="shared" si="56"/>
        <v>0</v>
      </c>
      <c r="CG53" s="195">
        <f t="shared" si="57"/>
        <v>0</v>
      </c>
      <c r="CH53" s="183"/>
      <c r="CI53" s="184"/>
      <c r="CJ53" s="184"/>
      <c r="CK53" s="174">
        <f t="shared" si="58"/>
        <v>0</v>
      </c>
      <c r="CL53" s="227"/>
      <c r="CM53" s="354"/>
      <c r="CN53" s="418">
        <v>2</v>
      </c>
      <c r="CO53" s="424">
        <v>24</v>
      </c>
    </row>
    <row r="54" spans="1:93" ht="20.100000000000001" customHeight="1" thickBot="1" x14ac:dyDescent="0.3">
      <c r="A54" s="600" t="s">
        <v>131</v>
      </c>
      <c r="B54" s="605" t="s">
        <v>140</v>
      </c>
      <c r="C54" s="25" t="s">
        <v>3</v>
      </c>
      <c r="D54" s="427"/>
      <c r="E54" s="480"/>
      <c r="F54" s="434" t="s">
        <v>24</v>
      </c>
      <c r="G54" s="412" t="s">
        <v>25</v>
      </c>
      <c r="H54" s="426"/>
      <c r="I54" s="426"/>
      <c r="J54" s="412" t="s">
        <v>58</v>
      </c>
      <c r="K54" s="909" t="s">
        <v>57</v>
      </c>
      <c r="L54" s="497"/>
      <c r="M54" s="476"/>
      <c r="N54" s="412" t="s">
        <v>24</v>
      </c>
      <c r="O54" s="412" t="s">
        <v>25</v>
      </c>
      <c r="P54" s="426"/>
      <c r="Q54" s="426"/>
      <c r="R54" s="421" t="s">
        <v>58</v>
      </c>
      <c r="S54" s="1037" t="s">
        <v>25</v>
      </c>
      <c r="T54" s="476"/>
      <c r="U54" s="432"/>
      <c r="V54" s="412" t="s">
        <v>24</v>
      </c>
      <c r="W54" s="412" t="s">
        <v>25</v>
      </c>
      <c r="X54" s="475"/>
      <c r="Y54" s="475"/>
      <c r="Z54" s="429" t="s">
        <v>24</v>
      </c>
      <c r="AA54" s="434" t="s">
        <v>25</v>
      </c>
      <c r="AB54" s="402" t="s">
        <v>57</v>
      </c>
      <c r="AC54" s="432"/>
      <c r="AD54" s="412" t="s">
        <v>24</v>
      </c>
      <c r="AE54" s="412" t="s">
        <v>24</v>
      </c>
      <c r="AF54" s="432"/>
      <c r="AG54" s="412"/>
      <c r="AH54" s="429"/>
      <c r="AI54" s="998">
        <f>COUNTIF($D54:AH54,"D")</f>
        <v>6</v>
      </c>
      <c r="AJ54" s="999">
        <f t="shared" si="4"/>
        <v>5</v>
      </c>
      <c r="AK54" s="999">
        <f t="shared" si="5"/>
        <v>0</v>
      </c>
      <c r="AL54" s="999">
        <f t="shared" si="6"/>
        <v>0</v>
      </c>
      <c r="AM54" s="999">
        <f t="shared" si="7"/>
        <v>0</v>
      </c>
      <c r="AN54" s="999">
        <f t="shared" si="8"/>
        <v>0</v>
      </c>
      <c r="AO54" s="999">
        <f t="shared" si="9"/>
        <v>0</v>
      </c>
      <c r="AP54" s="999">
        <f t="shared" si="10"/>
        <v>0</v>
      </c>
      <c r="AQ54" s="999">
        <f t="shared" si="11"/>
        <v>0</v>
      </c>
      <c r="AR54" s="999">
        <f t="shared" si="12"/>
        <v>0</v>
      </c>
      <c r="AS54" s="999">
        <f t="shared" si="13"/>
        <v>0</v>
      </c>
      <c r="AT54" s="999">
        <f t="shared" si="14"/>
        <v>0</v>
      </c>
      <c r="AU54" s="999">
        <f t="shared" si="15"/>
        <v>0</v>
      </c>
      <c r="AV54" s="999">
        <f t="shared" si="16"/>
        <v>0</v>
      </c>
      <c r="AW54" s="999">
        <f t="shared" si="17"/>
        <v>0</v>
      </c>
      <c r="AX54" s="999">
        <f t="shared" si="18"/>
        <v>0</v>
      </c>
      <c r="AY54" s="999">
        <f t="shared" si="19"/>
        <v>0</v>
      </c>
      <c r="AZ54" s="999">
        <f t="shared" si="20"/>
        <v>0</v>
      </c>
      <c r="BA54" s="181">
        <f t="shared" si="30"/>
        <v>11</v>
      </c>
      <c r="BB54" s="343"/>
      <c r="BC54" s="1002">
        <f t="shared" si="21"/>
        <v>5.5</v>
      </c>
      <c r="BD54" s="342"/>
      <c r="BE54" s="339"/>
      <c r="BF54" s="175">
        <f t="shared" si="31"/>
        <v>2</v>
      </c>
      <c r="BG54" s="176">
        <f t="shared" si="32"/>
        <v>1</v>
      </c>
      <c r="BH54" s="177">
        <f t="shared" si="33"/>
        <v>8.3333333333333329E-2</v>
      </c>
      <c r="BI54" s="178">
        <f t="shared" si="34"/>
        <v>0.91666666666666663</v>
      </c>
      <c r="BJ54" s="179">
        <f t="shared" si="35"/>
        <v>0</v>
      </c>
      <c r="BK54" s="180">
        <f t="shared" si="36"/>
        <v>0</v>
      </c>
      <c r="BL54" s="180">
        <f t="shared" si="37"/>
        <v>0</v>
      </c>
      <c r="BM54" s="180">
        <f t="shared" si="38"/>
        <v>0</v>
      </c>
      <c r="BN54" s="180">
        <f t="shared" si="39"/>
        <v>0</v>
      </c>
      <c r="BO54" s="180">
        <f t="shared" si="40"/>
        <v>0</v>
      </c>
      <c r="BP54" s="181">
        <f t="shared" si="41"/>
        <v>0</v>
      </c>
      <c r="BQ54" s="379">
        <f t="shared" si="42"/>
        <v>0</v>
      </c>
      <c r="BR54" s="179">
        <f t="shared" si="43"/>
        <v>0</v>
      </c>
      <c r="BS54" s="180">
        <f t="shared" si="44"/>
        <v>0</v>
      </c>
      <c r="BT54" s="181">
        <f t="shared" si="45"/>
        <v>0</v>
      </c>
      <c r="BU54" s="182">
        <f t="shared" si="46"/>
        <v>0</v>
      </c>
      <c r="BV54" s="175">
        <f t="shared" si="47"/>
        <v>0</v>
      </c>
      <c r="BW54" s="176">
        <f t="shared" si="48"/>
        <v>0</v>
      </c>
      <c r="BX54" s="193">
        <f t="shared" si="49"/>
        <v>0</v>
      </c>
      <c r="BY54" s="194">
        <f t="shared" si="50"/>
        <v>0</v>
      </c>
      <c r="BZ54" s="179">
        <f t="shared" si="51"/>
        <v>0</v>
      </c>
      <c r="CA54" s="180">
        <f t="shared" si="52"/>
        <v>0</v>
      </c>
      <c r="CB54" s="180">
        <f t="shared" si="53"/>
        <v>0</v>
      </c>
      <c r="CC54" s="180">
        <f t="shared" si="28"/>
        <v>0</v>
      </c>
      <c r="CD54" s="180">
        <f t="shared" si="54"/>
        <v>0</v>
      </c>
      <c r="CE54" s="180">
        <f t="shared" si="55"/>
        <v>0</v>
      </c>
      <c r="CF54" s="181">
        <f t="shared" si="56"/>
        <v>0</v>
      </c>
      <c r="CG54" s="195">
        <f t="shared" si="57"/>
        <v>0</v>
      </c>
      <c r="CH54" s="183"/>
      <c r="CI54" s="184"/>
      <c r="CJ54" s="184"/>
      <c r="CK54" s="174">
        <f t="shared" si="58"/>
        <v>1</v>
      </c>
      <c r="CL54" s="227"/>
      <c r="CM54" s="354"/>
      <c r="CN54" s="418">
        <v>4</v>
      </c>
      <c r="CO54" s="424">
        <v>48</v>
      </c>
    </row>
    <row r="55" spans="1:93" ht="20.100000000000001" customHeight="1" thickBot="1" x14ac:dyDescent="0.3">
      <c r="A55" s="600" t="s">
        <v>133</v>
      </c>
      <c r="B55" s="605" t="s">
        <v>141</v>
      </c>
      <c r="C55" s="25" t="s">
        <v>3</v>
      </c>
      <c r="D55" s="427"/>
      <c r="E55" s="480"/>
      <c r="F55" s="434" t="s">
        <v>31</v>
      </c>
      <c r="G55" s="909" t="s">
        <v>31</v>
      </c>
      <c r="H55" s="475"/>
      <c r="I55" s="475"/>
      <c r="J55" s="412" t="s">
        <v>25</v>
      </c>
      <c r="K55" s="412" t="s">
        <v>25</v>
      </c>
      <c r="L55" s="441" t="s">
        <v>27</v>
      </c>
      <c r="M55" s="476"/>
      <c r="N55" s="412" t="s">
        <v>24</v>
      </c>
      <c r="O55" s="412" t="s">
        <v>25</v>
      </c>
      <c r="P55" s="475"/>
      <c r="Q55" s="475"/>
      <c r="R55" s="412" t="s">
        <v>24</v>
      </c>
      <c r="S55" s="1037" t="s">
        <v>25</v>
      </c>
      <c r="T55" s="476"/>
      <c r="U55" s="432"/>
      <c r="V55" s="412" t="s">
        <v>27</v>
      </c>
      <c r="W55" s="412" t="s">
        <v>25</v>
      </c>
      <c r="X55" s="475"/>
      <c r="Y55" s="475"/>
      <c r="Z55" s="429" t="s">
        <v>27</v>
      </c>
      <c r="AA55" s="434" t="s">
        <v>25</v>
      </c>
      <c r="AB55" s="432"/>
      <c r="AC55" s="432"/>
      <c r="AD55" s="412" t="s">
        <v>24</v>
      </c>
      <c r="AE55" s="412" t="s">
        <v>27</v>
      </c>
      <c r="AF55" s="432"/>
      <c r="AG55" s="412"/>
      <c r="AH55" s="429"/>
      <c r="AI55" s="998">
        <f>COUNTIF($D55:AH55,"D")</f>
        <v>3</v>
      </c>
      <c r="AJ55" s="999">
        <f t="shared" si="4"/>
        <v>6</v>
      </c>
      <c r="AK55" s="999">
        <f t="shared" si="5"/>
        <v>0</v>
      </c>
      <c r="AL55" s="999">
        <f t="shared" si="6"/>
        <v>4</v>
      </c>
      <c r="AM55" s="999">
        <f t="shared" si="7"/>
        <v>0</v>
      </c>
      <c r="AN55" s="999">
        <f t="shared" si="8"/>
        <v>0</v>
      </c>
      <c r="AO55" s="999">
        <f t="shared" si="9"/>
        <v>0</v>
      </c>
      <c r="AP55" s="999">
        <f t="shared" si="10"/>
        <v>2</v>
      </c>
      <c r="AQ55" s="999">
        <f t="shared" si="11"/>
        <v>0</v>
      </c>
      <c r="AR55" s="999">
        <f t="shared" si="12"/>
        <v>0</v>
      </c>
      <c r="AS55" s="999">
        <f t="shared" si="13"/>
        <v>0</v>
      </c>
      <c r="AT55" s="999">
        <f t="shared" si="14"/>
        <v>0</v>
      </c>
      <c r="AU55" s="999">
        <f t="shared" si="15"/>
        <v>0</v>
      </c>
      <c r="AV55" s="999">
        <f t="shared" si="16"/>
        <v>0</v>
      </c>
      <c r="AW55" s="999">
        <f t="shared" si="17"/>
        <v>0</v>
      </c>
      <c r="AX55" s="999">
        <f t="shared" si="18"/>
        <v>0</v>
      </c>
      <c r="AY55" s="999">
        <f t="shared" si="19"/>
        <v>0</v>
      </c>
      <c r="AZ55" s="999">
        <f t="shared" si="20"/>
        <v>0</v>
      </c>
      <c r="BA55" s="181">
        <f t="shared" si="30"/>
        <v>13</v>
      </c>
      <c r="BB55" s="343"/>
      <c r="BC55" s="1002">
        <f t="shared" si="21"/>
        <v>6.5</v>
      </c>
      <c r="BD55" s="342"/>
      <c r="BE55" s="339"/>
      <c r="BF55" s="175">
        <f t="shared" si="31"/>
        <v>0</v>
      </c>
      <c r="BG55" s="176">
        <f t="shared" si="32"/>
        <v>0</v>
      </c>
      <c r="BH55" s="177">
        <f t="shared" si="33"/>
        <v>0</v>
      </c>
      <c r="BI55" s="178">
        <f t="shared" si="34"/>
        <v>0</v>
      </c>
      <c r="BJ55" s="179">
        <f t="shared" si="35"/>
        <v>0</v>
      </c>
      <c r="BK55" s="180">
        <f t="shared" si="36"/>
        <v>0</v>
      </c>
      <c r="BL55" s="180">
        <f t="shared" si="37"/>
        <v>0</v>
      </c>
      <c r="BM55" s="180">
        <f t="shared" si="38"/>
        <v>0</v>
      </c>
      <c r="BN55" s="180">
        <f t="shared" si="39"/>
        <v>0</v>
      </c>
      <c r="BO55" s="180">
        <f t="shared" si="40"/>
        <v>0</v>
      </c>
      <c r="BP55" s="181">
        <f t="shared" si="41"/>
        <v>0</v>
      </c>
      <c r="BQ55" s="379">
        <f t="shared" si="42"/>
        <v>0</v>
      </c>
      <c r="BR55" s="179">
        <f t="shared" si="43"/>
        <v>0</v>
      </c>
      <c r="BS55" s="180">
        <f t="shared" si="44"/>
        <v>0</v>
      </c>
      <c r="BT55" s="181">
        <f t="shared" si="45"/>
        <v>0</v>
      </c>
      <c r="BU55" s="182">
        <f t="shared" si="46"/>
        <v>0</v>
      </c>
      <c r="BV55" s="175">
        <f t="shared" si="47"/>
        <v>0</v>
      </c>
      <c r="BW55" s="176">
        <f t="shared" si="48"/>
        <v>0</v>
      </c>
      <c r="BX55" s="193">
        <f t="shared" si="49"/>
        <v>0</v>
      </c>
      <c r="BY55" s="194">
        <f t="shared" si="50"/>
        <v>0</v>
      </c>
      <c r="BZ55" s="179">
        <f t="shared" si="51"/>
        <v>0</v>
      </c>
      <c r="CA55" s="180">
        <f t="shared" si="52"/>
        <v>0</v>
      </c>
      <c r="CB55" s="180">
        <f t="shared" si="53"/>
        <v>0</v>
      </c>
      <c r="CC55" s="180">
        <f t="shared" si="28"/>
        <v>0</v>
      </c>
      <c r="CD55" s="180">
        <f t="shared" si="54"/>
        <v>0</v>
      </c>
      <c r="CE55" s="180">
        <f t="shared" si="55"/>
        <v>0</v>
      </c>
      <c r="CF55" s="181">
        <f t="shared" si="56"/>
        <v>0</v>
      </c>
      <c r="CG55" s="195">
        <f t="shared" si="57"/>
        <v>0</v>
      </c>
      <c r="CH55" s="183"/>
      <c r="CI55" s="184"/>
      <c r="CJ55" s="184"/>
      <c r="CK55" s="174">
        <f t="shared" si="58"/>
        <v>0</v>
      </c>
      <c r="CL55" s="227"/>
      <c r="CM55" s="354"/>
      <c r="CN55" s="418">
        <v>1</v>
      </c>
      <c r="CO55" s="424">
        <v>12</v>
      </c>
    </row>
    <row r="56" spans="1:93" ht="20.100000000000001" customHeight="1" thickBot="1" x14ac:dyDescent="0.3">
      <c r="A56" s="600" t="s">
        <v>136</v>
      </c>
      <c r="B56" s="605" t="s">
        <v>296</v>
      </c>
      <c r="C56" s="25" t="s">
        <v>3</v>
      </c>
      <c r="D56" s="499"/>
      <c r="E56" s="498"/>
      <c r="F56" s="433" t="s">
        <v>58</v>
      </c>
      <c r="G56" s="409" t="s">
        <v>31</v>
      </c>
      <c r="H56" s="471"/>
      <c r="I56" s="471"/>
      <c r="J56" s="409" t="s">
        <v>25</v>
      </c>
      <c r="K56" s="409" t="s">
        <v>25</v>
      </c>
      <c r="L56" s="478"/>
      <c r="M56" s="473"/>
      <c r="N56" s="409" t="s">
        <v>24</v>
      </c>
      <c r="O56" s="409" t="s">
        <v>25</v>
      </c>
      <c r="P56" s="471"/>
      <c r="Q56" s="471" t="s">
        <v>26</v>
      </c>
      <c r="R56" s="409" t="s">
        <v>24</v>
      </c>
      <c r="S56" s="1036" t="s">
        <v>25</v>
      </c>
      <c r="T56" s="473"/>
      <c r="U56" s="479"/>
      <c r="V56" s="409" t="s">
        <v>24</v>
      </c>
      <c r="W56" s="409" t="s">
        <v>25</v>
      </c>
      <c r="X56" s="471"/>
      <c r="Y56" s="471"/>
      <c r="Z56" s="414" t="s">
        <v>24</v>
      </c>
      <c r="AA56" s="433" t="s">
        <v>25</v>
      </c>
      <c r="AB56" s="479"/>
      <c r="AC56" s="479"/>
      <c r="AD56" s="409" t="s">
        <v>24</v>
      </c>
      <c r="AE56" s="409" t="s">
        <v>31</v>
      </c>
      <c r="AF56" s="432"/>
      <c r="AG56" s="412"/>
      <c r="AH56" s="429"/>
      <c r="AI56" s="998">
        <f>COUNTIF($D56:AH56,"D")</f>
        <v>5</v>
      </c>
      <c r="AJ56" s="999">
        <f t="shared" si="4"/>
        <v>6</v>
      </c>
      <c r="AK56" s="999">
        <f t="shared" si="5"/>
        <v>1</v>
      </c>
      <c r="AL56" s="999">
        <f t="shared" si="6"/>
        <v>0</v>
      </c>
      <c r="AM56" s="999">
        <f t="shared" si="7"/>
        <v>0</v>
      </c>
      <c r="AN56" s="999">
        <f t="shared" si="8"/>
        <v>0</v>
      </c>
      <c r="AO56" s="999">
        <f t="shared" si="9"/>
        <v>0</v>
      </c>
      <c r="AP56" s="999">
        <f t="shared" si="10"/>
        <v>2</v>
      </c>
      <c r="AQ56" s="999">
        <f t="shared" si="11"/>
        <v>0</v>
      </c>
      <c r="AR56" s="999">
        <f t="shared" si="12"/>
        <v>0</v>
      </c>
      <c r="AS56" s="999">
        <f t="shared" si="13"/>
        <v>0</v>
      </c>
      <c r="AT56" s="999">
        <f t="shared" si="14"/>
        <v>0</v>
      </c>
      <c r="AU56" s="999">
        <f t="shared" si="15"/>
        <v>0</v>
      </c>
      <c r="AV56" s="999">
        <f t="shared" si="16"/>
        <v>0</v>
      </c>
      <c r="AW56" s="999">
        <f t="shared" si="17"/>
        <v>0</v>
      </c>
      <c r="AX56" s="999">
        <f t="shared" si="18"/>
        <v>0</v>
      </c>
      <c r="AY56" s="999">
        <f t="shared" si="19"/>
        <v>0</v>
      </c>
      <c r="AZ56" s="999">
        <f t="shared" si="20"/>
        <v>0</v>
      </c>
      <c r="BA56" s="181">
        <f t="shared" si="30"/>
        <v>12</v>
      </c>
      <c r="BB56" s="343"/>
      <c r="BC56" s="1002">
        <f t="shared" si="21"/>
        <v>6</v>
      </c>
      <c r="BD56" s="342"/>
      <c r="BE56" s="339"/>
      <c r="BF56" s="175">
        <f t="shared" si="31"/>
        <v>0</v>
      </c>
      <c r="BG56" s="176">
        <f t="shared" si="32"/>
        <v>0</v>
      </c>
      <c r="BH56" s="177">
        <f t="shared" si="33"/>
        <v>0</v>
      </c>
      <c r="BI56" s="178">
        <f t="shared" si="34"/>
        <v>0</v>
      </c>
      <c r="BJ56" s="179">
        <f t="shared" si="35"/>
        <v>0</v>
      </c>
      <c r="BK56" s="180">
        <f t="shared" si="36"/>
        <v>0</v>
      </c>
      <c r="BL56" s="180">
        <f t="shared" si="37"/>
        <v>0</v>
      </c>
      <c r="BM56" s="180">
        <f t="shared" si="38"/>
        <v>0</v>
      </c>
      <c r="BN56" s="180">
        <f t="shared" si="39"/>
        <v>0</v>
      </c>
      <c r="BO56" s="180">
        <f t="shared" si="40"/>
        <v>0</v>
      </c>
      <c r="BP56" s="181">
        <f t="shared" si="41"/>
        <v>0</v>
      </c>
      <c r="BQ56" s="379">
        <f t="shared" si="42"/>
        <v>0</v>
      </c>
      <c r="BR56" s="179">
        <f t="shared" si="43"/>
        <v>0</v>
      </c>
      <c r="BS56" s="180">
        <f t="shared" si="44"/>
        <v>0</v>
      </c>
      <c r="BT56" s="181">
        <f t="shared" si="45"/>
        <v>0</v>
      </c>
      <c r="BU56" s="182">
        <f t="shared" si="46"/>
        <v>0</v>
      </c>
      <c r="BV56" s="175">
        <f t="shared" si="47"/>
        <v>0</v>
      </c>
      <c r="BW56" s="176">
        <f t="shared" si="48"/>
        <v>0</v>
      </c>
      <c r="BX56" s="193">
        <f t="shared" si="49"/>
        <v>0</v>
      </c>
      <c r="BY56" s="194">
        <f t="shared" si="50"/>
        <v>0</v>
      </c>
      <c r="BZ56" s="179">
        <f t="shared" si="51"/>
        <v>0</v>
      </c>
      <c r="CA56" s="180">
        <f t="shared" si="52"/>
        <v>0</v>
      </c>
      <c r="CB56" s="180">
        <f t="shared" si="53"/>
        <v>0</v>
      </c>
      <c r="CC56" s="180">
        <f t="shared" si="28"/>
        <v>0</v>
      </c>
      <c r="CD56" s="180">
        <f t="shared" si="54"/>
        <v>0</v>
      </c>
      <c r="CE56" s="180">
        <f t="shared" si="55"/>
        <v>0</v>
      </c>
      <c r="CF56" s="181">
        <f t="shared" si="56"/>
        <v>0</v>
      </c>
      <c r="CG56" s="195">
        <f t="shared" si="57"/>
        <v>0</v>
      </c>
      <c r="CH56" s="183"/>
      <c r="CI56" s="184"/>
      <c r="CJ56" s="184"/>
      <c r="CK56" s="174">
        <f t="shared" si="58"/>
        <v>0</v>
      </c>
      <c r="CL56" s="227"/>
      <c r="CM56" s="354"/>
      <c r="CN56" s="418">
        <v>1</v>
      </c>
      <c r="CO56" s="424">
        <v>12</v>
      </c>
    </row>
    <row r="57" spans="1:93" ht="20.100000000000001" customHeight="1" thickBot="1" x14ac:dyDescent="0.3">
      <c r="A57" s="600" t="s">
        <v>138</v>
      </c>
      <c r="B57" s="605" t="s">
        <v>333</v>
      </c>
      <c r="C57" s="25" t="s">
        <v>3</v>
      </c>
      <c r="D57" s="493"/>
      <c r="E57" s="477" t="s">
        <v>26</v>
      </c>
      <c r="F57" s="433" t="s">
        <v>24</v>
      </c>
      <c r="G57" s="409" t="s">
        <v>25</v>
      </c>
      <c r="H57" s="471" t="s">
        <v>27</v>
      </c>
      <c r="I57" s="471"/>
      <c r="J57" s="409" t="s">
        <v>25</v>
      </c>
      <c r="K57" s="409" t="s">
        <v>25</v>
      </c>
      <c r="L57" s="478"/>
      <c r="M57" s="473"/>
      <c r="N57" s="409" t="s">
        <v>24</v>
      </c>
      <c r="O57" s="409" t="s">
        <v>26</v>
      </c>
      <c r="P57" s="471" t="s">
        <v>26</v>
      </c>
      <c r="Q57" s="471"/>
      <c r="R57" s="409" t="s">
        <v>24</v>
      </c>
      <c r="S57" s="1036" t="s">
        <v>25</v>
      </c>
      <c r="T57" s="473"/>
      <c r="U57" s="479"/>
      <c r="V57" s="409" t="s">
        <v>24</v>
      </c>
      <c r="W57" s="409" t="s">
        <v>25</v>
      </c>
      <c r="X57" s="471"/>
      <c r="Y57" s="471"/>
      <c r="Z57" s="414" t="s">
        <v>24</v>
      </c>
      <c r="AA57" s="433" t="s">
        <v>25</v>
      </c>
      <c r="AB57" s="479" t="s">
        <v>57</v>
      </c>
      <c r="AC57" s="479"/>
      <c r="AD57" s="409" t="s">
        <v>24</v>
      </c>
      <c r="AE57" s="409" t="s">
        <v>24</v>
      </c>
      <c r="AF57" s="412"/>
      <c r="AG57" s="412"/>
      <c r="AH57" s="429"/>
      <c r="AI57" s="998">
        <f>COUNTIF($D57:AH57,"D")</f>
        <v>7</v>
      </c>
      <c r="AJ57" s="999">
        <f t="shared" si="4"/>
        <v>6</v>
      </c>
      <c r="AK57" s="999">
        <f t="shared" si="5"/>
        <v>3</v>
      </c>
      <c r="AL57" s="999">
        <f t="shared" si="6"/>
        <v>1</v>
      </c>
      <c r="AM57" s="999">
        <f t="shared" si="7"/>
        <v>0</v>
      </c>
      <c r="AN57" s="999">
        <f t="shared" si="8"/>
        <v>0</v>
      </c>
      <c r="AO57" s="999">
        <f t="shared" si="9"/>
        <v>0</v>
      </c>
      <c r="AP57" s="999">
        <f t="shared" si="10"/>
        <v>0</v>
      </c>
      <c r="AQ57" s="999">
        <f t="shared" si="11"/>
        <v>0</v>
      </c>
      <c r="AR57" s="999">
        <f t="shared" si="12"/>
        <v>0</v>
      </c>
      <c r="AS57" s="999">
        <f t="shared" si="13"/>
        <v>0</v>
      </c>
      <c r="AT57" s="999">
        <f t="shared" si="14"/>
        <v>0</v>
      </c>
      <c r="AU57" s="999">
        <f t="shared" si="15"/>
        <v>0</v>
      </c>
      <c r="AV57" s="999">
        <f t="shared" si="16"/>
        <v>0</v>
      </c>
      <c r="AW57" s="999">
        <f t="shared" si="17"/>
        <v>0</v>
      </c>
      <c r="AX57" s="999">
        <f t="shared" si="18"/>
        <v>0</v>
      </c>
      <c r="AY57" s="999">
        <f t="shared" si="19"/>
        <v>0</v>
      </c>
      <c r="AZ57" s="999">
        <f t="shared" si="20"/>
        <v>0</v>
      </c>
      <c r="BA57" s="181">
        <f t="shared" si="30"/>
        <v>17</v>
      </c>
      <c r="BB57" s="343"/>
      <c r="BC57" s="1002">
        <f t="shared" si="21"/>
        <v>8.5</v>
      </c>
      <c r="BD57" s="342"/>
      <c r="BE57" s="339"/>
      <c r="BF57" s="175">
        <f t="shared" si="31"/>
        <v>1</v>
      </c>
      <c r="BG57" s="176">
        <f t="shared" si="32"/>
        <v>0.5</v>
      </c>
      <c r="BH57" s="177">
        <f t="shared" si="33"/>
        <v>4.1666666666666664E-2</v>
      </c>
      <c r="BI57" s="178">
        <f t="shared" si="34"/>
        <v>0.45833333333333331</v>
      </c>
      <c r="BJ57" s="179">
        <f t="shared" si="35"/>
        <v>0</v>
      </c>
      <c r="BK57" s="180">
        <f t="shared" si="36"/>
        <v>0</v>
      </c>
      <c r="BL57" s="180">
        <f t="shared" si="37"/>
        <v>0</v>
      </c>
      <c r="BM57" s="180">
        <f t="shared" si="38"/>
        <v>0</v>
      </c>
      <c r="BN57" s="180">
        <f t="shared" si="39"/>
        <v>0</v>
      </c>
      <c r="BO57" s="180">
        <f t="shared" si="40"/>
        <v>0</v>
      </c>
      <c r="BP57" s="181">
        <f t="shared" si="41"/>
        <v>0</v>
      </c>
      <c r="BQ57" s="379">
        <f t="shared" si="42"/>
        <v>0</v>
      </c>
      <c r="BR57" s="179">
        <f t="shared" si="43"/>
        <v>0</v>
      </c>
      <c r="BS57" s="180">
        <f t="shared" si="44"/>
        <v>0</v>
      </c>
      <c r="BT57" s="181">
        <f t="shared" si="45"/>
        <v>0</v>
      </c>
      <c r="BU57" s="182">
        <f t="shared" si="46"/>
        <v>0</v>
      </c>
      <c r="BV57" s="175">
        <f t="shared" si="47"/>
        <v>0</v>
      </c>
      <c r="BW57" s="176">
        <f t="shared" si="48"/>
        <v>0</v>
      </c>
      <c r="BX57" s="193">
        <f t="shared" si="49"/>
        <v>0</v>
      </c>
      <c r="BY57" s="194">
        <f t="shared" si="50"/>
        <v>0</v>
      </c>
      <c r="BZ57" s="179">
        <f t="shared" si="51"/>
        <v>0</v>
      </c>
      <c r="CA57" s="180">
        <f t="shared" si="52"/>
        <v>0</v>
      </c>
      <c r="CB57" s="180">
        <f t="shared" si="53"/>
        <v>0</v>
      </c>
      <c r="CC57" s="180">
        <f t="shared" si="28"/>
        <v>0</v>
      </c>
      <c r="CD57" s="180">
        <f t="shared" si="54"/>
        <v>0</v>
      </c>
      <c r="CE57" s="180">
        <f t="shared" si="55"/>
        <v>0</v>
      </c>
      <c r="CF57" s="181">
        <f t="shared" si="56"/>
        <v>0</v>
      </c>
      <c r="CG57" s="195">
        <f t="shared" si="57"/>
        <v>0</v>
      </c>
      <c r="CH57" s="183"/>
      <c r="CI57" s="184"/>
      <c r="CJ57" s="184"/>
      <c r="CK57" s="174">
        <f t="shared" si="58"/>
        <v>0.5</v>
      </c>
      <c r="CL57" s="227"/>
      <c r="CM57" s="354"/>
      <c r="CN57" s="418">
        <v>1</v>
      </c>
      <c r="CO57" s="424">
        <v>12</v>
      </c>
    </row>
    <row r="58" spans="1:93" ht="20.100000000000001" customHeight="1" thickBot="1" x14ac:dyDescent="0.3">
      <c r="A58" s="600" t="s">
        <v>326</v>
      </c>
      <c r="B58" s="605" t="s">
        <v>334</v>
      </c>
      <c r="C58" s="25" t="s">
        <v>3</v>
      </c>
      <c r="D58" s="493" t="s">
        <v>57</v>
      </c>
      <c r="E58" s="477"/>
      <c r="F58" s="433" t="s">
        <v>24</v>
      </c>
      <c r="G58" s="409" t="s">
        <v>25</v>
      </c>
      <c r="H58" s="471"/>
      <c r="I58" s="471"/>
      <c r="J58" s="409" t="s">
        <v>25</v>
      </c>
      <c r="K58" s="409" t="s">
        <v>25</v>
      </c>
      <c r="L58" s="478"/>
      <c r="M58" s="473"/>
      <c r="N58" s="409" t="s">
        <v>27</v>
      </c>
      <c r="O58" s="409" t="s">
        <v>25</v>
      </c>
      <c r="P58" s="471"/>
      <c r="Q58" s="471"/>
      <c r="R58" s="409" t="s">
        <v>24</v>
      </c>
      <c r="S58" s="1036" t="s">
        <v>26</v>
      </c>
      <c r="T58" s="473"/>
      <c r="U58" s="479"/>
      <c r="V58" s="409" t="s">
        <v>24</v>
      </c>
      <c r="W58" s="409" t="s">
        <v>25</v>
      </c>
      <c r="X58" s="471"/>
      <c r="Y58" s="471"/>
      <c r="Z58" s="414" t="s">
        <v>24</v>
      </c>
      <c r="AA58" s="433" t="s">
        <v>25</v>
      </c>
      <c r="AB58" s="479"/>
      <c r="AC58" s="479"/>
      <c r="AD58" s="409" t="s">
        <v>24</v>
      </c>
      <c r="AE58" s="409" t="s">
        <v>24</v>
      </c>
      <c r="AF58" s="479"/>
      <c r="AG58" s="409"/>
      <c r="AH58" s="414"/>
      <c r="AI58" s="998">
        <f>COUNTIF($D58:AH58,"D")</f>
        <v>6</v>
      </c>
      <c r="AJ58" s="999">
        <f t="shared" si="4"/>
        <v>6</v>
      </c>
      <c r="AK58" s="999">
        <f t="shared" si="5"/>
        <v>1</v>
      </c>
      <c r="AL58" s="999">
        <f t="shared" si="6"/>
        <v>1</v>
      </c>
      <c r="AM58" s="999">
        <f t="shared" si="7"/>
        <v>0</v>
      </c>
      <c r="AN58" s="999">
        <f t="shared" si="8"/>
        <v>0</v>
      </c>
      <c r="AO58" s="999">
        <f t="shared" si="9"/>
        <v>0</v>
      </c>
      <c r="AP58" s="999">
        <f t="shared" si="10"/>
        <v>0</v>
      </c>
      <c r="AQ58" s="999">
        <f t="shared" si="11"/>
        <v>0</v>
      </c>
      <c r="AR58" s="999">
        <f t="shared" si="12"/>
        <v>0</v>
      </c>
      <c r="AS58" s="999">
        <f t="shared" si="13"/>
        <v>0</v>
      </c>
      <c r="AT58" s="999">
        <f t="shared" si="14"/>
        <v>0</v>
      </c>
      <c r="AU58" s="999">
        <f t="shared" si="15"/>
        <v>0</v>
      </c>
      <c r="AV58" s="999">
        <f t="shared" si="16"/>
        <v>0</v>
      </c>
      <c r="AW58" s="999">
        <f t="shared" si="17"/>
        <v>0</v>
      </c>
      <c r="AX58" s="999">
        <f t="shared" si="18"/>
        <v>0</v>
      </c>
      <c r="AY58" s="999">
        <f t="shared" si="19"/>
        <v>0</v>
      </c>
      <c r="AZ58" s="999">
        <f t="shared" si="20"/>
        <v>0</v>
      </c>
      <c r="BA58" s="181">
        <f t="shared" si="30"/>
        <v>14</v>
      </c>
      <c r="BB58" s="343"/>
      <c r="BC58" s="1002">
        <f t="shared" si="21"/>
        <v>7</v>
      </c>
      <c r="BD58" s="342"/>
      <c r="BE58" s="339"/>
      <c r="BF58" s="175">
        <f t="shared" si="31"/>
        <v>1</v>
      </c>
      <c r="BG58" s="176">
        <f t="shared" si="32"/>
        <v>0.5</v>
      </c>
      <c r="BH58" s="177">
        <f t="shared" si="33"/>
        <v>4.1666666666666664E-2</v>
      </c>
      <c r="BI58" s="178">
        <f t="shared" si="34"/>
        <v>0.45833333333333331</v>
      </c>
      <c r="BJ58" s="179">
        <f t="shared" si="35"/>
        <v>0</v>
      </c>
      <c r="BK58" s="180">
        <f t="shared" si="36"/>
        <v>0</v>
      </c>
      <c r="BL58" s="180">
        <f t="shared" si="37"/>
        <v>0</v>
      </c>
      <c r="BM58" s="180">
        <f t="shared" si="38"/>
        <v>0</v>
      </c>
      <c r="BN58" s="180">
        <f t="shared" si="39"/>
        <v>0</v>
      </c>
      <c r="BO58" s="180">
        <f t="shared" si="40"/>
        <v>0</v>
      </c>
      <c r="BP58" s="181">
        <f t="shared" si="41"/>
        <v>0</v>
      </c>
      <c r="BQ58" s="379">
        <f t="shared" si="42"/>
        <v>0</v>
      </c>
      <c r="BR58" s="179">
        <f t="shared" si="43"/>
        <v>0</v>
      </c>
      <c r="BS58" s="180">
        <f t="shared" si="44"/>
        <v>0</v>
      </c>
      <c r="BT58" s="181">
        <f t="shared" si="45"/>
        <v>0</v>
      </c>
      <c r="BU58" s="182">
        <f t="shared" si="46"/>
        <v>0</v>
      </c>
      <c r="BV58" s="175">
        <f t="shared" si="47"/>
        <v>0</v>
      </c>
      <c r="BW58" s="176">
        <f t="shared" si="48"/>
        <v>0</v>
      </c>
      <c r="BX58" s="193">
        <f t="shared" si="49"/>
        <v>0</v>
      </c>
      <c r="BY58" s="194">
        <f t="shared" si="50"/>
        <v>0</v>
      </c>
      <c r="BZ58" s="179">
        <f t="shared" si="51"/>
        <v>0</v>
      </c>
      <c r="CA58" s="180">
        <f t="shared" si="52"/>
        <v>0</v>
      </c>
      <c r="CB58" s="180">
        <f t="shared" si="53"/>
        <v>0</v>
      </c>
      <c r="CC58" s="180">
        <f t="shared" si="28"/>
        <v>0</v>
      </c>
      <c r="CD58" s="180">
        <f t="shared" si="54"/>
        <v>0</v>
      </c>
      <c r="CE58" s="180">
        <f t="shared" si="55"/>
        <v>0</v>
      </c>
      <c r="CF58" s="181">
        <f t="shared" si="56"/>
        <v>0</v>
      </c>
      <c r="CG58" s="195">
        <f t="shared" si="57"/>
        <v>0</v>
      </c>
      <c r="CH58" s="183"/>
      <c r="CI58" s="184"/>
      <c r="CJ58" s="184"/>
      <c r="CK58" s="174">
        <f t="shared" si="58"/>
        <v>0.5</v>
      </c>
      <c r="CL58" s="227"/>
      <c r="CM58" s="354"/>
      <c r="CN58" s="418">
        <v>1</v>
      </c>
      <c r="CO58" s="424">
        <v>12</v>
      </c>
    </row>
    <row r="59" spans="1:93" ht="20.100000000000001" customHeight="1" thickBot="1" x14ac:dyDescent="0.3">
      <c r="A59" s="814" t="s">
        <v>21</v>
      </c>
      <c r="B59" s="814" t="s">
        <v>22</v>
      </c>
      <c r="C59" s="815" t="s">
        <v>23</v>
      </c>
      <c r="D59" s="262">
        <v>1</v>
      </c>
      <c r="E59" s="596">
        <v>2</v>
      </c>
      <c r="F59" s="305">
        <v>3</v>
      </c>
      <c r="G59" s="262">
        <v>4</v>
      </c>
      <c r="H59" s="262">
        <v>5</v>
      </c>
      <c r="I59" s="262">
        <v>6</v>
      </c>
      <c r="J59" s="261">
        <v>7</v>
      </c>
      <c r="K59" s="262">
        <v>8</v>
      </c>
      <c r="L59" s="596">
        <v>9</v>
      </c>
      <c r="M59" s="305">
        <v>10</v>
      </c>
      <c r="N59" s="262">
        <v>11</v>
      </c>
      <c r="O59" s="262">
        <v>12</v>
      </c>
      <c r="P59" s="262">
        <v>13</v>
      </c>
      <c r="Q59" s="262">
        <v>14</v>
      </c>
      <c r="R59" s="261">
        <v>15</v>
      </c>
      <c r="S59" s="305">
        <f t="shared" ref="S59:AE59" si="61">R59+1</f>
        <v>16</v>
      </c>
      <c r="T59" s="262">
        <f t="shared" si="61"/>
        <v>17</v>
      </c>
      <c r="U59" s="262">
        <f t="shared" si="61"/>
        <v>18</v>
      </c>
      <c r="V59" s="262">
        <f t="shared" si="61"/>
        <v>19</v>
      </c>
      <c r="W59" s="262">
        <f t="shared" si="61"/>
        <v>20</v>
      </c>
      <c r="X59" s="262">
        <f t="shared" si="61"/>
        <v>21</v>
      </c>
      <c r="Y59" s="262">
        <f t="shared" si="61"/>
        <v>22</v>
      </c>
      <c r="Z59" s="261">
        <f t="shared" si="61"/>
        <v>23</v>
      </c>
      <c r="AA59" s="262">
        <f t="shared" si="61"/>
        <v>24</v>
      </c>
      <c r="AB59" s="262">
        <f t="shared" si="61"/>
        <v>25</v>
      </c>
      <c r="AC59" s="262">
        <f t="shared" si="61"/>
        <v>26</v>
      </c>
      <c r="AD59" s="261">
        <f t="shared" si="61"/>
        <v>27</v>
      </c>
      <c r="AE59" s="262">
        <f t="shared" si="61"/>
        <v>28</v>
      </c>
      <c r="AF59" s="826"/>
      <c r="AG59" s="826"/>
      <c r="AH59" s="828"/>
      <c r="AI59" s="998">
        <f>COUNTIF($D59:AH59,"D")</f>
        <v>0</v>
      </c>
      <c r="AJ59" s="999">
        <f t="shared" si="4"/>
        <v>0</v>
      </c>
      <c r="AK59" s="999">
        <f t="shared" si="5"/>
        <v>0</v>
      </c>
      <c r="AL59" s="999">
        <f t="shared" si="6"/>
        <v>0</v>
      </c>
      <c r="AM59" s="999">
        <f t="shared" si="7"/>
        <v>0</v>
      </c>
      <c r="AN59" s="999">
        <f t="shared" si="8"/>
        <v>0</v>
      </c>
      <c r="AO59" s="999">
        <f t="shared" si="9"/>
        <v>0</v>
      </c>
      <c r="AP59" s="999">
        <f t="shared" si="10"/>
        <v>0</v>
      </c>
      <c r="AQ59" s="999">
        <f t="shared" si="11"/>
        <v>0</v>
      </c>
      <c r="AR59" s="999">
        <f t="shared" si="12"/>
        <v>0</v>
      </c>
      <c r="AS59" s="999">
        <f t="shared" si="13"/>
        <v>0</v>
      </c>
      <c r="AT59" s="999">
        <f t="shared" si="14"/>
        <v>0</v>
      </c>
      <c r="AU59" s="999">
        <f t="shared" si="15"/>
        <v>0</v>
      </c>
      <c r="AV59" s="999">
        <f t="shared" si="16"/>
        <v>0</v>
      </c>
      <c r="AW59" s="999">
        <f t="shared" si="17"/>
        <v>0</v>
      </c>
      <c r="AX59" s="999">
        <f t="shared" si="18"/>
        <v>0</v>
      </c>
      <c r="AY59" s="999">
        <f t="shared" si="19"/>
        <v>0</v>
      </c>
      <c r="AZ59" s="999">
        <f t="shared" si="20"/>
        <v>0</v>
      </c>
      <c r="BA59" s="181">
        <f t="shared" si="30"/>
        <v>0</v>
      </c>
      <c r="BB59" s="343"/>
      <c r="BC59" s="1002">
        <f t="shared" si="21"/>
        <v>0</v>
      </c>
      <c r="BD59" s="342"/>
      <c r="BE59" s="339"/>
      <c r="BF59" s="175">
        <f t="shared" si="31"/>
        <v>0</v>
      </c>
      <c r="BG59" s="176">
        <f t="shared" si="32"/>
        <v>0</v>
      </c>
      <c r="BH59" s="177">
        <f t="shared" si="33"/>
        <v>0</v>
      </c>
      <c r="BI59" s="178">
        <f t="shared" si="34"/>
        <v>0</v>
      </c>
      <c r="BJ59" s="179">
        <f t="shared" si="35"/>
        <v>0</v>
      </c>
      <c r="BK59" s="180">
        <f t="shared" si="36"/>
        <v>0</v>
      </c>
      <c r="BL59" s="180">
        <f t="shared" si="37"/>
        <v>0</v>
      </c>
      <c r="BM59" s="180">
        <f t="shared" si="38"/>
        <v>0</v>
      </c>
      <c r="BN59" s="180">
        <f t="shared" si="39"/>
        <v>0</v>
      </c>
      <c r="BO59" s="180">
        <f t="shared" si="40"/>
        <v>0</v>
      </c>
      <c r="BP59" s="181">
        <f t="shared" si="41"/>
        <v>0</v>
      </c>
      <c r="BQ59" s="379">
        <f t="shared" si="42"/>
        <v>0</v>
      </c>
      <c r="BR59" s="179">
        <f t="shared" si="43"/>
        <v>0</v>
      </c>
      <c r="BS59" s="180">
        <f t="shared" si="44"/>
        <v>0</v>
      </c>
      <c r="BT59" s="181">
        <f t="shared" si="45"/>
        <v>0</v>
      </c>
      <c r="BU59" s="182">
        <f t="shared" si="46"/>
        <v>0</v>
      </c>
      <c r="BV59" s="175">
        <f t="shared" si="47"/>
        <v>0</v>
      </c>
      <c r="BW59" s="176">
        <f t="shared" si="48"/>
        <v>0</v>
      </c>
      <c r="BX59" s="193">
        <f t="shared" si="49"/>
        <v>0</v>
      </c>
      <c r="BY59" s="194">
        <f t="shared" si="50"/>
        <v>0</v>
      </c>
      <c r="BZ59" s="179">
        <f t="shared" si="51"/>
        <v>0</v>
      </c>
      <c r="CA59" s="180">
        <f t="shared" si="52"/>
        <v>0</v>
      </c>
      <c r="CB59" s="180">
        <f t="shared" si="53"/>
        <v>0</v>
      </c>
      <c r="CC59" s="180">
        <f t="shared" si="28"/>
        <v>0</v>
      </c>
      <c r="CD59" s="180">
        <f t="shared" si="54"/>
        <v>0</v>
      </c>
      <c r="CE59" s="180">
        <f t="shared" si="55"/>
        <v>0</v>
      </c>
      <c r="CF59" s="181">
        <f t="shared" si="56"/>
        <v>0</v>
      </c>
      <c r="CG59" s="195">
        <f t="shared" si="57"/>
        <v>0</v>
      </c>
      <c r="CH59" s="183"/>
      <c r="CI59" s="184"/>
      <c r="CJ59" s="184"/>
      <c r="CK59" s="174">
        <f t="shared" si="58"/>
        <v>0</v>
      </c>
      <c r="CL59" s="227"/>
      <c r="CM59" s="354"/>
      <c r="CN59" s="418">
        <v>0</v>
      </c>
      <c r="CO59" s="424">
        <v>0</v>
      </c>
    </row>
    <row r="60" spans="1:93" ht="20.100000000000001" customHeight="1" thickBot="1" x14ac:dyDescent="0.3">
      <c r="A60" s="652" t="s">
        <v>142</v>
      </c>
      <c r="B60" s="653" t="s">
        <v>143</v>
      </c>
      <c r="C60" s="654" t="s">
        <v>1</v>
      </c>
      <c r="D60" s="409" t="s">
        <v>25</v>
      </c>
      <c r="E60" s="478"/>
      <c r="F60" s="473"/>
      <c r="G60" s="409" t="s">
        <v>24</v>
      </c>
      <c r="H60" s="409" t="s">
        <v>25</v>
      </c>
      <c r="I60" s="471"/>
      <c r="J60" s="499"/>
      <c r="K60" s="407" t="s">
        <v>58</v>
      </c>
      <c r="L60" s="414" t="s">
        <v>25</v>
      </c>
      <c r="M60" s="473"/>
      <c r="N60" s="479"/>
      <c r="O60" s="409" t="s">
        <v>24</v>
      </c>
      <c r="P60" s="409" t="s">
        <v>31</v>
      </c>
      <c r="Q60" s="471" t="s">
        <v>27</v>
      </c>
      <c r="R60" s="471"/>
      <c r="S60" s="1036" t="s">
        <v>24</v>
      </c>
      <c r="T60" s="433" t="s">
        <v>25</v>
      </c>
      <c r="U60" s="479"/>
      <c r="V60" s="479"/>
      <c r="W60" s="409" t="s">
        <v>24</v>
      </c>
      <c r="X60" s="409" t="s">
        <v>24</v>
      </c>
      <c r="Y60" s="493"/>
      <c r="Z60" s="477"/>
      <c r="AA60" s="433" t="s">
        <v>24</v>
      </c>
      <c r="AB60" s="409" t="s">
        <v>25</v>
      </c>
      <c r="AC60" s="471" t="s">
        <v>49</v>
      </c>
      <c r="AD60" s="471"/>
      <c r="AE60" s="409" t="s">
        <v>26</v>
      </c>
      <c r="AF60" s="810"/>
      <c r="AG60" s="810"/>
      <c r="AH60" s="811"/>
      <c r="AI60" s="998">
        <f>COUNTIF($D60:AH60,"D")</f>
        <v>6</v>
      </c>
      <c r="AJ60" s="999">
        <f t="shared" si="4"/>
        <v>5</v>
      </c>
      <c r="AK60" s="999">
        <f t="shared" si="5"/>
        <v>1</v>
      </c>
      <c r="AL60" s="999">
        <f t="shared" si="6"/>
        <v>1</v>
      </c>
      <c r="AM60" s="999">
        <f t="shared" si="7"/>
        <v>0</v>
      </c>
      <c r="AN60" s="999">
        <f t="shared" si="8"/>
        <v>0</v>
      </c>
      <c r="AO60" s="999">
        <f t="shared" si="9"/>
        <v>0</v>
      </c>
      <c r="AP60" s="999">
        <f t="shared" si="10"/>
        <v>1</v>
      </c>
      <c r="AQ60" s="999">
        <f t="shared" si="11"/>
        <v>0</v>
      </c>
      <c r="AR60" s="999">
        <f t="shared" si="12"/>
        <v>0</v>
      </c>
      <c r="AS60" s="999">
        <f t="shared" si="13"/>
        <v>0</v>
      </c>
      <c r="AT60" s="999">
        <f t="shared" si="14"/>
        <v>0</v>
      </c>
      <c r="AU60" s="999">
        <f t="shared" si="15"/>
        <v>0</v>
      </c>
      <c r="AV60" s="999">
        <f t="shared" si="16"/>
        <v>0</v>
      </c>
      <c r="AW60" s="999">
        <f t="shared" si="17"/>
        <v>0</v>
      </c>
      <c r="AX60" s="999">
        <f t="shared" si="18"/>
        <v>0</v>
      </c>
      <c r="AY60" s="999">
        <f t="shared" si="19"/>
        <v>0</v>
      </c>
      <c r="AZ60" s="999">
        <f t="shared" si="20"/>
        <v>0</v>
      </c>
      <c r="BA60" s="181">
        <f t="shared" si="30"/>
        <v>13</v>
      </c>
      <c r="BB60" s="343"/>
      <c r="BC60" s="1002">
        <f t="shared" ref="BC60:BC75" si="62">+AI60*$BB$2+AJ60*$BB$6+AK60*$BB$2+AL60*$BB$2+AM60*$BB$6+AO60*8/24+AS60*8/24+AT60*8/24+AU60*8/24+AV60*12/24+AW60*8/24+AX60*$BB$2+AY60*8/24+BJ60*(0/24)+AR60*12/24</f>
        <v>6.5</v>
      </c>
      <c r="BD60" s="342"/>
      <c r="BE60" s="339"/>
      <c r="BF60" s="175">
        <f t="shared" si="31"/>
        <v>0</v>
      </c>
      <c r="BG60" s="176">
        <f t="shared" si="32"/>
        <v>0</v>
      </c>
      <c r="BH60" s="177">
        <f t="shared" si="33"/>
        <v>0</v>
      </c>
      <c r="BI60" s="178">
        <f t="shared" si="34"/>
        <v>0</v>
      </c>
      <c r="BJ60" s="179">
        <f t="shared" si="35"/>
        <v>0</v>
      </c>
      <c r="BK60" s="180">
        <f t="shared" si="36"/>
        <v>1</v>
      </c>
      <c r="BL60" s="180">
        <f t="shared" si="37"/>
        <v>0</v>
      </c>
      <c r="BM60" s="180">
        <f t="shared" si="38"/>
        <v>0</v>
      </c>
      <c r="BN60" s="180">
        <f t="shared" si="39"/>
        <v>0</v>
      </c>
      <c r="BO60" s="180">
        <f t="shared" si="40"/>
        <v>0</v>
      </c>
      <c r="BP60" s="181">
        <f t="shared" si="41"/>
        <v>0</v>
      </c>
      <c r="BQ60" s="379">
        <f t="shared" si="42"/>
        <v>0.5</v>
      </c>
      <c r="BR60" s="179">
        <f t="shared" si="43"/>
        <v>0</v>
      </c>
      <c r="BS60" s="180">
        <f t="shared" si="44"/>
        <v>0</v>
      </c>
      <c r="BT60" s="181">
        <f t="shared" si="45"/>
        <v>0</v>
      </c>
      <c r="BU60" s="182">
        <f t="shared" si="46"/>
        <v>0</v>
      </c>
      <c r="BV60" s="175">
        <f t="shared" si="47"/>
        <v>0</v>
      </c>
      <c r="BW60" s="176">
        <f t="shared" si="48"/>
        <v>0</v>
      </c>
      <c r="BX60" s="193">
        <f t="shared" si="49"/>
        <v>0</v>
      </c>
      <c r="BY60" s="194">
        <f t="shared" si="50"/>
        <v>0</v>
      </c>
      <c r="BZ60" s="179">
        <f t="shared" si="51"/>
        <v>0</v>
      </c>
      <c r="CA60" s="180">
        <f t="shared" si="52"/>
        <v>0</v>
      </c>
      <c r="CB60" s="180">
        <f t="shared" si="53"/>
        <v>0</v>
      </c>
      <c r="CC60" s="180">
        <f t="shared" si="28"/>
        <v>0</v>
      </c>
      <c r="CD60" s="180">
        <f t="shared" si="54"/>
        <v>0</v>
      </c>
      <c r="CE60" s="180">
        <f t="shared" si="55"/>
        <v>0</v>
      </c>
      <c r="CF60" s="181">
        <f t="shared" si="56"/>
        <v>0</v>
      </c>
      <c r="CG60" s="195">
        <f t="shared" si="57"/>
        <v>0</v>
      </c>
      <c r="CH60" s="183"/>
      <c r="CI60" s="184"/>
      <c r="CJ60" s="184"/>
      <c r="CK60" s="174">
        <f t="shared" si="58"/>
        <v>0.5</v>
      </c>
      <c r="CL60" s="227"/>
      <c r="CM60" s="354"/>
      <c r="CN60" s="418">
        <v>4</v>
      </c>
      <c r="CO60" s="424">
        <v>48</v>
      </c>
    </row>
    <row r="61" spans="1:93" s="34" customFormat="1" ht="20.100000000000001" customHeight="1" thickBot="1" x14ac:dyDescent="0.25">
      <c r="A61" s="816" t="s">
        <v>146</v>
      </c>
      <c r="B61" s="817" t="s">
        <v>147</v>
      </c>
      <c r="C61" s="88" t="s">
        <v>2</v>
      </c>
      <c r="D61" s="409" t="s">
        <v>25</v>
      </c>
      <c r="E61" s="478"/>
      <c r="F61" s="473"/>
      <c r="G61" s="407" t="s">
        <v>32</v>
      </c>
      <c r="H61" s="409" t="s">
        <v>25</v>
      </c>
      <c r="I61" s="471"/>
      <c r="J61" s="471" t="s">
        <v>26</v>
      </c>
      <c r="K61" s="409" t="s">
        <v>24</v>
      </c>
      <c r="L61" s="414" t="s">
        <v>25</v>
      </c>
      <c r="M61" s="473"/>
      <c r="N61" s="479"/>
      <c r="O61" s="409" t="s">
        <v>24</v>
      </c>
      <c r="P61" s="409" t="s">
        <v>25</v>
      </c>
      <c r="Q61" s="499"/>
      <c r="R61" s="499"/>
      <c r="S61" s="1036" t="s">
        <v>24</v>
      </c>
      <c r="T61" s="433" t="s">
        <v>25</v>
      </c>
      <c r="U61" s="479"/>
      <c r="V61" s="479"/>
      <c r="W61" s="409" t="s">
        <v>24</v>
      </c>
      <c r="X61" s="409" t="s">
        <v>24</v>
      </c>
      <c r="Y61" s="493"/>
      <c r="Z61" s="477"/>
      <c r="AA61" s="433" t="s">
        <v>24</v>
      </c>
      <c r="AB61" s="409" t="s">
        <v>25</v>
      </c>
      <c r="AC61" s="471" t="s">
        <v>49</v>
      </c>
      <c r="AD61" s="471"/>
      <c r="AE61" s="409" t="s">
        <v>25</v>
      </c>
      <c r="AF61" s="701"/>
      <c r="AG61" s="701"/>
      <c r="AH61" s="700"/>
      <c r="AI61" s="998">
        <f>COUNTIF($D61:AH61,"D")</f>
        <v>6</v>
      </c>
      <c r="AJ61" s="999">
        <f t="shared" ref="AJ61:AJ75" si="63">COUNTIF($D61:$AH61,"N")</f>
        <v>7</v>
      </c>
      <c r="AK61" s="999">
        <f t="shared" ref="AK61:AK75" si="64">COUNTIF($D61:$AH61,"DT")</f>
        <v>1</v>
      </c>
      <c r="AL61" s="999">
        <f t="shared" ref="AL61:AL75" si="65">COUNTIF($D61:$AH61,"NT")</f>
        <v>0</v>
      </c>
      <c r="AM61" s="999">
        <f t="shared" ref="AM61:AM75" si="66">COUNTIF($D61:$AH61,"Naf")</f>
        <v>0</v>
      </c>
      <c r="AN61" s="999">
        <f t="shared" ref="AN61:AN75" si="67">COUNTIF($D61:$AH61,"DF")</f>
        <v>0</v>
      </c>
      <c r="AO61" s="999">
        <f t="shared" ref="AO61:AO75" si="68">COUNTIF($D61:$AH61,"NF")</f>
        <v>0</v>
      </c>
      <c r="AP61" s="999">
        <f t="shared" ref="AP61:AP75" si="69">COUNTIF($D61:$AH61,"t")</f>
        <v>0</v>
      </c>
      <c r="AQ61" s="999">
        <f t="shared" ref="AQ61:AQ75" si="70">COUNTIF($D61:$AH61,"FE")</f>
        <v>1</v>
      </c>
      <c r="AR61" s="999">
        <f t="shared" ref="AR61:AR75" si="71">COUNTIF($D61:$AH61,"LN")</f>
        <v>0</v>
      </c>
      <c r="AS61" s="999">
        <f t="shared" ref="AS61:AS75" si="72">COUNTIF($D61:$AH61,"DS")</f>
        <v>0</v>
      </c>
      <c r="AT61" s="999">
        <f t="shared" ref="AT61:AT75" si="73">COUNTIF($D61:$AH61,"DISP")</f>
        <v>0</v>
      </c>
      <c r="AU61" s="999">
        <f t="shared" ref="AU61:AU75" si="74">COUNTIF($D61:$AH61,"L")</f>
        <v>0</v>
      </c>
      <c r="AV61" s="999">
        <f t="shared" ref="AV61:AV75" si="75">COUNTIF($D61:$AH61,"B")</f>
        <v>0</v>
      </c>
      <c r="AW61" s="999">
        <f t="shared" ref="AW61:AW75" si="76">COUNTIF($D61:$AH61,"SA")</f>
        <v>0</v>
      </c>
      <c r="AX61" s="999">
        <f t="shared" ref="AX61:AX75" si="77">COUNTIF($D61:$AH61,"SE")</f>
        <v>0</v>
      </c>
      <c r="AY61" s="999">
        <f t="shared" ref="AY61:AY75" si="78">COUNTIF($D61:$AH61,"TR")</f>
        <v>0</v>
      </c>
      <c r="AZ61" s="999">
        <f t="shared" ref="AZ61:AZ75" si="79">COUNTIF($D61:$AH61,"F")</f>
        <v>0</v>
      </c>
      <c r="BA61" s="181">
        <f t="shared" ref="BA61:BA75" si="80">+AI61+AJ61+AK61+AL61+AQ61+AU61+AV61+AW61+AX61+AY61</f>
        <v>15</v>
      </c>
      <c r="BB61" s="343"/>
      <c r="BC61" s="1002">
        <f t="shared" si="62"/>
        <v>7</v>
      </c>
      <c r="BD61" s="342"/>
      <c r="BE61" s="339"/>
      <c r="BF61" s="175">
        <f t="shared" ref="BF61:BF75" si="81">COUNTIF($D61:$AH61,"DTS")+COUNTIF($D61:$AH61,"NTS")</f>
        <v>0</v>
      </c>
      <c r="BG61" s="176">
        <f t="shared" ref="BG61:BG75" si="82">+BF61*12/24</f>
        <v>0</v>
      </c>
      <c r="BH61" s="177">
        <f t="shared" ref="BH61:BH75" si="83">+BG61/12+BN61*(1/24)</f>
        <v>0</v>
      </c>
      <c r="BI61" s="178">
        <f t="shared" ref="BI61:BI75" si="84">+BG61-BH61+(BN61*(3/24))+(BP61*(8/24))</f>
        <v>0</v>
      </c>
      <c r="BJ61" s="179">
        <f t="shared" ref="BJ61:BJ75" si="85">COUNTIF($D61:$AH61,"DTS5S")</f>
        <v>0</v>
      </c>
      <c r="BK61" s="180">
        <f t="shared" ref="BK61:BK75" si="86">COUNTIF($D61:$AH61,"NTS5S")</f>
        <v>1</v>
      </c>
      <c r="BL61" s="180">
        <f t="shared" ref="BL61:BL75" si="87">COUNTIF($D61:$AH61,"DTSDS")</f>
        <v>0</v>
      </c>
      <c r="BM61" s="180">
        <f t="shared" ref="BM61:BM75" si="88">COUNTIF($D61:$AH61,"NTSDS")</f>
        <v>0</v>
      </c>
      <c r="BN61" s="180">
        <f t="shared" ref="BN61:BN75" si="89">COUNTIF($D61:$AH61,"NTSAF")</f>
        <v>0</v>
      </c>
      <c r="BO61" s="180">
        <f t="shared" ref="BO61:BO75" si="90">COUNTIF($D61:$AH61,"DTSF")</f>
        <v>0</v>
      </c>
      <c r="BP61" s="181">
        <f t="shared" ref="BP61:BP75" si="91">COUNTIF($D61:$AH61,"NTSF")</f>
        <v>0</v>
      </c>
      <c r="BQ61" s="379">
        <f t="shared" ref="BQ61:BQ75" si="92">+(BM61+BL61+BK61+BJ61)*(12/24)</f>
        <v>0.5</v>
      </c>
      <c r="BR61" s="179">
        <f t="shared" ref="BR61:BR75" si="93">COUNTIF($D61:$AH61,"NAF")+$BR$8</f>
        <v>0</v>
      </c>
      <c r="BS61" s="180">
        <f t="shared" ref="BS61:BS75" si="94">COUNTIF($D61:$AH61,"DF")</f>
        <v>0</v>
      </c>
      <c r="BT61" s="181">
        <f t="shared" ref="BT61:BT75" si="95">COUNTIF($D61:$AH61,"NF")</f>
        <v>0</v>
      </c>
      <c r="BU61" s="182">
        <f t="shared" ref="BU61:BU75" si="96">BR61*(8/24)+BS61*(12/24)+BT61*(4/24)+BN61*(8/24)+BO61*(12/24)+BP61*(4/24)</f>
        <v>0</v>
      </c>
      <c r="BV61" s="175">
        <f t="shared" ref="BV61:BV75" si="97">COUNTIF($D61:$AH61,"DTS1")+COUNTIF($D61:$AH61,"NTS1")</f>
        <v>0</v>
      </c>
      <c r="BW61" s="176">
        <f t="shared" ref="BW61:BW75" si="98">+BV61*12/24</f>
        <v>0</v>
      </c>
      <c r="BX61" s="193">
        <f t="shared" ref="BX61:BX75" si="99">+BW61/12+CD61*(1/24)</f>
        <v>0</v>
      </c>
      <c r="BY61" s="194">
        <f t="shared" ref="BY61:BY75" si="100">+BW61-BX61+(CD61*(3/24))+(CF61*(8/24))</f>
        <v>0</v>
      </c>
      <c r="BZ61" s="179">
        <f t="shared" ref="BZ61:BZ75" si="101">COUNTIF($D61:$AH61,"DTS5S1")</f>
        <v>0</v>
      </c>
      <c r="CA61" s="180">
        <f t="shared" ref="CA61:CA75" si="102">COUNTIF($D61:$AH61,"NTS5S1")</f>
        <v>0</v>
      </c>
      <c r="CB61" s="180">
        <f t="shared" ref="CB61:CB75" si="103">COUNTIF($D61:$AH61,"DTSDS1")</f>
        <v>0</v>
      </c>
      <c r="CC61" s="180">
        <f t="shared" ref="CC61:CC75" si="104">COUNTIF($D61:$AH61,"NTSDS1")</f>
        <v>0</v>
      </c>
      <c r="CD61" s="180">
        <f t="shared" ref="CD61:CD75" si="105">COUNTIF($D61:$AH61,"NTSAF1")</f>
        <v>0</v>
      </c>
      <c r="CE61" s="180">
        <f t="shared" ref="CE61:CE75" si="106">COUNTIF($D61:$AH61,"DTSF1")</f>
        <v>0</v>
      </c>
      <c r="CF61" s="181">
        <f t="shared" ref="CF61:CF75" si="107">COUNTIF($D61:$AH61,"NTSF1")</f>
        <v>0</v>
      </c>
      <c r="CG61" s="195">
        <f t="shared" ref="CG61:CG75" si="108">+(CC61+CB61+CA61+CD61+CE61+CF61+BZ61)*(12/24)</f>
        <v>0</v>
      </c>
      <c r="CH61" s="183"/>
      <c r="CI61" s="184"/>
      <c r="CJ61" s="184"/>
      <c r="CK61" s="174">
        <f t="shared" ref="CK61:CK75" si="109">SUM(BQ61)+BG61+BW61+CG61</f>
        <v>0.5</v>
      </c>
      <c r="CL61" s="356"/>
      <c r="CM61" s="355"/>
      <c r="CN61" s="418">
        <v>2</v>
      </c>
      <c r="CO61" s="424">
        <v>24</v>
      </c>
    </row>
    <row r="62" spans="1:93" s="34" customFormat="1" ht="20.100000000000001" customHeight="1" thickBot="1" x14ac:dyDescent="0.25">
      <c r="A62" s="571" t="s">
        <v>148</v>
      </c>
      <c r="B62" s="569" t="s">
        <v>149</v>
      </c>
      <c r="C62" s="26" t="s">
        <v>2</v>
      </c>
      <c r="D62" s="409" t="s">
        <v>25</v>
      </c>
      <c r="E62" s="478"/>
      <c r="F62" s="473"/>
      <c r="G62" s="409" t="s">
        <v>24</v>
      </c>
      <c r="H62" s="409" t="s">
        <v>26</v>
      </c>
      <c r="I62" s="471"/>
      <c r="J62" s="471"/>
      <c r="K62" s="409" t="s">
        <v>24</v>
      </c>
      <c r="L62" s="414" t="s">
        <v>25</v>
      </c>
      <c r="M62" s="473"/>
      <c r="N62" s="479"/>
      <c r="O62" s="409" t="s">
        <v>24</v>
      </c>
      <c r="P62" s="409" t="s">
        <v>25</v>
      </c>
      <c r="Q62" s="471"/>
      <c r="R62" s="471"/>
      <c r="S62" s="1036" t="s">
        <v>24</v>
      </c>
      <c r="T62" s="433" t="s">
        <v>25</v>
      </c>
      <c r="U62" s="479"/>
      <c r="V62" s="479"/>
      <c r="W62" s="409" t="s">
        <v>24</v>
      </c>
      <c r="X62" s="409" t="s">
        <v>24</v>
      </c>
      <c r="Y62" s="493" t="s">
        <v>27</v>
      </c>
      <c r="Z62" s="477"/>
      <c r="AA62" s="433" t="s">
        <v>24</v>
      </c>
      <c r="AB62" s="409" t="s">
        <v>25</v>
      </c>
      <c r="AC62" s="471" t="s">
        <v>49</v>
      </c>
      <c r="AD62" s="471"/>
      <c r="AE62" s="409" t="s">
        <v>25</v>
      </c>
      <c r="AF62" s="492"/>
      <c r="AG62" s="492"/>
      <c r="AH62" s="455"/>
      <c r="AI62" s="998">
        <f>COUNTIF($D62:AH62,"D")</f>
        <v>7</v>
      </c>
      <c r="AJ62" s="999">
        <f t="shared" si="63"/>
        <v>6</v>
      </c>
      <c r="AK62" s="999">
        <f t="shared" si="64"/>
        <v>1</v>
      </c>
      <c r="AL62" s="999">
        <f t="shared" si="65"/>
        <v>1</v>
      </c>
      <c r="AM62" s="999">
        <f t="shared" si="66"/>
        <v>0</v>
      </c>
      <c r="AN62" s="999">
        <f t="shared" si="67"/>
        <v>0</v>
      </c>
      <c r="AO62" s="999">
        <f t="shared" si="68"/>
        <v>0</v>
      </c>
      <c r="AP62" s="999">
        <f t="shared" si="69"/>
        <v>0</v>
      </c>
      <c r="AQ62" s="999">
        <f t="shared" si="70"/>
        <v>0</v>
      </c>
      <c r="AR62" s="999">
        <f t="shared" si="71"/>
        <v>0</v>
      </c>
      <c r="AS62" s="999">
        <f t="shared" si="72"/>
        <v>0</v>
      </c>
      <c r="AT62" s="999">
        <f t="shared" si="73"/>
        <v>0</v>
      </c>
      <c r="AU62" s="999">
        <f t="shared" si="74"/>
        <v>0</v>
      </c>
      <c r="AV62" s="999">
        <f t="shared" si="75"/>
        <v>0</v>
      </c>
      <c r="AW62" s="999">
        <f t="shared" si="76"/>
        <v>0</v>
      </c>
      <c r="AX62" s="999">
        <f t="shared" si="77"/>
        <v>0</v>
      </c>
      <c r="AY62" s="999">
        <f t="shared" si="78"/>
        <v>0</v>
      </c>
      <c r="AZ62" s="999">
        <f t="shared" si="79"/>
        <v>0</v>
      </c>
      <c r="BA62" s="181">
        <f t="shared" si="80"/>
        <v>15</v>
      </c>
      <c r="BB62" s="343"/>
      <c r="BC62" s="1002">
        <f t="shared" si="62"/>
        <v>7.5</v>
      </c>
      <c r="BD62" s="342"/>
      <c r="BE62" s="339"/>
      <c r="BF62" s="175">
        <f t="shared" si="81"/>
        <v>0</v>
      </c>
      <c r="BG62" s="176">
        <f t="shared" si="82"/>
        <v>0</v>
      </c>
      <c r="BH62" s="177">
        <f t="shared" si="83"/>
        <v>0</v>
      </c>
      <c r="BI62" s="178">
        <f t="shared" si="84"/>
        <v>0</v>
      </c>
      <c r="BJ62" s="179">
        <f t="shared" si="85"/>
        <v>0</v>
      </c>
      <c r="BK62" s="180">
        <f t="shared" si="86"/>
        <v>1</v>
      </c>
      <c r="BL62" s="180">
        <f t="shared" si="87"/>
        <v>0</v>
      </c>
      <c r="BM62" s="180">
        <f t="shared" si="88"/>
        <v>0</v>
      </c>
      <c r="BN62" s="180">
        <f t="shared" si="89"/>
        <v>0</v>
      </c>
      <c r="BO62" s="180">
        <f t="shared" si="90"/>
        <v>0</v>
      </c>
      <c r="BP62" s="181">
        <f t="shared" si="91"/>
        <v>0</v>
      </c>
      <c r="BQ62" s="379">
        <f t="shared" si="92"/>
        <v>0.5</v>
      </c>
      <c r="BR62" s="179">
        <f t="shared" si="93"/>
        <v>0</v>
      </c>
      <c r="BS62" s="180">
        <f t="shared" si="94"/>
        <v>0</v>
      </c>
      <c r="BT62" s="181">
        <f t="shared" si="95"/>
        <v>0</v>
      </c>
      <c r="BU62" s="182">
        <f t="shared" si="96"/>
        <v>0</v>
      </c>
      <c r="BV62" s="175">
        <f t="shared" si="97"/>
        <v>0</v>
      </c>
      <c r="BW62" s="176">
        <f t="shared" si="98"/>
        <v>0</v>
      </c>
      <c r="BX62" s="193">
        <f t="shared" si="99"/>
        <v>0</v>
      </c>
      <c r="BY62" s="194">
        <f t="shared" si="100"/>
        <v>0</v>
      </c>
      <c r="BZ62" s="179">
        <f t="shared" si="101"/>
        <v>0</v>
      </c>
      <c r="CA62" s="180">
        <f t="shared" si="102"/>
        <v>0</v>
      </c>
      <c r="CB62" s="180">
        <f t="shared" si="103"/>
        <v>0</v>
      </c>
      <c r="CC62" s="180">
        <f t="shared" si="104"/>
        <v>0</v>
      </c>
      <c r="CD62" s="180">
        <f t="shared" si="105"/>
        <v>0</v>
      </c>
      <c r="CE62" s="180">
        <f t="shared" si="106"/>
        <v>0</v>
      </c>
      <c r="CF62" s="181">
        <f t="shared" si="107"/>
        <v>0</v>
      </c>
      <c r="CG62" s="195">
        <f t="shared" si="108"/>
        <v>0</v>
      </c>
      <c r="CH62" s="183"/>
      <c r="CI62" s="184"/>
      <c r="CJ62" s="184"/>
      <c r="CK62" s="174">
        <f t="shared" si="109"/>
        <v>0.5</v>
      </c>
      <c r="CL62" s="356"/>
      <c r="CM62" s="355"/>
      <c r="CN62" s="418">
        <v>4</v>
      </c>
      <c r="CO62" s="424">
        <v>48</v>
      </c>
    </row>
    <row r="63" spans="1:93" s="34" customFormat="1" ht="20.100000000000001" customHeight="1" thickBot="1" x14ac:dyDescent="0.25">
      <c r="A63" s="816" t="s">
        <v>150</v>
      </c>
      <c r="B63" s="569" t="s">
        <v>151</v>
      </c>
      <c r="C63" s="26" t="s">
        <v>2</v>
      </c>
      <c r="D63" s="409" t="s">
        <v>25</v>
      </c>
      <c r="E63" s="478"/>
      <c r="F63" s="473" t="s">
        <v>61</v>
      </c>
      <c r="G63" s="409" t="s">
        <v>24</v>
      </c>
      <c r="H63" s="409" t="s">
        <v>25</v>
      </c>
      <c r="I63" s="471"/>
      <c r="J63" s="499"/>
      <c r="K63" s="409" t="s">
        <v>24</v>
      </c>
      <c r="L63" s="414" t="s">
        <v>25</v>
      </c>
      <c r="M63" s="473" t="s">
        <v>27</v>
      </c>
      <c r="N63" s="479"/>
      <c r="O63" s="409" t="s">
        <v>24</v>
      </c>
      <c r="P63" s="409" t="s">
        <v>25</v>
      </c>
      <c r="Q63" s="471" t="s">
        <v>57</v>
      </c>
      <c r="R63" s="471"/>
      <c r="S63" s="1036" t="s">
        <v>24</v>
      </c>
      <c r="T63" s="433" t="s">
        <v>25</v>
      </c>
      <c r="U63" s="479"/>
      <c r="V63" s="479"/>
      <c r="W63" s="409" t="s">
        <v>24</v>
      </c>
      <c r="X63" s="409" t="s">
        <v>24</v>
      </c>
      <c r="Y63" s="493"/>
      <c r="Z63" s="477"/>
      <c r="AA63" s="433" t="s">
        <v>24</v>
      </c>
      <c r="AB63" s="409" t="s">
        <v>24</v>
      </c>
      <c r="AC63" s="471" t="s">
        <v>49</v>
      </c>
      <c r="AD63" s="471"/>
      <c r="AE63" s="409" t="s">
        <v>25</v>
      </c>
      <c r="AF63" s="479"/>
      <c r="AG63" s="479"/>
      <c r="AH63" s="414"/>
      <c r="AI63" s="998">
        <f>COUNTIF($D63:AH63,"D")</f>
        <v>8</v>
      </c>
      <c r="AJ63" s="999">
        <f t="shared" si="63"/>
        <v>6</v>
      </c>
      <c r="AK63" s="999">
        <f t="shared" si="64"/>
        <v>0</v>
      </c>
      <c r="AL63" s="999">
        <f t="shared" si="65"/>
        <v>1</v>
      </c>
      <c r="AM63" s="999">
        <f t="shared" si="66"/>
        <v>0</v>
      </c>
      <c r="AN63" s="999">
        <f t="shared" si="67"/>
        <v>0</v>
      </c>
      <c r="AO63" s="999">
        <f t="shared" si="68"/>
        <v>0</v>
      </c>
      <c r="AP63" s="999">
        <f t="shared" si="69"/>
        <v>0</v>
      </c>
      <c r="AQ63" s="999">
        <f t="shared" si="70"/>
        <v>0</v>
      </c>
      <c r="AR63" s="999">
        <f t="shared" si="71"/>
        <v>0</v>
      </c>
      <c r="AS63" s="999">
        <f t="shared" si="72"/>
        <v>0</v>
      </c>
      <c r="AT63" s="999">
        <f t="shared" si="73"/>
        <v>0</v>
      </c>
      <c r="AU63" s="999">
        <f t="shared" si="74"/>
        <v>0</v>
      </c>
      <c r="AV63" s="999">
        <f t="shared" si="75"/>
        <v>0</v>
      </c>
      <c r="AW63" s="999">
        <f t="shared" si="76"/>
        <v>0</v>
      </c>
      <c r="AX63" s="999">
        <f t="shared" si="77"/>
        <v>0</v>
      </c>
      <c r="AY63" s="999">
        <f t="shared" si="78"/>
        <v>0</v>
      </c>
      <c r="AZ63" s="999">
        <f t="shared" si="79"/>
        <v>0</v>
      </c>
      <c r="BA63" s="181">
        <f t="shared" si="80"/>
        <v>15</v>
      </c>
      <c r="BB63" s="343"/>
      <c r="BC63" s="1002">
        <f t="shared" si="62"/>
        <v>7.5</v>
      </c>
      <c r="BD63" s="342"/>
      <c r="BE63" s="339"/>
      <c r="BF63" s="175">
        <f t="shared" si="81"/>
        <v>2</v>
      </c>
      <c r="BG63" s="176">
        <f t="shared" si="82"/>
        <v>1</v>
      </c>
      <c r="BH63" s="177">
        <f t="shared" si="83"/>
        <v>8.3333333333333329E-2</v>
      </c>
      <c r="BI63" s="178">
        <f t="shared" si="84"/>
        <v>0.91666666666666663</v>
      </c>
      <c r="BJ63" s="179">
        <f t="shared" si="85"/>
        <v>0</v>
      </c>
      <c r="BK63" s="180">
        <f t="shared" si="86"/>
        <v>1</v>
      </c>
      <c r="BL63" s="180">
        <f t="shared" si="87"/>
        <v>0</v>
      </c>
      <c r="BM63" s="180">
        <f t="shared" si="88"/>
        <v>0</v>
      </c>
      <c r="BN63" s="180">
        <f t="shared" si="89"/>
        <v>0</v>
      </c>
      <c r="BO63" s="180">
        <f t="shared" si="90"/>
        <v>0</v>
      </c>
      <c r="BP63" s="181">
        <f t="shared" si="91"/>
        <v>0</v>
      </c>
      <c r="BQ63" s="379">
        <f t="shared" si="92"/>
        <v>0.5</v>
      </c>
      <c r="BR63" s="179">
        <f t="shared" si="93"/>
        <v>0</v>
      </c>
      <c r="BS63" s="180">
        <f t="shared" si="94"/>
        <v>0</v>
      </c>
      <c r="BT63" s="181">
        <f t="shared" si="95"/>
        <v>0</v>
      </c>
      <c r="BU63" s="182">
        <f t="shared" si="96"/>
        <v>0</v>
      </c>
      <c r="BV63" s="175">
        <f t="shared" si="97"/>
        <v>0</v>
      </c>
      <c r="BW63" s="176">
        <f t="shared" si="98"/>
        <v>0</v>
      </c>
      <c r="BX63" s="193">
        <f t="shared" si="99"/>
        <v>0</v>
      </c>
      <c r="BY63" s="194">
        <f t="shared" si="100"/>
        <v>0</v>
      </c>
      <c r="BZ63" s="179">
        <f t="shared" si="101"/>
        <v>0</v>
      </c>
      <c r="CA63" s="180">
        <f t="shared" si="102"/>
        <v>0</v>
      </c>
      <c r="CB63" s="180">
        <f t="shared" si="103"/>
        <v>0</v>
      </c>
      <c r="CC63" s="180">
        <f t="shared" si="104"/>
        <v>0</v>
      </c>
      <c r="CD63" s="180">
        <f t="shared" si="105"/>
        <v>0</v>
      </c>
      <c r="CE63" s="180">
        <f t="shared" si="106"/>
        <v>0</v>
      </c>
      <c r="CF63" s="181">
        <f t="shared" si="107"/>
        <v>0</v>
      </c>
      <c r="CG63" s="195">
        <f t="shared" si="108"/>
        <v>0</v>
      </c>
      <c r="CH63" s="183"/>
      <c r="CI63" s="184"/>
      <c r="CJ63" s="184"/>
      <c r="CK63" s="174">
        <f t="shared" si="109"/>
        <v>1.5</v>
      </c>
      <c r="CL63" s="356"/>
      <c r="CM63" s="355"/>
      <c r="CN63" s="418">
        <v>4</v>
      </c>
      <c r="CO63" s="424">
        <v>48</v>
      </c>
    </row>
    <row r="64" spans="1:93" s="332" customFormat="1" ht="20.100000000000001" customHeight="1" thickBot="1" x14ac:dyDescent="0.25">
      <c r="A64" s="571" t="s">
        <v>152</v>
      </c>
      <c r="B64" s="569" t="s">
        <v>102</v>
      </c>
      <c r="C64" s="26" t="s">
        <v>2</v>
      </c>
      <c r="D64" s="407" t="s">
        <v>25</v>
      </c>
      <c r="E64" s="478"/>
      <c r="F64" s="473"/>
      <c r="G64" s="409" t="s">
        <v>27</v>
      </c>
      <c r="H64" s="409" t="s">
        <v>25</v>
      </c>
      <c r="I64" s="471"/>
      <c r="J64" s="471"/>
      <c r="K64" s="407" t="s">
        <v>25</v>
      </c>
      <c r="L64" s="430" t="s">
        <v>25</v>
      </c>
      <c r="M64" s="473"/>
      <c r="N64" s="479"/>
      <c r="O64" s="409" t="s">
        <v>24</v>
      </c>
      <c r="P64" s="409" t="s">
        <v>25</v>
      </c>
      <c r="Q64" s="499"/>
      <c r="R64" s="499"/>
      <c r="S64" s="1038" t="s">
        <v>25</v>
      </c>
      <c r="T64" s="434" t="s">
        <v>35</v>
      </c>
      <c r="U64" s="432"/>
      <c r="V64" s="432"/>
      <c r="W64" s="412" t="s">
        <v>25</v>
      </c>
      <c r="X64" s="412" t="s">
        <v>35</v>
      </c>
      <c r="Y64" s="426"/>
      <c r="Z64" s="497"/>
      <c r="AA64" s="434" t="s">
        <v>27</v>
      </c>
      <c r="AB64" s="412" t="s">
        <v>25</v>
      </c>
      <c r="AC64" s="475" t="s">
        <v>49</v>
      </c>
      <c r="AD64" s="475"/>
      <c r="AE64" s="412" t="s">
        <v>25</v>
      </c>
      <c r="AF64" s="479"/>
      <c r="AG64" s="479"/>
      <c r="AH64" s="414"/>
      <c r="AI64" s="998">
        <f>COUNTIF($D64:AH64,"D")</f>
        <v>1</v>
      </c>
      <c r="AJ64" s="999">
        <f t="shared" si="63"/>
        <v>9</v>
      </c>
      <c r="AK64" s="999">
        <f t="shared" si="64"/>
        <v>0</v>
      </c>
      <c r="AL64" s="999">
        <f t="shared" si="65"/>
        <v>2</v>
      </c>
      <c r="AM64" s="999">
        <f t="shared" si="66"/>
        <v>0</v>
      </c>
      <c r="AN64" s="999">
        <f t="shared" si="67"/>
        <v>0</v>
      </c>
      <c r="AO64" s="999">
        <f t="shared" si="68"/>
        <v>0</v>
      </c>
      <c r="AP64" s="999">
        <f t="shared" si="69"/>
        <v>0</v>
      </c>
      <c r="AQ64" s="999">
        <f t="shared" si="70"/>
        <v>0</v>
      </c>
      <c r="AR64" s="999">
        <f t="shared" si="71"/>
        <v>0</v>
      </c>
      <c r="AS64" s="999">
        <f t="shared" si="72"/>
        <v>0</v>
      </c>
      <c r="AT64" s="999">
        <f t="shared" si="73"/>
        <v>2</v>
      </c>
      <c r="AU64" s="999">
        <f t="shared" si="74"/>
        <v>0</v>
      </c>
      <c r="AV64" s="999">
        <f t="shared" si="75"/>
        <v>0</v>
      </c>
      <c r="AW64" s="999">
        <f t="shared" si="76"/>
        <v>0</v>
      </c>
      <c r="AX64" s="999">
        <f t="shared" si="77"/>
        <v>0</v>
      </c>
      <c r="AY64" s="999">
        <f t="shared" si="78"/>
        <v>0</v>
      </c>
      <c r="AZ64" s="999">
        <f t="shared" si="79"/>
        <v>0</v>
      </c>
      <c r="BA64" s="181">
        <f t="shared" si="80"/>
        <v>12</v>
      </c>
      <c r="BB64" s="343"/>
      <c r="BC64" s="1002">
        <f t="shared" si="62"/>
        <v>6.666666666666667</v>
      </c>
      <c r="BD64" s="342"/>
      <c r="BE64" s="339"/>
      <c r="BF64" s="175">
        <f t="shared" si="81"/>
        <v>0</v>
      </c>
      <c r="BG64" s="176">
        <f t="shared" si="82"/>
        <v>0</v>
      </c>
      <c r="BH64" s="177">
        <f t="shared" si="83"/>
        <v>0</v>
      </c>
      <c r="BI64" s="178">
        <f t="shared" si="84"/>
        <v>0</v>
      </c>
      <c r="BJ64" s="179">
        <f t="shared" si="85"/>
        <v>0</v>
      </c>
      <c r="BK64" s="180">
        <f t="shared" si="86"/>
        <v>1</v>
      </c>
      <c r="BL64" s="180">
        <f t="shared" si="87"/>
        <v>0</v>
      </c>
      <c r="BM64" s="180">
        <f t="shared" si="88"/>
        <v>0</v>
      </c>
      <c r="BN64" s="180">
        <f t="shared" si="89"/>
        <v>0</v>
      </c>
      <c r="BO64" s="180">
        <f t="shared" si="90"/>
        <v>0</v>
      </c>
      <c r="BP64" s="181">
        <f t="shared" si="91"/>
        <v>0</v>
      </c>
      <c r="BQ64" s="379">
        <f t="shared" si="92"/>
        <v>0.5</v>
      </c>
      <c r="BR64" s="179">
        <f t="shared" si="93"/>
        <v>0</v>
      </c>
      <c r="BS64" s="180">
        <f t="shared" si="94"/>
        <v>0</v>
      </c>
      <c r="BT64" s="181">
        <f t="shared" si="95"/>
        <v>0</v>
      </c>
      <c r="BU64" s="182">
        <f t="shared" si="96"/>
        <v>0</v>
      </c>
      <c r="BV64" s="175">
        <f t="shared" si="97"/>
        <v>0</v>
      </c>
      <c r="BW64" s="176">
        <f t="shared" si="98"/>
        <v>0</v>
      </c>
      <c r="BX64" s="193">
        <f t="shared" si="99"/>
        <v>0</v>
      </c>
      <c r="BY64" s="194">
        <f t="shared" si="100"/>
        <v>0</v>
      </c>
      <c r="BZ64" s="179">
        <f t="shared" si="101"/>
        <v>0</v>
      </c>
      <c r="CA64" s="180">
        <f t="shared" si="102"/>
        <v>0</v>
      </c>
      <c r="CB64" s="180">
        <f t="shared" si="103"/>
        <v>0</v>
      </c>
      <c r="CC64" s="180">
        <f t="shared" si="104"/>
        <v>0</v>
      </c>
      <c r="CD64" s="180">
        <f t="shared" si="105"/>
        <v>0</v>
      </c>
      <c r="CE64" s="180">
        <f t="shared" si="106"/>
        <v>0</v>
      </c>
      <c r="CF64" s="181">
        <f t="shared" si="107"/>
        <v>0</v>
      </c>
      <c r="CG64" s="195">
        <f t="shared" si="108"/>
        <v>0</v>
      </c>
      <c r="CH64" s="183"/>
      <c r="CI64" s="184"/>
      <c r="CJ64" s="184"/>
      <c r="CK64" s="174">
        <f t="shared" si="109"/>
        <v>0.5</v>
      </c>
      <c r="CL64" s="356"/>
      <c r="CM64" s="355"/>
      <c r="CN64" s="418">
        <v>4</v>
      </c>
      <c r="CO64" s="424">
        <v>53</v>
      </c>
    </row>
    <row r="65" spans="1:93" s="34" customFormat="1" ht="20.100000000000001" customHeight="1" thickBot="1" x14ac:dyDescent="0.25">
      <c r="A65" s="816" t="s">
        <v>153</v>
      </c>
      <c r="B65" s="818" t="s">
        <v>161</v>
      </c>
      <c r="C65" s="654" t="s">
        <v>2</v>
      </c>
      <c r="D65" s="409" t="s">
        <v>58</v>
      </c>
      <c r="E65" s="478"/>
      <c r="F65" s="473" t="s">
        <v>31</v>
      </c>
      <c r="G65" s="409" t="s">
        <v>24</v>
      </c>
      <c r="H65" s="409" t="s">
        <v>25</v>
      </c>
      <c r="I65" s="471"/>
      <c r="J65" s="471"/>
      <c r="K65" s="409" t="s">
        <v>24</v>
      </c>
      <c r="L65" s="414" t="s">
        <v>25</v>
      </c>
      <c r="M65" s="473"/>
      <c r="N65" s="479"/>
      <c r="O65" s="409" t="s">
        <v>25</v>
      </c>
      <c r="P65" s="409" t="s">
        <v>25</v>
      </c>
      <c r="Q65" s="471"/>
      <c r="R65" s="471"/>
      <c r="S65" s="1036" t="s">
        <v>24</v>
      </c>
      <c r="T65" s="433" t="s">
        <v>25</v>
      </c>
      <c r="U65" s="479"/>
      <c r="V65" s="479"/>
      <c r="W65" s="409" t="s">
        <v>24</v>
      </c>
      <c r="X65" s="409" t="s">
        <v>24</v>
      </c>
      <c r="Y65" s="493"/>
      <c r="Z65" s="477"/>
      <c r="AA65" s="433" t="s">
        <v>24</v>
      </c>
      <c r="AB65" s="409" t="s">
        <v>25</v>
      </c>
      <c r="AC65" s="471" t="s">
        <v>31</v>
      </c>
      <c r="AD65" s="471"/>
      <c r="AE65" s="409" t="s">
        <v>58</v>
      </c>
      <c r="AF65" s="409"/>
      <c r="AG65" s="479"/>
      <c r="AH65" s="414"/>
      <c r="AI65" s="998">
        <f>COUNTIF($D65:AH65,"D")</f>
        <v>6</v>
      </c>
      <c r="AJ65" s="999">
        <f t="shared" si="63"/>
        <v>6</v>
      </c>
      <c r="AK65" s="999">
        <f t="shared" si="64"/>
        <v>0</v>
      </c>
      <c r="AL65" s="999">
        <f t="shared" si="65"/>
        <v>0</v>
      </c>
      <c r="AM65" s="999">
        <f t="shared" si="66"/>
        <v>0</v>
      </c>
      <c r="AN65" s="999">
        <f t="shared" si="67"/>
        <v>0</v>
      </c>
      <c r="AO65" s="999">
        <f t="shared" si="68"/>
        <v>0</v>
      </c>
      <c r="AP65" s="999">
        <f t="shared" si="69"/>
        <v>2</v>
      </c>
      <c r="AQ65" s="999">
        <f t="shared" si="70"/>
        <v>0</v>
      </c>
      <c r="AR65" s="999">
        <f t="shared" si="71"/>
        <v>0</v>
      </c>
      <c r="AS65" s="999">
        <f t="shared" si="72"/>
        <v>0</v>
      </c>
      <c r="AT65" s="999">
        <f t="shared" si="73"/>
        <v>0</v>
      </c>
      <c r="AU65" s="999">
        <f t="shared" si="74"/>
        <v>0</v>
      </c>
      <c r="AV65" s="999">
        <f t="shared" si="75"/>
        <v>0</v>
      </c>
      <c r="AW65" s="999">
        <f t="shared" si="76"/>
        <v>0</v>
      </c>
      <c r="AX65" s="999">
        <f t="shared" si="77"/>
        <v>0</v>
      </c>
      <c r="AY65" s="999">
        <f t="shared" si="78"/>
        <v>0</v>
      </c>
      <c r="AZ65" s="999">
        <f t="shared" si="79"/>
        <v>0</v>
      </c>
      <c r="BA65" s="181">
        <f t="shared" si="80"/>
        <v>12</v>
      </c>
      <c r="BB65" s="343"/>
      <c r="BC65" s="1002">
        <f t="shared" si="62"/>
        <v>6</v>
      </c>
      <c r="BD65" s="342"/>
      <c r="BE65" s="339"/>
      <c r="BF65" s="175">
        <f t="shared" si="81"/>
        <v>0</v>
      </c>
      <c r="BG65" s="176">
        <f t="shared" si="82"/>
        <v>0</v>
      </c>
      <c r="BH65" s="177">
        <f t="shared" si="83"/>
        <v>0</v>
      </c>
      <c r="BI65" s="178">
        <f t="shared" si="84"/>
        <v>0</v>
      </c>
      <c r="BJ65" s="179">
        <f t="shared" si="85"/>
        <v>0</v>
      </c>
      <c r="BK65" s="180">
        <f t="shared" si="86"/>
        <v>0</v>
      </c>
      <c r="BL65" s="180">
        <f t="shared" si="87"/>
        <v>0</v>
      </c>
      <c r="BM65" s="180">
        <f t="shared" si="88"/>
        <v>0</v>
      </c>
      <c r="BN65" s="180">
        <f t="shared" si="89"/>
        <v>0</v>
      </c>
      <c r="BO65" s="180">
        <f t="shared" si="90"/>
        <v>0</v>
      </c>
      <c r="BP65" s="181">
        <f t="shared" si="91"/>
        <v>0</v>
      </c>
      <c r="BQ65" s="379">
        <f t="shared" si="92"/>
        <v>0</v>
      </c>
      <c r="BR65" s="179">
        <f t="shared" si="93"/>
        <v>0</v>
      </c>
      <c r="BS65" s="180">
        <f t="shared" si="94"/>
        <v>0</v>
      </c>
      <c r="BT65" s="181">
        <f t="shared" si="95"/>
        <v>0</v>
      </c>
      <c r="BU65" s="182">
        <f t="shared" si="96"/>
        <v>0</v>
      </c>
      <c r="BV65" s="175">
        <f t="shared" si="97"/>
        <v>0</v>
      </c>
      <c r="BW65" s="176">
        <f t="shared" si="98"/>
        <v>0</v>
      </c>
      <c r="BX65" s="193">
        <f t="shared" si="99"/>
        <v>0</v>
      </c>
      <c r="BY65" s="194">
        <f t="shared" si="100"/>
        <v>0</v>
      </c>
      <c r="BZ65" s="179">
        <f t="shared" si="101"/>
        <v>0</v>
      </c>
      <c r="CA65" s="180">
        <f t="shared" si="102"/>
        <v>0</v>
      </c>
      <c r="CB65" s="180">
        <f t="shared" si="103"/>
        <v>0</v>
      </c>
      <c r="CC65" s="180">
        <f t="shared" si="104"/>
        <v>0</v>
      </c>
      <c r="CD65" s="180">
        <f t="shared" si="105"/>
        <v>0</v>
      </c>
      <c r="CE65" s="180">
        <f t="shared" si="106"/>
        <v>0</v>
      </c>
      <c r="CF65" s="181">
        <f t="shared" si="107"/>
        <v>0</v>
      </c>
      <c r="CG65" s="195">
        <f t="shared" si="108"/>
        <v>0</v>
      </c>
      <c r="CH65" s="183"/>
      <c r="CI65" s="184"/>
      <c r="CJ65" s="184"/>
      <c r="CK65" s="174">
        <f t="shared" si="109"/>
        <v>0</v>
      </c>
      <c r="CL65" s="356"/>
      <c r="CM65" s="355"/>
      <c r="CN65" s="418">
        <v>0</v>
      </c>
      <c r="CO65" s="424">
        <v>0</v>
      </c>
    </row>
    <row r="66" spans="1:93" s="34" customFormat="1" ht="20.100000000000001" customHeight="1" thickBot="1" x14ac:dyDescent="0.25">
      <c r="A66" s="571" t="s">
        <v>155</v>
      </c>
      <c r="B66" s="569" t="s">
        <v>126</v>
      </c>
      <c r="C66" s="26" t="s">
        <v>3</v>
      </c>
      <c r="D66" s="409"/>
      <c r="E66" s="478"/>
      <c r="F66" s="473"/>
      <c r="G66" s="407" t="s">
        <v>25</v>
      </c>
      <c r="H66" s="407"/>
      <c r="I66" s="471"/>
      <c r="J66" s="471"/>
      <c r="K66" s="409"/>
      <c r="L66" s="414"/>
      <c r="M66" s="440" t="s">
        <v>24</v>
      </c>
      <c r="N66" s="479"/>
      <c r="O66" s="409"/>
      <c r="P66" s="409"/>
      <c r="Q66" s="471"/>
      <c r="R66" s="471"/>
      <c r="S66" s="1036"/>
      <c r="T66" s="433"/>
      <c r="U66" s="479"/>
      <c r="V66" s="479"/>
      <c r="W66" s="407" t="s">
        <v>25</v>
      </c>
      <c r="X66" s="407"/>
      <c r="Y66" s="493"/>
      <c r="Z66" s="477"/>
      <c r="AA66" s="433"/>
      <c r="AB66" s="409"/>
      <c r="AC66" s="499" t="s">
        <v>25</v>
      </c>
      <c r="AD66" s="471"/>
      <c r="AE66" s="409"/>
      <c r="AF66" s="456"/>
      <c r="AG66" s="456"/>
      <c r="AH66" s="450"/>
      <c r="AI66" s="998">
        <f>COUNTIF($D66:AH66,"D")</f>
        <v>1</v>
      </c>
      <c r="AJ66" s="999">
        <f t="shared" si="63"/>
        <v>3</v>
      </c>
      <c r="AK66" s="999">
        <f t="shared" si="64"/>
        <v>0</v>
      </c>
      <c r="AL66" s="999">
        <f t="shared" si="65"/>
        <v>0</v>
      </c>
      <c r="AM66" s="999">
        <f t="shared" si="66"/>
        <v>0</v>
      </c>
      <c r="AN66" s="999">
        <f t="shared" si="67"/>
        <v>0</v>
      </c>
      <c r="AO66" s="999">
        <f t="shared" si="68"/>
        <v>0</v>
      </c>
      <c r="AP66" s="999">
        <f t="shared" si="69"/>
        <v>0</v>
      </c>
      <c r="AQ66" s="999">
        <f t="shared" si="70"/>
        <v>0</v>
      </c>
      <c r="AR66" s="999">
        <f t="shared" si="71"/>
        <v>0</v>
      </c>
      <c r="AS66" s="999">
        <f t="shared" si="72"/>
        <v>0</v>
      </c>
      <c r="AT66" s="999">
        <f t="shared" si="73"/>
        <v>0</v>
      </c>
      <c r="AU66" s="999">
        <f t="shared" si="74"/>
        <v>0</v>
      </c>
      <c r="AV66" s="999">
        <f t="shared" si="75"/>
        <v>0</v>
      </c>
      <c r="AW66" s="999">
        <f t="shared" si="76"/>
        <v>0</v>
      </c>
      <c r="AX66" s="999">
        <f t="shared" si="77"/>
        <v>0</v>
      </c>
      <c r="AY66" s="999">
        <f t="shared" si="78"/>
        <v>0</v>
      </c>
      <c r="AZ66" s="999">
        <f t="shared" si="79"/>
        <v>0</v>
      </c>
      <c r="BA66" s="181">
        <f t="shared" si="80"/>
        <v>4</v>
      </c>
      <c r="BB66" s="343"/>
      <c r="BC66" s="1002">
        <f t="shared" si="62"/>
        <v>2</v>
      </c>
      <c r="BD66" s="342"/>
      <c r="BE66" s="339"/>
      <c r="BF66" s="175">
        <f t="shared" si="81"/>
        <v>0</v>
      </c>
      <c r="BG66" s="176">
        <f t="shared" si="82"/>
        <v>0</v>
      </c>
      <c r="BH66" s="177">
        <f t="shared" si="83"/>
        <v>0</v>
      </c>
      <c r="BI66" s="178">
        <f t="shared" si="84"/>
        <v>0</v>
      </c>
      <c r="BJ66" s="179">
        <f t="shared" si="85"/>
        <v>0</v>
      </c>
      <c r="BK66" s="180">
        <f t="shared" si="86"/>
        <v>0</v>
      </c>
      <c r="BL66" s="180">
        <f t="shared" si="87"/>
        <v>0</v>
      </c>
      <c r="BM66" s="180">
        <f t="shared" si="88"/>
        <v>0</v>
      </c>
      <c r="BN66" s="180">
        <f t="shared" si="89"/>
        <v>0</v>
      </c>
      <c r="BO66" s="180">
        <f t="shared" si="90"/>
        <v>0</v>
      </c>
      <c r="BP66" s="181">
        <f t="shared" si="91"/>
        <v>0</v>
      </c>
      <c r="BQ66" s="379">
        <f t="shared" si="92"/>
        <v>0</v>
      </c>
      <c r="BR66" s="179">
        <f t="shared" si="93"/>
        <v>0</v>
      </c>
      <c r="BS66" s="180">
        <f t="shared" si="94"/>
        <v>0</v>
      </c>
      <c r="BT66" s="181">
        <f t="shared" si="95"/>
        <v>0</v>
      </c>
      <c r="BU66" s="182">
        <f t="shared" si="96"/>
        <v>0</v>
      </c>
      <c r="BV66" s="175">
        <f t="shared" si="97"/>
        <v>0</v>
      </c>
      <c r="BW66" s="176">
        <f t="shared" si="98"/>
        <v>0</v>
      </c>
      <c r="BX66" s="193">
        <f t="shared" si="99"/>
        <v>0</v>
      </c>
      <c r="BY66" s="194">
        <f t="shared" si="100"/>
        <v>0</v>
      </c>
      <c r="BZ66" s="179">
        <f t="shared" si="101"/>
        <v>0</v>
      </c>
      <c r="CA66" s="180">
        <f t="shared" si="102"/>
        <v>0</v>
      </c>
      <c r="CB66" s="180">
        <f t="shared" si="103"/>
        <v>0</v>
      </c>
      <c r="CC66" s="180">
        <f t="shared" si="104"/>
        <v>0</v>
      </c>
      <c r="CD66" s="180">
        <f t="shared" si="105"/>
        <v>0</v>
      </c>
      <c r="CE66" s="180">
        <f t="shared" si="106"/>
        <v>0</v>
      </c>
      <c r="CF66" s="181">
        <f t="shared" si="107"/>
        <v>0</v>
      </c>
      <c r="CG66" s="195">
        <f t="shared" si="108"/>
        <v>0</v>
      </c>
      <c r="CH66" s="183"/>
      <c r="CI66" s="184"/>
      <c r="CJ66" s="184"/>
      <c r="CK66" s="174">
        <f t="shared" si="109"/>
        <v>0</v>
      </c>
      <c r="CL66" s="356"/>
      <c r="CM66" s="355"/>
      <c r="CN66" s="418">
        <v>0</v>
      </c>
      <c r="CO66" s="424">
        <v>0</v>
      </c>
    </row>
    <row r="67" spans="1:93" s="34" customFormat="1" ht="20.100000000000001" customHeight="1" thickBot="1" x14ac:dyDescent="0.25">
      <c r="A67" s="571" t="s">
        <v>156</v>
      </c>
      <c r="B67" s="569" t="s">
        <v>139</v>
      </c>
      <c r="C67" s="26" t="s">
        <v>3</v>
      </c>
      <c r="D67" s="412" t="s">
        <v>25</v>
      </c>
      <c r="E67" s="441"/>
      <c r="F67" s="476"/>
      <c r="G67" s="412" t="s">
        <v>24</v>
      </c>
      <c r="H67" s="412" t="s">
        <v>26</v>
      </c>
      <c r="I67" s="475" t="s">
        <v>27</v>
      </c>
      <c r="J67" s="475"/>
      <c r="K67" s="412" t="s">
        <v>25</v>
      </c>
      <c r="L67" s="429" t="s">
        <v>25</v>
      </c>
      <c r="M67" s="476"/>
      <c r="N67" s="432"/>
      <c r="O67" s="412" t="s">
        <v>24</v>
      </c>
      <c r="P67" s="412" t="s">
        <v>31</v>
      </c>
      <c r="Q67" s="475" t="s">
        <v>26</v>
      </c>
      <c r="R67" s="475" t="s">
        <v>26</v>
      </c>
      <c r="S67" s="1037" t="s">
        <v>32</v>
      </c>
      <c r="T67" s="434" t="s">
        <v>31</v>
      </c>
      <c r="U67" s="432"/>
      <c r="V67" s="432"/>
      <c r="W67" s="412" t="s">
        <v>31</v>
      </c>
      <c r="X67" s="412" t="s">
        <v>24</v>
      </c>
      <c r="Y67" s="427" t="s">
        <v>26</v>
      </c>
      <c r="Z67" s="480" t="s">
        <v>26</v>
      </c>
      <c r="AA67" s="434" t="s">
        <v>24</v>
      </c>
      <c r="AB67" s="412" t="s">
        <v>24</v>
      </c>
      <c r="AC67" s="475" t="s">
        <v>49</v>
      </c>
      <c r="AD67" s="475"/>
      <c r="AE67" s="412" t="s">
        <v>25</v>
      </c>
      <c r="AF67" s="479"/>
      <c r="AG67" s="479"/>
      <c r="AH67" s="429"/>
      <c r="AI67" s="998">
        <f>COUNTIF($D67:AH67,"D")</f>
        <v>5</v>
      </c>
      <c r="AJ67" s="999">
        <f t="shared" si="63"/>
        <v>4</v>
      </c>
      <c r="AK67" s="999">
        <f t="shared" si="64"/>
        <v>5</v>
      </c>
      <c r="AL67" s="999">
        <f t="shared" si="65"/>
        <v>1</v>
      </c>
      <c r="AM67" s="999">
        <f t="shared" si="66"/>
        <v>0</v>
      </c>
      <c r="AN67" s="999">
        <f t="shared" si="67"/>
        <v>0</v>
      </c>
      <c r="AO67" s="999">
        <f t="shared" si="68"/>
        <v>0</v>
      </c>
      <c r="AP67" s="999">
        <f t="shared" si="69"/>
        <v>3</v>
      </c>
      <c r="AQ67" s="999">
        <f t="shared" si="70"/>
        <v>1</v>
      </c>
      <c r="AR67" s="999">
        <f t="shared" si="71"/>
        <v>0</v>
      </c>
      <c r="AS67" s="999">
        <f t="shared" si="72"/>
        <v>0</v>
      </c>
      <c r="AT67" s="999">
        <f t="shared" si="73"/>
        <v>0</v>
      </c>
      <c r="AU67" s="999">
        <f t="shared" si="74"/>
        <v>0</v>
      </c>
      <c r="AV67" s="999">
        <f t="shared" si="75"/>
        <v>0</v>
      </c>
      <c r="AW67" s="999">
        <f t="shared" si="76"/>
        <v>0</v>
      </c>
      <c r="AX67" s="999">
        <f t="shared" si="77"/>
        <v>0</v>
      </c>
      <c r="AY67" s="999">
        <f t="shared" si="78"/>
        <v>0</v>
      </c>
      <c r="AZ67" s="999">
        <f t="shared" si="79"/>
        <v>0</v>
      </c>
      <c r="BA67" s="181">
        <f t="shared" si="80"/>
        <v>16</v>
      </c>
      <c r="BB67" s="343"/>
      <c r="BC67" s="1002">
        <f t="shared" si="62"/>
        <v>7.5</v>
      </c>
      <c r="BD67" s="342"/>
      <c r="BE67" s="339"/>
      <c r="BF67" s="175">
        <f t="shared" si="81"/>
        <v>0</v>
      </c>
      <c r="BG67" s="176">
        <f t="shared" si="82"/>
        <v>0</v>
      </c>
      <c r="BH67" s="177">
        <f t="shared" si="83"/>
        <v>0</v>
      </c>
      <c r="BI67" s="178">
        <f t="shared" si="84"/>
        <v>0</v>
      </c>
      <c r="BJ67" s="179">
        <f t="shared" si="85"/>
        <v>0</v>
      </c>
      <c r="BK67" s="180">
        <f t="shared" si="86"/>
        <v>1</v>
      </c>
      <c r="BL67" s="180">
        <f t="shared" si="87"/>
        <v>0</v>
      </c>
      <c r="BM67" s="180">
        <f t="shared" si="88"/>
        <v>0</v>
      </c>
      <c r="BN67" s="180">
        <f t="shared" si="89"/>
        <v>0</v>
      </c>
      <c r="BO67" s="180">
        <f t="shared" si="90"/>
        <v>0</v>
      </c>
      <c r="BP67" s="181">
        <f t="shared" si="91"/>
        <v>0</v>
      </c>
      <c r="BQ67" s="379">
        <f t="shared" si="92"/>
        <v>0.5</v>
      </c>
      <c r="BR67" s="179">
        <f t="shared" si="93"/>
        <v>0</v>
      </c>
      <c r="BS67" s="180">
        <f t="shared" si="94"/>
        <v>0</v>
      </c>
      <c r="BT67" s="181">
        <f t="shared" si="95"/>
        <v>0</v>
      </c>
      <c r="BU67" s="182">
        <f t="shared" si="96"/>
        <v>0</v>
      </c>
      <c r="BV67" s="175">
        <f t="shared" si="97"/>
        <v>0</v>
      </c>
      <c r="BW67" s="176">
        <f t="shared" si="98"/>
        <v>0</v>
      </c>
      <c r="BX67" s="193">
        <f t="shared" si="99"/>
        <v>0</v>
      </c>
      <c r="BY67" s="194">
        <f t="shared" si="100"/>
        <v>0</v>
      </c>
      <c r="BZ67" s="179">
        <f t="shared" si="101"/>
        <v>0</v>
      </c>
      <c r="CA67" s="180">
        <f t="shared" si="102"/>
        <v>0</v>
      </c>
      <c r="CB67" s="180">
        <f t="shared" si="103"/>
        <v>0</v>
      </c>
      <c r="CC67" s="180">
        <f t="shared" si="104"/>
        <v>0</v>
      </c>
      <c r="CD67" s="180">
        <f t="shared" si="105"/>
        <v>0</v>
      </c>
      <c r="CE67" s="180">
        <f t="shared" si="106"/>
        <v>0</v>
      </c>
      <c r="CF67" s="181">
        <f t="shared" si="107"/>
        <v>0</v>
      </c>
      <c r="CG67" s="195">
        <f t="shared" si="108"/>
        <v>0</v>
      </c>
      <c r="CH67" s="183"/>
      <c r="CI67" s="184"/>
      <c r="CJ67" s="184"/>
      <c r="CK67" s="174">
        <f t="shared" si="109"/>
        <v>0.5</v>
      </c>
      <c r="CL67" s="356"/>
      <c r="CM67" s="355"/>
      <c r="CN67" s="418">
        <v>2</v>
      </c>
      <c r="CO67" s="424">
        <v>24</v>
      </c>
    </row>
    <row r="68" spans="1:93" s="34" customFormat="1" ht="20.100000000000001" customHeight="1" thickBot="1" x14ac:dyDescent="0.25">
      <c r="A68" s="571" t="s">
        <v>158</v>
      </c>
      <c r="B68" s="569" t="s">
        <v>86</v>
      </c>
      <c r="C68" s="26" t="s">
        <v>3</v>
      </c>
      <c r="D68" s="412" t="s">
        <v>58</v>
      </c>
      <c r="E68" s="441"/>
      <c r="F68" s="476"/>
      <c r="G68" s="412" t="s">
        <v>58</v>
      </c>
      <c r="H68" s="412" t="s">
        <v>25</v>
      </c>
      <c r="I68" s="475"/>
      <c r="J68" s="475"/>
      <c r="K68" s="412" t="s">
        <v>24</v>
      </c>
      <c r="L68" s="429" t="s">
        <v>25</v>
      </c>
      <c r="M68" s="476"/>
      <c r="N68" s="432"/>
      <c r="O68" s="412" t="s">
        <v>24</v>
      </c>
      <c r="P68" s="412" t="s">
        <v>25</v>
      </c>
      <c r="Q68" s="475" t="s">
        <v>31</v>
      </c>
      <c r="R68" s="475"/>
      <c r="S68" s="1037" t="s">
        <v>24</v>
      </c>
      <c r="T68" s="434" t="s">
        <v>25</v>
      </c>
      <c r="U68" s="432"/>
      <c r="V68" s="432"/>
      <c r="W68" s="412" t="s">
        <v>24</v>
      </c>
      <c r="X68" s="412" t="s">
        <v>24</v>
      </c>
      <c r="Y68" s="427"/>
      <c r="Z68" s="480"/>
      <c r="AA68" s="434" t="s">
        <v>24</v>
      </c>
      <c r="AB68" s="412" t="s">
        <v>25</v>
      </c>
      <c r="AC68" s="475" t="s">
        <v>49</v>
      </c>
      <c r="AD68" s="475"/>
      <c r="AE68" s="412" t="s">
        <v>58</v>
      </c>
      <c r="AF68" s="432"/>
      <c r="AG68" s="432"/>
      <c r="AH68" s="429"/>
      <c r="AI68" s="998">
        <f>COUNTIF($D68:AH68,"D")</f>
        <v>6</v>
      </c>
      <c r="AJ68" s="999">
        <f t="shared" si="63"/>
        <v>5</v>
      </c>
      <c r="AK68" s="999">
        <f t="shared" si="64"/>
        <v>0</v>
      </c>
      <c r="AL68" s="999">
        <f t="shared" si="65"/>
        <v>0</v>
      </c>
      <c r="AM68" s="999">
        <f t="shared" si="66"/>
        <v>0</v>
      </c>
      <c r="AN68" s="999">
        <f t="shared" si="67"/>
        <v>0</v>
      </c>
      <c r="AO68" s="999">
        <f t="shared" si="68"/>
        <v>0</v>
      </c>
      <c r="AP68" s="999">
        <f t="shared" si="69"/>
        <v>1</v>
      </c>
      <c r="AQ68" s="999">
        <f t="shared" si="70"/>
        <v>0</v>
      </c>
      <c r="AR68" s="999">
        <f t="shared" si="71"/>
        <v>0</v>
      </c>
      <c r="AS68" s="999">
        <f t="shared" si="72"/>
        <v>0</v>
      </c>
      <c r="AT68" s="999">
        <f t="shared" si="73"/>
        <v>0</v>
      </c>
      <c r="AU68" s="999">
        <f t="shared" si="74"/>
        <v>0</v>
      </c>
      <c r="AV68" s="999">
        <f t="shared" si="75"/>
        <v>0</v>
      </c>
      <c r="AW68" s="999">
        <f t="shared" si="76"/>
        <v>0</v>
      </c>
      <c r="AX68" s="999">
        <f t="shared" si="77"/>
        <v>0</v>
      </c>
      <c r="AY68" s="999">
        <f t="shared" si="78"/>
        <v>0</v>
      </c>
      <c r="AZ68" s="999">
        <f t="shared" si="79"/>
        <v>0</v>
      </c>
      <c r="BA68" s="181">
        <f t="shared" si="80"/>
        <v>11</v>
      </c>
      <c r="BB68" s="343"/>
      <c r="BC68" s="1002">
        <f t="shared" si="62"/>
        <v>5.5</v>
      </c>
      <c r="BD68" s="342"/>
      <c r="BE68" s="339"/>
      <c r="BF68" s="175">
        <f t="shared" si="81"/>
        <v>0</v>
      </c>
      <c r="BG68" s="176">
        <f t="shared" si="82"/>
        <v>0</v>
      </c>
      <c r="BH68" s="177">
        <f t="shared" si="83"/>
        <v>0</v>
      </c>
      <c r="BI68" s="178">
        <f t="shared" si="84"/>
        <v>0</v>
      </c>
      <c r="BJ68" s="179">
        <f t="shared" si="85"/>
        <v>0</v>
      </c>
      <c r="BK68" s="180">
        <f t="shared" si="86"/>
        <v>1</v>
      </c>
      <c r="BL68" s="180">
        <f t="shared" si="87"/>
        <v>0</v>
      </c>
      <c r="BM68" s="180">
        <f t="shared" si="88"/>
        <v>0</v>
      </c>
      <c r="BN68" s="180">
        <f t="shared" si="89"/>
        <v>0</v>
      </c>
      <c r="BO68" s="180">
        <f t="shared" si="90"/>
        <v>0</v>
      </c>
      <c r="BP68" s="181">
        <f t="shared" si="91"/>
        <v>0</v>
      </c>
      <c r="BQ68" s="379">
        <f t="shared" si="92"/>
        <v>0.5</v>
      </c>
      <c r="BR68" s="179">
        <f t="shared" si="93"/>
        <v>0</v>
      </c>
      <c r="BS68" s="180">
        <f t="shared" si="94"/>
        <v>0</v>
      </c>
      <c r="BT68" s="181">
        <f t="shared" si="95"/>
        <v>0</v>
      </c>
      <c r="BU68" s="182">
        <f t="shared" si="96"/>
        <v>0</v>
      </c>
      <c r="BV68" s="175">
        <f t="shared" si="97"/>
        <v>0</v>
      </c>
      <c r="BW68" s="176">
        <f t="shared" si="98"/>
        <v>0</v>
      </c>
      <c r="BX68" s="193">
        <f t="shared" si="99"/>
        <v>0</v>
      </c>
      <c r="BY68" s="194">
        <f t="shared" si="100"/>
        <v>0</v>
      </c>
      <c r="BZ68" s="179">
        <f t="shared" si="101"/>
        <v>0</v>
      </c>
      <c r="CA68" s="180">
        <f t="shared" si="102"/>
        <v>0</v>
      </c>
      <c r="CB68" s="180">
        <f t="shared" si="103"/>
        <v>0</v>
      </c>
      <c r="CC68" s="180">
        <f t="shared" si="104"/>
        <v>0</v>
      </c>
      <c r="CD68" s="180">
        <f t="shared" si="105"/>
        <v>0</v>
      </c>
      <c r="CE68" s="180">
        <f t="shared" si="106"/>
        <v>0</v>
      </c>
      <c r="CF68" s="181">
        <f t="shared" si="107"/>
        <v>0</v>
      </c>
      <c r="CG68" s="195">
        <f t="shared" si="108"/>
        <v>0</v>
      </c>
      <c r="CH68" s="183"/>
      <c r="CI68" s="184"/>
      <c r="CJ68" s="184"/>
      <c r="CK68" s="174">
        <f t="shared" si="109"/>
        <v>0.5</v>
      </c>
      <c r="CL68" s="356"/>
      <c r="CM68" s="355"/>
      <c r="CN68" s="418">
        <v>1</v>
      </c>
      <c r="CO68" s="424">
        <v>12</v>
      </c>
    </row>
    <row r="69" spans="1:93" s="332" customFormat="1" ht="20.100000000000001" customHeight="1" thickBot="1" x14ac:dyDescent="0.25">
      <c r="A69" s="571" t="s">
        <v>160</v>
      </c>
      <c r="B69" s="569" t="s">
        <v>170</v>
      </c>
      <c r="C69" s="26" t="s">
        <v>3</v>
      </c>
      <c r="D69" s="409"/>
      <c r="E69" s="409"/>
      <c r="F69" s="409" t="s">
        <v>37</v>
      </c>
      <c r="G69" s="409" t="s">
        <v>37</v>
      </c>
      <c r="H69" s="409" t="s">
        <v>37</v>
      </c>
      <c r="I69" s="409" t="s">
        <v>37</v>
      </c>
      <c r="J69" s="409" t="s">
        <v>37</v>
      </c>
      <c r="K69" s="409"/>
      <c r="L69" s="409"/>
      <c r="M69" s="409" t="s">
        <v>37</v>
      </c>
      <c r="N69" s="409" t="s">
        <v>37</v>
      </c>
      <c r="O69" s="409" t="s">
        <v>37</v>
      </c>
      <c r="P69" s="409" t="s">
        <v>37</v>
      </c>
      <c r="Q69" s="409" t="s">
        <v>37</v>
      </c>
      <c r="R69" s="409"/>
      <c r="S69" s="1037"/>
      <c r="T69" s="434" t="s">
        <v>37</v>
      </c>
      <c r="U69" s="412" t="s">
        <v>37</v>
      </c>
      <c r="V69" s="412" t="s">
        <v>37</v>
      </c>
      <c r="W69" s="412" t="s">
        <v>37</v>
      </c>
      <c r="X69" s="412" t="s">
        <v>37</v>
      </c>
      <c r="Y69" s="81"/>
      <c r="Z69" s="370"/>
      <c r="AA69" s="434" t="s">
        <v>37</v>
      </c>
      <c r="AB69" s="412" t="s">
        <v>37</v>
      </c>
      <c r="AC69" s="413" t="s">
        <v>37</v>
      </c>
      <c r="AD69" s="413" t="s">
        <v>37</v>
      </c>
      <c r="AE69" s="412" t="s">
        <v>37</v>
      </c>
      <c r="AF69" s="432"/>
      <c r="AG69" s="812"/>
      <c r="AH69" s="429"/>
      <c r="AI69" s="998">
        <f>COUNTIF($D69:AH69,"D")</f>
        <v>0</v>
      </c>
      <c r="AJ69" s="999">
        <f t="shared" si="63"/>
        <v>0</v>
      </c>
      <c r="AK69" s="999">
        <f t="shared" si="64"/>
        <v>0</v>
      </c>
      <c r="AL69" s="999">
        <f t="shared" si="65"/>
        <v>0</v>
      </c>
      <c r="AM69" s="999">
        <f t="shared" si="66"/>
        <v>0</v>
      </c>
      <c r="AN69" s="999">
        <f t="shared" si="67"/>
        <v>0</v>
      </c>
      <c r="AO69" s="999">
        <f t="shared" si="68"/>
        <v>0</v>
      </c>
      <c r="AP69" s="999">
        <f t="shared" si="69"/>
        <v>0</v>
      </c>
      <c r="AQ69" s="999">
        <f t="shared" si="70"/>
        <v>0</v>
      </c>
      <c r="AR69" s="999">
        <f t="shared" si="71"/>
        <v>0</v>
      </c>
      <c r="AS69" s="999">
        <f t="shared" si="72"/>
        <v>0</v>
      </c>
      <c r="AT69" s="999">
        <f t="shared" si="73"/>
        <v>0</v>
      </c>
      <c r="AU69" s="999">
        <f t="shared" si="74"/>
        <v>0</v>
      </c>
      <c r="AV69" s="999">
        <f t="shared" si="75"/>
        <v>20</v>
      </c>
      <c r="AW69" s="999">
        <f t="shared" si="76"/>
        <v>0</v>
      </c>
      <c r="AX69" s="999">
        <f t="shared" si="77"/>
        <v>0</v>
      </c>
      <c r="AY69" s="999">
        <f t="shared" si="78"/>
        <v>0</v>
      </c>
      <c r="AZ69" s="999">
        <f t="shared" si="79"/>
        <v>0</v>
      </c>
      <c r="BA69" s="181">
        <f t="shared" si="80"/>
        <v>20</v>
      </c>
      <c r="BB69" s="343"/>
      <c r="BC69" s="1002">
        <f t="shared" si="62"/>
        <v>10</v>
      </c>
      <c r="BD69" s="342"/>
      <c r="BE69" s="339"/>
      <c r="BF69" s="175">
        <f t="shared" si="81"/>
        <v>0</v>
      </c>
      <c r="BG69" s="176">
        <f t="shared" si="82"/>
        <v>0</v>
      </c>
      <c r="BH69" s="177">
        <f t="shared" si="83"/>
        <v>0</v>
      </c>
      <c r="BI69" s="178">
        <f t="shared" si="84"/>
        <v>0</v>
      </c>
      <c r="BJ69" s="179">
        <f t="shared" si="85"/>
        <v>0</v>
      </c>
      <c r="BK69" s="180">
        <f t="shared" si="86"/>
        <v>0</v>
      </c>
      <c r="BL69" s="180">
        <f t="shared" si="87"/>
        <v>0</v>
      </c>
      <c r="BM69" s="180">
        <f t="shared" si="88"/>
        <v>0</v>
      </c>
      <c r="BN69" s="180">
        <f t="shared" si="89"/>
        <v>0</v>
      </c>
      <c r="BO69" s="180">
        <f t="shared" si="90"/>
        <v>0</v>
      </c>
      <c r="BP69" s="181">
        <f t="shared" si="91"/>
        <v>0</v>
      </c>
      <c r="BQ69" s="379">
        <f t="shared" si="92"/>
        <v>0</v>
      </c>
      <c r="BR69" s="179">
        <f t="shared" si="93"/>
        <v>0</v>
      </c>
      <c r="BS69" s="180">
        <f t="shared" si="94"/>
        <v>0</v>
      </c>
      <c r="BT69" s="181">
        <f t="shared" si="95"/>
        <v>0</v>
      </c>
      <c r="BU69" s="182">
        <f t="shared" si="96"/>
        <v>0</v>
      </c>
      <c r="BV69" s="175">
        <f t="shared" si="97"/>
        <v>0</v>
      </c>
      <c r="BW69" s="176">
        <f t="shared" si="98"/>
        <v>0</v>
      </c>
      <c r="BX69" s="193">
        <f t="shared" si="99"/>
        <v>0</v>
      </c>
      <c r="BY69" s="194">
        <f t="shared" si="100"/>
        <v>0</v>
      </c>
      <c r="BZ69" s="179">
        <f t="shared" si="101"/>
        <v>0</v>
      </c>
      <c r="CA69" s="180">
        <f t="shared" si="102"/>
        <v>0</v>
      </c>
      <c r="CB69" s="180">
        <f t="shared" si="103"/>
        <v>0</v>
      </c>
      <c r="CC69" s="180">
        <f t="shared" si="104"/>
        <v>0</v>
      </c>
      <c r="CD69" s="180">
        <f t="shared" si="105"/>
        <v>0</v>
      </c>
      <c r="CE69" s="180">
        <f t="shared" si="106"/>
        <v>0</v>
      </c>
      <c r="CF69" s="181">
        <f t="shared" si="107"/>
        <v>0</v>
      </c>
      <c r="CG69" s="195">
        <f t="shared" si="108"/>
        <v>0</v>
      </c>
      <c r="CH69" s="183"/>
      <c r="CI69" s="184"/>
      <c r="CJ69" s="184"/>
      <c r="CK69" s="174">
        <f t="shared" si="109"/>
        <v>0</v>
      </c>
      <c r="CL69" s="356"/>
      <c r="CM69" s="355"/>
      <c r="CN69" s="418">
        <v>0</v>
      </c>
      <c r="CO69" s="424">
        <v>0</v>
      </c>
    </row>
    <row r="70" spans="1:93" s="34" customFormat="1" ht="20.100000000000001" customHeight="1" thickBot="1" x14ac:dyDescent="0.25">
      <c r="A70" s="571" t="s">
        <v>162</v>
      </c>
      <c r="B70" s="569" t="s">
        <v>166</v>
      </c>
      <c r="C70" s="26" t="s">
        <v>3</v>
      </c>
      <c r="D70" s="412" t="s">
        <v>25</v>
      </c>
      <c r="E70" s="441"/>
      <c r="F70" s="476" t="s">
        <v>26</v>
      </c>
      <c r="G70" s="412" t="s">
        <v>24</v>
      </c>
      <c r="H70" s="412" t="s">
        <v>25</v>
      </c>
      <c r="I70" s="475"/>
      <c r="J70" s="475"/>
      <c r="K70" s="412" t="s">
        <v>24</v>
      </c>
      <c r="L70" s="429" t="s">
        <v>31</v>
      </c>
      <c r="M70" s="476"/>
      <c r="N70" s="432"/>
      <c r="O70" s="412" t="s">
        <v>24</v>
      </c>
      <c r="P70" s="412" t="s">
        <v>25</v>
      </c>
      <c r="Q70" s="475" t="s">
        <v>57</v>
      </c>
      <c r="R70" s="475"/>
      <c r="S70" s="1037" t="s">
        <v>24</v>
      </c>
      <c r="T70" s="434" t="s">
        <v>25</v>
      </c>
      <c r="U70" s="432"/>
      <c r="V70" s="432"/>
      <c r="W70" s="412" t="s">
        <v>24</v>
      </c>
      <c r="X70" s="412" t="s">
        <v>24</v>
      </c>
      <c r="Y70" s="427"/>
      <c r="Z70" s="480"/>
      <c r="AA70" s="434" t="s">
        <v>24</v>
      </c>
      <c r="AB70" s="412" t="s">
        <v>25</v>
      </c>
      <c r="AC70" s="475" t="s">
        <v>49</v>
      </c>
      <c r="AD70" s="475"/>
      <c r="AE70" s="412" t="s">
        <v>58</v>
      </c>
      <c r="AF70" s="432"/>
      <c r="AG70" s="432"/>
      <c r="AH70" s="429"/>
      <c r="AI70" s="998">
        <f>COUNTIF($D70:AH70,"D")</f>
        <v>7</v>
      </c>
      <c r="AJ70" s="999">
        <f t="shared" si="63"/>
        <v>5</v>
      </c>
      <c r="AK70" s="999">
        <f t="shared" si="64"/>
        <v>1</v>
      </c>
      <c r="AL70" s="999">
        <f t="shared" si="65"/>
        <v>0</v>
      </c>
      <c r="AM70" s="999">
        <f t="shared" si="66"/>
        <v>0</v>
      </c>
      <c r="AN70" s="999">
        <f t="shared" si="67"/>
        <v>0</v>
      </c>
      <c r="AO70" s="999">
        <f t="shared" si="68"/>
        <v>0</v>
      </c>
      <c r="AP70" s="999">
        <f t="shared" si="69"/>
        <v>1</v>
      </c>
      <c r="AQ70" s="999">
        <f t="shared" si="70"/>
        <v>0</v>
      </c>
      <c r="AR70" s="999">
        <f t="shared" si="71"/>
        <v>0</v>
      </c>
      <c r="AS70" s="999">
        <f t="shared" si="72"/>
        <v>0</v>
      </c>
      <c r="AT70" s="999">
        <f t="shared" si="73"/>
        <v>0</v>
      </c>
      <c r="AU70" s="999">
        <f t="shared" si="74"/>
        <v>0</v>
      </c>
      <c r="AV70" s="999">
        <f t="shared" si="75"/>
        <v>0</v>
      </c>
      <c r="AW70" s="999">
        <f t="shared" si="76"/>
        <v>0</v>
      </c>
      <c r="AX70" s="999">
        <f t="shared" si="77"/>
        <v>0</v>
      </c>
      <c r="AY70" s="999">
        <f t="shared" si="78"/>
        <v>0</v>
      </c>
      <c r="AZ70" s="999">
        <f t="shared" si="79"/>
        <v>0</v>
      </c>
      <c r="BA70" s="181">
        <f t="shared" si="80"/>
        <v>13</v>
      </c>
      <c r="BB70" s="343"/>
      <c r="BC70" s="1002">
        <f t="shared" si="62"/>
        <v>6.5</v>
      </c>
      <c r="BD70" s="342"/>
      <c r="BE70" s="339"/>
      <c r="BF70" s="175">
        <f t="shared" si="81"/>
        <v>1</v>
      </c>
      <c r="BG70" s="176">
        <f t="shared" si="82"/>
        <v>0.5</v>
      </c>
      <c r="BH70" s="177">
        <f t="shared" si="83"/>
        <v>4.1666666666666664E-2</v>
      </c>
      <c r="BI70" s="178">
        <f t="shared" si="84"/>
        <v>0.45833333333333331</v>
      </c>
      <c r="BJ70" s="179">
        <f t="shared" si="85"/>
        <v>0</v>
      </c>
      <c r="BK70" s="180">
        <f t="shared" si="86"/>
        <v>1</v>
      </c>
      <c r="BL70" s="180">
        <f t="shared" si="87"/>
        <v>0</v>
      </c>
      <c r="BM70" s="180">
        <f t="shared" si="88"/>
        <v>0</v>
      </c>
      <c r="BN70" s="180">
        <f t="shared" si="89"/>
        <v>0</v>
      </c>
      <c r="BO70" s="180">
        <f t="shared" si="90"/>
        <v>0</v>
      </c>
      <c r="BP70" s="181">
        <f t="shared" si="91"/>
        <v>0</v>
      </c>
      <c r="BQ70" s="379">
        <f t="shared" si="92"/>
        <v>0.5</v>
      </c>
      <c r="BR70" s="179">
        <f t="shared" si="93"/>
        <v>0</v>
      </c>
      <c r="BS70" s="180">
        <f t="shared" si="94"/>
        <v>0</v>
      </c>
      <c r="BT70" s="181">
        <f t="shared" si="95"/>
        <v>0</v>
      </c>
      <c r="BU70" s="182">
        <f t="shared" si="96"/>
        <v>0</v>
      </c>
      <c r="BV70" s="175">
        <f t="shared" si="97"/>
        <v>0</v>
      </c>
      <c r="BW70" s="176">
        <f t="shared" si="98"/>
        <v>0</v>
      </c>
      <c r="BX70" s="193">
        <f t="shared" si="99"/>
        <v>0</v>
      </c>
      <c r="BY70" s="194">
        <f t="shared" si="100"/>
        <v>0</v>
      </c>
      <c r="BZ70" s="179">
        <f t="shared" si="101"/>
        <v>0</v>
      </c>
      <c r="CA70" s="180">
        <f t="shared" si="102"/>
        <v>0</v>
      </c>
      <c r="CB70" s="180">
        <f t="shared" si="103"/>
        <v>0</v>
      </c>
      <c r="CC70" s="180">
        <f t="shared" si="104"/>
        <v>0</v>
      </c>
      <c r="CD70" s="180">
        <f t="shared" si="105"/>
        <v>0</v>
      </c>
      <c r="CE70" s="180">
        <f t="shared" si="106"/>
        <v>0</v>
      </c>
      <c r="CF70" s="181">
        <f t="shared" si="107"/>
        <v>0</v>
      </c>
      <c r="CG70" s="195">
        <f t="shared" si="108"/>
        <v>0</v>
      </c>
      <c r="CH70" s="183"/>
      <c r="CI70" s="184"/>
      <c r="CJ70" s="184"/>
      <c r="CK70" s="174">
        <f t="shared" si="109"/>
        <v>1</v>
      </c>
      <c r="CL70" s="356"/>
      <c r="CM70" s="355"/>
      <c r="CN70" s="418">
        <v>3</v>
      </c>
      <c r="CO70" s="424">
        <v>36</v>
      </c>
    </row>
    <row r="71" spans="1:93" s="34" customFormat="1" ht="20.100000000000001" customHeight="1" thickBot="1" x14ac:dyDescent="0.25">
      <c r="A71" s="571" t="s">
        <v>164</v>
      </c>
      <c r="B71" s="569" t="s">
        <v>115</v>
      </c>
      <c r="C71" s="26" t="s">
        <v>3</v>
      </c>
      <c r="D71" s="409" t="s">
        <v>25</v>
      </c>
      <c r="E71" s="478"/>
      <c r="F71" s="473"/>
      <c r="G71" s="409" t="s">
        <v>24</v>
      </c>
      <c r="H71" s="409" t="s">
        <v>25</v>
      </c>
      <c r="I71" s="471"/>
      <c r="J71" s="471"/>
      <c r="K71" s="409" t="s">
        <v>24</v>
      </c>
      <c r="L71" s="414" t="s">
        <v>25</v>
      </c>
      <c r="M71" s="473"/>
      <c r="N71" s="479"/>
      <c r="O71" s="409" t="s">
        <v>24</v>
      </c>
      <c r="P71" s="409" t="s">
        <v>25</v>
      </c>
      <c r="Q71" s="471"/>
      <c r="R71" s="471"/>
      <c r="S71" s="1036" t="s">
        <v>24</v>
      </c>
      <c r="T71" s="433" t="s">
        <v>25</v>
      </c>
      <c r="U71" s="479"/>
      <c r="V71" s="479"/>
      <c r="W71" s="409" t="s">
        <v>35</v>
      </c>
      <c r="X71" s="409" t="s">
        <v>27</v>
      </c>
      <c r="Y71" s="493"/>
      <c r="Z71" s="477"/>
      <c r="AA71" s="433" t="s">
        <v>24</v>
      </c>
      <c r="AB71" s="409" t="s">
        <v>25</v>
      </c>
      <c r="AC71" s="471" t="s">
        <v>49</v>
      </c>
      <c r="AD71" s="471"/>
      <c r="AE71" s="409" t="s">
        <v>25</v>
      </c>
      <c r="AF71" s="412"/>
      <c r="AG71" s="412"/>
      <c r="AH71" s="414"/>
      <c r="AI71" s="998">
        <f>COUNTIF($D71:AH71,"D")</f>
        <v>5</v>
      </c>
      <c r="AJ71" s="999">
        <f t="shared" si="63"/>
        <v>7</v>
      </c>
      <c r="AK71" s="999">
        <f t="shared" si="64"/>
        <v>0</v>
      </c>
      <c r="AL71" s="999">
        <f t="shared" si="65"/>
        <v>1</v>
      </c>
      <c r="AM71" s="999">
        <f t="shared" si="66"/>
        <v>0</v>
      </c>
      <c r="AN71" s="999">
        <f t="shared" si="67"/>
        <v>0</v>
      </c>
      <c r="AO71" s="999">
        <f t="shared" si="68"/>
        <v>0</v>
      </c>
      <c r="AP71" s="999">
        <f t="shared" si="69"/>
        <v>0</v>
      </c>
      <c r="AQ71" s="999">
        <f t="shared" si="70"/>
        <v>0</v>
      </c>
      <c r="AR71" s="999">
        <f t="shared" si="71"/>
        <v>0</v>
      </c>
      <c r="AS71" s="999">
        <f t="shared" si="72"/>
        <v>0</v>
      </c>
      <c r="AT71" s="999">
        <f t="shared" si="73"/>
        <v>1</v>
      </c>
      <c r="AU71" s="999">
        <f t="shared" si="74"/>
        <v>0</v>
      </c>
      <c r="AV71" s="999">
        <f t="shared" si="75"/>
        <v>0</v>
      </c>
      <c r="AW71" s="999">
        <f t="shared" si="76"/>
        <v>0</v>
      </c>
      <c r="AX71" s="999">
        <f t="shared" si="77"/>
        <v>0</v>
      </c>
      <c r="AY71" s="999">
        <f t="shared" si="78"/>
        <v>0</v>
      </c>
      <c r="AZ71" s="999">
        <f t="shared" si="79"/>
        <v>0</v>
      </c>
      <c r="BA71" s="181">
        <f t="shared" si="80"/>
        <v>13</v>
      </c>
      <c r="BB71" s="343"/>
      <c r="BC71" s="1002">
        <f t="shared" si="62"/>
        <v>6.833333333333333</v>
      </c>
      <c r="BD71" s="342"/>
      <c r="BE71" s="339"/>
      <c r="BF71" s="175">
        <f t="shared" si="81"/>
        <v>0</v>
      </c>
      <c r="BG71" s="176">
        <f t="shared" si="82"/>
        <v>0</v>
      </c>
      <c r="BH71" s="177">
        <f t="shared" si="83"/>
        <v>0</v>
      </c>
      <c r="BI71" s="178">
        <f t="shared" si="84"/>
        <v>0</v>
      </c>
      <c r="BJ71" s="179">
        <f t="shared" si="85"/>
        <v>0</v>
      </c>
      <c r="BK71" s="180">
        <f t="shared" si="86"/>
        <v>1</v>
      </c>
      <c r="BL71" s="180">
        <f t="shared" si="87"/>
        <v>0</v>
      </c>
      <c r="BM71" s="180">
        <f t="shared" si="88"/>
        <v>0</v>
      </c>
      <c r="BN71" s="180">
        <f t="shared" si="89"/>
        <v>0</v>
      </c>
      <c r="BO71" s="180">
        <f t="shared" si="90"/>
        <v>0</v>
      </c>
      <c r="BP71" s="181">
        <f t="shared" si="91"/>
        <v>0</v>
      </c>
      <c r="BQ71" s="379">
        <f t="shared" si="92"/>
        <v>0.5</v>
      </c>
      <c r="BR71" s="179">
        <f t="shared" si="93"/>
        <v>0</v>
      </c>
      <c r="BS71" s="180">
        <f t="shared" si="94"/>
        <v>0</v>
      </c>
      <c r="BT71" s="181">
        <f t="shared" si="95"/>
        <v>0</v>
      </c>
      <c r="BU71" s="182">
        <f t="shared" si="96"/>
        <v>0</v>
      </c>
      <c r="BV71" s="175">
        <f t="shared" si="97"/>
        <v>0</v>
      </c>
      <c r="BW71" s="176">
        <f t="shared" si="98"/>
        <v>0</v>
      </c>
      <c r="BX71" s="193">
        <f t="shared" si="99"/>
        <v>0</v>
      </c>
      <c r="BY71" s="194">
        <f t="shared" si="100"/>
        <v>0</v>
      </c>
      <c r="BZ71" s="179">
        <f t="shared" si="101"/>
        <v>0</v>
      </c>
      <c r="CA71" s="180">
        <f t="shared" si="102"/>
        <v>0</v>
      </c>
      <c r="CB71" s="180">
        <f t="shared" si="103"/>
        <v>0</v>
      </c>
      <c r="CC71" s="180">
        <f t="shared" si="104"/>
        <v>0</v>
      </c>
      <c r="CD71" s="180">
        <f t="shared" si="105"/>
        <v>0</v>
      </c>
      <c r="CE71" s="180">
        <f t="shared" si="106"/>
        <v>0</v>
      </c>
      <c r="CF71" s="181">
        <f t="shared" si="107"/>
        <v>0</v>
      </c>
      <c r="CG71" s="195">
        <f t="shared" si="108"/>
        <v>0</v>
      </c>
      <c r="CH71" s="183"/>
      <c r="CI71" s="184"/>
      <c r="CJ71" s="184"/>
      <c r="CK71" s="174">
        <f t="shared" si="109"/>
        <v>0.5</v>
      </c>
      <c r="CL71" s="356"/>
      <c r="CM71" s="355"/>
      <c r="CN71" s="418">
        <v>1</v>
      </c>
      <c r="CO71" s="424">
        <v>12</v>
      </c>
    </row>
    <row r="72" spans="1:93" s="34" customFormat="1" ht="20.100000000000001" customHeight="1" thickBot="1" x14ac:dyDescent="0.25">
      <c r="A72" s="571" t="s">
        <v>165</v>
      </c>
      <c r="B72" s="569" t="s">
        <v>100</v>
      </c>
      <c r="C72" s="26" t="s">
        <v>3</v>
      </c>
      <c r="D72" s="412" t="s">
        <v>25</v>
      </c>
      <c r="E72" s="441"/>
      <c r="F72" s="534"/>
      <c r="G72" s="412" t="s">
        <v>24</v>
      </c>
      <c r="H72" s="412" t="s">
        <v>25</v>
      </c>
      <c r="I72" s="475"/>
      <c r="J72" s="475"/>
      <c r="K72" s="412" t="s">
        <v>24</v>
      </c>
      <c r="L72" s="429" t="s">
        <v>26</v>
      </c>
      <c r="M72" s="476"/>
      <c r="N72" s="432"/>
      <c r="O72" s="412" t="s">
        <v>24</v>
      </c>
      <c r="P72" s="412" t="s">
        <v>25</v>
      </c>
      <c r="Q72" s="475"/>
      <c r="R72" s="475"/>
      <c r="S72" s="1037" t="s">
        <v>24</v>
      </c>
      <c r="T72" s="434" t="s">
        <v>25</v>
      </c>
      <c r="U72" s="432"/>
      <c r="V72" s="432"/>
      <c r="W72" s="412" t="s">
        <v>24</v>
      </c>
      <c r="X72" s="412" t="s">
        <v>24</v>
      </c>
      <c r="Y72" s="427"/>
      <c r="Z72" s="480"/>
      <c r="AA72" s="434" t="s">
        <v>24</v>
      </c>
      <c r="AB72" s="412" t="s">
        <v>25</v>
      </c>
      <c r="AC72" s="475" t="s">
        <v>49</v>
      </c>
      <c r="AD72" s="475"/>
      <c r="AE72" s="412" t="s">
        <v>25</v>
      </c>
      <c r="AF72" s="432"/>
      <c r="AG72" s="432"/>
      <c r="AH72" s="429"/>
      <c r="AI72" s="998">
        <f>COUNTIF($D72:AH72,"D")</f>
        <v>7</v>
      </c>
      <c r="AJ72" s="999">
        <f t="shared" si="63"/>
        <v>6</v>
      </c>
      <c r="AK72" s="999">
        <f t="shared" si="64"/>
        <v>1</v>
      </c>
      <c r="AL72" s="999">
        <f t="shared" si="65"/>
        <v>0</v>
      </c>
      <c r="AM72" s="999">
        <f t="shared" si="66"/>
        <v>0</v>
      </c>
      <c r="AN72" s="999">
        <f t="shared" si="67"/>
        <v>0</v>
      </c>
      <c r="AO72" s="999">
        <f t="shared" si="68"/>
        <v>0</v>
      </c>
      <c r="AP72" s="999">
        <f t="shared" si="69"/>
        <v>0</v>
      </c>
      <c r="AQ72" s="999">
        <f t="shared" si="70"/>
        <v>0</v>
      </c>
      <c r="AR72" s="999">
        <f t="shared" si="71"/>
        <v>0</v>
      </c>
      <c r="AS72" s="999">
        <f t="shared" si="72"/>
        <v>0</v>
      </c>
      <c r="AT72" s="999">
        <f t="shared" si="73"/>
        <v>0</v>
      </c>
      <c r="AU72" s="999">
        <f t="shared" si="74"/>
        <v>0</v>
      </c>
      <c r="AV72" s="999">
        <f t="shared" si="75"/>
        <v>0</v>
      </c>
      <c r="AW72" s="999">
        <f t="shared" si="76"/>
        <v>0</v>
      </c>
      <c r="AX72" s="999">
        <f t="shared" si="77"/>
        <v>0</v>
      </c>
      <c r="AY72" s="999">
        <f t="shared" si="78"/>
        <v>0</v>
      </c>
      <c r="AZ72" s="999">
        <f t="shared" si="79"/>
        <v>0</v>
      </c>
      <c r="BA72" s="181">
        <f t="shared" si="80"/>
        <v>14</v>
      </c>
      <c r="BB72" s="343"/>
      <c r="BC72" s="1002">
        <f t="shared" si="62"/>
        <v>7</v>
      </c>
      <c r="BD72" s="342"/>
      <c r="BE72" s="339"/>
      <c r="BF72" s="175">
        <f t="shared" si="81"/>
        <v>0</v>
      </c>
      <c r="BG72" s="176">
        <f t="shared" si="82"/>
        <v>0</v>
      </c>
      <c r="BH72" s="177">
        <f t="shared" si="83"/>
        <v>0</v>
      </c>
      <c r="BI72" s="178">
        <f t="shared" si="84"/>
        <v>0</v>
      </c>
      <c r="BJ72" s="179">
        <f t="shared" si="85"/>
        <v>0</v>
      </c>
      <c r="BK72" s="180">
        <f t="shared" si="86"/>
        <v>1</v>
      </c>
      <c r="BL72" s="180">
        <f t="shared" si="87"/>
        <v>0</v>
      </c>
      <c r="BM72" s="180">
        <f t="shared" si="88"/>
        <v>0</v>
      </c>
      <c r="BN72" s="180">
        <f t="shared" si="89"/>
        <v>0</v>
      </c>
      <c r="BO72" s="180">
        <f t="shared" si="90"/>
        <v>0</v>
      </c>
      <c r="BP72" s="181">
        <f t="shared" si="91"/>
        <v>0</v>
      </c>
      <c r="BQ72" s="379">
        <f t="shared" si="92"/>
        <v>0.5</v>
      </c>
      <c r="BR72" s="179">
        <f t="shared" si="93"/>
        <v>0</v>
      </c>
      <c r="BS72" s="180">
        <f t="shared" si="94"/>
        <v>0</v>
      </c>
      <c r="BT72" s="181">
        <f t="shared" si="95"/>
        <v>0</v>
      </c>
      <c r="BU72" s="182">
        <f t="shared" si="96"/>
        <v>0</v>
      </c>
      <c r="BV72" s="175">
        <f t="shared" si="97"/>
        <v>0</v>
      </c>
      <c r="BW72" s="176">
        <f t="shared" si="98"/>
        <v>0</v>
      </c>
      <c r="BX72" s="193">
        <f t="shared" si="99"/>
        <v>0</v>
      </c>
      <c r="BY72" s="194">
        <f t="shared" si="100"/>
        <v>0</v>
      </c>
      <c r="BZ72" s="179">
        <f t="shared" si="101"/>
        <v>0</v>
      </c>
      <c r="CA72" s="180">
        <f t="shared" si="102"/>
        <v>0</v>
      </c>
      <c r="CB72" s="180">
        <f t="shared" si="103"/>
        <v>0</v>
      </c>
      <c r="CC72" s="180">
        <f t="shared" si="104"/>
        <v>0</v>
      </c>
      <c r="CD72" s="180">
        <f t="shared" si="105"/>
        <v>0</v>
      </c>
      <c r="CE72" s="180">
        <f t="shared" si="106"/>
        <v>0</v>
      </c>
      <c r="CF72" s="181">
        <f t="shared" si="107"/>
        <v>0</v>
      </c>
      <c r="CG72" s="195">
        <f t="shared" si="108"/>
        <v>0</v>
      </c>
      <c r="CH72" s="183"/>
      <c r="CI72" s="184"/>
      <c r="CJ72" s="184"/>
      <c r="CK72" s="174">
        <f t="shared" si="109"/>
        <v>0.5</v>
      </c>
      <c r="CL72" s="356"/>
      <c r="CM72" s="355"/>
      <c r="CN72" s="418">
        <v>6</v>
      </c>
      <c r="CO72" s="424">
        <v>72</v>
      </c>
    </row>
    <row r="73" spans="1:93" s="34" customFormat="1" ht="20.100000000000001" customHeight="1" thickBot="1" x14ac:dyDescent="0.25">
      <c r="A73" s="571" t="s">
        <v>167</v>
      </c>
      <c r="B73" s="569" t="s">
        <v>335</v>
      </c>
      <c r="C73" s="26" t="s">
        <v>3</v>
      </c>
      <c r="D73" s="409"/>
      <c r="E73" s="414"/>
      <c r="F73" s="433" t="s">
        <v>37</v>
      </c>
      <c r="G73" s="409" t="s">
        <v>37</v>
      </c>
      <c r="H73" s="409" t="s">
        <v>37</v>
      </c>
      <c r="I73" s="406" t="s">
        <v>37</v>
      </c>
      <c r="J73" s="406" t="s">
        <v>37</v>
      </c>
      <c r="K73" s="409"/>
      <c r="L73" s="414"/>
      <c r="M73" s="433" t="s">
        <v>37</v>
      </c>
      <c r="N73" s="409" t="s">
        <v>37</v>
      </c>
      <c r="O73" s="409" t="s">
        <v>37</v>
      </c>
      <c r="P73" s="409" t="s">
        <v>37</v>
      </c>
      <c r="Q73" s="406" t="s">
        <v>37</v>
      </c>
      <c r="R73" s="406"/>
      <c r="S73" s="1039"/>
      <c r="T73" s="911" t="s">
        <v>37</v>
      </c>
      <c r="U73" s="909" t="s">
        <v>37</v>
      </c>
      <c r="V73" s="909" t="s">
        <v>37</v>
      </c>
      <c r="W73" s="909" t="s">
        <v>37</v>
      </c>
      <c r="X73" s="909" t="s">
        <v>37</v>
      </c>
      <c r="Y73" s="909"/>
      <c r="Z73" s="910"/>
      <c r="AA73" s="911" t="s">
        <v>37</v>
      </c>
      <c r="AB73" s="909" t="s">
        <v>37</v>
      </c>
      <c r="AC73" s="909" t="s">
        <v>37</v>
      </c>
      <c r="AD73" s="909" t="s">
        <v>37</v>
      </c>
      <c r="AE73" s="909" t="s">
        <v>37</v>
      </c>
      <c r="AF73" s="402"/>
      <c r="AG73" s="402"/>
      <c r="AH73" s="910"/>
      <c r="AI73" s="998">
        <f>COUNTIF($D73:AH73,"D")</f>
        <v>0</v>
      </c>
      <c r="AJ73" s="999">
        <f t="shared" si="63"/>
        <v>0</v>
      </c>
      <c r="AK73" s="999">
        <f t="shared" si="64"/>
        <v>0</v>
      </c>
      <c r="AL73" s="999">
        <f t="shared" si="65"/>
        <v>0</v>
      </c>
      <c r="AM73" s="999">
        <f t="shared" si="66"/>
        <v>0</v>
      </c>
      <c r="AN73" s="999">
        <f t="shared" si="67"/>
        <v>0</v>
      </c>
      <c r="AO73" s="999">
        <f t="shared" si="68"/>
        <v>0</v>
      </c>
      <c r="AP73" s="999">
        <f t="shared" si="69"/>
        <v>0</v>
      </c>
      <c r="AQ73" s="999">
        <f t="shared" si="70"/>
        <v>0</v>
      </c>
      <c r="AR73" s="999">
        <f t="shared" si="71"/>
        <v>0</v>
      </c>
      <c r="AS73" s="999">
        <f t="shared" si="72"/>
        <v>0</v>
      </c>
      <c r="AT73" s="999">
        <f t="shared" si="73"/>
        <v>0</v>
      </c>
      <c r="AU73" s="999">
        <f t="shared" si="74"/>
        <v>0</v>
      </c>
      <c r="AV73" s="999">
        <f t="shared" si="75"/>
        <v>20</v>
      </c>
      <c r="AW73" s="999">
        <f t="shared" si="76"/>
        <v>0</v>
      </c>
      <c r="AX73" s="999">
        <f t="shared" si="77"/>
        <v>0</v>
      </c>
      <c r="AY73" s="999">
        <f t="shared" si="78"/>
        <v>0</v>
      </c>
      <c r="AZ73" s="999">
        <f t="shared" si="79"/>
        <v>0</v>
      </c>
      <c r="BA73" s="181">
        <f t="shared" si="80"/>
        <v>20</v>
      </c>
      <c r="BB73" s="343"/>
      <c r="BC73" s="1002">
        <f t="shared" si="62"/>
        <v>10</v>
      </c>
      <c r="BD73" s="342"/>
      <c r="BE73" s="339"/>
      <c r="BF73" s="175">
        <f t="shared" si="81"/>
        <v>0</v>
      </c>
      <c r="BG73" s="176">
        <f t="shared" si="82"/>
        <v>0</v>
      </c>
      <c r="BH73" s="177">
        <f t="shared" si="83"/>
        <v>0</v>
      </c>
      <c r="BI73" s="178">
        <f t="shared" si="84"/>
        <v>0</v>
      </c>
      <c r="BJ73" s="179">
        <f t="shared" si="85"/>
        <v>0</v>
      </c>
      <c r="BK73" s="180">
        <f t="shared" si="86"/>
        <v>0</v>
      </c>
      <c r="BL73" s="180">
        <f t="shared" si="87"/>
        <v>0</v>
      </c>
      <c r="BM73" s="180">
        <f t="shared" si="88"/>
        <v>0</v>
      </c>
      <c r="BN73" s="180">
        <f t="shared" si="89"/>
        <v>0</v>
      </c>
      <c r="BO73" s="180">
        <f t="shared" si="90"/>
        <v>0</v>
      </c>
      <c r="BP73" s="181">
        <f t="shared" si="91"/>
        <v>0</v>
      </c>
      <c r="BQ73" s="379">
        <f t="shared" si="92"/>
        <v>0</v>
      </c>
      <c r="BR73" s="179">
        <f t="shared" si="93"/>
        <v>0</v>
      </c>
      <c r="BS73" s="180">
        <f t="shared" si="94"/>
        <v>0</v>
      </c>
      <c r="BT73" s="181">
        <f t="shared" si="95"/>
        <v>0</v>
      </c>
      <c r="BU73" s="182">
        <f t="shared" si="96"/>
        <v>0</v>
      </c>
      <c r="BV73" s="175">
        <f t="shared" si="97"/>
        <v>0</v>
      </c>
      <c r="BW73" s="176">
        <f t="shared" si="98"/>
        <v>0</v>
      </c>
      <c r="BX73" s="193">
        <f t="shared" si="99"/>
        <v>0</v>
      </c>
      <c r="BY73" s="194">
        <f t="shared" si="100"/>
        <v>0</v>
      </c>
      <c r="BZ73" s="179">
        <f t="shared" si="101"/>
        <v>0</v>
      </c>
      <c r="CA73" s="180">
        <f t="shared" si="102"/>
        <v>0</v>
      </c>
      <c r="CB73" s="180">
        <f t="shared" si="103"/>
        <v>0</v>
      </c>
      <c r="CC73" s="180">
        <f t="shared" si="104"/>
        <v>0</v>
      </c>
      <c r="CD73" s="180">
        <f t="shared" si="105"/>
        <v>0</v>
      </c>
      <c r="CE73" s="180">
        <f t="shared" si="106"/>
        <v>0</v>
      </c>
      <c r="CF73" s="181">
        <f t="shared" si="107"/>
        <v>0</v>
      </c>
      <c r="CG73" s="195">
        <f t="shared" si="108"/>
        <v>0</v>
      </c>
      <c r="CH73" s="183"/>
      <c r="CI73" s="184"/>
      <c r="CJ73" s="184"/>
      <c r="CK73" s="174">
        <f t="shared" si="109"/>
        <v>0</v>
      </c>
      <c r="CL73" s="356"/>
      <c r="CM73" s="355"/>
      <c r="CN73" s="418">
        <v>0</v>
      </c>
      <c r="CO73" s="424">
        <v>0</v>
      </c>
    </row>
    <row r="74" spans="1:93" ht="20.100000000000001" customHeight="1" thickBot="1" x14ac:dyDescent="0.3">
      <c r="A74" s="571" t="s">
        <v>169</v>
      </c>
      <c r="B74" s="569" t="s">
        <v>336</v>
      </c>
      <c r="C74" s="26" t="s">
        <v>3</v>
      </c>
      <c r="D74" s="409" t="s">
        <v>26</v>
      </c>
      <c r="E74" s="478"/>
      <c r="F74" s="473"/>
      <c r="G74" s="409" t="s">
        <v>24</v>
      </c>
      <c r="H74" s="409" t="s">
        <v>31</v>
      </c>
      <c r="I74" s="471"/>
      <c r="J74" s="471"/>
      <c r="K74" s="409" t="s">
        <v>24</v>
      </c>
      <c r="L74" s="414" t="s">
        <v>25</v>
      </c>
      <c r="M74" s="473"/>
      <c r="N74" s="479"/>
      <c r="O74" s="409" t="s">
        <v>24</v>
      </c>
      <c r="P74" s="409" t="s">
        <v>25</v>
      </c>
      <c r="Q74" s="471"/>
      <c r="R74" s="471" t="s">
        <v>50</v>
      </c>
      <c r="S74" s="1036" t="s">
        <v>24</v>
      </c>
      <c r="T74" s="433" t="s">
        <v>25</v>
      </c>
      <c r="U74" s="479"/>
      <c r="V74" s="479"/>
      <c r="W74" s="409" t="s">
        <v>24</v>
      </c>
      <c r="X74" s="409" t="s">
        <v>24</v>
      </c>
      <c r="Y74" s="493"/>
      <c r="Z74" s="477"/>
      <c r="AA74" s="433" t="s">
        <v>24</v>
      </c>
      <c r="AB74" s="409" t="s">
        <v>25</v>
      </c>
      <c r="AC74" s="471" t="s">
        <v>49</v>
      </c>
      <c r="AD74" s="471" t="s">
        <v>27</v>
      </c>
      <c r="AE74" s="409" t="s">
        <v>31</v>
      </c>
      <c r="AF74" s="432"/>
      <c r="AG74" s="432"/>
      <c r="AH74" s="429"/>
      <c r="AI74" s="998">
        <f>COUNTIF($D74:AH74,"D")</f>
        <v>7</v>
      </c>
      <c r="AJ74" s="999">
        <f t="shared" si="63"/>
        <v>4</v>
      </c>
      <c r="AK74" s="999">
        <f t="shared" si="64"/>
        <v>1</v>
      </c>
      <c r="AL74" s="999">
        <f t="shared" si="65"/>
        <v>1</v>
      </c>
      <c r="AM74" s="999">
        <f t="shared" si="66"/>
        <v>0</v>
      </c>
      <c r="AN74" s="999">
        <f t="shared" si="67"/>
        <v>0</v>
      </c>
      <c r="AO74" s="999">
        <f t="shared" si="68"/>
        <v>0</v>
      </c>
      <c r="AP74" s="999">
        <f t="shared" si="69"/>
        <v>2</v>
      </c>
      <c r="AQ74" s="999">
        <f t="shared" si="70"/>
        <v>0</v>
      </c>
      <c r="AR74" s="999">
        <f t="shared" si="71"/>
        <v>0</v>
      </c>
      <c r="AS74" s="999">
        <f t="shared" si="72"/>
        <v>0</v>
      </c>
      <c r="AT74" s="999">
        <f t="shared" si="73"/>
        <v>0</v>
      </c>
      <c r="AU74" s="999">
        <f t="shared" si="74"/>
        <v>0</v>
      </c>
      <c r="AV74" s="999">
        <f t="shared" si="75"/>
        <v>0</v>
      </c>
      <c r="AW74" s="999">
        <f t="shared" si="76"/>
        <v>0</v>
      </c>
      <c r="AX74" s="999">
        <f t="shared" si="77"/>
        <v>0</v>
      </c>
      <c r="AY74" s="999">
        <f t="shared" si="78"/>
        <v>0</v>
      </c>
      <c r="AZ74" s="999">
        <f t="shared" si="79"/>
        <v>0</v>
      </c>
      <c r="BA74" s="181">
        <f t="shared" si="80"/>
        <v>13</v>
      </c>
      <c r="BB74" s="343"/>
      <c r="BC74" s="1002">
        <f t="shared" si="62"/>
        <v>6.5</v>
      </c>
      <c r="BD74" s="342"/>
      <c r="BE74" s="339"/>
      <c r="BF74" s="175">
        <f t="shared" si="81"/>
        <v>0</v>
      </c>
      <c r="BG74" s="176">
        <f t="shared" si="82"/>
        <v>0</v>
      </c>
      <c r="BH74" s="177">
        <f t="shared" si="83"/>
        <v>0</v>
      </c>
      <c r="BI74" s="178">
        <f t="shared" si="84"/>
        <v>0</v>
      </c>
      <c r="BJ74" s="179">
        <f t="shared" si="85"/>
        <v>0</v>
      </c>
      <c r="BK74" s="180">
        <f t="shared" si="86"/>
        <v>1</v>
      </c>
      <c r="BL74" s="180">
        <f t="shared" si="87"/>
        <v>1</v>
      </c>
      <c r="BM74" s="180">
        <f t="shared" si="88"/>
        <v>0</v>
      </c>
      <c r="BN74" s="180">
        <f t="shared" si="89"/>
        <v>0</v>
      </c>
      <c r="BO74" s="180">
        <f t="shared" si="90"/>
        <v>0</v>
      </c>
      <c r="BP74" s="181">
        <f t="shared" si="91"/>
        <v>0</v>
      </c>
      <c r="BQ74" s="379">
        <f t="shared" si="92"/>
        <v>1</v>
      </c>
      <c r="BR74" s="179">
        <f t="shared" si="93"/>
        <v>0</v>
      </c>
      <c r="BS74" s="180">
        <f t="shared" si="94"/>
        <v>0</v>
      </c>
      <c r="BT74" s="181">
        <f t="shared" si="95"/>
        <v>0</v>
      </c>
      <c r="BU74" s="182">
        <f t="shared" si="96"/>
        <v>0</v>
      </c>
      <c r="BV74" s="175">
        <f t="shared" si="97"/>
        <v>0</v>
      </c>
      <c r="BW74" s="176">
        <f t="shared" si="98"/>
        <v>0</v>
      </c>
      <c r="BX74" s="193">
        <f t="shared" si="99"/>
        <v>0</v>
      </c>
      <c r="BY74" s="194">
        <f t="shared" si="100"/>
        <v>0</v>
      </c>
      <c r="BZ74" s="179">
        <f t="shared" si="101"/>
        <v>0</v>
      </c>
      <c r="CA74" s="180">
        <f t="shared" si="102"/>
        <v>0</v>
      </c>
      <c r="CB74" s="180">
        <f t="shared" si="103"/>
        <v>0</v>
      </c>
      <c r="CC74" s="180">
        <f t="shared" si="104"/>
        <v>0</v>
      </c>
      <c r="CD74" s="180">
        <f t="shared" si="105"/>
        <v>0</v>
      </c>
      <c r="CE74" s="180">
        <f t="shared" si="106"/>
        <v>0</v>
      </c>
      <c r="CF74" s="181">
        <f t="shared" si="107"/>
        <v>0</v>
      </c>
      <c r="CG74" s="195">
        <f t="shared" si="108"/>
        <v>0</v>
      </c>
      <c r="CH74" s="183"/>
      <c r="CI74" s="184"/>
      <c r="CJ74" s="184"/>
      <c r="CK74" s="174">
        <f t="shared" si="109"/>
        <v>1</v>
      </c>
      <c r="CL74" s="227"/>
      <c r="CM74" s="354"/>
      <c r="CN74" s="418">
        <v>2</v>
      </c>
      <c r="CO74" s="424">
        <v>24</v>
      </c>
    </row>
    <row r="75" spans="1:93" ht="20.100000000000001" customHeight="1" x14ac:dyDescent="0.25">
      <c r="A75" s="571" t="s">
        <v>325</v>
      </c>
      <c r="B75" s="569" t="s">
        <v>337</v>
      </c>
      <c r="C75" s="26" t="s">
        <v>3</v>
      </c>
      <c r="D75" s="409" t="s">
        <v>25</v>
      </c>
      <c r="E75" s="478"/>
      <c r="F75" s="473"/>
      <c r="G75" s="409" t="s">
        <v>24</v>
      </c>
      <c r="H75" s="409" t="s">
        <v>25</v>
      </c>
      <c r="I75" s="471"/>
      <c r="J75" s="471"/>
      <c r="K75" s="409" t="s">
        <v>24</v>
      </c>
      <c r="L75" s="414" t="s">
        <v>25</v>
      </c>
      <c r="M75" s="473"/>
      <c r="N75" s="479"/>
      <c r="O75" s="409" t="s">
        <v>27</v>
      </c>
      <c r="P75" s="409" t="s">
        <v>25</v>
      </c>
      <c r="Q75" s="471"/>
      <c r="R75" s="471"/>
      <c r="S75" s="1036" t="s">
        <v>24</v>
      </c>
      <c r="T75" s="433" t="s">
        <v>25</v>
      </c>
      <c r="U75" s="479"/>
      <c r="V75" s="479"/>
      <c r="W75" s="409" t="s">
        <v>24</v>
      </c>
      <c r="X75" s="409" t="s">
        <v>27</v>
      </c>
      <c r="Y75" s="493" t="s">
        <v>27</v>
      </c>
      <c r="Z75" s="477"/>
      <c r="AA75" s="433" t="s">
        <v>24</v>
      </c>
      <c r="AB75" s="409" t="s">
        <v>25</v>
      </c>
      <c r="AC75" s="471" t="s">
        <v>49</v>
      </c>
      <c r="AD75" s="471"/>
      <c r="AE75" s="409" t="s">
        <v>25</v>
      </c>
      <c r="AF75" s="412"/>
      <c r="AG75" s="479"/>
      <c r="AH75" s="429"/>
      <c r="AI75" s="998">
        <f>COUNTIF($D75:AH75,"D")</f>
        <v>5</v>
      </c>
      <c r="AJ75" s="999">
        <f t="shared" si="63"/>
        <v>7</v>
      </c>
      <c r="AK75" s="999">
        <f t="shared" si="64"/>
        <v>0</v>
      </c>
      <c r="AL75" s="999">
        <f t="shared" si="65"/>
        <v>3</v>
      </c>
      <c r="AM75" s="999">
        <f t="shared" si="66"/>
        <v>0</v>
      </c>
      <c r="AN75" s="999">
        <f t="shared" si="67"/>
        <v>0</v>
      </c>
      <c r="AO75" s="999">
        <f t="shared" si="68"/>
        <v>0</v>
      </c>
      <c r="AP75" s="999">
        <f t="shared" si="69"/>
        <v>0</v>
      </c>
      <c r="AQ75" s="999">
        <f t="shared" si="70"/>
        <v>0</v>
      </c>
      <c r="AR75" s="999">
        <f t="shared" si="71"/>
        <v>0</v>
      </c>
      <c r="AS75" s="999">
        <f t="shared" si="72"/>
        <v>0</v>
      </c>
      <c r="AT75" s="999">
        <f t="shared" si="73"/>
        <v>0</v>
      </c>
      <c r="AU75" s="999">
        <f t="shared" si="74"/>
        <v>0</v>
      </c>
      <c r="AV75" s="999">
        <f t="shared" si="75"/>
        <v>0</v>
      </c>
      <c r="AW75" s="999">
        <f t="shared" si="76"/>
        <v>0</v>
      </c>
      <c r="AX75" s="999">
        <f t="shared" si="77"/>
        <v>0</v>
      </c>
      <c r="AY75" s="999">
        <f t="shared" si="78"/>
        <v>0</v>
      </c>
      <c r="AZ75" s="999">
        <f t="shared" si="79"/>
        <v>0</v>
      </c>
      <c r="BA75" s="181">
        <f t="shared" si="80"/>
        <v>15</v>
      </c>
      <c r="BB75" s="343"/>
      <c r="BC75" s="1002">
        <f t="shared" si="62"/>
        <v>7.5</v>
      </c>
      <c r="BD75" s="342"/>
      <c r="BE75" s="339"/>
      <c r="BF75" s="175">
        <f t="shared" si="81"/>
        <v>0</v>
      </c>
      <c r="BG75" s="176">
        <f t="shared" si="82"/>
        <v>0</v>
      </c>
      <c r="BH75" s="177">
        <f t="shared" si="83"/>
        <v>0</v>
      </c>
      <c r="BI75" s="178">
        <f t="shared" si="84"/>
        <v>0</v>
      </c>
      <c r="BJ75" s="179">
        <f t="shared" si="85"/>
        <v>0</v>
      </c>
      <c r="BK75" s="180">
        <f t="shared" si="86"/>
        <v>1</v>
      </c>
      <c r="BL75" s="180">
        <f t="shared" si="87"/>
        <v>0</v>
      </c>
      <c r="BM75" s="180">
        <f t="shared" si="88"/>
        <v>0</v>
      </c>
      <c r="BN75" s="180">
        <f t="shared" si="89"/>
        <v>0</v>
      </c>
      <c r="BO75" s="180">
        <f t="shared" si="90"/>
        <v>0</v>
      </c>
      <c r="BP75" s="181">
        <f t="shared" si="91"/>
        <v>0</v>
      </c>
      <c r="BQ75" s="379">
        <f t="shared" si="92"/>
        <v>0.5</v>
      </c>
      <c r="BR75" s="179">
        <f t="shared" si="93"/>
        <v>0</v>
      </c>
      <c r="BS75" s="180">
        <f t="shared" si="94"/>
        <v>0</v>
      </c>
      <c r="BT75" s="181">
        <f t="shared" si="95"/>
        <v>0</v>
      </c>
      <c r="BU75" s="182">
        <f t="shared" si="96"/>
        <v>0</v>
      </c>
      <c r="BV75" s="175">
        <f t="shared" si="97"/>
        <v>0</v>
      </c>
      <c r="BW75" s="176">
        <f t="shared" si="98"/>
        <v>0</v>
      </c>
      <c r="BX75" s="193">
        <f t="shared" si="99"/>
        <v>0</v>
      </c>
      <c r="BY75" s="194">
        <f t="shared" si="100"/>
        <v>0</v>
      </c>
      <c r="BZ75" s="179">
        <f t="shared" si="101"/>
        <v>0</v>
      </c>
      <c r="CA75" s="180">
        <f t="shared" si="102"/>
        <v>0</v>
      </c>
      <c r="CB75" s="180">
        <f t="shared" si="103"/>
        <v>0</v>
      </c>
      <c r="CC75" s="180">
        <f t="shared" si="104"/>
        <v>0</v>
      </c>
      <c r="CD75" s="180">
        <f t="shared" si="105"/>
        <v>0</v>
      </c>
      <c r="CE75" s="180">
        <f t="shared" si="106"/>
        <v>0</v>
      </c>
      <c r="CF75" s="181">
        <f t="shared" si="107"/>
        <v>0</v>
      </c>
      <c r="CG75" s="195">
        <f t="shared" si="108"/>
        <v>0</v>
      </c>
      <c r="CH75" s="183"/>
      <c r="CI75" s="184"/>
      <c r="CJ75" s="184"/>
      <c r="CK75" s="174">
        <f t="shared" si="109"/>
        <v>0.5</v>
      </c>
      <c r="CM75" s="348"/>
      <c r="CN75" s="418">
        <v>1</v>
      </c>
      <c r="CO75" s="424">
        <v>12</v>
      </c>
    </row>
    <row r="76" spans="1:93" x14ac:dyDescent="0.25">
      <c r="BA76" s="28" t="e">
        <f>SUM(#REF!)</f>
        <v>#REF!</v>
      </c>
    </row>
  </sheetData>
  <mergeCells count="12">
    <mergeCell ref="D10:R10"/>
    <mergeCell ref="S10:AH10"/>
    <mergeCell ref="BB10:BC10"/>
    <mergeCell ref="BD10:BU10"/>
    <mergeCell ref="BV10:CG10"/>
    <mergeCell ref="BB11:BC11"/>
    <mergeCell ref="CH11:CK11"/>
    <mergeCell ref="BF11:BI11"/>
    <mergeCell ref="BJ11:BQ11"/>
    <mergeCell ref="BR11:BU11"/>
    <mergeCell ref="BV11:BY11"/>
    <mergeCell ref="BZ11:CG11"/>
  </mergeCells>
  <conditionalFormatting sqref="B6:C6 D13:R28 AC13:AH28 D45:AE58 AF46:AH59 AF61:AH75 AF30:AH44 D30:AE43">
    <cfRule type="cellIs" dxfId="3012" priority="2052" operator="equal">
      <formula>"DC"</formula>
    </cfRule>
    <cfRule type="cellIs" dxfId="3011" priority="2053" operator="equal">
      <formula>"DS"</formula>
    </cfRule>
    <cfRule type="cellIs" dxfId="3010" priority="2054" operator="equal">
      <formula>"FE"</formula>
    </cfRule>
    <cfRule type="cellIs" dxfId="3009" priority="2055" operator="equal">
      <formula>"FES"</formula>
    </cfRule>
    <cfRule type="cellIs" dxfId="3008" priority="2056" operator="equal">
      <formula>"FED"</formula>
    </cfRule>
    <cfRule type="cellIs" dxfId="3007" priority="2057" operator="equal">
      <formula>"FEF"</formula>
    </cfRule>
    <cfRule type="cellIs" dxfId="3006" priority="2058" operator="equal">
      <formula>"B"</formula>
    </cfRule>
    <cfRule type="cellIs" dxfId="3005" priority="2059" operator="equal">
      <formula>"F"</formula>
    </cfRule>
    <cfRule type="cellIs" dxfId="3004" priority="2060" operator="equal">
      <formula>"L"</formula>
    </cfRule>
    <cfRule type="cellIs" dxfId="3003" priority="2061" operator="equal">
      <formula>"SA"</formula>
    </cfRule>
    <cfRule type="cellIs" dxfId="3002" priority="2062" operator="equal">
      <formula>"SE"</formula>
    </cfRule>
    <cfRule type="cellIs" dxfId="3001" priority="2063" operator="equal">
      <formula>"TR"</formula>
    </cfRule>
    <cfRule type="cellIs" dxfId="3000" priority="2064" operator="equal">
      <formula>"NT"</formula>
    </cfRule>
    <cfRule type="cellIs" dxfId="2999" priority="2065" operator="equal">
      <formula>"DT"</formula>
    </cfRule>
    <cfRule type="cellIs" dxfId="2998" priority="2066" operator="equal">
      <formula>"T"</formula>
    </cfRule>
    <cfRule type="cellIs" dxfId="2997" priority="2067" operator="equal">
      <formula>"FOTS"</formula>
    </cfRule>
    <cfRule type="cellIs" dxfId="2996" priority="2068" operator="equal">
      <formula>"DISP"</formula>
    </cfRule>
    <cfRule type="cellIs" dxfId="2995" priority="2069" operator="equal">
      <formula>"FO"</formula>
    </cfRule>
  </conditionalFormatting>
  <conditionalFormatting sqref="D60:AE75">
    <cfRule type="cellIs" dxfId="2994" priority="877" operator="equal">
      <formula>"DC"</formula>
    </cfRule>
    <cfRule type="cellIs" dxfId="2993" priority="878" operator="equal">
      <formula>"DS"</formula>
    </cfRule>
    <cfRule type="cellIs" dxfId="2992" priority="879" operator="equal">
      <formula>"FE"</formula>
    </cfRule>
    <cfRule type="cellIs" dxfId="2991" priority="880" operator="equal">
      <formula>"FES"</formula>
    </cfRule>
    <cfRule type="cellIs" dxfId="2990" priority="881" operator="equal">
      <formula>"FED"</formula>
    </cfRule>
    <cfRule type="cellIs" dxfId="2989" priority="882" operator="equal">
      <formula>"FEF"</formula>
    </cfRule>
    <cfRule type="cellIs" dxfId="2988" priority="883" operator="equal">
      <formula>"B"</formula>
    </cfRule>
    <cfRule type="cellIs" dxfId="2987" priority="884" operator="equal">
      <formula>"F"</formula>
    </cfRule>
    <cfRule type="cellIs" dxfId="2986" priority="885" operator="equal">
      <formula>"L"</formula>
    </cfRule>
    <cfRule type="cellIs" dxfId="2985" priority="886" operator="equal">
      <formula>"SA"</formula>
    </cfRule>
    <cfRule type="cellIs" dxfId="2984" priority="887" operator="equal">
      <formula>"SE"</formula>
    </cfRule>
    <cfRule type="cellIs" dxfId="2983" priority="888" operator="equal">
      <formula>"TR"</formula>
    </cfRule>
    <cfRule type="cellIs" dxfId="2982" priority="889" operator="equal">
      <formula>"NT"</formula>
    </cfRule>
    <cfRule type="cellIs" dxfId="2981" priority="890" operator="equal">
      <formula>"DT"</formula>
    </cfRule>
    <cfRule type="cellIs" dxfId="2980" priority="891" operator="equal">
      <formula>"T"</formula>
    </cfRule>
    <cfRule type="cellIs" dxfId="2979" priority="892" operator="equal">
      <formula>"FOTS"</formula>
    </cfRule>
    <cfRule type="cellIs" dxfId="2978" priority="893" operator="equal">
      <formula>"DISP"</formula>
    </cfRule>
    <cfRule type="cellIs" dxfId="2977" priority="894" operator="equal">
      <formula>"FO"</formula>
    </cfRule>
  </conditionalFormatting>
  <conditionalFormatting sqref="D2:AH2">
    <cfRule type="cellIs" dxfId="2976" priority="2029" operator="lessThan">
      <formula>1</formula>
    </cfRule>
    <cfRule type="cellIs" dxfId="2975" priority="2030" operator="greaterThan">
      <formula>1</formula>
    </cfRule>
    <cfRule type="cellIs" dxfId="2974" priority="2031" operator="equal">
      <formula>1</formula>
    </cfRule>
  </conditionalFormatting>
  <conditionalFormatting sqref="D3:AH4">
    <cfRule type="cellIs" dxfId="2973" priority="2044" operator="lessThan">
      <formula>4</formula>
    </cfRule>
    <cfRule type="cellIs" dxfId="2972" priority="2045" operator="greaterThan">
      <formula>4</formula>
    </cfRule>
    <cfRule type="cellIs" dxfId="2971" priority="2046" operator="equal">
      <formula>4</formula>
    </cfRule>
  </conditionalFormatting>
  <conditionalFormatting sqref="D5:AH5">
    <cfRule type="cellIs" dxfId="2970" priority="2041" operator="lessThan">
      <formula>13</formula>
    </cfRule>
    <cfRule type="cellIs" dxfId="2969" priority="2042" operator="equal">
      <formula>13</formula>
    </cfRule>
    <cfRule type="cellIs" dxfId="2968" priority="2043" operator="greaterThan">
      <formula>13</formula>
    </cfRule>
  </conditionalFormatting>
  <conditionalFormatting sqref="D6:AH6">
    <cfRule type="cellIs" dxfId="2967" priority="2035" operator="lessThan">
      <formula>1</formula>
    </cfRule>
    <cfRule type="cellIs" dxfId="2966" priority="2036" operator="greaterThan">
      <formula>1</formula>
    </cfRule>
    <cfRule type="cellIs" dxfId="2965" priority="2037" operator="equal">
      <formula>1</formula>
    </cfRule>
  </conditionalFormatting>
  <conditionalFormatting sqref="D7:AH7">
    <cfRule type="cellIs" dxfId="2964" priority="2026" operator="lessThan">
      <formula>4</formula>
    </cfRule>
    <cfRule type="cellIs" dxfId="2963" priority="2027" operator="greaterThan">
      <formula>4</formula>
    </cfRule>
    <cfRule type="cellIs" dxfId="2962" priority="2028" operator="equal">
      <formula>4</formula>
    </cfRule>
  </conditionalFormatting>
  <conditionalFormatting sqref="D8:AH8">
    <cfRule type="cellIs" dxfId="2961" priority="2032" operator="lessThan">
      <formula>8</formula>
    </cfRule>
    <cfRule type="cellIs" dxfId="2960" priority="2033" operator="greaterThan">
      <formula>8</formula>
    </cfRule>
    <cfRule type="cellIs" dxfId="2959" priority="2034" operator="equal">
      <formula>8</formula>
    </cfRule>
  </conditionalFormatting>
  <conditionalFormatting sqref="D9:AH9">
    <cfRule type="cellIs" dxfId="2958" priority="2038" operator="lessThan">
      <formula>13</formula>
    </cfRule>
    <cfRule type="cellIs" dxfId="2957" priority="2039" operator="equal">
      <formula>13</formula>
    </cfRule>
    <cfRule type="cellIs" dxfId="2956" priority="2040" operator="greaterThan">
      <formula>13</formula>
    </cfRule>
  </conditionalFormatting>
  <conditionalFormatting sqref="F16:F18">
    <cfRule type="cellIs" dxfId="2955" priority="262" operator="equal">
      <formula>"FO"</formula>
    </cfRule>
  </conditionalFormatting>
  <conditionalFormatting sqref="G16">
    <cfRule type="cellIs" dxfId="2954" priority="261" operator="equal">
      <formula>"FO"</formula>
    </cfRule>
  </conditionalFormatting>
  <conditionalFormatting sqref="G18">
    <cfRule type="cellIs" dxfId="2953" priority="260" operator="equal">
      <formula>"FO"</formula>
    </cfRule>
  </conditionalFormatting>
  <conditionalFormatting sqref="S40:T40">
    <cfRule type="cellIs" dxfId="2952" priority="661" operator="equal">
      <formula>"DC"</formula>
    </cfRule>
    <cfRule type="cellIs" dxfId="2951" priority="662" operator="equal">
      <formula>"DS"</formula>
    </cfRule>
    <cfRule type="cellIs" dxfId="2950" priority="663" operator="equal">
      <formula>"FE"</formula>
    </cfRule>
    <cfRule type="cellIs" dxfId="2949" priority="664" operator="equal">
      <formula>"FES"</formula>
    </cfRule>
    <cfRule type="cellIs" dxfId="2948" priority="665" operator="equal">
      <formula>"FED"</formula>
    </cfRule>
    <cfRule type="cellIs" dxfId="2947" priority="666" operator="equal">
      <formula>"FEF"</formula>
    </cfRule>
    <cfRule type="cellIs" dxfId="2946" priority="667" operator="equal">
      <formula>"B"</formula>
    </cfRule>
    <cfRule type="cellIs" dxfId="2945" priority="668" operator="equal">
      <formula>"F"</formula>
    </cfRule>
    <cfRule type="cellIs" dxfId="2944" priority="669" operator="equal">
      <formula>"L"</formula>
    </cfRule>
    <cfRule type="cellIs" dxfId="2943" priority="670" operator="equal">
      <formula>"SA"</formula>
    </cfRule>
    <cfRule type="cellIs" dxfId="2942" priority="671" operator="equal">
      <formula>"SE"</formula>
    </cfRule>
    <cfRule type="cellIs" dxfId="2941" priority="672" operator="equal">
      <formula>"TR"</formula>
    </cfRule>
    <cfRule type="cellIs" dxfId="2940" priority="673" operator="equal">
      <formula>"NT"</formula>
    </cfRule>
    <cfRule type="cellIs" dxfId="2939" priority="674" operator="equal">
      <formula>"DT"</formula>
    </cfRule>
    <cfRule type="cellIs" dxfId="2938" priority="675" operator="equal">
      <formula>"T"</formula>
    </cfRule>
    <cfRule type="cellIs" dxfId="2937" priority="676" operator="equal">
      <formula>"FOTS"</formula>
    </cfRule>
    <cfRule type="cellIs" dxfId="2936" priority="677" operator="equal">
      <formula>"DISP"</formula>
    </cfRule>
    <cfRule type="cellIs" dxfId="2935" priority="678" operator="equal">
      <formula>"FO"</formula>
    </cfRule>
  </conditionalFormatting>
  <conditionalFormatting sqref="S14:W19">
    <cfRule type="cellIs" dxfId="2934" priority="787" operator="equal">
      <formula>"DC"</formula>
    </cfRule>
    <cfRule type="cellIs" dxfId="2933" priority="788" operator="equal">
      <formula>"DS"</formula>
    </cfRule>
    <cfRule type="cellIs" dxfId="2932" priority="789" operator="equal">
      <formula>"FE"</formula>
    </cfRule>
    <cfRule type="cellIs" dxfId="2931" priority="790" operator="equal">
      <formula>"FES"</formula>
    </cfRule>
    <cfRule type="cellIs" dxfId="2930" priority="791" operator="equal">
      <formula>"FED"</formula>
    </cfRule>
    <cfRule type="cellIs" dxfId="2929" priority="792" operator="equal">
      <formula>"FEF"</formula>
    </cfRule>
    <cfRule type="cellIs" dxfId="2928" priority="793" operator="equal">
      <formula>"B"</formula>
    </cfRule>
    <cfRule type="cellIs" dxfId="2927" priority="794" operator="equal">
      <formula>"F"</formula>
    </cfRule>
    <cfRule type="cellIs" dxfId="2926" priority="795" operator="equal">
      <formula>"L"</formula>
    </cfRule>
    <cfRule type="cellIs" dxfId="2925" priority="796" operator="equal">
      <formula>"SA"</formula>
    </cfRule>
    <cfRule type="cellIs" dxfId="2924" priority="797" operator="equal">
      <formula>"SE"</formula>
    </cfRule>
    <cfRule type="cellIs" dxfId="2923" priority="798" operator="equal">
      <formula>"TR"</formula>
    </cfRule>
    <cfRule type="cellIs" dxfId="2922" priority="799" operator="equal">
      <formula>"NT"</formula>
    </cfRule>
    <cfRule type="cellIs" dxfId="2921" priority="800" operator="equal">
      <formula>"DT"</formula>
    </cfRule>
    <cfRule type="cellIs" dxfId="2920" priority="801" operator="equal">
      <formula>"T"</formula>
    </cfRule>
    <cfRule type="cellIs" dxfId="2919" priority="802" operator="equal">
      <formula>"FOTS"</formula>
    </cfRule>
    <cfRule type="cellIs" dxfId="2918" priority="803" operator="equal">
      <formula>"DISP"</formula>
    </cfRule>
    <cfRule type="cellIs" dxfId="2917" priority="804" operator="equal">
      <formula>"FO"</formula>
    </cfRule>
  </conditionalFormatting>
  <conditionalFormatting sqref="S13:Z13">
    <cfRule type="cellIs" dxfId="2916" priority="1003" operator="equal">
      <formula>"DC"</formula>
    </cfRule>
    <cfRule type="cellIs" dxfId="2915" priority="1004" operator="equal">
      <formula>"DS"</formula>
    </cfRule>
    <cfRule type="cellIs" dxfId="2914" priority="1005" operator="equal">
      <formula>"FE"</formula>
    </cfRule>
    <cfRule type="cellIs" dxfId="2913" priority="1006" operator="equal">
      <formula>"FES"</formula>
    </cfRule>
    <cfRule type="cellIs" dxfId="2912" priority="1007" operator="equal">
      <formula>"FED"</formula>
    </cfRule>
    <cfRule type="cellIs" dxfId="2911" priority="1008" operator="equal">
      <formula>"FEF"</formula>
    </cfRule>
    <cfRule type="cellIs" dxfId="2910" priority="1009" operator="equal">
      <formula>"B"</formula>
    </cfRule>
    <cfRule type="cellIs" dxfId="2909" priority="1010" operator="equal">
      <formula>"F"</formula>
    </cfRule>
    <cfRule type="cellIs" dxfId="2908" priority="1011" operator="equal">
      <formula>"L"</formula>
    </cfRule>
    <cfRule type="cellIs" dxfId="2907" priority="1012" operator="equal">
      <formula>"SA"</formula>
    </cfRule>
    <cfRule type="cellIs" dxfId="2906" priority="1013" operator="equal">
      <formula>"SE"</formula>
    </cfRule>
    <cfRule type="cellIs" dxfId="2905" priority="1014" operator="equal">
      <formula>"TR"</formula>
    </cfRule>
    <cfRule type="cellIs" dxfId="2904" priority="1015" operator="equal">
      <formula>"NT"</formula>
    </cfRule>
    <cfRule type="cellIs" dxfId="2903" priority="1016" operator="equal">
      <formula>"DT"</formula>
    </cfRule>
    <cfRule type="cellIs" dxfId="2902" priority="1017" operator="equal">
      <formula>"T"</formula>
    </cfRule>
    <cfRule type="cellIs" dxfId="2901" priority="1018" operator="equal">
      <formula>"FOTS"</formula>
    </cfRule>
    <cfRule type="cellIs" dxfId="2900" priority="1019" operator="equal">
      <formula>"DISP"</formula>
    </cfRule>
    <cfRule type="cellIs" dxfId="2899" priority="1020" operator="equal">
      <formula>"FO"</formula>
    </cfRule>
  </conditionalFormatting>
  <conditionalFormatting sqref="S20:AB28">
    <cfRule type="cellIs" dxfId="2898" priority="571" operator="equal">
      <formula>"DC"</formula>
    </cfRule>
    <cfRule type="cellIs" dxfId="2897" priority="572" operator="equal">
      <formula>"DS"</formula>
    </cfRule>
    <cfRule type="cellIs" dxfId="2896" priority="573" operator="equal">
      <formula>"FE"</formula>
    </cfRule>
    <cfRule type="cellIs" dxfId="2895" priority="574" operator="equal">
      <formula>"FES"</formula>
    </cfRule>
    <cfRule type="cellIs" dxfId="2894" priority="575" operator="equal">
      <formula>"FED"</formula>
    </cfRule>
    <cfRule type="cellIs" dxfId="2893" priority="576" operator="equal">
      <formula>"FEF"</formula>
    </cfRule>
    <cfRule type="cellIs" dxfId="2892" priority="577" operator="equal">
      <formula>"B"</formula>
    </cfRule>
    <cfRule type="cellIs" dxfId="2891" priority="578" operator="equal">
      <formula>"F"</formula>
    </cfRule>
    <cfRule type="cellIs" dxfId="2890" priority="579" operator="equal">
      <formula>"L"</formula>
    </cfRule>
    <cfRule type="cellIs" dxfId="2889" priority="580" operator="equal">
      <formula>"SA"</formula>
    </cfRule>
    <cfRule type="cellIs" dxfId="2888" priority="581" operator="equal">
      <formula>"SE"</formula>
    </cfRule>
    <cfRule type="cellIs" dxfId="2887" priority="582" operator="equal">
      <formula>"TR"</formula>
    </cfRule>
    <cfRule type="cellIs" dxfId="2886" priority="583" operator="equal">
      <formula>"NT"</formula>
    </cfRule>
    <cfRule type="cellIs" dxfId="2885" priority="584" operator="equal">
      <formula>"DT"</formula>
    </cfRule>
    <cfRule type="cellIs" dxfId="2884" priority="585" operator="equal">
      <formula>"T"</formula>
    </cfRule>
    <cfRule type="cellIs" dxfId="2883" priority="586" operator="equal">
      <formula>"FOTS"</formula>
    </cfRule>
    <cfRule type="cellIs" dxfId="2882" priority="587" operator="equal">
      <formula>"DISP"</formula>
    </cfRule>
    <cfRule type="cellIs" dxfId="2881" priority="588" operator="equal">
      <formula>"FO"</formula>
    </cfRule>
  </conditionalFormatting>
  <conditionalFormatting sqref="X14:Z18">
    <cfRule type="cellIs" dxfId="2880" priority="823" operator="equal">
      <formula>"DC"</formula>
    </cfRule>
    <cfRule type="cellIs" dxfId="2879" priority="824" operator="equal">
      <formula>"DS"</formula>
    </cfRule>
    <cfRule type="cellIs" dxfId="2878" priority="825" operator="equal">
      <formula>"FE"</formula>
    </cfRule>
    <cfRule type="cellIs" dxfId="2877" priority="826" operator="equal">
      <formula>"FES"</formula>
    </cfRule>
    <cfRule type="cellIs" dxfId="2876" priority="827" operator="equal">
      <formula>"FED"</formula>
    </cfRule>
    <cfRule type="cellIs" dxfId="2875" priority="828" operator="equal">
      <formula>"FEF"</formula>
    </cfRule>
    <cfRule type="cellIs" dxfId="2874" priority="829" operator="equal">
      <formula>"B"</formula>
    </cfRule>
    <cfRule type="cellIs" dxfId="2873" priority="830" operator="equal">
      <formula>"F"</formula>
    </cfRule>
    <cfRule type="cellIs" dxfId="2872" priority="831" operator="equal">
      <formula>"L"</formula>
    </cfRule>
    <cfRule type="cellIs" dxfId="2871" priority="832" operator="equal">
      <formula>"SA"</formula>
    </cfRule>
    <cfRule type="cellIs" dxfId="2870" priority="833" operator="equal">
      <formula>"SE"</formula>
    </cfRule>
    <cfRule type="cellIs" dxfId="2869" priority="834" operator="equal">
      <formula>"TR"</formula>
    </cfRule>
    <cfRule type="cellIs" dxfId="2868" priority="835" operator="equal">
      <formula>"NT"</formula>
    </cfRule>
    <cfRule type="cellIs" dxfId="2867" priority="836" operator="equal">
      <formula>"DT"</formula>
    </cfRule>
    <cfRule type="cellIs" dxfId="2866" priority="837" operator="equal">
      <formula>"T"</formula>
    </cfRule>
    <cfRule type="cellIs" dxfId="2865" priority="838" operator="equal">
      <formula>"FOTS"</formula>
    </cfRule>
    <cfRule type="cellIs" dxfId="2864" priority="839" operator="equal">
      <formula>"DISP"</formula>
    </cfRule>
    <cfRule type="cellIs" dxfId="2863" priority="840" operator="equal">
      <formula>"FO"</formula>
    </cfRule>
  </conditionalFormatting>
  <conditionalFormatting sqref="X17:AB19">
    <cfRule type="cellIs" dxfId="2862" priority="859" operator="equal">
      <formula>"DC"</formula>
    </cfRule>
    <cfRule type="cellIs" dxfId="2861" priority="860" operator="equal">
      <formula>"DS"</formula>
    </cfRule>
    <cfRule type="cellIs" dxfId="2860" priority="861" operator="equal">
      <formula>"FE"</formula>
    </cfRule>
    <cfRule type="cellIs" dxfId="2859" priority="862" operator="equal">
      <formula>"FES"</formula>
    </cfRule>
    <cfRule type="cellIs" dxfId="2858" priority="863" operator="equal">
      <formula>"FED"</formula>
    </cfRule>
    <cfRule type="cellIs" dxfId="2857" priority="864" operator="equal">
      <formula>"FEF"</formula>
    </cfRule>
    <cfRule type="cellIs" dxfId="2856" priority="865" operator="equal">
      <formula>"B"</formula>
    </cfRule>
    <cfRule type="cellIs" dxfId="2855" priority="866" operator="equal">
      <formula>"F"</formula>
    </cfRule>
    <cfRule type="cellIs" dxfId="2854" priority="867" operator="equal">
      <formula>"L"</formula>
    </cfRule>
    <cfRule type="cellIs" dxfId="2853" priority="868" operator="equal">
      <formula>"SA"</formula>
    </cfRule>
    <cfRule type="cellIs" dxfId="2852" priority="869" operator="equal">
      <formula>"SE"</formula>
    </cfRule>
    <cfRule type="cellIs" dxfId="2851" priority="870" operator="equal">
      <formula>"TR"</formula>
    </cfRule>
    <cfRule type="cellIs" dxfId="2850" priority="871" operator="equal">
      <formula>"NT"</formula>
    </cfRule>
    <cfRule type="cellIs" dxfId="2849" priority="872" operator="equal">
      <formula>"DT"</formula>
    </cfRule>
    <cfRule type="cellIs" dxfId="2848" priority="873" operator="equal">
      <formula>"T"</formula>
    </cfRule>
    <cfRule type="cellIs" dxfId="2847" priority="874" operator="equal">
      <formula>"FOTS"</formula>
    </cfRule>
    <cfRule type="cellIs" dxfId="2846" priority="875" operator="equal">
      <formula>"DISP"</formula>
    </cfRule>
    <cfRule type="cellIs" dxfId="2845" priority="876" operator="equal">
      <formula>"FO"</formula>
    </cfRule>
  </conditionalFormatting>
  <conditionalFormatting sqref="AA13:AB18">
    <cfRule type="cellIs" dxfId="2844" priority="841" operator="equal">
      <formula>"DC"</formula>
    </cfRule>
    <cfRule type="cellIs" dxfId="2843" priority="842" operator="equal">
      <formula>"DS"</formula>
    </cfRule>
    <cfRule type="cellIs" dxfId="2842" priority="843" operator="equal">
      <formula>"FE"</formula>
    </cfRule>
    <cfRule type="cellIs" dxfId="2841" priority="844" operator="equal">
      <formula>"FES"</formula>
    </cfRule>
    <cfRule type="cellIs" dxfId="2840" priority="845" operator="equal">
      <formula>"FED"</formula>
    </cfRule>
    <cfRule type="cellIs" dxfId="2839" priority="846" operator="equal">
      <formula>"FEF"</formula>
    </cfRule>
    <cfRule type="cellIs" dxfId="2838" priority="847" operator="equal">
      <formula>"B"</formula>
    </cfRule>
    <cfRule type="cellIs" dxfId="2837" priority="848" operator="equal">
      <formula>"F"</formula>
    </cfRule>
    <cfRule type="cellIs" dxfId="2836" priority="849" operator="equal">
      <formula>"L"</formula>
    </cfRule>
    <cfRule type="cellIs" dxfId="2835" priority="850" operator="equal">
      <formula>"SA"</formula>
    </cfRule>
    <cfRule type="cellIs" dxfId="2834" priority="851" operator="equal">
      <formula>"SE"</formula>
    </cfRule>
    <cfRule type="cellIs" dxfId="2833" priority="852" operator="equal">
      <formula>"TR"</formula>
    </cfRule>
    <cfRule type="cellIs" dxfId="2832" priority="853" operator="equal">
      <formula>"NT"</formula>
    </cfRule>
    <cfRule type="cellIs" dxfId="2831" priority="854" operator="equal">
      <formula>"DT"</formula>
    </cfRule>
    <cfRule type="cellIs" dxfId="2830" priority="855" operator="equal">
      <formula>"T"</formula>
    </cfRule>
    <cfRule type="cellIs" dxfId="2829" priority="856" operator="equal">
      <formula>"FOTS"</formula>
    </cfRule>
    <cfRule type="cellIs" dxfId="2828" priority="857" operator="equal">
      <formula>"DISP"</formula>
    </cfRule>
    <cfRule type="cellIs" dxfId="2827" priority="858" operator="equal">
      <formula>"FO"</formula>
    </cfRule>
  </conditionalFormatting>
  <conditionalFormatting sqref="AC40:AD40">
    <cfRule type="cellIs" dxfId="2826" priority="643" operator="equal">
      <formula>"DC"</formula>
    </cfRule>
    <cfRule type="cellIs" dxfId="2825" priority="644" operator="equal">
      <formula>"DS"</formula>
    </cfRule>
    <cfRule type="cellIs" dxfId="2824" priority="645" operator="equal">
      <formula>"FE"</formula>
    </cfRule>
    <cfRule type="cellIs" dxfId="2823" priority="646" operator="equal">
      <formula>"FES"</formula>
    </cfRule>
    <cfRule type="cellIs" dxfId="2822" priority="647" operator="equal">
      <formula>"FED"</formula>
    </cfRule>
    <cfRule type="cellIs" dxfId="2821" priority="648" operator="equal">
      <formula>"FEF"</formula>
    </cfRule>
    <cfRule type="cellIs" dxfId="2820" priority="649" operator="equal">
      <formula>"B"</formula>
    </cfRule>
    <cfRule type="cellIs" dxfId="2819" priority="650" operator="equal">
      <formula>"F"</formula>
    </cfRule>
    <cfRule type="cellIs" dxfId="2818" priority="651" operator="equal">
      <formula>"L"</formula>
    </cfRule>
    <cfRule type="cellIs" dxfId="2817" priority="652" operator="equal">
      <formula>"SA"</formula>
    </cfRule>
    <cfRule type="cellIs" dxfId="2816" priority="653" operator="equal">
      <formula>"SE"</formula>
    </cfRule>
    <cfRule type="cellIs" dxfId="2815" priority="654" operator="equal">
      <formula>"TR"</formula>
    </cfRule>
    <cfRule type="cellIs" dxfId="2814" priority="655" operator="equal">
      <formula>"NT"</formula>
    </cfRule>
    <cfRule type="cellIs" dxfId="2813" priority="656" operator="equal">
      <formula>"DT"</formula>
    </cfRule>
    <cfRule type="cellIs" dxfId="2812" priority="657" operator="equal">
      <formula>"T"</formula>
    </cfRule>
    <cfRule type="cellIs" dxfId="2811" priority="658" operator="equal">
      <formula>"FOTS"</formula>
    </cfRule>
    <cfRule type="cellIs" dxfId="2810" priority="659" operator="equal">
      <formula>"DISP"</formula>
    </cfRule>
    <cfRule type="cellIs" dxfId="2809" priority="660" operator="equal">
      <formula>"FO"</formula>
    </cfRule>
  </conditionalFormatting>
  <conditionalFormatting sqref="BB13:BB75">
    <cfRule type="cellIs" dxfId="2808" priority="2051" operator="greaterThan">
      <formula>0</formula>
    </cfRule>
  </conditionalFormatting>
  <conditionalFormatting sqref="BC13:BC75">
    <cfRule type="cellIs" dxfId="2807" priority="2047" operator="between">
      <formula>#REF!-(12/24)</formula>
      <formula>#REF!+(12/24)</formula>
    </cfRule>
    <cfRule type="cellIs" dxfId="2806" priority="2048" operator="greaterThanOrEqual">
      <formula>#REF!+(12/24)</formula>
    </cfRule>
    <cfRule type="cellIs" dxfId="2805" priority="2049" operator="greaterThan">
      <formula>#REF!+(6/24)</formula>
    </cfRule>
    <cfRule type="cellIs" dxfId="2804" priority="2050" operator="lessThan">
      <formula>#REF!-(12/24)</formula>
    </cfRule>
  </conditionalFormatting>
  <pageMargins left="0.25" right="0.25" top="0.75" bottom="0.75" header="0.3" footer="0.3"/>
  <pageSetup paperSize="9" scale="13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146C-925A-43E4-857A-947E1EEB5D42}">
  <sheetPr>
    <pageSetUpPr fitToPage="1"/>
  </sheetPr>
  <dimension ref="A1:CP77"/>
  <sheetViews>
    <sheetView zoomScale="60" zoomScaleNormal="60" workbookViewId="0">
      <pane ySplit="12" topLeftCell="A17" activePane="bottomLeft" state="frozen"/>
      <selection activeCell="S85" sqref="S85:AH85"/>
      <selection pane="bottomLeft" activeCell="B19" sqref="B19:B20"/>
    </sheetView>
  </sheetViews>
  <sheetFormatPr defaultRowHeight="15" x14ac:dyDescent="0.25"/>
  <cols>
    <col min="1" max="1" width="11.42578125" style="28" customWidth="1"/>
    <col min="2" max="2" width="25" style="28" customWidth="1"/>
    <col min="3" max="3" width="15.85546875" style="28" customWidth="1"/>
    <col min="4" max="35" width="5.85546875" style="30" customWidth="1"/>
    <col min="36" max="42" width="5.85546875" style="28" customWidth="1"/>
    <col min="43" max="53" width="5.85546875" style="30" customWidth="1"/>
    <col min="54" max="54" width="9.85546875" style="28" customWidth="1"/>
    <col min="55" max="56" width="9.85546875" style="31" customWidth="1"/>
    <col min="57" max="57" width="9.85546875" style="32" customWidth="1"/>
    <col min="58" max="58" width="9.85546875" style="33" customWidth="1"/>
    <col min="59" max="74" width="9.85546875" style="32" customWidth="1"/>
    <col min="75" max="76" width="8.7109375" style="34"/>
    <col min="92" max="92" width="14.140625" customWidth="1"/>
    <col min="93" max="94" width="14.42578125" customWidth="1"/>
  </cols>
  <sheetData>
    <row r="1" spans="1:94" x14ac:dyDescent="0.25">
      <c r="A1" s="28" t="s">
        <v>365</v>
      </c>
      <c r="D1" s="1145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216"/>
      <c r="T1" s="1217"/>
      <c r="U1" s="1217"/>
      <c r="V1" s="1217"/>
      <c r="W1" s="1217"/>
      <c r="X1" s="1217"/>
      <c r="Y1" s="1217"/>
      <c r="Z1" s="1217"/>
      <c r="AA1" s="1217"/>
      <c r="AB1" s="1217"/>
      <c r="AC1" s="1217"/>
      <c r="AD1" s="1217"/>
      <c r="AE1" s="1217"/>
      <c r="AF1" s="1217"/>
      <c r="AG1" s="1217"/>
      <c r="AH1" s="1217"/>
      <c r="AI1" s="1236"/>
    </row>
    <row r="2" spans="1:94" ht="17.100000000000001" customHeight="1" x14ac:dyDescent="0.25">
      <c r="A2" s="509" t="s">
        <v>0</v>
      </c>
      <c r="B2" s="577" t="s">
        <v>1</v>
      </c>
      <c r="C2" s="35">
        <v>1</v>
      </c>
      <c r="D2" s="1147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1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1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1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2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2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1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1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2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2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1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1</v>
      </c>
      <c r="R2" s="943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2</v>
      </c>
      <c r="S2" s="1218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1215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2</v>
      </c>
      <c r="U2" s="1215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1</v>
      </c>
      <c r="V2" s="1215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1215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1</v>
      </c>
      <c r="X2" s="1215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1</v>
      </c>
      <c r="Y2" s="1215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1</v>
      </c>
      <c r="Z2" s="1215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1</v>
      </c>
      <c r="AA2" s="1215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2</v>
      </c>
      <c r="AB2" s="1215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2</v>
      </c>
      <c r="AC2" s="1215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2</v>
      </c>
      <c r="AD2" s="1215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1</v>
      </c>
      <c r="AE2" s="1215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1</v>
      </c>
      <c r="AF2" s="1215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2</v>
      </c>
      <c r="AG2" s="1215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2</v>
      </c>
      <c r="AH2" s="1229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2</v>
      </c>
      <c r="AI2" s="1237">
        <f>COUNTIF(AI$13:AI$14,"D")+COUNTIF(AI$13:AI$14,"DTS")+COUNTIF(AI$13:AI$14,"DTS1")+COUNTIF(AI$30:AI$31,"D")+COUNTIF(AI$30:AI$31,"DTS")+COUNTIF(AI$30:AI$31,"DTS1")+COUNTIF(AI$45:AI$45,"D")+COUNTIF(AI$45:AI$45,"DTS")+COUNTIF(AI$45:AI$45,"DTS1")+COUNTIF(AI$60:AI$60,"D")+COUNTIF(AI$60:AI$60,"DTS")+COUNTIF(AI$60:AI$60,"DTS1")+COUNTIF(AI$13:AI$14,"DT")+COUNTIF(AI$30:AI$31,"DT")+COUNTIF(AI$45:AI$45,"DT")+COUNTIF(AI$60:AI$60,"DT")+COUNTIF(AI$13:AI$14,"DTSDS")+COUNTIF(AI$13:AI$14,"DTSDS1")+COUNTIF(AI$30:AI$31,"DTSDS")+COUNTIF(AI$30:AI$31,"DTSDS1")+COUNTIF(AI$45:AI$45,"DTSDS")+COUNTIF(AI$45:AI$45,"DTSDS1")+COUNTIF(AI$60:AI$60,"DTSDS")+COUNTIF(AI$60:AI$60,"DTSDS1")+COUNTIF(AI$13:AI$14,"DTS5S")+COUNTIF(AI$13:AI$14,"DTS5S1")+COUNTIF(AI$30:AI$31,"DTS5S")+COUNTIF(AI$30:AI$31,"DTS5S1")+COUNTIF(AI$45:AI$45,"DTS5S")+COUNTIF(AI$45:AI$45,"DTS5S1")+COUNTIF(AI$60:AI$60,"DTS5S")+COUNTIF(AI$60:AI$60,"DTS5S1")+COUNTIF(AI$13:AI$14,"S")+COUNTIF(AI$30,"S")+COUNTIF(AI$45:AI$45,"S")+COUNTIF(AI$60:AI$60,"S")+COUNTIF(AI$13:AI$14,"DTS4S")+COUNTIF(AI$13:AI$14,"DTS4S1")+COUNTIF(AI$30:AI$31,"DTS4S")+COUNTIF(AI$30:AI$31,"DTS4S1")+COUNTIF(AI$45:AI$45,"DTS4S")+COUNTIF(AI$45:AI$45,"DTS4S1")+COUNTIF(AI$60:AI$60,"DTS4S")+COUNTIF(AI$60:AI$60,"DTS4S1")</f>
        <v>2</v>
      </c>
      <c r="AJ2" s="12"/>
      <c r="AK2" s="36"/>
      <c r="AL2" s="36"/>
      <c r="AM2" s="36"/>
      <c r="AN2" s="36"/>
      <c r="AO2" s="36"/>
      <c r="AP2" s="36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6"/>
      <c r="BC2" s="593">
        <f>12/24</f>
        <v>0.5</v>
      </c>
      <c r="BD2" s="579"/>
      <c r="BE2" s="578"/>
      <c r="BF2" s="38"/>
      <c r="BG2" s="578"/>
      <c r="BH2" s="578"/>
      <c r="BI2" s="578"/>
      <c r="BJ2" s="578"/>
      <c r="BK2" s="578"/>
      <c r="BL2" s="578"/>
      <c r="BM2" s="578"/>
      <c r="BN2" s="578"/>
      <c r="BO2" s="578"/>
      <c r="BP2" s="578"/>
      <c r="BQ2" s="578"/>
      <c r="BR2" s="578"/>
      <c r="BS2" s="578"/>
      <c r="BT2" s="578"/>
      <c r="BU2" s="578"/>
      <c r="BV2" s="578"/>
    </row>
    <row r="3" spans="1:94" ht="17.100000000000001" customHeight="1" x14ac:dyDescent="0.25">
      <c r="A3" s="510"/>
      <c r="B3" s="578" t="s">
        <v>2</v>
      </c>
      <c r="C3" s="35">
        <v>4</v>
      </c>
      <c r="D3" s="1148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$65,"D")+COUNTIF(D$61:D$65,"DT")+COUNTIF(D$61:D$65,"DTS")+COUNTIF(D$61:D$65,"DTS1")+COUNTIF(D$61:D$65,"DTSDS")+COUNTIF(D$61:D$65,"DTSDS1")+COUNTIF(D$61:D$65,"DTS5S")+COUNTIF(D$61:D$65,"DTS5S1")+COUNTIF(D$61:D$65,"S")+COUNTIF(D$61:D$65,"DTS4S")+COUNTIF(D$61:D$65,"DTS4S1")</f>
        <v>6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$65,"D")+COUNTIF(E$61:E$65,"DT")+COUNTIF(E$61:E$65,"DTS")+COUNTIF(E$61:E$65,"DTS1")+COUNTIF(E$61:E$65,"DTSDS")+COUNTIF(E$61:E$65,"DTSDS1")+COUNTIF(E$61:E$65,"DTS5S")+COUNTIF(E$61:E$65,"DTS5S1")+COUNTIF(E$61:E$65,"S")+COUNTIF(E$61:E$65,"DTS4S")+COUNTIF(E$61:E$65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$65,"D")+COUNTIF(F$61:F$65,"DT")+COUNTIF(F$61:F$65,"DTS")+COUNTIF(F$61:F$65,"DTS1")+COUNTIF(F$61:F$65,"DTSDS")+COUNTIF(F$61:F$65,"DTSDS1")+COUNTIF(F$61:F$65,"DTS5S")+COUNTIF(F$61:F$65,"DTS5S1")+COUNTIF(F$61:F$65,"S")+COUNTIF(F$61:F$65,"DTS4S")+COUNTIF(F$61:F$65,"DTS4S1")</f>
        <v>3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$65,"D")+COUNTIF(G$61:G$65,"DT")+COUNTIF(G$61:G$65,"DTS")+COUNTIF(G$61:G$65,"DTS1")+COUNTIF(G$61:G$65,"DTSDS")+COUNTIF(G$61:G$65,"DTSDS1")+COUNTIF(G$61:G$65,"DTS5S")+COUNTIF(G$61:G$65,"DTS5S1")+COUNTIF(G$61:G$65,"S")+COUNTIF(G$61:G$65,"DTS4S")+COUNTIF(G$61:G$65,"DTS4S1")</f>
        <v>4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$65,"D")+COUNTIF(H$61:H$65,"DT")+COUNTIF(H$61:H$65,"DTS")+COUNTIF(H$61:H$65,"DTS1")+COUNTIF(H$61:H$65,"DTSDS")+COUNTIF(H$61:H$65,"DTSDS1")+COUNTIF(H$61:H$65,"DTS5S")+COUNTIF(H$61:H$65,"DTS5S1")+COUNTIF(H$61:H$65,"S")+COUNTIF(H$61:H$65,"DTS4S")+COUNTIF(H$61:H$65,"DTS4S1")</f>
        <v>3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$65,"D")+COUNTIF(I$61:I$65,"DT")+COUNTIF(I$61:I$65,"DTS")+COUNTIF(I$61:I$65,"DTS1")+COUNTIF(I$61:I$65,"DTSDS")+COUNTIF(I$61:I$65,"DTSDS1")+COUNTIF(I$61:I$65,"DTS5S")+COUNTIF(I$61:I$65,"DTS5S1")+COUNTIF(I$61:I$65,"S")+COUNTIF(I$61:I$65,"DTS4S")+COUNTIF(I$61:I$65,"DTS4S1")</f>
        <v>4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$65,"D")+COUNTIF(J$61:J$65,"DT")+COUNTIF(J$61:J$65,"DTS")+COUNTIF(J$61:J$65,"DTS1")+COUNTIF(J$61:J$65,"DTSDS")+COUNTIF(J$61:J$65,"DTSDS1")+COUNTIF(J$61:J$65,"DTS5S")+COUNTIF(J$61:J$65,"DTS5S1")+COUNTIF(J$61:J$65,"S")+COUNTIF(J$61:J$65,"DTS4S")+COUNTIF(J$61:J$65,"DTS4S1")</f>
        <v>4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$65,"D")+COUNTIF(K$61:K$65,"DT")+COUNTIF(K$61:K$65,"DTS")+COUNTIF(K$61:K$65,"DTS1")+COUNTIF(K$61:K$65,"DTSDS")+COUNTIF(K$61:K$65,"DTSDS1")+COUNTIF(K$61:K$65,"DTS5S")+COUNTIF(K$61:K$65,"DTS5S1")+COUNTIF(K$61:K$65,"S")+COUNTIF(K$61:K$65,"DTS4S")+COUNTIF(K$61:K$65,"DTS4S1")</f>
        <v>3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$65,"D")+COUNTIF(L$61:L$65,"DT")+COUNTIF(L$61:L$65,"DTS")+COUNTIF(L$61:L$65,"DTS1")+COUNTIF(L$61:L$65,"DTSDS")+COUNTIF(L$61:L$65,"DTSDS1")+COUNTIF(L$61:L$65,"DTS5S")+COUNTIF(L$61:L$65,"DTS5S1")+COUNTIF(L$61:L$65,"S")+COUNTIF(L$61:L$65,"DTS4S")+COUNTIF(L$61:L$65,"DTS4S1")</f>
        <v>7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$65,"D")+COUNTIF(M$61:M$65,"DT")+COUNTIF(M$61:M$65,"DTS")+COUNTIF(M$61:M$65,"DTS1")+COUNTIF(M$61:M$65,"DTSDS")+COUNTIF(M$61:M$65,"DTSDS1")+COUNTIF(M$61:M$65,"DTS5S")+COUNTIF(M$61:M$65,"DTS5S1")+COUNTIF(M$61:M$65,"S")+COUNTIF(M$61:M$65,"DTS4S")+COUNTIF(M$61:M$65,"DTS4S1")</f>
        <v>5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$65,"D")+COUNTIF(N$61:N$65,"DT")+COUNTIF(N$61:N$65,"DTS")+COUNTIF(N$61:N$65,"DTS1")+COUNTIF(N$61:N$65,"DTSDS")+COUNTIF(N$61:N$65,"DTSDS1")+COUNTIF(N$61:N$65,"DTS5S")+COUNTIF(N$61:N$65,"DTS5S1")+COUNTIF(N$61:N$65,"S")+COUNTIF(N$61:N$65,"DTS4S")+COUNTIF(N$61:N$65,"DTS4S1")</f>
        <v>3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$65,"D")+COUNTIF(O$61:O$65,"DT")+COUNTIF(O$61:O$65,"DTS")+COUNTIF(O$61:O$65,"DTS1")+COUNTIF(O$61:O$65,"DTSDS")+COUNTIF(O$61:O$65,"DTSDS1")+COUNTIF(O$61:O$65,"DTS5S")+COUNTIF(O$61:O$65,"DTS5S1")+COUNTIF(O$61:O$65,"S")+COUNTIF(O$61:O$65,"DTS4S")+COUNTIF(O$61:O$65,"DTS4S1")</f>
        <v>4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$65,"D")+COUNTIF(P$61:P$65,"DT")+COUNTIF(P$61:P$65,"DTS")+COUNTIF(P$61:P$65,"DTS1")+COUNTIF(P$61:P$65,"DTSDS")+COUNTIF(P$61:P$65,"DTSDS1")+COUNTIF(P$61:P$65,"DTS5S")+COUNTIF(P$61:P$65,"DTS5S1")+COUNTIF(P$61:P$65,"S")+COUNTIF(P$61:P$65,"DTS4S")+COUNTIF(P$61:P$65,"DTS4S1")</f>
        <v>6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$65,"D")+COUNTIF(Q$61:Q$65,"DT")+COUNTIF(Q$61:Q$65,"DTS")+COUNTIF(Q$61:Q$65,"DTS1")+COUNTIF(Q$61:Q$65,"DTSDS")+COUNTIF(Q$61:Q$65,"DTSDS1")+COUNTIF(Q$61:Q$65,"DTS5S")+COUNTIF(Q$61:Q$65,"DTS5S1")+COUNTIF(Q$61:Q$65,"S")+COUNTIF(Q$61:Q$65,"DTS4S")+COUNTIF(Q$61:Q$65,"DTS4S1")</f>
        <v>4</v>
      </c>
      <c r="R3" s="853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$65,"D")+COUNTIF(R$61:R$65,"DT")+COUNTIF(R$61:R$65,"DTS")+COUNTIF(R$61:R$65,"DTS1")+COUNTIF(R$61:R$65,"DTSDS")+COUNTIF(R$61:R$65,"DTSDS1")+COUNTIF(R$61:R$65,"DTS5S")+COUNTIF(R$61:R$65,"DTS5S1")+COUNTIF(R$61:R$65,"S")+COUNTIF(R$61:R$65,"DTS4S")+COUNTIF(R$61:R$65,"DTS4S1")</f>
        <v>3</v>
      </c>
      <c r="S3" s="1148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$65,"D")+COUNTIF(S$61:S$65,"DT")+COUNTIF(S$61:S$65,"DTS")+COUNTIF(S$61:S$65,"DTS1")+COUNTIF(S$61:S$65,"DTSDS")+COUNTIF(S$61:S$65,"DTSDS1")+COUNTIF(S$61:S$65,"DTS5S")+COUNTIF(S$61:S$65,"DTS5S1")+COUNTIF(S$61:S$65,"S")+COUNTIF(S$61:S$65,"DTS4S")+COUNTIF(S$61:S$65,"DTS4S1")</f>
        <v>4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$65,"D")+COUNTIF(T$61:T$65,"DT")+COUNTIF(T$61:T$65,"DTS")+COUNTIF(T$61:T$65,"DTS1")+COUNTIF(T$61:T$65,"DTSDS")+COUNTIF(T$61:T$65,"DTSDS1")+COUNTIF(T$61:T$65,"DTS5S")+COUNTIF(T$61:T$65,"DTS5S1")+COUNTIF(T$61:T$65,"S")+COUNTIF(T$61:T$65,"DTS4S")+COUNTIF(T$61:T$65,"DTS4S1")</f>
        <v>3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$65,"D")+COUNTIF(U$61:U$65,"DT")+COUNTIF(U$61:U$65,"DTS")+COUNTIF(U$61:U$65,"DTS1")+COUNTIF(U$61:U$65,"DTSDS")+COUNTIF(U$61:U$65,"DTSDS1")+COUNTIF(U$61:U$65,"DTS5S")+COUNTIF(U$61:U$65,"DTS5S1")+COUNTIF(U$61:U$65,"S")+COUNTIF(U$61:U$65,"DTS4S")+COUNTIF(U$61:U$65,"DTS4S1")</f>
        <v>5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$65,"D")+COUNTIF(V$61:V$65,"DT")+COUNTIF(V$61:V$65,"DTS")+COUNTIF(V$61:V$65,"DTS1")+COUNTIF(V$61:V$65,"DTSDS")+COUNTIF(V$61:V$65,"DTSDS1")+COUNTIF(V$61:V$65,"DTS5S")+COUNTIF(V$61:V$65,"DTS5S1")+COUNTIF(V$61:V$65,"S")+COUNTIF(V$61:V$65,"DTS4S")+COUNTIF(V$61:V$65,"DTS4S1")</f>
        <v>6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$65,"D")+COUNTIF(W$61:W$65,"DT")+COUNTIF(W$61:W$65,"DTS")+COUNTIF(W$61:W$65,"DTS1")+COUNTIF(W$61:W$65,"DTSDS")+COUNTIF(W$61:W$65,"DTSDS1")+COUNTIF(W$61:W$65,"DTS5S")+COUNTIF(W$61:W$65,"DTS5S1")+COUNTIF(W$61:W$65,"S")+COUNTIF(W$61:W$65,"DTS4S")+COUNTIF(W$61:W$65,"DTS4S1")</f>
        <v>6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$65,"D")+COUNTIF(X$61:X$65,"DT")+COUNTIF(X$61:X$65,"DTS")+COUNTIF(X$61:X$65,"DTS1")+COUNTIF(X$61:X$65,"DTSDS")+COUNTIF(X$61:X$65,"DTSDS1")+COUNTIF(X$61:X$65,"DTS5S")+COUNTIF(X$61:X$65,"DTS5S1")+COUNTIF(X$61:X$65,"S")+COUNTIF(X$61:X$65,"DTS4S")+COUNTIF(X$61:X$65,"DTS4S1")</f>
        <v>5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$65,"D")+COUNTIF(Y$61:Y$65,"DT")+COUNTIF(Y$61:Y$65,"DTS")+COUNTIF(Y$61:Y$65,"DTS1")+COUNTIF(Y$61:Y$65,"DTSDS")+COUNTIF(Y$61:Y$65,"DTSDS1")+COUNTIF(Y$61:Y$65,"DTS5S")+COUNTIF(Y$61:Y$65,"DTS5S1")+COUNTIF(Y$61:Y$65,"S")+COUNTIF(Y$61:Y$65,"DTS4S")+COUNTIF(Y$61:Y$65,"DTS4S1")</f>
        <v>4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$65,"D")+COUNTIF(Z$61:Z$65,"DT")+COUNTIF(Z$61:Z$65,"DTS")+COUNTIF(Z$61:Z$65,"DTS1")+COUNTIF(Z$61:Z$65,"DTSDS")+COUNTIF(Z$61:Z$65,"DTSDS1")+COUNTIF(Z$61:Z$65,"DTS5S")+COUNTIF(Z$61:Z$65,"DTS5S1")+COUNTIF(Z$61:Z$65,"S")+COUNTIF(Z$61:Z$65,"DTS4S")+COUNTIF(Z$61:Z$65,"DTS4S1")</f>
        <v>5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$65,"D")+COUNTIF(AA$61:AA$65,"DT")+COUNTIF(AA$61:AA$65,"DTS")+COUNTIF(AA$61:AA$65,"DTS1")+COUNTIF(AA$61:AA$65,"DTSDS")+COUNTIF(AA$61:AA$65,"DTSDS1")+COUNTIF(AA$61:AA$65,"DTS5S")+COUNTIF(AA$61:AA$65,"DTS5S1")+COUNTIF(AA$61:AA$65,"S")+COUNTIF(AA$61:AA$65,"DTS4S")+COUNTIF(AA$61:AA$65,"DTS4S1")</f>
        <v>3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$65,"D")+COUNTIF(AB$61:AB$65,"DT")+COUNTIF(AB$61:AB$65,"DTS")+COUNTIF(AB$61:AB$65,"DTS1")+COUNTIF(AB$61:AB$65,"DTSDS")+COUNTIF(AB$61:AB$65,"DTSDS1")+COUNTIF(AB$61:AB$65,"DTS5S")+COUNTIF(AB$61:AB$65,"DTS5S1")+COUNTIF(AB$61:AB$65,"S")+COUNTIF(AB$61:AB$65,"DTS4S")+COUNTIF(AB$61:AB$65,"DTS4S1")</f>
        <v>5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$65,"D")+COUNTIF(AC$61:AC$65,"DT")+COUNTIF(AC$61:AC$65,"DTS")+COUNTIF(AC$61:AC$65,"DTS1")+COUNTIF(AC$61:AC$65,"DTSDS")+COUNTIF(AC$61:AC$65,"DTSDS1")+COUNTIF(AC$61:AC$65,"DTS5S")+COUNTIF(AC$61:AC$65,"DTS5S1")+COUNTIF(AC$61:AC$65,"S")+COUNTIF(AC$61:AC$65,"DTS4S")+COUNTIF(AC$61:AC$65,"DTS4S1")</f>
        <v>9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$65,"D")+COUNTIF(AD$61:AD$65,"DT")+COUNTIF(AD$61:AD$65,"DTS")+COUNTIF(AD$61:AD$65,"DTS1")+COUNTIF(AD$61:AD$65,"DTSDS")+COUNTIF(AD$61:AD$65,"DTSDS1")+COUNTIF(AD$61:AD$65,"DTS5S")+COUNTIF(AD$61:AD$65,"DTS5S1")+COUNTIF(AD$61:AD$65,"S")+COUNTIF(AD$61:AD$65,"DTS4S")+COUNTIF(AD$61:AD$65,"DTS4S1")</f>
        <v>4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$65,"D")+COUNTIF(AE$61:AE$65,"DT")+COUNTIF(AE$61:AE$65,"DTS")+COUNTIF(AE$61:AE$65,"DTS1")+COUNTIF(AE$61:AE$65,"DTSDS")+COUNTIF(AE$61:AE$65,"DTSDS1")+COUNTIF(AE$61:AE$65,"DTS5S")+COUNTIF(AE$61:AE$65,"DTS5S1")+COUNTIF(AE$61:AE$65,"S")+COUNTIF(AE$61:AE$65,"DTS4S")+COUNTIF(AE$61:AE$65,"DTS4S1")</f>
        <v>4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$65,"D")+COUNTIF(AF$61:AF$65,"DT")+COUNTIF(AF$61:AF$65,"DTS")+COUNTIF(AF$61:AF$65,"DTS1")+COUNTIF(AF$61:AF$65,"DTSDS")+COUNTIF(AF$61:AF$65,"DTSDS1")+COUNTIF(AF$61:AF$65,"DTS5S")+COUNTIF(AF$61:AF$65,"DTS5S1")+COUNTIF(AF$61:AF$65,"S")+COUNTIF(AF$61:AF$65,"DTS4S")+COUNTIF(AF$61:AF$65,"DTS4S1")</f>
        <v>5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$65,"D")+COUNTIF(AG$61:AG$65,"DT")+COUNTIF(AG$61:AG$65,"DTS")+COUNTIF(AG$61:AG$65,"DTS1")+COUNTIF(AG$61:AG$65,"DTSDS")+COUNTIF(AG$61:AG$65,"DTSDS1")+COUNTIF(AG$61:AG$65,"DTS5S")+COUNTIF(AG$61:AG$65,"DTS5S1")+COUNTIF(AG$61:AG$65,"S")+COUNTIF(AG$61:AG$65,"DTS4S")+COUNTIF(AG$61:AG$65,"DTS4S1")</f>
        <v>3</v>
      </c>
      <c r="AH3" s="853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$65,"D")+COUNTIF(AH$61:AH$65,"DT")+COUNTIF(AH$61:AH$65,"DTS")+COUNTIF(AH$61:AH$65,"DTS1")+COUNTIF(AH$61:AH$65,"DTSDS")+COUNTIF(AH$61:AH$65,"DTSDS1")+COUNTIF(AH$61:AH$65,"DTS5S")+COUNTIF(AH$61:AH$65,"DTS5S1")+COUNTIF(AH$61:AH$65,"S")+COUNTIF(AH$61:AH$65,"DTS4S")+COUNTIF(AH$61:AH$65,"DTS4S1")</f>
        <v>3</v>
      </c>
      <c r="AI3" s="1238">
        <f>COUNTIF(AI$15:AI$19,"D")+COUNTIF(AI$15:AI$19,"DT")+COUNTIF(AI$15:AI$19,"DTS1")+COUNTIF(AI$15:AI$19,"DTS")+COUNTIF(AI$15:AI$19,"DTSDS")+COUNTIF(AI$15:AI$19,"DTSDS1")+COUNTIF(AI$15:AI$19,"DTS5S")+COUNTIF(AI$15:AI$19,"DTS5S1")+COUNTIF(AI$15:AI$19,"S")+COUNTIF(AI$15:AI$19,"DTS4S")+COUNTIF(AI$15:AI$19,"DTS4S1")+COUNTIF(AI$32:AI$35,"D")+COUNTIF(AI$32:AI$35,"DT")+COUNTIF(AI$32:AI$35,"DTS")+COUNTIF(AI$32:AI$35,"DTS1")+COUNTIF(AI$32:AI$35,"DTSDS")+COUNTIF(AI$32:AI$35,"DTSDS1")+COUNTIF(AI$32:AI$35,"DTS5S")+COUNTIF(AI$32:AI$35,"DTS5S1")+COUNTIF(AI$32:AI$35,"S")+COUNTIF(AI$32:AI$35,"DTS4S")+COUNTIF(AI$32:AI$35,"DTS4S1")+COUNTIF(AI$46:AI$50,"D")+COUNTIF(AI$46:AI$50,"DT")+COUNTIF(AI$46:AI$50,"DTS")+COUNTIF(AI$46:AI$50,"DTS1")+COUNTIF(AI$46:AI$50,"DTSDS")+COUNTIF(AI$46:AI$50,"DTSDS1")+COUNTIF(AI$46:AI$50,"DTS5S")+COUNTIF(AI$46:AI$50,"DTS5S1")+COUNTIF(AI$46:AI$50,"S")+COUNTIF(AI$46:AI$50,"DTS4S")+COUNTIF(AI$46:AI$50,"DTS4S1")+COUNTIF(AI$61:AI$65,"D")+COUNTIF(AI$61:AI$65,"DT")+COUNTIF(AI$61:AI$65,"DTS")+COUNTIF(AI$61:AI$65,"DTS1")+COUNTIF(AI$61:AI$65,"DTSDS")+COUNTIF(AI$61:AI$65,"DTSDS1")+COUNTIF(AI$61:AI$65,"DTS5S")+COUNTIF(AI$61:AI$65,"DTS5S1")+COUNTIF(AI$61:AI$65,"S")+COUNTIF(AI$61:AI$65,"DTS4S")+COUNTIF(AI$61:AI$65,"DTS4S1")</f>
        <v>4</v>
      </c>
      <c r="AJ3" s="12"/>
      <c r="AK3" s="36"/>
      <c r="AL3" s="36"/>
      <c r="AM3" s="36"/>
      <c r="AN3" s="36"/>
      <c r="AO3" s="36"/>
      <c r="AP3" s="36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6"/>
      <c r="BC3" s="507"/>
      <c r="BD3" s="579"/>
      <c r="BE3" s="578"/>
      <c r="BF3" s="580"/>
      <c r="BG3" s="581"/>
      <c r="BH3" s="581"/>
      <c r="BI3" s="581"/>
      <c r="BJ3" s="581"/>
      <c r="BK3" s="581"/>
      <c r="BL3" s="582"/>
      <c r="BM3" s="578"/>
      <c r="BN3" s="578"/>
      <c r="BO3" s="578"/>
      <c r="BP3" s="578"/>
      <c r="BQ3" s="578"/>
      <c r="BR3" s="578"/>
      <c r="BS3" s="578"/>
      <c r="BT3" s="578"/>
      <c r="BU3" s="578"/>
      <c r="BV3" s="578"/>
    </row>
    <row r="4" spans="1:94" ht="17.100000000000001" customHeight="1" x14ac:dyDescent="0.25">
      <c r="A4" s="511"/>
      <c r="B4" s="578" t="s">
        <v>3</v>
      </c>
      <c r="C4" s="35">
        <v>8</v>
      </c>
      <c r="D4" s="1148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$66:D$75,"D")+COUNTIF(D$66:D$75,"DT")+COUNTIF(D$66:D$75,"DTS")+COUNTIF(D$66:D$75,"DTS1")+COUNTIF(D$66:D$75,"DTSDS")+COUNTIF(D$66:D$75,"DTSDS1")+COUNTIF(D$66:D$75,"DTS5S")+COUNTIF(D$66:D$75,"DTS5S1")+COUNTIF(D$66:D$75,"S")+COUNTIF(D$66:D$75,"DTS4S")+COUNTIF(D$66:D$75,"DTS4S1")</f>
        <v>6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$66:E$75,"D")+COUNTIF(E$66:E$75,"DT")+COUNTIF(E$66:E$75,"DTS")+COUNTIF(E$66:E$75,"DTS1")+COUNTIF(E$66:E$75,"DTSDS")+COUNTIF(E$66:E$75,"DTSDS1")+COUNTIF(E$66:E$75,"DTS5S")+COUNTIF(E$66:E$75,"DTS5S1")+COUNTIF(E$66:E$75,"S")+COUNTIF(E$66:E$75,"DTS4S")+COUNTIF(E$66:E$75,"DTS4S1")</f>
        <v>8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$66:F$75,"D")+COUNTIF(F$66:F$75,"DT")+COUNTIF(F$66:F$75,"DTS")+COUNTIF(F$66:F$75,"DTS1")+COUNTIF(F$66:F$75,"DTSDS")+COUNTIF(F$66:F$75,"DTSDS1")+COUNTIF(F$66:F$75,"DTS5S")+COUNTIF(F$66:F$75,"DTS5S1")+COUNTIF(F$66:F$75,"S")+COUNTIF(F$66:F$75,"DTS4S")+COUNTIF(F$66:F$75,"DTS4S1")</f>
        <v>8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$66:G$75,"D")+COUNTIF(G$66:G$75,"DT")+COUNTIF(G$66:G$75,"DTS")+COUNTIF(G$66:G$75,"DTS1")+COUNTIF(G$66:G$75,"DTSDS")+COUNTIF(G$66:G$75,"DTSDS1")+COUNTIF(G$66:G$75,"DTS5S")+COUNTIF(G$66:G$75,"DTS5S1")+COUNTIF(G$66:G$75,"S")+COUNTIF(G$66:G$75,"DTS4S")+COUNTIF(G$66:G$75,"DTS4S1")</f>
        <v>7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$66:H$75,"D")+COUNTIF(H$66:H$75,"DT")+COUNTIF(H$66:H$75,"DTS")+COUNTIF(H$66:H$75,"DTS1")+COUNTIF(H$66:H$75,"DTSDS")+COUNTIF(H$66:H$75,"DTSDS1")+COUNTIF(H$66:H$75,"DTS5S")+COUNTIF(H$66:H$75,"DTS5S1")+COUNTIF(H$66:H$75,"S")+COUNTIF(H$66:H$75,"DTS4S")+COUNTIF(H$66:H$75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$66:I$75,"D")+COUNTIF(I$66:I$75,"DT")+COUNTIF(I$66:I$75,"DTS")+COUNTIF(I$66:I$75,"DTS1")+COUNTIF(I$66:I$75,"DTSDS")+COUNTIF(I$66:I$75,"DTSDS1")+COUNTIF(I$66:I$75,"DTS5S")+COUNTIF(I$66:I$75,"DTS5S1")+COUNTIF(I$66:I$75,"S")+COUNTIF(I$66:I$75,"DTS4S")+COUNTIF(I$66:I$75,"DTS4S1")</f>
        <v>8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$66:J$75,"D")+COUNTIF(J$66:J$75,"DT")+COUNTIF(J$66:J$75,"DTS")+COUNTIF(J$66:J$75,"DTS1")+COUNTIF(J$66:J$75,"DTSDS")+COUNTIF(J$66:J$75,"DTSDS1")+COUNTIF(J$66:J$75,"DTS5S")+COUNTIF(J$66:J$75,"DTS5S1")+COUNTIF(J$66:J$75,"S")+COUNTIF(J$66:J$75,"DTS4S")+COUNTIF(J$66:J$75,"DTS4S1")</f>
        <v>8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$66:K$75,"D")+COUNTIF(K$66:K$75,"DT")+COUNTIF(K$66:K$75,"DTS")+COUNTIF(K$66:K$75,"DTS1")+COUNTIF(K$66:K$75,"DTSDS")+COUNTIF(K$66:K$75,"DTSDS1")+COUNTIF(K$66:K$75,"DTS5S")+COUNTIF(K$66:K$75,"DTS5S1")+COUNTIF(K$66:K$75,"S")+COUNTIF(K$66:K$75,"DTS4S")+COUNTIF(K$66:K$75,"DTS4S1")</f>
        <v>8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$66:L$75,"D")+COUNTIF(L$66:L$75,"DT")+COUNTIF(L$66:L$75,"DTS")+COUNTIF(L$66:L$75,"DTS1")+COUNTIF(L$66:L$75,"DTSDS")+COUNTIF(L$66:L$75,"DTSDS1")+COUNTIF(L$66:L$75,"DTS5S")+COUNTIF(L$66:L$75,"DTS5S1")+COUNTIF(L$66:L$75,"S")+COUNTIF(L$66:L$75,"DTS4S")+COUNTIF(L$66:L$75,"DTS4S1")</f>
        <v>16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$66:M$75,"D")+COUNTIF(M$66:M$75,"DT")+COUNTIF(M$66:M$75,"DTS")+COUNTIF(M$66:M$75,"DTS1")+COUNTIF(M$66:M$75,"DTSDS")+COUNTIF(M$66:M$75,"DTSDS1")+COUNTIF(M$66:M$75,"DTS5S")+COUNTIF(M$66:M$75,"DTS5S1")+COUNTIF(M$66:M$75,"S")+COUNTIF(M$66:M$75,"DTS4S")+COUNTIF(M$66:M$75,"DTS4S1")</f>
        <v>7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$66:N$75,"D")+COUNTIF(N$66:N$75,"DT")+COUNTIF(N$66:N$75,"DTS")+COUNTIF(N$66:N$75,"DTS1")+COUNTIF(N$66:N$75,"DTSDS")+COUNTIF(N$66:N$75,"DTSDS1")+COUNTIF(N$66:N$75,"DTS5S")+COUNTIF(N$66:N$75,"DTS5S1")+COUNTIF(N$66:N$75,"S")+COUNTIF(N$66:N$75,"DTS4S")+COUNTIF(N$66:N$75,"DTS4S1")</f>
        <v>8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$66:O$75,"D")+COUNTIF(O$66:O$75,"DT")+COUNTIF(O$66:O$75,"DTS")+COUNTIF(O$66:O$75,"DTS1")+COUNTIF(O$66:O$75,"DTSDS")+COUNTIF(O$66:O$75,"DTSDS1")+COUNTIF(O$66:O$75,"DTS5S")+COUNTIF(O$66:O$75,"DTS5S1")+COUNTIF(O$66:O$75,"S")+COUNTIF(O$66:O$75,"DTS4S")+COUNTIF(O$66:O$75,"DTS4S1")</f>
        <v>8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$66:P$75,"D")+COUNTIF(P$66:P$75,"DT")+COUNTIF(P$66:P$75,"DTS")+COUNTIF(P$66:P$75,"DTS1")+COUNTIF(P$66:P$75,"DTSDS")+COUNTIF(P$66:P$75,"DTSDS1")+COUNTIF(P$66:P$75,"DTS5S")+COUNTIF(P$66:P$75,"DTS5S1")+COUNTIF(P$66:P$75,"S")+COUNTIF(P$66:P$75,"DTS4S")+COUNTIF(P$66:P$75,"DTS4S1")</f>
        <v>6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$66:Q$75,"D")+COUNTIF(Q$66:Q$75,"DT")+COUNTIF(Q$66:Q$75,"DTS")+COUNTIF(Q$66:Q$75,"DTS1")+COUNTIF(Q$66:Q$75,"DTSDS")+COUNTIF(Q$66:Q$75,"DTSDS1")+COUNTIF(Q$66:Q$75,"DTS5S")+COUNTIF(Q$66:Q$75,"DTS5S1")+COUNTIF(Q$66:Q$75,"S")+COUNTIF(Q$66:Q$75,"DTS4S")+COUNTIF(Q$66:Q$75,"DTS4S1")</f>
        <v>8</v>
      </c>
      <c r="R4" s="853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$66:R$75,"D")+COUNTIF(R$66:R$75,"DT")+COUNTIF(R$66:R$75,"DTS")+COUNTIF(R$66:R$75,"DTS1")+COUNTIF(R$66:R$75,"DTSDS")+COUNTIF(R$66:R$75,"DTSDS1")+COUNTIF(R$66:R$75,"DTS5S")+COUNTIF(R$66:R$75,"DTS5S1")+COUNTIF(R$66:R$75,"S")+COUNTIF(R$66:R$75,"DTS4S")+COUNTIF(R$66:R$75,"DTS4S1")</f>
        <v>8</v>
      </c>
      <c r="S4" s="1148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$66:S$75,"D")+COUNTIF(S$66:S$75,"DT")+COUNTIF(S$66:S$75,"DTS")+COUNTIF(S$66:S$75,"DTS1")+COUNTIF(S$66:S$75,"DTSDS")+COUNTIF(S$66:S$75,"DTSDS1")+COUNTIF(S$66:S$75,"DTS5S")+COUNTIF(S$66:S$75,"DTS5S1")+COUNTIF(S$66:S$75,"S")+COUNTIF(S$66:S$75,"DTS4S")+COUNTIF(S$66:S$75,"DTS4S1")</f>
        <v>8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$66:T$75,"D")+COUNTIF(T$66:T$75,"DT")+COUNTIF(T$66:T$75,"DTS")+COUNTIF(T$66:T$75,"DTS1")+COUNTIF(T$66:T$75,"DTSDS")+COUNTIF(T$66:T$75,"DTSDS1")+COUNTIF(T$66:T$75,"DTS5S")+COUNTIF(T$66:T$75,"DTS5S1")+COUNTIF(T$66:T$75,"S")+COUNTIF(T$66:T$75,"DTS4S")+COUNTIF(T$66:T$75,"DTS4S1")</f>
        <v>8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$66:U$75,"D")+COUNTIF(U$66:U$75,"DT")+COUNTIF(U$66:U$75,"DTS")+COUNTIF(U$66:U$75,"DTS1")+COUNTIF(U$66:U$75,"DTSDS")+COUNTIF(U$66:U$75,"DTSDS1")+COUNTIF(U$66:U$75,"DTS5S")+COUNTIF(U$66:U$75,"DTS5S1")+COUNTIF(U$66:U$75,"S")+COUNTIF(U$66:U$75,"DTS4S")+COUNTIF(U$66:U$75,"DTS4S1")</f>
        <v>6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$66:V$75,"D")+COUNTIF(V$66:V$75,"DT")+COUNTIF(V$66:V$75,"DTS")+COUNTIF(V$66:V$75,"DTS1")+COUNTIF(V$66:V$75,"DTSDS")+COUNTIF(V$66:V$75,"DTSDS1")+COUNTIF(V$66:V$75,"DTS5S")+COUNTIF(V$66:V$75,"DTS5S1")+COUNTIF(V$66:V$75,"S")+COUNTIF(V$66:V$75,"DTS4S")+COUNTIF(V$66:V$75,"DTS4S1")</f>
        <v>6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$66:W$75,"D")+COUNTIF(W$66:W$75,"DT")+COUNTIF(W$66:W$75,"DTS")+COUNTIF(W$66:W$75,"DTS1")+COUNTIF(W$66:W$75,"DTSDS")+COUNTIF(W$66:W$75,"DTSDS1")+COUNTIF(W$66:W$75,"DTS5S")+COUNTIF(W$66:W$75,"DTS5S1")+COUNTIF(W$66:W$75,"S")+COUNTIF(W$66:W$75,"DTS4S")+COUNTIF(W$66:W$75,"DTS4S1")</f>
        <v>6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$66:X$75,"D")+COUNTIF(X$66:X$75,"DT")+COUNTIF(X$66:X$75,"DTS")+COUNTIF(X$66:X$75,"DTS1")+COUNTIF(X$66:X$75,"DTSDS")+COUNTIF(X$66:X$75,"DTSDS1")+COUNTIF(X$66:X$75,"DTS5S")+COUNTIF(X$66:X$75,"DTS5S1")+COUNTIF(X$66:X$75,"S")+COUNTIF(X$66:X$75,"DTS4S")+COUNTIF(X$66:X$75,"DTS4S1")</f>
        <v>7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$66:Y$75,"D")+COUNTIF(Y$66:Y$75,"DT")+COUNTIF(Y$66:Y$75,"DTS")+COUNTIF(Y$66:Y$75,"DTS1")+COUNTIF(Y$66:Y$75,"DTSDS")+COUNTIF(Y$66:Y$75,"DTSDS1")+COUNTIF(Y$66:Y$75,"DTS5S")+COUNTIF(Y$66:Y$75,"DTS5S1")+COUNTIF(Y$66:Y$75,"S")+COUNTIF(Y$66:Y$75,"DTS4S")+COUNTIF(Y$66:Y$75,"DTS4S1")</f>
        <v>7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$66:Z$75,"D")+COUNTIF(Z$66:Z$75,"DT")+COUNTIF(Z$66:Z$75,"DTS")+COUNTIF(Z$66:Z$75,"DTS1")+COUNTIF(Z$66:Z$75,"DTSDS")+COUNTIF(Z$66:Z$75,"DTSDS1")+COUNTIF(Z$66:Z$75,"DTS5S")+COUNTIF(Z$66:Z$75,"DTS5S1")+COUNTIF(Z$66:Z$75,"S")+COUNTIF(Z$66:Z$75,"DTS4S")+COUNTIF(Z$66:Z$75,"DTS4S1")</f>
        <v>7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$66:AA$75,"D")+COUNTIF(AA$66:AA$75,"DT")+COUNTIF(AA$66:AA$75,"DTS")+COUNTIF(AA$66:AA$75,"DTS1")+COUNTIF(AA$66:AA$75,"DTSDS")+COUNTIF(AA$66:AA$75,"DTSDS1")+COUNTIF(AA$66:AA$75,"DTS5S")+COUNTIF(AA$66:AA$75,"DTS5S1")+COUNTIF(AA$66:AA$75,"S")+COUNTIF(AA$66:AA$75,"DTS4S")+COUNTIF(AA$66:AA$75,"DTS4S1")</f>
        <v>8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$66:AB$75,"D")+COUNTIF(AB$66:AB$75,"DT")+COUNTIF(AB$66:AB$75,"DTS")+COUNTIF(AB$66:AB$75,"DTS1")+COUNTIF(AB$66:AB$75,"DTSDS")+COUNTIF(AB$66:AB$75,"DTSDS1")+COUNTIF(AB$66:AB$75,"DTS5S")+COUNTIF(AB$66:AB$75,"DTS5S1")+COUNTIF(AB$66:AB$75,"S")+COUNTIF(AB$66:AB$75,"DTS4S")+COUNTIF(AB$66:AB$75,"DTS4S1")</f>
        <v>6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$66:AC$75,"D")+COUNTIF(AC$66:AC$75,"DT")+COUNTIF(AC$66:AC$75,"DTS")+COUNTIF(AC$66:AC$75,"DTS1")+COUNTIF(AC$66:AC$75,"DTSDS")+COUNTIF(AC$66:AC$75,"DTSDS1")+COUNTIF(AC$66:AC$75,"DTS5S")+COUNTIF(AC$66:AC$75,"DTS5S1")+COUNTIF(AC$66:AC$75,"S")+COUNTIF(AC$66:AC$75,"DTS4S")+COUNTIF(AC$66:AC$75,"DTS4S1")</f>
        <v>15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$66:AD$75,"D")+COUNTIF(AD$66:AD$75,"DT")+COUNTIF(AD$66:AD$75,"DTS")+COUNTIF(AD$66:AD$75,"DTS1")+COUNTIF(AD$66:AD$75,"DTSDS")+COUNTIF(AD$66:AD$75,"DTSDS1")+COUNTIF(AD$66:AD$75,"DTS5S")+COUNTIF(AD$66:AD$75,"DTS5S1")+COUNTIF(AD$66:AD$75,"S")+COUNTIF(AD$66:AD$75,"DTS4S")+COUNTIF(AD$66:AD$75,"DTS4S1")</f>
        <v>8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$66:AE$75,"D")+COUNTIF(AE$66:AE$75,"DT")+COUNTIF(AE$66:AE$75,"DTS")+COUNTIF(AE$66:AE$75,"DTS1")+COUNTIF(AE$66:AE$75,"DTSDS")+COUNTIF(AE$66:AE$75,"DTSDS1")+COUNTIF(AE$66:AE$75,"DTS5S")+COUNTIF(AE$66:AE$75,"DTS5S1")+COUNTIF(AE$66:AE$75,"S")+COUNTIF(AE$66:AE$75,"DTS4S")+COUNTIF(AE$66:AE$75,"DTS4S1")</f>
        <v>8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$66:AF$75,"D")+COUNTIF(AF$66:AF$75,"DT")+COUNTIF(AF$66:AF$75,"DTS")+COUNTIF(AF$66:AF$75,"DTS1")+COUNTIF(AF$66:AF$75,"DTSDS")+COUNTIF(AF$66:AF$75,"DTSDS1")+COUNTIF(AF$66:AF$75,"DTS5S")+COUNTIF(AF$66:AF$75,"DTS5S1")+COUNTIF(AF$66:AF$75,"S")+COUNTIF(AF$66:AF$75,"DTS4S")+COUNTIF(AF$66:AF$75,"DTS4S1")</f>
        <v>6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$66:AG$75,"D")+COUNTIF(AG$66:AG$75,"DT")+COUNTIF(AG$66:AG$75,"DTS")+COUNTIF(AG$66:AG$75,"DTS1")+COUNTIF(AG$66:AG$75,"DTSDS")+COUNTIF(AG$66:AG$75,"DTSDS1")+COUNTIF(AG$66:AG$75,"DTS5S")+COUNTIF(AG$66:AG$75,"DTS5S1")+COUNTIF(AG$66:AG$75,"S")+COUNTIF(AG$66:AG$75,"DTS4S")+COUNTIF(AG$66:AG$75,"DTS4S1")</f>
        <v>8</v>
      </c>
      <c r="AH4" s="853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$66:AH$75,"D")+COUNTIF(AH$66:AH$75,"DT")+COUNTIF(AH$66:AH$75,"DTS")+COUNTIF(AH$66:AH$75,"DTS1")+COUNTIF(AH$66:AH$75,"DTSDS")+COUNTIF(AH$66:AH$75,"DTSDS1")+COUNTIF(AH$66:AH$75,"DTS5S")+COUNTIF(AH$66:AH$75,"DTS5S1")+COUNTIF(AH$66:AH$75,"S")+COUNTIF(AH$66:AH$75,"DTS4S")+COUNTIF(AH$66:AH$75,"DTS4S1")</f>
        <v>8</v>
      </c>
      <c r="AI4" s="1238">
        <f>COUNTIF(AI$20:AI$28,"D")+COUNTIF(AI$20:AI$28,"DT")+COUNTIF(AI$20:AI$28,"DTS")+COUNTIF(AI$20:AI$28,"DTS1")+COUNTIF(AI$20:AI$28,"DTSDS")+COUNTIF(AI$20:AI$28,"DTSDS1")+COUNTIF(AI$20:AI$28,"DTS5S")+COUNTIF(AI$20:AI$28,"DTS5S1")+COUNTIF(AI$20:AI$28,"S")+COUNTIF(AI$20:AI$28,"DTS4S")+COUNTIF(AI$20:AI$28,"DTS4S1")+COUNTIF(AI$36:AI$43,"D")+COUNTIF(AI$36:AI$43,"DT")+COUNTIF(AI$36:AI$43,"DTS")+COUNTIF(AI$36:AI$43,"DTS1")+COUNTIF(AI$36:AI$43,"DTSDS")+COUNTIF(AI$36:AI$43,"DTSDS1")+COUNTIF(AI$36:AI$43,"DTS5S")+COUNTIF(AI$36:AI$43,"DTS5S1")+COUNTIF(AI$36:AI$43,"S")+COUNTIF(AI$36:AI$43,"DTS4S")+COUNTIF(AI$36:AI$43,"DTS4S1")+COUNTIF(AI$51:AI$58,"D")+COUNTIF(AI$51:AI$58,"DT")+COUNTIF(AI$51:AI$58,"DTS")+COUNTIF(AI$51:AI$58,"DTS1")+COUNTIF(AI$51:AI$58,"DTSDS")+COUNTIF(AI$51:AI$58,"DTSDS1")+COUNTIF(AI$51:AI$58,"DTS5S")+COUNTIF(AI$51:AI$58,"DTS5S1")+COUNTIF(AI$51:AI$58,"S")+COUNTIF(AI$51:AI$58,"DTS4S")+COUNTIF(AI$51:AI$58,"DTS4S1")+COUNTIF(AI$66:AI$75,"D")+COUNTIF(AI$66:AI$75,"DT")+COUNTIF(AI$66:AI$75,"DTS")+COUNTIF(AI$66:AI$75,"DTS1")+COUNTIF(AI$66:AI$75,"DTSDS")+COUNTIF(AI$66:AI$75,"DTSDS1")+COUNTIF(AI$66:AI$75,"DTS5S")+COUNTIF(AI$66:AI$75,"DTS5S1")+COUNTIF(AI$66:AI$75,"S")+COUNTIF(AI$66:AI$75,"DTS4S")+COUNTIF(AI$66:AI$75,"DTS4S1")</f>
        <v>7</v>
      </c>
      <c r="AJ4" s="12"/>
      <c r="AK4" s="36"/>
      <c r="AL4" s="36"/>
      <c r="AM4" s="36"/>
      <c r="AN4" s="36"/>
      <c r="AO4" s="36"/>
      <c r="AP4" s="36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6"/>
      <c r="BC4" s="508"/>
      <c r="BD4" s="579"/>
      <c r="BE4" s="578"/>
      <c r="BF4" s="580"/>
      <c r="BG4" s="581"/>
      <c r="BH4" s="581"/>
      <c r="BI4" s="581"/>
      <c r="BJ4" s="581"/>
      <c r="BK4" s="581"/>
      <c r="BL4" s="582"/>
      <c r="BM4" s="578"/>
      <c r="BN4" s="578"/>
      <c r="BO4" s="578"/>
      <c r="BP4" s="578"/>
      <c r="BQ4" s="578"/>
      <c r="BR4" s="578"/>
      <c r="BS4" s="578"/>
      <c r="BT4" s="578"/>
      <c r="BU4" s="578"/>
      <c r="BV4" s="578"/>
    </row>
    <row r="5" spans="1:94" x14ac:dyDescent="0.25">
      <c r="A5" s="504"/>
      <c r="B5" s="505"/>
      <c r="C5" s="505"/>
      <c r="D5" s="1149">
        <f t="shared" ref="D5:AH5" si="0">+D2+D3+D4</f>
        <v>13</v>
      </c>
      <c r="E5" s="822">
        <f t="shared" si="0"/>
        <v>13</v>
      </c>
      <c r="F5" s="822">
        <f t="shared" si="0"/>
        <v>12</v>
      </c>
      <c r="G5" s="822">
        <f t="shared" si="0"/>
        <v>13</v>
      </c>
      <c r="H5" s="822">
        <f t="shared" si="0"/>
        <v>13</v>
      </c>
      <c r="I5" s="822">
        <f t="shared" si="0"/>
        <v>13</v>
      </c>
      <c r="J5" s="822">
        <f t="shared" si="0"/>
        <v>13</v>
      </c>
      <c r="K5" s="822">
        <f t="shared" si="0"/>
        <v>13</v>
      </c>
      <c r="L5" s="822">
        <f t="shared" si="0"/>
        <v>25</v>
      </c>
      <c r="M5" s="822">
        <f t="shared" si="0"/>
        <v>13</v>
      </c>
      <c r="N5" s="822">
        <f t="shared" si="0"/>
        <v>12</v>
      </c>
      <c r="O5" s="822">
        <f t="shared" si="0"/>
        <v>13</v>
      </c>
      <c r="P5" s="822">
        <f t="shared" si="0"/>
        <v>13</v>
      </c>
      <c r="Q5" s="822">
        <f t="shared" si="0"/>
        <v>13</v>
      </c>
      <c r="R5" s="944">
        <f t="shared" si="0"/>
        <v>13</v>
      </c>
      <c r="S5" s="1149">
        <f t="shared" si="0"/>
        <v>13</v>
      </c>
      <c r="T5" s="822">
        <f t="shared" si="0"/>
        <v>13</v>
      </c>
      <c r="U5" s="822">
        <f t="shared" si="0"/>
        <v>12</v>
      </c>
      <c r="V5" s="822">
        <f t="shared" si="0"/>
        <v>13</v>
      </c>
      <c r="W5" s="822">
        <f t="shared" si="0"/>
        <v>13</v>
      </c>
      <c r="X5" s="822">
        <f t="shared" si="0"/>
        <v>13</v>
      </c>
      <c r="Y5" s="822">
        <f t="shared" si="0"/>
        <v>12</v>
      </c>
      <c r="Z5" s="822">
        <f t="shared" si="0"/>
        <v>13</v>
      </c>
      <c r="AA5" s="822">
        <f t="shared" si="0"/>
        <v>13</v>
      </c>
      <c r="AB5" s="822">
        <f t="shared" si="0"/>
        <v>13</v>
      </c>
      <c r="AC5" s="822">
        <f t="shared" si="0"/>
        <v>26</v>
      </c>
      <c r="AD5" s="822">
        <f t="shared" si="0"/>
        <v>13</v>
      </c>
      <c r="AE5" s="822">
        <f t="shared" si="0"/>
        <v>13</v>
      </c>
      <c r="AF5" s="822">
        <f t="shared" si="0"/>
        <v>13</v>
      </c>
      <c r="AG5" s="822">
        <f t="shared" si="0"/>
        <v>13</v>
      </c>
      <c r="AH5" s="944">
        <f t="shared" si="0"/>
        <v>13</v>
      </c>
      <c r="AI5" s="1239">
        <f t="shared" ref="AI5" si="1">+AI2+AI3+AI4</f>
        <v>13</v>
      </c>
      <c r="AJ5" s="8"/>
      <c r="AK5" s="548"/>
      <c r="AL5" s="548"/>
      <c r="AM5" s="548"/>
      <c r="AN5" s="548"/>
      <c r="AO5" s="548"/>
      <c r="AP5" s="548"/>
      <c r="AQ5" s="548"/>
      <c r="AR5" s="548"/>
      <c r="AS5" s="502"/>
      <c r="AT5" s="503"/>
      <c r="AU5" s="503"/>
      <c r="AV5" s="503"/>
      <c r="AW5" s="503"/>
      <c r="AX5" s="503"/>
      <c r="AY5" s="503"/>
      <c r="AZ5" s="503"/>
      <c r="BA5" s="46"/>
      <c r="BB5" s="548"/>
      <c r="BC5" s="39"/>
      <c r="BD5" s="39"/>
      <c r="BE5" s="548"/>
      <c r="BF5" s="39"/>
      <c r="BG5" s="548"/>
      <c r="BH5" s="548"/>
      <c r="BI5" s="548"/>
      <c r="BJ5" s="548"/>
      <c r="BK5" s="548"/>
      <c r="BL5" s="548"/>
      <c r="BM5" s="548"/>
      <c r="BN5" s="548"/>
      <c r="BO5" s="548"/>
      <c r="BP5" s="548"/>
      <c r="BQ5" s="548"/>
      <c r="BR5" s="548"/>
      <c r="BS5" s="548"/>
      <c r="BT5" s="548"/>
      <c r="BU5" s="548"/>
      <c r="BV5" s="548"/>
      <c r="BW5" s="40"/>
      <c r="BX5" s="40"/>
    </row>
    <row r="6" spans="1:94" ht="17.100000000000001" customHeight="1" x14ac:dyDescent="0.25">
      <c r="A6" s="509" t="s">
        <v>4</v>
      </c>
      <c r="B6" s="41" t="s">
        <v>1</v>
      </c>
      <c r="C6" s="42">
        <v>1</v>
      </c>
      <c r="D6" s="1148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$3307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1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$3307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1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$3307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1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$3307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$3307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$3307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1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$3307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$3307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$3307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$3307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2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$3307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1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$3307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$3307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$3307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1</v>
      </c>
      <c r="R6" s="853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$3307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1148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$3307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1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$3307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1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$3307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2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$3307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1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$3307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3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$3307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1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$3307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1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$3307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$3307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1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$3307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1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$3307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2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$3307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2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$3307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1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$3307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1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$3307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1</v>
      </c>
      <c r="AH6" s="853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$3307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1</v>
      </c>
      <c r="AI6" s="1238">
        <f>COUNTIF(AI$13:AI$14,"N")+COUNTIF(AI$13:AI$14,"NTS")++COUNTIF(AI$13:AI$14,"NTS1")+COUNTIF(AI$30:AI$31,"N")+COUNTIF(AI$30:AI$31,"NTS")+COUNTIF(AI$30:AI$31,"NTS1")+COUNTIF(AI$45:AI$45,"N")+COUNTIF(AI$45:AI$45,"NTS")+COUNTIF(AI$45:AI$45,"NTS1")+COUNTIF(AI$60:AI$60,"N")+COUNTIF(AI$60:AI$60,"NTS")+COUNTIF(AI$60:AI$60,"NTS1")+COUNTIF(AI$13:AI$14,"NT")+COUNTIF(AI$30:AI$31,"NT")+COUNTIF(AI$45:AI$45,"NT")+COUNTIF(AI$60:AI$60,"NT")+COUNTIF(AI$13:AI$14,"NTSDS")+COUNTIF(AI$13:AI$14,"NTSDS1")+COUNTIF(AI$30:AI$31,"NTSDS")+COUNTIF(AI$30:AI$31,"NTSDS1")+COUNTIF(AI$45:AI$45,"NTSDS")+COUNTIF(AI$45:AI$45,"NTSDS1")+COUNTIF(AI$60:AI$60,"NTSDS")+COUNTIF(AI$60:AI$60,"NTSDS1")+COUNTIF(AI$13:AI$14,"NTS5S")+COUNTIF(AI$13:AI$14,"NTS5S1")+COUNTIF(AI$30:AI$31,"NTS5S")+COUNTIF(AI$30:AI$31,"NTS5S1")+COUNTIF(AI$45:AI$45,"NTS5S")+COUNTIF(AI$45:AI$45,"NTS5S1")+COUNTIF(AI$60:AI$60,"NTS5S")+COUNTIF(AI$60:AI$60,"NTS5S1")+COUNTIF(AI$13:AI$14,"S")+COUNTIF(AI$3307,"S")+COUNTIF(AI$45:AI$45,"S")+COUNTIF(AI$60:AI$60,"S")+COUNTIF(AI$13:AI$14,"NTS4S")+COUNTIF(AI$13:AI$14,"NTS4S1")+COUNTIF(AI$30:AI$31,"NTS4S")+COUNTIF(AI$30:AI$31,"NTS4S1")+COUNTIF(AI$45:AI$45,"NTS4S")+COUNTIF(AI$45:AI$45,"NTS4S1")+COUNTIF(AI$60:AI$60,"NTS4S")+COUNTIF(AI$60:AI$60,"NTS4S1")</f>
        <v>0</v>
      </c>
      <c r="AJ6" s="12"/>
      <c r="AK6" s="36"/>
      <c r="AL6" s="36"/>
      <c r="AM6" s="36"/>
      <c r="AN6" s="36"/>
      <c r="AO6" s="36"/>
      <c r="AP6" s="36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6"/>
      <c r="BC6" s="593">
        <f>12/24</f>
        <v>0.5</v>
      </c>
      <c r="BD6" s="579"/>
      <c r="BE6" s="578"/>
      <c r="BF6" s="580"/>
      <c r="BG6" s="581"/>
      <c r="BH6" s="581"/>
      <c r="BI6" s="581"/>
      <c r="BJ6" s="581"/>
      <c r="BK6" s="581"/>
      <c r="BL6" s="582"/>
      <c r="BM6" s="578"/>
      <c r="BN6" s="578"/>
      <c r="BO6" s="578"/>
      <c r="BP6" s="578"/>
      <c r="BQ6" s="578"/>
      <c r="BR6" s="578"/>
      <c r="BS6" s="578"/>
      <c r="BT6" s="578"/>
      <c r="BU6" s="578"/>
      <c r="BV6" s="578"/>
    </row>
    <row r="7" spans="1:94" ht="17.100000000000001" customHeight="1" x14ac:dyDescent="0.25">
      <c r="A7" s="510"/>
      <c r="B7" s="578" t="s">
        <v>2</v>
      </c>
      <c r="C7" s="35">
        <v>4</v>
      </c>
      <c r="D7" s="1148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$65,"N")+COUNTIF(D$61:D$65,"NT")+COUNTIF(D$61:D$65,"NTS")+COUNTIF(D$61:D$65,"NTS1")+COUNTIF(D$61:D$65,"NTSDS")+COUNTIF(D$61:D$65,"NTSDS1")+COUNTIF(D$61:D$65,"NTS5S")+COUNTIF(D$61:D$65,"NTS5S1")+COUNTIF(D$61:D$65,"S")+COUNTIF(D$61:D$65,"NTS4S")+COUNTIF(D$61:D$65,"NTS4S1")</f>
        <v>4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$65,"N")+COUNTIF(E$61:E$65,"NT")+COUNTIF(E$61:E$65,"NTS")+COUNTIF(E$61:E$65,"NTS1")+COUNTIF(E$61:E$65,"NTSDS")+COUNTIF(E$61:E$65,"NTSDS1")+COUNTIF(E$61:E$65,"NTS5S")+COUNTIF(E$61:E$65,"NTS5S1")+COUNTIF(E$61:E$65,"S")+COUNTIF(E$61:E$65,"NTS4S")+COUNTIF(E$61:E$65,"NTS4S1")</f>
        <v>5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$65,"N")+COUNTIF(F$61:F$65,"NT")+COUNTIF(F$61:F$65,"NTS")+COUNTIF(F$61:F$65,"NTS1")+COUNTIF(F$61:F$65,"NTSDS")+COUNTIF(F$61:F$65,"NTSDS1")+COUNTIF(F$61:F$65,"NTS5S")+COUNTIF(F$61:F$65,"NTS5S1")+COUNTIF(F$61:F$65,"S")+COUNTIF(F$61:F$65,"NTS4S")+COUNTIF(F$61:F$65,"NTS4S1")</f>
        <v>4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$65,"N")+COUNTIF(G$61:G$65,"NT")+COUNTIF(G$61:G$65,"NTS")+COUNTIF(G$61:G$65,"NTS1")+COUNTIF(G$61:G$65,"NTSDS")+COUNTIF(G$61:G$65,"NTSDS1")+COUNTIF(G$61:G$65,"NTS5S")+COUNTIF(G$61:G$65,"NTS5S1")+COUNTIF(G$61:G$65,"S")+COUNTIF(G$61:G$65,"NTS4S")+COUNTIF(G$61:G$65,"NTS4S1")</f>
        <v>4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$65,"N")+COUNTIF(H$61:H$65,"NT")+COUNTIF(H$61:H$65,"NTS")+COUNTIF(H$61:H$65,"NTS1")+COUNTIF(H$61:H$65,"NTSDS")+COUNTIF(H$61:H$65,"NTSDS1")+COUNTIF(H$61:H$65,"NTS5S")+COUNTIF(H$61:H$65,"NTS5S1")+COUNTIF(H$61:H$65,"S")+COUNTIF(H$61:H$65,"NTS4S")+COUNTIF(H$61:H$65,"NTS4S1")</f>
        <v>4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$65,"N")+COUNTIF(I$61:I$65,"NT")+COUNTIF(I$61:I$65,"NTS")+COUNTIF(I$61:I$65,"NTS1")+COUNTIF(I$61:I$65,"NTSDS")+COUNTIF(I$61:I$65,"NTSDS1")+COUNTIF(I$61:I$65,"NTS5S")+COUNTIF(I$61:I$65,"NTS5S1")+COUNTIF(I$61:I$65,"S")+COUNTIF(I$61:I$65,"NTS4S")+COUNTIF(I$61:I$65,"NTS4S1")</f>
        <v>4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$65,"N")+COUNTIF(J$61:J$65,"NT")+COUNTIF(J$61:J$65,"NTS")+COUNTIF(J$61:J$65,"NTS1")+COUNTIF(J$61:J$65,"NTSDS")+COUNTIF(J$61:J$65,"NTSDS1")+COUNTIF(J$61:J$65,"NTS5S")+COUNTIF(J$61:J$65,"NTS5S1")+COUNTIF(J$61:J$65,"S")+COUNTIF(J$61:J$65,"NTS4S")+COUNTIF(J$61:J$65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$65,"N")+COUNTIF(K$61:K$65,"NT")+COUNTIF(K$61:K$65,"NTS")+COUNTIF(K$61:K$65,"NTS1")+COUNTIF(K$61:K$65,"NTSDS")+COUNTIF(K$61:K$65,"NTSDS1")+COUNTIF(K$61:K$65,"NTS5S")+COUNTIF(K$61:K$65,"NTS5S1")+COUNTIF(K$61:K$65,"S")+COUNTIF(K$61:K$65,"NTS4S")+COUNTIF(K$61:K$65,"NTS4S1")</f>
        <v>4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$65,"N")+COUNTIF(L$61:L$65,"NT")+COUNTIF(L$61:L$65,"NTS")+COUNTIF(L$61:L$65,"NTS1")+COUNTIF(L$61:L$65,"NTSDS")+COUNTIF(L$61:L$65,"NTSDS1")+COUNTIF(L$61:L$65,"NTS5S")+COUNTIF(L$61:L$65,"NTS5S1")+COUNTIF(L$61:L$65,"S")+COUNTIF(L$61:L$65,"NTS4S")+COUNTIF(L$61:L$65,"NTS4S1")</f>
        <v>4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$65,"N")+COUNTIF(M$61:M$65,"NT")+COUNTIF(M$61:M$65,"NTS")+COUNTIF(M$61:M$65,"NTS1")+COUNTIF(M$61:M$65,"NTSDS")+COUNTIF(M$61:M$65,"NTSDS1")+COUNTIF(M$61:M$65,"NTS5S")+COUNTIF(M$61:M$65,"NTS5S1")+COUNTIF(M$61:M$65,"S")+COUNTIF(M$61:M$65,"NTS4S")+COUNTIF(M$61:M$65,"NTS4S1")</f>
        <v>4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$65,"N")+COUNTIF(N$61:N$65,"NT")+COUNTIF(N$61:N$65,"NTS")+COUNTIF(N$61:N$65,"NTS1")+COUNTIF(N$61:N$65,"NTSDS")+COUNTIF(N$61:N$65,"NTSDS1")+COUNTIF(N$61:N$65,"NTS5S")+COUNTIF(N$61:N$65,"NTS5S1")+COUNTIF(N$61:N$65,"S")+COUNTIF(N$61:N$65,"NTS4S")+COUNTIF(N$61:N$65,"NTS4S1")</f>
        <v>4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$65,"N")+COUNTIF(O$61:O$65,"NT")+COUNTIF(O$61:O$65,"NTS")+COUNTIF(O$61:O$65,"NTS1")+COUNTIF(O$61:O$65,"NTSDS")+COUNTIF(O$61:O$65,"NTSDS1")+COUNTIF(O$61:O$65,"NTS5S")+COUNTIF(O$61:O$65,"NTS5S1")+COUNTIF(O$61:O$65,"S")+COUNTIF(O$61:O$65,"NTS4S")+COUNTIF(O$61:O$65,"NTS4S1")</f>
        <v>3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$65,"N")+COUNTIF(P$61:P$65,"NT")+COUNTIF(P$61:P$65,"NTS")+COUNTIF(P$61:P$65,"NTS1")+COUNTIF(P$61:P$65,"NTSDS")+COUNTIF(P$61:P$65,"NTSDS1")+COUNTIF(P$61:P$65,"NTS5S")+COUNTIF(P$61:P$65,"NTS5S1")+COUNTIF(P$61:P$65,"S")+COUNTIF(P$61:P$65,"NTS4S")+COUNTIF(P$61:P$65,"NTS4S1")</f>
        <v>4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$65,"N")+COUNTIF(Q$61:Q$65,"NT")+COUNTIF(Q$61:Q$65,"NTS")+COUNTIF(Q$61:Q$65,"NTS1")+COUNTIF(Q$61:Q$65,"NTSDS")+COUNTIF(Q$61:Q$65,"NTSDS1")+COUNTIF(Q$61:Q$65,"NTS5S")+COUNTIF(Q$61:Q$65,"NTS5S1")+COUNTIF(Q$61:Q$65,"S")+COUNTIF(Q$61:Q$65,"NTS4S")+COUNTIF(Q$61:Q$65,"NTS4S1")</f>
        <v>4</v>
      </c>
      <c r="R7" s="853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$65,"N")+COUNTIF(R$61:R$65,"NT")+COUNTIF(R$61:R$65,"NTS")+COUNTIF(R$61:R$65,"NTS1")+COUNTIF(R$61:R$65,"NTSDS")+COUNTIF(R$61:R$65,"NTSDS1")+COUNTIF(R$61:R$65,"NTS5S")+COUNTIF(R$61:R$65,"NTS5S1")+COUNTIF(R$61:R$65,"S")+COUNTIF(R$61:R$65,"NTS4S")+COUNTIF(R$61:R$65,"NTS4S1")</f>
        <v>4</v>
      </c>
      <c r="S7" s="1148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$65,"N")+COUNTIF(S$61:S$65,"NT")+COUNTIF(S$61:S$65,"NTS")+COUNTIF(S$61:S$65,"NTS1")+COUNTIF(S$61:S$65,"NTSDS")+COUNTIF(S$61:S$65,"NTSDS1")+COUNTIF(S$61:S$65,"NTS5S")+COUNTIF(S$61:S$65,"NTS5S1")+COUNTIF(S$61:S$65,"S")+COUNTIF(S$61:S$65,"NTS4S")+COUNTIF(S$61:S$65,"NTS4S1")</f>
        <v>4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$65,"N")+COUNTIF(T$61:T$65,"NT")+COUNTIF(T$61:T$65,"NTS")+COUNTIF(T$61:T$65,"NTS1")+COUNTIF(T$61:T$65,"NTSDS")+COUNTIF(T$61:T$65,"NTSDS1")+COUNTIF(T$61:T$65,"NTS5S")+COUNTIF(T$61:T$65,"NTS5S1")+COUNTIF(T$61:T$65,"S")+COUNTIF(T$61:T$65,"NTS4S")+COUNTIF(T$61:T$65,"NTS4S1")</f>
        <v>6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$65,"N")+COUNTIF(U$61:U$65,"NT")+COUNTIF(U$61:U$65,"NTS")+COUNTIF(U$61:U$65,"NTS1")+COUNTIF(U$61:U$65,"NTSDS")+COUNTIF(U$61:U$65,"NTSDS1")+COUNTIF(U$61:U$65,"NTS5S")+COUNTIF(U$61:U$65,"NTS5S1")+COUNTIF(U$61:U$65,"S")+COUNTIF(U$61:U$65,"NTS4S")+COUNTIF(U$61:U$65,"NTS4S1")</f>
        <v>3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$65,"N")+COUNTIF(V$61:V$65,"NT")+COUNTIF(V$61:V$65,"NTS")+COUNTIF(V$61:V$65,"NTS1")+COUNTIF(V$61:V$65,"NTSDS")+COUNTIF(V$61:V$65,"NTSDS1")+COUNTIF(V$61:V$65,"NTS5S")+COUNTIF(V$61:V$65,"NTS5S1")+COUNTIF(V$61:V$65,"S")+COUNTIF(V$61:V$65,"NTS4S")+COUNTIF(V$61:V$65,"NTS4S1")</f>
        <v>3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$65,"N")+COUNTIF(W$61:W$65,"NT")+COUNTIF(W$61:W$65,"NTS")+COUNTIF(W$61:W$65,"NTS1")+COUNTIF(W$61:W$65,"NTSDS")+COUNTIF(W$61:W$65,"NTSDS1")+COUNTIF(W$61:W$65,"NTS5S")+COUNTIF(W$61:W$65,"NTS5S1")+COUNTIF(W$61:W$65,"S")+COUNTIF(W$61:W$65,"NTS4S")+COUNTIF(W$61:W$65,"NTS4S1")</f>
        <v>3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$65,"N")+COUNTIF(X$61:X$65,"NT")+COUNTIF(X$61:X$65,"NTS")+COUNTIF(X$61:X$65,"NTS1")+COUNTIF(X$61:X$65,"NTSDS")+COUNTIF(X$61:X$65,"NTSDS1")+COUNTIF(X$61:X$65,"NTS5S")+COUNTIF(X$61:X$65,"NTS5S1")+COUNTIF(X$61:X$65,"S")+COUNTIF(X$61:X$65,"NTS4S")+COUNTIF(X$61:X$65,"NTS4S1")</f>
        <v>5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$65,"N")+COUNTIF(Y$61:Y$65,"NT")+COUNTIF(Y$61:Y$65,"NTS")+COUNTIF(Y$61:Y$65,"NTS1")+COUNTIF(Y$61:Y$65,"NTSDS")+COUNTIF(Y$61:Y$65,"NTSDS1")+COUNTIF(Y$61:Y$65,"NTS5S")+COUNTIF(Y$61:Y$65,"NTS5S1")+COUNTIF(Y$61:Y$65,"S")+COUNTIF(Y$61:Y$65,"NTS4S")+COUNTIF(Y$61:Y$65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$65,"N")+COUNTIF(Z$61:Z$65,"NT")+COUNTIF(Z$61:Z$65,"NTS")+COUNTIF(Z$61:Z$65,"NTS1")+COUNTIF(Z$61:Z$65,"NTSDS")+COUNTIF(Z$61:Z$65,"NTSDS1")+COUNTIF(Z$61:Z$65,"NTS5S")+COUNTIF(Z$61:Z$65,"NTS5S1")+COUNTIF(Z$61:Z$65,"S")+COUNTIF(Z$61:Z$65,"NTS4S")+COUNTIF(Z$61:Z$65,"NTS4S1")</f>
        <v>3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$65,"N")+COUNTIF(AA$61:AA$65,"NT")+COUNTIF(AA$61:AA$65,"NTS")+COUNTIF(AA$61:AA$65,"NTS1")+COUNTIF(AA$61:AA$65,"NTSDS")+COUNTIF(AA$61:AA$65,"NTSDS1")+COUNTIF(AA$61:AA$65,"NTS5S")+COUNTIF(AA$61:AA$65,"NTS5S1")+COUNTIF(AA$61:AA$65,"S")+COUNTIF(AA$61:AA$65,"NTS4S")+COUNTIF(AA$61:AA$65,"NTS4S1")</f>
        <v>5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$65,"N")+COUNTIF(AB$61:AB$65,"NT")+COUNTIF(AB$61:AB$65,"NTS")+COUNTIF(AB$61:AB$65,"NTS1")+COUNTIF(AB$61:AB$65,"NTSDS")+COUNTIF(AB$61:AB$65,"NTSDS1")+COUNTIF(AB$61:AB$65,"NTS5S")+COUNTIF(AB$61:AB$65,"NTS5S1")+COUNTIF(AB$61:AB$65,"S")+COUNTIF(AB$61:AB$65,"NTS4S")+COUNTIF(AB$61:AB$65,"NTS4S1")</f>
        <v>4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$65,"N")+COUNTIF(AC$61:AC$65,"NT")+COUNTIF(AC$61:AC$65,"NTS")+COUNTIF(AC$61:AC$65,"NTS1")+COUNTIF(AC$61:AC$65,"NTSDS")+COUNTIF(AC$61:AC$65,"NTSDS1")+COUNTIF(AC$61:AC$65,"NTS5S")+COUNTIF(AC$61:AC$65,"NTS5S1")+COUNTIF(AC$61:AC$65,"S")+COUNTIF(AC$61:AC$65,"NTS4S")+COUNTIF(AC$61:AC$65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$65,"N")+COUNTIF(AD$61:AD$65,"NT")+COUNTIF(AD$61:AD$65,"NTS")+COUNTIF(AD$61:AD$65,"NTS1")+COUNTIF(AD$61:AD$65,"NTSDS")+COUNTIF(AD$61:AD$65,"NTSDS1")+COUNTIF(AD$61:AD$65,"NTS5S")+COUNTIF(AD$61:AD$65,"NTS5S1")+COUNTIF(AD$61:AD$65,"S")+COUNTIF(AD$61:AD$65,"NTS4S")+COUNTIF(AD$61:AD$65,"NTS4S1")</f>
        <v>2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$65,"N")+COUNTIF(AE$61:AE$65,"NT")+COUNTIF(AE$61:AE$65,"NTS")+COUNTIF(AE$61:AE$65,"NTS1")+COUNTIF(AE$61:AE$65,"NTSDS")+COUNTIF(AE$61:AE$65,"NTSDS1")+COUNTIF(AE$61:AE$65,"NTS5S")+COUNTIF(AE$61:AE$65,"NTS5S1")+COUNTIF(AE$61:AE$65,"S")+COUNTIF(AE$61:AE$65,"NTS4S")+COUNTIF(AE$61:AE$65,"NTS4S1")</f>
        <v>4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$65,"N")+COUNTIF(AF$61:AF$65,"NT")+COUNTIF(AF$61:AF$65,"NTS")+COUNTIF(AF$61:AF$65,"NTS1")+COUNTIF(AF$61:AF$65,"NTSDS")+COUNTIF(AF$61:AF$65,"NTSDS1")+COUNTIF(AF$61:AF$65,"NTS5S")+COUNTIF(AF$61:AF$65,"NTS5S1")+COUNTIF(AF$61:AF$65,"S")+COUNTIF(AF$61:AF$65,"NTS4S")+COUNTIF(AF$61:AF$65,"NTS4S1")</f>
        <v>5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$65,"N")+COUNTIF(AG$61:AG$65,"NT")+COUNTIF(AG$61:AG$65,"NTS")+COUNTIF(AG$61:AG$65,"NTS1")+COUNTIF(AG$61:AG$65,"NTSDS")+COUNTIF(AG$61:AG$65,"NTSDS1")+COUNTIF(AG$61:AG$65,"NTS5S")+COUNTIF(AG$61:AG$65,"NTS5S1")+COUNTIF(AG$61:AG$65,"S")+COUNTIF(AG$61:AG$65,"NTS4S")+COUNTIF(AG$61:AG$65,"NTS4S1")</f>
        <v>5</v>
      </c>
      <c r="AH7" s="853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$65,"N")+COUNTIF(AH$61:AH$65,"NT")+COUNTIF(AH$61:AH$65,"NTS")+COUNTIF(AH$61:AH$65,"NTS1")+COUNTIF(AH$61:AH$65,"NTSDS")+COUNTIF(AH$61:AH$65,"NTSDS1")+COUNTIF(AH$61:AH$65,"NTS5S")+COUNTIF(AH$61:AH$65,"NTS5S1")+COUNTIF(AH$61:AH$65,"S")+COUNTIF(AH$61:AH$65,"NTS4S")+COUNTIF(AH$61:AH$65,"NTS4S1")</f>
        <v>3</v>
      </c>
      <c r="AI7" s="1238">
        <f>COUNTIF(AI$15:AI$19,"N")+COUNTIF(AI$15:AI$19,"NT")+COUNTIF(AI$15:AI$19,"NTS1")+COUNTIF(AI$15:AI$19,"NTS")+COUNTIF(AI$15:AI$19,"NTSDS")+COUNTIF(AI$15:AI$19,"NTSDS1")+COUNTIF(AI$15:AI$19,"NTS5S")+COUNTIF(AI$15:AI$19,"NTS5S1")+COUNTIF(AI$15:AI$19,"S")+COUNTIF(AI$15:AI$19,"NTS4S")+COUNTIF(AI$15:AI$19,"NTS4S1")+COUNTIF(AI$32:AI$35,"N")+COUNTIF(AI$32:AI$35,"NT")+COUNTIF(AI$32:AI$35,"NTS")+COUNTIF(AI$32:AI$35,"NTS1")+COUNTIF(AI$32:AI$35,"NTSDS")+COUNTIF(AI$32:AI$35,"NTSDS1")+COUNTIF(AI$32:AI$35,"NTS5S")+COUNTIF(AI$32:AI$35,"NTS5S1")+COUNTIF(AI$32:AI$35,"S")+COUNTIF(AI$32:AI$35,"NTS4S")+COUNTIF(AI$32:AI$35,"NTS4S1")+COUNTIF(AI$46:AI$50,"N")+COUNTIF(AI$46:AI$50,"NT")+COUNTIF(AI$46:AI$50,"NTS")+COUNTIF(AI$46:AI$50,"NTS1")+COUNTIF(AI$46:AI$50,"NTSDS")+COUNTIF(AI$46:AI$50,"NTSDS1")+COUNTIF(AI$46:AI$50,"NTS5S")+COUNTIF(AI$46:AI$50,"NTS5S1")+COUNTIF(AI$46:AI$50,"S")+COUNTIF(AI$46:AI$50,"NTS4S")+COUNTIF(AI$46:AI$50,"NTS4S1")+COUNTIF(AI$61:AI$65,"N")+COUNTIF(AI$61:AI$65,"NT")+COUNTIF(AI$61:AI$65,"NTS")+COUNTIF(AI$61:AI$65,"NTS1")+COUNTIF(AI$61:AI$65,"NTSDS")+COUNTIF(AI$61:AI$65,"NTSDS1")+COUNTIF(AI$61:AI$65,"NTS5S")+COUNTIF(AI$61:AI$65,"NTS5S1")+COUNTIF(AI$61:AI$65,"S")+COUNTIF(AI$61:AI$65,"NTS4S")+COUNTIF(AI$61:AI$65,"NTS4S1")</f>
        <v>0</v>
      </c>
      <c r="AJ7" s="12"/>
      <c r="AK7" s="36"/>
      <c r="AL7" s="36"/>
      <c r="AM7" s="36"/>
      <c r="AN7" s="36"/>
      <c r="AO7" s="36"/>
      <c r="AP7" s="36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6"/>
      <c r="BC7" s="507"/>
      <c r="BD7" s="579"/>
      <c r="BE7" s="578"/>
      <c r="BF7" s="580"/>
      <c r="BG7" s="581"/>
      <c r="BH7" s="581"/>
      <c r="BI7" s="581"/>
      <c r="BJ7" s="581"/>
      <c r="BK7" s="581"/>
      <c r="BL7" s="582"/>
      <c r="BM7" s="578"/>
      <c r="BN7" s="578"/>
      <c r="BO7" s="578"/>
      <c r="BP7" s="578"/>
      <c r="BQ7" s="578"/>
      <c r="BR7" s="578"/>
      <c r="BS7" s="578"/>
      <c r="BT7" s="578"/>
      <c r="BU7" s="578"/>
      <c r="BV7" s="578"/>
    </row>
    <row r="8" spans="1:94" ht="17.100000000000001" customHeight="1" thickBot="1" x14ac:dyDescent="0.3">
      <c r="A8" s="511"/>
      <c r="B8" s="578" t="s">
        <v>3</v>
      </c>
      <c r="C8" s="35">
        <v>8</v>
      </c>
      <c r="D8" s="1148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$66:D$75,"N")+COUNTIF(D$66:D$75,"NT")+COUNTIF(D$66:D$75,"NTS")+COUNTIF(D$66:D$75,"NTS1")+COUNTIF(D$66:D$75,"NTSDS")+COUNTIF(D$66:D$75,"NTSDS1")+COUNTIF(D$66:D$75,"NTS5S")+COUNTIF(D$66:D$75,"NTS5S1")+COUNTIF(D$66:D$75,"S")+COUNTIF(D$66:D$75,"NTS4S")+COUNTIF(D$66:D$75,"NTS4S1")</f>
        <v>8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$66:E$75,"N")+COUNTIF(E$66:E$75,"NT")+COUNTIF(E$66:E$75,"NTS")+COUNTIF(E$66:E$75,"NTS1")+COUNTIF(E$66:E$75,"NTSDS")+COUNTIF(E$66:E$75,"NTSDS1")+COUNTIF(E$66:E$75,"NTS5S")+COUNTIF(E$66:E$75,"NTS5S1")+COUNTIF(E$66:E$75,"S")+COUNTIF(E$66:E$75,"NTS4S")+COUNTIF(E$66:E$75,"NTS4S1")</f>
        <v>7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$66:F$75,"N")+COUNTIF(F$66:F$75,"NT")+COUNTIF(F$66:F$75,"NTS")+COUNTIF(F$66:F$75,"NTS1")+COUNTIF(F$66:F$75,"NTSDS")+COUNTIF(F$66:F$75,"NTSDS1")+COUNTIF(F$66:F$75,"NTS5S")+COUNTIF(F$66:F$75,"NTS5S1")+COUNTIF(F$66:F$75,"S")+COUNTIF(F$66:F$75,"NTS4S")+COUNTIF(F$66:F$75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$66:G$75,"N")+COUNTIF(G$66:G$75,"NT")+COUNTIF(G$66:G$75,"NTS")+COUNTIF(G$66:G$75,"NTS1")+COUNTIF(G$66:G$75,"NTSDS")+COUNTIF(G$66:G$75,"NTSDS1")+COUNTIF(G$66:G$75,"NTS5S")+COUNTIF(G$66:G$75,"NTS5S1")+COUNTIF(G$66:G$75,"S")+COUNTIF(G$66:G$75,"NTS4S")+COUNTIF(G$66:G$75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$66:H$75,"N")+COUNTIF(H$66:H$75,"NT")+COUNTIF(H$66:H$75,"NTS")+COUNTIF(H$66:H$75,"NTS1")+COUNTIF(H$66:H$75,"NTSDS")+COUNTIF(H$66:H$75,"NTSDS1")+COUNTIF(H$66:H$75,"NTS5S")+COUNTIF(H$66:H$75,"NTS5S1")+COUNTIF(H$66:H$75,"S")+COUNTIF(H$66:H$75,"NTS4S")+COUNTIF(H$66:H$75,"NTS4S1")</f>
        <v>8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$66:I$75,"N")+COUNTIF(I$66:I$75,"NT")+COUNTIF(I$66:I$75,"NTS")+COUNTIF(I$66:I$75,"NTS1")+COUNTIF(I$66:I$75,"NTSDS")+COUNTIF(I$66:I$75,"NTSDS1")+COUNTIF(I$66:I$75,"NTS5S")+COUNTIF(I$66:I$75,"NTS5S1")+COUNTIF(I$66:I$75,"S")+COUNTIF(I$66:I$75,"NTS4S")+COUNTIF(I$66:I$75,"NTS4S1")</f>
        <v>8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$66:J$75,"N")+COUNTIF(J$66:J$75,"NT")+COUNTIF(J$66:J$75,"NTS")+COUNTIF(J$66:J$75,"NTS1")+COUNTIF(J$66:J$75,"NTSDS")+COUNTIF(J$66:J$75,"NTSDS1")+COUNTIF(J$66:J$75,"NTS5S")+COUNTIF(J$66:J$75,"NTS5S1")+COUNTIF(J$66:J$75,"S")+COUNTIF(J$66:J$75,"NTS4S")+COUNTIF(J$66:J$75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$66:K$75,"N")+COUNTIF(K$66:K$75,"NT")+COUNTIF(K$66:K$75,"NTS")+COUNTIF(K$66:K$75,"NTS1")+COUNTIF(K$66:K$75,"NTSDS")+COUNTIF(K$66:K$75,"NTSDS1")+COUNTIF(K$66:K$75,"NTS5S")+COUNTIF(K$66:K$75,"NTS5S1")+COUNTIF(K$66:K$75,"S")+COUNTIF(K$66:K$75,"NTS4S")+COUNTIF(K$66:K$75,"NTS4S1")</f>
        <v>8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$66:L$75,"N")+COUNTIF(L$66:L$75,"NT")+COUNTIF(L$66:L$75,"NTS")+COUNTIF(L$66:L$75,"NTS1")+COUNTIF(L$66:L$75,"NTSDS")+COUNTIF(L$66:L$75,"NTSDS1")+COUNTIF(L$66:L$75,"NTS5S")+COUNTIF(L$66:L$75,"NTS5S1")+COUNTIF(L$66:L$75,"S")+COUNTIF(L$66:L$75,"NTS4S")+COUNTIF(L$66:L$75,"NTS4S1")</f>
        <v>8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$66:M$75,"N")+COUNTIF(M$66:M$75,"NT")+COUNTIF(M$66:M$75,"NTS")+COUNTIF(M$66:M$75,"NTS1")+COUNTIF(M$66:M$75,"NTSDS")+COUNTIF(M$66:M$75,"NTSDS1")+COUNTIF(M$66:M$75,"NTS5S")+COUNTIF(M$66:M$75,"NTS5S1")+COUNTIF(M$66:M$75,"S")+COUNTIF(M$66:M$75,"NTS4S")+COUNTIF(M$66:M$75,"NTS4S1")</f>
        <v>7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$66:N$75,"N")+COUNTIF(N$66:N$75,"NT")+COUNTIF(N$66:N$75,"NTS")+COUNTIF(N$66:N$75,"NTS1")+COUNTIF(N$66:N$75,"NTSDS")+COUNTIF(N$66:N$75,"NTSDS1")+COUNTIF(N$66:N$75,"NTS5S")+COUNTIF(N$66:N$75,"NTS5S1")+COUNTIF(N$66:N$75,"S")+COUNTIF(N$66:N$75,"NTS4S")+COUNTIF(N$66:N$75,"NTS4S1")</f>
        <v>8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$66:O$75,"N")+COUNTIF(O$66:O$75,"NT")+COUNTIF(O$66:O$75,"NTS")+COUNTIF(O$66:O$75,"NTS1")+COUNTIF(O$66:O$75,"NTSDS")+COUNTIF(O$66:O$75,"NTSDS1")+COUNTIF(O$66:O$75,"NTS5S")+COUNTIF(O$66:O$75,"NTS5S1")+COUNTIF(O$66:O$75,"S")+COUNTIF(O$66:O$75,"NTS4S")+COUNTIF(O$66:O$75,"NTS4S1")</f>
        <v>8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$66:P$75,"N")+COUNTIF(P$66:P$75,"NT")+COUNTIF(P$66:P$75,"NTS")+COUNTIF(P$66:P$75,"NTS1")+COUNTIF(P$66:P$75,"NTSDS")+COUNTIF(P$66:P$75,"NTSDS1")+COUNTIF(P$66:P$75,"NTS5S")+COUNTIF(P$66:P$75,"NTS5S1")+COUNTIF(P$66:P$75,"S")+COUNTIF(P$66:P$75,"NTS4S")+COUNTIF(P$66:P$75,"NTS4S1")</f>
        <v>8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$66:Q$75,"N")+COUNTIF(Q$66:Q$75,"NT")+COUNTIF(Q$66:Q$75,"NTS")+COUNTIF(Q$66:Q$75,"NTS1")+COUNTIF(Q$66:Q$75,"NTSDS")+COUNTIF(Q$66:Q$75,"NTSDS1")+COUNTIF(Q$66:Q$75,"NTS5S")+COUNTIF(Q$66:Q$75,"NTS5S1")+COUNTIF(Q$66:Q$75,"S")+COUNTIF(Q$66:Q$75,"NTS4S")+COUNTIF(Q$66:Q$75,"NTS4S1")</f>
        <v>8</v>
      </c>
      <c r="R8" s="853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$66:R$75,"N")+COUNTIF(R$66:R$75,"NT")+COUNTIF(R$66:R$75,"NTS")+COUNTIF(R$66:R$75,"NTS1")+COUNTIF(R$66:R$75,"NTSDS")+COUNTIF(R$66:R$75,"NTSDS1")+COUNTIF(R$66:R$75,"NTS5S")+COUNTIF(R$66:R$75,"NTS5S1")+COUNTIF(R$66:R$75,"S")+COUNTIF(R$66:R$75,"NTS4S")+COUNTIF(R$66:R$75,"NTS4S1")</f>
        <v>8</v>
      </c>
      <c r="S8" s="1148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$66:S$75,"N")+COUNTIF(S$66:S$75,"NT")+COUNTIF(S$66:S$75,"NTS")+COUNTIF(S$66:S$75,"NTS1")+COUNTIF(S$66:S$75,"NTSDS")+COUNTIF(S$66:S$75,"NTSDS1")+COUNTIF(S$66:S$75,"NTS5S")+COUNTIF(S$66:S$75,"NTS5S1")+COUNTIF(S$66:S$75,"S")+COUNTIF(S$66:S$75,"NTS4S")+COUNTIF(S$66:S$75,"NTS4S1")</f>
        <v>8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$66:T$75,"N")+COUNTIF(T$66:T$75,"NT")+COUNTIF(T$66:T$75,"NTS")+COUNTIF(T$66:T$75,"NTS1")+COUNTIF(T$66:T$75,"NTSDS")+COUNTIF(T$66:T$75,"NTSDS1")+COUNTIF(T$66:T$75,"NTS5S")+COUNTIF(T$66:T$75,"NTS5S1")+COUNTIF(T$66:T$75,"S")+COUNTIF(T$66:T$75,"NTS4S")+COUNTIF(T$66:T$75,"NTS4S1")</f>
        <v>6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$66:U$75,"N")+COUNTIF(U$66:U$75,"NT")+COUNTIF(U$66:U$75,"NTS")+COUNTIF(U$66:U$75,"NTS1")+COUNTIF(U$66:U$75,"NTSDS")+COUNTIF(U$66:U$75,"NTSDS1")+COUNTIF(U$66:U$75,"NTS5S")+COUNTIF(U$66:U$75,"NTS5S1")+COUNTIF(U$66:U$75,"S")+COUNTIF(U$66:U$75,"NTS4S")+COUNTIF(U$66:U$75,"NTS4S1")</f>
        <v>8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$66:V$75,"N")+COUNTIF(V$66:V$75,"NT")+COUNTIF(V$66:V$75,"NTS")+COUNTIF(V$66:V$75,"NTS1")+COUNTIF(V$66:V$75,"NTSDS")+COUNTIF(V$66:V$75,"NTSDS1")+COUNTIF(V$66:V$75,"NTS5S")+COUNTIF(V$66:V$75,"NTS5S1")+COUNTIF(V$66:V$75,"S")+COUNTIF(V$66:V$75,"NTS4S")+COUNTIF(V$66:V$75,"NTS4S1")</f>
        <v>8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$66:W$75,"N")+COUNTIF(W$66:W$75,"NT")+COUNTIF(W$66:W$75,"NTS")+COUNTIF(W$66:W$75,"NTS1")+COUNTIF(W$66:W$75,"NTSDS")+COUNTIF(W$66:W$75,"NTSDS1")+COUNTIF(W$66:W$75,"NTS5S")+COUNTIF(W$66:W$75,"NTS5S1")+COUNTIF(W$66:W$75,"S")+COUNTIF(W$66:W$75,"NTS4S")+COUNTIF(W$66:W$75,"NTS4S1")</f>
        <v>7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$66:X$75,"N")+COUNTIF(X$66:X$75,"NT")+COUNTIF(X$66:X$75,"NTS")+COUNTIF(X$66:X$75,"NTS1")+COUNTIF(X$66:X$75,"NTSDS")+COUNTIF(X$66:X$75,"NTSDS1")+COUNTIF(X$66:X$75,"NTS5S")+COUNTIF(X$66:X$75,"NTS5S1")+COUNTIF(X$66:X$75,"S")+COUNTIF(X$66:X$75,"NTS4S")+COUNTIF(X$66:X$75,"NTS4S1")</f>
        <v>7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$66:Y$75,"N")+COUNTIF(Y$66:Y$75,"NT")+COUNTIF(Y$66:Y$75,"NTS")+COUNTIF(Y$66:Y$75,"NTS1")+COUNTIF(Y$66:Y$75,"NTSDS")+COUNTIF(Y$66:Y$75,"NTSDS1")+COUNTIF(Y$66:Y$75,"NTS5S")+COUNTIF(Y$66:Y$75,"NTS5S1")+COUNTIF(Y$66:Y$75,"S")+COUNTIF(Y$66:Y$75,"NTS4S")+COUNTIF(Y$66:Y$75,"NTS4S1")</f>
        <v>8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$66:Z$75,"N")+COUNTIF(Z$66:Z$75,"NT")+COUNTIF(Z$66:Z$75,"NTS")+COUNTIF(Z$66:Z$75,"NTS1")+COUNTIF(Z$66:Z$75,"NTSDS")+COUNTIF(Z$66:Z$75,"NTSDS1")+COUNTIF(Z$66:Z$75,"NTS5S")+COUNTIF(Z$66:Z$75,"NTS5S1")+COUNTIF(Z$66:Z$75,"S")+COUNTIF(Z$66:Z$75,"NTS4S")+COUNTIF(Z$66:Z$75,"NTS4S1")</f>
        <v>8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$66:AA$75,"N")+COUNTIF(AA$66:AA$75,"NT")+COUNTIF(AA$66:AA$75,"NTS")+COUNTIF(AA$66:AA$75,"NTS1")+COUNTIF(AA$66:AA$75,"NTSDS")+COUNTIF(AA$66:AA$75,"NTSDS1")+COUNTIF(AA$66:AA$75,"NTS5S")+COUNTIF(AA$66:AA$75,"NTS5S1")+COUNTIF(AA$66:AA$75,"S")+COUNTIF(AA$66:AA$75,"NTS4S")+COUNTIF(AA$66:AA$75,"NTS4S1")</f>
        <v>7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$66:AB$75,"N")+COUNTIF(AB$66:AB$75,"NT")+COUNTIF(AB$66:AB$75,"NTS")+COUNTIF(AB$66:AB$75,"NTS1")+COUNTIF(AB$66:AB$75,"NTSDS")+COUNTIF(AB$66:AB$75,"NTSDS1")+COUNTIF(AB$66:AB$75,"NTS5S")+COUNTIF(AB$66:AB$75,"NTS5S1")+COUNTIF(AB$66:AB$75,"S")+COUNTIF(AB$66:AB$75,"NTS4S")+COUNTIF(AB$66:AB$75,"NTS4S1")</f>
        <v>7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$66:AC$75,"N")+COUNTIF(AC$66:AC$75,"NT")+COUNTIF(AC$66:AC$75,"NTS")+COUNTIF(AC$66:AC$75,"NTS1")+COUNTIF(AC$66:AC$75,"NTSDS")+COUNTIF(AC$66:AC$75,"NTSDS1")+COUNTIF(AC$66:AC$75,"NTS5S")+COUNTIF(AC$66:AC$75,"NTS5S1")+COUNTIF(AC$66:AC$75,"S")+COUNTIF(AC$66:AC$75,"NTS4S")+COUNTIF(AC$66:AC$75,"NTS4S1")</f>
        <v>7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$66:AD$75,"N")+COUNTIF(AD$66:AD$75,"NT")+COUNTIF(AD$66:AD$75,"NTS")+COUNTIF(AD$66:AD$75,"NTS1")+COUNTIF(AD$66:AD$75,"NTSDS")+COUNTIF(AD$66:AD$75,"NTSDS1")+COUNTIF(AD$66:AD$75,"NTS5S")+COUNTIF(AD$66:AD$75,"NTS5S1")+COUNTIF(AD$66:AD$75,"S")+COUNTIF(AD$66:AD$75,"NTS4S")+COUNTIF(AD$66:AD$75,"NTS4S1")</f>
        <v>8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$66:AE$75,"N")+COUNTIF(AE$66:AE$75,"NT")+COUNTIF(AE$66:AE$75,"NTS")+COUNTIF(AE$66:AE$75,"NTS1")+COUNTIF(AE$66:AE$75,"NTSDS")+COUNTIF(AE$66:AE$75,"NTSDS1")+COUNTIF(AE$66:AE$75,"NTS5S")+COUNTIF(AE$66:AE$75,"NTS5S1")+COUNTIF(AE$66:AE$75,"S")+COUNTIF(AE$66:AE$75,"NTS4S")+COUNTIF(AE$66:AE$75,"NTS4S1")</f>
        <v>8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$66:AF$75,"N")+COUNTIF(AF$66:AF$75,"NT")+COUNTIF(AF$66:AF$75,"NTS")+COUNTIF(AF$66:AF$75,"NTS1")+COUNTIF(AF$66:AF$75,"NTSDS")+COUNTIF(AF$66:AF$75,"NTSDS1")+COUNTIF(AF$66:AF$75,"NTS5S")+COUNTIF(AF$66:AF$75,"NTS5S1")+COUNTIF(AF$66:AF$75,"S")+COUNTIF(AF$66:AF$75,"NTS4S")+COUNTIF(AF$66:AF$75,"NTS4S1")</f>
        <v>7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$66:AG$75,"N")+COUNTIF(AG$66:AG$75,"NT")+COUNTIF(AG$66:AG$75,"NTS")+COUNTIF(AG$66:AG$75,"NTS1")+COUNTIF(AG$66:AG$75,"NTSDS")+COUNTIF(AG$66:AG$75,"NTSDS1")+COUNTIF(AG$66:AG$75,"NTS5S")+COUNTIF(AG$66:AG$75,"NTS5S1")+COUNTIF(AG$66:AG$75,"S")+COUNTIF(AG$66:AG$75,"NTS4S")+COUNTIF(AG$66:AG$75,"NTS4S1")</f>
        <v>7</v>
      </c>
      <c r="AH8" s="853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$66:AH$75,"N")+COUNTIF(AH$66:AH$75,"NT")+COUNTIF(AH$66:AH$75,"NTS")+COUNTIF(AH$66:AH$75,"NTS1")+COUNTIF(AH$66:AH$75,"NTSDS")+COUNTIF(AH$66:AH$75,"NTSDS1")+COUNTIF(AH$66:AH$75,"NTS5S")+COUNTIF(AH$66:AH$75,"NTS5S1")+COUNTIF(AH$66:AH$75,"S")+COUNTIF(AH$66:AH$75,"NTS4S")+COUNTIF(AH$66:AH$75,"NTS4S1")</f>
        <v>8</v>
      </c>
      <c r="AI8" s="1238">
        <f>COUNTIF(AI$20:AI$28,"N")+COUNTIF(AI$20:AI$28,"NT")+COUNTIF(AI$20:AI$28,"NTS")+COUNTIF(AI$20:AI$28,"NTS1")+COUNTIF(AI$20:AI$28,"NTSDS")+COUNTIF(AI$20:AI$28,"NTSDS1")+COUNTIF(AI$20:AI$28,"NTS5S")+COUNTIF(AI$20:AI$28,"NTS5S1")+COUNTIF(AI$20:AI$28,"S")+COUNTIF(AI$20:AI$28,"NTS4S")+COUNTIF(AI$20:AI$28,"NTS4S1")+COUNTIF(AI$36:AI$43,"N")+COUNTIF(AI$36:AI$43,"NT")+COUNTIF(AI$36:AI$43,"NTS")+COUNTIF(AI$36:AI$43,"NTS1")+COUNTIF(AI$36:AI$43,"NTSDS")+COUNTIF(AI$36:AI$43,"NTSDS1")+COUNTIF(AI$36:AI$43,"NTS5S")+COUNTIF(AI$36:AI$43,"NTS5S1")+COUNTIF(AI$36:AI$43,"S")+COUNTIF(AI$36:AI$43,"NTS4S")+COUNTIF(AI$36:AI$43,"NTS4S1")+COUNTIF(AI$51:AI$58,"N")+COUNTIF(AI$51:AI$58,"NT")+COUNTIF(AI$51:AI$58,"NTS")+COUNTIF(AI$51:AI$58,"NTS1")+COUNTIF(AI$51:AI$58,"NTSDS")+COUNTIF(AI$51:AI$58,"NTSDS1")+COUNTIF(AI$51:AI$58,"NTS5S")+COUNTIF(AI$51:AI$58,"NTS5S1")+COUNTIF(AI$51:AI$58,"S")+COUNTIF(AI$51:AI$58,"NTS4S")+COUNTIF(AI$51:AI$58,"NTS4S1")+COUNTIF(AI$66:AI$75,"N")+COUNTIF(AI$66:AI$75,"NT")+COUNTIF(AI$66:AI$75,"NTS")+COUNTIF(AI$66:AI$75,"NTS1")+COUNTIF(AI$66:AI$75,"NTSDS")+COUNTIF(AI$66:AI$75,"NTSDS1")+COUNTIF(AI$66:AI$75,"NTS5S")+COUNTIF(AI$66:AI$75,"NTS5S1")+COUNTIF(AI$66:AI$75,"S")+COUNTIF(AI$66:AI$75,"NTS4S")+COUNTIF(AI$66:AI$75,"NTS4S1")</f>
        <v>0</v>
      </c>
      <c r="AJ8" s="12"/>
      <c r="AK8" s="36"/>
      <c r="AL8" s="36"/>
      <c r="AM8" s="36"/>
      <c r="AN8" s="36"/>
      <c r="AO8" s="36"/>
      <c r="AP8" s="36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6"/>
      <c r="BC8" s="520"/>
      <c r="BD8" s="593"/>
      <c r="BE8" s="578"/>
      <c r="BF8" s="38"/>
      <c r="BG8" s="578"/>
      <c r="BH8" s="578"/>
      <c r="BI8" s="38"/>
      <c r="BJ8" s="38"/>
      <c r="BK8" s="38"/>
      <c r="BL8" s="578"/>
      <c r="BM8" s="578"/>
      <c r="BN8" s="578"/>
      <c r="BO8" s="578"/>
      <c r="BP8" s="578"/>
      <c r="BQ8" s="578"/>
      <c r="BR8" s="38"/>
      <c r="BS8" s="578"/>
      <c r="BT8" s="578"/>
      <c r="BU8" s="578"/>
      <c r="BV8" s="578"/>
    </row>
    <row r="9" spans="1:94" ht="15.75" thickBot="1" x14ac:dyDescent="0.3">
      <c r="A9" s="517"/>
      <c r="B9" s="518"/>
      <c r="C9" s="518"/>
      <c r="D9" s="1150">
        <f t="shared" ref="D9:AH9" si="2">+D6+D7+D8</f>
        <v>13</v>
      </c>
      <c r="E9" s="823">
        <f t="shared" si="2"/>
        <v>13</v>
      </c>
      <c r="F9" s="823">
        <f t="shared" si="2"/>
        <v>13</v>
      </c>
      <c r="G9" s="823">
        <f t="shared" si="2"/>
        <v>13</v>
      </c>
      <c r="H9" s="823">
        <f t="shared" si="2"/>
        <v>13</v>
      </c>
      <c r="I9" s="823">
        <f t="shared" si="2"/>
        <v>13</v>
      </c>
      <c r="J9" s="823">
        <f t="shared" si="2"/>
        <v>13</v>
      </c>
      <c r="K9" s="823">
        <f t="shared" si="2"/>
        <v>13</v>
      </c>
      <c r="L9" s="823">
        <f t="shared" si="2"/>
        <v>13</v>
      </c>
      <c r="M9" s="823">
        <f t="shared" si="2"/>
        <v>13</v>
      </c>
      <c r="N9" s="823">
        <f t="shared" si="2"/>
        <v>13</v>
      </c>
      <c r="O9" s="823">
        <f t="shared" si="2"/>
        <v>12</v>
      </c>
      <c r="P9" s="823">
        <f t="shared" si="2"/>
        <v>13</v>
      </c>
      <c r="Q9" s="823">
        <f t="shared" si="2"/>
        <v>13</v>
      </c>
      <c r="R9" s="945">
        <f t="shared" si="2"/>
        <v>13</v>
      </c>
      <c r="S9" s="1169">
        <f t="shared" si="2"/>
        <v>13</v>
      </c>
      <c r="T9" s="136">
        <f t="shared" si="2"/>
        <v>13</v>
      </c>
      <c r="U9" s="136">
        <f t="shared" si="2"/>
        <v>13</v>
      </c>
      <c r="V9" s="136">
        <f t="shared" si="2"/>
        <v>12</v>
      </c>
      <c r="W9" s="136">
        <f t="shared" si="2"/>
        <v>13</v>
      </c>
      <c r="X9" s="136">
        <f t="shared" si="2"/>
        <v>13</v>
      </c>
      <c r="Y9" s="136">
        <f t="shared" si="2"/>
        <v>13</v>
      </c>
      <c r="Z9" s="136">
        <f t="shared" si="2"/>
        <v>12</v>
      </c>
      <c r="AA9" s="136">
        <f t="shared" si="2"/>
        <v>13</v>
      </c>
      <c r="AB9" s="136">
        <f t="shared" si="2"/>
        <v>12</v>
      </c>
      <c r="AC9" s="136">
        <f t="shared" si="2"/>
        <v>13</v>
      </c>
      <c r="AD9" s="136">
        <f t="shared" si="2"/>
        <v>12</v>
      </c>
      <c r="AE9" s="136">
        <f t="shared" si="2"/>
        <v>13</v>
      </c>
      <c r="AF9" s="136">
        <f t="shared" si="2"/>
        <v>13</v>
      </c>
      <c r="AG9" s="136">
        <f t="shared" si="2"/>
        <v>13</v>
      </c>
      <c r="AH9" s="857">
        <f t="shared" si="2"/>
        <v>12</v>
      </c>
      <c r="AI9" s="1240">
        <f t="shared" ref="AI9" si="3">+AI6+AI7+AI8</f>
        <v>0</v>
      </c>
      <c r="AJ9" s="345"/>
      <c r="AK9" s="594"/>
      <c r="AL9" s="594"/>
      <c r="AM9" s="594"/>
      <c r="AN9" s="594"/>
      <c r="AO9" s="594"/>
      <c r="AP9" s="594"/>
      <c r="AQ9" s="594"/>
      <c r="AR9" s="594"/>
      <c r="AS9" s="594"/>
      <c r="AT9" s="594"/>
      <c r="AU9" s="594"/>
      <c r="AV9" s="594"/>
      <c r="AW9" s="594"/>
      <c r="AX9" s="514" t="s">
        <v>5</v>
      </c>
      <c r="AY9" s="515"/>
      <c r="AZ9" s="515"/>
      <c r="BA9" s="516"/>
      <c r="BB9" s="346">
        <f>COUNTIF(D11:AH11,"Seg")+COUNTIF(D11:AH11,"Ter")+COUNTIF(D11:AH11,"Qua")+COUNTIF(D11:AH11,"Qui")+COUNTIF(D11:AH11,"Sex")</f>
        <v>22</v>
      </c>
      <c r="BC9" s="512"/>
      <c r="BD9" s="513"/>
      <c r="BE9" s="341"/>
      <c r="BF9" s="44"/>
      <c r="BG9" s="43"/>
      <c r="BH9" s="43"/>
      <c r="BI9" s="45"/>
      <c r="BJ9" s="45"/>
      <c r="BK9" s="43"/>
      <c r="BL9" s="45"/>
      <c r="BM9" s="43"/>
      <c r="BN9" s="45"/>
      <c r="BO9" s="45"/>
      <c r="BP9" s="45"/>
      <c r="BQ9" s="45"/>
      <c r="BR9" s="45"/>
      <c r="BS9" s="45"/>
      <c r="BT9" s="45"/>
      <c r="BU9" s="45"/>
      <c r="BV9" s="45"/>
    </row>
    <row r="10" spans="1:94" ht="15.6" customHeight="1" thickBot="1" x14ac:dyDescent="0.3">
      <c r="A10" s="525" t="s">
        <v>6</v>
      </c>
      <c r="B10" s="526"/>
      <c r="C10" s="526"/>
      <c r="D10" s="1556" t="s">
        <v>359</v>
      </c>
      <c r="E10" s="1529"/>
      <c r="F10" s="1529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29"/>
      <c r="S10" s="1557" t="s">
        <v>348</v>
      </c>
      <c r="T10" s="1532"/>
      <c r="U10" s="1532"/>
      <c r="V10" s="1532"/>
      <c r="W10" s="1532"/>
      <c r="X10" s="1532"/>
      <c r="Y10" s="1532"/>
      <c r="Z10" s="1532"/>
      <c r="AA10" s="1532"/>
      <c r="AB10" s="1532"/>
      <c r="AC10" s="1532"/>
      <c r="AD10" s="1532"/>
      <c r="AE10" s="1532"/>
      <c r="AF10" s="1532"/>
      <c r="AG10" s="1532"/>
      <c r="AH10" s="1532"/>
      <c r="AI10" s="1219" t="s">
        <v>281</v>
      </c>
      <c r="AJ10" s="592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2"/>
      <c r="AV10" s="592"/>
      <c r="AW10" s="592"/>
      <c r="AX10" s="592"/>
      <c r="AY10" s="592"/>
      <c r="AZ10" s="592"/>
      <c r="BA10" s="522"/>
      <c r="BB10" s="347" t="s">
        <v>7</v>
      </c>
      <c r="BC10" s="1534" t="s">
        <v>8</v>
      </c>
      <c r="BD10" s="1535"/>
      <c r="BE10" s="1539" t="s">
        <v>366</v>
      </c>
      <c r="BF10" s="1540"/>
      <c r="BG10" s="1540"/>
      <c r="BH10" s="1540"/>
      <c r="BI10" s="1540"/>
      <c r="BJ10" s="1540"/>
      <c r="BK10" s="1540"/>
      <c r="BL10" s="1540"/>
      <c r="BM10" s="1540"/>
      <c r="BN10" s="1540"/>
      <c r="BO10" s="1540"/>
      <c r="BP10" s="1540"/>
      <c r="BQ10" s="1540"/>
      <c r="BR10" s="1540"/>
      <c r="BS10" s="1540"/>
      <c r="BT10" s="1540"/>
      <c r="BU10" s="1540"/>
      <c r="BV10" s="1541"/>
      <c r="BW10" s="1542" t="s">
        <v>367</v>
      </c>
      <c r="BX10" s="1543"/>
      <c r="BY10" s="1543"/>
      <c r="BZ10" s="1543"/>
      <c r="CA10" s="1543"/>
      <c r="CB10" s="1543"/>
      <c r="CC10" s="1543"/>
      <c r="CD10" s="1543"/>
      <c r="CE10" s="1543"/>
      <c r="CF10" s="1543"/>
      <c r="CG10" s="1543"/>
      <c r="CH10" s="1543"/>
      <c r="CI10" s="583"/>
      <c r="CJ10" s="583"/>
      <c r="CK10" s="583"/>
      <c r="CL10" s="583"/>
      <c r="CM10" s="583"/>
      <c r="CN10" s="584"/>
    </row>
    <row r="11" spans="1:94" ht="15.75" thickBot="1" x14ac:dyDescent="0.3">
      <c r="A11" s="529"/>
      <c r="B11" s="530"/>
      <c r="C11" s="530"/>
      <c r="D11" s="1151" t="s">
        <v>14</v>
      </c>
      <c r="E11" s="336" t="s">
        <v>15</v>
      </c>
      <c r="F11" s="336" t="s">
        <v>9</v>
      </c>
      <c r="G11" s="336" t="s">
        <v>10</v>
      </c>
      <c r="H11" s="336" t="s">
        <v>11</v>
      </c>
      <c r="I11" s="365" t="s">
        <v>12</v>
      </c>
      <c r="J11" s="334" t="s">
        <v>13</v>
      </c>
      <c r="K11" s="335" t="s">
        <v>14</v>
      </c>
      <c r="L11" s="335" t="s">
        <v>15</v>
      </c>
      <c r="M11" s="335" t="s">
        <v>9</v>
      </c>
      <c r="N11" s="335" t="s">
        <v>10</v>
      </c>
      <c r="O11" s="335" t="s">
        <v>11</v>
      </c>
      <c r="P11" s="337" t="s">
        <v>12</v>
      </c>
      <c r="Q11" s="364" t="s">
        <v>13</v>
      </c>
      <c r="R11" s="1162" t="s">
        <v>14</v>
      </c>
      <c r="S11" s="1170" t="s">
        <v>12</v>
      </c>
      <c r="T11" s="364" t="s">
        <v>13</v>
      </c>
      <c r="U11" s="336" t="s">
        <v>14</v>
      </c>
      <c r="V11" s="336" t="s">
        <v>15</v>
      </c>
      <c r="W11" s="336" t="s">
        <v>9</v>
      </c>
      <c r="X11" s="336" t="s">
        <v>10</v>
      </c>
      <c r="Y11" s="336" t="s">
        <v>11</v>
      </c>
      <c r="Z11" s="365" t="s">
        <v>12</v>
      </c>
      <c r="AA11" s="334" t="s">
        <v>13</v>
      </c>
      <c r="AB11" s="335" t="s">
        <v>14</v>
      </c>
      <c r="AC11" s="335" t="s">
        <v>15</v>
      </c>
      <c r="AD11" s="335" t="s">
        <v>9</v>
      </c>
      <c r="AE11" s="335" t="s">
        <v>10</v>
      </c>
      <c r="AF11" s="335" t="s">
        <v>11</v>
      </c>
      <c r="AG11" s="337" t="s">
        <v>12</v>
      </c>
      <c r="AH11" s="1230" t="s">
        <v>13</v>
      </c>
      <c r="AI11" s="1241" t="s">
        <v>13</v>
      </c>
      <c r="AJ11" s="587"/>
      <c r="AK11" s="587"/>
      <c r="AL11" s="587"/>
      <c r="AM11" s="587"/>
      <c r="AN11" s="587"/>
      <c r="AO11" s="587"/>
      <c r="AP11" s="587"/>
      <c r="AQ11" s="587"/>
      <c r="AR11" s="587"/>
      <c r="AS11" s="587"/>
      <c r="AT11" s="587"/>
      <c r="AU11" s="587"/>
      <c r="AV11" s="587"/>
      <c r="AW11" s="587"/>
      <c r="AX11" s="587"/>
      <c r="AY11" s="587"/>
      <c r="AZ11" s="587"/>
      <c r="BA11" s="524"/>
      <c r="BB11" s="340">
        <f>(+BB9/5)*4</f>
        <v>17.600000000000001</v>
      </c>
      <c r="BC11" s="1554">
        <f>+BB9*8/24</f>
        <v>7.333333333333333</v>
      </c>
      <c r="BD11" s="1555"/>
      <c r="BE11" s="527" t="s">
        <v>16</v>
      </c>
      <c r="BF11" s="585" t="s">
        <v>17</v>
      </c>
      <c r="BG11" s="1544" t="s">
        <v>18</v>
      </c>
      <c r="BH11" s="1545"/>
      <c r="BI11" s="1545"/>
      <c r="BJ11" s="1546"/>
      <c r="BK11" s="1536" t="s">
        <v>19</v>
      </c>
      <c r="BL11" s="1537"/>
      <c r="BM11" s="1537"/>
      <c r="BN11" s="1537"/>
      <c r="BO11" s="1537"/>
      <c r="BP11" s="1537"/>
      <c r="BQ11" s="1537"/>
      <c r="BR11" s="1547"/>
      <c r="BS11" s="1536" t="s">
        <v>20</v>
      </c>
      <c r="BT11" s="1537"/>
      <c r="BU11" s="1537"/>
      <c r="BV11" s="1547"/>
      <c r="BW11" s="1548" t="s">
        <v>246</v>
      </c>
      <c r="BX11" s="1549"/>
      <c r="BY11" s="1549"/>
      <c r="BZ11" s="1550"/>
      <c r="CA11" s="1551" t="s">
        <v>238</v>
      </c>
      <c r="CB11" s="1552"/>
      <c r="CC11" s="1552"/>
      <c r="CD11" s="1552"/>
      <c r="CE11" s="1552"/>
      <c r="CF11" s="1552"/>
      <c r="CG11" s="1552"/>
      <c r="CH11" s="1553"/>
      <c r="CI11" s="1536" t="s">
        <v>247</v>
      </c>
      <c r="CJ11" s="1537"/>
      <c r="CK11" s="1537"/>
      <c r="CL11" s="1538"/>
      <c r="CN11" s="348"/>
    </row>
    <row r="12" spans="1:94" ht="21" customHeight="1" thickBot="1" x14ac:dyDescent="0.3">
      <c r="A12" s="263" t="s">
        <v>21</v>
      </c>
      <c r="B12" s="263" t="s">
        <v>22</v>
      </c>
      <c r="C12" s="380" t="s">
        <v>23</v>
      </c>
      <c r="D12" s="1152">
        <v>1</v>
      </c>
      <c r="E12" s="405">
        <f>D12+1</f>
        <v>2</v>
      </c>
      <c r="F12" s="405">
        <f t="shared" ref="F12:R12" si="4">E12+1</f>
        <v>3</v>
      </c>
      <c r="G12" s="405">
        <f t="shared" si="4"/>
        <v>4</v>
      </c>
      <c r="H12" s="411">
        <f t="shared" si="4"/>
        <v>5</v>
      </c>
      <c r="I12" s="416">
        <f t="shared" si="4"/>
        <v>6</v>
      </c>
      <c r="J12" s="415">
        <f t="shared" si="4"/>
        <v>7</v>
      </c>
      <c r="K12" s="405">
        <f t="shared" si="4"/>
        <v>8</v>
      </c>
      <c r="L12" s="405">
        <f t="shared" si="4"/>
        <v>9</v>
      </c>
      <c r="M12" s="405">
        <f t="shared" si="4"/>
        <v>10</v>
      </c>
      <c r="N12" s="405">
        <f t="shared" si="4"/>
        <v>11</v>
      </c>
      <c r="O12" s="405">
        <f t="shared" si="4"/>
        <v>12</v>
      </c>
      <c r="P12" s="431">
        <f t="shared" si="4"/>
        <v>13</v>
      </c>
      <c r="Q12" s="415">
        <f t="shared" si="4"/>
        <v>14</v>
      </c>
      <c r="R12" s="1163">
        <f t="shared" si="4"/>
        <v>15</v>
      </c>
      <c r="S12" s="1171">
        <f t="shared" ref="S12:AG12" si="5">R12+1</f>
        <v>16</v>
      </c>
      <c r="T12" s="415">
        <f t="shared" si="5"/>
        <v>17</v>
      </c>
      <c r="U12" s="405">
        <f t="shared" si="5"/>
        <v>18</v>
      </c>
      <c r="V12" s="405">
        <f t="shared" si="5"/>
        <v>19</v>
      </c>
      <c r="W12" s="411">
        <f t="shared" si="5"/>
        <v>20</v>
      </c>
      <c r="X12" s="405">
        <f t="shared" si="5"/>
        <v>21</v>
      </c>
      <c r="Y12" s="405">
        <f t="shared" si="5"/>
        <v>22</v>
      </c>
      <c r="Z12" s="416">
        <f t="shared" si="5"/>
        <v>23</v>
      </c>
      <c r="AA12" s="415">
        <f t="shared" si="5"/>
        <v>24</v>
      </c>
      <c r="AB12" s="405">
        <f t="shared" si="5"/>
        <v>25</v>
      </c>
      <c r="AC12" s="405">
        <f t="shared" si="5"/>
        <v>26</v>
      </c>
      <c r="AD12" s="405">
        <f t="shared" si="5"/>
        <v>27</v>
      </c>
      <c r="AE12" s="411">
        <f t="shared" si="5"/>
        <v>28</v>
      </c>
      <c r="AF12" s="405">
        <f t="shared" si="5"/>
        <v>29</v>
      </c>
      <c r="AG12" s="416">
        <f t="shared" si="5"/>
        <v>30</v>
      </c>
      <c r="AH12" s="1231">
        <f>AG12+1</f>
        <v>31</v>
      </c>
      <c r="AI12" s="1242">
        <v>24</v>
      </c>
      <c r="AJ12" s="349" t="s">
        <v>24</v>
      </c>
      <c r="AK12" s="189" t="s">
        <v>25</v>
      </c>
      <c r="AL12" s="189" t="s">
        <v>26</v>
      </c>
      <c r="AM12" s="189" t="s">
        <v>27</v>
      </c>
      <c r="AN12" s="189" t="s">
        <v>28</v>
      </c>
      <c r="AO12" s="189" t="s">
        <v>29</v>
      </c>
      <c r="AP12" s="189" t="s">
        <v>30</v>
      </c>
      <c r="AQ12" s="272" t="s">
        <v>31</v>
      </c>
      <c r="AR12" s="272" t="s">
        <v>32</v>
      </c>
      <c r="AS12" s="272" t="s">
        <v>354</v>
      </c>
      <c r="AT12" s="272" t="s">
        <v>34</v>
      </c>
      <c r="AU12" s="272" t="s">
        <v>35</v>
      </c>
      <c r="AV12" s="272" t="s">
        <v>36</v>
      </c>
      <c r="AW12" s="272" t="s">
        <v>37</v>
      </c>
      <c r="AX12" s="272" t="s">
        <v>38</v>
      </c>
      <c r="AY12" s="272" t="s">
        <v>39</v>
      </c>
      <c r="AZ12" s="272" t="s">
        <v>40</v>
      </c>
      <c r="BA12" s="272" t="s">
        <v>41</v>
      </c>
      <c r="BB12" s="350" t="s">
        <v>42</v>
      </c>
      <c r="BC12" s="588" t="s">
        <v>43</v>
      </c>
      <c r="BD12" s="589"/>
      <c r="BE12" s="528"/>
      <c r="BF12" s="586"/>
      <c r="BG12" s="338" t="s">
        <v>44</v>
      </c>
      <c r="BH12" s="185" t="s">
        <v>45</v>
      </c>
      <c r="BI12" s="186" t="s">
        <v>46</v>
      </c>
      <c r="BJ12" s="187" t="s">
        <v>47</v>
      </c>
      <c r="BK12" s="188" t="s">
        <v>48</v>
      </c>
      <c r="BL12" s="189" t="s">
        <v>49</v>
      </c>
      <c r="BM12" s="189" t="s">
        <v>50</v>
      </c>
      <c r="BN12" s="189" t="s">
        <v>51</v>
      </c>
      <c r="BO12" s="185" t="s">
        <v>52</v>
      </c>
      <c r="BP12" s="185" t="s">
        <v>53</v>
      </c>
      <c r="BQ12" s="185" t="s">
        <v>54</v>
      </c>
      <c r="BR12" s="190" t="s">
        <v>42</v>
      </c>
      <c r="BS12" s="191" t="s">
        <v>28</v>
      </c>
      <c r="BT12" s="185" t="s">
        <v>29</v>
      </c>
      <c r="BU12" s="185" t="s">
        <v>30</v>
      </c>
      <c r="BV12" s="190" t="s">
        <v>42</v>
      </c>
      <c r="BW12" s="197" t="s">
        <v>44</v>
      </c>
      <c r="BX12" s="198" t="s">
        <v>45</v>
      </c>
      <c r="BY12" s="199" t="s">
        <v>236</v>
      </c>
      <c r="BZ12" s="200" t="s">
        <v>237</v>
      </c>
      <c r="CA12" s="201" t="s">
        <v>239</v>
      </c>
      <c r="CB12" s="202" t="s">
        <v>240</v>
      </c>
      <c r="CC12" s="202" t="s">
        <v>241</v>
      </c>
      <c r="CD12" s="202" t="s">
        <v>242</v>
      </c>
      <c r="CE12" s="198" t="s">
        <v>243</v>
      </c>
      <c r="CF12" s="198" t="s">
        <v>244</v>
      </c>
      <c r="CG12" s="198" t="s">
        <v>245</v>
      </c>
      <c r="CH12" s="203" t="s">
        <v>42</v>
      </c>
      <c r="CI12" s="191"/>
      <c r="CJ12" s="185"/>
      <c r="CK12" s="185"/>
      <c r="CL12" s="196"/>
      <c r="CM12" s="351"/>
      <c r="CN12" s="352"/>
      <c r="CO12" s="419" t="s">
        <v>248</v>
      </c>
      <c r="CP12" s="420" t="s">
        <v>249</v>
      </c>
    </row>
    <row r="13" spans="1:94" ht="20.100000000000001" customHeight="1" thickBot="1" x14ac:dyDescent="0.3">
      <c r="A13" s="132" t="s">
        <v>55</v>
      </c>
      <c r="B13" s="570" t="s">
        <v>60</v>
      </c>
      <c r="C13" s="126" t="s">
        <v>329</v>
      </c>
      <c r="D13" s="931" t="s">
        <v>27</v>
      </c>
      <c r="E13" s="409" t="s">
        <v>31</v>
      </c>
      <c r="F13" s="409" t="s">
        <v>25</v>
      </c>
      <c r="G13" s="471"/>
      <c r="H13" s="471"/>
      <c r="I13" s="414" t="s">
        <v>24</v>
      </c>
      <c r="J13" s="433" t="s">
        <v>25</v>
      </c>
      <c r="K13" s="479" t="s">
        <v>57</v>
      </c>
      <c r="L13" s="499"/>
      <c r="M13" s="409" t="s">
        <v>24</v>
      </c>
      <c r="N13" s="409" t="s">
        <v>58</v>
      </c>
      <c r="O13" s="493"/>
      <c r="P13" s="477"/>
      <c r="Q13" s="440" t="s">
        <v>32</v>
      </c>
      <c r="R13" s="361" t="s">
        <v>32</v>
      </c>
      <c r="S13" s="1172"/>
      <c r="T13" s="952" t="s">
        <v>24</v>
      </c>
      <c r="U13" s="409" t="s">
        <v>25</v>
      </c>
      <c r="V13" s="471"/>
      <c r="W13" s="501" t="s">
        <v>51</v>
      </c>
      <c r="X13" s="409" t="s">
        <v>25</v>
      </c>
      <c r="Y13" s="409" t="s">
        <v>25</v>
      </c>
      <c r="Z13" s="478"/>
      <c r="AA13" s="473" t="s">
        <v>48</v>
      </c>
      <c r="AB13" s="409" t="s">
        <v>24</v>
      </c>
      <c r="AC13" s="409" t="s">
        <v>31</v>
      </c>
      <c r="AD13" s="471" t="s">
        <v>26</v>
      </c>
      <c r="AE13" s="471"/>
      <c r="AF13" s="409" t="s">
        <v>24</v>
      </c>
      <c r="AG13" s="414" t="s">
        <v>25</v>
      </c>
      <c r="AH13" s="1232"/>
      <c r="AI13" s="1243" t="s">
        <v>48</v>
      </c>
      <c r="AJ13" s="998">
        <f>COUNTIF($D13:AH13,"D")</f>
        <v>5</v>
      </c>
      <c r="AK13" s="999">
        <f t="shared" ref="AK13:AK35" si="6">COUNTIF($D13:$AH13,"N")</f>
        <v>6</v>
      </c>
      <c r="AL13" s="999">
        <f t="shared" ref="AL13:AL35" si="7">COUNTIF($D13:$AH13,"DT")</f>
        <v>1</v>
      </c>
      <c r="AM13" s="999">
        <f t="shared" ref="AM13:AM35" si="8">COUNTIF($D13:$AH13,"NT")</f>
        <v>1</v>
      </c>
      <c r="AN13" s="999">
        <f t="shared" ref="AN13:AN35" si="9">COUNTIF($D13:$AH13,"Naf")</f>
        <v>0</v>
      </c>
      <c r="AO13" s="999">
        <f t="shared" ref="AO13:AO35" si="10">COUNTIF($D13:$AH13,"DF")</f>
        <v>0</v>
      </c>
      <c r="AP13" s="999">
        <f t="shared" ref="AP13:AP35" si="11">COUNTIF($D13:$AH13,"NF")</f>
        <v>0</v>
      </c>
      <c r="AQ13" s="999">
        <f t="shared" ref="AQ13:AQ35" si="12">COUNTIF($D13:$AH13,"t")</f>
        <v>2</v>
      </c>
      <c r="AR13" s="999">
        <f t="shared" ref="AR13:AR35" si="13">COUNTIF($D13:$AH13,"FE")</f>
        <v>2</v>
      </c>
      <c r="AS13" s="999">
        <f t="shared" ref="AS13:AS35" si="14">COUNTIF($D13:$AH13,"LN")</f>
        <v>0</v>
      </c>
      <c r="AT13" s="999">
        <f t="shared" ref="AT13:AT35" si="15">COUNTIF($D13:$AH13,"DS")</f>
        <v>0</v>
      </c>
      <c r="AU13" s="999">
        <f t="shared" ref="AU13:AU35" si="16">COUNTIF($D13:$AH13,"DISP")</f>
        <v>0</v>
      </c>
      <c r="AV13" s="999">
        <f t="shared" ref="AV13:AV35" si="17">COUNTIF($D13:$AH13,"L")</f>
        <v>0</v>
      </c>
      <c r="AW13" s="999">
        <f t="shared" ref="AW13:AW35" si="18">COUNTIF($D13:$AH13,"B")</f>
        <v>0</v>
      </c>
      <c r="AX13" s="999">
        <f t="shared" ref="AX13:AX35" si="19">COUNTIF($D13:$AH13,"SA")</f>
        <v>0</v>
      </c>
      <c r="AY13" s="999">
        <f t="shared" ref="AY13:AY35" si="20">COUNTIF($D13:$AH13,"SE")</f>
        <v>0</v>
      </c>
      <c r="AZ13" s="999">
        <f t="shared" ref="AZ13:AZ35" si="21">COUNTIF($D13:$AH13,"TR")</f>
        <v>0</v>
      </c>
      <c r="BA13" s="999">
        <f t="shared" ref="BA13:BA35" si="22">COUNTIF($D13:$AH13,"F")</f>
        <v>0</v>
      </c>
      <c r="BB13" s="181">
        <f>+AJ13+AK13+AL13+AM13+AR13+AV13+AW13+AX13+AY13+AZ13</f>
        <v>15</v>
      </c>
      <c r="BC13" s="343"/>
      <c r="BD13" s="1002">
        <f t="shared" ref="BD13" si="23">+AJ13*$BC$2+AK13*$BC$6+AL13*$BC$2+AM13*$BC$2+AN13*$BC$6+AP13*8/24+AT13*8/24+AU13*8/24+AV13*8/24+AW13*12/24+AX13*8/24+AY13*$BC$2+AZ13*8/24+BK13*(0/24)+AS13*12/24</f>
        <v>6.5</v>
      </c>
      <c r="BE13" s="342"/>
      <c r="BF13" s="339"/>
      <c r="BG13" s="175">
        <f>COUNTIF($D13:$AI13,"DTS")+COUNTIF($D13:$AH13,"NTS")</f>
        <v>1</v>
      </c>
      <c r="BH13" s="176">
        <f t="shared" ref="BH13" si="24">+BG13*12/24</f>
        <v>0.5</v>
      </c>
      <c r="BI13" s="177">
        <f t="shared" ref="BI13" si="25">+BH13/12+BO13*(1/24)</f>
        <v>4.1666666666666664E-2</v>
      </c>
      <c r="BJ13" s="178">
        <f t="shared" ref="BJ13" si="26">+BH13-BI13+(BO13*(3/24))+(BQ13*(8/24))</f>
        <v>0.45833333333333331</v>
      </c>
      <c r="BK13" s="179">
        <f>COUNTIF($D13:$AI13,"DTS5S")</f>
        <v>2</v>
      </c>
      <c r="BL13" s="180">
        <f t="shared" ref="BL13:BL31" si="27">COUNTIF($D13:$AH13,"NTS5S")</f>
        <v>0</v>
      </c>
      <c r="BM13" s="180">
        <f t="shared" ref="BM13:BM31" si="28">COUNTIF($D13:$AH13,"DTSDS")</f>
        <v>0</v>
      </c>
      <c r="BN13" s="180">
        <f t="shared" ref="BN13:BN31" si="29">COUNTIF($D13:$AH13,"NTSDS")</f>
        <v>1</v>
      </c>
      <c r="BO13" s="180">
        <f t="shared" ref="BO13:BO31" si="30">COUNTIF($D13:$AH13,"NTSAF")</f>
        <v>0</v>
      </c>
      <c r="BP13" s="180">
        <f t="shared" ref="BP13:BP31" si="31">COUNTIF($D13:$AH13,"DTSF")</f>
        <v>0</v>
      </c>
      <c r="BQ13" s="181">
        <f t="shared" ref="BQ13:BQ31" si="32">COUNTIF($D13:$AH13,"NTSF")</f>
        <v>0</v>
      </c>
      <c r="BR13" s="379">
        <f>+(BN13+BM13+BL13+BK13)*(12/24)</f>
        <v>1.5</v>
      </c>
      <c r="BS13" s="179">
        <f t="shared" ref="BS13:BS31" si="33">COUNTIF($D13:$AH13,"NAF")+$BS$8</f>
        <v>0</v>
      </c>
      <c r="BT13" s="180">
        <f t="shared" ref="BT13:BT31" si="34">COUNTIF($D13:$AH13,"DF")</f>
        <v>0</v>
      </c>
      <c r="BU13" s="181">
        <f t="shared" ref="BU13:BU31" si="35">COUNTIF($D13:$AH13,"NF")</f>
        <v>0</v>
      </c>
      <c r="BV13" s="182">
        <f>BS13*(8/24)+BT13*(12/24)+BU13*(4/24)+BO13*(8/24)+BP13*(12/24)+BQ13*(4/24)</f>
        <v>0</v>
      </c>
      <c r="BW13" s="175">
        <f t="shared" ref="BW13:BW31" si="36">COUNTIF($D13:$AH13,"DTS1")+COUNTIF($D13:$AH13,"NTS1")</f>
        <v>0</v>
      </c>
      <c r="BX13" s="176">
        <f t="shared" ref="BX13" si="37">+BW13*12/24</f>
        <v>0</v>
      </c>
      <c r="BY13" s="193">
        <f t="shared" ref="BY13" si="38">+BX13/12+CE13*(1/24)</f>
        <v>0</v>
      </c>
      <c r="BZ13" s="194">
        <f t="shared" ref="BZ13" si="39">+BX13-BY13+(CE13*(3/24))+(CG13*(8/24))</f>
        <v>0</v>
      </c>
      <c r="CA13" s="179">
        <f t="shared" ref="CA13:CA31" si="40">COUNTIF($D13:$AH13,"DTS5S1")</f>
        <v>0</v>
      </c>
      <c r="CB13" s="180">
        <f t="shared" ref="CB13:CB31" si="41">COUNTIF($D13:$AH13,"NTS5S1")</f>
        <v>0</v>
      </c>
      <c r="CC13" s="180">
        <f t="shared" ref="CC13:CC31" si="42">COUNTIF($D13:$AH13,"DTSDS1")</f>
        <v>0</v>
      </c>
      <c r="CD13" s="180">
        <f t="shared" ref="CD13:CD31" si="43">COUNTIF($D13:$AH13,"NTSDS1")</f>
        <v>0</v>
      </c>
      <c r="CE13" s="180">
        <f t="shared" ref="CE13:CE31" si="44">COUNTIF($D13:$AH13,"NTSAF1")</f>
        <v>0</v>
      </c>
      <c r="CF13" s="180">
        <f t="shared" ref="CF13:CF31" si="45">COUNTIF($D13:$AH13,"DTSF1")</f>
        <v>0</v>
      </c>
      <c r="CG13" s="181">
        <f t="shared" ref="CG13:CG31" si="46">COUNTIF($D13:$AH13,"NTSF1")</f>
        <v>0</v>
      </c>
      <c r="CH13" s="195">
        <f t="shared" ref="CH13" si="47">+(CD13+CC13+CB13+CE13+CF13+CG13+CA13)*(12/24)</f>
        <v>0</v>
      </c>
      <c r="CI13" s="183"/>
      <c r="CJ13" s="184"/>
      <c r="CK13" s="184"/>
      <c r="CL13" s="174">
        <f>SUM(BR13)+BH13+BX13+CH13</f>
        <v>2</v>
      </c>
      <c r="CM13" s="227"/>
      <c r="CN13" s="348"/>
      <c r="CO13" s="418">
        <v>6</v>
      </c>
      <c r="CP13" s="424">
        <v>72</v>
      </c>
    </row>
    <row r="14" spans="1:94" ht="20.100000000000001" customHeight="1" thickBot="1" x14ac:dyDescent="0.3">
      <c r="A14" s="132" t="s">
        <v>59</v>
      </c>
      <c r="B14" s="813" t="s">
        <v>145</v>
      </c>
      <c r="C14" s="126" t="s">
        <v>329</v>
      </c>
      <c r="D14" s="931"/>
      <c r="E14" s="409" t="s">
        <v>31</v>
      </c>
      <c r="F14" s="409" t="s">
        <v>32</v>
      </c>
      <c r="G14" s="406" t="s">
        <v>350</v>
      </c>
      <c r="H14" s="406" t="s">
        <v>351</v>
      </c>
      <c r="I14" s="414" t="s">
        <v>32</v>
      </c>
      <c r="J14" s="433" t="s">
        <v>32</v>
      </c>
      <c r="K14" s="409" t="s">
        <v>32</v>
      </c>
      <c r="L14" s="409" t="s">
        <v>32</v>
      </c>
      <c r="M14" s="409" t="s">
        <v>32</v>
      </c>
      <c r="N14" s="409" t="s">
        <v>32</v>
      </c>
      <c r="O14" s="408" t="s">
        <v>350</v>
      </c>
      <c r="P14" s="465" t="s">
        <v>351</v>
      </c>
      <c r="Q14" s="955"/>
      <c r="R14" s="361" t="s">
        <v>31</v>
      </c>
      <c r="S14" s="1172"/>
      <c r="T14" s="952" t="s">
        <v>24</v>
      </c>
      <c r="U14" s="409" t="s">
        <v>31</v>
      </c>
      <c r="V14" s="471" t="s">
        <v>26</v>
      </c>
      <c r="W14" s="471"/>
      <c r="X14" s="409" t="s">
        <v>58</v>
      </c>
      <c r="Y14" s="409" t="s">
        <v>58</v>
      </c>
      <c r="Z14" s="478"/>
      <c r="AA14" s="473" t="s">
        <v>48</v>
      </c>
      <c r="AB14" s="409" t="s">
        <v>24</v>
      </c>
      <c r="AC14" s="409" t="s">
        <v>25</v>
      </c>
      <c r="AD14" s="501" t="s">
        <v>49</v>
      </c>
      <c r="AE14" s="471"/>
      <c r="AF14" s="409" t="s">
        <v>24</v>
      </c>
      <c r="AG14" s="414" t="s">
        <v>31</v>
      </c>
      <c r="AH14" s="1232"/>
      <c r="AI14" s="1243" t="s">
        <v>48</v>
      </c>
      <c r="AJ14" s="998">
        <f>COUNTIF($D14:AH14,"D")</f>
        <v>3</v>
      </c>
      <c r="AK14" s="999">
        <f t="shared" si="6"/>
        <v>1</v>
      </c>
      <c r="AL14" s="999">
        <f t="shared" si="7"/>
        <v>1</v>
      </c>
      <c r="AM14" s="999">
        <f t="shared" si="8"/>
        <v>0</v>
      </c>
      <c r="AN14" s="999">
        <f t="shared" si="9"/>
        <v>0</v>
      </c>
      <c r="AO14" s="999">
        <f t="shared" si="10"/>
        <v>0</v>
      </c>
      <c r="AP14" s="999">
        <f t="shared" si="11"/>
        <v>0</v>
      </c>
      <c r="AQ14" s="999">
        <f t="shared" si="12"/>
        <v>4</v>
      </c>
      <c r="AR14" s="999">
        <f t="shared" si="13"/>
        <v>7</v>
      </c>
      <c r="AS14" s="999">
        <f t="shared" si="14"/>
        <v>0</v>
      </c>
      <c r="AT14" s="999">
        <f t="shared" si="15"/>
        <v>0</v>
      </c>
      <c r="AU14" s="999">
        <f t="shared" si="16"/>
        <v>0</v>
      </c>
      <c r="AV14" s="999">
        <f t="shared" si="17"/>
        <v>0</v>
      </c>
      <c r="AW14" s="999">
        <f t="shared" si="18"/>
        <v>0</v>
      </c>
      <c r="AX14" s="999">
        <f t="shared" si="19"/>
        <v>0</v>
      </c>
      <c r="AY14" s="999">
        <f t="shared" si="20"/>
        <v>0</v>
      </c>
      <c r="AZ14" s="999">
        <f t="shared" si="21"/>
        <v>0</v>
      </c>
      <c r="BA14" s="999">
        <f t="shared" si="22"/>
        <v>0</v>
      </c>
      <c r="BB14" s="181">
        <f t="shared" ref="BB14:BB60" si="48">+AJ14+AK14+AL14+AM14+AR14+AV14+AW14+AX14+AY14+AZ14</f>
        <v>12</v>
      </c>
      <c r="BC14" s="343"/>
      <c r="BD14" s="1002">
        <f t="shared" ref="BD14:BD60" si="49">+AJ14*$BC$2+AK14*$BC$6+AL14*$BC$2+AM14*$BC$2+AN14*$BC$6+AP14*8/24+AT14*8/24+AU14*8/24+AV14*8/24+AW14*12/24+AX14*8/24+AY14*$BC$2+AZ14*8/24+BK14*(0/24)+AS14*12/24</f>
        <v>2.5</v>
      </c>
      <c r="BE14" s="342"/>
      <c r="BF14" s="339"/>
      <c r="BG14" s="175">
        <f t="shared" ref="BG14:BG60" si="50">COUNTIF($D14:$AI14,"DTS")+COUNTIF($D14:$AH14,"NTS")</f>
        <v>0</v>
      </c>
      <c r="BH14" s="176">
        <f t="shared" ref="BH14:BH60" si="51">+BG14*12/24</f>
        <v>0</v>
      </c>
      <c r="BI14" s="177">
        <f t="shared" ref="BI14:BI60" si="52">+BH14/12+BO14*(1/24)</f>
        <v>0</v>
      </c>
      <c r="BJ14" s="178">
        <f t="shared" ref="BJ14:BJ60" si="53">+BH14-BI14+(BO14*(3/24))+(BQ14*(8/24))</f>
        <v>0</v>
      </c>
      <c r="BK14" s="179">
        <f t="shared" ref="BK14:BK60" si="54">COUNTIF($D14:$AI14,"DTS5S")</f>
        <v>2</v>
      </c>
      <c r="BL14" s="180">
        <f t="shared" si="27"/>
        <v>1</v>
      </c>
      <c r="BM14" s="180">
        <f t="shared" si="28"/>
        <v>0</v>
      </c>
      <c r="BN14" s="180">
        <f t="shared" si="29"/>
        <v>0</v>
      </c>
      <c r="BO14" s="180">
        <f t="shared" si="30"/>
        <v>0</v>
      </c>
      <c r="BP14" s="180">
        <f t="shared" si="31"/>
        <v>0</v>
      </c>
      <c r="BQ14" s="181">
        <f t="shared" si="32"/>
        <v>0</v>
      </c>
      <c r="BR14" s="379">
        <f t="shared" ref="BR14:BR60" si="55">+(BN14+BM14+BL14+BK14)*(12/24)</f>
        <v>1.5</v>
      </c>
      <c r="BS14" s="179">
        <f t="shared" si="33"/>
        <v>0</v>
      </c>
      <c r="BT14" s="180">
        <f t="shared" si="34"/>
        <v>0</v>
      </c>
      <c r="BU14" s="181">
        <f t="shared" si="35"/>
        <v>0</v>
      </c>
      <c r="BV14" s="182">
        <f t="shared" ref="BV14:BV60" si="56">BS14*(8/24)+BT14*(12/24)+BU14*(4/24)+BO14*(8/24)+BP14*(12/24)+BQ14*(4/24)</f>
        <v>0</v>
      </c>
      <c r="BW14" s="175">
        <f t="shared" si="36"/>
        <v>0</v>
      </c>
      <c r="BX14" s="176">
        <f t="shared" ref="BX14:BX60" si="57">+BW14*12/24</f>
        <v>0</v>
      </c>
      <c r="BY14" s="193">
        <f t="shared" ref="BY14:BY60" si="58">+BX14/12+CE14*(1/24)</f>
        <v>0</v>
      </c>
      <c r="BZ14" s="194">
        <f t="shared" ref="BZ14:BZ60" si="59">+BX14-BY14+(CE14*(3/24))+(CG14*(8/24))</f>
        <v>0</v>
      </c>
      <c r="CA14" s="179">
        <f t="shared" si="40"/>
        <v>0</v>
      </c>
      <c r="CB14" s="180">
        <f t="shared" si="41"/>
        <v>0</v>
      </c>
      <c r="CC14" s="180">
        <f t="shared" si="42"/>
        <v>0</v>
      </c>
      <c r="CD14" s="180">
        <f t="shared" si="43"/>
        <v>0</v>
      </c>
      <c r="CE14" s="180">
        <f t="shared" si="44"/>
        <v>0</v>
      </c>
      <c r="CF14" s="180">
        <f t="shared" si="45"/>
        <v>0</v>
      </c>
      <c r="CG14" s="181">
        <f t="shared" si="46"/>
        <v>0</v>
      </c>
      <c r="CH14" s="195">
        <f t="shared" ref="CH14:CH60" si="60">+(CD14+CC14+CB14+CE14+CF14+CG14+CA14)*(12/24)</f>
        <v>0</v>
      </c>
      <c r="CI14" s="183"/>
      <c r="CJ14" s="184"/>
      <c r="CK14" s="184"/>
      <c r="CL14" s="174">
        <f t="shared" ref="CL14:CL60" si="61">SUM(BR14)+BH14+BX14+CH14</f>
        <v>1.5</v>
      </c>
      <c r="CM14" s="227"/>
      <c r="CN14" s="354"/>
      <c r="CO14" s="418">
        <v>7</v>
      </c>
      <c r="CP14" s="424">
        <v>84</v>
      </c>
    </row>
    <row r="15" spans="1:94" s="34" customFormat="1" ht="20.100000000000001" customHeight="1" thickBot="1" x14ac:dyDescent="0.3">
      <c r="A15" s="132" t="s">
        <v>62</v>
      </c>
      <c r="B15" s="570" t="s">
        <v>65</v>
      </c>
      <c r="C15" s="19" t="s">
        <v>2</v>
      </c>
      <c r="D15" s="931"/>
      <c r="E15" s="409" t="s">
        <v>24</v>
      </c>
      <c r="F15" s="409" t="s">
        <v>25</v>
      </c>
      <c r="G15" s="471"/>
      <c r="H15" s="499"/>
      <c r="I15" s="414" t="s">
        <v>58</v>
      </c>
      <c r="J15" s="433" t="s">
        <v>25</v>
      </c>
      <c r="K15" s="499"/>
      <c r="L15" s="499"/>
      <c r="M15" s="409" t="s">
        <v>24</v>
      </c>
      <c r="N15" s="409" t="s">
        <v>24</v>
      </c>
      <c r="O15" s="499"/>
      <c r="P15" s="498"/>
      <c r="Q15" s="433" t="s">
        <v>24</v>
      </c>
      <c r="R15" s="361" t="s">
        <v>25</v>
      </c>
      <c r="S15" s="1172"/>
      <c r="T15" s="952" t="s">
        <v>24</v>
      </c>
      <c r="U15" s="409" t="s">
        <v>25</v>
      </c>
      <c r="V15" s="471"/>
      <c r="W15" s="471"/>
      <c r="X15" s="409" t="s">
        <v>25</v>
      </c>
      <c r="Y15" s="409" t="s">
        <v>25</v>
      </c>
      <c r="Z15" s="478"/>
      <c r="AA15" s="473" t="s">
        <v>48</v>
      </c>
      <c r="AB15" s="409" t="s">
        <v>24</v>
      </c>
      <c r="AC15" s="409" t="s">
        <v>25</v>
      </c>
      <c r="AD15" s="471"/>
      <c r="AE15" s="471"/>
      <c r="AF15" s="409" t="s">
        <v>24</v>
      </c>
      <c r="AG15" s="414" t="s">
        <v>25</v>
      </c>
      <c r="AH15" s="1232"/>
      <c r="AI15" s="1243" t="s">
        <v>48</v>
      </c>
      <c r="AJ15" s="998">
        <f>COUNTIF($D15:AH15,"D")</f>
        <v>7</v>
      </c>
      <c r="AK15" s="999">
        <f t="shared" si="6"/>
        <v>8</v>
      </c>
      <c r="AL15" s="999">
        <f t="shared" si="7"/>
        <v>0</v>
      </c>
      <c r="AM15" s="999">
        <f t="shared" si="8"/>
        <v>0</v>
      </c>
      <c r="AN15" s="999">
        <f t="shared" si="9"/>
        <v>0</v>
      </c>
      <c r="AO15" s="999">
        <f t="shared" si="10"/>
        <v>0</v>
      </c>
      <c r="AP15" s="999">
        <f t="shared" si="11"/>
        <v>0</v>
      </c>
      <c r="AQ15" s="999">
        <f t="shared" si="12"/>
        <v>0</v>
      </c>
      <c r="AR15" s="999">
        <f t="shared" si="13"/>
        <v>0</v>
      </c>
      <c r="AS15" s="999">
        <f t="shared" si="14"/>
        <v>0</v>
      </c>
      <c r="AT15" s="999">
        <f t="shared" si="15"/>
        <v>0</v>
      </c>
      <c r="AU15" s="999">
        <f t="shared" si="16"/>
        <v>0</v>
      </c>
      <c r="AV15" s="999">
        <f t="shared" si="17"/>
        <v>0</v>
      </c>
      <c r="AW15" s="999">
        <f t="shared" si="18"/>
        <v>0</v>
      </c>
      <c r="AX15" s="999">
        <f t="shared" si="19"/>
        <v>0</v>
      </c>
      <c r="AY15" s="999">
        <f t="shared" si="20"/>
        <v>0</v>
      </c>
      <c r="AZ15" s="999">
        <f t="shared" si="21"/>
        <v>0</v>
      </c>
      <c r="BA15" s="999">
        <f t="shared" si="22"/>
        <v>0</v>
      </c>
      <c r="BB15" s="181">
        <f t="shared" si="48"/>
        <v>15</v>
      </c>
      <c r="BC15" s="343"/>
      <c r="BD15" s="1002">
        <f t="shared" si="49"/>
        <v>7.5</v>
      </c>
      <c r="BE15" s="342"/>
      <c r="BF15" s="339"/>
      <c r="BG15" s="175">
        <f t="shared" si="50"/>
        <v>0</v>
      </c>
      <c r="BH15" s="176">
        <f t="shared" si="51"/>
        <v>0</v>
      </c>
      <c r="BI15" s="177">
        <f t="shared" si="52"/>
        <v>0</v>
      </c>
      <c r="BJ15" s="178">
        <f t="shared" si="53"/>
        <v>0</v>
      </c>
      <c r="BK15" s="179">
        <f t="shared" si="54"/>
        <v>2</v>
      </c>
      <c r="BL15" s="180">
        <f t="shared" si="27"/>
        <v>0</v>
      </c>
      <c r="BM15" s="180">
        <f t="shared" si="28"/>
        <v>0</v>
      </c>
      <c r="BN15" s="180">
        <f t="shared" si="29"/>
        <v>0</v>
      </c>
      <c r="BO15" s="180">
        <f t="shared" si="30"/>
        <v>0</v>
      </c>
      <c r="BP15" s="180">
        <f t="shared" si="31"/>
        <v>0</v>
      </c>
      <c r="BQ15" s="181">
        <f t="shared" si="32"/>
        <v>0</v>
      </c>
      <c r="BR15" s="379">
        <f t="shared" si="55"/>
        <v>1</v>
      </c>
      <c r="BS15" s="179">
        <f t="shared" si="33"/>
        <v>0</v>
      </c>
      <c r="BT15" s="180">
        <f t="shared" si="34"/>
        <v>0</v>
      </c>
      <c r="BU15" s="181">
        <f t="shared" si="35"/>
        <v>0</v>
      </c>
      <c r="BV15" s="182">
        <f t="shared" si="56"/>
        <v>0</v>
      </c>
      <c r="BW15" s="175">
        <f t="shared" si="36"/>
        <v>0</v>
      </c>
      <c r="BX15" s="176">
        <f t="shared" si="57"/>
        <v>0</v>
      </c>
      <c r="BY15" s="193">
        <f t="shared" si="58"/>
        <v>0</v>
      </c>
      <c r="BZ15" s="194">
        <f t="shared" si="59"/>
        <v>0</v>
      </c>
      <c r="CA15" s="179">
        <f t="shared" si="40"/>
        <v>0</v>
      </c>
      <c r="CB15" s="180">
        <f t="shared" si="41"/>
        <v>0</v>
      </c>
      <c r="CC15" s="180">
        <f t="shared" si="42"/>
        <v>0</v>
      </c>
      <c r="CD15" s="180">
        <f t="shared" si="43"/>
        <v>0</v>
      </c>
      <c r="CE15" s="180">
        <f t="shared" si="44"/>
        <v>0</v>
      </c>
      <c r="CF15" s="180">
        <f t="shared" si="45"/>
        <v>0</v>
      </c>
      <c r="CG15" s="181">
        <f t="shared" si="46"/>
        <v>0</v>
      </c>
      <c r="CH15" s="195">
        <f t="shared" si="60"/>
        <v>0</v>
      </c>
      <c r="CI15" s="183"/>
      <c r="CJ15" s="184"/>
      <c r="CK15" s="184"/>
      <c r="CL15" s="174">
        <f t="shared" si="61"/>
        <v>1</v>
      </c>
      <c r="CM15" s="227"/>
      <c r="CN15" s="355"/>
      <c r="CO15" s="418">
        <v>4</v>
      </c>
      <c r="CP15" s="424">
        <v>48</v>
      </c>
    </row>
    <row r="16" spans="1:94" s="34" customFormat="1" ht="20.100000000000001" customHeight="1" thickBot="1" x14ac:dyDescent="0.3">
      <c r="A16" s="132" t="s">
        <v>64</v>
      </c>
      <c r="B16" s="575" t="s">
        <v>68</v>
      </c>
      <c r="C16" s="19" t="s">
        <v>2</v>
      </c>
      <c r="D16" s="1127"/>
      <c r="E16" s="409" t="s">
        <v>24</v>
      </c>
      <c r="F16" s="409" t="s">
        <v>25</v>
      </c>
      <c r="G16" s="471"/>
      <c r="H16" s="471"/>
      <c r="I16" s="414" t="s">
        <v>24</v>
      </c>
      <c r="J16" s="433" t="s">
        <v>26</v>
      </c>
      <c r="K16" s="479" t="s">
        <v>57</v>
      </c>
      <c r="L16" s="479"/>
      <c r="M16" s="409" t="s">
        <v>24</v>
      </c>
      <c r="N16" s="409" t="s">
        <v>24</v>
      </c>
      <c r="O16" s="493"/>
      <c r="P16" s="477" t="s">
        <v>50</v>
      </c>
      <c r="Q16" s="433" t="s">
        <v>24</v>
      </c>
      <c r="R16" s="361" t="s">
        <v>25</v>
      </c>
      <c r="S16" s="1172"/>
      <c r="T16" s="952" t="s">
        <v>24</v>
      </c>
      <c r="U16" s="409" t="s">
        <v>25</v>
      </c>
      <c r="V16" s="471"/>
      <c r="W16" s="471"/>
      <c r="X16" s="409" t="s">
        <v>26</v>
      </c>
      <c r="Y16" s="409" t="s">
        <v>25</v>
      </c>
      <c r="Z16" s="478"/>
      <c r="AA16" s="473" t="s">
        <v>48</v>
      </c>
      <c r="AB16" s="409" t="s">
        <v>26</v>
      </c>
      <c r="AC16" s="409" t="s">
        <v>25</v>
      </c>
      <c r="AD16" s="471"/>
      <c r="AE16" s="471"/>
      <c r="AF16" s="409" t="s">
        <v>24</v>
      </c>
      <c r="AG16" s="414" t="s">
        <v>25</v>
      </c>
      <c r="AH16" s="1232"/>
      <c r="AI16" s="1243" t="s">
        <v>48</v>
      </c>
      <c r="AJ16" s="998">
        <f>COUNTIF($D16:AH16,"D")</f>
        <v>7</v>
      </c>
      <c r="AK16" s="999">
        <f t="shared" si="6"/>
        <v>6</v>
      </c>
      <c r="AL16" s="999">
        <f t="shared" si="7"/>
        <v>3</v>
      </c>
      <c r="AM16" s="999">
        <f t="shared" si="8"/>
        <v>0</v>
      </c>
      <c r="AN16" s="999">
        <f t="shared" si="9"/>
        <v>0</v>
      </c>
      <c r="AO16" s="999">
        <f t="shared" si="10"/>
        <v>0</v>
      </c>
      <c r="AP16" s="999">
        <f t="shared" si="11"/>
        <v>0</v>
      </c>
      <c r="AQ16" s="999">
        <f t="shared" si="12"/>
        <v>0</v>
      </c>
      <c r="AR16" s="999">
        <f t="shared" si="13"/>
        <v>0</v>
      </c>
      <c r="AS16" s="999">
        <f t="shared" si="14"/>
        <v>0</v>
      </c>
      <c r="AT16" s="999">
        <f t="shared" si="15"/>
        <v>0</v>
      </c>
      <c r="AU16" s="999">
        <f t="shared" si="16"/>
        <v>0</v>
      </c>
      <c r="AV16" s="999">
        <f t="shared" si="17"/>
        <v>0</v>
      </c>
      <c r="AW16" s="999">
        <f t="shared" si="18"/>
        <v>0</v>
      </c>
      <c r="AX16" s="999">
        <f t="shared" si="19"/>
        <v>0</v>
      </c>
      <c r="AY16" s="999">
        <f t="shared" si="20"/>
        <v>0</v>
      </c>
      <c r="AZ16" s="999">
        <f t="shared" si="21"/>
        <v>0</v>
      </c>
      <c r="BA16" s="999">
        <f t="shared" si="22"/>
        <v>0</v>
      </c>
      <c r="BB16" s="181">
        <f t="shared" si="48"/>
        <v>16</v>
      </c>
      <c r="BC16" s="343"/>
      <c r="BD16" s="1002">
        <f t="shared" si="49"/>
        <v>8</v>
      </c>
      <c r="BE16" s="342"/>
      <c r="BF16" s="339"/>
      <c r="BG16" s="175">
        <f t="shared" si="50"/>
        <v>1</v>
      </c>
      <c r="BH16" s="176">
        <f t="shared" si="51"/>
        <v>0.5</v>
      </c>
      <c r="BI16" s="177">
        <f t="shared" si="52"/>
        <v>4.1666666666666664E-2</v>
      </c>
      <c r="BJ16" s="178">
        <f t="shared" si="53"/>
        <v>0.45833333333333331</v>
      </c>
      <c r="BK16" s="179">
        <f t="shared" si="54"/>
        <v>2</v>
      </c>
      <c r="BL16" s="180">
        <f t="shared" si="27"/>
        <v>0</v>
      </c>
      <c r="BM16" s="180">
        <f t="shared" si="28"/>
        <v>1</v>
      </c>
      <c r="BN16" s="180">
        <f t="shared" si="29"/>
        <v>0</v>
      </c>
      <c r="BO16" s="180">
        <f t="shared" si="30"/>
        <v>0</v>
      </c>
      <c r="BP16" s="180">
        <f t="shared" si="31"/>
        <v>0</v>
      </c>
      <c r="BQ16" s="181">
        <f t="shared" si="32"/>
        <v>0</v>
      </c>
      <c r="BR16" s="379">
        <f t="shared" si="55"/>
        <v>1.5</v>
      </c>
      <c r="BS16" s="179">
        <f t="shared" si="33"/>
        <v>0</v>
      </c>
      <c r="BT16" s="180">
        <f t="shared" si="34"/>
        <v>0</v>
      </c>
      <c r="BU16" s="181">
        <f t="shared" si="35"/>
        <v>0</v>
      </c>
      <c r="BV16" s="182">
        <f t="shared" si="56"/>
        <v>0</v>
      </c>
      <c r="BW16" s="175">
        <f t="shared" si="36"/>
        <v>0</v>
      </c>
      <c r="BX16" s="176">
        <f t="shared" si="57"/>
        <v>0</v>
      </c>
      <c r="BY16" s="193">
        <f t="shared" si="58"/>
        <v>0</v>
      </c>
      <c r="BZ16" s="194">
        <f t="shared" si="59"/>
        <v>0</v>
      </c>
      <c r="CA16" s="179">
        <f t="shared" si="40"/>
        <v>0</v>
      </c>
      <c r="CB16" s="180">
        <f t="shared" si="41"/>
        <v>0</v>
      </c>
      <c r="CC16" s="180">
        <f t="shared" si="42"/>
        <v>0</v>
      </c>
      <c r="CD16" s="180">
        <f t="shared" si="43"/>
        <v>0</v>
      </c>
      <c r="CE16" s="180">
        <f t="shared" si="44"/>
        <v>0</v>
      </c>
      <c r="CF16" s="180">
        <f t="shared" si="45"/>
        <v>0</v>
      </c>
      <c r="CG16" s="181">
        <f t="shared" si="46"/>
        <v>0</v>
      </c>
      <c r="CH16" s="195">
        <f t="shared" si="60"/>
        <v>0</v>
      </c>
      <c r="CI16" s="183"/>
      <c r="CJ16" s="184"/>
      <c r="CK16" s="184"/>
      <c r="CL16" s="174">
        <f t="shared" si="61"/>
        <v>2</v>
      </c>
      <c r="CM16" s="227"/>
      <c r="CN16" s="355"/>
      <c r="CO16" s="418">
        <v>6</v>
      </c>
      <c r="CP16" s="424">
        <v>72</v>
      </c>
    </row>
    <row r="17" spans="1:94" s="34" customFormat="1" ht="20.100000000000001" customHeight="1" thickBot="1" x14ac:dyDescent="0.25">
      <c r="A17" s="132" t="s">
        <v>66</v>
      </c>
      <c r="B17" s="1213" t="s">
        <v>98</v>
      </c>
      <c r="C17" s="19" t="s">
        <v>2</v>
      </c>
      <c r="D17" s="931"/>
      <c r="E17" s="409" t="s">
        <v>24</v>
      </c>
      <c r="F17" s="409" t="s">
        <v>25</v>
      </c>
      <c r="G17" s="471"/>
      <c r="H17" s="471"/>
      <c r="I17" s="414" t="s">
        <v>25</v>
      </c>
      <c r="J17" s="433" t="s">
        <v>25</v>
      </c>
      <c r="K17" s="479" t="s">
        <v>57</v>
      </c>
      <c r="L17" s="1244" t="s">
        <v>240</v>
      </c>
      <c r="M17" s="409" t="s">
        <v>31</v>
      </c>
      <c r="N17" s="409" t="s">
        <v>31</v>
      </c>
      <c r="O17" s="493" t="s">
        <v>27</v>
      </c>
      <c r="P17" s="477" t="s">
        <v>27</v>
      </c>
      <c r="Q17" s="433" t="s">
        <v>31</v>
      </c>
      <c r="R17" s="361" t="s">
        <v>25</v>
      </c>
      <c r="S17" s="1173"/>
      <c r="T17" s="952" t="s">
        <v>27</v>
      </c>
      <c r="U17" s="409" t="s">
        <v>27</v>
      </c>
      <c r="V17" s="471"/>
      <c r="W17" s="471"/>
      <c r="X17" s="409" t="s">
        <v>25</v>
      </c>
      <c r="Y17" s="409" t="s">
        <v>25</v>
      </c>
      <c r="Z17" s="478" t="s">
        <v>27</v>
      </c>
      <c r="AA17" s="473"/>
      <c r="AB17" s="409" t="s">
        <v>31</v>
      </c>
      <c r="AC17" s="409" t="s">
        <v>26</v>
      </c>
      <c r="AD17" s="471"/>
      <c r="AE17" s="471"/>
      <c r="AF17" s="409" t="s">
        <v>24</v>
      </c>
      <c r="AG17" s="414" t="s">
        <v>25</v>
      </c>
      <c r="AH17" s="1232"/>
      <c r="AI17" s="1243" t="s">
        <v>48</v>
      </c>
      <c r="AJ17" s="998">
        <f>COUNTIF($D17:AH17,"D")</f>
        <v>2</v>
      </c>
      <c r="AK17" s="999">
        <f t="shared" si="6"/>
        <v>7</v>
      </c>
      <c r="AL17" s="999">
        <f t="shared" si="7"/>
        <v>1</v>
      </c>
      <c r="AM17" s="999">
        <f t="shared" si="8"/>
        <v>5</v>
      </c>
      <c r="AN17" s="999">
        <f t="shared" si="9"/>
        <v>0</v>
      </c>
      <c r="AO17" s="999">
        <f t="shared" si="10"/>
        <v>0</v>
      </c>
      <c r="AP17" s="999">
        <f t="shared" si="11"/>
        <v>0</v>
      </c>
      <c r="AQ17" s="999">
        <f t="shared" si="12"/>
        <v>4</v>
      </c>
      <c r="AR17" s="999">
        <f t="shared" si="13"/>
        <v>0</v>
      </c>
      <c r="AS17" s="999">
        <f t="shared" si="14"/>
        <v>0</v>
      </c>
      <c r="AT17" s="999">
        <f t="shared" si="15"/>
        <v>0</v>
      </c>
      <c r="AU17" s="999">
        <f t="shared" si="16"/>
        <v>0</v>
      </c>
      <c r="AV17" s="999">
        <f t="shared" si="17"/>
        <v>0</v>
      </c>
      <c r="AW17" s="999">
        <f t="shared" si="18"/>
        <v>0</v>
      </c>
      <c r="AX17" s="999">
        <f t="shared" si="19"/>
        <v>0</v>
      </c>
      <c r="AY17" s="999">
        <f t="shared" si="20"/>
        <v>0</v>
      </c>
      <c r="AZ17" s="999">
        <f t="shared" si="21"/>
        <v>0</v>
      </c>
      <c r="BA17" s="999">
        <f t="shared" si="22"/>
        <v>0</v>
      </c>
      <c r="BB17" s="181">
        <f t="shared" si="48"/>
        <v>15</v>
      </c>
      <c r="BC17" s="343"/>
      <c r="BD17" s="1002">
        <f t="shared" si="49"/>
        <v>7.5</v>
      </c>
      <c r="BE17" s="342"/>
      <c r="BF17" s="339"/>
      <c r="BG17" s="175">
        <f t="shared" si="50"/>
        <v>1</v>
      </c>
      <c r="BH17" s="176">
        <f t="shared" si="51"/>
        <v>0.5</v>
      </c>
      <c r="BI17" s="177">
        <f t="shared" si="52"/>
        <v>4.1666666666666664E-2</v>
      </c>
      <c r="BJ17" s="178">
        <f t="shared" si="53"/>
        <v>0.45833333333333331</v>
      </c>
      <c r="BK17" s="179">
        <f t="shared" si="54"/>
        <v>1</v>
      </c>
      <c r="BL17" s="180">
        <f t="shared" si="27"/>
        <v>0</v>
      </c>
      <c r="BM17" s="180">
        <f t="shared" si="28"/>
        <v>0</v>
      </c>
      <c r="BN17" s="180">
        <f t="shared" si="29"/>
        <v>0</v>
      </c>
      <c r="BO17" s="180">
        <f t="shared" si="30"/>
        <v>0</v>
      </c>
      <c r="BP17" s="180">
        <f t="shared" si="31"/>
        <v>0</v>
      </c>
      <c r="BQ17" s="181">
        <f t="shared" si="32"/>
        <v>0</v>
      </c>
      <c r="BR17" s="1245">
        <v>0.66666666666666663</v>
      </c>
      <c r="BS17" s="179">
        <f t="shared" si="33"/>
        <v>0</v>
      </c>
      <c r="BT17" s="180">
        <f t="shared" si="34"/>
        <v>0</v>
      </c>
      <c r="BU17" s="181">
        <f t="shared" si="35"/>
        <v>0</v>
      </c>
      <c r="BV17" s="182">
        <f t="shared" si="56"/>
        <v>0</v>
      </c>
      <c r="BW17" s="175">
        <f t="shared" si="36"/>
        <v>0</v>
      </c>
      <c r="BX17" s="176">
        <f t="shared" si="57"/>
        <v>0</v>
      </c>
      <c r="BY17" s="193">
        <f t="shared" si="58"/>
        <v>0</v>
      </c>
      <c r="BZ17" s="194">
        <f t="shared" si="59"/>
        <v>0</v>
      </c>
      <c r="CA17" s="179">
        <f t="shared" si="40"/>
        <v>0</v>
      </c>
      <c r="CB17" s="180">
        <f t="shared" si="41"/>
        <v>1</v>
      </c>
      <c r="CC17" s="180">
        <f t="shared" si="42"/>
        <v>0</v>
      </c>
      <c r="CD17" s="180">
        <f t="shared" si="43"/>
        <v>0</v>
      </c>
      <c r="CE17" s="180">
        <f t="shared" si="44"/>
        <v>0</v>
      </c>
      <c r="CF17" s="180">
        <f t="shared" si="45"/>
        <v>0</v>
      </c>
      <c r="CG17" s="181">
        <f t="shared" si="46"/>
        <v>0</v>
      </c>
      <c r="CH17" s="1245">
        <v>0.33333333333333331</v>
      </c>
      <c r="CI17" s="183"/>
      <c r="CJ17" s="184"/>
      <c r="CK17" s="184"/>
      <c r="CL17" s="174">
        <f t="shared" si="61"/>
        <v>1.4999999999999998</v>
      </c>
      <c r="CM17" s="356"/>
      <c r="CN17" s="355"/>
      <c r="CO17" s="418">
        <v>8</v>
      </c>
      <c r="CP17" s="851">
        <v>108</v>
      </c>
    </row>
    <row r="18" spans="1:94" s="34" customFormat="1" ht="20.100000000000001" customHeight="1" thickBot="1" x14ac:dyDescent="0.25">
      <c r="A18" s="132" t="s">
        <v>67</v>
      </c>
      <c r="B18" s="575" t="s">
        <v>79</v>
      </c>
      <c r="C18" s="21" t="s">
        <v>2</v>
      </c>
      <c r="D18" s="931"/>
      <c r="E18" s="409" t="s">
        <v>24</v>
      </c>
      <c r="F18" s="409" t="s">
        <v>25</v>
      </c>
      <c r="G18" s="471" t="s">
        <v>31</v>
      </c>
      <c r="H18" s="471"/>
      <c r="I18" s="414" t="s">
        <v>58</v>
      </c>
      <c r="J18" s="433" t="s">
        <v>25</v>
      </c>
      <c r="K18" s="499"/>
      <c r="L18" s="499"/>
      <c r="M18" s="409" t="s">
        <v>32</v>
      </c>
      <c r="N18" s="409" t="s">
        <v>32</v>
      </c>
      <c r="O18" s="408" t="s">
        <v>350</v>
      </c>
      <c r="P18" s="465" t="s">
        <v>351</v>
      </c>
      <c r="Q18" s="433" t="s">
        <v>32</v>
      </c>
      <c r="R18" s="361" t="s">
        <v>32</v>
      </c>
      <c r="S18" s="1172"/>
      <c r="T18" s="952" t="s">
        <v>24</v>
      </c>
      <c r="U18" s="409" t="s">
        <v>26</v>
      </c>
      <c r="V18" s="471"/>
      <c r="W18" s="471" t="s">
        <v>26</v>
      </c>
      <c r="X18" s="409" t="s">
        <v>26</v>
      </c>
      <c r="Y18" s="409" t="s">
        <v>31</v>
      </c>
      <c r="Z18" s="478" t="s">
        <v>26</v>
      </c>
      <c r="AA18" s="473" t="s">
        <v>48</v>
      </c>
      <c r="AB18" s="409" t="s">
        <v>24</v>
      </c>
      <c r="AC18" s="409" t="s">
        <v>25</v>
      </c>
      <c r="AD18" s="471"/>
      <c r="AE18" s="471" t="s">
        <v>26</v>
      </c>
      <c r="AF18" s="409" t="s">
        <v>24</v>
      </c>
      <c r="AG18" s="414" t="s">
        <v>31</v>
      </c>
      <c r="AH18" s="1232"/>
      <c r="AI18" s="1243" t="s">
        <v>48</v>
      </c>
      <c r="AJ18" s="998">
        <f>COUNTIF($D18:AH18,"D")</f>
        <v>4</v>
      </c>
      <c r="AK18" s="999">
        <f t="shared" si="6"/>
        <v>3</v>
      </c>
      <c r="AL18" s="999">
        <f t="shared" si="7"/>
        <v>5</v>
      </c>
      <c r="AM18" s="999">
        <f t="shared" si="8"/>
        <v>0</v>
      </c>
      <c r="AN18" s="999">
        <f t="shared" si="9"/>
        <v>0</v>
      </c>
      <c r="AO18" s="999">
        <f t="shared" si="10"/>
        <v>0</v>
      </c>
      <c r="AP18" s="999">
        <f t="shared" si="11"/>
        <v>0</v>
      </c>
      <c r="AQ18" s="999">
        <f t="shared" si="12"/>
        <v>3</v>
      </c>
      <c r="AR18" s="999">
        <f t="shared" si="13"/>
        <v>4</v>
      </c>
      <c r="AS18" s="999">
        <f t="shared" si="14"/>
        <v>0</v>
      </c>
      <c r="AT18" s="999">
        <f t="shared" si="15"/>
        <v>0</v>
      </c>
      <c r="AU18" s="999">
        <f t="shared" si="16"/>
        <v>0</v>
      </c>
      <c r="AV18" s="999">
        <f t="shared" si="17"/>
        <v>0</v>
      </c>
      <c r="AW18" s="999">
        <f t="shared" si="18"/>
        <v>0</v>
      </c>
      <c r="AX18" s="999">
        <f t="shared" si="19"/>
        <v>0</v>
      </c>
      <c r="AY18" s="999">
        <f t="shared" si="20"/>
        <v>0</v>
      </c>
      <c r="AZ18" s="999">
        <f t="shared" si="21"/>
        <v>0</v>
      </c>
      <c r="BA18" s="999">
        <f t="shared" si="22"/>
        <v>0</v>
      </c>
      <c r="BB18" s="181">
        <f t="shared" si="48"/>
        <v>16</v>
      </c>
      <c r="BC18" s="343"/>
      <c r="BD18" s="1002">
        <f t="shared" si="49"/>
        <v>6</v>
      </c>
      <c r="BE18" s="342"/>
      <c r="BF18" s="339"/>
      <c r="BG18" s="175">
        <f t="shared" si="50"/>
        <v>0</v>
      </c>
      <c r="BH18" s="176">
        <f t="shared" si="51"/>
        <v>0</v>
      </c>
      <c r="BI18" s="177">
        <f t="shared" si="52"/>
        <v>0</v>
      </c>
      <c r="BJ18" s="178">
        <f t="shared" si="53"/>
        <v>0</v>
      </c>
      <c r="BK18" s="179">
        <f t="shared" si="54"/>
        <v>2</v>
      </c>
      <c r="BL18" s="180">
        <f t="shared" si="27"/>
        <v>0</v>
      </c>
      <c r="BM18" s="180">
        <f t="shared" si="28"/>
        <v>0</v>
      </c>
      <c r="BN18" s="180">
        <f t="shared" si="29"/>
        <v>0</v>
      </c>
      <c r="BO18" s="180">
        <f t="shared" si="30"/>
        <v>0</v>
      </c>
      <c r="BP18" s="180">
        <f t="shared" si="31"/>
        <v>0</v>
      </c>
      <c r="BQ18" s="181">
        <f t="shared" si="32"/>
        <v>0</v>
      </c>
      <c r="BR18" s="379">
        <f t="shared" si="55"/>
        <v>1</v>
      </c>
      <c r="BS18" s="179">
        <f t="shared" si="33"/>
        <v>0</v>
      </c>
      <c r="BT18" s="180">
        <f t="shared" si="34"/>
        <v>0</v>
      </c>
      <c r="BU18" s="181">
        <f t="shared" si="35"/>
        <v>0</v>
      </c>
      <c r="BV18" s="182">
        <f t="shared" si="56"/>
        <v>0</v>
      </c>
      <c r="BW18" s="175">
        <f t="shared" si="36"/>
        <v>0</v>
      </c>
      <c r="BX18" s="176">
        <f t="shared" si="57"/>
        <v>0</v>
      </c>
      <c r="BY18" s="193">
        <f t="shared" si="58"/>
        <v>0</v>
      </c>
      <c r="BZ18" s="194">
        <f t="shared" si="59"/>
        <v>0</v>
      </c>
      <c r="CA18" s="179">
        <f t="shared" si="40"/>
        <v>0</v>
      </c>
      <c r="CB18" s="180">
        <f t="shared" si="41"/>
        <v>0</v>
      </c>
      <c r="CC18" s="180">
        <f t="shared" si="42"/>
        <v>0</v>
      </c>
      <c r="CD18" s="180">
        <f t="shared" si="43"/>
        <v>0</v>
      </c>
      <c r="CE18" s="180">
        <f t="shared" si="44"/>
        <v>0</v>
      </c>
      <c r="CF18" s="180">
        <f t="shared" si="45"/>
        <v>0</v>
      </c>
      <c r="CG18" s="181">
        <f t="shared" si="46"/>
        <v>0</v>
      </c>
      <c r="CH18" s="195">
        <f t="shared" si="60"/>
        <v>0</v>
      </c>
      <c r="CI18" s="183"/>
      <c r="CJ18" s="184"/>
      <c r="CK18" s="184"/>
      <c r="CL18" s="174">
        <f t="shared" si="61"/>
        <v>1</v>
      </c>
      <c r="CM18" s="356"/>
      <c r="CN18" s="355"/>
      <c r="CO18" s="418">
        <v>5</v>
      </c>
      <c r="CP18" s="424">
        <v>60</v>
      </c>
    </row>
    <row r="19" spans="1:94" s="34" customFormat="1" ht="20.100000000000001" customHeight="1" thickBot="1" x14ac:dyDescent="0.25">
      <c r="A19" s="132" t="s">
        <v>289</v>
      </c>
      <c r="B19" s="570" t="s">
        <v>73</v>
      </c>
      <c r="C19" s="122" t="s">
        <v>2</v>
      </c>
      <c r="D19" s="1135" t="s">
        <v>32</v>
      </c>
      <c r="E19" s="412" t="s">
        <v>32</v>
      </c>
      <c r="F19" s="412" t="s">
        <v>32</v>
      </c>
      <c r="G19" s="412"/>
      <c r="H19" s="412"/>
      <c r="I19" s="429" t="s">
        <v>32</v>
      </c>
      <c r="J19" s="434" t="s">
        <v>32</v>
      </c>
      <c r="K19" s="412" t="s">
        <v>32</v>
      </c>
      <c r="L19" s="412" t="s">
        <v>32</v>
      </c>
      <c r="M19" s="412" t="s">
        <v>32</v>
      </c>
      <c r="N19" s="412" t="s">
        <v>32</v>
      </c>
      <c r="O19" s="412"/>
      <c r="P19" s="429"/>
      <c r="Q19" s="434" t="s">
        <v>32</v>
      </c>
      <c r="R19" s="362" t="s">
        <v>32</v>
      </c>
      <c r="S19" s="1174" t="s">
        <v>351</v>
      </c>
      <c r="T19" s="363" t="s">
        <v>32</v>
      </c>
      <c r="U19" s="423" t="s">
        <v>32</v>
      </c>
      <c r="V19" s="423" t="s">
        <v>350</v>
      </c>
      <c r="W19" s="423" t="s">
        <v>351</v>
      </c>
      <c r="X19" s="423" t="s">
        <v>32</v>
      </c>
      <c r="Y19" s="423" t="s">
        <v>32</v>
      </c>
      <c r="Z19" s="464" t="s">
        <v>32</v>
      </c>
      <c r="AA19" s="363" t="s">
        <v>32</v>
      </c>
      <c r="AB19" s="423" t="s">
        <v>32</v>
      </c>
      <c r="AC19" s="423" t="s">
        <v>32</v>
      </c>
      <c r="AD19" s="423" t="s">
        <v>350</v>
      </c>
      <c r="AE19" s="423" t="s">
        <v>351</v>
      </c>
      <c r="AF19" s="423" t="s">
        <v>32</v>
      </c>
      <c r="AG19" s="464" t="s">
        <v>32</v>
      </c>
      <c r="AH19" s="1233" t="s">
        <v>32</v>
      </c>
      <c r="AI19" s="1243"/>
      <c r="AJ19" s="998">
        <f>COUNTIF($D19:AH19,"D")</f>
        <v>0</v>
      </c>
      <c r="AK19" s="999">
        <f t="shared" si="6"/>
        <v>0</v>
      </c>
      <c r="AL19" s="999">
        <f t="shared" si="7"/>
        <v>0</v>
      </c>
      <c r="AM19" s="999">
        <f t="shared" si="8"/>
        <v>0</v>
      </c>
      <c r="AN19" s="999">
        <f t="shared" si="9"/>
        <v>0</v>
      </c>
      <c r="AO19" s="999">
        <f t="shared" si="10"/>
        <v>0</v>
      </c>
      <c r="AP19" s="999">
        <f t="shared" si="11"/>
        <v>0</v>
      </c>
      <c r="AQ19" s="999">
        <f t="shared" si="12"/>
        <v>0</v>
      </c>
      <c r="AR19" s="999">
        <f t="shared" si="13"/>
        <v>22</v>
      </c>
      <c r="AS19" s="999">
        <f t="shared" si="14"/>
        <v>0</v>
      </c>
      <c r="AT19" s="999">
        <f t="shared" si="15"/>
        <v>0</v>
      </c>
      <c r="AU19" s="999">
        <f t="shared" si="16"/>
        <v>0</v>
      </c>
      <c r="AV19" s="999">
        <f t="shared" si="17"/>
        <v>0</v>
      </c>
      <c r="AW19" s="999">
        <f t="shared" si="18"/>
        <v>0</v>
      </c>
      <c r="AX19" s="999">
        <f t="shared" si="19"/>
        <v>0</v>
      </c>
      <c r="AY19" s="999">
        <f t="shared" si="20"/>
        <v>0</v>
      </c>
      <c r="AZ19" s="999">
        <f t="shared" si="21"/>
        <v>0</v>
      </c>
      <c r="BA19" s="999">
        <f t="shared" si="22"/>
        <v>0</v>
      </c>
      <c r="BB19" s="181">
        <f t="shared" si="48"/>
        <v>22</v>
      </c>
      <c r="BC19" s="343"/>
      <c r="BD19" s="1002">
        <f t="shared" si="49"/>
        <v>0</v>
      </c>
      <c r="BE19" s="342"/>
      <c r="BF19" s="339"/>
      <c r="BG19" s="175">
        <f t="shared" si="50"/>
        <v>0</v>
      </c>
      <c r="BH19" s="176">
        <f t="shared" si="51"/>
        <v>0</v>
      </c>
      <c r="BI19" s="177">
        <f t="shared" si="52"/>
        <v>0</v>
      </c>
      <c r="BJ19" s="178">
        <f t="shared" si="53"/>
        <v>0</v>
      </c>
      <c r="BK19" s="179">
        <f t="shared" si="54"/>
        <v>0</v>
      </c>
      <c r="BL19" s="180">
        <f t="shared" si="27"/>
        <v>0</v>
      </c>
      <c r="BM19" s="180">
        <f t="shared" si="28"/>
        <v>0</v>
      </c>
      <c r="BN19" s="180">
        <f t="shared" si="29"/>
        <v>0</v>
      </c>
      <c r="BO19" s="180">
        <f t="shared" si="30"/>
        <v>0</v>
      </c>
      <c r="BP19" s="180">
        <f t="shared" si="31"/>
        <v>0</v>
      </c>
      <c r="BQ19" s="181">
        <f t="shared" si="32"/>
        <v>0</v>
      </c>
      <c r="BR19" s="379">
        <f t="shared" si="55"/>
        <v>0</v>
      </c>
      <c r="BS19" s="179">
        <f t="shared" si="33"/>
        <v>0</v>
      </c>
      <c r="BT19" s="180">
        <f t="shared" si="34"/>
        <v>0</v>
      </c>
      <c r="BU19" s="181">
        <f t="shared" si="35"/>
        <v>0</v>
      </c>
      <c r="BV19" s="182">
        <f t="shared" si="56"/>
        <v>0</v>
      </c>
      <c r="BW19" s="175">
        <f t="shared" si="36"/>
        <v>0</v>
      </c>
      <c r="BX19" s="176">
        <f t="shared" si="57"/>
        <v>0</v>
      </c>
      <c r="BY19" s="193">
        <f t="shared" si="58"/>
        <v>0</v>
      </c>
      <c r="BZ19" s="194">
        <f t="shared" si="59"/>
        <v>0</v>
      </c>
      <c r="CA19" s="179">
        <f t="shared" si="40"/>
        <v>0</v>
      </c>
      <c r="CB19" s="180">
        <f t="shared" si="41"/>
        <v>0</v>
      </c>
      <c r="CC19" s="180">
        <f t="shared" si="42"/>
        <v>0</v>
      </c>
      <c r="CD19" s="180">
        <f t="shared" si="43"/>
        <v>0</v>
      </c>
      <c r="CE19" s="180">
        <f t="shared" si="44"/>
        <v>0</v>
      </c>
      <c r="CF19" s="180">
        <f t="shared" si="45"/>
        <v>0</v>
      </c>
      <c r="CG19" s="181">
        <f t="shared" si="46"/>
        <v>0</v>
      </c>
      <c r="CH19" s="195">
        <f t="shared" si="60"/>
        <v>0</v>
      </c>
      <c r="CI19" s="183"/>
      <c r="CJ19" s="184"/>
      <c r="CK19" s="184"/>
      <c r="CL19" s="174">
        <f t="shared" si="61"/>
        <v>0</v>
      </c>
      <c r="CM19" s="356"/>
      <c r="CN19" s="355"/>
      <c r="CO19" s="418">
        <v>7</v>
      </c>
      <c r="CP19" s="424">
        <v>84</v>
      </c>
    </row>
    <row r="20" spans="1:94" s="34" customFormat="1" ht="20.100000000000001" customHeight="1" thickBot="1" x14ac:dyDescent="0.25">
      <c r="A20" s="127" t="s">
        <v>72</v>
      </c>
      <c r="B20" s="570" t="s">
        <v>75</v>
      </c>
      <c r="C20" s="620" t="s">
        <v>3</v>
      </c>
      <c r="D20" s="432"/>
      <c r="E20" s="412" t="s">
        <v>24</v>
      </c>
      <c r="F20" s="412" t="s">
        <v>25</v>
      </c>
      <c r="G20" s="475"/>
      <c r="H20" s="475"/>
      <c r="I20" s="429" t="s">
        <v>24</v>
      </c>
      <c r="J20" s="434" t="s">
        <v>25</v>
      </c>
      <c r="K20" s="432" t="s">
        <v>57</v>
      </c>
      <c r="L20" s="432"/>
      <c r="M20" s="412" t="s">
        <v>24</v>
      </c>
      <c r="N20" s="412" t="s">
        <v>24</v>
      </c>
      <c r="O20" s="427"/>
      <c r="P20" s="480"/>
      <c r="Q20" s="434" t="s">
        <v>24</v>
      </c>
      <c r="R20" s="362" t="s">
        <v>25</v>
      </c>
      <c r="S20" s="1175"/>
      <c r="T20" s="953" t="s">
        <v>24</v>
      </c>
      <c r="U20" s="412" t="s">
        <v>25</v>
      </c>
      <c r="V20" s="475"/>
      <c r="W20" s="475"/>
      <c r="X20" s="412" t="s">
        <v>25</v>
      </c>
      <c r="Y20" s="412" t="s">
        <v>25</v>
      </c>
      <c r="Z20" s="441"/>
      <c r="AA20" s="476" t="s">
        <v>48</v>
      </c>
      <c r="AB20" s="412" t="s">
        <v>24</v>
      </c>
      <c r="AC20" s="412" t="s">
        <v>25</v>
      </c>
      <c r="AD20" s="475"/>
      <c r="AE20" s="475"/>
      <c r="AF20" s="412" t="s">
        <v>24</v>
      </c>
      <c r="AG20" s="429" t="s">
        <v>25</v>
      </c>
      <c r="AH20" s="1234"/>
      <c r="AI20" s="1243" t="s">
        <v>48</v>
      </c>
      <c r="AJ20" s="998">
        <f>COUNTIF($D20:AH20,"D")</f>
        <v>8</v>
      </c>
      <c r="AK20" s="999">
        <f t="shared" si="6"/>
        <v>8</v>
      </c>
      <c r="AL20" s="999">
        <f t="shared" si="7"/>
        <v>0</v>
      </c>
      <c r="AM20" s="999">
        <f t="shared" si="8"/>
        <v>0</v>
      </c>
      <c r="AN20" s="999">
        <f t="shared" si="9"/>
        <v>0</v>
      </c>
      <c r="AO20" s="999">
        <f t="shared" si="10"/>
        <v>0</v>
      </c>
      <c r="AP20" s="999">
        <f t="shared" si="11"/>
        <v>0</v>
      </c>
      <c r="AQ20" s="999">
        <f t="shared" si="12"/>
        <v>0</v>
      </c>
      <c r="AR20" s="999">
        <f t="shared" si="13"/>
        <v>0</v>
      </c>
      <c r="AS20" s="999">
        <f t="shared" si="14"/>
        <v>0</v>
      </c>
      <c r="AT20" s="999">
        <f t="shared" si="15"/>
        <v>0</v>
      </c>
      <c r="AU20" s="999">
        <f t="shared" si="16"/>
        <v>0</v>
      </c>
      <c r="AV20" s="999">
        <f t="shared" si="17"/>
        <v>0</v>
      </c>
      <c r="AW20" s="999">
        <f t="shared" si="18"/>
        <v>0</v>
      </c>
      <c r="AX20" s="999">
        <f t="shared" si="19"/>
        <v>0</v>
      </c>
      <c r="AY20" s="999">
        <f t="shared" si="20"/>
        <v>0</v>
      </c>
      <c r="AZ20" s="999">
        <f t="shared" si="21"/>
        <v>0</v>
      </c>
      <c r="BA20" s="999">
        <f t="shared" si="22"/>
        <v>0</v>
      </c>
      <c r="BB20" s="181">
        <f t="shared" si="48"/>
        <v>16</v>
      </c>
      <c r="BC20" s="343"/>
      <c r="BD20" s="1002">
        <f t="shared" si="49"/>
        <v>8</v>
      </c>
      <c r="BE20" s="342"/>
      <c r="BF20" s="339"/>
      <c r="BG20" s="175">
        <f t="shared" si="50"/>
        <v>1</v>
      </c>
      <c r="BH20" s="176">
        <f t="shared" si="51"/>
        <v>0.5</v>
      </c>
      <c r="BI20" s="177">
        <f t="shared" si="52"/>
        <v>4.1666666666666664E-2</v>
      </c>
      <c r="BJ20" s="178">
        <f t="shared" si="53"/>
        <v>0.45833333333333331</v>
      </c>
      <c r="BK20" s="179">
        <f t="shared" si="54"/>
        <v>2</v>
      </c>
      <c r="BL20" s="180">
        <f t="shared" si="27"/>
        <v>0</v>
      </c>
      <c r="BM20" s="180">
        <f t="shared" si="28"/>
        <v>0</v>
      </c>
      <c r="BN20" s="180">
        <f t="shared" si="29"/>
        <v>0</v>
      </c>
      <c r="BO20" s="180">
        <f t="shared" si="30"/>
        <v>0</v>
      </c>
      <c r="BP20" s="180">
        <f t="shared" si="31"/>
        <v>0</v>
      </c>
      <c r="BQ20" s="181">
        <f t="shared" si="32"/>
        <v>0</v>
      </c>
      <c r="BR20" s="379">
        <f t="shared" si="55"/>
        <v>1</v>
      </c>
      <c r="BS20" s="179">
        <f t="shared" si="33"/>
        <v>0</v>
      </c>
      <c r="BT20" s="180">
        <f t="shared" si="34"/>
        <v>0</v>
      </c>
      <c r="BU20" s="181">
        <f t="shared" si="35"/>
        <v>0</v>
      </c>
      <c r="BV20" s="182">
        <f t="shared" si="56"/>
        <v>0</v>
      </c>
      <c r="BW20" s="175">
        <f t="shared" si="36"/>
        <v>0</v>
      </c>
      <c r="BX20" s="176">
        <f t="shared" si="57"/>
        <v>0</v>
      </c>
      <c r="BY20" s="193">
        <f t="shared" si="58"/>
        <v>0</v>
      </c>
      <c r="BZ20" s="194">
        <f t="shared" si="59"/>
        <v>0</v>
      </c>
      <c r="CA20" s="179">
        <f t="shared" si="40"/>
        <v>0</v>
      </c>
      <c r="CB20" s="180">
        <f t="shared" si="41"/>
        <v>0</v>
      </c>
      <c r="CC20" s="180">
        <f t="shared" si="42"/>
        <v>0</v>
      </c>
      <c r="CD20" s="180">
        <f t="shared" si="43"/>
        <v>0</v>
      </c>
      <c r="CE20" s="180">
        <f t="shared" si="44"/>
        <v>0</v>
      </c>
      <c r="CF20" s="180">
        <f t="shared" si="45"/>
        <v>0</v>
      </c>
      <c r="CG20" s="181">
        <f t="shared" si="46"/>
        <v>0</v>
      </c>
      <c r="CH20" s="195">
        <f t="shared" si="60"/>
        <v>0</v>
      </c>
      <c r="CI20" s="183"/>
      <c r="CJ20" s="184"/>
      <c r="CK20" s="184"/>
      <c r="CL20" s="174">
        <f t="shared" si="61"/>
        <v>1.5</v>
      </c>
      <c r="CM20" s="356"/>
      <c r="CN20" s="355"/>
      <c r="CO20" s="418">
        <v>4</v>
      </c>
      <c r="CP20" s="424">
        <v>48</v>
      </c>
    </row>
    <row r="21" spans="1:94" s="34" customFormat="1" ht="20.100000000000001" customHeight="1" thickBot="1" x14ac:dyDescent="0.25">
      <c r="A21" s="132" t="s">
        <v>74</v>
      </c>
      <c r="B21" s="570" t="s">
        <v>159</v>
      </c>
      <c r="C21" s="19" t="s">
        <v>3</v>
      </c>
      <c r="D21" s="432"/>
      <c r="E21" s="412" t="s">
        <v>32</v>
      </c>
      <c r="F21" s="412" t="s">
        <v>32</v>
      </c>
      <c r="G21" s="413" t="s">
        <v>350</v>
      </c>
      <c r="H21" s="413" t="s">
        <v>351</v>
      </c>
      <c r="I21" s="429" t="s">
        <v>32</v>
      </c>
      <c r="J21" s="434" t="s">
        <v>32</v>
      </c>
      <c r="K21" s="412" t="s">
        <v>32</v>
      </c>
      <c r="L21" s="432" t="s">
        <v>48</v>
      </c>
      <c r="M21" s="412" t="s">
        <v>24</v>
      </c>
      <c r="N21" s="412" t="s">
        <v>24</v>
      </c>
      <c r="O21" s="427"/>
      <c r="P21" s="480"/>
      <c r="Q21" s="434" t="s">
        <v>24</v>
      </c>
      <c r="R21" s="362" t="s">
        <v>25</v>
      </c>
      <c r="S21" s="1175"/>
      <c r="T21" s="953" t="s">
        <v>24</v>
      </c>
      <c r="U21" s="412" t="s">
        <v>25</v>
      </c>
      <c r="V21" s="475"/>
      <c r="W21" s="475"/>
      <c r="X21" s="412" t="s">
        <v>25</v>
      </c>
      <c r="Y21" s="412" t="s">
        <v>25</v>
      </c>
      <c r="Z21" s="441"/>
      <c r="AA21" s="476" t="s">
        <v>48</v>
      </c>
      <c r="AB21" s="412" t="s">
        <v>24</v>
      </c>
      <c r="AC21" s="412" t="s">
        <v>25</v>
      </c>
      <c r="AD21" s="475"/>
      <c r="AE21" s="475"/>
      <c r="AF21" s="412" t="s">
        <v>24</v>
      </c>
      <c r="AG21" s="429" t="s">
        <v>25</v>
      </c>
      <c r="AH21" s="1234"/>
      <c r="AI21" s="1243" t="s">
        <v>48</v>
      </c>
      <c r="AJ21" s="998">
        <f>COUNTIF($D21:AH21,"D")</f>
        <v>6</v>
      </c>
      <c r="AK21" s="999">
        <f t="shared" si="6"/>
        <v>6</v>
      </c>
      <c r="AL21" s="999">
        <f t="shared" si="7"/>
        <v>0</v>
      </c>
      <c r="AM21" s="999">
        <f t="shared" si="8"/>
        <v>0</v>
      </c>
      <c r="AN21" s="999">
        <f t="shared" si="9"/>
        <v>0</v>
      </c>
      <c r="AO21" s="999">
        <f t="shared" si="10"/>
        <v>0</v>
      </c>
      <c r="AP21" s="999">
        <f t="shared" si="11"/>
        <v>0</v>
      </c>
      <c r="AQ21" s="999">
        <f t="shared" si="12"/>
        <v>0</v>
      </c>
      <c r="AR21" s="999">
        <f t="shared" si="13"/>
        <v>5</v>
      </c>
      <c r="AS21" s="999">
        <f t="shared" si="14"/>
        <v>0</v>
      </c>
      <c r="AT21" s="999">
        <f t="shared" si="15"/>
        <v>0</v>
      </c>
      <c r="AU21" s="999">
        <f t="shared" si="16"/>
        <v>0</v>
      </c>
      <c r="AV21" s="999">
        <f t="shared" si="17"/>
        <v>0</v>
      </c>
      <c r="AW21" s="999">
        <f t="shared" si="18"/>
        <v>0</v>
      </c>
      <c r="AX21" s="999">
        <f t="shared" si="19"/>
        <v>0</v>
      </c>
      <c r="AY21" s="999">
        <f t="shared" si="20"/>
        <v>0</v>
      </c>
      <c r="AZ21" s="999">
        <f t="shared" si="21"/>
        <v>0</v>
      </c>
      <c r="BA21" s="999">
        <f t="shared" si="22"/>
        <v>0</v>
      </c>
      <c r="BB21" s="181">
        <f t="shared" si="48"/>
        <v>17</v>
      </c>
      <c r="BC21" s="343"/>
      <c r="BD21" s="1002">
        <f t="shared" si="49"/>
        <v>6</v>
      </c>
      <c r="BE21" s="342"/>
      <c r="BF21" s="339"/>
      <c r="BG21" s="175">
        <f t="shared" si="50"/>
        <v>0</v>
      </c>
      <c r="BH21" s="176">
        <f t="shared" si="51"/>
        <v>0</v>
      </c>
      <c r="BI21" s="177">
        <f t="shared" si="52"/>
        <v>0</v>
      </c>
      <c r="BJ21" s="178">
        <f t="shared" si="53"/>
        <v>0</v>
      </c>
      <c r="BK21" s="179">
        <f t="shared" si="54"/>
        <v>3</v>
      </c>
      <c r="BL21" s="180">
        <f t="shared" si="27"/>
        <v>0</v>
      </c>
      <c r="BM21" s="180">
        <f t="shared" si="28"/>
        <v>0</v>
      </c>
      <c r="BN21" s="180">
        <f t="shared" si="29"/>
        <v>0</v>
      </c>
      <c r="BO21" s="180">
        <f t="shared" si="30"/>
        <v>0</v>
      </c>
      <c r="BP21" s="180">
        <f t="shared" si="31"/>
        <v>0</v>
      </c>
      <c r="BQ21" s="181">
        <f t="shared" si="32"/>
        <v>0</v>
      </c>
      <c r="BR21" s="379">
        <f t="shared" si="55"/>
        <v>1.5</v>
      </c>
      <c r="BS21" s="179">
        <f t="shared" si="33"/>
        <v>0</v>
      </c>
      <c r="BT21" s="180">
        <f t="shared" si="34"/>
        <v>0</v>
      </c>
      <c r="BU21" s="181">
        <f t="shared" si="35"/>
        <v>0</v>
      </c>
      <c r="BV21" s="182">
        <f t="shared" si="56"/>
        <v>0</v>
      </c>
      <c r="BW21" s="175">
        <f t="shared" si="36"/>
        <v>0</v>
      </c>
      <c r="BX21" s="176">
        <f t="shared" si="57"/>
        <v>0</v>
      </c>
      <c r="BY21" s="193">
        <f t="shared" si="58"/>
        <v>0</v>
      </c>
      <c r="BZ21" s="194">
        <f t="shared" si="59"/>
        <v>0</v>
      </c>
      <c r="CA21" s="179">
        <f t="shared" si="40"/>
        <v>0</v>
      </c>
      <c r="CB21" s="180">
        <f t="shared" si="41"/>
        <v>0</v>
      </c>
      <c r="CC21" s="180">
        <f t="shared" si="42"/>
        <v>0</v>
      </c>
      <c r="CD21" s="180">
        <f t="shared" si="43"/>
        <v>0</v>
      </c>
      <c r="CE21" s="180">
        <f t="shared" si="44"/>
        <v>0</v>
      </c>
      <c r="CF21" s="180">
        <f t="shared" si="45"/>
        <v>0</v>
      </c>
      <c r="CG21" s="181">
        <f t="shared" si="46"/>
        <v>0</v>
      </c>
      <c r="CH21" s="195">
        <f t="shared" si="60"/>
        <v>0</v>
      </c>
      <c r="CI21" s="183"/>
      <c r="CJ21" s="184"/>
      <c r="CK21" s="184"/>
      <c r="CL21" s="174">
        <f t="shared" si="61"/>
        <v>1.5</v>
      </c>
      <c r="CM21" s="356"/>
      <c r="CN21" s="355"/>
      <c r="CO21" s="418">
        <v>6</v>
      </c>
      <c r="CP21" s="424">
        <v>72</v>
      </c>
    </row>
    <row r="22" spans="1:94" s="34" customFormat="1" ht="20.100000000000001" customHeight="1" thickBot="1" x14ac:dyDescent="0.25">
      <c r="A22" s="127" t="s">
        <v>76</v>
      </c>
      <c r="B22" s="570" t="s">
        <v>81</v>
      </c>
      <c r="C22" s="19" t="s">
        <v>3</v>
      </c>
      <c r="D22" s="1048"/>
      <c r="E22" s="1048" t="s">
        <v>27</v>
      </c>
      <c r="F22" s="1048" t="s">
        <v>25</v>
      </c>
      <c r="G22" s="421"/>
      <c r="H22" s="421"/>
      <c r="I22" s="467"/>
      <c r="J22" s="1049" t="s">
        <v>24</v>
      </c>
      <c r="K22" s="1048" t="s">
        <v>24</v>
      </c>
      <c r="L22" s="1048"/>
      <c r="M22" s="1048" t="s">
        <v>24</v>
      </c>
      <c r="N22" s="1048" t="s">
        <v>24</v>
      </c>
      <c r="O22" s="1048"/>
      <c r="P22" s="1050"/>
      <c r="Q22" s="1049" t="s">
        <v>25</v>
      </c>
      <c r="R22" s="1164" t="s">
        <v>25</v>
      </c>
      <c r="S22" s="1175"/>
      <c r="T22" s="953" t="s">
        <v>32</v>
      </c>
      <c r="U22" s="412" t="s">
        <v>32</v>
      </c>
      <c r="V22" s="413" t="s">
        <v>350</v>
      </c>
      <c r="W22" s="413" t="s">
        <v>351</v>
      </c>
      <c r="X22" s="412" t="s">
        <v>32</v>
      </c>
      <c r="Y22" s="412" t="s">
        <v>32</v>
      </c>
      <c r="Z22" s="429" t="s">
        <v>32</v>
      </c>
      <c r="AA22" s="434" t="s">
        <v>32</v>
      </c>
      <c r="AB22" s="412" t="s">
        <v>32</v>
      </c>
      <c r="AC22" s="412" t="s">
        <v>32</v>
      </c>
      <c r="AD22" s="413" t="s">
        <v>350</v>
      </c>
      <c r="AE22" s="413" t="s">
        <v>351</v>
      </c>
      <c r="AF22" s="412" t="s">
        <v>32</v>
      </c>
      <c r="AG22" s="429" t="s">
        <v>32</v>
      </c>
      <c r="AH22" s="1234" t="s">
        <v>32</v>
      </c>
      <c r="AI22" s="1243"/>
      <c r="AJ22" s="998">
        <f>COUNTIF($D22:AH22,"D")</f>
        <v>4</v>
      </c>
      <c r="AK22" s="999">
        <f t="shared" si="6"/>
        <v>3</v>
      </c>
      <c r="AL22" s="999">
        <f t="shared" si="7"/>
        <v>0</v>
      </c>
      <c r="AM22" s="999">
        <f t="shared" si="8"/>
        <v>1</v>
      </c>
      <c r="AN22" s="999">
        <f t="shared" si="9"/>
        <v>0</v>
      </c>
      <c r="AO22" s="999">
        <f t="shared" si="10"/>
        <v>0</v>
      </c>
      <c r="AP22" s="999">
        <f t="shared" si="11"/>
        <v>0</v>
      </c>
      <c r="AQ22" s="999">
        <f t="shared" si="12"/>
        <v>0</v>
      </c>
      <c r="AR22" s="999">
        <f t="shared" si="13"/>
        <v>11</v>
      </c>
      <c r="AS22" s="999">
        <f t="shared" si="14"/>
        <v>0</v>
      </c>
      <c r="AT22" s="999">
        <f t="shared" si="15"/>
        <v>0</v>
      </c>
      <c r="AU22" s="999">
        <f t="shared" si="16"/>
        <v>0</v>
      </c>
      <c r="AV22" s="999">
        <f t="shared" si="17"/>
        <v>0</v>
      </c>
      <c r="AW22" s="999">
        <f t="shared" si="18"/>
        <v>0</v>
      </c>
      <c r="AX22" s="999">
        <f t="shared" si="19"/>
        <v>0</v>
      </c>
      <c r="AY22" s="999">
        <f t="shared" si="20"/>
        <v>0</v>
      </c>
      <c r="AZ22" s="999">
        <f t="shared" si="21"/>
        <v>0</v>
      </c>
      <c r="BA22" s="999">
        <f t="shared" si="22"/>
        <v>0</v>
      </c>
      <c r="BB22" s="181">
        <f t="shared" si="48"/>
        <v>19</v>
      </c>
      <c r="BC22" s="343"/>
      <c r="BD22" s="1002">
        <f t="shared" si="49"/>
        <v>4</v>
      </c>
      <c r="BE22" s="342"/>
      <c r="BF22" s="339"/>
      <c r="BG22" s="175">
        <f t="shared" si="50"/>
        <v>0</v>
      </c>
      <c r="BH22" s="176">
        <f t="shared" si="51"/>
        <v>0</v>
      </c>
      <c r="BI22" s="177">
        <f t="shared" si="52"/>
        <v>0</v>
      </c>
      <c r="BJ22" s="178">
        <f t="shared" si="53"/>
        <v>0</v>
      </c>
      <c r="BK22" s="179">
        <f t="shared" si="54"/>
        <v>0</v>
      </c>
      <c r="BL22" s="180">
        <f t="shared" si="27"/>
        <v>0</v>
      </c>
      <c r="BM22" s="180">
        <f t="shared" si="28"/>
        <v>0</v>
      </c>
      <c r="BN22" s="180">
        <f t="shared" si="29"/>
        <v>0</v>
      </c>
      <c r="BO22" s="180">
        <f t="shared" si="30"/>
        <v>0</v>
      </c>
      <c r="BP22" s="180">
        <f t="shared" si="31"/>
        <v>0</v>
      </c>
      <c r="BQ22" s="181">
        <f t="shared" si="32"/>
        <v>0</v>
      </c>
      <c r="BR22" s="379">
        <f t="shared" si="55"/>
        <v>0</v>
      </c>
      <c r="BS22" s="179">
        <f t="shared" si="33"/>
        <v>0</v>
      </c>
      <c r="BT22" s="180">
        <f t="shared" si="34"/>
        <v>0</v>
      </c>
      <c r="BU22" s="181">
        <f t="shared" si="35"/>
        <v>0</v>
      </c>
      <c r="BV22" s="182">
        <f t="shared" si="56"/>
        <v>0</v>
      </c>
      <c r="BW22" s="175">
        <f t="shared" si="36"/>
        <v>0</v>
      </c>
      <c r="BX22" s="176">
        <f t="shared" si="57"/>
        <v>0</v>
      </c>
      <c r="BY22" s="193">
        <f t="shared" si="58"/>
        <v>0</v>
      </c>
      <c r="BZ22" s="194">
        <f t="shared" si="59"/>
        <v>0</v>
      </c>
      <c r="CA22" s="179">
        <f t="shared" si="40"/>
        <v>0</v>
      </c>
      <c r="CB22" s="180">
        <f t="shared" si="41"/>
        <v>0</v>
      </c>
      <c r="CC22" s="180">
        <f t="shared" si="42"/>
        <v>0</v>
      </c>
      <c r="CD22" s="180">
        <f t="shared" si="43"/>
        <v>0</v>
      </c>
      <c r="CE22" s="180">
        <f t="shared" si="44"/>
        <v>0</v>
      </c>
      <c r="CF22" s="180">
        <f t="shared" si="45"/>
        <v>0</v>
      </c>
      <c r="CG22" s="181">
        <f t="shared" si="46"/>
        <v>0</v>
      </c>
      <c r="CH22" s="195">
        <f t="shared" si="60"/>
        <v>0</v>
      </c>
      <c r="CI22" s="183"/>
      <c r="CJ22" s="184"/>
      <c r="CK22" s="184"/>
      <c r="CL22" s="174">
        <f t="shared" si="61"/>
        <v>0</v>
      </c>
      <c r="CM22" s="356"/>
      <c r="CN22" s="355"/>
      <c r="CO22" s="418">
        <v>1</v>
      </c>
      <c r="CP22" s="424">
        <v>12</v>
      </c>
    </row>
    <row r="23" spans="1:94" s="34" customFormat="1" ht="20.100000000000001" customHeight="1" thickBot="1" x14ac:dyDescent="0.25">
      <c r="A23" s="132" t="s">
        <v>78</v>
      </c>
      <c r="B23" s="570" t="s">
        <v>106</v>
      </c>
      <c r="C23" s="19" t="s">
        <v>3</v>
      </c>
      <c r="D23" s="412" t="s">
        <v>37</v>
      </c>
      <c r="E23" s="412" t="s">
        <v>37</v>
      </c>
      <c r="F23" s="412" t="s">
        <v>37</v>
      </c>
      <c r="G23" s="412" t="s">
        <v>37</v>
      </c>
      <c r="H23" s="412"/>
      <c r="I23" s="429"/>
      <c r="J23" s="434" t="s">
        <v>37</v>
      </c>
      <c r="K23" s="412" t="s">
        <v>37</v>
      </c>
      <c r="L23" s="412" t="s">
        <v>37</v>
      </c>
      <c r="M23" s="412" t="s">
        <v>37</v>
      </c>
      <c r="N23" s="412" t="s">
        <v>37</v>
      </c>
      <c r="O23" s="412"/>
      <c r="P23" s="429"/>
      <c r="Q23" s="434" t="s">
        <v>37</v>
      </c>
      <c r="R23" s="362" t="s">
        <v>37</v>
      </c>
      <c r="S23" s="1176" t="s">
        <v>37</v>
      </c>
      <c r="T23" s="980" t="s">
        <v>37</v>
      </c>
      <c r="U23" s="979" t="s">
        <v>37</v>
      </c>
      <c r="V23" s="979" t="s">
        <v>37</v>
      </c>
      <c r="W23" s="979" t="s">
        <v>37</v>
      </c>
      <c r="X23" s="979" t="s">
        <v>37</v>
      </c>
      <c r="Y23" s="979"/>
      <c r="Z23" s="977"/>
      <c r="AA23" s="980" t="s">
        <v>37</v>
      </c>
      <c r="AB23" s="979" t="s">
        <v>37</v>
      </c>
      <c r="AC23" s="979" t="s">
        <v>37</v>
      </c>
      <c r="AD23" s="979" t="s">
        <v>37</v>
      </c>
      <c r="AE23" s="979" t="s">
        <v>37</v>
      </c>
      <c r="AF23" s="979"/>
      <c r="AG23" s="977"/>
      <c r="AH23" s="1235" t="s">
        <v>37</v>
      </c>
      <c r="AI23" s="1251"/>
      <c r="AJ23" s="998">
        <f>COUNTIF($D23:AH23,"D")</f>
        <v>0</v>
      </c>
      <c r="AK23" s="999">
        <f t="shared" si="6"/>
        <v>0</v>
      </c>
      <c r="AL23" s="999">
        <f t="shared" si="7"/>
        <v>0</v>
      </c>
      <c r="AM23" s="999">
        <f t="shared" si="8"/>
        <v>0</v>
      </c>
      <c r="AN23" s="999">
        <f t="shared" si="9"/>
        <v>0</v>
      </c>
      <c r="AO23" s="999">
        <f t="shared" si="10"/>
        <v>0</v>
      </c>
      <c r="AP23" s="999">
        <f t="shared" si="11"/>
        <v>0</v>
      </c>
      <c r="AQ23" s="999">
        <f t="shared" si="12"/>
        <v>0</v>
      </c>
      <c r="AR23" s="999">
        <f t="shared" si="13"/>
        <v>0</v>
      </c>
      <c r="AS23" s="999">
        <f t="shared" si="14"/>
        <v>0</v>
      </c>
      <c r="AT23" s="999">
        <f t="shared" si="15"/>
        <v>0</v>
      </c>
      <c r="AU23" s="999">
        <f t="shared" si="16"/>
        <v>0</v>
      </c>
      <c r="AV23" s="999">
        <f t="shared" si="17"/>
        <v>0</v>
      </c>
      <c r="AW23" s="999">
        <f t="shared" si="18"/>
        <v>23</v>
      </c>
      <c r="AX23" s="999">
        <f t="shared" si="19"/>
        <v>0</v>
      </c>
      <c r="AY23" s="999">
        <f t="shared" si="20"/>
        <v>0</v>
      </c>
      <c r="AZ23" s="999">
        <f t="shared" si="21"/>
        <v>0</v>
      </c>
      <c r="BA23" s="999">
        <f t="shared" si="22"/>
        <v>0</v>
      </c>
      <c r="BB23" s="181">
        <f t="shared" si="48"/>
        <v>23</v>
      </c>
      <c r="BC23" s="343"/>
      <c r="BD23" s="1002">
        <f t="shared" si="49"/>
        <v>11.5</v>
      </c>
      <c r="BE23" s="342"/>
      <c r="BF23" s="339"/>
      <c r="BG23" s="175">
        <f t="shared" si="50"/>
        <v>0</v>
      </c>
      <c r="BH23" s="176">
        <f t="shared" si="51"/>
        <v>0</v>
      </c>
      <c r="BI23" s="177">
        <f t="shared" si="52"/>
        <v>0</v>
      </c>
      <c r="BJ23" s="178">
        <f t="shared" si="53"/>
        <v>0</v>
      </c>
      <c r="BK23" s="179">
        <f t="shared" si="54"/>
        <v>0</v>
      </c>
      <c r="BL23" s="180">
        <f t="shared" si="27"/>
        <v>0</v>
      </c>
      <c r="BM23" s="180">
        <f t="shared" si="28"/>
        <v>0</v>
      </c>
      <c r="BN23" s="180">
        <f t="shared" si="29"/>
        <v>0</v>
      </c>
      <c r="BO23" s="180">
        <f t="shared" si="30"/>
        <v>0</v>
      </c>
      <c r="BP23" s="180">
        <f t="shared" si="31"/>
        <v>0</v>
      </c>
      <c r="BQ23" s="181">
        <f t="shared" si="32"/>
        <v>0</v>
      </c>
      <c r="BR23" s="379">
        <f t="shared" si="55"/>
        <v>0</v>
      </c>
      <c r="BS23" s="179">
        <f t="shared" si="33"/>
        <v>0</v>
      </c>
      <c r="BT23" s="180">
        <f t="shared" si="34"/>
        <v>0</v>
      </c>
      <c r="BU23" s="181">
        <f t="shared" si="35"/>
        <v>0</v>
      </c>
      <c r="BV23" s="182">
        <f t="shared" si="56"/>
        <v>0</v>
      </c>
      <c r="BW23" s="175">
        <f t="shared" si="36"/>
        <v>0</v>
      </c>
      <c r="BX23" s="176">
        <f t="shared" si="57"/>
        <v>0</v>
      </c>
      <c r="BY23" s="193">
        <f t="shared" si="58"/>
        <v>0</v>
      </c>
      <c r="BZ23" s="194">
        <f t="shared" si="59"/>
        <v>0</v>
      </c>
      <c r="CA23" s="179">
        <f t="shared" si="40"/>
        <v>0</v>
      </c>
      <c r="CB23" s="180">
        <f t="shared" si="41"/>
        <v>0</v>
      </c>
      <c r="CC23" s="180">
        <f t="shared" si="42"/>
        <v>0</v>
      </c>
      <c r="CD23" s="180">
        <f t="shared" si="43"/>
        <v>0</v>
      </c>
      <c r="CE23" s="180">
        <f t="shared" si="44"/>
        <v>0</v>
      </c>
      <c r="CF23" s="180">
        <f t="shared" si="45"/>
        <v>0</v>
      </c>
      <c r="CG23" s="181">
        <f t="shared" si="46"/>
        <v>0</v>
      </c>
      <c r="CH23" s="195">
        <f t="shared" si="60"/>
        <v>0</v>
      </c>
      <c r="CI23" s="183"/>
      <c r="CJ23" s="184"/>
      <c r="CK23" s="184"/>
      <c r="CL23" s="174">
        <f t="shared" si="61"/>
        <v>0</v>
      </c>
      <c r="CM23" s="356"/>
      <c r="CN23" s="355"/>
      <c r="CO23" s="418">
        <v>3</v>
      </c>
      <c r="CP23" s="424">
        <v>36</v>
      </c>
    </row>
    <row r="24" spans="1:94" s="34" customFormat="1" ht="20.100000000000001" customHeight="1" thickBot="1" x14ac:dyDescent="0.25">
      <c r="A24" s="127" t="s">
        <v>80</v>
      </c>
      <c r="B24" s="570" t="s">
        <v>112</v>
      </c>
      <c r="C24" s="19" t="s">
        <v>3</v>
      </c>
      <c r="D24" s="421" t="s">
        <v>32</v>
      </c>
      <c r="E24" s="421" t="s">
        <v>32</v>
      </c>
      <c r="F24" s="421" t="s">
        <v>32</v>
      </c>
      <c r="G24" s="475"/>
      <c r="H24" s="475"/>
      <c r="I24" s="429" t="s">
        <v>24</v>
      </c>
      <c r="J24" s="434" t="s">
        <v>25</v>
      </c>
      <c r="K24" s="432" t="s">
        <v>57</v>
      </c>
      <c r="L24" s="432"/>
      <c r="M24" s="412" t="s">
        <v>24</v>
      </c>
      <c r="N24" s="412" t="s">
        <v>24</v>
      </c>
      <c r="O24" s="427"/>
      <c r="P24" s="480"/>
      <c r="Q24" s="434" t="s">
        <v>24</v>
      </c>
      <c r="R24" s="362" t="s">
        <v>25</v>
      </c>
      <c r="S24" s="1175"/>
      <c r="T24" s="953" t="s">
        <v>24</v>
      </c>
      <c r="U24" s="412" t="s">
        <v>25</v>
      </c>
      <c r="V24" s="475"/>
      <c r="W24" s="475"/>
      <c r="X24" s="412" t="s">
        <v>25</v>
      </c>
      <c r="Y24" s="412" t="s">
        <v>25</v>
      </c>
      <c r="Z24" s="441"/>
      <c r="AA24" s="476"/>
      <c r="AB24" s="412" t="s">
        <v>32</v>
      </c>
      <c r="AC24" s="412" t="s">
        <v>32</v>
      </c>
      <c r="AD24" s="475" t="s">
        <v>350</v>
      </c>
      <c r="AE24" s="475" t="s">
        <v>351</v>
      </c>
      <c r="AF24" s="412" t="s">
        <v>32</v>
      </c>
      <c r="AG24" s="429" t="s">
        <v>32</v>
      </c>
      <c r="AH24" s="1232" t="s">
        <v>32</v>
      </c>
      <c r="AI24" s="1243" t="s">
        <v>48</v>
      </c>
      <c r="AJ24" s="998">
        <f>COUNTIF($D24:AH24,"D")</f>
        <v>5</v>
      </c>
      <c r="AK24" s="999">
        <f t="shared" si="6"/>
        <v>5</v>
      </c>
      <c r="AL24" s="999">
        <f t="shared" si="7"/>
        <v>0</v>
      </c>
      <c r="AM24" s="999">
        <f t="shared" si="8"/>
        <v>0</v>
      </c>
      <c r="AN24" s="999">
        <f t="shared" si="9"/>
        <v>0</v>
      </c>
      <c r="AO24" s="999">
        <f t="shared" si="10"/>
        <v>0</v>
      </c>
      <c r="AP24" s="999">
        <f t="shared" si="11"/>
        <v>0</v>
      </c>
      <c r="AQ24" s="999">
        <f t="shared" si="12"/>
        <v>0</v>
      </c>
      <c r="AR24" s="999">
        <f t="shared" si="13"/>
        <v>8</v>
      </c>
      <c r="AS24" s="999">
        <f t="shared" si="14"/>
        <v>0</v>
      </c>
      <c r="AT24" s="999">
        <f t="shared" si="15"/>
        <v>0</v>
      </c>
      <c r="AU24" s="999">
        <f t="shared" si="16"/>
        <v>0</v>
      </c>
      <c r="AV24" s="999">
        <f t="shared" si="17"/>
        <v>0</v>
      </c>
      <c r="AW24" s="999">
        <f t="shared" si="18"/>
        <v>0</v>
      </c>
      <c r="AX24" s="999">
        <f t="shared" si="19"/>
        <v>0</v>
      </c>
      <c r="AY24" s="999">
        <f t="shared" si="20"/>
        <v>0</v>
      </c>
      <c r="AZ24" s="999">
        <f t="shared" si="21"/>
        <v>0</v>
      </c>
      <c r="BA24" s="999">
        <f t="shared" si="22"/>
        <v>0</v>
      </c>
      <c r="BB24" s="181">
        <f t="shared" si="48"/>
        <v>18</v>
      </c>
      <c r="BC24" s="343"/>
      <c r="BD24" s="1002">
        <f t="shared" si="49"/>
        <v>5</v>
      </c>
      <c r="BE24" s="342"/>
      <c r="BF24" s="339"/>
      <c r="BG24" s="175">
        <f t="shared" si="50"/>
        <v>1</v>
      </c>
      <c r="BH24" s="176">
        <f t="shared" si="51"/>
        <v>0.5</v>
      </c>
      <c r="BI24" s="177">
        <f t="shared" si="52"/>
        <v>4.1666666666666664E-2</v>
      </c>
      <c r="BJ24" s="178">
        <f t="shared" si="53"/>
        <v>0.45833333333333331</v>
      </c>
      <c r="BK24" s="179">
        <f t="shared" si="54"/>
        <v>1</v>
      </c>
      <c r="BL24" s="180">
        <f t="shared" si="27"/>
        <v>0</v>
      </c>
      <c r="BM24" s="180">
        <f t="shared" si="28"/>
        <v>0</v>
      </c>
      <c r="BN24" s="180">
        <f t="shared" si="29"/>
        <v>0</v>
      </c>
      <c r="BO24" s="180">
        <f t="shared" si="30"/>
        <v>0</v>
      </c>
      <c r="BP24" s="180">
        <f t="shared" si="31"/>
        <v>0</v>
      </c>
      <c r="BQ24" s="181">
        <f t="shared" si="32"/>
        <v>0</v>
      </c>
      <c r="BR24" s="379">
        <f t="shared" si="55"/>
        <v>0.5</v>
      </c>
      <c r="BS24" s="179">
        <f t="shared" si="33"/>
        <v>0</v>
      </c>
      <c r="BT24" s="180">
        <f t="shared" si="34"/>
        <v>0</v>
      </c>
      <c r="BU24" s="181">
        <f t="shared" si="35"/>
        <v>0</v>
      </c>
      <c r="BV24" s="182">
        <f t="shared" si="56"/>
        <v>0</v>
      </c>
      <c r="BW24" s="175">
        <f t="shared" si="36"/>
        <v>0</v>
      </c>
      <c r="BX24" s="176">
        <f t="shared" si="57"/>
        <v>0</v>
      </c>
      <c r="BY24" s="193">
        <f t="shared" si="58"/>
        <v>0</v>
      </c>
      <c r="BZ24" s="194">
        <f t="shared" si="59"/>
        <v>0</v>
      </c>
      <c r="CA24" s="179">
        <f t="shared" si="40"/>
        <v>0</v>
      </c>
      <c r="CB24" s="180">
        <f t="shared" si="41"/>
        <v>0</v>
      </c>
      <c r="CC24" s="180">
        <f t="shared" si="42"/>
        <v>0</v>
      </c>
      <c r="CD24" s="180">
        <f t="shared" si="43"/>
        <v>0</v>
      </c>
      <c r="CE24" s="180">
        <f t="shared" si="44"/>
        <v>0</v>
      </c>
      <c r="CF24" s="180">
        <f t="shared" si="45"/>
        <v>0</v>
      </c>
      <c r="CG24" s="181">
        <f t="shared" si="46"/>
        <v>0</v>
      </c>
      <c r="CH24" s="195">
        <f t="shared" si="60"/>
        <v>0</v>
      </c>
      <c r="CI24" s="183"/>
      <c r="CJ24" s="184"/>
      <c r="CK24" s="184"/>
      <c r="CL24" s="174">
        <f t="shared" si="61"/>
        <v>1</v>
      </c>
      <c r="CM24" s="356"/>
      <c r="CN24" s="355"/>
      <c r="CO24" s="418">
        <v>3</v>
      </c>
      <c r="CP24" s="424">
        <v>36</v>
      </c>
    </row>
    <row r="25" spans="1:94" s="34" customFormat="1" ht="20.100000000000001" customHeight="1" thickBot="1" x14ac:dyDescent="0.25">
      <c r="A25" s="132" t="s">
        <v>82</v>
      </c>
      <c r="B25" s="570" t="s">
        <v>291</v>
      </c>
      <c r="C25" s="19" t="s">
        <v>3</v>
      </c>
      <c r="D25" s="432"/>
      <c r="E25" s="412" t="s">
        <v>31</v>
      </c>
      <c r="F25" s="412" t="s">
        <v>25</v>
      </c>
      <c r="G25" s="475"/>
      <c r="H25" s="475"/>
      <c r="I25" s="429" t="s">
        <v>27</v>
      </c>
      <c r="J25" s="434" t="s">
        <v>25</v>
      </c>
      <c r="K25" s="432" t="s">
        <v>57</v>
      </c>
      <c r="L25" s="432"/>
      <c r="M25" s="412" t="s">
        <v>24</v>
      </c>
      <c r="N25" s="412" t="s">
        <v>24</v>
      </c>
      <c r="O25" s="427"/>
      <c r="P25" s="480"/>
      <c r="Q25" s="434" t="s">
        <v>27</v>
      </c>
      <c r="R25" s="362" t="s">
        <v>25</v>
      </c>
      <c r="S25" s="1177"/>
      <c r="T25" s="953" t="s">
        <v>58</v>
      </c>
      <c r="U25" s="412" t="s">
        <v>25</v>
      </c>
      <c r="V25" s="475"/>
      <c r="W25" s="475" t="s">
        <v>26</v>
      </c>
      <c r="X25" s="412" t="s">
        <v>26</v>
      </c>
      <c r="Y25" s="412" t="s">
        <v>25</v>
      </c>
      <c r="Z25" s="441"/>
      <c r="AA25" s="476" t="s">
        <v>48</v>
      </c>
      <c r="AB25" s="412" t="s">
        <v>27</v>
      </c>
      <c r="AC25" s="412" t="s">
        <v>25</v>
      </c>
      <c r="AD25" s="475"/>
      <c r="AE25" s="475"/>
      <c r="AF25" s="412" t="s">
        <v>31</v>
      </c>
      <c r="AG25" s="429" t="s">
        <v>25</v>
      </c>
      <c r="AH25" s="1232"/>
      <c r="AI25" s="1243" t="s">
        <v>48</v>
      </c>
      <c r="AJ25" s="998">
        <f>COUNTIF($D25:AH25,"D")</f>
        <v>2</v>
      </c>
      <c r="AK25" s="999">
        <f t="shared" si="6"/>
        <v>7</v>
      </c>
      <c r="AL25" s="999">
        <f t="shared" si="7"/>
        <v>2</v>
      </c>
      <c r="AM25" s="999">
        <f t="shared" si="8"/>
        <v>3</v>
      </c>
      <c r="AN25" s="999">
        <f t="shared" si="9"/>
        <v>0</v>
      </c>
      <c r="AO25" s="999">
        <f t="shared" si="10"/>
        <v>0</v>
      </c>
      <c r="AP25" s="999">
        <f t="shared" si="11"/>
        <v>0</v>
      </c>
      <c r="AQ25" s="999">
        <f t="shared" si="12"/>
        <v>2</v>
      </c>
      <c r="AR25" s="999">
        <f t="shared" si="13"/>
        <v>0</v>
      </c>
      <c r="AS25" s="999">
        <f t="shared" si="14"/>
        <v>0</v>
      </c>
      <c r="AT25" s="999">
        <f t="shared" si="15"/>
        <v>0</v>
      </c>
      <c r="AU25" s="999">
        <f t="shared" si="16"/>
        <v>0</v>
      </c>
      <c r="AV25" s="999">
        <f t="shared" si="17"/>
        <v>0</v>
      </c>
      <c r="AW25" s="999">
        <f t="shared" si="18"/>
        <v>0</v>
      </c>
      <c r="AX25" s="999">
        <f t="shared" si="19"/>
        <v>0</v>
      </c>
      <c r="AY25" s="999">
        <f t="shared" si="20"/>
        <v>0</v>
      </c>
      <c r="AZ25" s="999">
        <f t="shared" si="21"/>
        <v>0</v>
      </c>
      <c r="BA25" s="999">
        <f t="shared" si="22"/>
        <v>0</v>
      </c>
      <c r="BB25" s="181">
        <f t="shared" si="48"/>
        <v>14</v>
      </c>
      <c r="BC25" s="343"/>
      <c r="BD25" s="1002">
        <f t="shared" si="49"/>
        <v>7</v>
      </c>
      <c r="BE25" s="342"/>
      <c r="BF25" s="339"/>
      <c r="BG25" s="175">
        <f t="shared" si="50"/>
        <v>1</v>
      </c>
      <c r="BH25" s="176">
        <f t="shared" si="51"/>
        <v>0.5</v>
      </c>
      <c r="BI25" s="177">
        <f t="shared" si="52"/>
        <v>4.1666666666666664E-2</v>
      </c>
      <c r="BJ25" s="178">
        <f t="shared" si="53"/>
        <v>0.45833333333333331</v>
      </c>
      <c r="BK25" s="179">
        <f t="shared" si="54"/>
        <v>2</v>
      </c>
      <c r="BL25" s="180">
        <f t="shared" si="27"/>
        <v>0</v>
      </c>
      <c r="BM25" s="180">
        <f t="shared" si="28"/>
        <v>0</v>
      </c>
      <c r="BN25" s="180">
        <f t="shared" si="29"/>
        <v>0</v>
      </c>
      <c r="BO25" s="180">
        <f t="shared" si="30"/>
        <v>0</v>
      </c>
      <c r="BP25" s="180">
        <f t="shared" si="31"/>
        <v>0</v>
      </c>
      <c r="BQ25" s="181">
        <f t="shared" si="32"/>
        <v>0</v>
      </c>
      <c r="BR25" s="379">
        <f t="shared" si="55"/>
        <v>1</v>
      </c>
      <c r="BS25" s="179">
        <f t="shared" si="33"/>
        <v>0</v>
      </c>
      <c r="BT25" s="180">
        <f t="shared" si="34"/>
        <v>0</v>
      </c>
      <c r="BU25" s="181">
        <f t="shared" si="35"/>
        <v>0</v>
      </c>
      <c r="BV25" s="182">
        <f t="shared" si="56"/>
        <v>0</v>
      </c>
      <c r="BW25" s="175">
        <f t="shared" si="36"/>
        <v>0</v>
      </c>
      <c r="BX25" s="176">
        <f t="shared" si="57"/>
        <v>0</v>
      </c>
      <c r="BY25" s="193">
        <f t="shared" si="58"/>
        <v>0</v>
      </c>
      <c r="BZ25" s="194">
        <f t="shared" si="59"/>
        <v>0</v>
      </c>
      <c r="CA25" s="179">
        <f t="shared" si="40"/>
        <v>0</v>
      </c>
      <c r="CB25" s="180">
        <f t="shared" si="41"/>
        <v>0</v>
      </c>
      <c r="CC25" s="180">
        <f t="shared" si="42"/>
        <v>0</v>
      </c>
      <c r="CD25" s="180">
        <f t="shared" si="43"/>
        <v>0</v>
      </c>
      <c r="CE25" s="180">
        <f t="shared" si="44"/>
        <v>0</v>
      </c>
      <c r="CF25" s="180">
        <f t="shared" si="45"/>
        <v>0</v>
      </c>
      <c r="CG25" s="181">
        <f t="shared" si="46"/>
        <v>0</v>
      </c>
      <c r="CH25" s="195">
        <f t="shared" si="60"/>
        <v>0</v>
      </c>
      <c r="CI25" s="183"/>
      <c r="CJ25" s="184"/>
      <c r="CK25" s="184"/>
      <c r="CL25" s="174">
        <f t="shared" si="61"/>
        <v>1.5</v>
      </c>
      <c r="CM25" s="356"/>
      <c r="CN25" s="355"/>
      <c r="CO25" s="418">
        <v>7</v>
      </c>
      <c r="CP25" s="424">
        <v>84</v>
      </c>
    </row>
    <row r="26" spans="1:94" s="34" customFormat="1" ht="20.100000000000001" customHeight="1" thickBot="1" x14ac:dyDescent="0.25">
      <c r="A26" s="127" t="s">
        <v>84</v>
      </c>
      <c r="B26" s="570" t="s">
        <v>292</v>
      </c>
      <c r="C26" s="19" t="s">
        <v>3</v>
      </c>
      <c r="D26" s="479"/>
      <c r="E26" s="409" t="s">
        <v>24</v>
      </c>
      <c r="F26" s="409" t="s">
        <v>25</v>
      </c>
      <c r="G26" s="471"/>
      <c r="H26" s="471"/>
      <c r="I26" s="414" t="s">
        <v>24</v>
      </c>
      <c r="J26" s="433" t="s">
        <v>25</v>
      </c>
      <c r="K26" s="499" t="s">
        <v>57</v>
      </c>
      <c r="L26" s="479"/>
      <c r="M26" s="409" t="s">
        <v>24</v>
      </c>
      <c r="N26" s="409" t="s">
        <v>24</v>
      </c>
      <c r="O26" s="493" t="s">
        <v>48</v>
      </c>
      <c r="P26" s="477"/>
      <c r="Q26" s="433" t="s">
        <v>24</v>
      </c>
      <c r="R26" s="361" t="s">
        <v>25</v>
      </c>
      <c r="S26" s="1175" t="s">
        <v>27</v>
      </c>
      <c r="T26" s="953" t="s">
        <v>31</v>
      </c>
      <c r="U26" s="412" t="s">
        <v>25</v>
      </c>
      <c r="V26" s="475"/>
      <c r="W26" s="475"/>
      <c r="X26" s="412" t="s">
        <v>25</v>
      </c>
      <c r="Y26" s="412" t="s">
        <v>25</v>
      </c>
      <c r="Z26" s="441"/>
      <c r="AA26" s="476" t="s">
        <v>48</v>
      </c>
      <c r="AB26" s="412" t="s">
        <v>24</v>
      </c>
      <c r="AC26" s="412" t="s">
        <v>25</v>
      </c>
      <c r="AD26" s="475"/>
      <c r="AE26" s="475"/>
      <c r="AF26" s="412" t="s">
        <v>24</v>
      </c>
      <c r="AG26" s="429" t="s">
        <v>25</v>
      </c>
      <c r="AH26" s="1234"/>
      <c r="AI26" s="1243" t="s">
        <v>48</v>
      </c>
      <c r="AJ26" s="998">
        <f>COUNTIF($D26:AH26,"D")</f>
        <v>7</v>
      </c>
      <c r="AK26" s="999">
        <f t="shared" si="6"/>
        <v>8</v>
      </c>
      <c r="AL26" s="999">
        <f t="shared" si="7"/>
        <v>0</v>
      </c>
      <c r="AM26" s="999">
        <f t="shared" si="8"/>
        <v>1</v>
      </c>
      <c r="AN26" s="999">
        <f t="shared" si="9"/>
        <v>0</v>
      </c>
      <c r="AO26" s="999">
        <f t="shared" si="10"/>
        <v>0</v>
      </c>
      <c r="AP26" s="999">
        <f t="shared" si="11"/>
        <v>0</v>
      </c>
      <c r="AQ26" s="999">
        <f t="shared" si="12"/>
        <v>1</v>
      </c>
      <c r="AR26" s="999">
        <f t="shared" si="13"/>
        <v>0</v>
      </c>
      <c r="AS26" s="999">
        <f t="shared" si="14"/>
        <v>0</v>
      </c>
      <c r="AT26" s="999">
        <f t="shared" si="15"/>
        <v>0</v>
      </c>
      <c r="AU26" s="999">
        <f t="shared" si="16"/>
        <v>0</v>
      </c>
      <c r="AV26" s="999">
        <f t="shared" si="17"/>
        <v>0</v>
      </c>
      <c r="AW26" s="999">
        <f t="shared" si="18"/>
        <v>0</v>
      </c>
      <c r="AX26" s="999">
        <f t="shared" si="19"/>
        <v>0</v>
      </c>
      <c r="AY26" s="999">
        <f t="shared" si="20"/>
        <v>0</v>
      </c>
      <c r="AZ26" s="999">
        <f t="shared" si="21"/>
        <v>0</v>
      </c>
      <c r="BA26" s="999">
        <f t="shared" si="22"/>
        <v>0</v>
      </c>
      <c r="BB26" s="181">
        <f t="shared" si="48"/>
        <v>16</v>
      </c>
      <c r="BC26" s="343"/>
      <c r="BD26" s="1002">
        <f t="shared" si="49"/>
        <v>8</v>
      </c>
      <c r="BE26" s="342"/>
      <c r="BF26" s="339"/>
      <c r="BG26" s="175">
        <f t="shared" si="50"/>
        <v>1</v>
      </c>
      <c r="BH26" s="845">
        <v>0.54166666666666663</v>
      </c>
      <c r="BI26" s="846">
        <v>8.3333333333333329E-2</v>
      </c>
      <c r="BJ26" s="178">
        <f t="shared" si="53"/>
        <v>0.45833333333333331</v>
      </c>
      <c r="BK26" s="179">
        <f t="shared" si="54"/>
        <v>3</v>
      </c>
      <c r="BL26" s="180">
        <f t="shared" si="27"/>
        <v>0</v>
      </c>
      <c r="BM26" s="180">
        <f t="shared" si="28"/>
        <v>0</v>
      </c>
      <c r="BN26" s="180">
        <f t="shared" si="29"/>
        <v>0</v>
      </c>
      <c r="BO26" s="180">
        <f t="shared" si="30"/>
        <v>0</v>
      </c>
      <c r="BP26" s="180">
        <f t="shared" si="31"/>
        <v>0</v>
      </c>
      <c r="BQ26" s="181">
        <f t="shared" si="32"/>
        <v>0</v>
      </c>
      <c r="BR26" s="379">
        <f t="shared" si="55"/>
        <v>1.5</v>
      </c>
      <c r="BS26" s="179">
        <f t="shared" si="33"/>
        <v>0</v>
      </c>
      <c r="BT26" s="180">
        <f t="shared" si="34"/>
        <v>0</v>
      </c>
      <c r="BU26" s="181">
        <f t="shared" si="35"/>
        <v>0</v>
      </c>
      <c r="BV26" s="182">
        <f t="shared" si="56"/>
        <v>0</v>
      </c>
      <c r="BW26" s="175">
        <f t="shared" si="36"/>
        <v>0</v>
      </c>
      <c r="BX26" s="176">
        <f t="shared" si="57"/>
        <v>0</v>
      </c>
      <c r="BY26" s="193">
        <f t="shared" si="58"/>
        <v>0</v>
      </c>
      <c r="BZ26" s="194">
        <f t="shared" si="59"/>
        <v>0</v>
      </c>
      <c r="CA26" s="179">
        <f t="shared" si="40"/>
        <v>0</v>
      </c>
      <c r="CB26" s="180">
        <f t="shared" si="41"/>
        <v>0</v>
      </c>
      <c r="CC26" s="180">
        <f t="shared" si="42"/>
        <v>0</v>
      </c>
      <c r="CD26" s="180">
        <f t="shared" si="43"/>
        <v>0</v>
      </c>
      <c r="CE26" s="180">
        <f t="shared" si="44"/>
        <v>0</v>
      </c>
      <c r="CF26" s="180">
        <f t="shared" si="45"/>
        <v>0</v>
      </c>
      <c r="CG26" s="181">
        <f t="shared" si="46"/>
        <v>0</v>
      </c>
      <c r="CH26" s="195">
        <f t="shared" si="60"/>
        <v>0</v>
      </c>
      <c r="CI26" s="183"/>
      <c r="CJ26" s="184"/>
      <c r="CK26" s="184"/>
      <c r="CL26" s="174">
        <f t="shared" si="61"/>
        <v>2.0416666666666665</v>
      </c>
      <c r="CM26" s="356"/>
      <c r="CN26" s="355"/>
      <c r="CO26" s="418">
        <v>6</v>
      </c>
      <c r="CP26" s="424">
        <v>73</v>
      </c>
    </row>
    <row r="27" spans="1:94" ht="20.100000000000001" customHeight="1" thickBot="1" x14ac:dyDescent="0.3">
      <c r="A27" s="132" t="s">
        <v>85</v>
      </c>
      <c r="B27" s="570" t="s">
        <v>330</v>
      </c>
      <c r="C27" s="19" t="s">
        <v>3</v>
      </c>
      <c r="D27" s="479"/>
      <c r="E27" s="409" t="s">
        <v>24</v>
      </c>
      <c r="F27" s="409" t="s">
        <v>25</v>
      </c>
      <c r="G27" s="471"/>
      <c r="H27" s="471"/>
      <c r="I27" s="414" t="s">
        <v>24</v>
      </c>
      <c r="J27" s="433" t="s">
        <v>24</v>
      </c>
      <c r="K27" s="479" t="s">
        <v>61</v>
      </c>
      <c r="L27" s="479" t="s">
        <v>26</v>
      </c>
      <c r="M27" s="409" t="s">
        <v>31</v>
      </c>
      <c r="N27" s="409" t="s">
        <v>24</v>
      </c>
      <c r="O27" s="493"/>
      <c r="P27" s="477"/>
      <c r="Q27" s="433" t="s">
        <v>24</v>
      </c>
      <c r="R27" s="361" t="s">
        <v>25</v>
      </c>
      <c r="S27" s="1172" t="s">
        <v>50</v>
      </c>
      <c r="T27" s="952" t="s">
        <v>24</v>
      </c>
      <c r="U27" s="409" t="s">
        <v>25</v>
      </c>
      <c r="V27" s="471"/>
      <c r="W27" s="471"/>
      <c r="X27" s="409" t="s">
        <v>31</v>
      </c>
      <c r="Y27" s="409" t="s">
        <v>25</v>
      </c>
      <c r="Z27" s="478"/>
      <c r="AA27" s="473" t="s">
        <v>48</v>
      </c>
      <c r="AB27" s="409" t="s">
        <v>24</v>
      </c>
      <c r="AC27" s="409" t="s">
        <v>25</v>
      </c>
      <c r="AD27" s="471"/>
      <c r="AE27" s="471" t="s">
        <v>26</v>
      </c>
      <c r="AF27" s="409" t="s">
        <v>24</v>
      </c>
      <c r="AG27" s="414" t="s">
        <v>25</v>
      </c>
      <c r="AH27" s="1232"/>
      <c r="AI27" s="1243" t="s">
        <v>48</v>
      </c>
      <c r="AJ27" s="998">
        <f>COUNTIF($D27:AH27,"D")</f>
        <v>8</v>
      </c>
      <c r="AK27" s="999">
        <f t="shared" si="6"/>
        <v>6</v>
      </c>
      <c r="AL27" s="999">
        <f t="shared" si="7"/>
        <v>2</v>
      </c>
      <c r="AM27" s="999">
        <f t="shared" si="8"/>
        <v>0</v>
      </c>
      <c r="AN27" s="999">
        <f t="shared" si="9"/>
        <v>0</v>
      </c>
      <c r="AO27" s="999">
        <f t="shared" si="10"/>
        <v>0</v>
      </c>
      <c r="AP27" s="999">
        <f t="shared" si="11"/>
        <v>0</v>
      </c>
      <c r="AQ27" s="999">
        <f t="shared" si="12"/>
        <v>2</v>
      </c>
      <c r="AR27" s="999">
        <f t="shared" si="13"/>
        <v>0</v>
      </c>
      <c r="AS27" s="999">
        <f t="shared" si="14"/>
        <v>0</v>
      </c>
      <c r="AT27" s="999">
        <f t="shared" si="15"/>
        <v>0</v>
      </c>
      <c r="AU27" s="999">
        <f t="shared" si="16"/>
        <v>0</v>
      </c>
      <c r="AV27" s="999">
        <f t="shared" si="17"/>
        <v>0</v>
      </c>
      <c r="AW27" s="999">
        <f t="shared" si="18"/>
        <v>0</v>
      </c>
      <c r="AX27" s="999">
        <f t="shared" si="19"/>
        <v>0</v>
      </c>
      <c r="AY27" s="999">
        <f t="shared" si="20"/>
        <v>0</v>
      </c>
      <c r="AZ27" s="999">
        <f t="shared" si="21"/>
        <v>0</v>
      </c>
      <c r="BA27" s="999">
        <f t="shared" si="22"/>
        <v>0</v>
      </c>
      <c r="BB27" s="181">
        <f t="shared" si="48"/>
        <v>16</v>
      </c>
      <c r="BC27" s="343"/>
      <c r="BD27" s="1002">
        <f t="shared" si="49"/>
        <v>8</v>
      </c>
      <c r="BE27" s="342"/>
      <c r="BF27" s="339"/>
      <c r="BG27" s="175">
        <f t="shared" si="50"/>
        <v>1</v>
      </c>
      <c r="BH27" s="176">
        <f t="shared" si="51"/>
        <v>0.5</v>
      </c>
      <c r="BI27" s="177">
        <f t="shared" si="52"/>
        <v>4.1666666666666664E-2</v>
      </c>
      <c r="BJ27" s="178">
        <f t="shared" si="53"/>
        <v>0.45833333333333331</v>
      </c>
      <c r="BK27" s="179">
        <f t="shared" si="54"/>
        <v>2</v>
      </c>
      <c r="BL27" s="180">
        <f t="shared" si="27"/>
        <v>0</v>
      </c>
      <c r="BM27" s="180">
        <f t="shared" si="28"/>
        <v>1</v>
      </c>
      <c r="BN27" s="180">
        <f t="shared" si="29"/>
        <v>0</v>
      </c>
      <c r="BO27" s="180">
        <f t="shared" si="30"/>
        <v>0</v>
      </c>
      <c r="BP27" s="180">
        <f t="shared" si="31"/>
        <v>0</v>
      </c>
      <c r="BQ27" s="181">
        <f t="shared" si="32"/>
        <v>0</v>
      </c>
      <c r="BR27" s="379">
        <f t="shared" si="55"/>
        <v>1.5</v>
      </c>
      <c r="BS27" s="179">
        <f t="shared" si="33"/>
        <v>0</v>
      </c>
      <c r="BT27" s="180">
        <f t="shared" si="34"/>
        <v>0</v>
      </c>
      <c r="BU27" s="181">
        <f t="shared" si="35"/>
        <v>0</v>
      </c>
      <c r="BV27" s="182">
        <f t="shared" si="56"/>
        <v>0</v>
      </c>
      <c r="BW27" s="175">
        <f t="shared" si="36"/>
        <v>0</v>
      </c>
      <c r="BX27" s="176">
        <f t="shared" si="57"/>
        <v>0</v>
      </c>
      <c r="BY27" s="193">
        <f t="shared" si="58"/>
        <v>0</v>
      </c>
      <c r="BZ27" s="194">
        <f t="shared" si="59"/>
        <v>0</v>
      </c>
      <c r="CA27" s="179">
        <f t="shared" si="40"/>
        <v>0</v>
      </c>
      <c r="CB27" s="180">
        <f t="shared" si="41"/>
        <v>0</v>
      </c>
      <c r="CC27" s="180">
        <f t="shared" si="42"/>
        <v>0</v>
      </c>
      <c r="CD27" s="180">
        <f t="shared" si="43"/>
        <v>0</v>
      </c>
      <c r="CE27" s="180">
        <f t="shared" si="44"/>
        <v>0</v>
      </c>
      <c r="CF27" s="180">
        <f t="shared" si="45"/>
        <v>0</v>
      </c>
      <c r="CG27" s="181">
        <f t="shared" si="46"/>
        <v>0</v>
      </c>
      <c r="CH27" s="195">
        <f t="shared" si="60"/>
        <v>0</v>
      </c>
      <c r="CI27" s="183"/>
      <c r="CJ27" s="184"/>
      <c r="CK27" s="184"/>
      <c r="CL27" s="174">
        <f t="shared" si="61"/>
        <v>2</v>
      </c>
      <c r="CM27" s="227"/>
      <c r="CN27" s="354"/>
      <c r="CO27" s="418">
        <v>4</v>
      </c>
      <c r="CP27" s="424">
        <v>48</v>
      </c>
    </row>
    <row r="28" spans="1:94" ht="20.100000000000001" customHeight="1" thickBot="1" x14ac:dyDescent="0.3">
      <c r="A28" s="127" t="s">
        <v>87</v>
      </c>
      <c r="B28" s="570" t="s">
        <v>331</v>
      </c>
      <c r="C28" s="19" t="s">
        <v>3</v>
      </c>
      <c r="D28" s="479" t="s">
        <v>27</v>
      </c>
      <c r="E28" s="409" t="s">
        <v>31</v>
      </c>
      <c r="F28" s="409" t="s">
        <v>25</v>
      </c>
      <c r="G28" s="471"/>
      <c r="H28" s="471"/>
      <c r="I28" s="414" t="s">
        <v>24</v>
      </c>
      <c r="J28" s="433" t="s">
        <v>25</v>
      </c>
      <c r="K28" s="479" t="s">
        <v>57</v>
      </c>
      <c r="L28" s="479"/>
      <c r="M28" s="409" t="s">
        <v>24</v>
      </c>
      <c r="N28" s="409" t="s">
        <v>24</v>
      </c>
      <c r="O28" s="493"/>
      <c r="P28" s="916" t="s">
        <v>50</v>
      </c>
      <c r="Q28" s="433" t="s">
        <v>24</v>
      </c>
      <c r="R28" s="361" t="s">
        <v>25</v>
      </c>
      <c r="S28" s="1172"/>
      <c r="T28" s="952" t="s">
        <v>24</v>
      </c>
      <c r="U28" s="409" t="s">
        <v>25</v>
      </c>
      <c r="V28" s="471"/>
      <c r="W28" s="471"/>
      <c r="X28" s="409" t="s">
        <v>25</v>
      </c>
      <c r="Y28" s="409" t="s">
        <v>25</v>
      </c>
      <c r="Z28" s="478"/>
      <c r="AA28" s="473" t="s">
        <v>48</v>
      </c>
      <c r="AB28" s="409" t="s">
        <v>27</v>
      </c>
      <c r="AC28" s="409" t="s">
        <v>25</v>
      </c>
      <c r="AD28" s="471"/>
      <c r="AE28" s="471"/>
      <c r="AF28" s="409" t="s">
        <v>24</v>
      </c>
      <c r="AG28" s="414" t="s">
        <v>25</v>
      </c>
      <c r="AH28" s="1232"/>
      <c r="AI28" s="1243" t="s">
        <v>48</v>
      </c>
      <c r="AJ28" s="998">
        <f>COUNTIF($D28:AH28,"D")</f>
        <v>6</v>
      </c>
      <c r="AK28" s="999">
        <f t="shared" si="6"/>
        <v>8</v>
      </c>
      <c r="AL28" s="999">
        <f t="shared" si="7"/>
        <v>0</v>
      </c>
      <c r="AM28" s="999">
        <f t="shared" si="8"/>
        <v>2</v>
      </c>
      <c r="AN28" s="999">
        <f t="shared" si="9"/>
        <v>0</v>
      </c>
      <c r="AO28" s="999">
        <f t="shared" si="10"/>
        <v>0</v>
      </c>
      <c r="AP28" s="999">
        <f t="shared" si="11"/>
        <v>0</v>
      </c>
      <c r="AQ28" s="999">
        <f t="shared" si="12"/>
        <v>1</v>
      </c>
      <c r="AR28" s="999">
        <f t="shared" si="13"/>
        <v>0</v>
      </c>
      <c r="AS28" s="999">
        <f t="shared" si="14"/>
        <v>0</v>
      </c>
      <c r="AT28" s="999">
        <f t="shared" si="15"/>
        <v>0</v>
      </c>
      <c r="AU28" s="999">
        <f t="shared" si="16"/>
        <v>0</v>
      </c>
      <c r="AV28" s="999">
        <f t="shared" si="17"/>
        <v>0</v>
      </c>
      <c r="AW28" s="999">
        <f t="shared" si="18"/>
        <v>0</v>
      </c>
      <c r="AX28" s="999">
        <f t="shared" si="19"/>
        <v>0</v>
      </c>
      <c r="AY28" s="999">
        <f t="shared" si="20"/>
        <v>0</v>
      </c>
      <c r="AZ28" s="999">
        <f t="shared" si="21"/>
        <v>0</v>
      </c>
      <c r="BA28" s="999">
        <f t="shared" si="22"/>
        <v>0</v>
      </c>
      <c r="BB28" s="181">
        <f t="shared" si="48"/>
        <v>16</v>
      </c>
      <c r="BC28" s="343"/>
      <c r="BD28" s="1002">
        <f t="shared" si="49"/>
        <v>8</v>
      </c>
      <c r="BE28" s="342"/>
      <c r="BF28" s="339"/>
      <c r="BG28" s="175">
        <f t="shared" si="50"/>
        <v>1</v>
      </c>
      <c r="BH28" s="176">
        <f t="shared" si="51"/>
        <v>0.5</v>
      </c>
      <c r="BI28" s="177">
        <f t="shared" si="52"/>
        <v>4.1666666666666664E-2</v>
      </c>
      <c r="BJ28" s="178">
        <f t="shared" si="53"/>
        <v>0.45833333333333331</v>
      </c>
      <c r="BK28" s="179">
        <f t="shared" si="54"/>
        <v>2</v>
      </c>
      <c r="BL28" s="180">
        <f t="shared" si="27"/>
        <v>0</v>
      </c>
      <c r="BM28" s="180">
        <f t="shared" si="28"/>
        <v>1</v>
      </c>
      <c r="BN28" s="180">
        <f t="shared" si="29"/>
        <v>0</v>
      </c>
      <c r="BO28" s="180">
        <f t="shared" si="30"/>
        <v>0</v>
      </c>
      <c r="BP28" s="180">
        <f t="shared" si="31"/>
        <v>0</v>
      </c>
      <c r="BQ28" s="181">
        <f t="shared" si="32"/>
        <v>0</v>
      </c>
      <c r="BR28" s="379">
        <f t="shared" si="55"/>
        <v>1.5</v>
      </c>
      <c r="BS28" s="179">
        <f t="shared" si="33"/>
        <v>0</v>
      </c>
      <c r="BT28" s="180">
        <f t="shared" si="34"/>
        <v>0</v>
      </c>
      <c r="BU28" s="181">
        <f t="shared" si="35"/>
        <v>0</v>
      </c>
      <c r="BV28" s="182">
        <f t="shared" si="56"/>
        <v>0</v>
      </c>
      <c r="BW28" s="175">
        <f t="shared" si="36"/>
        <v>0</v>
      </c>
      <c r="BX28" s="176">
        <f t="shared" si="57"/>
        <v>0</v>
      </c>
      <c r="BY28" s="193">
        <f t="shared" si="58"/>
        <v>0</v>
      </c>
      <c r="BZ28" s="194">
        <f t="shared" si="59"/>
        <v>0</v>
      </c>
      <c r="CA28" s="179">
        <f t="shared" si="40"/>
        <v>0</v>
      </c>
      <c r="CB28" s="180">
        <f t="shared" si="41"/>
        <v>0</v>
      </c>
      <c r="CC28" s="180">
        <f t="shared" si="42"/>
        <v>0</v>
      </c>
      <c r="CD28" s="180">
        <f t="shared" si="43"/>
        <v>0</v>
      </c>
      <c r="CE28" s="180">
        <f t="shared" si="44"/>
        <v>0</v>
      </c>
      <c r="CF28" s="180">
        <f t="shared" si="45"/>
        <v>0</v>
      </c>
      <c r="CG28" s="181">
        <f t="shared" si="46"/>
        <v>0</v>
      </c>
      <c r="CH28" s="195">
        <f t="shared" si="60"/>
        <v>0</v>
      </c>
      <c r="CI28" s="183"/>
      <c r="CJ28" s="184"/>
      <c r="CK28" s="184"/>
      <c r="CL28" s="174">
        <f t="shared" si="61"/>
        <v>2</v>
      </c>
      <c r="CM28" s="227"/>
      <c r="CN28" s="354"/>
      <c r="CO28" s="418">
        <v>4</v>
      </c>
      <c r="CP28" s="424">
        <v>48</v>
      </c>
    </row>
    <row r="29" spans="1:94" ht="20.100000000000001" customHeight="1" thickBot="1" x14ac:dyDescent="0.3">
      <c r="A29" s="59" t="s">
        <v>21</v>
      </c>
      <c r="B29" s="59" t="s">
        <v>22</v>
      </c>
      <c r="C29" s="222" t="s">
        <v>23</v>
      </c>
      <c r="D29" s="262">
        <v>1</v>
      </c>
      <c r="E29" s="262">
        <v>2</v>
      </c>
      <c r="F29" s="262">
        <v>3</v>
      </c>
      <c r="G29" s="262">
        <v>4</v>
      </c>
      <c r="H29" s="262">
        <v>5</v>
      </c>
      <c r="I29" s="597">
        <v>6</v>
      </c>
      <c r="J29" s="305">
        <v>7</v>
      </c>
      <c r="K29" s="262">
        <v>8</v>
      </c>
      <c r="L29" s="262">
        <v>9</v>
      </c>
      <c r="M29" s="261">
        <v>10</v>
      </c>
      <c r="N29" s="262">
        <v>11</v>
      </c>
      <c r="O29" s="262">
        <v>12</v>
      </c>
      <c r="P29" s="596">
        <v>13</v>
      </c>
      <c r="Q29" s="305">
        <v>14</v>
      </c>
      <c r="R29" s="829">
        <v>15</v>
      </c>
      <c r="S29" s="1178">
        <v>16</v>
      </c>
      <c r="T29" s="305">
        <v>17</v>
      </c>
      <c r="U29" s="262">
        <v>18</v>
      </c>
      <c r="V29" s="262">
        <v>19</v>
      </c>
      <c r="W29" s="262">
        <v>20</v>
      </c>
      <c r="X29" s="261">
        <v>21</v>
      </c>
      <c r="Y29" s="262">
        <v>22</v>
      </c>
      <c r="Z29" s="596">
        <v>23</v>
      </c>
      <c r="AA29" s="305">
        <v>24</v>
      </c>
      <c r="AB29" s="262">
        <v>25</v>
      </c>
      <c r="AC29" s="262">
        <v>26</v>
      </c>
      <c r="AD29" s="262">
        <v>27</v>
      </c>
      <c r="AE29" s="262">
        <v>28</v>
      </c>
      <c r="AF29" s="261">
        <v>29</v>
      </c>
      <c r="AG29" s="596">
        <v>30</v>
      </c>
      <c r="AH29" s="940">
        <v>31</v>
      </c>
      <c r="AI29" s="1223"/>
      <c r="AJ29" s="998">
        <f>COUNTIF($D29:AH29,"D")</f>
        <v>0</v>
      </c>
      <c r="AK29" s="999">
        <f t="shared" si="6"/>
        <v>0</v>
      </c>
      <c r="AL29" s="999">
        <f t="shared" si="7"/>
        <v>0</v>
      </c>
      <c r="AM29" s="999">
        <f t="shared" si="8"/>
        <v>0</v>
      </c>
      <c r="AN29" s="999">
        <f t="shared" si="9"/>
        <v>0</v>
      </c>
      <c r="AO29" s="999">
        <f t="shared" si="10"/>
        <v>0</v>
      </c>
      <c r="AP29" s="999">
        <f t="shared" si="11"/>
        <v>0</v>
      </c>
      <c r="AQ29" s="999">
        <f t="shared" si="12"/>
        <v>0</v>
      </c>
      <c r="AR29" s="999">
        <f t="shared" si="13"/>
        <v>0</v>
      </c>
      <c r="AS29" s="999">
        <f t="shared" si="14"/>
        <v>0</v>
      </c>
      <c r="AT29" s="999">
        <f t="shared" si="15"/>
        <v>0</v>
      </c>
      <c r="AU29" s="999">
        <f t="shared" si="16"/>
        <v>0</v>
      </c>
      <c r="AV29" s="999">
        <f t="shared" si="17"/>
        <v>0</v>
      </c>
      <c r="AW29" s="999">
        <f t="shared" si="18"/>
        <v>0</v>
      </c>
      <c r="AX29" s="999">
        <f t="shared" si="19"/>
        <v>0</v>
      </c>
      <c r="AY29" s="999">
        <f t="shared" si="20"/>
        <v>0</v>
      </c>
      <c r="AZ29" s="999">
        <f t="shared" si="21"/>
        <v>0</v>
      </c>
      <c r="BA29" s="999">
        <f t="shared" si="22"/>
        <v>0</v>
      </c>
      <c r="BB29" s="181">
        <f t="shared" si="48"/>
        <v>0</v>
      </c>
      <c r="BC29" s="343"/>
      <c r="BD29" s="1002">
        <f t="shared" si="49"/>
        <v>0</v>
      </c>
      <c r="BE29" s="342"/>
      <c r="BF29" s="339"/>
      <c r="BG29" s="175">
        <f t="shared" si="50"/>
        <v>0</v>
      </c>
      <c r="BH29" s="176">
        <f t="shared" si="51"/>
        <v>0</v>
      </c>
      <c r="BI29" s="177">
        <f t="shared" si="52"/>
        <v>0</v>
      </c>
      <c r="BJ29" s="178">
        <f t="shared" si="53"/>
        <v>0</v>
      </c>
      <c r="BK29" s="179">
        <f t="shared" si="54"/>
        <v>0</v>
      </c>
      <c r="BL29" s="180">
        <f t="shared" si="27"/>
        <v>0</v>
      </c>
      <c r="BM29" s="180">
        <f t="shared" si="28"/>
        <v>0</v>
      </c>
      <c r="BN29" s="180">
        <f t="shared" si="29"/>
        <v>0</v>
      </c>
      <c r="BO29" s="180">
        <f t="shared" si="30"/>
        <v>0</v>
      </c>
      <c r="BP29" s="180">
        <f t="shared" si="31"/>
        <v>0</v>
      </c>
      <c r="BQ29" s="181">
        <f t="shared" si="32"/>
        <v>0</v>
      </c>
      <c r="BR29" s="379">
        <f t="shared" si="55"/>
        <v>0</v>
      </c>
      <c r="BS29" s="179">
        <f t="shared" si="33"/>
        <v>0</v>
      </c>
      <c r="BT29" s="180">
        <f t="shared" si="34"/>
        <v>0</v>
      </c>
      <c r="BU29" s="181">
        <f t="shared" si="35"/>
        <v>0</v>
      </c>
      <c r="BV29" s="182">
        <f t="shared" si="56"/>
        <v>0</v>
      </c>
      <c r="BW29" s="175">
        <f t="shared" si="36"/>
        <v>0</v>
      </c>
      <c r="BX29" s="176">
        <f t="shared" si="57"/>
        <v>0</v>
      </c>
      <c r="BY29" s="193">
        <f t="shared" si="58"/>
        <v>0</v>
      </c>
      <c r="BZ29" s="194">
        <f t="shared" si="59"/>
        <v>0</v>
      </c>
      <c r="CA29" s="179">
        <f t="shared" si="40"/>
        <v>0</v>
      </c>
      <c r="CB29" s="180">
        <f t="shared" si="41"/>
        <v>0</v>
      </c>
      <c r="CC29" s="180">
        <f t="shared" si="42"/>
        <v>0</v>
      </c>
      <c r="CD29" s="180">
        <f t="shared" si="43"/>
        <v>0</v>
      </c>
      <c r="CE29" s="180">
        <f t="shared" si="44"/>
        <v>0</v>
      </c>
      <c r="CF29" s="180">
        <f t="shared" si="45"/>
        <v>0</v>
      </c>
      <c r="CG29" s="181">
        <f t="shared" si="46"/>
        <v>0</v>
      </c>
      <c r="CH29" s="195">
        <f t="shared" si="60"/>
        <v>0</v>
      </c>
      <c r="CI29" s="183"/>
      <c r="CJ29" s="184"/>
      <c r="CK29" s="184"/>
      <c r="CL29" s="174">
        <f t="shared" si="61"/>
        <v>0</v>
      </c>
      <c r="CM29" s="227"/>
      <c r="CN29" s="354"/>
      <c r="CO29" s="418">
        <v>0</v>
      </c>
      <c r="CP29" s="424"/>
    </row>
    <row r="30" spans="1:94" ht="20.100000000000001" customHeight="1" thickBot="1" x14ac:dyDescent="0.3">
      <c r="A30" s="385" t="s">
        <v>90</v>
      </c>
      <c r="B30" s="574" t="s">
        <v>56</v>
      </c>
      <c r="C30" s="621" t="s">
        <v>1</v>
      </c>
      <c r="D30" s="628"/>
      <c r="E30" s="628"/>
      <c r="F30" s="452" t="s">
        <v>24</v>
      </c>
      <c r="G30" s="452" t="s">
        <v>24</v>
      </c>
      <c r="H30" s="673" t="s">
        <v>61</v>
      </c>
      <c r="I30" s="674"/>
      <c r="J30" s="1053" t="s">
        <v>40</v>
      </c>
      <c r="K30" s="657" t="s">
        <v>40</v>
      </c>
      <c r="L30" s="1211" t="s">
        <v>48</v>
      </c>
      <c r="M30" s="488"/>
      <c r="N30" s="452" t="s">
        <v>24</v>
      </c>
      <c r="O30" s="452" t="s">
        <v>25</v>
      </c>
      <c r="P30" s="491"/>
      <c r="Q30" s="627"/>
      <c r="R30" s="1165" t="s">
        <v>24</v>
      </c>
      <c r="S30" s="1179"/>
      <c r="T30" s="627"/>
      <c r="U30" s="1136" t="s">
        <v>24</v>
      </c>
      <c r="V30" s="452" t="s">
        <v>25</v>
      </c>
      <c r="W30" s="841" t="s">
        <v>49</v>
      </c>
      <c r="X30" s="488"/>
      <c r="Y30" s="452" t="s">
        <v>24</v>
      </c>
      <c r="Z30" s="453" t="s">
        <v>25</v>
      </c>
      <c r="AA30" s="627"/>
      <c r="AB30" s="1137"/>
      <c r="AC30" s="452" t="s">
        <v>24</v>
      </c>
      <c r="AD30" s="452" t="s">
        <v>25</v>
      </c>
      <c r="AE30" s="488"/>
      <c r="AF30" s="488"/>
      <c r="AG30" s="453" t="s">
        <v>24</v>
      </c>
      <c r="AH30" s="1247" t="s">
        <v>25</v>
      </c>
      <c r="AI30" s="1224"/>
      <c r="AJ30" s="1138">
        <f>COUNTIF($D30:AH30,"D")</f>
        <v>8</v>
      </c>
      <c r="AK30" s="1139">
        <f t="shared" si="6"/>
        <v>5</v>
      </c>
      <c r="AL30" s="1139">
        <f t="shared" si="7"/>
        <v>0</v>
      </c>
      <c r="AM30" s="1139">
        <f t="shared" si="8"/>
        <v>0</v>
      </c>
      <c r="AN30" s="1139">
        <f t="shared" si="9"/>
        <v>0</v>
      </c>
      <c r="AO30" s="1139">
        <f t="shared" si="10"/>
        <v>0</v>
      </c>
      <c r="AP30" s="1139">
        <f t="shared" si="11"/>
        <v>0</v>
      </c>
      <c r="AQ30" s="1139">
        <f t="shared" si="12"/>
        <v>0</v>
      </c>
      <c r="AR30" s="1139">
        <f t="shared" si="13"/>
        <v>0</v>
      </c>
      <c r="AS30" s="1139">
        <f t="shared" si="14"/>
        <v>0</v>
      </c>
      <c r="AT30" s="1139">
        <f t="shared" si="15"/>
        <v>0</v>
      </c>
      <c r="AU30" s="1139">
        <f t="shared" si="16"/>
        <v>0</v>
      </c>
      <c r="AV30" s="1139">
        <f t="shared" si="17"/>
        <v>0</v>
      </c>
      <c r="AW30" s="1139">
        <f t="shared" si="18"/>
        <v>0</v>
      </c>
      <c r="AX30" s="1139">
        <f t="shared" si="19"/>
        <v>0</v>
      </c>
      <c r="AY30" s="1139">
        <f t="shared" si="20"/>
        <v>0</v>
      </c>
      <c r="AZ30" s="1139">
        <f t="shared" si="21"/>
        <v>2</v>
      </c>
      <c r="BA30" s="1139">
        <f t="shared" si="22"/>
        <v>0</v>
      </c>
      <c r="BB30" s="982">
        <f t="shared" si="48"/>
        <v>15</v>
      </c>
      <c r="BC30" s="983"/>
      <c r="BD30" s="1140">
        <f t="shared" si="49"/>
        <v>7.166666666666667</v>
      </c>
      <c r="BE30" s="984"/>
      <c r="BF30" s="985"/>
      <c r="BG30" s="175">
        <f t="shared" si="50"/>
        <v>1</v>
      </c>
      <c r="BH30" s="31">
        <f t="shared" si="51"/>
        <v>0.5</v>
      </c>
      <c r="BI30" s="986">
        <f t="shared" si="52"/>
        <v>4.1666666666666664E-2</v>
      </c>
      <c r="BJ30" s="987">
        <f t="shared" si="53"/>
        <v>0.45833333333333331</v>
      </c>
      <c r="BK30" s="179">
        <f t="shared" si="54"/>
        <v>1</v>
      </c>
      <c r="BL30" s="981">
        <f t="shared" si="27"/>
        <v>1</v>
      </c>
      <c r="BM30" s="981">
        <f t="shared" si="28"/>
        <v>0</v>
      </c>
      <c r="BN30" s="981">
        <f t="shared" si="29"/>
        <v>0</v>
      </c>
      <c r="BO30" s="981">
        <f t="shared" si="30"/>
        <v>0</v>
      </c>
      <c r="BP30" s="981">
        <f t="shared" si="31"/>
        <v>0</v>
      </c>
      <c r="BQ30" s="982">
        <f t="shared" si="32"/>
        <v>0</v>
      </c>
      <c r="BR30" s="989">
        <f t="shared" si="55"/>
        <v>1</v>
      </c>
      <c r="BS30" s="988">
        <f t="shared" si="33"/>
        <v>0</v>
      </c>
      <c r="BT30" s="981">
        <f t="shared" si="34"/>
        <v>0</v>
      </c>
      <c r="BU30" s="982">
        <f t="shared" si="35"/>
        <v>0</v>
      </c>
      <c r="BV30" s="990">
        <f t="shared" si="56"/>
        <v>0</v>
      </c>
      <c r="BW30" s="28">
        <f t="shared" si="36"/>
        <v>0</v>
      </c>
      <c r="BX30" s="31">
        <f t="shared" si="57"/>
        <v>0</v>
      </c>
      <c r="BY30" s="991">
        <f t="shared" si="58"/>
        <v>0</v>
      </c>
      <c r="BZ30" s="992">
        <f t="shared" si="59"/>
        <v>0</v>
      </c>
      <c r="CA30" s="988">
        <f t="shared" si="40"/>
        <v>0</v>
      </c>
      <c r="CB30" s="981">
        <f t="shared" si="41"/>
        <v>0</v>
      </c>
      <c r="CC30" s="981">
        <f t="shared" si="42"/>
        <v>0</v>
      </c>
      <c r="CD30" s="981">
        <f t="shared" si="43"/>
        <v>0</v>
      </c>
      <c r="CE30" s="981">
        <f t="shared" si="44"/>
        <v>0</v>
      </c>
      <c r="CF30" s="981">
        <f t="shared" si="45"/>
        <v>0</v>
      </c>
      <c r="CG30" s="982">
        <f t="shared" si="46"/>
        <v>0</v>
      </c>
      <c r="CH30" s="993">
        <f t="shared" si="60"/>
        <v>0</v>
      </c>
      <c r="CI30" s="994"/>
      <c r="CJ30" s="995"/>
      <c r="CK30" s="995"/>
      <c r="CL30" s="996">
        <f t="shared" si="61"/>
        <v>1.5</v>
      </c>
      <c r="CM30" s="227"/>
      <c r="CN30" s="354"/>
      <c r="CO30" s="418">
        <v>6</v>
      </c>
      <c r="CP30" s="424">
        <v>88</v>
      </c>
    </row>
    <row r="31" spans="1:94" s="1699" customFormat="1" ht="20.100000000000001" customHeight="1" thickBot="1" x14ac:dyDescent="0.3">
      <c r="A31" s="1380" t="s">
        <v>298</v>
      </c>
      <c r="B31" s="1381" t="s">
        <v>91</v>
      </c>
      <c r="C31" s="622" t="s">
        <v>92</v>
      </c>
      <c r="D31" s="632"/>
      <c r="E31" s="486"/>
      <c r="F31" s="447"/>
      <c r="G31" s="447" t="s">
        <v>25</v>
      </c>
      <c r="H31" s="665" t="s">
        <v>57</v>
      </c>
      <c r="I31" s="666"/>
      <c r="J31" s="1054" t="s">
        <v>40</v>
      </c>
      <c r="K31" s="663" t="s">
        <v>40</v>
      </c>
      <c r="L31" s="1212"/>
      <c r="M31" s="664"/>
      <c r="N31" s="447"/>
      <c r="O31" s="447"/>
      <c r="P31" s="633"/>
      <c r="Q31" s="632" t="s">
        <v>61</v>
      </c>
      <c r="R31" s="874" t="s">
        <v>25</v>
      </c>
      <c r="S31" s="1180"/>
      <c r="T31" s="632"/>
      <c r="U31" s="1144"/>
      <c r="V31" s="447"/>
      <c r="W31" s="664"/>
      <c r="X31" s="664"/>
      <c r="Y31" s="447"/>
      <c r="Z31" s="448"/>
      <c r="AA31" s="632"/>
      <c r="AB31" s="486"/>
      <c r="AC31" s="447"/>
      <c r="AD31" s="447"/>
      <c r="AE31" s="664"/>
      <c r="AF31" s="664"/>
      <c r="AG31" s="448"/>
      <c r="AH31" s="1249"/>
      <c r="AI31" s="1250"/>
      <c r="AJ31" s="998">
        <f>COUNTIF($D31:AH31,"D")</f>
        <v>0</v>
      </c>
      <c r="AK31" s="999">
        <f t="shared" si="6"/>
        <v>2</v>
      </c>
      <c r="AL31" s="999">
        <f t="shared" si="7"/>
        <v>0</v>
      </c>
      <c r="AM31" s="999">
        <f t="shared" si="8"/>
        <v>0</v>
      </c>
      <c r="AN31" s="999">
        <f t="shared" si="9"/>
        <v>0</v>
      </c>
      <c r="AO31" s="999">
        <f t="shared" si="10"/>
        <v>0</v>
      </c>
      <c r="AP31" s="999">
        <f t="shared" si="11"/>
        <v>0</v>
      </c>
      <c r="AQ31" s="999">
        <f t="shared" si="12"/>
        <v>0</v>
      </c>
      <c r="AR31" s="999">
        <f t="shared" si="13"/>
        <v>0</v>
      </c>
      <c r="AS31" s="999">
        <f t="shared" si="14"/>
        <v>0</v>
      </c>
      <c r="AT31" s="999">
        <f t="shared" si="15"/>
        <v>0</v>
      </c>
      <c r="AU31" s="999">
        <f t="shared" si="16"/>
        <v>0</v>
      </c>
      <c r="AV31" s="999">
        <f t="shared" si="17"/>
        <v>0</v>
      </c>
      <c r="AW31" s="999">
        <f t="shared" si="18"/>
        <v>0</v>
      </c>
      <c r="AX31" s="999">
        <f t="shared" si="19"/>
        <v>0</v>
      </c>
      <c r="AY31" s="999">
        <f t="shared" si="20"/>
        <v>0</v>
      </c>
      <c r="AZ31" s="999">
        <f t="shared" si="21"/>
        <v>2</v>
      </c>
      <c r="BA31" s="999">
        <f t="shared" si="22"/>
        <v>0</v>
      </c>
      <c r="BB31" s="1000">
        <f t="shared" si="48"/>
        <v>4</v>
      </c>
      <c r="BC31" s="1001"/>
      <c r="BD31" s="1002">
        <f t="shared" si="49"/>
        <v>1.6666666666666665</v>
      </c>
      <c r="BE31" s="1696">
        <v>1</v>
      </c>
      <c r="BF31" s="1003"/>
      <c r="BG31" s="950">
        <f t="shared" si="50"/>
        <v>2</v>
      </c>
      <c r="BH31" s="1040">
        <f t="shared" si="51"/>
        <v>1</v>
      </c>
      <c r="BI31" s="1006">
        <f t="shared" si="52"/>
        <v>8.3333333333333329E-2</v>
      </c>
      <c r="BJ31" s="1007">
        <f t="shared" si="53"/>
        <v>0.91666666666666663</v>
      </c>
      <c r="BK31" s="179">
        <f t="shared" si="54"/>
        <v>0</v>
      </c>
      <c r="BL31" s="999">
        <f t="shared" si="27"/>
        <v>0</v>
      </c>
      <c r="BM31" s="999">
        <f t="shared" si="28"/>
        <v>0</v>
      </c>
      <c r="BN31" s="999">
        <f t="shared" si="29"/>
        <v>0</v>
      </c>
      <c r="BO31" s="999">
        <f t="shared" si="30"/>
        <v>0</v>
      </c>
      <c r="BP31" s="999">
        <f t="shared" si="31"/>
        <v>0</v>
      </c>
      <c r="BQ31" s="1000">
        <f t="shared" si="32"/>
        <v>0</v>
      </c>
      <c r="BR31" s="1009">
        <f t="shared" si="55"/>
        <v>0</v>
      </c>
      <c r="BS31" s="1008">
        <f t="shared" si="33"/>
        <v>0</v>
      </c>
      <c r="BT31" s="999">
        <f t="shared" si="34"/>
        <v>0</v>
      </c>
      <c r="BU31" s="1000">
        <f t="shared" si="35"/>
        <v>0</v>
      </c>
      <c r="BV31" s="1010">
        <f t="shared" si="56"/>
        <v>0</v>
      </c>
      <c r="BW31" s="1004">
        <f t="shared" si="36"/>
        <v>0</v>
      </c>
      <c r="BX31" s="1005">
        <f t="shared" si="57"/>
        <v>0</v>
      </c>
      <c r="BY31" s="1011">
        <f t="shared" si="58"/>
        <v>0</v>
      </c>
      <c r="BZ31" s="1012">
        <f t="shared" si="59"/>
        <v>0</v>
      </c>
      <c r="CA31" s="1008">
        <f t="shared" si="40"/>
        <v>0</v>
      </c>
      <c r="CB31" s="999">
        <f t="shared" si="41"/>
        <v>0</v>
      </c>
      <c r="CC31" s="999">
        <f t="shared" si="42"/>
        <v>0</v>
      </c>
      <c r="CD31" s="999">
        <f t="shared" si="43"/>
        <v>0</v>
      </c>
      <c r="CE31" s="999">
        <f t="shared" si="44"/>
        <v>0</v>
      </c>
      <c r="CF31" s="999">
        <f t="shared" si="45"/>
        <v>0</v>
      </c>
      <c r="CG31" s="1000">
        <f t="shared" si="46"/>
        <v>0</v>
      </c>
      <c r="CH31" s="1013">
        <f t="shared" si="60"/>
        <v>0</v>
      </c>
      <c r="CI31" s="1014"/>
      <c r="CJ31" s="1015"/>
      <c r="CK31" s="1015"/>
      <c r="CL31" s="1246">
        <f t="shared" si="61"/>
        <v>1</v>
      </c>
      <c r="CM31" s="1697"/>
      <c r="CN31" s="1698"/>
      <c r="CO31" s="418">
        <v>5</v>
      </c>
      <c r="CP31" s="424">
        <v>60</v>
      </c>
    </row>
    <row r="32" spans="1:94" ht="20.100000000000001" customHeight="1" thickBot="1" x14ac:dyDescent="0.3">
      <c r="A32" s="386" t="s">
        <v>95</v>
      </c>
      <c r="B32" s="625" t="s">
        <v>96</v>
      </c>
      <c r="C32" s="378" t="s">
        <v>2</v>
      </c>
      <c r="D32" s="454" t="s">
        <v>24</v>
      </c>
      <c r="E32" s="454" t="s">
        <v>31</v>
      </c>
      <c r="F32" s="1056"/>
      <c r="G32" s="454" t="s">
        <v>24</v>
      </c>
      <c r="H32" s="678"/>
      <c r="I32" s="679" t="s">
        <v>50</v>
      </c>
      <c r="J32" s="1057" t="s">
        <v>40</v>
      </c>
      <c r="K32" s="676" t="s">
        <v>40</v>
      </c>
      <c r="L32" s="677" t="s">
        <v>48</v>
      </c>
      <c r="M32" s="490" t="s">
        <v>26</v>
      </c>
      <c r="N32" s="454" t="s">
        <v>26</v>
      </c>
      <c r="O32" s="454" t="s">
        <v>31</v>
      </c>
      <c r="P32" s="1120" t="s">
        <v>48</v>
      </c>
      <c r="Q32" s="494" t="s">
        <v>26</v>
      </c>
      <c r="R32" s="867" t="s">
        <v>24</v>
      </c>
      <c r="S32" s="1182"/>
      <c r="T32" s="494"/>
      <c r="U32" s="1141" t="s">
        <v>24</v>
      </c>
      <c r="V32" s="677" t="s">
        <v>24</v>
      </c>
      <c r="W32" s="490"/>
      <c r="X32" s="490"/>
      <c r="Y32" s="454" t="s">
        <v>24</v>
      </c>
      <c r="Z32" s="1142" t="s">
        <v>24</v>
      </c>
      <c r="AA32" s="494"/>
      <c r="AB32" s="492" t="s">
        <v>26</v>
      </c>
      <c r="AC32" s="454" t="s">
        <v>31</v>
      </c>
      <c r="AD32" s="677" t="s">
        <v>24</v>
      </c>
      <c r="AE32" s="490"/>
      <c r="AF32" s="1143" t="s">
        <v>50</v>
      </c>
      <c r="AG32" s="455" t="s">
        <v>24</v>
      </c>
      <c r="AH32" s="1248" t="s">
        <v>24</v>
      </c>
      <c r="AI32" s="1225"/>
      <c r="AJ32" s="204">
        <f>COUNTIF($D32:AH32,"D")</f>
        <v>10</v>
      </c>
      <c r="AK32" s="180">
        <f t="shared" si="6"/>
        <v>0</v>
      </c>
      <c r="AL32" s="180">
        <f t="shared" si="7"/>
        <v>4</v>
      </c>
      <c r="AM32" s="180">
        <f t="shared" si="8"/>
        <v>0</v>
      </c>
      <c r="AN32" s="180">
        <f t="shared" si="9"/>
        <v>0</v>
      </c>
      <c r="AO32" s="180">
        <f t="shared" si="10"/>
        <v>0</v>
      </c>
      <c r="AP32" s="180">
        <f t="shared" si="11"/>
        <v>0</v>
      </c>
      <c r="AQ32" s="180">
        <f t="shared" si="12"/>
        <v>3</v>
      </c>
      <c r="AR32" s="180">
        <f t="shared" si="13"/>
        <v>0</v>
      </c>
      <c r="AS32" s="180">
        <f t="shared" si="14"/>
        <v>0</v>
      </c>
      <c r="AT32" s="180">
        <f t="shared" si="15"/>
        <v>0</v>
      </c>
      <c r="AU32" s="180">
        <f t="shared" si="16"/>
        <v>0</v>
      </c>
      <c r="AV32" s="180">
        <f t="shared" si="17"/>
        <v>0</v>
      </c>
      <c r="AW32" s="180">
        <f t="shared" si="18"/>
        <v>0</v>
      </c>
      <c r="AX32" s="180">
        <f t="shared" si="19"/>
        <v>0</v>
      </c>
      <c r="AY32" s="180">
        <f t="shared" si="20"/>
        <v>0</v>
      </c>
      <c r="AZ32" s="180">
        <f t="shared" si="21"/>
        <v>2</v>
      </c>
      <c r="BA32" s="180">
        <f t="shared" si="22"/>
        <v>0</v>
      </c>
      <c r="BB32" s="181">
        <f t="shared" si="48"/>
        <v>16</v>
      </c>
      <c r="BC32" s="343"/>
      <c r="BD32" s="344">
        <f t="shared" si="49"/>
        <v>7.666666666666667</v>
      </c>
      <c r="BE32" s="342"/>
      <c r="BF32" s="339"/>
      <c r="BG32" s="175">
        <f t="shared" si="50"/>
        <v>0</v>
      </c>
      <c r="BH32" s="176">
        <f t="shared" si="51"/>
        <v>0</v>
      </c>
      <c r="BI32" s="177">
        <f t="shared" si="52"/>
        <v>0</v>
      </c>
      <c r="BJ32" s="178">
        <f t="shared" si="53"/>
        <v>0</v>
      </c>
      <c r="BK32" s="179">
        <f t="shared" si="54"/>
        <v>2</v>
      </c>
      <c r="BL32" s="180">
        <f t="shared" ref="BL32:BL53" si="62">COUNTIF($D32:$AH32,"NTS5S")</f>
        <v>0</v>
      </c>
      <c r="BM32" s="180">
        <f t="shared" ref="BM32:BM53" si="63">COUNTIF($D32:$AH32,"DTSDS")</f>
        <v>2</v>
      </c>
      <c r="BN32" s="180">
        <f t="shared" ref="BN32:BN53" si="64">COUNTIF($D32:$AH32,"NTSDS")</f>
        <v>0</v>
      </c>
      <c r="BO32" s="180">
        <f t="shared" ref="BO32:BO53" si="65">COUNTIF($D32:$AH32,"NTSAF")</f>
        <v>0</v>
      </c>
      <c r="BP32" s="180">
        <f t="shared" ref="BP32:BP53" si="66">COUNTIF($D32:$AH32,"DTSF")</f>
        <v>0</v>
      </c>
      <c r="BQ32" s="181">
        <f t="shared" ref="BQ32:BQ53" si="67">COUNTIF($D32:$AH32,"NTSF")</f>
        <v>0</v>
      </c>
      <c r="BR32" s="379">
        <f t="shared" si="55"/>
        <v>2</v>
      </c>
      <c r="BS32" s="179">
        <f t="shared" ref="BS32:BS53" si="68">COUNTIF($D32:$AH32,"NAF")+$BS$8</f>
        <v>0</v>
      </c>
      <c r="BT32" s="180">
        <f t="shared" ref="BT32:BT53" si="69">COUNTIF($D32:$AH32,"DF")</f>
        <v>0</v>
      </c>
      <c r="BU32" s="181">
        <f t="shared" ref="BU32:BU53" si="70">COUNTIF($D32:$AH32,"NF")</f>
        <v>0</v>
      </c>
      <c r="BV32" s="182">
        <f t="shared" si="56"/>
        <v>0</v>
      </c>
      <c r="BW32" s="175">
        <f t="shared" ref="BW32:BW53" si="71">COUNTIF($D32:$AH32,"DTS1")+COUNTIF($D32:$AH32,"NTS1")</f>
        <v>0</v>
      </c>
      <c r="BX32" s="176">
        <f t="shared" si="57"/>
        <v>0</v>
      </c>
      <c r="BY32" s="193">
        <f t="shared" si="58"/>
        <v>0</v>
      </c>
      <c r="BZ32" s="194">
        <f t="shared" si="59"/>
        <v>0</v>
      </c>
      <c r="CA32" s="179">
        <f t="shared" ref="CA32:CA53" si="72">COUNTIF($D32:$AH32,"DTS5S1")</f>
        <v>0</v>
      </c>
      <c r="CB32" s="180">
        <f t="shared" ref="CB32:CB53" si="73">COUNTIF($D32:$AH32,"NTS5S1")</f>
        <v>0</v>
      </c>
      <c r="CC32" s="180">
        <f t="shared" ref="CC32:CC53" si="74">COUNTIF($D32:$AH32,"DTSDS1")</f>
        <v>0</v>
      </c>
      <c r="CD32" s="180">
        <f t="shared" ref="CD32:CD53" si="75">COUNTIF($D32:$AH32,"NTSDS1")</f>
        <v>0</v>
      </c>
      <c r="CE32" s="180">
        <f t="shared" ref="CE32:CE53" si="76">COUNTIF($D32:$AH32,"NTSAF1")</f>
        <v>0</v>
      </c>
      <c r="CF32" s="180">
        <f t="shared" ref="CF32:CF53" si="77">COUNTIF($D32:$AH32,"DTSF1")</f>
        <v>0</v>
      </c>
      <c r="CG32" s="181">
        <f t="shared" ref="CG32:CG53" si="78">COUNTIF($D32:$AH32,"NTSF1")</f>
        <v>0</v>
      </c>
      <c r="CH32" s="195">
        <f t="shared" si="60"/>
        <v>0</v>
      </c>
      <c r="CI32" s="183"/>
      <c r="CJ32" s="184"/>
      <c r="CK32" s="184"/>
      <c r="CL32" s="174">
        <f t="shared" si="61"/>
        <v>2</v>
      </c>
      <c r="CM32" s="227"/>
      <c r="CN32" s="354"/>
      <c r="CO32" s="418">
        <v>7</v>
      </c>
      <c r="CP32" s="424">
        <v>80</v>
      </c>
    </row>
    <row r="33" spans="1:94" ht="20.100000000000001" customHeight="1" thickBot="1" x14ac:dyDescent="0.3">
      <c r="A33" s="573" t="s">
        <v>192</v>
      </c>
      <c r="B33" s="572" t="s">
        <v>97</v>
      </c>
      <c r="C33" s="24" t="s">
        <v>287</v>
      </c>
      <c r="D33" s="479" t="s">
        <v>57</v>
      </c>
      <c r="E33" s="479"/>
      <c r="F33" s="409" t="s">
        <v>24</v>
      </c>
      <c r="G33" s="409" t="s">
        <v>24</v>
      </c>
      <c r="H33" s="493"/>
      <c r="I33" s="477"/>
      <c r="J33" s="428" t="s">
        <v>40</v>
      </c>
      <c r="K33" s="410" t="s">
        <v>40</v>
      </c>
      <c r="L33" s="407" t="s">
        <v>48</v>
      </c>
      <c r="M33" s="471"/>
      <c r="N33" s="409" t="s">
        <v>25</v>
      </c>
      <c r="O33" s="409" t="s">
        <v>25</v>
      </c>
      <c r="P33" s="489"/>
      <c r="Q33" s="473"/>
      <c r="R33" s="361" t="s">
        <v>24</v>
      </c>
      <c r="S33" s="1181"/>
      <c r="T33" s="473"/>
      <c r="U33" s="954" t="s">
        <v>24</v>
      </c>
      <c r="V33" s="409" t="s">
        <v>25</v>
      </c>
      <c r="W33" s="471"/>
      <c r="X33" s="471"/>
      <c r="Y33" s="409" t="s">
        <v>24</v>
      </c>
      <c r="Z33" s="414" t="s">
        <v>25</v>
      </c>
      <c r="AA33" s="473"/>
      <c r="AB33" s="501" t="s">
        <v>61</v>
      </c>
      <c r="AC33" s="409" t="s">
        <v>24</v>
      </c>
      <c r="AD33" s="409" t="s">
        <v>25</v>
      </c>
      <c r="AE33" s="471"/>
      <c r="AF33" s="471"/>
      <c r="AG33" s="414" t="s">
        <v>24</v>
      </c>
      <c r="AH33" s="1232" t="s">
        <v>25</v>
      </c>
      <c r="AI33" s="1220"/>
      <c r="AJ33" s="998">
        <f>COUNTIF($D33:AH33,"D")</f>
        <v>7</v>
      </c>
      <c r="AK33" s="999">
        <f t="shared" si="6"/>
        <v>6</v>
      </c>
      <c r="AL33" s="999">
        <f t="shared" si="7"/>
        <v>0</v>
      </c>
      <c r="AM33" s="999">
        <f t="shared" si="8"/>
        <v>0</v>
      </c>
      <c r="AN33" s="999">
        <f t="shared" si="9"/>
        <v>0</v>
      </c>
      <c r="AO33" s="999">
        <f t="shared" si="10"/>
        <v>0</v>
      </c>
      <c r="AP33" s="999">
        <f t="shared" si="11"/>
        <v>0</v>
      </c>
      <c r="AQ33" s="999">
        <f t="shared" si="12"/>
        <v>0</v>
      </c>
      <c r="AR33" s="999">
        <f t="shared" si="13"/>
        <v>0</v>
      </c>
      <c r="AS33" s="999">
        <f t="shared" si="14"/>
        <v>0</v>
      </c>
      <c r="AT33" s="999">
        <f t="shared" si="15"/>
        <v>0</v>
      </c>
      <c r="AU33" s="999">
        <f t="shared" si="16"/>
        <v>0</v>
      </c>
      <c r="AV33" s="999">
        <f t="shared" si="17"/>
        <v>0</v>
      </c>
      <c r="AW33" s="999">
        <f t="shared" si="18"/>
        <v>0</v>
      </c>
      <c r="AX33" s="999">
        <f t="shared" si="19"/>
        <v>0</v>
      </c>
      <c r="AY33" s="999">
        <f t="shared" si="20"/>
        <v>0</v>
      </c>
      <c r="AZ33" s="999">
        <f t="shared" si="21"/>
        <v>2</v>
      </c>
      <c r="BA33" s="999">
        <f t="shared" si="22"/>
        <v>0</v>
      </c>
      <c r="BB33" s="181">
        <f t="shared" si="48"/>
        <v>15</v>
      </c>
      <c r="BC33" s="343"/>
      <c r="BD33" s="1002">
        <f t="shared" si="49"/>
        <v>7.166666666666667</v>
      </c>
      <c r="BE33" s="342"/>
      <c r="BF33" s="339"/>
      <c r="BG33" s="175">
        <f t="shared" si="50"/>
        <v>2</v>
      </c>
      <c r="BH33" s="176">
        <f t="shared" si="51"/>
        <v>1</v>
      </c>
      <c r="BI33" s="177">
        <f t="shared" si="52"/>
        <v>8.3333333333333329E-2</v>
      </c>
      <c r="BJ33" s="178">
        <f t="shared" si="53"/>
        <v>0.91666666666666663</v>
      </c>
      <c r="BK33" s="179">
        <f t="shared" si="54"/>
        <v>1</v>
      </c>
      <c r="BL33" s="180">
        <f t="shared" si="62"/>
        <v>0</v>
      </c>
      <c r="BM33" s="180">
        <f t="shared" si="63"/>
        <v>0</v>
      </c>
      <c r="BN33" s="180">
        <f t="shared" si="64"/>
        <v>0</v>
      </c>
      <c r="BO33" s="180">
        <f t="shared" si="65"/>
        <v>0</v>
      </c>
      <c r="BP33" s="180">
        <f t="shared" si="66"/>
        <v>0</v>
      </c>
      <c r="BQ33" s="181">
        <f t="shared" si="67"/>
        <v>0</v>
      </c>
      <c r="BR33" s="379">
        <f t="shared" si="55"/>
        <v>0.5</v>
      </c>
      <c r="BS33" s="179">
        <f t="shared" si="68"/>
        <v>0</v>
      </c>
      <c r="BT33" s="180">
        <f t="shared" si="69"/>
        <v>0</v>
      </c>
      <c r="BU33" s="181">
        <f t="shared" si="70"/>
        <v>0</v>
      </c>
      <c r="BV33" s="182">
        <f t="shared" si="56"/>
        <v>0</v>
      </c>
      <c r="BW33" s="175">
        <f t="shared" si="71"/>
        <v>0</v>
      </c>
      <c r="BX33" s="176">
        <f t="shared" si="57"/>
        <v>0</v>
      </c>
      <c r="BY33" s="193">
        <f t="shared" si="58"/>
        <v>0</v>
      </c>
      <c r="BZ33" s="194">
        <f t="shared" si="59"/>
        <v>0</v>
      </c>
      <c r="CA33" s="179">
        <f t="shared" si="72"/>
        <v>0</v>
      </c>
      <c r="CB33" s="180">
        <f t="shared" si="73"/>
        <v>0</v>
      </c>
      <c r="CC33" s="180">
        <f t="shared" si="74"/>
        <v>0</v>
      </c>
      <c r="CD33" s="180">
        <f t="shared" si="75"/>
        <v>0</v>
      </c>
      <c r="CE33" s="180">
        <f t="shared" si="76"/>
        <v>0</v>
      </c>
      <c r="CF33" s="180">
        <f t="shared" si="77"/>
        <v>0</v>
      </c>
      <c r="CG33" s="181">
        <f t="shared" si="78"/>
        <v>0</v>
      </c>
      <c r="CH33" s="195">
        <f t="shared" si="60"/>
        <v>0</v>
      </c>
      <c r="CI33" s="183"/>
      <c r="CJ33" s="184"/>
      <c r="CK33" s="184"/>
      <c r="CL33" s="174">
        <f t="shared" si="61"/>
        <v>1.5</v>
      </c>
      <c r="CM33" s="227"/>
      <c r="CN33" s="354"/>
      <c r="CO33" s="418">
        <v>7</v>
      </c>
      <c r="CP33" s="424">
        <v>96</v>
      </c>
    </row>
    <row r="34" spans="1:94" ht="20.100000000000001" customHeight="1" thickBot="1" x14ac:dyDescent="0.3">
      <c r="A34" s="573" t="s">
        <v>235</v>
      </c>
      <c r="B34" s="572" t="s">
        <v>77</v>
      </c>
      <c r="C34" s="24" t="s">
        <v>287</v>
      </c>
      <c r="D34" s="479"/>
      <c r="E34" s="479"/>
      <c r="F34" s="409" t="s">
        <v>24</v>
      </c>
      <c r="G34" s="409" t="s">
        <v>24</v>
      </c>
      <c r="H34" s="493"/>
      <c r="I34" s="477" t="s">
        <v>50</v>
      </c>
      <c r="J34" s="915" t="s">
        <v>24</v>
      </c>
      <c r="K34" s="410"/>
      <c r="L34" s="87"/>
      <c r="M34" s="499" t="s">
        <v>26</v>
      </c>
      <c r="N34" s="409"/>
      <c r="O34" s="409" t="s">
        <v>32</v>
      </c>
      <c r="P34" s="913" t="s">
        <v>32</v>
      </c>
      <c r="Q34" s="433" t="s">
        <v>32</v>
      </c>
      <c r="R34" s="361" t="s">
        <v>32</v>
      </c>
      <c r="S34" s="1183" t="s">
        <v>25</v>
      </c>
      <c r="T34" s="473"/>
      <c r="U34" s="954" t="s">
        <v>24</v>
      </c>
      <c r="V34" s="409" t="s">
        <v>25</v>
      </c>
      <c r="W34" s="471"/>
      <c r="X34" s="471"/>
      <c r="Y34" s="409" t="s">
        <v>24</v>
      </c>
      <c r="Z34" s="913" t="s">
        <v>31</v>
      </c>
      <c r="AA34" s="473"/>
      <c r="AB34" s="681"/>
      <c r="AC34" s="409" t="s">
        <v>24</v>
      </c>
      <c r="AD34" s="409" t="s">
        <v>25</v>
      </c>
      <c r="AE34" s="471"/>
      <c r="AF34" s="471"/>
      <c r="AG34" s="414" t="s">
        <v>27</v>
      </c>
      <c r="AH34" s="1232" t="s">
        <v>25</v>
      </c>
      <c r="AI34" s="1220"/>
      <c r="AJ34" s="998">
        <f>COUNTIF($D34:AH34,"D")</f>
        <v>6</v>
      </c>
      <c r="AK34" s="999">
        <f t="shared" si="6"/>
        <v>4</v>
      </c>
      <c r="AL34" s="999">
        <f t="shared" si="7"/>
        <v>1</v>
      </c>
      <c r="AM34" s="999">
        <f t="shared" si="8"/>
        <v>1</v>
      </c>
      <c r="AN34" s="999">
        <f t="shared" si="9"/>
        <v>0</v>
      </c>
      <c r="AO34" s="999">
        <f t="shared" si="10"/>
        <v>0</v>
      </c>
      <c r="AP34" s="999">
        <f t="shared" si="11"/>
        <v>0</v>
      </c>
      <c r="AQ34" s="999">
        <f t="shared" si="12"/>
        <v>1</v>
      </c>
      <c r="AR34" s="999">
        <f t="shared" si="13"/>
        <v>4</v>
      </c>
      <c r="AS34" s="999">
        <f t="shared" si="14"/>
        <v>0</v>
      </c>
      <c r="AT34" s="999">
        <f t="shared" si="15"/>
        <v>0</v>
      </c>
      <c r="AU34" s="999">
        <f t="shared" si="16"/>
        <v>0</v>
      </c>
      <c r="AV34" s="999">
        <f t="shared" si="17"/>
        <v>0</v>
      </c>
      <c r="AW34" s="999">
        <f t="shared" si="18"/>
        <v>0</v>
      </c>
      <c r="AX34" s="999">
        <f t="shared" si="19"/>
        <v>0</v>
      </c>
      <c r="AY34" s="999">
        <f t="shared" si="20"/>
        <v>0</v>
      </c>
      <c r="AZ34" s="999">
        <f t="shared" si="21"/>
        <v>0</v>
      </c>
      <c r="BA34" s="999">
        <f t="shared" si="22"/>
        <v>0</v>
      </c>
      <c r="BB34" s="181">
        <f t="shared" si="48"/>
        <v>16</v>
      </c>
      <c r="BC34" s="343"/>
      <c r="BD34" s="1002">
        <f t="shared" si="49"/>
        <v>6</v>
      </c>
      <c r="BE34" s="342"/>
      <c r="BF34" s="339"/>
      <c r="BG34" s="175">
        <f t="shared" si="50"/>
        <v>0</v>
      </c>
      <c r="BH34" s="176">
        <f t="shared" si="51"/>
        <v>0</v>
      </c>
      <c r="BI34" s="177">
        <f t="shared" si="52"/>
        <v>0</v>
      </c>
      <c r="BJ34" s="178">
        <f t="shared" si="53"/>
        <v>0</v>
      </c>
      <c r="BK34" s="179">
        <f t="shared" si="54"/>
        <v>0</v>
      </c>
      <c r="BL34" s="180">
        <f t="shared" si="62"/>
        <v>0</v>
      </c>
      <c r="BM34" s="180">
        <f t="shared" si="63"/>
        <v>1</v>
      </c>
      <c r="BN34" s="180">
        <f t="shared" si="64"/>
        <v>0</v>
      </c>
      <c r="BO34" s="180">
        <f t="shared" si="65"/>
        <v>0</v>
      </c>
      <c r="BP34" s="180">
        <f t="shared" si="66"/>
        <v>0</v>
      </c>
      <c r="BQ34" s="181">
        <f t="shared" si="67"/>
        <v>0</v>
      </c>
      <c r="BR34" s="379">
        <f t="shared" si="55"/>
        <v>0.5</v>
      </c>
      <c r="BS34" s="179">
        <f t="shared" si="68"/>
        <v>0</v>
      </c>
      <c r="BT34" s="180">
        <f t="shared" si="69"/>
        <v>0</v>
      </c>
      <c r="BU34" s="181">
        <f t="shared" si="70"/>
        <v>0</v>
      </c>
      <c r="BV34" s="182">
        <f t="shared" si="56"/>
        <v>0</v>
      </c>
      <c r="BW34" s="175">
        <f t="shared" si="71"/>
        <v>0</v>
      </c>
      <c r="BX34" s="176">
        <f t="shared" si="57"/>
        <v>0</v>
      </c>
      <c r="BY34" s="193">
        <f t="shared" si="58"/>
        <v>0</v>
      </c>
      <c r="BZ34" s="194">
        <f t="shared" si="59"/>
        <v>0</v>
      </c>
      <c r="CA34" s="179">
        <f t="shared" si="72"/>
        <v>0</v>
      </c>
      <c r="CB34" s="180">
        <f t="shared" si="73"/>
        <v>0</v>
      </c>
      <c r="CC34" s="180">
        <f t="shared" si="74"/>
        <v>0</v>
      </c>
      <c r="CD34" s="180">
        <f t="shared" si="75"/>
        <v>0</v>
      </c>
      <c r="CE34" s="180">
        <f t="shared" si="76"/>
        <v>0</v>
      </c>
      <c r="CF34" s="180">
        <f t="shared" si="77"/>
        <v>0</v>
      </c>
      <c r="CG34" s="181">
        <f t="shared" si="78"/>
        <v>0</v>
      </c>
      <c r="CH34" s="195">
        <f t="shared" si="60"/>
        <v>0</v>
      </c>
      <c r="CI34" s="183"/>
      <c r="CJ34" s="184"/>
      <c r="CK34" s="184"/>
      <c r="CL34" s="174">
        <f t="shared" si="61"/>
        <v>0.5</v>
      </c>
      <c r="CM34" s="227"/>
      <c r="CN34" s="354"/>
      <c r="CO34" s="418">
        <v>6</v>
      </c>
      <c r="CP34" s="851">
        <v>96</v>
      </c>
    </row>
    <row r="35" spans="1:94" ht="20.100000000000001" customHeight="1" thickBot="1" x14ac:dyDescent="0.3">
      <c r="A35" s="573" t="s">
        <v>297</v>
      </c>
      <c r="B35" s="1134" t="s">
        <v>104</v>
      </c>
      <c r="C35" s="24" t="s">
        <v>287</v>
      </c>
      <c r="D35" s="479"/>
      <c r="E35" s="479"/>
      <c r="F35" s="409" t="s">
        <v>24</v>
      </c>
      <c r="G35" s="409" t="s">
        <v>31</v>
      </c>
      <c r="H35" s="493"/>
      <c r="I35" s="477" t="s">
        <v>50</v>
      </c>
      <c r="J35" s="428" t="s">
        <v>40</v>
      </c>
      <c r="K35" s="410" t="s">
        <v>40</v>
      </c>
      <c r="L35" s="407" t="s">
        <v>239</v>
      </c>
      <c r="M35" s="471"/>
      <c r="N35" s="409" t="s">
        <v>25</v>
      </c>
      <c r="O35" s="409" t="s">
        <v>25</v>
      </c>
      <c r="P35" s="916" t="s">
        <v>25</v>
      </c>
      <c r="Q35" s="473"/>
      <c r="R35" s="361" t="s">
        <v>24</v>
      </c>
      <c r="S35" s="1184"/>
      <c r="T35" s="472"/>
      <c r="U35" s="410" t="s">
        <v>24</v>
      </c>
      <c r="V35" s="410" t="s">
        <v>25</v>
      </c>
      <c r="W35" s="470"/>
      <c r="X35" s="470"/>
      <c r="Y35" s="410" t="s">
        <v>24</v>
      </c>
      <c r="Z35" s="417" t="s">
        <v>25</v>
      </c>
      <c r="AA35" s="914" t="s">
        <v>57</v>
      </c>
      <c r="AB35" s="470"/>
      <c r="AC35" s="410" t="s">
        <v>24</v>
      </c>
      <c r="AD35" s="70" t="s">
        <v>33</v>
      </c>
      <c r="AE35" s="681"/>
      <c r="AF35" s="681"/>
      <c r="AG35" s="414" t="s">
        <v>24</v>
      </c>
      <c r="AH35" s="1232" t="s">
        <v>25</v>
      </c>
      <c r="AI35" s="1220"/>
      <c r="AJ35" s="998">
        <f>COUNTIF($D35:AH35,"D")</f>
        <v>6</v>
      </c>
      <c r="AK35" s="999">
        <f t="shared" si="6"/>
        <v>6</v>
      </c>
      <c r="AL35" s="999">
        <f t="shared" si="7"/>
        <v>0</v>
      </c>
      <c r="AM35" s="999">
        <f t="shared" si="8"/>
        <v>0</v>
      </c>
      <c r="AN35" s="999">
        <f t="shared" si="9"/>
        <v>0</v>
      </c>
      <c r="AO35" s="999">
        <f t="shared" si="10"/>
        <v>0</v>
      </c>
      <c r="AP35" s="999">
        <f t="shared" si="11"/>
        <v>0</v>
      </c>
      <c r="AQ35" s="999">
        <f t="shared" si="12"/>
        <v>1</v>
      </c>
      <c r="AR35" s="999">
        <f t="shared" si="13"/>
        <v>0</v>
      </c>
      <c r="AS35" s="999">
        <f t="shared" si="14"/>
        <v>0</v>
      </c>
      <c r="AT35" s="999">
        <f t="shared" si="15"/>
        <v>0</v>
      </c>
      <c r="AU35" s="999">
        <f t="shared" si="16"/>
        <v>0</v>
      </c>
      <c r="AV35" s="999">
        <f t="shared" si="17"/>
        <v>0</v>
      </c>
      <c r="AW35" s="999">
        <f t="shared" si="18"/>
        <v>0</v>
      </c>
      <c r="AX35" s="999">
        <f t="shared" si="19"/>
        <v>0</v>
      </c>
      <c r="AY35" s="999">
        <f t="shared" si="20"/>
        <v>0</v>
      </c>
      <c r="AZ35" s="999">
        <f t="shared" si="21"/>
        <v>2</v>
      </c>
      <c r="BA35" s="999">
        <f t="shared" si="22"/>
        <v>0</v>
      </c>
      <c r="BB35" s="181">
        <f t="shared" si="48"/>
        <v>14</v>
      </c>
      <c r="BC35" s="343"/>
      <c r="BD35" s="1002">
        <f t="shared" si="49"/>
        <v>6.666666666666667</v>
      </c>
      <c r="BE35" s="342"/>
      <c r="BF35" s="339"/>
      <c r="BG35" s="175">
        <f t="shared" si="50"/>
        <v>1</v>
      </c>
      <c r="BH35" s="176">
        <f t="shared" si="51"/>
        <v>0.5</v>
      </c>
      <c r="BI35" s="177">
        <f t="shared" si="52"/>
        <v>4.1666666666666664E-2</v>
      </c>
      <c r="BJ35" s="178">
        <f t="shared" si="53"/>
        <v>0.45833333333333331</v>
      </c>
      <c r="BK35" s="179">
        <f t="shared" si="54"/>
        <v>0</v>
      </c>
      <c r="BL35" s="180">
        <f t="shared" si="62"/>
        <v>0</v>
      </c>
      <c r="BM35" s="180">
        <f t="shared" si="63"/>
        <v>1</v>
      </c>
      <c r="BN35" s="180">
        <f t="shared" si="64"/>
        <v>0</v>
      </c>
      <c r="BO35" s="180">
        <f t="shared" si="65"/>
        <v>0</v>
      </c>
      <c r="BP35" s="180">
        <f t="shared" si="66"/>
        <v>0</v>
      </c>
      <c r="BQ35" s="181">
        <f t="shared" si="67"/>
        <v>0</v>
      </c>
      <c r="BR35" s="1245">
        <v>0.66666666666666663</v>
      </c>
      <c r="BS35" s="179">
        <f t="shared" si="68"/>
        <v>0</v>
      </c>
      <c r="BT35" s="180">
        <f t="shared" si="69"/>
        <v>0</v>
      </c>
      <c r="BU35" s="181">
        <f t="shared" si="70"/>
        <v>0</v>
      </c>
      <c r="BV35" s="182">
        <f t="shared" si="56"/>
        <v>0</v>
      </c>
      <c r="BW35" s="175">
        <f t="shared" si="71"/>
        <v>0</v>
      </c>
      <c r="BX35" s="176">
        <f t="shared" si="57"/>
        <v>0</v>
      </c>
      <c r="BY35" s="193">
        <f t="shared" si="58"/>
        <v>0</v>
      </c>
      <c r="BZ35" s="194">
        <f t="shared" si="59"/>
        <v>0</v>
      </c>
      <c r="CA35" s="179">
        <f t="shared" si="72"/>
        <v>1</v>
      </c>
      <c r="CB35" s="180">
        <f t="shared" si="73"/>
        <v>0</v>
      </c>
      <c r="CC35" s="180">
        <f t="shared" si="74"/>
        <v>0</v>
      </c>
      <c r="CD35" s="180">
        <f t="shared" si="75"/>
        <v>0</v>
      </c>
      <c r="CE35" s="180">
        <f t="shared" si="76"/>
        <v>0</v>
      </c>
      <c r="CF35" s="180">
        <f t="shared" si="77"/>
        <v>0</v>
      </c>
      <c r="CG35" s="181">
        <f t="shared" si="78"/>
        <v>0</v>
      </c>
      <c r="CH35" s="1245">
        <v>0.33333333333333331</v>
      </c>
      <c r="CI35" s="183"/>
      <c r="CJ35" s="184"/>
      <c r="CK35" s="184"/>
      <c r="CL35" s="174">
        <f t="shared" si="61"/>
        <v>1.4999999999999998</v>
      </c>
      <c r="CM35" s="227"/>
      <c r="CN35" s="354"/>
      <c r="CO35" s="418">
        <v>8</v>
      </c>
      <c r="CP35" s="851">
        <v>108</v>
      </c>
    </row>
    <row r="36" spans="1:94" ht="20.100000000000001" customHeight="1" thickBot="1" x14ac:dyDescent="0.3">
      <c r="A36" s="573" t="s">
        <v>99</v>
      </c>
      <c r="B36" s="572" t="s">
        <v>108</v>
      </c>
      <c r="C36" s="24" t="s">
        <v>3</v>
      </c>
      <c r="D36" s="432"/>
      <c r="E36" s="412" t="s">
        <v>24</v>
      </c>
      <c r="F36" s="412" t="s">
        <v>24</v>
      </c>
      <c r="G36" s="412"/>
      <c r="H36" s="427"/>
      <c r="I36" s="480"/>
      <c r="J36" s="363" t="s">
        <v>40</v>
      </c>
      <c r="K36" s="423" t="s">
        <v>40</v>
      </c>
      <c r="L36" s="421" t="s">
        <v>48</v>
      </c>
      <c r="M36" s="475"/>
      <c r="N36" s="412" t="s">
        <v>25</v>
      </c>
      <c r="O36" s="412" t="s">
        <v>25</v>
      </c>
      <c r="P36" s="441"/>
      <c r="Q36" s="476"/>
      <c r="R36" s="362" t="s">
        <v>24</v>
      </c>
      <c r="S36" s="1185"/>
      <c r="T36" s="476"/>
      <c r="U36" s="967" t="s">
        <v>58</v>
      </c>
      <c r="V36" s="967" t="s">
        <v>58</v>
      </c>
      <c r="W36" s="968"/>
      <c r="X36" s="968"/>
      <c r="Y36" s="967" t="s">
        <v>58</v>
      </c>
      <c r="Z36" s="969" t="s">
        <v>58</v>
      </c>
      <c r="AA36" s="970"/>
      <c r="AB36" s="432"/>
      <c r="AC36" s="412" t="s">
        <v>24</v>
      </c>
      <c r="AD36" s="412" t="s">
        <v>25</v>
      </c>
      <c r="AE36" s="475" t="s">
        <v>57</v>
      </c>
      <c r="AF36" s="475"/>
      <c r="AG36" s="467" t="s">
        <v>24</v>
      </c>
      <c r="AH36" s="1234" t="s">
        <v>25</v>
      </c>
      <c r="AI36" s="1222"/>
      <c r="AJ36" s="998">
        <f>COUNTIF($D36:AH36,"D")</f>
        <v>5</v>
      </c>
      <c r="AK36" s="999">
        <f t="shared" ref="AK36:AK59" si="79">COUNTIF($D36:$AH36,"N")</f>
        <v>4</v>
      </c>
      <c r="AL36" s="999">
        <f t="shared" ref="AL36:AL59" si="80">COUNTIF($D36:$AH36,"DT")</f>
        <v>0</v>
      </c>
      <c r="AM36" s="999">
        <f t="shared" ref="AM36:AM59" si="81">COUNTIF($D36:$AH36,"NT")</f>
        <v>0</v>
      </c>
      <c r="AN36" s="999">
        <f t="shared" ref="AN36:AN59" si="82">COUNTIF($D36:$AH36,"Naf")</f>
        <v>0</v>
      </c>
      <c r="AO36" s="999">
        <f t="shared" ref="AO36:AO59" si="83">COUNTIF($D36:$AH36,"DF")</f>
        <v>0</v>
      </c>
      <c r="AP36" s="999">
        <f t="shared" ref="AP36:AP59" si="84">COUNTIF($D36:$AH36,"NF")</f>
        <v>0</v>
      </c>
      <c r="AQ36" s="999">
        <f t="shared" ref="AQ36:AQ59" si="85">COUNTIF($D36:$AH36,"t")</f>
        <v>0</v>
      </c>
      <c r="AR36" s="999">
        <f t="shared" ref="AR36:AR59" si="86">COUNTIF($D36:$AH36,"FE")</f>
        <v>0</v>
      </c>
      <c r="AS36" s="999">
        <f t="shared" ref="AS36:AS59" si="87">COUNTIF($D36:$AH36,"LN")</f>
        <v>0</v>
      </c>
      <c r="AT36" s="999">
        <f t="shared" ref="AT36:AT59" si="88">COUNTIF($D36:$AH36,"DS")</f>
        <v>0</v>
      </c>
      <c r="AU36" s="999">
        <f t="shared" ref="AU36:AU59" si="89">COUNTIF($D36:$AH36,"DISP")</f>
        <v>0</v>
      </c>
      <c r="AV36" s="999">
        <f t="shared" ref="AV36:AV59" si="90">COUNTIF($D36:$AH36,"L")</f>
        <v>0</v>
      </c>
      <c r="AW36" s="999">
        <f t="shared" ref="AW36:AW59" si="91">COUNTIF($D36:$AH36,"B")</f>
        <v>0</v>
      </c>
      <c r="AX36" s="999">
        <f t="shared" ref="AX36:AX59" si="92">COUNTIF($D36:$AH36,"SA")</f>
        <v>0</v>
      </c>
      <c r="AY36" s="999">
        <f t="shared" ref="AY36:AY59" si="93">COUNTIF($D36:$AH36,"SE")</f>
        <v>0</v>
      </c>
      <c r="AZ36" s="999">
        <f t="shared" ref="AZ36:AZ59" si="94">COUNTIF($D36:$AH36,"TR")</f>
        <v>2</v>
      </c>
      <c r="BA36" s="999">
        <f t="shared" ref="BA36:BA59" si="95">COUNTIF($D36:$AH36,"F")</f>
        <v>0</v>
      </c>
      <c r="BB36" s="181">
        <f t="shared" si="48"/>
        <v>11</v>
      </c>
      <c r="BC36" s="343"/>
      <c r="BD36" s="1002">
        <f t="shared" si="49"/>
        <v>5.166666666666667</v>
      </c>
      <c r="BE36" s="342"/>
      <c r="BF36" s="339"/>
      <c r="BG36" s="175">
        <f t="shared" si="50"/>
        <v>1</v>
      </c>
      <c r="BH36" s="845">
        <v>0.54166666666666663</v>
      </c>
      <c r="BI36" s="846">
        <v>8.3333333333333329E-2</v>
      </c>
      <c r="BJ36" s="178">
        <f t="shared" si="53"/>
        <v>0.45833333333333331</v>
      </c>
      <c r="BK36" s="179">
        <f t="shared" si="54"/>
        <v>1</v>
      </c>
      <c r="BL36" s="180">
        <f t="shared" si="62"/>
        <v>0</v>
      </c>
      <c r="BM36" s="180">
        <f t="shared" si="63"/>
        <v>0</v>
      </c>
      <c r="BN36" s="180">
        <f t="shared" si="64"/>
        <v>0</v>
      </c>
      <c r="BO36" s="180">
        <f t="shared" si="65"/>
        <v>0</v>
      </c>
      <c r="BP36" s="180">
        <f t="shared" si="66"/>
        <v>0</v>
      </c>
      <c r="BQ36" s="181">
        <f t="shared" si="67"/>
        <v>0</v>
      </c>
      <c r="BR36" s="379">
        <f t="shared" si="55"/>
        <v>0.5</v>
      </c>
      <c r="BS36" s="179">
        <f t="shared" si="68"/>
        <v>0</v>
      </c>
      <c r="BT36" s="180">
        <f t="shared" si="69"/>
        <v>0</v>
      </c>
      <c r="BU36" s="181">
        <f t="shared" si="70"/>
        <v>0</v>
      </c>
      <c r="BV36" s="182">
        <f t="shared" si="56"/>
        <v>0</v>
      </c>
      <c r="BW36" s="175">
        <f t="shared" si="71"/>
        <v>0</v>
      </c>
      <c r="BX36" s="176">
        <f t="shared" si="57"/>
        <v>0</v>
      </c>
      <c r="BY36" s="193">
        <f t="shared" si="58"/>
        <v>0</v>
      </c>
      <c r="BZ36" s="194">
        <f t="shared" si="59"/>
        <v>0</v>
      </c>
      <c r="CA36" s="179">
        <f t="shared" si="72"/>
        <v>0</v>
      </c>
      <c r="CB36" s="180">
        <f t="shared" si="73"/>
        <v>0</v>
      </c>
      <c r="CC36" s="180">
        <f t="shared" si="74"/>
        <v>0</v>
      </c>
      <c r="CD36" s="180">
        <f t="shared" si="75"/>
        <v>0</v>
      </c>
      <c r="CE36" s="180">
        <f t="shared" si="76"/>
        <v>0</v>
      </c>
      <c r="CF36" s="180">
        <f t="shared" si="77"/>
        <v>0</v>
      </c>
      <c r="CG36" s="181">
        <f t="shared" si="78"/>
        <v>0</v>
      </c>
      <c r="CH36" s="195">
        <f t="shared" si="60"/>
        <v>0</v>
      </c>
      <c r="CI36" s="183"/>
      <c r="CJ36" s="184"/>
      <c r="CK36" s="184"/>
      <c r="CL36" s="174">
        <f t="shared" si="61"/>
        <v>1.0416666666666665</v>
      </c>
      <c r="CM36" s="227"/>
      <c r="CN36" s="354"/>
      <c r="CO36" s="418">
        <v>6</v>
      </c>
      <c r="CP36" s="424">
        <v>72</v>
      </c>
    </row>
    <row r="37" spans="1:94" ht="20.100000000000001" customHeight="1" thickBot="1" x14ac:dyDescent="0.3">
      <c r="A37" s="573" t="s">
        <v>101</v>
      </c>
      <c r="B37" s="572" t="s">
        <v>110</v>
      </c>
      <c r="C37" s="24" t="s">
        <v>3</v>
      </c>
      <c r="D37" s="432"/>
      <c r="E37" s="432"/>
      <c r="F37" s="412" t="s">
        <v>24</v>
      </c>
      <c r="G37" s="412" t="s">
        <v>24</v>
      </c>
      <c r="H37" s="427"/>
      <c r="I37" s="480"/>
      <c r="J37" s="363" t="s">
        <v>40</v>
      </c>
      <c r="K37" s="423" t="s">
        <v>40</v>
      </c>
      <c r="L37" s="421" t="s">
        <v>48</v>
      </c>
      <c r="M37" s="475"/>
      <c r="N37" s="412" t="s">
        <v>25</v>
      </c>
      <c r="O37" s="412" t="s">
        <v>25</v>
      </c>
      <c r="P37" s="441"/>
      <c r="Q37" s="476"/>
      <c r="R37" s="362" t="s">
        <v>24</v>
      </c>
      <c r="S37" s="1185"/>
      <c r="T37" s="476"/>
      <c r="U37" s="956" t="s">
        <v>24</v>
      </c>
      <c r="V37" s="412" t="s">
        <v>25</v>
      </c>
      <c r="W37" s="475"/>
      <c r="X37" s="475"/>
      <c r="Y37" s="412" t="s">
        <v>24</v>
      </c>
      <c r="Z37" s="429" t="s">
        <v>25</v>
      </c>
      <c r="AA37" s="476"/>
      <c r="AB37" s="432"/>
      <c r="AC37" s="421" t="s">
        <v>25</v>
      </c>
      <c r="AD37" s="412" t="s">
        <v>25</v>
      </c>
      <c r="AE37" s="475"/>
      <c r="AF37" s="475"/>
      <c r="AG37" s="429" t="s">
        <v>24</v>
      </c>
      <c r="AH37" s="1234" t="s">
        <v>25</v>
      </c>
      <c r="AI37" s="1222"/>
      <c r="AJ37" s="998">
        <f>COUNTIF($D37:AH37,"D")</f>
        <v>6</v>
      </c>
      <c r="AK37" s="999">
        <f t="shared" si="79"/>
        <v>7</v>
      </c>
      <c r="AL37" s="999">
        <f t="shared" si="80"/>
        <v>0</v>
      </c>
      <c r="AM37" s="999">
        <f t="shared" si="81"/>
        <v>0</v>
      </c>
      <c r="AN37" s="999">
        <f t="shared" si="82"/>
        <v>0</v>
      </c>
      <c r="AO37" s="999">
        <f t="shared" si="83"/>
        <v>0</v>
      </c>
      <c r="AP37" s="999">
        <f t="shared" si="84"/>
        <v>0</v>
      </c>
      <c r="AQ37" s="999">
        <f t="shared" si="85"/>
        <v>0</v>
      </c>
      <c r="AR37" s="999">
        <f t="shared" si="86"/>
        <v>0</v>
      </c>
      <c r="AS37" s="999">
        <f t="shared" si="87"/>
        <v>0</v>
      </c>
      <c r="AT37" s="999">
        <f t="shared" si="88"/>
        <v>0</v>
      </c>
      <c r="AU37" s="999">
        <f t="shared" si="89"/>
        <v>0</v>
      </c>
      <c r="AV37" s="999">
        <f t="shared" si="90"/>
        <v>0</v>
      </c>
      <c r="AW37" s="999">
        <f t="shared" si="91"/>
        <v>0</v>
      </c>
      <c r="AX37" s="999">
        <f t="shared" si="92"/>
        <v>0</v>
      </c>
      <c r="AY37" s="999">
        <f t="shared" si="93"/>
        <v>0</v>
      </c>
      <c r="AZ37" s="999">
        <f t="shared" si="94"/>
        <v>2</v>
      </c>
      <c r="BA37" s="999">
        <f t="shared" si="95"/>
        <v>0</v>
      </c>
      <c r="BB37" s="181">
        <f t="shared" si="48"/>
        <v>15</v>
      </c>
      <c r="BC37" s="343"/>
      <c r="BD37" s="1002">
        <f t="shared" si="49"/>
        <v>7.166666666666667</v>
      </c>
      <c r="BE37" s="342"/>
      <c r="BF37" s="339"/>
      <c r="BG37" s="175">
        <f t="shared" si="50"/>
        <v>0</v>
      </c>
      <c r="BH37" s="176">
        <f t="shared" si="51"/>
        <v>0</v>
      </c>
      <c r="BI37" s="177">
        <f t="shared" si="52"/>
        <v>0</v>
      </c>
      <c r="BJ37" s="178">
        <f t="shared" si="53"/>
        <v>0</v>
      </c>
      <c r="BK37" s="179">
        <f t="shared" si="54"/>
        <v>1</v>
      </c>
      <c r="BL37" s="180">
        <f t="shared" si="62"/>
        <v>0</v>
      </c>
      <c r="BM37" s="180">
        <f t="shared" si="63"/>
        <v>0</v>
      </c>
      <c r="BN37" s="180">
        <f t="shared" si="64"/>
        <v>0</v>
      </c>
      <c r="BO37" s="180">
        <f t="shared" si="65"/>
        <v>0</v>
      </c>
      <c r="BP37" s="180">
        <f t="shared" si="66"/>
        <v>0</v>
      </c>
      <c r="BQ37" s="181">
        <f t="shared" si="67"/>
        <v>0</v>
      </c>
      <c r="BR37" s="379">
        <f t="shared" si="55"/>
        <v>0.5</v>
      </c>
      <c r="BS37" s="179">
        <f t="shared" si="68"/>
        <v>0</v>
      </c>
      <c r="BT37" s="180">
        <f t="shared" si="69"/>
        <v>0</v>
      </c>
      <c r="BU37" s="181">
        <f t="shared" si="70"/>
        <v>0</v>
      </c>
      <c r="BV37" s="182">
        <f t="shared" si="56"/>
        <v>0</v>
      </c>
      <c r="BW37" s="175">
        <f t="shared" si="71"/>
        <v>0</v>
      </c>
      <c r="BX37" s="176">
        <f t="shared" si="57"/>
        <v>0</v>
      </c>
      <c r="BY37" s="193">
        <f t="shared" si="58"/>
        <v>0</v>
      </c>
      <c r="BZ37" s="194">
        <f t="shared" si="59"/>
        <v>0</v>
      </c>
      <c r="CA37" s="179">
        <f t="shared" si="72"/>
        <v>0</v>
      </c>
      <c r="CB37" s="180">
        <f t="shared" si="73"/>
        <v>0</v>
      </c>
      <c r="CC37" s="180">
        <f t="shared" si="74"/>
        <v>0</v>
      </c>
      <c r="CD37" s="180">
        <f t="shared" si="75"/>
        <v>0</v>
      </c>
      <c r="CE37" s="180">
        <f t="shared" si="76"/>
        <v>0</v>
      </c>
      <c r="CF37" s="180">
        <f t="shared" si="77"/>
        <v>0</v>
      </c>
      <c r="CG37" s="181">
        <f t="shared" si="78"/>
        <v>0</v>
      </c>
      <c r="CH37" s="195">
        <f t="shared" si="60"/>
        <v>0</v>
      </c>
      <c r="CI37" s="183"/>
      <c r="CJ37" s="184"/>
      <c r="CK37" s="184"/>
      <c r="CL37" s="174">
        <f t="shared" si="61"/>
        <v>0.5</v>
      </c>
      <c r="CM37" s="227"/>
      <c r="CN37" s="354"/>
      <c r="CO37" s="418">
        <v>4</v>
      </c>
      <c r="CP37" s="424">
        <v>48</v>
      </c>
    </row>
    <row r="38" spans="1:94" ht="20.100000000000001" customHeight="1" thickBot="1" x14ac:dyDescent="0.3">
      <c r="A38" s="573" t="s">
        <v>103</v>
      </c>
      <c r="B38" s="572" t="s">
        <v>168</v>
      </c>
      <c r="C38" s="24" t="s">
        <v>3</v>
      </c>
      <c r="D38" s="432"/>
      <c r="E38" s="432"/>
      <c r="F38" s="412" t="s">
        <v>24</v>
      </c>
      <c r="G38" s="412" t="s">
        <v>24</v>
      </c>
      <c r="H38" s="427"/>
      <c r="I38" s="480" t="s">
        <v>50</v>
      </c>
      <c r="J38" s="363" t="s">
        <v>40</v>
      </c>
      <c r="K38" s="423" t="s">
        <v>40</v>
      </c>
      <c r="L38" s="421" t="s">
        <v>48</v>
      </c>
      <c r="M38" s="475"/>
      <c r="N38" s="412" t="s">
        <v>25</v>
      </c>
      <c r="O38" s="412" t="s">
        <v>25</v>
      </c>
      <c r="P38" s="441"/>
      <c r="Q38" s="476"/>
      <c r="R38" s="362" t="s">
        <v>24</v>
      </c>
      <c r="S38" s="1186" t="s">
        <v>49</v>
      </c>
      <c r="T38" s="476"/>
      <c r="U38" s="956" t="s">
        <v>27</v>
      </c>
      <c r="V38" s="412" t="s">
        <v>25</v>
      </c>
      <c r="W38" s="475"/>
      <c r="X38" s="475"/>
      <c r="Y38" s="412" t="s">
        <v>24</v>
      </c>
      <c r="Z38" s="429" t="s">
        <v>26</v>
      </c>
      <c r="AA38" s="534" t="s">
        <v>61</v>
      </c>
      <c r="AB38" s="432"/>
      <c r="AC38" s="412" t="s">
        <v>24</v>
      </c>
      <c r="AD38" s="412" t="s">
        <v>25</v>
      </c>
      <c r="AE38" s="475"/>
      <c r="AF38" s="475"/>
      <c r="AG38" s="429" t="s">
        <v>24</v>
      </c>
      <c r="AH38" s="1234" t="s">
        <v>25</v>
      </c>
      <c r="AI38" s="1222"/>
      <c r="AJ38" s="998">
        <f>COUNTIF($D38:AH38,"D")</f>
        <v>6</v>
      </c>
      <c r="AK38" s="999">
        <f t="shared" si="79"/>
        <v>5</v>
      </c>
      <c r="AL38" s="999">
        <f t="shared" si="80"/>
        <v>1</v>
      </c>
      <c r="AM38" s="999">
        <f t="shared" si="81"/>
        <v>1</v>
      </c>
      <c r="AN38" s="999">
        <f t="shared" si="82"/>
        <v>0</v>
      </c>
      <c r="AO38" s="999">
        <f t="shared" si="83"/>
        <v>0</v>
      </c>
      <c r="AP38" s="999">
        <f t="shared" si="84"/>
        <v>0</v>
      </c>
      <c r="AQ38" s="999">
        <f t="shared" si="85"/>
        <v>0</v>
      </c>
      <c r="AR38" s="999">
        <f t="shared" si="86"/>
        <v>0</v>
      </c>
      <c r="AS38" s="999">
        <f t="shared" si="87"/>
        <v>0</v>
      </c>
      <c r="AT38" s="999">
        <f t="shared" si="88"/>
        <v>0</v>
      </c>
      <c r="AU38" s="999">
        <f t="shared" si="89"/>
        <v>0</v>
      </c>
      <c r="AV38" s="999">
        <f t="shared" si="90"/>
        <v>0</v>
      </c>
      <c r="AW38" s="999">
        <f t="shared" si="91"/>
        <v>0</v>
      </c>
      <c r="AX38" s="999">
        <f t="shared" si="92"/>
        <v>0</v>
      </c>
      <c r="AY38" s="999">
        <f t="shared" si="93"/>
        <v>0</v>
      </c>
      <c r="AZ38" s="999">
        <f t="shared" si="94"/>
        <v>2</v>
      </c>
      <c r="BA38" s="999">
        <f t="shared" si="95"/>
        <v>0</v>
      </c>
      <c r="BB38" s="181">
        <f t="shared" si="48"/>
        <v>15</v>
      </c>
      <c r="BC38" s="343"/>
      <c r="BD38" s="1002">
        <f t="shared" si="49"/>
        <v>7.166666666666667</v>
      </c>
      <c r="BE38" s="342"/>
      <c r="BF38" s="339"/>
      <c r="BG38" s="175">
        <f t="shared" si="50"/>
        <v>1</v>
      </c>
      <c r="BH38" s="176">
        <f t="shared" si="51"/>
        <v>0.5</v>
      </c>
      <c r="BI38" s="177">
        <f t="shared" si="52"/>
        <v>4.1666666666666664E-2</v>
      </c>
      <c r="BJ38" s="178">
        <f t="shared" si="53"/>
        <v>0.45833333333333331</v>
      </c>
      <c r="BK38" s="179">
        <f t="shared" si="54"/>
        <v>1</v>
      </c>
      <c r="BL38" s="180">
        <f t="shared" si="62"/>
        <v>1</v>
      </c>
      <c r="BM38" s="180">
        <f t="shared" si="63"/>
        <v>1</v>
      </c>
      <c r="BN38" s="180">
        <f t="shared" si="64"/>
        <v>0</v>
      </c>
      <c r="BO38" s="180">
        <f t="shared" si="65"/>
        <v>0</v>
      </c>
      <c r="BP38" s="180">
        <f t="shared" si="66"/>
        <v>0</v>
      </c>
      <c r="BQ38" s="181">
        <f t="shared" si="67"/>
        <v>0</v>
      </c>
      <c r="BR38" s="379">
        <f t="shared" si="55"/>
        <v>1.5</v>
      </c>
      <c r="BS38" s="179">
        <f t="shared" si="68"/>
        <v>0</v>
      </c>
      <c r="BT38" s="180">
        <f t="shared" si="69"/>
        <v>0</v>
      </c>
      <c r="BU38" s="181">
        <f t="shared" si="70"/>
        <v>0</v>
      </c>
      <c r="BV38" s="182">
        <f t="shared" si="56"/>
        <v>0</v>
      </c>
      <c r="BW38" s="175">
        <f t="shared" si="71"/>
        <v>0</v>
      </c>
      <c r="BX38" s="176">
        <f t="shared" si="57"/>
        <v>0</v>
      </c>
      <c r="BY38" s="193">
        <f t="shared" si="58"/>
        <v>0</v>
      </c>
      <c r="BZ38" s="194">
        <f t="shared" si="59"/>
        <v>0</v>
      </c>
      <c r="CA38" s="179">
        <f t="shared" si="72"/>
        <v>0</v>
      </c>
      <c r="CB38" s="180">
        <f t="shared" si="73"/>
        <v>0</v>
      </c>
      <c r="CC38" s="180">
        <f t="shared" si="74"/>
        <v>0</v>
      </c>
      <c r="CD38" s="180">
        <f t="shared" si="75"/>
        <v>0</v>
      </c>
      <c r="CE38" s="180">
        <f t="shared" si="76"/>
        <v>0</v>
      </c>
      <c r="CF38" s="180">
        <f t="shared" si="77"/>
        <v>0</v>
      </c>
      <c r="CG38" s="181">
        <f t="shared" si="78"/>
        <v>0</v>
      </c>
      <c r="CH38" s="195">
        <f t="shared" si="60"/>
        <v>0</v>
      </c>
      <c r="CI38" s="183"/>
      <c r="CJ38" s="184"/>
      <c r="CK38" s="184"/>
      <c r="CL38" s="174">
        <f t="shared" si="61"/>
        <v>2</v>
      </c>
      <c r="CM38" s="227"/>
      <c r="CN38" s="354"/>
      <c r="CO38" s="418">
        <v>8</v>
      </c>
      <c r="CP38" s="424">
        <v>96</v>
      </c>
    </row>
    <row r="39" spans="1:94" ht="20.100000000000001" customHeight="1" thickBot="1" x14ac:dyDescent="0.3">
      <c r="A39" s="573" t="s">
        <v>105</v>
      </c>
      <c r="B39" s="572" t="s">
        <v>88</v>
      </c>
      <c r="C39" s="24" t="s">
        <v>3</v>
      </c>
      <c r="D39" s="432"/>
      <c r="E39" s="432" t="s">
        <v>26</v>
      </c>
      <c r="F39" s="412" t="s">
        <v>24</v>
      </c>
      <c r="G39" s="412" t="s">
        <v>24</v>
      </c>
      <c r="H39" s="426"/>
      <c r="I39" s="497"/>
      <c r="J39" s="363" t="s">
        <v>40</v>
      </c>
      <c r="K39" s="423" t="s">
        <v>40</v>
      </c>
      <c r="L39" s="421" t="s">
        <v>61</v>
      </c>
      <c r="M39" s="426"/>
      <c r="N39" s="412" t="s">
        <v>58</v>
      </c>
      <c r="O39" s="412" t="s">
        <v>58</v>
      </c>
      <c r="P39" s="497"/>
      <c r="Q39" s="500"/>
      <c r="R39" s="876" t="s">
        <v>31</v>
      </c>
      <c r="S39" s="1185"/>
      <c r="T39" s="476"/>
      <c r="U39" s="956" t="s">
        <v>24</v>
      </c>
      <c r="V39" s="412" t="s">
        <v>25</v>
      </c>
      <c r="W39" s="475"/>
      <c r="X39" s="475"/>
      <c r="Y39" s="412" t="s">
        <v>24</v>
      </c>
      <c r="Z39" s="429" t="s">
        <v>26</v>
      </c>
      <c r="AA39" s="476"/>
      <c r="AB39" s="432" t="s">
        <v>26</v>
      </c>
      <c r="AC39" s="412" t="s">
        <v>24</v>
      </c>
      <c r="AD39" s="412" t="s">
        <v>25</v>
      </c>
      <c r="AE39" s="475"/>
      <c r="AF39" s="475"/>
      <c r="AG39" s="429" t="s">
        <v>24</v>
      </c>
      <c r="AH39" s="1234" t="s">
        <v>25</v>
      </c>
      <c r="AI39" s="1222"/>
      <c r="AJ39" s="998">
        <f>COUNTIF($D39:AH39,"D")</f>
        <v>6</v>
      </c>
      <c r="AK39" s="999">
        <f t="shared" si="79"/>
        <v>3</v>
      </c>
      <c r="AL39" s="999">
        <f t="shared" si="80"/>
        <v>3</v>
      </c>
      <c r="AM39" s="999">
        <f t="shared" si="81"/>
        <v>0</v>
      </c>
      <c r="AN39" s="999">
        <f t="shared" si="82"/>
        <v>0</v>
      </c>
      <c r="AO39" s="999">
        <f t="shared" si="83"/>
        <v>0</v>
      </c>
      <c r="AP39" s="999">
        <f t="shared" si="84"/>
        <v>0</v>
      </c>
      <c r="AQ39" s="999">
        <f t="shared" si="85"/>
        <v>1</v>
      </c>
      <c r="AR39" s="999">
        <f t="shared" si="86"/>
        <v>0</v>
      </c>
      <c r="AS39" s="999">
        <f t="shared" si="87"/>
        <v>0</v>
      </c>
      <c r="AT39" s="999">
        <f t="shared" si="88"/>
        <v>0</v>
      </c>
      <c r="AU39" s="999">
        <f t="shared" si="89"/>
        <v>0</v>
      </c>
      <c r="AV39" s="999">
        <f t="shared" si="90"/>
        <v>0</v>
      </c>
      <c r="AW39" s="999">
        <f t="shared" si="91"/>
        <v>0</v>
      </c>
      <c r="AX39" s="999">
        <f t="shared" si="92"/>
        <v>0</v>
      </c>
      <c r="AY39" s="999">
        <f t="shared" si="93"/>
        <v>0</v>
      </c>
      <c r="AZ39" s="999">
        <f t="shared" si="94"/>
        <v>2</v>
      </c>
      <c r="BA39" s="999">
        <f t="shared" si="95"/>
        <v>0</v>
      </c>
      <c r="BB39" s="181">
        <f t="shared" si="48"/>
        <v>14</v>
      </c>
      <c r="BC39" s="343"/>
      <c r="BD39" s="1002">
        <f t="shared" si="49"/>
        <v>6.666666666666667</v>
      </c>
      <c r="BE39" s="342"/>
      <c r="BF39" s="339"/>
      <c r="BG39" s="175">
        <f t="shared" si="50"/>
        <v>1</v>
      </c>
      <c r="BH39" s="176">
        <f t="shared" si="51"/>
        <v>0.5</v>
      </c>
      <c r="BI39" s="177">
        <f t="shared" si="52"/>
        <v>4.1666666666666664E-2</v>
      </c>
      <c r="BJ39" s="178">
        <f t="shared" si="53"/>
        <v>0.45833333333333331</v>
      </c>
      <c r="BK39" s="179">
        <f t="shared" si="54"/>
        <v>0</v>
      </c>
      <c r="BL39" s="180">
        <f t="shared" si="62"/>
        <v>0</v>
      </c>
      <c r="BM39" s="180">
        <f t="shared" si="63"/>
        <v>0</v>
      </c>
      <c r="BN39" s="180">
        <f t="shared" si="64"/>
        <v>0</v>
      </c>
      <c r="BO39" s="180">
        <f t="shared" si="65"/>
        <v>0</v>
      </c>
      <c r="BP39" s="180">
        <f t="shared" si="66"/>
        <v>0</v>
      </c>
      <c r="BQ39" s="181">
        <f t="shared" si="67"/>
        <v>0</v>
      </c>
      <c r="BR39" s="379">
        <f t="shared" si="55"/>
        <v>0</v>
      </c>
      <c r="BS39" s="179">
        <f t="shared" si="68"/>
        <v>0</v>
      </c>
      <c r="BT39" s="180">
        <f t="shared" si="69"/>
        <v>0</v>
      </c>
      <c r="BU39" s="181">
        <f t="shared" si="70"/>
        <v>0</v>
      </c>
      <c r="BV39" s="182">
        <f t="shared" si="56"/>
        <v>0</v>
      </c>
      <c r="BW39" s="175">
        <f t="shared" si="71"/>
        <v>0</v>
      </c>
      <c r="BX39" s="176">
        <f t="shared" si="57"/>
        <v>0</v>
      </c>
      <c r="BY39" s="193">
        <f t="shared" si="58"/>
        <v>0</v>
      </c>
      <c r="BZ39" s="194">
        <f t="shared" si="59"/>
        <v>0</v>
      </c>
      <c r="CA39" s="179">
        <f t="shared" si="72"/>
        <v>0</v>
      </c>
      <c r="CB39" s="180">
        <f t="shared" si="73"/>
        <v>0</v>
      </c>
      <c r="CC39" s="180">
        <f t="shared" si="74"/>
        <v>0</v>
      </c>
      <c r="CD39" s="180">
        <f t="shared" si="75"/>
        <v>0</v>
      </c>
      <c r="CE39" s="180">
        <f t="shared" si="76"/>
        <v>0</v>
      </c>
      <c r="CF39" s="180">
        <f t="shared" si="77"/>
        <v>0</v>
      </c>
      <c r="CG39" s="181">
        <f t="shared" si="78"/>
        <v>0</v>
      </c>
      <c r="CH39" s="195">
        <f t="shared" si="60"/>
        <v>0</v>
      </c>
      <c r="CI39" s="183"/>
      <c r="CJ39" s="184"/>
      <c r="CK39" s="184"/>
      <c r="CL39" s="174">
        <f t="shared" si="61"/>
        <v>0.5</v>
      </c>
      <c r="CM39" s="227"/>
      <c r="CN39" s="354"/>
      <c r="CO39" s="418">
        <v>4</v>
      </c>
      <c r="CP39" s="424">
        <v>48</v>
      </c>
    </row>
    <row r="40" spans="1:94" ht="20.100000000000001" customHeight="1" thickBot="1" x14ac:dyDescent="0.3">
      <c r="A40" s="573" t="s">
        <v>107</v>
      </c>
      <c r="B40" s="1110" t="s">
        <v>89</v>
      </c>
      <c r="C40" s="24" t="s">
        <v>3</v>
      </c>
      <c r="D40" s="479"/>
      <c r="E40" s="501" t="s">
        <v>239</v>
      </c>
      <c r="F40" s="409" t="s">
        <v>24</v>
      </c>
      <c r="G40" s="409" t="s">
        <v>25</v>
      </c>
      <c r="H40" s="501" t="s">
        <v>240</v>
      </c>
      <c r="I40" s="477"/>
      <c r="J40" s="428" t="s">
        <v>40</v>
      </c>
      <c r="K40" s="410" t="s">
        <v>40</v>
      </c>
      <c r="L40" s="407" t="s">
        <v>239</v>
      </c>
      <c r="M40" s="471"/>
      <c r="N40" s="409" t="s">
        <v>25</v>
      </c>
      <c r="O40" s="409" t="s">
        <v>25</v>
      </c>
      <c r="P40" s="478"/>
      <c r="Q40" s="473"/>
      <c r="R40" s="361" t="s">
        <v>24</v>
      </c>
      <c r="S40" s="1187" t="s">
        <v>25</v>
      </c>
      <c r="T40" s="476"/>
      <c r="U40" s="956" t="s">
        <v>24</v>
      </c>
      <c r="V40" s="412" t="s">
        <v>25</v>
      </c>
      <c r="W40" s="475"/>
      <c r="X40" s="475"/>
      <c r="Y40" s="412" t="s">
        <v>24</v>
      </c>
      <c r="Z40" s="429" t="s">
        <v>25</v>
      </c>
      <c r="AA40" s="476"/>
      <c r="AB40" s="432"/>
      <c r="AC40" s="412" t="s">
        <v>24</v>
      </c>
      <c r="AD40" s="412" t="s">
        <v>25</v>
      </c>
      <c r="AE40" s="475"/>
      <c r="AF40" s="475"/>
      <c r="AG40" s="429" t="s">
        <v>24</v>
      </c>
      <c r="AH40" s="1234" t="s">
        <v>25</v>
      </c>
      <c r="AI40" s="1222"/>
      <c r="AJ40" s="998">
        <f>COUNTIF($D40:AH40,"D")</f>
        <v>6</v>
      </c>
      <c r="AK40" s="999">
        <f t="shared" si="79"/>
        <v>8</v>
      </c>
      <c r="AL40" s="999">
        <f t="shared" si="80"/>
        <v>0</v>
      </c>
      <c r="AM40" s="999">
        <f t="shared" si="81"/>
        <v>0</v>
      </c>
      <c r="AN40" s="999">
        <f t="shared" si="82"/>
        <v>0</v>
      </c>
      <c r="AO40" s="999">
        <f t="shared" si="83"/>
        <v>0</v>
      </c>
      <c r="AP40" s="999">
        <f t="shared" si="84"/>
        <v>0</v>
      </c>
      <c r="AQ40" s="999">
        <f t="shared" si="85"/>
        <v>0</v>
      </c>
      <c r="AR40" s="999">
        <f t="shared" si="86"/>
        <v>0</v>
      </c>
      <c r="AS40" s="999">
        <f t="shared" si="87"/>
        <v>0</v>
      </c>
      <c r="AT40" s="999">
        <f t="shared" si="88"/>
        <v>0</v>
      </c>
      <c r="AU40" s="999">
        <f t="shared" si="89"/>
        <v>0</v>
      </c>
      <c r="AV40" s="999">
        <f t="shared" si="90"/>
        <v>0</v>
      </c>
      <c r="AW40" s="999">
        <f t="shared" si="91"/>
        <v>0</v>
      </c>
      <c r="AX40" s="999">
        <f t="shared" si="92"/>
        <v>0</v>
      </c>
      <c r="AY40" s="999">
        <f t="shared" si="93"/>
        <v>0</v>
      </c>
      <c r="AZ40" s="999">
        <f t="shared" si="94"/>
        <v>2</v>
      </c>
      <c r="BA40" s="999">
        <f t="shared" si="95"/>
        <v>0</v>
      </c>
      <c r="BB40" s="181">
        <f t="shared" si="48"/>
        <v>16</v>
      </c>
      <c r="BC40" s="343"/>
      <c r="BD40" s="1002">
        <f t="shared" si="49"/>
        <v>7.666666666666667</v>
      </c>
      <c r="BE40" s="342"/>
      <c r="BF40" s="339"/>
      <c r="BG40" s="175">
        <f t="shared" si="50"/>
        <v>0</v>
      </c>
      <c r="BH40" s="176">
        <f t="shared" si="51"/>
        <v>0</v>
      </c>
      <c r="BI40" s="177">
        <f t="shared" si="52"/>
        <v>0</v>
      </c>
      <c r="BJ40" s="178">
        <f t="shared" si="53"/>
        <v>0</v>
      </c>
      <c r="BK40" s="179">
        <f t="shared" si="54"/>
        <v>0</v>
      </c>
      <c r="BL40" s="180">
        <f t="shared" si="62"/>
        <v>0</v>
      </c>
      <c r="BM40" s="180">
        <f t="shared" si="63"/>
        <v>0</v>
      </c>
      <c r="BN40" s="180">
        <f t="shared" si="64"/>
        <v>0</v>
      </c>
      <c r="BO40" s="180">
        <f t="shared" si="65"/>
        <v>0</v>
      </c>
      <c r="BP40" s="180">
        <f t="shared" si="66"/>
        <v>0</v>
      </c>
      <c r="BQ40" s="181">
        <f t="shared" si="67"/>
        <v>0</v>
      </c>
      <c r="BR40" s="379">
        <f t="shared" si="55"/>
        <v>0</v>
      </c>
      <c r="BS40" s="179">
        <f t="shared" si="68"/>
        <v>0</v>
      </c>
      <c r="BT40" s="180">
        <f t="shared" si="69"/>
        <v>0</v>
      </c>
      <c r="BU40" s="181">
        <f t="shared" si="70"/>
        <v>0</v>
      </c>
      <c r="BV40" s="182">
        <f t="shared" si="56"/>
        <v>0</v>
      </c>
      <c r="BW40" s="175">
        <f t="shared" si="71"/>
        <v>0</v>
      </c>
      <c r="BX40" s="176">
        <f t="shared" si="57"/>
        <v>0</v>
      </c>
      <c r="BY40" s="193">
        <f t="shared" si="58"/>
        <v>0</v>
      </c>
      <c r="BZ40" s="194">
        <f t="shared" si="59"/>
        <v>0</v>
      </c>
      <c r="CA40" s="179">
        <f t="shared" si="72"/>
        <v>2</v>
      </c>
      <c r="CB40" s="180">
        <f t="shared" si="73"/>
        <v>1</v>
      </c>
      <c r="CC40" s="180">
        <f t="shared" si="74"/>
        <v>0</v>
      </c>
      <c r="CD40" s="180">
        <f t="shared" si="75"/>
        <v>0</v>
      </c>
      <c r="CE40" s="180">
        <f t="shared" si="76"/>
        <v>0</v>
      </c>
      <c r="CF40" s="180">
        <f t="shared" si="77"/>
        <v>0</v>
      </c>
      <c r="CG40" s="181">
        <f t="shared" si="78"/>
        <v>0</v>
      </c>
      <c r="CH40" s="195">
        <f t="shared" si="60"/>
        <v>1.5</v>
      </c>
      <c r="CI40" s="183"/>
      <c r="CJ40" s="184"/>
      <c r="CK40" s="184"/>
      <c r="CL40" s="174">
        <f t="shared" si="61"/>
        <v>1.5</v>
      </c>
      <c r="CM40" s="227"/>
      <c r="CN40" s="354"/>
      <c r="CO40" s="418">
        <v>11</v>
      </c>
      <c r="CP40" s="851">
        <v>150</v>
      </c>
    </row>
    <row r="41" spans="1:94" ht="20.100000000000001" customHeight="1" thickBot="1" x14ac:dyDescent="0.3">
      <c r="A41" s="573" t="s">
        <v>109</v>
      </c>
      <c r="B41" s="572" t="s">
        <v>293</v>
      </c>
      <c r="C41" s="24" t="s">
        <v>3</v>
      </c>
      <c r="D41" s="432"/>
      <c r="E41" s="432"/>
      <c r="F41" s="412" t="s">
        <v>24</v>
      </c>
      <c r="G41" s="412" t="s">
        <v>31</v>
      </c>
      <c r="H41" s="427" t="s">
        <v>61</v>
      </c>
      <c r="I41" s="480" t="s">
        <v>27</v>
      </c>
      <c r="J41" s="363" t="s">
        <v>40</v>
      </c>
      <c r="K41" s="423" t="s">
        <v>40</v>
      </c>
      <c r="L41" s="421" t="s">
        <v>48</v>
      </c>
      <c r="M41" s="475"/>
      <c r="N41" s="412" t="s">
        <v>25</v>
      </c>
      <c r="O41" s="412" t="s">
        <v>25</v>
      </c>
      <c r="P41" s="441" t="s">
        <v>49</v>
      </c>
      <c r="Q41" s="476"/>
      <c r="R41" s="362" t="s">
        <v>24</v>
      </c>
      <c r="S41" s="1185"/>
      <c r="T41" s="476"/>
      <c r="U41" s="956" t="s">
        <v>24</v>
      </c>
      <c r="V41" s="412" t="s">
        <v>25</v>
      </c>
      <c r="W41" s="475"/>
      <c r="X41" s="475"/>
      <c r="Y41" s="412" t="s">
        <v>24</v>
      </c>
      <c r="Z41" s="429" t="s">
        <v>25</v>
      </c>
      <c r="AA41" s="476"/>
      <c r="AB41" s="432"/>
      <c r="AC41" s="412" t="s">
        <v>24</v>
      </c>
      <c r="AD41" s="412" t="s">
        <v>25</v>
      </c>
      <c r="AE41" s="475"/>
      <c r="AF41" s="475"/>
      <c r="AG41" s="429" t="s">
        <v>24</v>
      </c>
      <c r="AH41" s="1234" t="s">
        <v>25</v>
      </c>
      <c r="AI41" s="1222"/>
      <c r="AJ41" s="998">
        <f>COUNTIF($D41:AH41,"D")</f>
        <v>6</v>
      </c>
      <c r="AK41" s="999">
        <f t="shared" si="79"/>
        <v>6</v>
      </c>
      <c r="AL41" s="999">
        <f t="shared" si="80"/>
        <v>0</v>
      </c>
      <c r="AM41" s="999">
        <f t="shared" si="81"/>
        <v>1</v>
      </c>
      <c r="AN41" s="999">
        <f t="shared" si="82"/>
        <v>0</v>
      </c>
      <c r="AO41" s="999">
        <f t="shared" si="83"/>
        <v>0</v>
      </c>
      <c r="AP41" s="999">
        <f t="shared" si="84"/>
        <v>0</v>
      </c>
      <c r="AQ41" s="999">
        <f t="shared" si="85"/>
        <v>1</v>
      </c>
      <c r="AR41" s="999">
        <f t="shared" si="86"/>
        <v>0</v>
      </c>
      <c r="AS41" s="999">
        <f t="shared" si="87"/>
        <v>0</v>
      </c>
      <c r="AT41" s="999">
        <f t="shared" si="88"/>
        <v>0</v>
      </c>
      <c r="AU41" s="999">
        <f t="shared" si="89"/>
        <v>0</v>
      </c>
      <c r="AV41" s="999">
        <f t="shared" si="90"/>
        <v>0</v>
      </c>
      <c r="AW41" s="999">
        <f t="shared" si="91"/>
        <v>0</v>
      </c>
      <c r="AX41" s="999">
        <f t="shared" si="92"/>
        <v>0</v>
      </c>
      <c r="AY41" s="999">
        <f t="shared" si="93"/>
        <v>0</v>
      </c>
      <c r="AZ41" s="999">
        <f t="shared" si="94"/>
        <v>2</v>
      </c>
      <c r="BA41" s="999">
        <f t="shared" si="95"/>
        <v>0</v>
      </c>
      <c r="BB41" s="181">
        <f t="shared" si="48"/>
        <v>15</v>
      </c>
      <c r="BC41" s="343"/>
      <c r="BD41" s="1002">
        <f t="shared" si="49"/>
        <v>7.166666666666667</v>
      </c>
      <c r="BE41" s="342"/>
      <c r="BF41" s="339"/>
      <c r="BG41" s="175">
        <f t="shared" si="50"/>
        <v>1</v>
      </c>
      <c r="BH41" s="176">
        <f t="shared" si="51"/>
        <v>0.5</v>
      </c>
      <c r="BI41" s="177">
        <f t="shared" si="52"/>
        <v>4.1666666666666664E-2</v>
      </c>
      <c r="BJ41" s="178">
        <f t="shared" si="53"/>
        <v>0.45833333333333331</v>
      </c>
      <c r="BK41" s="179">
        <f t="shared" si="54"/>
        <v>1</v>
      </c>
      <c r="BL41" s="180">
        <f t="shared" si="62"/>
        <v>1</v>
      </c>
      <c r="BM41" s="180">
        <f t="shared" si="63"/>
        <v>0</v>
      </c>
      <c r="BN41" s="180">
        <f t="shared" si="64"/>
        <v>0</v>
      </c>
      <c r="BO41" s="180">
        <f t="shared" si="65"/>
        <v>0</v>
      </c>
      <c r="BP41" s="180">
        <f t="shared" si="66"/>
        <v>0</v>
      </c>
      <c r="BQ41" s="181">
        <f t="shared" si="67"/>
        <v>0</v>
      </c>
      <c r="BR41" s="379">
        <f t="shared" si="55"/>
        <v>1</v>
      </c>
      <c r="BS41" s="179">
        <f t="shared" si="68"/>
        <v>0</v>
      </c>
      <c r="BT41" s="180">
        <f t="shared" si="69"/>
        <v>0</v>
      </c>
      <c r="BU41" s="181">
        <f t="shared" si="70"/>
        <v>0</v>
      </c>
      <c r="BV41" s="182">
        <f t="shared" si="56"/>
        <v>0</v>
      </c>
      <c r="BW41" s="175">
        <f t="shared" si="71"/>
        <v>0</v>
      </c>
      <c r="BX41" s="176">
        <f t="shared" si="57"/>
        <v>0</v>
      </c>
      <c r="BY41" s="193">
        <f t="shared" si="58"/>
        <v>0</v>
      </c>
      <c r="BZ41" s="194">
        <f t="shared" si="59"/>
        <v>0</v>
      </c>
      <c r="CA41" s="179">
        <f t="shared" si="72"/>
        <v>0</v>
      </c>
      <c r="CB41" s="180">
        <f t="shared" si="73"/>
        <v>0</v>
      </c>
      <c r="CC41" s="180">
        <f t="shared" si="74"/>
        <v>0</v>
      </c>
      <c r="CD41" s="180">
        <f t="shared" si="75"/>
        <v>0</v>
      </c>
      <c r="CE41" s="180">
        <f t="shared" si="76"/>
        <v>0</v>
      </c>
      <c r="CF41" s="180">
        <f t="shared" si="77"/>
        <v>0</v>
      </c>
      <c r="CG41" s="181">
        <f t="shared" si="78"/>
        <v>0</v>
      </c>
      <c r="CH41" s="195">
        <f t="shared" si="60"/>
        <v>0</v>
      </c>
      <c r="CI41" s="183"/>
      <c r="CJ41" s="184"/>
      <c r="CK41" s="184"/>
      <c r="CL41" s="174">
        <f t="shared" si="61"/>
        <v>1.5</v>
      </c>
      <c r="CM41" s="227"/>
      <c r="CN41" s="354"/>
      <c r="CO41" s="418">
        <v>5</v>
      </c>
      <c r="CP41" s="424">
        <v>60</v>
      </c>
    </row>
    <row r="42" spans="1:94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479"/>
      <c r="E42" s="479"/>
      <c r="F42" s="409" t="s">
        <v>24</v>
      </c>
      <c r="G42" s="409" t="s">
        <v>24</v>
      </c>
      <c r="H42" s="493"/>
      <c r="I42" s="477" t="s">
        <v>50</v>
      </c>
      <c r="J42" s="428" t="s">
        <v>40</v>
      </c>
      <c r="K42" s="410" t="s">
        <v>40</v>
      </c>
      <c r="L42" s="407" t="s">
        <v>48</v>
      </c>
      <c r="M42" s="471"/>
      <c r="N42" s="409" t="s">
        <v>25</v>
      </c>
      <c r="O42" s="409" t="s">
        <v>25</v>
      </c>
      <c r="P42" s="478"/>
      <c r="Q42" s="473" t="s">
        <v>48</v>
      </c>
      <c r="R42" s="361" t="s">
        <v>24</v>
      </c>
      <c r="S42" s="1181"/>
      <c r="T42" s="473"/>
      <c r="U42" s="954" t="s">
        <v>24</v>
      </c>
      <c r="V42" s="409" t="s">
        <v>26</v>
      </c>
      <c r="W42" s="471"/>
      <c r="X42" s="471"/>
      <c r="Y42" s="409" t="s">
        <v>24</v>
      </c>
      <c r="Z42" s="414" t="s">
        <v>25</v>
      </c>
      <c r="AA42" s="473"/>
      <c r="AB42" s="479"/>
      <c r="AC42" s="409" t="s">
        <v>24</v>
      </c>
      <c r="AD42" s="409" t="s">
        <v>25</v>
      </c>
      <c r="AE42" s="471"/>
      <c r="AF42" s="471"/>
      <c r="AG42" s="414" t="s">
        <v>24</v>
      </c>
      <c r="AH42" s="1232" t="s">
        <v>26</v>
      </c>
      <c r="AI42" s="1220"/>
      <c r="AJ42" s="998">
        <f>COUNTIF($D42:AH42,"D")</f>
        <v>7</v>
      </c>
      <c r="AK42" s="999">
        <f t="shared" si="79"/>
        <v>4</v>
      </c>
      <c r="AL42" s="999">
        <f t="shared" si="80"/>
        <v>2</v>
      </c>
      <c r="AM42" s="999">
        <f t="shared" si="81"/>
        <v>0</v>
      </c>
      <c r="AN42" s="999">
        <f t="shared" si="82"/>
        <v>0</v>
      </c>
      <c r="AO42" s="999">
        <f t="shared" si="83"/>
        <v>0</v>
      </c>
      <c r="AP42" s="999">
        <f t="shared" si="84"/>
        <v>0</v>
      </c>
      <c r="AQ42" s="999">
        <f t="shared" si="85"/>
        <v>0</v>
      </c>
      <c r="AR42" s="999">
        <f t="shared" si="86"/>
        <v>0</v>
      </c>
      <c r="AS42" s="999">
        <f t="shared" si="87"/>
        <v>0</v>
      </c>
      <c r="AT42" s="999">
        <f t="shared" si="88"/>
        <v>0</v>
      </c>
      <c r="AU42" s="999">
        <f t="shared" si="89"/>
        <v>0</v>
      </c>
      <c r="AV42" s="999">
        <f t="shared" si="90"/>
        <v>0</v>
      </c>
      <c r="AW42" s="999">
        <f t="shared" si="91"/>
        <v>0</v>
      </c>
      <c r="AX42" s="999">
        <f t="shared" si="92"/>
        <v>0</v>
      </c>
      <c r="AY42" s="999">
        <f t="shared" si="93"/>
        <v>0</v>
      </c>
      <c r="AZ42" s="999">
        <f t="shared" si="94"/>
        <v>2</v>
      </c>
      <c r="BA42" s="999">
        <f t="shared" si="95"/>
        <v>0</v>
      </c>
      <c r="BB42" s="181">
        <f t="shared" si="48"/>
        <v>15</v>
      </c>
      <c r="BC42" s="343"/>
      <c r="BD42" s="1002">
        <f t="shared" si="49"/>
        <v>7.166666666666667</v>
      </c>
      <c r="BE42" s="342"/>
      <c r="BF42" s="339"/>
      <c r="BG42" s="175">
        <f t="shared" si="50"/>
        <v>0</v>
      </c>
      <c r="BH42" s="176">
        <f t="shared" si="51"/>
        <v>0</v>
      </c>
      <c r="BI42" s="177">
        <f t="shared" si="52"/>
        <v>0</v>
      </c>
      <c r="BJ42" s="178">
        <f t="shared" si="53"/>
        <v>0</v>
      </c>
      <c r="BK42" s="179">
        <f t="shared" si="54"/>
        <v>2</v>
      </c>
      <c r="BL42" s="180">
        <f t="shared" si="62"/>
        <v>0</v>
      </c>
      <c r="BM42" s="180">
        <f t="shared" si="63"/>
        <v>1</v>
      </c>
      <c r="BN42" s="180">
        <f t="shared" si="64"/>
        <v>0</v>
      </c>
      <c r="BO42" s="180">
        <f t="shared" si="65"/>
        <v>0</v>
      </c>
      <c r="BP42" s="180">
        <f t="shared" si="66"/>
        <v>0</v>
      </c>
      <c r="BQ42" s="181">
        <f t="shared" si="67"/>
        <v>0</v>
      </c>
      <c r="BR42" s="379">
        <f t="shared" si="55"/>
        <v>1.5</v>
      </c>
      <c r="BS42" s="179">
        <f t="shared" si="68"/>
        <v>0</v>
      </c>
      <c r="BT42" s="180">
        <f t="shared" si="69"/>
        <v>0</v>
      </c>
      <c r="BU42" s="181">
        <f t="shared" si="70"/>
        <v>0</v>
      </c>
      <c r="BV42" s="182">
        <f t="shared" si="56"/>
        <v>0</v>
      </c>
      <c r="BW42" s="175">
        <f t="shared" si="71"/>
        <v>0</v>
      </c>
      <c r="BX42" s="176">
        <f t="shared" si="57"/>
        <v>0</v>
      </c>
      <c r="BY42" s="193">
        <f t="shared" si="58"/>
        <v>0</v>
      </c>
      <c r="BZ42" s="194">
        <f t="shared" si="59"/>
        <v>0</v>
      </c>
      <c r="CA42" s="179">
        <f t="shared" si="72"/>
        <v>0</v>
      </c>
      <c r="CB42" s="180">
        <f t="shared" si="73"/>
        <v>0</v>
      </c>
      <c r="CC42" s="180">
        <f t="shared" si="74"/>
        <v>0</v>
      </c>
      <c r="CD42" s="180">
        <f t="shared" si="75"/>
        <v>0</v>
      </c>
      <c r="CE42" s="180">
        <f t="shared" si="76"/>
        <v>0</v>
      </c>
      <c r="CF42" s="180">
        <f t="shared" si="77"/>
        <v>0</v>
      </c>
      <c r="CG42" s="181">
        <f t="shared" si="78"/>
        <v>0</v>
      </c>
      <c r="CH42" s="195">
        <f t="shared" si="60"/>
        <v>0</v>
      </c>
      <c r="CI42" s="183"/>
      <c r="CJ42" s="184"/>
      <c r="CK42" s="184"/>
      <c r="CL42" s="174">
        <f t="shared" si="61"/>
        <v>1.5</v>
      </c>
      <c r="CM42" s="227"/>
      <c r="CN42" s="354"/>
      <c r="CO42" s="418">
        <v>7</v>
      </c>
      <c r="CP42" s="424">
        <v>84</v>
      </c>
    </row>
    <row r="43" spans="1:94" ht="20.100000000000001" customHeight="1" thickBot="1" x14ac:dyDescent="0.3">
      <c r="A43" s="573" t="s">
        <v>113</v>
      </c>
      <c r="B43" s="572" t="s">
        <v>332</v>
      </c>
      <c r="C43" s="24" t="s">
        <v>3</v>
      </c>
      <c r="D43" s="479"/>
      <c r="E43" s="479"/>
      <c r="F43" s="409" t="s">
        <v>24</v>
      </c>
      <c r="G43" s="409" t="s">
        <v>24</v>
      </c>
      <c r="H43" s="493"/>
      <c r="I43" s="477"/>
      <c r="J43" s="428" t="s">
        <v>40</v>
      </c>
      <c r="K43" s="410" t="s">
        <v>40</v>
      </c>
      <c r="L43" s="407" t="s">
        <v>48</v>
      </c>
      <c r="M43" s="471"/>
      <c r="N43" s="409" t="s">
        <v>25</v>
      </c>
      <c r="O43" s="409" t="s">
        <v>25</v>
      </c>
      <c r="P43" s="478"/>
      <c r="Q43" s="473"/>
      <c r="R43" s="361" t="s">
        <v>24</v>
      </c>
      <c r="S43" s="1181"/>
      <c r="T43" s="473"/>
      <c r="U43" s="954" t="s">
        <v>24</v>
      </c>
      <c r="V43" s="409" t="s">
        <v>25</v>
      </c>
      <c r="W43" s="471"/>
      <c r="X43" s="471"/>
      <c r="Y43" s="409" t="s">
        <v>24</v>
      </c>
      <c r="Z43" s="414" t="s">
        <v>25</v>
      </c>
      <c r="AA43" s="473"/>
      <c r="AB43" s="479"/>
      <c r="AC43" s="409" t="s">
        <v>24</v>
      </c>
      <c r="AD43" s="409" t="s">
        <v>25</v>
      </c>
      <c r="AE43" s="471"/>
      <c r="AF43" s="471"/>
      <c r="AG43" s="414" t="s">
        <v>24</v>
      </c>
      <c r="AH43" s="1232" t="s">
        <v>25</v>
      </c>
      <c r="AI43" s="1220"/>
      <c r="AJ43" s="998">
        <f>COUNTIF($D43:AH43,"D")</f>
        <v>7</v>
      </c>
      <c r="AK43" s="999">
        <f t="shared" si="79"/>
        <v>6</v>
      </c>
      <c r="AL43" s="999">
        <f t="shared" si="80"/>
        <v>0</v>
      </c>
      <c r="AM43" s="999">
        <f t="shared" si="81"/>
        <v>0</v>
      </c>
      <c r="AN43" s="999">
        <f t="shared" si="82"/>
        <v>0</v>
      </c>
      <c r="AO43" s="999">
        <f t="shared" si="83"/>
        <v>0</v>
      </c>
      <c r="AP43" s="999">
        <f t="shared" si="84"/>
        <v>0</v>
      </c>
      <c r="AQ43" s="999">
        <f t="shared" si="85"/>
        <v>0</v>
      </c>
      <c r="AR43" s="999">
        <f t="shared" si="86"/>
        <v>0</v>
      </c>
      <c r="AS43" s="999">
        <f t="shared" si="87"/>
        <v>0</v>
      </c>
      <c r="AT43" s="999">
        <f t="shared" si="88"/>
        <v>0</v>
      </c>
      <c r="AU43" s="999">
        <f t="shared" si="89"/>
        <v>0</v>
      </c>
      <c r="AV43" s="999">
        <f t="shared" si="90"/>
        <v>0</v>
      </c>
      <c r="AW43" s="999">
        <f t="shared" si="91"/>
        <v>0</v>
      </c>
      <c r="AX43" s="999">
        <f t="shared" si="92"/>
        <v>0</v>
      </c>
      <c r="AY43" s="999">
        <f t="shared" si="93"/>
        <v>0</v>
      </c>
      <c r="AZ43" s="999">
        <f t="shared" si="94"/>
        <v>2</v>
      </c>
      <c r="BA43" s="999">
        <f t="shared" si="95"/>
        <v>0</v>
      </c>
      <c r="BB43" s="181">
        <f t="shared" si="48"/>
        <v>15</v>
      </c>
      <c r="BC43" s="343"/>
      <c r="BD43" s="1002">
        <f t="shared" si="49"/>
        <v>7.166666666666667</v>
      </c>
      <c r="BE43" s="342"/>
      <c r="BF43" s="339"/>
      <c r="BG43" s="175">
        <f t="shared" si="50"/>
        <v>0</v>
      </c>
      <c r="BH43" s="176">
        <f t="shared" si="51"/>
        <v>0</v>
      </c>
      <c r="BI43" s="177">
        <f t="shared" si="52"/>
        <v>0</v>
      </c>
      <c r="BJ43" s="178">
        <f t="shared" si="53"/>
        <v>0</v>
      </c>
      <c r="BK43" s="179">
        <f t="shared" si="54"/>
        <v>1</v>
      </c>
      <c r="BL43" s="180">
        <f t="shared" si="62"/>
        <v>0</v>
      </c>
      <c r="BM43" s="180">
        <f t="shared" si="63"/>
        <v>0</v>
      </c>
      <c r="BN43" s="180">
        <f t="shared" si="64"/>
        <v>0</v>
      </c>
      <c r="BO43" s="180">
        <f t="shared" si="65"/>
        <v>0</v>
      </c>
      <c r="BP43" s="180">
        <f t="shared" si="66"/>
        <v>0</v>
      </c>
      <c r="BQ43" s="181">
        <f t="shared" si="67"/>
        <v>0</v>
      </c>
      <c r="BR43" s="379">
        <f t="shared" si="55"/>
        <v>0.5</v>
      </c>
      <c r="BS43" s="179">
        <f t="shared" si="68"/>
        <v>0</v>
      </c>
      <c r="BT43" s="180">
        <f t="shared" si="69"/>
        <v>0</v>
      </c>
      <c r="BU43" s="181">
        <f t="shared" si="70"/>
        <v>0</v>
      </c>
      <c r="BV43" s="182">
        <f t="shared" si="56"/>
        <v>0</v>
      </c>
      <c r="BW43" s="175">
        <f t="shared" si="71"/>
        <v>0</v>
      </c>
      <c r="BX43" s="176">
        <f t="shared" si="57"/>
        <v>0</v>
      </c>
      <c r="BY43" s="193">
        <f t="shared" si="58"/>
        <v>0</v>
      </c>
      <c r="BZ43" s="194">
        <f t="shared" si="59"/>
        <v>0</v>
      </c>
      <c r="CA43" s="179">
        <f t="shared" si="72"/>
        <v>0</v>
      </c>
      <c r="CB43" s="180">
        <f t="shared" si="73"/>
        <v>0</v>
      </c>
      <c r="CC43" s="180">
        <f t="shared" si="74"/>
        <v>0</v>
      </c>
      <c r="CD43" s="180">
        <f t="shared" si="75"/>
        <v>0</v>
      </c>
      <c r="CE43" s="180">
        <f t="shared" si="76"/>
        <v>0</v>
      </c>
      <c r="CF43" s="180">
        <f t="shared" si="77"/>
        <v>0</v>
      </c>
      <c r="CG43" s="181">
        <f t="shared" si="78"/>
        <v>0</v>
      </c>
      <c r="CH43" s="195">
        <f t="shared" si="60"/>
        <v>0</v>
      </c>
      <c r="CI43" s="183"/>
      <c r="CJ43" s="184"/>
      <c r="CK43" s="184"/>
      <c r="CL43" s="174">
        <f t="shared" si="61"/>
        <v>0.5</v>
      </c>
      <c r="CM43" s="227"/>
      <c r="CN43" s="354"/>
      <c r="CO43" s="418">
        <v>2</v>
      </c>
      <c r="CP43" s="424">
        <v>24</v>
      </c>
    </row>
    <row r="44" spans="1:94" ht="20.100000000000001" customHeight="1" thickBot="1" x14ac:dyDescent="0.3">
      <c r="A44" s="59" t="s">
        <v>21</v>
      </c>
      <c r="B44" s="59" t="s">
        <v>22</v>
      </c>
      <c r="C44" s="222" t="s">
        <v>23</v>
      </c>
      <c r="D44" s="262">
        <v>1</v>
      </c>
      <c r="E44" s="262">
        <v>2</v>
      </c>
      <c r="F44" s="261">
        <v>3</v>
      </c>
      <c r="G44" s="262">
        <v>4</v>
      </c>
      <c r="H44" s="262">
        <v>5</v>
      </c>
      <c r="I44" s="596">
        <v>6</v>
      </c>
      <c r="J44" s="305">
        <v>7</v>
      </c>
      <c r="K44" s="262">
        <v>8</v>
      </c>
      <c r="L44" s="262">
        <v>9</v>
      </c>
      <c r="M44" s="262">
        <v>10</v>
      </c>
      <c r="N44" s="261">
        <v>11</v>
      </c>
      <c r="O44" s="262">
        <v>12</v>
      </c>
      <c r="P44" s="596">
        <v>13</v>
      </c>
      <c r="Q44" s="305">
        <v>14</v>
      </c>
      <c r="R44" s="829">
        <v>15</v>
      </c>
      <c r="S44" s="1178">
        <v>16</v>
      </c>
      <c r="T44" s="305">
        <v>17</v>
      </c>
      <c r="U44" s="262">
        <v>18</v>
      </c>
      <c r="V44" s="262">
        <v>19</v>
      </c>
      <c r="W44" s="262">
        <v>20</v>
      </c>
      <c r="X44" s="262">
        <v>21</v>
      </c>
      <c r="Y44" s="261">
        <v>22</v>
      </c>
      <c r="Z44" s="596">
        <v>23</v>
      </c>
      <c r="AA44" s="305">
        <v>24</v>
      </c>
      <c r="AB44" s="262">
        <v>25</v>
      </c>
      <c r="AC44" s="262">
        <v>26</v>
      </c>
      <c r="AD44" s="262">
        <v>27</v>
      </c>
      <c r="AE44" s="262">
        <v>28</v>
      </c>
      <c r="AF44" s="262">
        <v>29</v>
      </c>
      <c r="AG44" s="597">
        <v>30</v>
      </c>
      <c r="AH44" s="1157">
        <v>31</v>
      </c>
      <c r="AI44" s="1223"/>
      <c r="AJ44" s="998">
        <f>COUNTIF($D44:AH44,"D")</f>
        <v>0</v>
      </c>
      <c r="AK44" s="999">
        <f t="shared" si="79"/>
        <v>0</v>
      </c>
      <c r="AL44" s="999">
        <f t="shared" si="80"/>
        <v>0</v>
      </c>
      <c r="AM44" s="999">
        <f t="shared" si="81"/>
        <v>0</v>
      </c>
      <c r="AN44" s="999">
        <f t="shared" si="82"/>
        <v>0</v>
      </c>
      <c r="AO44" s="999">
        <f t="shared" si="83"/>
        <v>0</v>
      </c>
      <c r="AP44" s="999">
        <f t="shared" si="84"/>
        <v>0</v>
      </c>
      <c r="AQ44" s="999">
        <f t="shared" si="85"/>
        <v>0</v>
      </c>
      <c r="AR44" s="999">
        <f t="shared" si="86"/>
        <v>0</v>
      </c>
      <c r="AS44" s="999">
        <f t="shared" si="87"/>
        <v>0</v>
      </c>
      <c r="AT44" s="999">
        <f t="shared" si="88"/>
        <v>0</v>
      </c>
      <c r="AU44" s="999">
        <f t="shared" si="89"/>
        <v>0</v>
      </c>
      <c r="AV44" s="999">
        <f t="shared" si="90"/>
        <v>0</v>
      </c>
      <c r="AW44" s="999">
        <f t="shared" si="91"/>
        <v>0</v>
      </c>
      <c r="AX44" s="999">
        <f t="shared" si="92"/>
        <v>0</v>
      </c>
      <c r="AY44" s="999">
        <f t="shared" si="93"/>
        <v>0</v>
      </c>
      <c r="AZ44" s="999">
        <f t="shared" si="94"/>
        <v>0</v>
      </c>
      <c r="BA44" s="999">
        <f t="shared" si="95"/>
        <v>0</v>
      </c>
      <c r="BB44" s="181">
        <f t="shared" si="48"/>
        <v>0</v>
      </c>
      <c r="BC44" s="343"/>
      <c r="BD44" s="1002">
        <f t="shared" si="49"/>
        <v>0</v>
      </c>
      <c r="BE44" s="342"/>
      <c r="BF44" s="339"/>
      <c r="BG44" s="175">
        <f t="shared" si="50"/>
        <v>0</v>
      </c>
      <c r="BH44" s="176">
        <f t="shared" si="51"/>
        <v>0</v>
      </c>
      <c r="BI44" s="177">
        <f t="shared" si="52"/>
        <v>0</v>
      </c>
      <c r="BJ44" s="178">
        <f t="shared" si="53"/>
        <v>0</v>
      </c>
      <c r="BK44" s="179">
        <f t="shared" si="54"/>
        <v>0</v>
      </c>
      <c r="BL44" s="180">
        <f t="shared" si="62"/>
        <v>0</v>
      </c>
      <c r="BM44" s="180">
        <f t="shared" si="63"/>
        <v>0</v>
      </c>
      <c r="BN44" s="180">
        <f t="shared" si="64"/>
        <v>0</v>
      </c>
      <c r="BO44" s="180">
        <f t="shared" si="65"/>
        <v>0</v>
      </c>
      <c r="BP44" s="180">
        <f t="shared" si="66"/>
        <v>0</v>
      </c>
      <c r="BQ44" s="181">
        <f t="shared" si="67"/>
        <v>0</v>
      </c>
      <c r="BR44" s="379">
        <f t="shared" si="55"/>
        <v>0</v>
      </c>
      <c r="BS44" s="179">
        <f t="shared" si="68"/>
        <v>0</v>
      </c>
      <c r="BT44" s="180">
        <f t="shared" si="69"/>
        <v>0</v>
      </c>
      <c r="BU44" s="181">
        <f t="shared" si="70"/>
        <v>0</v>
      </c>
      <c r="BV44" s="182">
        <f t="shared" si="56"/>
        <v>0</v>
      </c>
      <c r="BW44" s="175">
        <f t="shared" si="71"/>
        <v>0</v>
      </c>
      <c r="BX44" s="176">
        <f t="shared" si="57"/>
        <v>0</v>
      </c>
      <c r="BY44" s="193">
        <f t="shared" si="58"/>
        <v>0</v>
      </c>
      <c r="BZ44" s="194">
        <f t="shared" si="59"/>
        <v>0</v>
      </c>
      <c r="CA44" s="179">
        <f t="shared" si="72"/>
        <v>0</v>
      </c>
      <c r="CB44" s="180">
        <f t="shared" si="73"/>
        <v>0</v>
      </c>
      <c r="CC44" s="180">
        <f t="shared" si="74"/>
        <v>0</v>
      </c>
      <c r="CD44" s="180">
        <f t="shared" si="75"/>
        <v>0</v>
      </c>
      <c r="CE44" s="180">
        <f t="shared" si="76"/>
        <v>0</v>
      </c>
      <c r="CF44" s="180">
        <f t="shared" si="77"/>
        <v>0</v>
      </c>
      <c r="CG44" s="181">
        <f t="shared" si="78"/>
        <v>0</v>
      </c>
      <c r="CH44" s="195">
        <f t="shared" si="60"/>
        <v>0</v>
      </c>
      <c r="CI44" s="183"/>
      <c r="CJ44" s="184"/>
      <c r="CK44" s="184"/>
      <c r="CL44" s="174">
        <f t="shared" si="61"/>
        <v>0</v>
      </c>
      <c r="CM44" s="227"/>
      <c r="CN44" s="354"/>
      <c r="CO44" s="418">
        <v>0</v>
      </c>
      <c r="CP44" s="424"/>
    </row>
    <row r="45" spans="1:94" ht="20.100000000000001" customHeight="1" thickBot="1" x14ac:dyDescent="0.3">
      <c r="A45" s="600" t="s">
        <v>116</v>
      </c>
      <c r="B45" s="605" t="s">
        <v>117</v>
      </c>
      <c r="C45" s="25" t="s">
        <v>1</v>
      </c>
      <c r="D45" s="409" t="s">
        <v>31</v>
      </c>
      <c r="E45" s="471" t="s">
        <v>26</v>
      </c>
      <c r="F45" s="471"/>
      <c r="G45" s="409" t="s">
        <v>24</v>
      </c>
      <c r="H45" s="409" t="s">
        <v>58</v>
      </c>
      <c r="I45" s="498"/>
      <c r="J45" s="473" t="s">
        <v>48</v>
      </c>
      <c r="K45" s="409" t="s">
        <v>24</v>
      </c>
      <c r="L45" s="407" t="s">
        <v>25</v>
      </c>
      <c r="M45" s="501" t="s">
        <v>49</v>
      </c>
      <c r="N45" s="471"/>
      <c r="O45" s="409" t="s">
        <v>24</v>
      </c>
      <c r="P45" s="414" t="s">
        <v>25</v>
      </c>
      <c r="Q45" s="473"/>
      <c r="R45" s="549" t="s">
        <v>61</v>
      </c>
      <c r="S45" s="1183" t="s">
        <v>25</v>
      </c>
      <c r="T45" s="473"/>
      <c r="U45" s="479" t="s">
        <v>27</v>
      </c>
      <c r="V45" s="954" t="s">
        <v>31</v>
      </c>
      <c r="W45" s="407" t="s">
        <v>25</v>
      </c>
      <c r="X45" s="471"/>
      <c r="Y45" s="471"/>
      <c r="Z45" s="414" t="s">
        <v>24</v>
      </c>
      <c r="AA45" s="433" t="s">
        <v>25</v>
      </c>
      <c r="AB45" s="479" t="s">
        <v>57</v>
      </c>
      <c r="AC45" s="479" t="s">
        <v>27</v>
      </c>
      <c r="AD45" s="409" t="s">
        <v>31</v>
      </c>
      <c r="AE45" s="409" t="s">
        <v>24</v>
      </c>
      <c r="AF45" s="493"/>
      <c r="AG45" s="477" t="s">
        <v>26</v>
      </c>
      <c r="AH45" s="1153" t="s">
        <v>24</v>
      </c>
      <c r="AI45" s="1220"/>
      <c r="AJ45" s="998">
        <f>COUNTIF($D45:AH45,"D")</f>
        <v>6</v>
      </c>
      <c r="AK45" s="999">
        <f t="shared" si="79"/>
        <v>5</v>
      </c>
      <c r="AL45" s="999">
        <f t="shared" si="80"/>
        <v>2</v>
      </c>
      <c r="AM45" s="999">
        <f t="shared" si="81"/>
        <v>2</v>
      </c>
      <c r="AN45" s="999">
        <f t="shared" si="82"/>
        <v>0</v>
      </c>
      <c r="AO45" s="999">
        <f t="shared" si="83"/>
        <v>0</v>
      </c>
      <c r="AP45" s="999">
        <f t="shared" si="84"/>
        <v>0</v>
      </c>
      <c r="AQ45" s="999">
        <f t="shared" si="85"/>
        <v>3</v>
      </c>
      <c r="AR45" s="999">
        <f t="shared" si="86"/>
        <v>0</v>
      </c>
      <c r="AS45" s="999">
        <f t="shared" si="87"/>
        <v>0</v>
      </c>
      <c r="AT45" s="999">
        <f t="shared" si="88"/>
        <v>0</v>
      </c>
      <c r="AU45" s="999">
        <f t="shared" si="89"/>
        <v>0</v>
      </c>
      <c r="AV45" s="999">
        <f t="shared" si="90"/>
        <v>0</v>
      </c>
      <c r="AW45" s="999">
        <f t="shared" si="91"/>
        <v>0</v>
      </c>
      <c r="AX45" s="999">
        <f t="shared" si="92"/>
        <v>0</v>
      </c>
      <c r="AY45" s="999">
        <f t="shared" si="93"/>
        <v>0</v>
      </c>
      <c r="AZ45" s="999">
        <f t="shared" si="94"/>
        <v>0</v>
      </c>
      <c r="BA45" s="999">
        <f t="shared" si="95"/>
        <v>0</v>
      </c>
      <c r="BB45" s="181">
        <f t="shared" si="48"/>
        <v>15</v>
      </c>
      <c r="BC45" s="343"/>
      <c r="BD45" s="1002">
        <f t="shared" si="49"/>
        <v>7.5</v>
      </c>
      <c r="BE45" s="342"/>
      <c r="BF45" s="339"/>
      <c r="BG45" s="175">
        <f t="shared" si="50"/>
        <v>2</v>
      </c>
      <c r="BH45" s="176">
        <f t="shared" si="51"/>
        <v>1</v>
      </c>
      <c r="BI45" s="177">
        <f t="shared" si="52"/>
        <v>8.3333333333333329E-2</v>
      </c>
      <c r="BJ45" s="178">
        <f t="shared" si="53"/>
        <v>0.91666666666666663</v>
      </c>
      <c r="BK45" s="179">
        <f t="shared" si="54"/>
        <v>1</v>
      </c>
      <c r="BL45" s="180">
        <f t="shared" si="62"/>
        <v>1</v>
      </c>
      <c r="BM45" s="180">
        <f t="shared" si="63"/>
        <v>0</v>
      </c>
      <c r="BN45" s="180">
        <f t="shared" si="64"/>
        <v>0</v>
      </c>
      <c r="BO45" s="180">
        <f t="shared" si="65"/>
        <v>0</v>
      </c>
      <c r="BP45" s="180">
        <f t="shared" si="66"/>
        <v>0</v>
      </c>
      <c r="BQ45" s="181">
        <f t="shared" si="67"/>
        <v>0</v>
      </c>
      <c r="BR45" s="379">
        <f t="shared" si="55"/>
        <v>1</v>
      </c>
      <c r="BS45" s="179">
        <f t="shared" si="68"/>
        <v>0</v>
      </c>
      <c r="BT45" s="180">
        <f t="shared" si="69"/>
        <v>0</v>
      </c>
      <c r="BU45" s="181">
        <f t="shared" si="70"/>
        <v>0</v>
      </c>
      <c r="BV45" s="182">
        <f t="shared" si="56"/>
        <v>0</v>
      </c>
      <c r="BW45" s="175">
        <f t="shared" si="71"/>
        <v>0</v>
      </c>
      <c r="BX45" s="176">
        <f t="shared" si="57"/>
        <v>0</v>
      </c>
      <c r="BY45" s="193">
        <f t="shared" si="58"/>
        <v>0</v>
      </c>
      <c r="BZ45" s="194">
        <f t="shared" si="59"/>
        <v>0</v>
      </c>
      <c r="CA45" s="179">
        <f t="shared" si="72"/>
        <v>0</v>
      </c>
      <c r="CB45" s="180">
        <f t="shared" si="73"/>
        <v>0</v>
      </c>
      <c r="CC45" s="180">
        <f t="shared" si="74"/>
        <v>0</v>
      </c>
      <c r="CD45" s="180">
        <f t="shared" si="75"/>
        <v>0</v>
      </c>
      <c r="CE45" s="180">
        <f t="shared" si="76"/>
        <v>0</v>
      </c>
      <c r="CF45" s="180">
        <f t="shared" si="77"/>
        <v>0</v>
      </c>
      <c r="CG45" s="181">
        <f t="shared" si="78"/>
        <v>0</v>
      </c>
      <c r="CH45" s="195">
        <f t="shared" si="60"/>
        <v>0</v>
      </c>
      <c r="CI45" s="183"/>
      <c r="CJ45" s="184"/>
      <c r="CK45" s="184"/>
      <c r="CL45" s="174">
        <f t="shared" si="61"/>
        <v>2</v>
      </c>
      <c r="CM45" s="227"/>
      <c r="CN45" s="354"/>
      <c r="CO45" s="418">
        <v>4</v>
      </c>
      <c r="CP45" s="424">
        <v>48</v>
      </c>
    </row>
    <row r="46" spans="1:94" ht="20.100000000000001" customHeight="1" thickBot="1" x14ac:dyDescent="0.3">
      <c r="A46" s="600" t="s">
        <v>118</v>
      </c>
      <c r="B46" s="605" t="s">
        <v>63</v>
      </c>
      <c r="C46" s="25" t="s">
        <v>2</v>
      </c>
      <c r="D46" s="409" t="s">
        <v>25</v>
      </c>
      <c r="E46" s="471"/>
      <c r="F46" s="471"/>
      <c r="G46" s="409" t="s">
        <v>25</v>
      </c>
      <c r="H46" s="409" t="s">
        <v>25</v>
      </c>
      <c r="I46" s="478"/>
      <c r="J46" s="473" t="s">
        <v>49</v>
      </c>
      <c r="K46" s="409" t="s">
        <v>25</v>
      </c>
      <c r="L46" s="409" t="s">
        <v>25</v>
      </c>
      <c r="M46" s="471"/>
      <c r="N46" s="471"/>
      <c r="O46" s="409" t="s">
        <v>24</v>
      </c>
      <c r="P46" s="414" t="s">
        <v>25</v>
      </c>
      <c r="Q46" s="473"/>
      <c r="R46" s="549"/>
      <c r="S46" s="1183" t="s">
        <v>25</v>
      </c>
      <c r="T46" s="473"/>
      <c r="U46" s="479"/>
      <c r="V46" s="954" t="s">
        <v>24</v>
      </c>
      <c r="W46" s="409" t="s">
        <v>25</v>
      </c>
      <c r="X46" s="471" t="s">
        <v>27</v>
      </c>
      <c r="Y46" s="471" t="s">
        <v>27</v>
      </c>
      <c r="Z46" s="414" t="s">
        <v>31</v>
      </c>
      <c r="AA46" s="433" t="s">
        <v>25</v>
      </c>
      <c r="AB46" s="479" t="s">
        <v>57</v>
      </c>
      <c r="AC46" s="409" t="s">
        <v>25</v>
      </c>
      <c r="AD46" s="409"/>
      <c r="AE46" s="409" t="s">
        <v>32</v>
      </c>
      <c r="AF46" s="493" t="s">
        <v>350</v>
      </c>
      <c r="AG46" s="916" t="s">
        <v>51</v>
      </c>
      <c r="AH46" s="1153"/>
      <c r="AI46" s="1220"/>
      <c r="AJ46" s="998">
        <f>COUNTIF($D46:AH46,"D")</f>
        <v>2</v>
      </c>
      <c r="AK46" s="999">
        <f t="shared" si="79"/>
        <v>10</v>
      </c>
      <c r="AL46" s="999">
        <f t="shared" si="80"/>
        <v>0</v>
      </c>
      <c r="AM46" s="999">
        <f t="shared" si="81"/>
        <v>2</v>
      </c>
      <c r="AN46" s="999">
        <f t="shared" si="82"/>
        <v>0</v>
      </c>
      <c r="AO46" s="999">
        <f t="shared" si="83"/>
        <v>0</v>
      </c>
      <c r="AP46" s="999">
        <f t="shared" si="84"/>
        <v>0</v>
      </c>
      <c r="AQ46" s="999">
        <f t="shared" si="85"/>
        <v>1</v>
      </c>
      <c r="AR46" s="999">
        <f t="shared" si="86"/>
        <v>1</v>
      </c>
      <c r="AS46" s="999">
        <f t="shared" si="87"/>
        <v>0</v>
      </c>
      <c r="AT46" s="999">
        <f t="shared" si="88"/>
        <v>0</v>
      </c>
      <c r="AU46" s="999">
        <f t="shared" si="89"/>
        <v>0</v>
      </c>
      <c r="AV46" s="999">
        <f t="shared" si="90"/>
        <v>0</v>
      </c>
      <c r="AW46" s="999">
        <f t="shared" si="91"/>
        <v>0</v>
      </c>
      <c r="AX46" s="999">
        <f t="shared" si="92"/>
        <v>0</v>
      </c>
      <c r="AY46" s="999">
        <f t="shared" si="93"/>
        <v>0</v>
      </c>
      <c r="AZ46" s="999">
        <f t="shared" si="94"/>
        <v>0</v>
      </c>
      <c r="BA46" s="999">
        <f t="shared" si="95"/>
        <v>0</v>
      </c>
      <c r="BB46" s="181">
        <f t="shared" si="48"/>
        <v>15</v>
      </c>
      <c r="BC46" s="343"/>
      <c r="BD46" s="1002">
        <f t="shared" si="49"/>
        <v>7</v>
      </c>
      <c r="BE46" s="342"/>
      <c r="BF46" s="339"/>
      <c r="BG46" s="175">
        <f t="shared" si="50"/>
        <v>1</v>
      </c>
      <c r="BH46" s="176">
        <f t="shared" si="51"/>
        <v>0.5</v>
      </c>
      <c r="BI46" s="177">
        <f t="shared" si="52"/>
        <v>4.1666666666666664E-2</v>
      </c>
      <c r="BJ46" s="178">
        <f t="shared" si="53"/>
        <v>0.45833333333333331</v>
      </c>
      <c r="BK46" s="179">
        <f t="shared" si="54"/>
        <v>0</v>
      </c>
      <c r="BL46" s="180">
        <f t="shared" si="62"/>
        <v>1</v>
      </c>
      <c r="BM46" s="180">
        <f t="shared" si="63"/>
        <v>0</v>
      </c>
      <c r="BN46" s="180">
        <f t="shared" si="64"/>
        <v>1</v>
      </c>
      <c r="BO46" s="180">
        <f t="shared" si="65"/>
        <v>0</v>
      </c>
      <c r="BP46" s="180">
        <f t="shared" si="66"/>
        <v>0</v>
      </c>
      <c r="BQ46" s="181">
        <f t="shared" si="67"/>
        <v>0</v>
      </c>
      <c r="BR46" s="379">
        <f t="shared" si="55"/>
        <v>1</v>
      </c>
      <c r="BS46" s="179">
        <f t="shared" si="68"/>
        <v>0</v>
      </c>
      <c r="BT46" s="180">
        <f t="shared" si="69"/>
        <v>0</v>
      </c>
      <c r="BU46" s="181">
        <f t="shared" si="70"/>
        <v>0</v>
      </c>
      <c r="BV46" s="182">
        <f t="shared" si="56"/>
        <v>0</v>
      </c>
      <c r="BW46" s="175">
        <f t="shared" si="71"/>
        <v>0</v>
      </c>
      <c r="BX46" s="176">
        <f t="shared" si="57"/>
        <v>0</v>
      </c>
      <c r="BY46" s="193">
        <f t="shared" si="58"/>
        <v>0</v>
      </c>
      <c r="BZ46" s="194">
        <f t="shared" si="59"/>
        <v>0</v>
      </c>
      <c r="CA46" s="179">
        <f t="shared" si="72"/>
        <v>0</v>
      </c>
      <c r="CB46" s="180">
        <f t="shared" si="73"/>
        <v>0</v>
      </c>
      <c r="CC46" s="180">
        <f t="shared" si="74"/>
        <v>0</v>
      </c>
      <c r="CD46" s="180">
        <f t="shared" si="75"/>
        <v>0</v>
      </c>
      <c r="CE46" s="180">
        <f t="shared" si="76"/>
        <v>0</v>
      </c>
      <c r="CF46" s="180">
        <f t="shared" si="77"/>
        <v>0</v>
      </c>
      <c r="CG46" s="181">
        <f t="shared" si="78"/>
        <v>0</v>
      </c>
      <c r="CH46" s="195">
        <f t="shared" si="60"/>
        <v>0</v>
      </c>
      <c r="CI46" s="183"/>
      <c r="CJ46" s="184"/>
      <c r="CK46" s="184"/>
      <c r="CL46" s="174">
        <f t="shared" si="61"/>
        <v>1.5</v>
      </c>
      <c r="CM46" s="227"/>
      <c r="CN46" s="354"/>
      <c r="CO46" s="418">
        <v>5</v>
      </c>
      <c r="CP46" s="424">
        <v>60</v>
      </c>
    </row>
    <row r="47" spans="1:94" ht="20.100000000000001" customHeight="1" thickBot="1" x14ac:dyDescent="0.3">
      <c r="A47" s="600" t="s">
        <v>120</v>
      </c>
      <c r="B47" s="605" t="s">
        <v>94</v>
      </c>
      <c r="C47" s="25" t="s">
        <v>2</v>
      </c>
      <c r="D47" s="70" t="s">
        <v>37</v>
      </c>
      <c r="E47" s="70" t="s">
        <v>37</v>
      </c>
      <c r="F47" s="70" t="s">
        <v>37</v>
      </c>
      <c r="G47" s="70" t="s">
        <v>37</v>
      </c>
      <c r="H47" s="70"/>
      <c r="I47" s="1058"/>
      <c r="J47" s="955" t="s">
        <v>37</v>
      </c>
      <c r="K47" s="70" t="s">
        <v>37</v>
      </c>
      <c r="L47" s="70" t="s">
        <v>37</v>
      </c>
      <c r="M47" s="70" t="s">
        <v>37</v>
      </c>
      <c r="N47" s="70" t="s">
        <v>37</v>
      </c>
      <c r="O47" s="70"/>
      <c r="P47" s="1058"/>
      <c r="Q47" s="955" t="s">
        <v>37</v>
      </c>
      <c r="R47" s="1166" t="s">
        <v>37</v>
      </c>
      <c r="S47" s="1183" t="s">
        <v>24</v>
      </c>
      <c r="T47" s="473"/>
      <c r="U47" s="479"/>
      <c r="V47" s="954" t="s">
        <v>24</v>
      </c>
      <c r="W47" s="409" t="s">
        <v>31</v>
      </c>
      <c r="X47" s="471" t="s">
        <v>26</v>
      </c>
      <c r="Y47" s="471"/>
      <c r="Z47" s="414" t="s">
        <v>24</v>
      </c>
      <c r="AA47" s="955" t="s">
        <v>37</v>
      </c>
      <c r="AB47" s="87" t="s">
        <v>37</v>
      </c>
      <c r="AC47" s="409" t="s">
        <v>37</v>
      </c>
      <c r="AD47" s="409" t="s">
        <v>37</v>
      </c>
      <c r="AE47" s="409" t="s">
        <v>37</v>
      </c>
      <c r="AF47" s="408"/>
      <c r="AG47" s="465"/>
      <c r="AH47" s="1153" t="s">
        <v>37</v>
      </c>
      <c r="AI47" s="1220"/>
      <c r="AJ47" s="998">
        <f>COUNTIF($D47:AH47,"D")</f>
        <v>3</v>
      </c>
      <c r="AK47" s="999">
        <f t="shared" si="79"/>
        <v>0</v>
      </c>
      <c r="AL47" s="999">
        <f t="shared" si="80"/>
        <v>1</v>
      </c>
      <c r="AM47" s="999">
        <f t="shared" si="81"/>
        <v>0</v>
      </c>
      <c r="AN47" s="999">
        <f t="shared" si="82"/>
        <v>0</v>
      </c>
      <c r="AO47" s="999">
        <f t="shared" si="83"/>
        <v>0</v>
      </c>
      <c r="AP47" s="999">
        <f t="shared" si="84"/>
        <v>0</v>
      </c>
      <c r="AQ47" s="999">
        <f t="shared" si="85"/>
        <v>1</v>
      </c>
      <c r="AR47" s="999">
        <f t="shared" si="86"/>
        <v>0</v>
      </c>
      <c r="AS47" s="999">
        <f t="shared" si="87"/>
        <v>0</v>
      </c>
      <c r="AT47" s="999">
        <f t="shared" si="88"/>
        <v>0</v>
      </c>
      <c r="AU47" s="999">
        <f t="shared" si="89"/>
        <v>0</v>
      </c>
      <c r="AV47" s="999">
        <f t="shared" si="90"/>
        <v>0</v>
      </c>
      <c r="AW47" s="999">
        <f t="shared" si="91"/>
        <v>17</v>
      </c>
      <c r="AX47" s="999">
        <f t="shared" si="92"/>
        <v>0</v>
      </c>
      <c r="AY47" s="999">
        <f t="shared" si="93"/>
        <v>0</v>
      </c>
      <c r="AZ47" s="999">
        <f t="shared" si="94"/>
        <v>0</v>
      </c>
      <c r="BA47" s="999">
        <f t="shared" si="95"/>
        <v>0</v>
      </c>
      <c r="BB47" s="181">
        <f t="shared" si="48"/>
        <v>21</v>
      </c>
      <c r="BC47" s="343"/>
      <c r="BD47" s="1002">
        <f t="shared" si="49"/>
        <v>10.5</v>
      </c>
      <c r="BE47" s="342"/>
      <c r="BF47" s="339"/>
      <c r="BG47" s="175">
        <f t="shared" si="50"/>
        <v>0</v>
      </c>
      <c r="BH47" s="176">
        <f t="shared" si="51"/>
        <v>0</v>
      </c>
      <c r="BI47" s="177">
        <f t="shared" si="52"/>
        <v>0</v>
      </c>
      <c r="BJ47" s="178">
        <f t="shared" si="53"/>
        <v>0</v>
      </c>
      <c r="BK47" s="179">
        <f t="shared" si="54"/>
        <v>0</v>
      </c>
      <c r="BL47" s="180">
        <f t="shared" si="62"/>
        <v>0</v>
      </c>
      <c r="BM47" s="180">
        <f t="shared" si="63"/>
        <v>0</v>
      </c>
      <c r="BN47" s="180">
        <f t="shared" si="64"/>
        <v>0</v>
      </c>
      <c r="BO47" s="180">
        <f t="shared" si="65"/>
        <v>0</v>
      </c>
      <c r="BP47" s="180">
        <f t="shared" si="66"/>
        <v>0</v>
      </c>
      <c r="BQ47" s="181">
        <f t="shared" si="67"/>
        <v>0</v>
      </c>
      <c r="BR47" s="379">
        <f t="shared" si="55"/>
        <v>0</v>
      </c>
      <c r="BS47" s="179">
        <f t="shared" si="68"/>
        <v>0</v>
      </c>
      <c r="BT47" s="180">
        <f t="shared" si="69"/>
        <v>0</v>
      </c>
      <c r="BU47" s="181">
        <f t="shared" si="70"/>
        <v>0</v>
      </c>
      <c r="BV47" s="182">
        <f t="shared" si="56"/>
        <v>0</v>
      </c>
      <c r="BW47" s="175">
        <f t="shared" si="71"/>
        <v>0</v>
      </c>
      <c r="BX47" s="176">
        <f t="shared" si="57"/>
        <v>0</v>
      </c>
      <c r="BY47" s="193">
        <f t="shared" si="58"/>
        <v>0</v>
      </c>
      <c r="BZ47" s="194">
        <f t="shared" si="59"/>
        <v>0</v>
      </c>
      <c r="CA47" s="179">
        <f t="shared" si="72"/>
        <v>0</v>
      </c>
      <c r="CB47" s="180">
        <f t="shared" si="73"/>
        <v>0</v>
      </c>
      <c r="CC47" s="180">
        <f t="shared" si="74"/>
        <v>0</v>
      </c>
      <c r="CD47" s="180">
        <f t="shared" si="75"/>
        <v>0</v>
      </c>
      <c r="CE47" s="180">
        <f t="shared" si="76"/>
        <v>0</v>
      </c>
      <c r="CF47" s="180">
        <f t="shared" si="77"/>
        <v>0</v>
      </c>
      <c r="CG47" s="181">
        <f t="shared" si="78"/>
        <v>0</v>
      </c>
      <c r="CH47" s="195">
        <f t="shared" si="60"/>
        <v>0</v>
      </c>
      <c r="CI47" s="183"/>
      <c r="CJ47" s="184"/>
      <c r="CK47" s="184"/>
      <c r="CL47" s="174">
        <f t="shared" si="61"/>
        <v>0</v>
      </c>
      <c r="CM47" s="227"/>
      <c r="CN47" s="354"/>
      <c r="CO47" s="418">
        <v>0</v>
      </c>
      <c r="CP47" s="424">
        <v>0</v>
      </c>
    </row>
    <row r="48" spans="1:94" s="333" customFormat="1" ht="20.100000000000001" customHeight="1" thickBot="1" x14ac:dyDescent="0.3">
      <c r="A48" s="600" t="s">
        <v>121</v>
      </c>
      <c r="B48" s="605" t="s">
        <v>119</v>
      </c>
      <c r="C48" s="25" t="s">
        <v>2</v>
      </c>
      <c r="D48" s="409" t="s">
        <v>25</v>
      </c>
      <c r="E48" s="471"/>
      <c r="F48" s="471"/>
      <c r="G48" s="409" t="s">
        <v>25</v>
      </c>
      <c r="H48" s="409" t="s">
        <v>25</v>
      </c>
      <c r="I48" s="478"/>
      <c r="J48" s="473" t="s">
        <v>48</v>
      </c>
      <c r="K48" s="409" t="s">
        <v>25</v>
      </c>
      <c r="L48" s="409" t="s">
        <v>25</v>
      </c>
      <c r="M48" s="471"/>
      <c r="N48" s="471"/>
      <c r="O48" s="409" t="s">
        <v>24</v>
      </c>
      <c r="P48" s="414" t="s">
        <v>25</v>
      </c>
      <c r="Q48" s="473"/>
      <c r="R48" s="361" t="s">
        <v>32</v>
      </c>
      <c r="S48" s="1183" t="s">
        <v>25</v>
      </c>
      <c r="T48" s="473"/>
      <c r="U48" s="479"/>
      <c r="V48" s="954" t="s">
        <v>24</v>
      </c>
      <c r="W48" s="409" t="s">
        <v>25</v>
      </c>
      <c r="X48" s="471"/>
      <c r="Y48" s="471"/>
      <c r="Z48" s="414" t="s">
        <v>24</v>
      </c>
      <c r="AA48" s="433" t="s">
        <v>25</v>
      </c>
      <c r="AB48" s="479" t="s">
        <v>57</v>
      </c>
      <c r="AC48" s="479"/>
      <c r="AD48" s="409" t="s">
        <v>24</v>
      </c>
      <c r="AE48" s="409" t="s">
        <v>24</v>
      </c>
      <c r="AF48" s="493"/>
      <c r="AG48" s="477"/>
      <c r="AH48" s="1153" t="s">
        <v>24</v>
      </c>
      <c r="AI48" s="1220"/>
      <c r="AJ48" s="998">
        <f>COUNTIF($D48:AH48,"D")</f>
        <v>6</v>
      </c>
      <c r="AK48" s="999">
        <f t="shared" si="79"/>
        <v>9</v>
      </c>
      <c r="AL48" s="999">
        <f t="shared" si="80"/>
        <v>0</v>
      </c>
      <c r="AM48" s="999">
        <f t="shared" si="81"/>
        <v>0</v>
      </c>
      <c r="AN48" s="999">
        <f t="shared" si="82"/>
        <v>0</v>
      </c>
      <c r="AO48" s="999">
        <f t="shared" si="83"/>
        <v>0</v>
      </c>
      <c r="AP48" s="999">
        <f t="shared" si="84"/>
        <v>0</v>
      </c>
      <c r="AQ48" s="999">
        <f t="shared" si="85"/>
        <v>0</v>
      </c>
      <c r="AR48" s="999">
        <f t="shared" si="86"/>
        <v>1</v>
      </c>
      <c r="AS48" s="999">
        <f t="shared" si="87"/>
        <v>0</v>
      </c>
      <c r="AT48" s="999">
        <f t="shared" si="88"/>
        <v>0</v>
      </c>
      <c r="AU48" s="999">
        <f t="shared" si="89"/>
        <v>0</v>
      </c>
      <c r="AV48" s="999">
        <f t="shared" si="90"/>
        <v>0</v>
      </c>
      <c r="AW48" s="999">
        <f t="shared" si="91"/>
        <v>0</v>
      </c>
      <c r="AX48" s="999">
        <f t="shared" si="92"/>
        <v>0</v>
      </c>
      <c r="AY48" s="999">
        <f t="shared" si="93"/>
        <v>0</v>
      </c>
      <c r="AZ48" s="999">
        <f t="shared" si="94"/>
        <v>0</v>
      </c>
      <c r="BA48" s="999">
        <f t="shared" si="95"/>
        <v>0</v>
      </c>
      <c r="BB48" s="181">
        <f t="shared" si="48"/>
        <v>16</v>
      </c>
      <c r="BC48" s="343"/>
      <c r="BD48" s="1002">
        <f t="shared" si="49"/>
        <v>7.5</v>
      </c>
      <c r="BE48" s="342"/>
      <c r="BF48" s="339"/>
      <c r="BG48" s="175">
        <f t="shared" si="50"/>
        <v>1</v>
      </c>
      <c r="BH48" s="176">
        <f t="shared" si="51"/>
        <v>0.5</v>
      </c>
      <c r="BI48" s="177">
        <f t="shared" si="52"/>
        <v>4.1666666666666664E-2</v>
      </c>
      <c r="BJ48" s="178">
        <f t="shared" si="53"/>
        <v>0.45833333333333331</v>
      </c>
      <c r="BK48" s="179">
        <f t="shared" si="54"/>
        <v>1</v>
      </c>
      <c r="BL48" s="180">
        <f t="shared" si="62"/>
        <v>0</v>
      </c>
      <c r="BM48" s="180">
        <f t="shared" si="63"/>
        <v>0</v>
      </c>
      <c r="BN48" s="180">
        <f t="shared" si="64"/>
        <v>0</v>
      </c>
      <c r="BO48" s="180">
        <f t="shared" si="65"/>
        <v>0</v>
      </c>
      <c r="BP48" s="180">
        <f t="shared" si="66"/>
        <v>0</v>
      </c>
      <c r="BQ48" s="181">
        <f t="shared" si="67"/>
        <v>0</v>
      </c>
      <c r="BR48" s="379">
        <f t="shared" si="55"/>
        <v>0.5</v>
      </c>
      <c r="BS48" s="179">
        <f t="shared" si="68"/>
        <v>0</v>
      </c>
      <c r="BT48" s="180">
        <f t="shared" si="69"/>
        <v>0</v>
      </c>
      <c r="BU48" s="181">
        <f t="shared" si="70"/>
        <v>0</v>
      </c>
      <c r="BV48" s="182">
        <f t="shared" si="56"/>
        <v>0</v>
      </c>
      <c r="BW48" s="175">
        <f t="shared" si="71"/>
        <v>0</v>
      </c>
      <c r="BX48" s="176">
        <f t="shared" si="57"/>
        <v>0</v>
      </c>
      <c r="BY48" s="193">
        <f t="shared" si="58"/>
        <v>0</v>
      </c>
      <c r="BZ48" s="194">
        <f t="shared" si="59"/>
        <v>0</v>
      </c>
      <c r="CA48" s="179">
        <f t="shared" si="72"/>
        <v>0</v>
      </c>
      <c r="CB48" s="180">
        <f t="shared" si="73"/>
        <v>0</v>
      </c>
      <c r="CC48" s="180">
        <f t="shared" si="74"/>
        <v>0</v>
      </c>
      <c r="CD48" s="180">
        <f t="shared" si="75"/>
        <v>0</v>
      </c>
      <c r="CE48" s="180">
        <f t="shared" si="76"/>
        <v>0</v>
      </c>
      <c r="CF48" s="180">
        <f t="shared" si="77"/>
        <v>0</v>
      </c>
      <c r="CG48" s="181">
        <f t="shared" si="78"/>
        <v>0</v>
      </c>
      <c r="CH48" s="195">
        <f t="shared" si="60"/>
        <v>0</v>
      </c>
      <c r="CI48" s="183"/>
      <c r="CJ48" s="184"/>
      <c r="CK48" s="184"/>
      <c r="CL48" s="174">
        <f t="shared" si="61"/>
        <v>1</v>
      </c>
      <c r="CM48" s="227"/>
      <c r="CN48" s="354"/>
      <c r="CO48" s="418">
        <v>3</v>
      </c>
      <c r="CP48" s="424">
        <v>36</v>
      </c>
    </row>
    <row r="49" spans="1:94" ht="20.100000000000001" customHeight="1" thickBot="1" x14ac:dyDescent="0.3">
      <c r="A49" s="600" t="s">
        <v>123</v>
      </c>
      <c r="B49" s="605" t="s">
        <v>69</v>
      </c>
      <c r="C49" s="25" t="s">
        <v>2</v>
      </c>
      <c r="D49" s="409" t="s">
        <v>25</v>
      </c>
      <c r="E49" s="471"/>
      <c r="F49" s="471"/>
      <c r="G49" s="409" t="s">
        <v>25</v>
      </c>
      <c r="H49" s="409" t="s">
        <v>25</v>
      </c>
      <c r="I49" s="478"/>
      <c r="J49" s="473" t="s">
        <v>48</v>
      </c>
      <c r="K49" s="409" t="s">
        <v>32</v>
      </c>
      <c r="L49" s="409" t="s">
        <v>32</v>
      </c>
      <c r="M49" s="479" t="s">
        <v>350</v>
      </c>
      <c r="N49" s="479" t="s">
        <v>351</v>
      </c>
      <c r="O49" s="408" t="s">
        <v>32</v>
      </c>
      <c r="P49" s="465" t="s">
        <v>32</v>
      </c>
      <c r="Q49" s="440" t="s">
        <v>32</v>
      </c>
      <c r="R49" s="549"/>
      <c r="S49" s="1187" t="s">
        <v>32</v>
      </c>
      <c r="T49" s="473"/>
      <c r="U49" s="479"/>
      <c r="V49" s="954" t="s">
        <v>24</v>
      </c>
      <c r="W49" s="409" t="s">
        <v>25</v>
      </c>
      <c r="X49" s="471"/>
      <c r="Y49" s="471"/>
      <c r="Z49" s="414" t="s">
        <v>24</v>
      </c>
      <c r="AA49" s="433" t="s">
        <v>25</v>
      </c>
      <c r="AB49" s="479" t="s">
        <v>57</v>
      </c>
      <c r="AC49" s="479"/>
      <c r="AD49" s="87" t="s">
        <v>24</v>
      </c>
      <c r="AE49" s="409" t="s">
        <v>24</v>
      </c>
      <c r="AF49" s="493"/>
      <c r="AG49" s="477"/>
      <c r="AH49" s="1153" t="s">
        <v>24</v>
      </c>
      <c r="AI49" s="1220"/>
      <c r="AJ49" s="998">
        <f>COUNTIF($D49:AH49,"D")</f>
        <v>5</v>
      </c>
      <c r="AK49" s="999">
        <f t="shared" si="79"/>
        <v>5</v>
      </c>
      <c r="AL49" s="999">
        <f t="shared" si="80"/>
        <v>0</v>
      </c>
      <c r="AM49" s="999">
        <f t="shared" si="81"/>
        <v>0</v>
      </c>
      <c r="AN49" s="999">
        <f t="shared" si="82"/>
        <v>0</v>
      </c>
      <c r="AO49" s="999">
        <f t="shared" si="83"/>
        <v>0</v>
      </c>
      <c r="AP49" s="999">
        <f t="shared" si="84"/>
        <v>0</v>
      </c>
      <c r="AQ49" s="999">
        <f t="shared" si="85"/>
        <v>0</v>
      </c>
      <c r="AR49" s="999">
        <f t="shared" si="86"/>
        <v>6</v>
      </c>
      <c r="AS49" s="999">
        <f t="shared" si="87"/>
        <v>0</v>
      </c>
      <c r="AT49" s="999">
        <f t="shared" si="88"/>
        <v>0</v>
      </c>
      <c r="AU49" s="999">
        <f t="shared" si="89"/>
        <v>0</v>
      </c>
      <c r="AV49" s="999">
        <f t="shared" si="90"/>
        <v>0</v>
      </c>
      <c r="AW49" s="999">
        <f t="shared" si="91"/>
        <v>0</v>
      </c>
      <c r="AX49" s="999">
        <f t="shared" si="92"/>
        <v>0</v>
      </c>
      <c r="AY49" s="999">
        <f t="shared" si="93"/>
        <v>0</v>
      </c>
      <c r="AZ49" s="999">
        <f t="shared" si="94"/>
        <v>0</v>
      </c>
      <c r="BA49" s="999">
        <f t="shared" si="95"/>
        <v>0</v>
      </c>
      <c r="BB49" s="181">
        <f t="shared" si="48"/>
        <v>16</v>
      </c>
      <c r="BC49" s="343"/>
      <c r="BD49" s="1002">
        <f t="shared" si="49"/>
        <v>5</v>
      </c>
      <c r="BE49" s="342"/>
      <c r="BF49" s="339"/>
      <c r="BG49" s="175">
        <f t="shared" si="50"/>
        <v>1</v>
      </c>
      <c r="BH49" s="845">
        <v>0.54166666666666663</v>
      </c>
      <c r="BI49" s="846">
        <v>8.3333333333333329E-2</v>
      </c>
      <c r="BJ49" s="178">
        <f t="shared" si="53"/>
        <v>0.45833333333333331</v>
      </c>
      <c r="BK49" s="179">
        <f t="shared" si="54"/>
        <v>1</v>
      </c>
      <c r="BL49" s="180">
        <f t="shared" si="62"/>
        <v>0</v>
      </c>
      <c r="BM49" s="180">
        <f t="shared" si="63"/>
        <v>0</v>
      </c>
      <c r="BN49" s="180">
        <f t="shared" si="64"/>
        <v>0</v>
      </c>
      <c r="BO49" s="180">
        <f t="shared" si="65"/>
        <v>0</v>
      </c>
      <c r="BP49" s="180">
        <f t="shared" si="66"/>
        <v>0</v>
      </c>
      <c r="BQ49" s="181">
        <f t="shared" si="67"/>
        <v>0</v>
      </c>
      <c r="BR49" s="379">
        <f t="shared" si="55"/>
        <v>0.5</v>
      </c>
      <c r="BS49" s="179">
        <f t="shared" si="68"/>
        <v>0</v>
      </c>
      <c r="BT49" s="180">
        <f t="shared" si="69"/>
        <v>0</v>
      </c>
      <c r="BU49" s="181">
        <f t="shared" si="70"/>
        <v>0</v>
      </c>
      <c r="BV49" s="182">
        <f t="shared" si="56"/>
        <v>0</v>
      </c>
      <c r="BW49" s="175">
        <f t="shared" si="71"/>
        <v>0</v>
      </c>
      <c r="BX49" s="176">
        <f t="shared" si="57"/>
        <v>0</v>
      </c>
      <c r="BY49" s="193">
        <f t="shared" si="58"/>
        <v>0</v>
      </c>
      <c r="BZ49" s="194">
        <f t="shared" si="59"/>
        <v>0</v>
      </c>
      <c r="CA49" s="179">
        <f t="shared" si="72"/>
        <v>0</v>
      </c>
      <c r="CB49" s="180">
        <f t="shared" si="73"/>
        <v>0</v>
      </c>
      <c r="CC49" s="180">
        <f t="shared" si="74"/>
        <v>0</v>
      </c>
      <c r="CD49" s="180">
        <f t="shared" si="75"/>
        <v>0</v>
      </c>
      <c r="CE49" s="180">
        <f t="shared" si="76"/>
        <v>0</v>
      </c>
      <c r="CF49" s="180">
        <f t="shared" si="77"/>
        <v>0</v>
      </c>
      <c r="CG49" s="181">
        <f t="shared" si="78"/>
        <v>0</v>
      </c>
      <c r="CH49" s="195">
        <f t="shared" si="60"/>
        <v>0</v>
      </c>
      <c r="CI49" s="183"/>
      <c r="CJ49" s="184"/>
      <c r="CK49" s="184"/>
      <c r="CL49" s="174">
        <f t="shared" si="61"/>
        <v>1.0416666666666665</v>
      </c>
      <c r="CM49" s="227"/>
      <c r="CN49" s="354"/>
      <c r="CO49" s="418">
        <v>3</v>
      </c>
      <c r="CP49" s="424">
        <v>37</v>
      </c>
    </row>
    <row r="50" spans="1:94" ht="20.100000000000001" customHeight="1" thickBot="1" x14ac:dyDescent="0.3">
      <c r="A50" s="600" t="s">
        <v>290</v>
      </c>
      <c r="B50" s="264" t="s">
        <v>124</v>
      </c>
      <c r="C50" s="25" t="s">
        <v>2</v>
      </c>
      <c r="D50" s="70" t="s">
        <v>37</v>
      </c>
      <c r="E50" s="70" t="s">
        <v>37</v>
      </c>
      <c r="F50" s="70" t="s">
        <v>37</v>
      </c>
      <c r="G50" s="70" t="s">
        <v>37</v>
      </c>
      <c r="H50" s="70"/>
      <c r="I50" s="1058"/>
      <c r="J50" s="955" t="s">
        <v>37</v>
      </c>
      <c r="K50" s="70" t="s">
        <v>37</v>
      </c>
      <c r="L50" s="70" t="s">
        <v>37</v>
      </c>
      <c r="M50" s="70" t="s">
        <v>37</v>
      </c>
      <c r="N50" s="70" t="s">
        <v>37</v>
      </c>
      <c r="O50" s="70"/>
      <c r="P50" s="1058"/>
      <c r="Q50" s="955" t="s">
        <v>37</v>
      </c>
      <c r="R50" s="1166" t="s">
        <v>37</v>
      </c>
      <c r="S50" s="1174"/>
      <c r="T50" s="428" t="s">
        <v>37</v>
      </c>
      <c r="U50" s="410" t="s">
        <v>37</v>
      </c>
      <c r="V50" s="410" t="s">
        <v>58</v>
      </c>
      <c r="W50" s="410" t="s">
        <v>58</v>
      </c>
      <c r="X50" s="410"/>
      <c r="Y50" s="410"/>
      <c r="Z50" s="417"/>
      <c r="AA50" s="428" t="s">
        <v>25</v>
      </c>
      <c r="AB50" s="410" t="s">
        <v>25</v>
      </c>
      <c r="AC50" s="410"/>
      <c r="AD50" s="410" t="s">
        <v>24</v>
      </c>
      <c r="AE50" s="410" t="s">
        <v>24</v>
      </c>
      <c r="AF50" s="410"/>
      <c r="AG50" s="417" t="s">
        <v>37</v>
      </c>
      <c r="AH50" s="1158" t="s">
        <v>37</v>
      </c>
      <c r="AI50" s="1226"/>
      <c r="AJ50" s="998">
        <f>COUNTIF($D50:AH50,"D")</f>
        <v>2</v>
      </c>
      <c r="AK50" s="999">
        <f t="shared" si="79"/>
        <v>2</v>
      </c>
      <c r="AL50" s="999">
        <f t="shared" si="80"/>
        <v>0</v>
      </c>
      <c r="AM50" s="999">
        <f t="shared" si="81"/>
        <v>0</v>
      </c>
      <c r="AN50" s="999">
        <f t="shared" si="82"/>
        <v>0</v>
      </c>
      <c r="AO50" s="999">
        <f t="shared" si="83"/>
        <v>0</v>
      </c>
      <c r="AP50" s="999">
        <f t="shared" si="84"/>
        <v>0</v>
      </c>
      <c r="AQ50" s="999">
        <f t="shared" si="85"/>
        <v>0</v>
      </c>
      <c r="AR50" s="999">
        <f t="shared" si="86"/>
        <v>0</v>
      </c>
      <c r="AS50" s="999">
        <f t="shared" si="87"/>
        <v>0</v>
      </c>
      <c r="AT50" s="999">
        <f t="shared" si="88"/>
        <v>0</v>
      </c>
      <c r="AU50" s="999">
        <f t="shared" si="89"/>
        <v>0</v>
      </c>
      <c r="AV50" s="999">
        <f t="shared" si="90"/>
        <v>0</v>
      </c>
      <c r="AW50" s="999">
        <f t="shared" si="91"/>
        <v>15</v>
      </c>
      <c r="AX50" s="999">
        <f t="shared" si="92"/>
        <v>0</v>
      </c>
      <c r="AY50" s="999">
        <f t="shared" si="93"/>
        <v>0</v>
      </c>
      <c r="AZ50" s="999">
        <f t="shared" si="94"/>
        <v>0</v>
      </c>
      <c r="BA50" s="999">
        <f t="shared" si="95"/>
        <v>0</v>
      </c>
      <c r="BB50" s="181">
        <f t="shared" si="48"/>
        <v>19</v>
      </c>
      <c r="BC50" s="343"/>
      <c r="BD50" s="1002">
        <f t="shared" si="49"/>
        <v>9.5</v>
      </c>
      <c r="BE50" s="342"/>
      <c r="BF50" s="339"/>
      <c r="BG50" s="175">
        <f t="shared" si="50"/>
        <v>0</v>
      </c>
      <c r="BH50" s="176">
        <f t="shared" si="51"/>
        <v>0</v>
      </c>
      <c r="BI50" s="177">
        <f t="shared" si="52"/>
        <v>0</v>
      </c>
      <c r="BJ50" s="178">
        <f t="shared" si="53"/>
        <v>0</v>
      </c>
      <c r="BK50" s="179">
        <f t="shared" si="54"/>
        <v>0</v>
      </c>
      <c r="BL50" s="180">
        <f t="shared" si="62"/>
        <v>0</v>
      </c>
      <c r="BM50" s="180">
        <f t="shared" si="63"/>
        <v>0</v>
      </c>
      <c r="BN50" s="180">
        <f t="shared" si="64"/>
        <v>0</v>
      </c>
      <c r="BO50" s="180">
        <f t="shared" si="65"/>
        <v>0</v>
      </c>
      <c r="BP50" s="180">
        <f t="shared" si="66"/>
        <v>0</v>
      </c>
      <c r="BQ50" s="181">
        <f t="shared" si="67"/>
        <v>0</v>
      </c>
      <c r="BR50" s="379">
        <f t="shared" si="55"/>
        <v>0</v>
      </c>
      <c r="BS50" s="179">
        <f t="shared" si="68"/>
        <v>0</v>
      </c>
      <c r="BT50" s="180">
        <f t="shared" si="69"/>
        <v>0</v>
      </c>
      <c r="BU50" s="181">
        <f t="shared" si="70"/>
        <v>0</v>
      </c>
      <c r="BV50" s="182">
        <f t="shared" si="56"/>
        <v>0</v>
      </c>
      <c r="BW50" s="175">
        <f t="shared" si="71"/>
        <v>0</v>
      </c>
      <c r="BX50" s="176">
        <f t="shared" si="57"/>
        <v>0</v>
      </c>
      <c r="BY50" s="193">
        <f t="shared" si="58"/>
        <v>0</v>
      </c>
      <c r="BZ50" s="194">
        <f t="shared" si="59"/>
        <v>0</v>
      </c>
      <c r="CA50" s="179">
        <f t="shared" si="72"/>
        <v>0</v>
      </c>
      <c r="CB50" s="180">
        <f t="shared" si="73"/>
        <v>0</v>
      </c>
      <c r="CC50" s="180">
        <f t="shared" si="74"/>
        <v>0</v>
      </c>
      <c r="CD50" s="180">
        <f t="shared" si="75"/>
        <v>0</v>
      </c>
      <c r="CE50" s="180">
        <f t="shared" si="76"/>
        <v>0</v>
      </c>
      <c r="CF50" s="180">
        <f t="shared" si="77"/>
        <v>0</v>
      </c>
      <c r="CG50" s="181">
        <f t="shared" si="78"/>
        <v>0</v>
      </c>
      <c r="CH50" s="195">
        <f t="shared" si="60"/>
        <v>0</v>
      </c>
      <c r="CI50" s="183"/>
      <c r="CJ50" s="184"/>
      <c r="CK50" s="184"/>
      <c r="CL50" s="174">
        <f t="shared" si="61"/>
        <v>0</v>
      </c>
      <c r="CM50" s="227"/>
      <c r="CN50" s="354"/>
      <c r="CO50" s="418">
        <v>1</v>
      </c>
      <c r="CP50" s="424">
        <v>12</v>
      </c>
    </row>
    <row r="51" spans="1:94" ht="20.100000000000001" customHeight="1" thickBot="1" x14ac:dyDescent="0.3">
      <c r="A51" s="600" t="s">
        <v>125</v>
      </c>
      <c r="B51" s="605" t="s">
        <v>132</v>
      </c>
      <c r="C51" s="25" t="s">
        <v>3</v>
      </c>
      <c r="D51" s="423" t="s">
        <v>31</v>
      </c>
      <c r="E51" s="474" t="s">
        <v>26</v>
      </c>
      <c r="F51" s="474"/>
      <c r="G51" s="423" t="s">
        <v>25</v>
      </c>
      <c r="H51" s="423" t="s">
        <v>25</v>
      </c>
      <c r="I51" s="672"/>
      <c r="J51" s="481" t="s">
        <v>48</v>
      </c>
      <c r="K51" s="423" t="s">
        <v>27</v>
      </c>
      <c r="L51" s="423" t="s">
        <v>25</v>
      </c>
      <c r="M51" s="474"/>
      <c r="N51" s="474"/>
      <c r="O51" s="423" t="s">
        <v>24</v>
      </c>
      <c r="P51" s="464" t="s">
        <v>25</v>
      </c>
      <c r="Q51" s="481"/>
      <c r="R51" s="1167"/>
      <c r="S51" s="1174"/>
      <c r="T51" s="363" t="s">
        <v>38</v>
      </c>
      <c r="U51" s="423" t="s">
        <v>38</v>
      </c>
      <c r="V51" s="423" t="s">
        <v>38</v>
      </c>
      <c r="W51" s="423" t="s">
        <v>38</v>
      </c>
      <c r="X51" s="423" t="s">
        <v>38</v>
      </c>
      <c r="Y51" s="423"/>
      <c r="Z51" s="464"/>
      <c r="AA51" s="363" t="s">
        <v>38</v>
      </c>
      <c r="AB51" s="423" t="s">
        <v>38</v>
      </c>
      <c r="AC51" s="474"/>
      <c r="AD51" s="423" t="s">
        <v>24</v>
      </c>
      <c r="AE51" s="423" t="s">
        <v>24</v>
      </c>
      <c r="AF51" s="474"/>
      <c r="AG51" s="672"/>
      <c r="AH51" s="1155" t="s">
        <v>24</v>
      </c>
      <c r="AI51" s="1221"/>
      <c r="AJ51" s="998">
        <f>COUNTIF($D51:AH51,"D")</f>
        <v>4</v>
      </c>
      <c r="AK51" s="999">
        <f t="shared" si="79"/>
        <v>4</v>
      </c>
      <c r="AL51" s="999">
        <f t="shared" si="80"/>
        <v>1</v>
      </c>
      <c r="AM51" s="999">
        <f t="shared" si="81"/>
        <v>1</v>
      </c>
      <c r="AN51" s="999">
        <f t="shared" si="82"/>
        <v>0</v>
      </c>
      <c r="AO51" s="999">
        <f t="shared" si="83"/>
        <v>0</v>
      </c>
      <c r="AP51" s="999">
        <f t="shared" si="84"/>
        <v>0</v>
      </c>
      <c r="AQ51" s="999">
        <f t="shared" si="85"/>
        <v>1</v>
      </c>
      <c r="AR51" s="999">
        <f t="shared" si="86"/>
        <v>0</v>
      </c>
      <c r="AS51" s="999">
        <f t="shared" si="87"/>
        <v>0</v>
      </c>
      <c r="AT51" s="999">
        <f t="shared" si="88"/>
        <v>0</v>
      </c>
      <c r="AU51" s="999">
        <f t="shared" si="89"/>
        <v>0</v>
      </c>
      <c r="AV51" s="999">
        <f t="shared" si="90"/>
        <v>0</v>
      </c>
      <c r="AW51" s="999">
        <f t="shared" si="91"/>
        <v>0</v>
      </c>
      <c r="AX51" s="999">
        <f t="shared" si="92"/>
        <v>7</v>
      </c>
      <c r="AY51" s="999">
        <f t="shared" si="93"/>
        <v>0</v>
      </c>
      <c r="AZ51" s="999">
        <f t="shared" si="94"/>
        <v>0</v>
      </c>
      <c r="BA51" s="999">
        <f t="shared" si="95"/>
        <v>0</v>
      </c>
      <c r="BB51" s="181">
        <f t="shared" si="48"/>
        <v>17</v>
      </c>
      <c r="BC51" s="343"/>
      <c r="BD51" s="1002">
        <f t="shared" si="49"/>
        <v>7.3333333333333339</v>
      </c>
      <c r="BE51" s="342"/>
      <c r="BF51" s="339"/>
      <c r="BG51" s="175">
        <f t="shared" si="50"/>
        <v>0</v>
      </c>
      <c r="BH51" s="176">
        <f t="shared" si="51"/>
        <v>0</v>
      </c>
      <c r="BI51" s="177">
        <f t="shared" si="52"/>
        <v>0</v>
      </c>
      <c r="BJ51" s="178">
        <f t="shared" si="53"/>
        <v>0</v>
      </c>
      <c r="BK51" s="179">
        <f t="shared" si="54"/>
        <v>1</v>
      </c>
      <c r="BL51" s="180">
        <f t="shared" si="62"/>
        <v>0</v>
      </c>
      <c r="BM51" s="180">
        <f t="shared" si="63"/>
        <v>0</v>
      </c>
      <c r="BN51" s="180">
        <f t="shared" si="64"/>
        <v>0</v>
      </c>
      <c r="BO51" s="180">
        <f t="shared" si="65"/>
        <v>0</v>
      </c>
      <c r="BP51" s="180">
        <f t="shared" si="66"/>
        <v>0</v>
      </c>
      <c r="BQ51" s="181">
        <f t="shared" si="67"/>
        <v>0</v>
      </c>
      <c r="BR51" s="379">
        <f t="shared" si="55"/>
        <v>0.5</v>
      </c>
      <c r="BS51" s="179">
        <f t="shared" si="68"/>
        <v>0</v>
      </c>
      <c r="BT51" s="180">
        <f t="shared" si="69"/>
        <v>0</v>
      </c>
      <c r="BU51" s="181">
        <f t="shared" si="70"/>
        <v>0</v>
      </c>
      <c r="BV51" s="182">
        <f t="shared" si="56"/>
        <v>0</v>
      </c>
      <c r="BW51" s="175">
        <f t="shared" si="71"/>
        <v>0</v>
      </c>
      <c r="BX51" s="176">
        <f t="shared" si="57"/>
        <v>0</v>
      </c>
      <c r="BY51" s="193">
        <f t="shared" si="58"/>
        <v>0</v>
      </c>
      <c r="BZ51" s="194">
        <f t="shared" si="59"/>
        <v>0</v>
      </c>
      <c r="CA51" s="179">
        <f t="shared" si="72"/>
        <v>0</v>
      </c>
      <c r="CB51" s="180">
        <f t="shared" si="73"/>
        <v>0</v>
      </c>
      <c r="CC51" s="180">
        <f t="shared" si="74"/>
        <v>0</v>
      </c>
      <c r="CD51" s="180">
        <f t="shared" si="75"/>
        <v>0</v>
      </c>
      <c r="CE51" s="180">
        <f t="shared" si="76"/>
        <v>0</v>
      </c>
      <c r="CF51" s="180">
        <f t="shared" si="77"/>
        <v>0</v>
      </c>
      <c r="CG51" s="181">
        <f t="shared" si="78"/>
        <v>0</v>
      </c>
      <c r="CH51" s="195">
        <f t="shared" si="60"/>
        <v>0</v>
      </c>
      <c r="CI51" s="183"/>
      <c r="CJ51" s="184"/>
      <c r="CK51" s="184"/>
      <c r="CL51" s="174">
        <f t="shared" si="61"/>
        <v>0.5</v>
      </c>
      <c r="CM51" s="227"/>
      <c r="CN51" s="354"/>
      <c r="CO51" s="418">
        <v>2</v>
      </c>
      <c r="CP51" s="424">
        <v>24</v>
      </c>
    </row>
    <row r="52" spans="1:94" ht="20.100000000000001" customHeight="1" thickBot="1" x14ac:dyDescent="0.3">
      <c r="A52" s="600" t="s">
        <v>127</v>
      </c>
      <c r="B52" s="605" t="s">
        <v>134</v>
      </c>
      <c r="C52" s="25" t="s">
        <v>3</v>
      </c>
      <c r="D52" s="412" t="s">
        <v>25</v>
      </c>
      <c r="E52" s="475"/>
      <c r="F52" s="475"/>
      <c r="G52" s="909" t="s">
        <v>49</v>
      </c>
      <c r="H52" s="412" t="s">
        <v>25</v>
      </c>
      <c r="I52" s="441" t="s">
        <v>49</v>
      </c>
      <c r="J52" s="476"/>
      <c r="K52" s="412" t="s">
        <v>24</v>
      </c>
      <c r="L52" s="412" t="s">
        <v>25</v>
      </c>
      <c r="M52" s="475" t="s">
        <v>49</v>
      </c>
      <c r="N52" s="475"/>
      <c r="O52" s="412" t="s">
        <v>24</v>
      </c>
      <c r="P52" s="429" t="s">
        <v>26</v>
      </c>
      <c r="Q52" s="476"/>
      <c r="R52" s="550"/>
      <c r="S52" s="1187" t="s">
        <v>25</v>
      </c>
      <c r="T52" s="476" t="s">
        <v>27</v>
      </c>
      <c r="U52" s="432"/>
      <c r="V52" s="956" t="s">
        <v>24</v>
      </c>
      <c r="W52" s="412" t="s">
        <v>25</v>
      </c>
      <c r="X52" s="475"/>
      <c r="Y52" s="475"/>
      <c r="Z52" s="429" t="s">
        <v>27</v>
      </c>
      <c r="AA52" s="434" t="s">
        <v>25</v>
      </c>
      <c r="AB52" s="432" t="s">
        <v>57</v>
      </c>
      <c r="AC52" s="432"/>
      <c r="AD52" s="412" t="s">
        <v>24</v>
      </c>
      <c r="AE52" s="412" t="s">
        <v>24</v>
      </c>
      <c r="AF52" s="427"/>
      <c r="AG52" s="480"/>
      <c r="AH52" s="1156" t="s">
        <v>24</v>
      </c>
      <c r="AI52" s="1222"/>
      <c r="AJ52" s="998">
        <f>COUNTIF($D52:AH52,"D")</f>
        <v>6</v>
      </c>
      <c r="AK52" s="999">
        <f t="shared" si="79"/>
        <v>6</v>
      </c>
      <c r="AL52" s="999">
        <f t="shared" si="80"/>
        <v>1</v>
      </c>
      <c r="AM52" s="999">
        <f t="shared" si="81"/>
        <v>2</v>
      </c>
      <c r="AN52" s="999">
        <f t="shared" si="82"/>
        <v>0</v>
      </c>
      <c r="AO52" s="999">
        <f t="shared" si="83"/>
        <v>0</v>
      </c>
      <c r="AP52" s="999">
        <f t="shared" si="84"/>
        <v>0</v>
      </c>
      <c r="AQ52" s="999">
        <f t="shared" si="85"/>
        <v>0</v>
      </c>
      <c r="AR52" s="999">
        <f t="shared" si="86"/>
        <v>0</v>
      </c>
      <c r="AS52" s="999">
        <f t="shared" si="87"/>
        <v>0</v>
      </c>
      <c r="AT52" s="999">
        <f t="shared" si="88"/>
        <v>0</v>
      </c>
      <c r="AU52" s="999">
        <f t="shared" si="89"/>
        <v>0</v>
      </c>
      <c r="AV52" s="999">
        <f t="shared" si="90"/>
        <v>0</v>
      </c>
      <c r="AW52" s="999">
        <f t="shared" si="91"/>
        <v>0</v>
      </c>
      <c r="AX52" s="999">
        <f t="shared" si="92"/>
        <v>0</v>
      </c>
      <c r="AY52" s="999">
        <f t="shared" si="93"/>
        <v>0</v>
      </c>
      <c r="AZ52" s="999">
        <f t="shared" si="94"/>
        <v>0</v>
      </c>
      <c r="BA52" s="999">
        <f t="shared" si="95"/>
        <v>0</v>
      </c>
      <c r="BB52" s="181">
        <f t="shared" si="48"/>
        <v>15</v>
      </c>
      <c r="BC52" s="343"/>
      <c r="BD52" s="1002">
        <f t="shared" si="49"/>
        <v>7.5</v>
      </c>
      <c r="BE52" s="342"/>
      <c r="BF52" s="339"/>
      <c r="BG52" s="175">
        <f t="shared" si="50"/>
        <v>1</v>
      </c>
      <c r="BH52" s="176">
        <f t="shared" si="51"/>
        <v>0.5</v>
      </c>
      <c r="BI52" s="177">
        <f t="shared" si="52"/>
        <v>4.1666666666666664E-2</v>
      </c>
      <c r="BJ52" s="178">
        <f t="shared" si="53"/>
        <v>0.45833333333333331</v>
      </c>
      <c r="BK52" s="179">
        <f t="shared" si="54"/>
        <v>0</v>
      </c>
      <c r="BL52" s="180">
        <f t="shared" si="62"/>
        <v>3</v>
      </c>
      <c r="BM52" s="180">
        <f t="shared" si="63"/>
        <v>0</v>
      </c>
      <c r="BN52" s="180">
        <f t="shared" si="64"/>
        <v>0</v>
      </c>
      <c r="BO52" s="180">
        <f t="shared" si="65"/>
        <v>0</v>
      </c>
      <c r="BP52" s="180">
        <f t="shared" si="66"/>
        <v>0</v>
      </c>
      <c r="BQ52" s="181">
        <f t="shared" si="67"/>
        <v>0</v>
      </c>
      <c r="BR52" s="379">
        <f t="shared" si="55"/>
        <v>1.5</v>
      </c>
      <c r="BS52" s="179">
        <f t="shared" si="68"/>
        <v>0</v>
      </c>
      <c r="BT52" s="180">
        <f t="shared" si="69"/>
        <v>0</v>
      </c>
      <c r="BU52" s="181">
        <f t="shared" si="70"/>
        <v>0</v>
      </c>
      <c r="BV52" s="182">
        <f t="shared" si="56"/>
        <v>0</v>
      </c>
      <c r="BW52" s="175">
        <f t="shared" si="71"/>
        <v>0</v>
      </c>
      <c r="BX52" s="176">
        <f t="shared" si="57"/>
        <v>0</v>
      </c>
      <c r="BY52" s="193">
        <f t="shared" si="58"/>
        <v>0</v>
      </c>
      <c r="BZ52" s="194">
        <f t="shared" si="59"/>
        <v>0</v>
      </c>
      <c r="CA52" s="179">
        <f t="shared" si="72"/>
        <v>0</v>
      </c>
      <c r="CB52" s="180">
        <f t="shared" si="73"/>
        <v>0</v>
      </c>
      <c r="CC52" s="180">
        <f t="shared" si="74"/>
        <v>0</v>
      </c>
      <c r="CD52" s="180">
        <f t="shared" si="75"/>
        <v>0</v>
      </c>
      <c r="CE52" s="180">
        <f t="shared" si="76"/>
        <v>0</v>
      </c>
      <c r="CF52" s="180">
        <f t="shared" si="77"/>
        <v>0</v>
      </c>
      <c r="CG52" s="181">
        <f t="shared" si="78"/>
        <v>0</v>
      </c>
      <c r="CH52" s="195">
        <f t="shared" si="60"/>
        <v>0</v>
      </c>
      <c r="CI52" s="183"/>
      <c r="CJ52" s="184"/>
      <c r="CK52" s="184"/>
      <c r="CL52" s="174">
        <f t="shared" si="61"/>
        <v>2</v>
      </c>
      <c r="CM52" s="227"/>
      <c r="CN52" s="354"/>
      <c r="CO52" s="418">
        <v>7</v>
      </c>
      <c r="CP52" s="424">
        <v>84</v>
      </c>
    </row>
    <row r="53" spans="1:94" s="333" customFormat="1" ht="20.100000000000001" customHeight="1" thickBot="1" x14ac:dyDescent="0.3">
      <c r="A53" s="600" t="s">
        <v>129</v>
      </c>
      <c r="B53" s="605" t="s">
        <v>137</v>
      </c>
      <c r="C53" s="25" t="s">
        <v>3</v>
      </c>
      <c r="D53" s="412" t="s">
        <v>25</v>
      </c>
      <c r="E53" s="475"/>
      <c r="F53" s="475"/>
      <c r="G53" s="412" t="s">
        <v>25</v>
      </c>
      <c r="H53" s="412" t="s">
        <v>25</v>
      </c>
      <c r="I53" s="441"/>
      <c r="J53" s="476" t="s">
        <v>48</v>
      </c>
      <c r="K53" s="412" t="s">
        <v>25</v>
      </c>
      <c r="L53" s="412" t="s">
        <v>25</v>
      </c>
      <c r="M53" s="402" t="s">
        <v>49</v>
      </c>
      <c r="N53" s="475"/>
      <c r="O53" s="412" t="s">
        <v>27</v>
      </c>
      <c r="P53" s="429" t="s">
        <v>25</v>
      </c>
      <c r="Q53" s="476"/>
      <c r="R53" s="550"/>
      <c r="S53" s="1187" t="s">
        <v>26</v>
      </c>
      <c r="T53" s="476"/>
      <c r="U53" s="432"/>
      <c r="V53" s="956" t="s">
        <v>24</v>
      </c>
      <c r="W53" s="412" t="s">
        <v>25</v>
      </c>
      <c r="X53" s="402" t="s">
        <v>57</v>
      </c>
      <c r="Y53" s="402" t="s">
        <v>51</v>
      </c>
      <c r="Z53" s="429" t="s">
        <v>27</v>
      </c>
      <c r="AA53" s="434" t="s">
        <v>25</v>
      </c>
      <c r="AB53" s="432"/>
      <c r="AC53" s="432" t="s">
        <v>61</v>
      </c>
      <c r="AD53" s="412" t="s">
        <v>24</v>
      </c>
      <c r="AE53" s="412" t="s">
        <v>24</v>
      </c>
      <c r="AF53" s="427"/>
      <c r="AG53" s="480"/>
      <c r="AH53" s="1156" t="s">
        <v>24</v>
      </c>
      <c r="AI53" s="1222"/>
      <c r="AJ53" s="998">
        <f>COUNTIF($D53:AH53,"D")</f>
        <v>4</v>
      </c>
      <c r="AK53" s="999">
        <f t="shared" si="79"/>
        <v>8</v>
      </c>
      <c r="AL53" s="999">
        <f t="shared" si="80"/>
        <v>1</v>
      </c>
      <c r="AM53" s="999">
        <f t="shared" si="81"/>
        <v>2</v>
      </c>
      <c r="AN53" s="999">
        <f t="shared" si="82"/>
        <v>0</v>
      </c>
      <c r="AO53" s="999">
        <f t="shared" si="83"/>
        <v>0</v>
      </c>
      <c r="AP53" s="999">
        <f t="shared" si="84"/>
        <v>0</v>
      </c>
      <c r="AQ53" s="999">
        <f t="shared" si="85"/>
        <v>0</v>
      </c>
      <c r="AR53" s="999">
        <f t="shared" si="86"/>
        <v>0</v>
      </c>
      <c r="AS53" s="999">
        <f t="shared" si="87"/>
        <v>0</v>
      </c>
      <c r="AT53" s="999">
        <f t="shared" si="88"/>
        <v>0</v>
      </c>
      <c r="AU53" s="999">
        <f t="shared" si="89"/>
        <v>0</v>
      </c>
      <c r="AV53" s="999">
        <f t="shared" si="90"/>
        <v>0</v>
      </c>
      <c r="AW53" s="999">
        <f t="shared" si="91"/>
        <v>0</v>
      </c>
      <c r="AX53" s="999">
        <f t="shared" si="92"/>
        <v>0</v>
      </c>
      <c r="AY53" s="999">
        <f t="shared" si="93"/>
        <v>0</v>
      </c>
      <c r="AZ53" s="999">
        <f t="shared" si="94"/>
        <v>0</v>
      </c>
      <c r="BA53" s="999">
        <f t="shared" si="95"/>
        <v>0</v>
      </c>
      <c r="BB53" s="181">
        <f t="shared" si="48"/>
        <v>15</v>
      </c>
      <c r="BC53" s="343"/>
      <c r="BD53" s="1002">
        <f t="shared" si="49"/>
        <v>7.5</v>
      </c>
      <c r="BE53" s="342"/>
      <c r="BF53" s="339"/>
      <c r="BG53" s="175">
        <f t="shared" si="50"/>
        <v>2</v>
      </c>
      <c r="BH53" s="176">
        <f t="shared" si="51"/>
        <v>1</v>
      </c>
      <c r="BI53" s="177">
        <f t="shared" si="52"/>
        <v>8.3333333333333329E-2</v>
      </c>
      <c r="BJ53" s="178">
        <f t="shared" si="53"/>
        <v>0.91666666666666663</v>
      </c>
      <c r="BK53" s="179">
        <f t="shared" si="54"/>
        <v>1</v>
      </c>
      <c r="BL53" s="180">
        <f t="shared" si="62"/>
        <v>1</v>
      </c>
      <c r="BM53" s="180">
        <f t="shared" si="63"/>
        <v>0</v>
      </c>
      <c r="BN53" s="180">
        <f t="shared" si="64"/>
        <v>1</v>
      </c>
      <c r="BO53" s="180">
        <f t="shared" si="65"/>
        <v>0</v>
      </c>
      <c r="BP53" s="180">
        <f t="shared" si="66"/>
        <v>0</v>
      </c>
      <c r="BQ53" s="181">
        <f t="shared" si="67"/>
        <v>0</v>
      </c>
      <c r="BR53" s="379">
        <f t="shared" si="55"/>
        <v>1.5</v>
      </c>
      <c r="BS53" s="179">
        <f t="shared" si="68"/>
        <v>0</v>
      </c>
      <c r="BT53" s="180">
        <f t="shared" si="69"/>
        <v>0</v>
      </c>
      <c r="BU53" s="181">
        <f t="shared" si="70"/>
        <v>0</v>
      </c>
      <c r="BV53" s="182">
        <f t="shared" si="56"/>
        <v>0</v>
      </c>
      <c r="BW53" s="175">
        <f t="shared" si="71"/>
        <v>0</v>
      </c>
      <c r="BX53" s="176">
        <f t="shared" si="57"/>
        <v>0</v>
      </c>
      <c r="BY53" s="193">
        <f t="shared" si="58"/>
        <v>0</v>
      </c>
      <c r="BZ53" s="194">
        <f t="shared" si="59"/>
        <v>0</v>
      </c>
      <c r="CA53" s="179">
        <f t="shared" si="72"/>
        <v>0</v>
      </c>
      <c r="CB53" s="180">
        <f t="shared" si="73"/>
        <v>0</v>
      </c>
      <c r="CC53" s="180">
        <f t="shared" si="74"/>
        <v>0</v>
      </c>
      <c r="CD53" s="180">
        <f t="shared" si="75"/>
        <v>0</v>
      </c>
      <c r="CE53" s="180">
        <f t="shared" si="76"/>
        <v>0</v>
      </c>
      <c r="CF53" s="180">
        <f t="shared" si="77"/>
        <v>0</v>
      </c>
      <c r="CG53" s="181">
        <f t="shared" si="78"/>
        <v>0</v>
      </c>
      <c r="CH53" s="195">
        <f t="shared" si="60"/>
        <v>0</v>
      </c>
      <c r="CI53" s="183"/>
      <c r="CJ53" s="184"/>
      <c r="CK53" s="184"/>
      <c r="CL53" s="174">
        <f t="shared" si="61"/>
        <v>2.5</v>
      </c>
      <c r="CM53" s="227"/>
      <c r="CN53" s="354"/>
      <c r="CO53" s="418">
        <v>7</v>
      </c>
      <c r="CP53" s="424">
        <v>84</v>
      </c>
    </row>
    <row r="54" spans="1:94" ht="20.100000000000001" customHeight="1" thickBot="1" x14ac:dyDescent="0.3">
      <c r="A54" s="600" t="s">
        <v>131</v>
      </c>
      <c r="B54" s="605" t="s">
        <v>140</v>
      </c>
      <c r="C54" s="25" t="s">
        <v>3</v>
      </c>
      <c r="D54" s="412" t="s">
        <v>25</v>
      </c>
      <c r="E54" s="475"/>
      <c r="F54" s="475"/>
      <c r="G54" s="421" t="s">
        <v>25</v>
      </c>
      <c r="H54" s="421" t="s">
        <v>25</v>
      </c>
      <c r="I54" s="497"/>
      <c r="J54" s="476" t="s">
        <v>48</v>
      </c>
      <c r="K54" s="412" t="s">
        <v>24</v>
      </c>
      <c r="L54" s="412" t="s">
        <v>25</v>
      </c>
      <c r="M54" s="475"/>
      <c r="N54" s="426"/>
      <c r="O54" s="421" t="s">
        <v>24</v>
      </c>
      <c r="P54" s="467" t="s">
        <v>25</v>
      </c>
      <c r="Q54" s="476" t="s">
        <v>57</v>
      </c>
      <c r="R54" s="550"/>
      <c r="S54" s="1188" t="s">
        <v>58</v>
      </c>
      <c r="T54" s="534" t="s">
        <v>61</v>
      </c>
      <c r="U54" s="432"/>
      <c r="V54" s="956" t="s">
        <v>25</v>
      </c>
      <c r="W54" s="412" t="s">
        <v>25</v>
      </c>
      <c r="X54" s="475"/>
      <c r="Y54" s="475"/>
      <c r="Z54" s="429" t="s">
        <v>24</v>
      </c>
      <c r="AA54" s="434" t="s">
        <v>25</v>
      </c>
      <c r="AB54" s="432" t="s">
        <v>57</v>
      </c>
      <c r="AC54" s="432"/>
      <c r="AD54" s="412" t="s">
        <v>24</v>
      </c>
      <c r="AE54" s="412" t="s">
        <v>24</v>
      </c>
      <c r="AF54" s="427"/>
      <c r="AG54" s="480"/>
      <c r="AH54" s="1156" t="s">
        <v>24</v>
      </c>
      <c r="AI54" s="1222"/>
      <c r="AJ54" s="998">
        <f>COUNTIF($D54:AH54,"D")</f>
        <v>6</v>
      </c>
      <c r="AK54" s="999">
        <f t="shared" si="79"/>
        <v>8</v>
      </c>
      <c r="AL54" s="999">
        <f t="shared" si="80"/>
        <v>0</v>
      </c>
      <c r="AM54" s="999">
        <f t="shared" si="81"/>
        <v>0</v>
      </c>
      <c r="AN54" s="999">
        <f t="shared" si="82"/>
        <v>0</v>
      </c>
      <c r="AO54" s="999">
        <f t="shared" si="83"/>
        <v>0</v>
      </c>
      <c r="AP54" s="999">
        <f t="shared" si="84"/>
        <v>0</v>
      </c>
      <c r="AQ54" s="999">
        <f t="shared" si="85"/>
        <v>0</v>
      </c>
      <c r="AR54" s="999">
        <f t="shared" si="86"/>
        <v>0</v>
      </c>
      <c r="AS54" s="999">
        <f t="shared" si="87"/>
        <v>0</v>
      </c>
      <c r="AT54" s="999">
        <f t="shared" si="88"/>
        <v>0</v>
      </c>
      <c r="AU54" s="999">
        <f t="shared" si="89"/>
        <v>0</v>
      </c>
      <c r="AV54" s="999">
        <f t="shared" si="90"/>
        <v>0</v>
      </c>
      <c r="AW54" s="999">
        <f t="shared" si="91"/>
        <v>0</v>
      </c>
      <c r="AX54" s="999">
        <f t="shared" si="92"/>
        <v>0</v>
      </c>
      <c r="AY54" s="999">
        <f t="shared" si="93"/>
        <v>0</v>
      </c>
      <c r="AZ54" s="999">
        <f t="shared" si="94"/>
        <v>0</v>
      </c>
      <c r="BA54" s="999">
        <f t="shared" si="95"/>
        <v>0</v>
      </c>
      <c r="BB54" s="181">
        <f t="shared" si="48"/>
        <v>14</v>
      </c>
      <c r="BC54" s="343"/>
      <c r="BD54" s="1002">
        <f t="shared" si="49"/>
        <v>7</v>
      </c>
      <c r="BE54" s="342"/>
      <c r="BF54" s="339"/>
      <c r="BG54" s="175">
        <f t="shared" si="50"/>
        <v>3</v>
      </c>
      <c r="BH54" s="176">
        <f t="shared" si="51"/>
        <v>1.5</v>
      </c>
      <c r="BI54" s="177">
        <f t="shared" si="52"/>
        <v>0.125</v>
      </c>
      <c r="BJ54" s="178">
        <f t="shared" si="53"/>
        <v>1.375</v>
      </c>
      <c r="BK54" s="179">
        <f t="shared" si="54"/>
        <v>1</v>
      </c>
      <c r="BL54" s="180">
        <f t="shared" ref="BL54:BL75" si="96">COUNTIF($D54:$AH54,"NTS5S")</f>
        <v>0</v>
      </c>
      <c r="BM54" s="180">
        <f t="shared" ref="BM54:BM75" si="97">COUNTIF($D54:$AH54,"DTSDS")</f>
        <v>0</v>
      </c>
      <c r="BN54" s="180">
        <f t="shared" ref="BN54:BN75" si="98">COUNTIF($D54:$AH54,"NTSDS")</f>
        <v>0</v>
      </c>
      <c r="BO54" s="180">
        <f t="shared" ref="BO54:BO75" si="99">COUNTIF($D54:$AH54,"NTSAF")</f>
        <v>0</v>
      </c>
      <c r="BP54" s="180">
        <f t="shared" ref="BP54:BP75" si="100">COUNTIF($D54:$AH54,"DTSF")</f>
        <v>0</v>
      </c>
      <c r="BQ54" s="181">
        <f t="shared" ref="BQ54:BQ75" si="101">COUNTIF($D54:$AH54,"NTSF")</f>
        <v>0</v>
      </c>
      <c r="BR54" s="379">
        <f t="shared" si="55"/>
        <v>0.5</v>
      </c>
      <c r="BS54" s="179">
        <f t="shared" ref="BS54:BS75" si="102">COUNTIF($D54:$AH54,"NAF")+$BS$8</f>
        <v>0</v>
      </c>
      <c r="BT54" s="180">
        <f t="shared" ref="BT54:BT75" si="103">COUNTIF($D54:$AH54,"DF")</f>
        <v>0</v>
      </c>
      <c r="BU54" s="181">
        <f t="shared" ref="BU54:BU75" si="104">COUNTIF($D54:$AH54,"NF")</f>
        <v>0</v>
      </c>
      <c r="BV54" s="182">
        <f t="shared" si="56"/>
        <v>0</v>
      </c>
      <c r="BW54" s="175">
        <f t="shared" ref="BW54:BW75" si="105">COUNTIF($D54:$AH54,"DTS1")+COUNTIF($D54:$AH54,"NTS1")</f>
        <v>0</v>
      </c>
      <c r="BX54" s="176">
        <f t="shared" si="57"/>
        <v>0</v>
      </c>
      <c r="BY54" s="193">
        <f t="shared" si="58"/>
        <v>0</v>
      </c>
      <c r="BZ54" s="194">
        <f t="shared" si="59"/>
        <v>0</v>
      </c>
      <c r="CA54" s="179">
        <f t="shared" ref="CA54:CA75" si="106">COUNTIF($D54:$AH54,"DTS5S1")</f>
        <v>0</v>
      </c>
      <c r="CB54" s="180">
        <f t="shared" ref="CB54:CB75" si="107">COUNTIF($D54:$AH54,"NTS5S1")</f>
        <v>0</v>
      </c>
      <c r="CC54" s="180">
        <f t="shared" ref="CC54:CC75" si="108">COUNTIF($D54:$AH54,"DTSDS1")</f>
        <v>0</v>
      </c>
      <c r="CD54" s="180">
        <f t="shared" ref="CD54:CD75" si="109">COUNTIF($D54:$AH54,"NTSDS1")</f>
        <v>0</v>
      </c>
      <c r="CE54" s="180">
        <f t="shared" ref="CE54:CE75" si="110">COUNTIF($D54:$AH54,"NTSAF1")</f>
        <v>0</v>
      </c>
      <c r="CF54" s="180">
        <f t="shared" ref="CF54:CF75" si="111">COUNTIF($D54:$AH54,"DTSF1")</f>
        <v>0</v>
      </c>
      <c r="CG54" s="181">
        <f t="shared" ref="CG54:CG75" si="112">COUNTIF($D54:$AH54,"NTSF1")</f>
        <v>0</v>
      </c>
      <c r="CH54" s="195">
        <f t="shared" si="60"/>
        <v>0</v>
      </c>
      <c r="CI54" s="183"/>
      <c r="CJ54" s="184"/>
      <c r="CK54" s="184"/>
      <c r="CL54" s="174">
        <f t="shared" si="61"/>
        <v>2</v>
      </c>
      <c r="CM54" s="227"/>
      <c r="CN54" s="354"/>
      <c r="CO54" s="418">
        <v>8</v>
      </c>
      <c r="CP54" s="424">
        <v>96</v>
      </c>
    </row>
    <row r="55" spans="1:94" ht="20.100000000000001" customHeight="1" thickBot="1" x14ac:dyDescent="0.3">
      <c r="A55" s="600" t="s">
        <v>133</v>
      </c>
      <c r="B55" s="605" t="s">
        <v>141</v>
      </c>
      <c r="C55" s="25" t="s">
        <v>3</v>
      </c>
      <c r="D55" s="412" t="s">
        <v>25</v>
      </c>
      <c r="E55" s="475"/>
      <c r="F55" s="475"/>
      <c r="G55" s="412" t="s">
        <v>25</v>
      </c>
      <c r="H55" s="412" t="s">
        <v>25</v>
      </c>
      <c r="I55" s="441"/>
      <c r="J55" s="476" t="s">
        <v>48</v>
      </c>
      <c r="K55" s="412" t="s">
        <v>25</v>
      </c>
      <c r="L55" s="412" t="s">
        <v>25</v>
      </c>
      <c r="M55" s="475"/>
      <c r="N55" s="475"/>
      <c r="O55" s="412" t="s">
        <v>24</v>
      </c>
      <c r="P55" s="429" t="s">
        <v>25</v>
      </c>
      <c r="Q55" s="476"/>
      <c r="R55" s="550"/>
      <c r="S55" s="1187" t="s">
        <v>31</v>
      </c>
      <c r="T55" s="476" t="s">
        <v>27</v>
      </c>
      <c r="U55" s="432"/>
      <c r="V55" s="956" t="s">
        <v>24</v>
      </c>
      <c r="W55" s="412" t="s">
        <v>25</v>
      </c>
      <c r="X55" s="475"/>
      <c r="Y55" s="475"/>
      <c r="Z55" s="429" t="s">
        <v>24</v>
      </c>
      <c r="AA55" s="434" t="s">
        <v>25</v>
      </c>
      <c r="AB55" s="432" t="s">
        <v>57</v>
      </c>
      <c r="AC55" s="432"/>
      <c r="AD55" s="412" t="s">
        <v>24</v>
      </c>
      <c r="AE55" s="412" t="s">
        <v>27</v>
      </c>
      <c r="AF55" s="427" t="s">
        <v>27</v>
      </c>
      <c r="AG55" s="480"/>
      <c r="AH55" s="1156" t="s">
        <v>24</v>
      </c>
      <c r="AI55" s="1222"/>
      <c r="AJ55" s="998">
        <f>COUNTIF($D55:AH55,"D")</f>
        <v>5</v>
      </c>
      <c r="AK55" s="999">
        <f t="shared" si="79"/>
        <v>8</v>
      </c>
      <c r="AL55" s="999">
        <f t="shared" si="80"/>
        <v>0</v>
      </c>
      <c r="AM55" s="999">
        <f t="shared" si="81"/>
        <v>3</v>
      </c>
      <c r="AN55" s="999">
        <f t="shared" si="82"/>
        <v>0</v>
      </c>
      <c r="AO55" s="999">
        <f t="shared" si="83"/>
        <v>0</v>
      </c>
      <c r="AP55" s="999">
        <f t="shared" si="84"/>
        <v>0</v>
      </c>
      <c r="AQ55" s="999">
        <f t="shared" si="85"/>
        <v>1</v>
      </c>
      <c r="AR55" s="999">
        <f t="shared" si="86"/>
        <v>0</v>
      </c>
      <c r="AS55" s="999">
        <f t="shared" si="87"/>
        <v>0</v>
      </c>
      <c r="AT55" s="999">
        <f t="shared" si="88"/>
        <v>0</v>
      </c>
      <c r="AU55" s="999">
        <f t="shared" si="89"/>
        <v>0</v>
      </c>
      <c r="AV55" s="999">
        <f t="shared" si="90"/>
        <v>0</v>
      </c>
      <c r="AW55" s="999">
        <f t="shared" si="91"/>
        <v>0</v>
      </c>
      <c r="AX55" s="999">
        <f t="shared" si="92"/>
        <v>0</v>
      </c>
      <c r="AY55" s="999">
        <f t="shared" si="93"/>
        <v>0</v>
      </c>
      <c r="AZ55" s="999">
        <f t="shared" si="94"/>
        <v>0</v>
      </c>
      <c r="BA55" s="999">
        <f t="shared" si="95"/>
        <v>0</v>
      </c>
      <c r="BB55" s="181">
        <f t="shared" si="48"/>
        <v>16</v>
      </c>
      <c r="BC55" s="343"/>
      <c r="BD55" s="1002">
        <f t="shared" si="49"/>
        <v>8</v>
      </c>
      <c r="BE55" s="342"/>
      <c r="BF55" s="339"/>
      <c r="BG55" s="175">
        <f t="shared" si="50"/>
        <v>1</v>
      </c>
      <c r="BH55" s="176">
        <f t="shared" si="51"/>
        <v>0.5</v>
      </c>
      <c r="BI55" s="177">
        <f t="shared" si="52"/>
        <v>4.1666666666666664E-2</v>
      </c>
      <c r="BJ55" s="178">
        <f t="shared" si="53"/>
        <v>0.45833333333333331</v>
      </c>
      <c r="BK55" s="179">
        <f t="shared" si="54"/>
        <v>1</v>
      </c>
      <c r="BL55" s="180">
        <f t="shared" si="96"/>
        <v>0</v>
      </c>
      <c r="BM55" s="180">
        <f t="shared" si="97"/>
        <v>0</v>
      </c>
      <c r="BN55" s="180">
        <f t="shared" si="98"/>
        <v>0</v>
      </c>
      <c r="BO55" s="180">
        <f t="shared" si="99"/>
        <v>0</v>
      </c>
      <c r="BP55" s="180">
        <f t="shared" si="100"/>
        <v>0</v>
      </c>
      <c r="BQ55" s="181">
        <f t="shared" si="101"/>
        <v>0</v>
      </c>
      <c r="BR55" s="379">
        <f t="shared" si="55"/>
        <v>0.5</v>
      </c>
      <c r="BS55" s="179">
        <f t="shared" si="102"/>
        <v>0</v>
      </c>
      <c r="BT55" s="180">
        <f t="shared" si="103"/>
        <v>0</v>
      </c>
      <c r="BU55" s="181">
        <f t="shared" si="104"/>
        <v>0</v>
      </c>
      <c r="BV55" s="182">
        <f t="shared" si="56"/>
        <v>0</v>
      </c>
      <c r="BW55" s="175">
        <f t="shared" si="105"/>
        <v>0</v>
      </c>
      <c r="BX55" s="176">
        <f t="shared" si="57"/>
        <v>0</v>
      </c>
      <c r="BY55" s="193">
        <f t="shared" si="58"/>
        <v>0</v>
      </c>
      <c r="BZ55" s="194">
        <f t="shared" si="59"/>
        <v>0</v>
      </c>
      <c r="CA55" s="179">
        <f t="shared" si="106"/>
        <v>0</v>
      </c>
      <c r="CB55" s="180">
        <f t="shared" si="107"/>
        <v>0</v>
      </c>
      <c r="CC55" s="180">
        <f t="shared" si="108"/>
        <v>0</v>
      </c>
      <c r="CD55" s="180">
        <f t="shared" si="109"/>
        <v>0</v>
      </c>
      <c r="CE55" s="180">
        <f t="shared" si="110"/>
        <v>0</v>
      </c>
      <c r="CF55" s="180">
        <f t="shared" si="111"/>
        <v>0</v>
      </c>
      <c r="CG55" s="181">
        <f t="shared" si="112"/>
        <v>0</v>
      </c>
      <c r="CH55" s="195">
        <f t="shared" si="60"/>
        <v>0</v>
      </c>
      <c r="CI55" s="183"/>
      <c r="CJ55" s="184"/>
      <c r="CK55" s="184"/>
      <c r="CL55" s="174">
        <f t="shared" si="61"/>
        <v>1</v>
      </c>
      <c r="CM55" s="227"/>
      <c r="CN55" s="354"/>
      <c r="CO55" s="418">
        <v>3</v>
      </c>
      <c r="CP55" s="424">
        <v>48</v>
      </c>
    </row>
    <row r="56" spans="1:94" ht="20.100000000000001" customHeight="1" thickBot="1" x14ac:dyDescent="0.3">
      <c r="A56" s="600" t="s">
        <v>136</v>
      </c>
      <c r="B56" s="605" t="s">
        <v>296</v>
      </c>
      <c r="C56" s="25" t="s">
        <v>3</v>
      </c>
      <c r="D56" s="410" t="s">
        <v>32</v>
      </c>
      <c r="E56" s="470" t="s">
        <v>350</v>
      </c>
      <c r="F56" s="470" t="s">
        <v>351</v>
      </c>
      <c r="G56" s="410" t="s">
        <v>32</v>
      </c>
      <c r="H56" s="410" t="s">
        <v>32</v>
      </c>
      <c r="I56" s="495" t="s">
        <v>32</v>
      </c>
      <c r="J56" s="472" t="s">
        <v>32</v>
      </c>
      <c r="K56" s="410" t="s">
        <v>32</v>
      </c>
      <c r="L56" s="410" t="s">
        <v>32</v>
      </c>
      <c r="M56" s="470" t="s">
        <v>350</v>
      </c>
      <c r="N56" s="470" t="s">
        <v>351</v>
      </c>
      <c r="O56" s="410" t="s">
        <v>32</v>
      </c>
      <c r="P56" s="417" t="s">
        <v>32</v>
      </c>
      <c r="Q56" s="428" t="s">
        <v>32</v>
      </c>
      <c r="R56" s="871" t="s">
        <v>32</v>
      </c>
      <c r="S56" s="1183" t="s">
        <v>25</v>
      </c>
      <c r="T56" s="473"/>
      <c r="U56" s="479"/>
      <c r="V56" s="954" t="s">
        <v>27</v>
      </c>
      <c r="W56" s="409" t="s">
        <v>25</v>
      </c>
      <c r="X56" s="471"/>
      <c r="Y56" s="471"/>
      <c r="Z56" s="414" t="s">
        <v>24</v>
      </c>
      <c r="AA56" s="433" t="s">
        <v>25</v>
      </c>
      <c r="AB56" s="479" t="s">
        <v>57</v>
      </c>
      <c r="AC56" s="479"/>
      <c r="AD56" s="409" t="s">
        <v>24</v>
      </c>
      <c r="AE56" s="409" t="s">
        <v>24</v>
      </c>
      <c r="AF56" s="493"/>
      <c r="AG56" s="477"/>
      <c r="AH56" s="1153" t="s">
        <v>24</v>
      </c>
      <c r="AI56" s="1220"/>
      <c r="AJ56" s="998">
        <f>COUNTIF($D56:AH56,"D")</f>
        <v>4</v>
      </c>
      <c r="AK56" s="999">
        <f t="shared" si="79"/>
        <v>3</v>
      </c>
      <c r="AL56" s="999">
        <f t="shared" si="80"/>
        <v>0</v>
      </c>
      <c r="AM56" s="999">
        <f t="shared" si="81"/>
        <v>1</v>
      </c>
      <c r="AN56" s="999">
        <f t="shared" si="82"/>
        <v>0</v>
      </c>
      <c r="AO56" s="999">
        <f t="shared" si="83"/>
        <v>0</v>
      </c>
      <c r="AP56" s="999">
        <f t="shared" si="84"/>
        <v>0</v>
      </c>
      <c r="AQ56" s="999">
        <f t="shared" si="85"/>
        <v>0</v>
      </c>
      <c r="AR56" s="999">
        <f t="shared" si="86"/>
        <v>11</v>
      </c>
      <c r="AS56" s="999">
        <f t="shared" si="87"/>
        <v>0</v>
      </c>
      <c r="AT56" s="999">
        <f t="shared" si="88"/>
        <v>0</v>
      </c>
      <c r="AU56" s="999">
        <f t="shared" si="89"/>
        <v>0</v>
      </c>
      <c r="AV56" s="999">
        <f t="shared" si="90"/>
        <v>0</v>
      </c>
      <c r="AW56" s="999">
        <f t="shared" si="91"/>
        <v>0</v>
      </c>
      <c r="AX56" s="999">
        <f t="shared" si="92"/>
        <v>0</v>
      </c>
      <c r="AY56" s="999">
        <f t="shared" si="93"/>
        <v>0</v>
      </c>
      <c r="AZ56" s="999">
        <f t="shared" si="94"/>
        <v>0</v>
      </c>
      <c r="BA56" s="999">
        <f t="shared" si="95"/>
        <v>0</v>
      </c>
      <c r="BB56" s="181">
        <f t="shared" si="48"/>
        <v>19</v>
      </c>
      <c r="BC56" s="343"/>
      <c r="BD56" s="1002">
        <f t="shared" si="49"/>
        <v>4</v>
      </c>
      <c r="BE56" s="342"/>
      <c r="BF56" s="339"/>
      <c r="BG56" s="175">
        <f t="shared" si="50"/>
        <v>1</v>
      </c>
      <c r="BH56" s="176">
        <f t="shared" si="51"/>
        <v>0.5</v>
      </c>
      <c r="BI56" s="177">
        <f t="shared" si="52"/>
        <v>4.1666666666666664E-2</v>
      </c>
      <c r="BJ56" s="178">
        <f t="shared" si="53"/>
        <v>0.45833333333333331</v>
      </c>
      <c r="BK56" s="179">
        <f t="shared" si="54"/>
        <v>0</v>
      </c>
      <c r="BL56" s="180">
        <f t="shared" si="96"/>
        <v>0</v>
      </c>
      <c r="BM56" s="180">
        <f t="shared" si="97"/>
        <v>0</v>
      </c>
      <c r="BN56" s="180">
        <f t="shared" si="98"/>
        <v>0</v>
      </c>
      <c r="BO56" s="180">
        <f t="shared" si="99"/>
        <v>0</v>
      </c>
      <c r="BP56" s="180">
        <f t="shared" si="100"/>
        <v>0</v>
      </c>
      <c r="BQ56" s="181">
        <f t="shared" si="101"/>
        <v>0</v>
      </c>
      <c r="BR56" s="379">
        <f t="shared" si="55"/>
        <v>0</v>
      </c>
      <c r="BS56" s="179">
        <f t="shared" si="102"/>
        <v>0</v>
      </c>
      <c r="BT56" s="180">
        <f t="shared" si="103"/>
        <v>0</v>
      </c>
      <c r="BU56" s="181">
        <f t="shared" si="104"/>
        <v>0</v>
      </c>
      <c r="BV56" s="182">
        <f t="shared" si="56"/>
        <v>0</v>
      </c>
      <c r="BW56" s="175">
        <f t="shared" si="105"/>
        <v>0</v>
      </c>
      <c r="BX56" s="176">
        <f t="shared" si="57"/>
        <v>0</v>
      </c>
      <c r="BY56" s="193">
        <f t="shared" si="58"/>
        <v>0</v>
      </c>
      <c r="BZ56" s="194">
        <f t="shared" si="59"/>
        <v>0</v>
      </c>
      <c r="CA56" s="179">
        <f t="shared" si="106"/>
        <v>0</v>
      </c>
      <c r="CB56" s="180">
        <f t="shared" si="107"/>
        <v>0</v>
      </c>
      <c r="CC56" s="180">
        <f t="shared" si="108"/>
        <v>0</v>
      </c>
      <c r="CD56" s="180">
        <f t="shared" si="109"/>
        <v>0</v>
      </c>
      <c r="CE56" s="180">
        <f t="shared" si="110"/>
        <v>0</v>
      </c>
      <c r="CF56" s="180">
        <f t="shared" si="111"/>
        <v>0</v>
      </c>
      <c r="CG56" s="181">
        <f t="shared" si="112"/>
        <v>0</v>
      </c>
      <c r="CH56" s="195">
        <f t="shared" si="60"/>
        <v>0</v>
      </c>
      <c r="CI56" s="183"/>
      <c r="CJ56" s="184"/>
      <c r="CK56" s="184"/>
      <c r="CL56" s="174">
        <f t="shared" si="61"/>
        <v>0.5</v>
      </c>
      <c r="CM56" s="227"/>
      <c r="CN56" s="354"/>
      <c r="CO56" s="418">
        <v>2</v>
      </c>
      <c r="CP56" s="424">
        <v>24</v>
      </c>
    </row>
    <row r="57" spans="1:94" ht="20.100000000000001" customHeight="1" thickBot="1" x14ac:dyDescent="0.3">
      <c r="A57" s="600" t="s">
        <v>138</v>
      </c>
      <c r="B57" s="605" t="s">
        <v>333</v>
      </c>
      <c r="C57" s="25" t="s">
        <v>3</v>
      </c>
      <c r="D57" s="409" t="s">
        <v>26</v>
      </c>
      <c r="E57" s="471"/>
      <c r="F57" s="471"/>
      <c r="G57" s="409" t="s">
        <v>25</v>
      </c>
      <c r="H57" s="409" t="s">
        <v>25</v>
      </c>
      <c r="I57" s="478"/>
      <c r="J57" s="473" t="s">
        <v>48</v>
      </c>
      <c r="K57" s="409" t="s">
        <v>24</v>
      </c>
      <c r="L57" s="409" t="s">
        <v>26</v>
      </c>
      <c r="M57" s="471"/>
      <c r="N57" s="471"/>
      <c r="O57" s="409" t="s">
        <v>24</v>
      </c>
      <c r="P57" s="414" t="s">
        <v>25</v>
      </c>
      <c r="Q57" s="473"/>
      <c r="R57" s="549" t="s">
        <v>26</v>
      </c>
      <c r="S57" s="1183" t="s">
        <v>25</v>
      </c>
      <c r="T57" s="473"/>
      <c r="U57" s="479"/>
      <c r="V57" s="954" t="s">
        <v>24</v>
      </c>
      <c r="W57" s="409" t="s">
        <v>26</v>
      </c>
      <c r="X57" s="471" t="s">
        <v>26</v>
      </c>
      <c r="Y57" s="471"/>
      <c r="Z57" s="414" t="s">
        <v>24</v>
      </c>
      <c r="AA57" s="433" t="s">
        <v>25</v>
      </c>
      <c r="AB57" s="479" t="s">
        <v>31</v>
      </c>
      <c r="AC57" s="479"/>
      <c r="AD57" s="409" t="s">
        <v>31</v>
      </c>
      <c r="AE57" s="409" t="s">
        <v>31</v>
      </c>
      <c r="AF57" s="493"/>
      <c r="AG57" s="477"/>
      <c r="AH57" s="1153" t="s">
        <v>31</v>
      </c>
      <c r="AI57" s="1220"/>
      <c r="AJ57" s="998">
        <f>COUNTIF($D57:AH57,"D")</f>
        <v>4</v>
      </c>
      <c r="AK57" s="999">
        <f t="shared" si="79"/>
        <v>5</v>
      </c>
      <c r="AL57" s="999">
        <f t="shared" si="80"/>
        <v>5</v>
      </c>
      <c r="AM57" s="999">
        <f t="shared" si="81"/>
        <v>0</v>
      </c>
      <c r="AN57" s="999">
        <f t="shared" si="82"/>
        <v>0</v>
      </c>
      <c r="AO57" s="999">
        <f t="shared" si="83"/>
        <v>0</v>
      </c>
      <c r="AP57" s="999">
        <f t="shared" si="84"/>
        <v>0</v>
      </c>
      <c r="AQ57" s="999">
        <f t="shared" si="85"/>
        <v>4</v>
      </c>
      <c r="AR57" s="999">
        <f t="shared" si="86"/>
        <v>0</v>
      </c>
      <c r="AS57" s="999">
        <f t="shared" si="87"/>
        <v>0</v>
      </c>
      <c r="AT57" s="999">
        <f t="shared" si="88"/>
        <v>0</v>
      </c>
      <c r="AU57" s="999">
        <f t="shared" si="89"/>
        <v>0</v>
      </c>
      <c r="AV57" s="999">
        <f t="shared" si="90"/>
        <v>0</v>
      </c>
      <c r="AW57" s="999">
        <f t="shared" si="91"/>
        <v>0</v>
      </c>
      <c r="AX57" s="999">
        <f t="shared" si="92"/>
        <v>0</v>
      </c>
      <c r="AY57" s="999">
        <f t="shared" si="93"/>
        <v>0</v>
      </c>
      <c r="AZ57" s="999">
        <f t="shared" si="94"/>
        <v>0</v>
      </c>
      <c r="BA57" s="999">
        <f t="shared" si="95"/>
        <v>0</v>
      </c>
      <c r="BB57" s="181">
        <f t="shared" si="48"/>
        <v>14</v>
      </c>
      <c r="BC57" s="343"/>
      <c r="BD57" s="1002">
        <f t="shared" si="49"/>
        <v>7</v>
      </c>
      <c r="BE57" s="342"/>
      <c r="BF57" s="339"/>
      <c r="BG57" s="175">
        <f t="shared" si="50"/>
        <v>0</v>
      </c>
      <c r="BH57" s="176">
        <f t="shared" si="51"/>
        <v>0</v>
      </c>
      <c r="BI57" s="177">
        <f t="shared" si="52"/>
        <v>0</v>
      </c>
      <c r="BJ57" s="178">
        <f t="shared" si="53"/>
        <v>0</v>
      </c>
      <c r="BK57" s="179">
        <f t="shared" si="54"/>
        <v>1</v>
      </c>
      <c r="BL57" s="180">
        <f t="shared" si="96"/>
        <v>0</v>
      </c>
      <c r="BM57" s="180">
        <f t="shared" si="97"/>
        <v>0</v>
      </c>
      <c r="BN57" s="180">
        <f t="shared" si="98"/>
        <v>0</v>
      </c>
      <c r="BO57" s="180">
        <f t="shared" si="99"/>
        <v>0</v>
      </c>
      <c r="BP57" s="180">
        <f t="shared" si="100"/>
        <v>0</v>
      </c>
      <c r="BQ57" s="181">
        <f t="shared" si="101"/>
        <v>0</v>
      </c>
      <c r="BR57" s="379">
        <f t="shared" si="55"/>
        <v>0.5</v>
      </c>
      <c r="BS57" s="179">
        <f t="shared" si="102"/>
        <v>0</v>
      </c>
      <c r="BT57" s="180">
        <f t="shared" si="103"/>
        <v>0</v>
      </c>
      <c r="BU57" s="181">
        <f t="shared" si="104"/>
        <v>0</v>
      </c>
      <c r="BV57" s="182">
        <f t="shared" si="56"/>
        <v>0</v>
      </c>
      <c r="BW57" s="175">
        <f t="shared" si="105"/>
        <v>0</v>
      </c>
      <c r="BX57" s="176">
        <f t="shared" si="57"/>
        <v>0</v>
      </c>
      <c r="BY57" s="193">
        <f t="shared" si="58"/>
        <v>0</v>
      </c>
      <c r="BZ57" s="194">
        <f t="shared" si="59"/>
        <v>0</v>
      </c>
      <c r="CA57" s="179">
        <f t="shared" si="106"/>
        <v>0</v>
      </c>
      <c r="CB57" s="180">
        <f t="shared" si="107"/>
        <v>0</v>
      </c>
      <c r="CC57" s="180">
        <f t="shared" si="108"/>
        <v>0</v>
      </c>
      <c r="CD57" s="180">
        <f t="shared" si="109"/>
        <v>0</v>
      </c>
      <c r="CE57" s="180">
        <f t="shared" si="110"/>
        <v>0</v>
      </c>
      <c r="CF57" s="180">
        <f t="shared" si="111"/>
        <v>0</v>
      </c>
      <c r="CG57" s="181">
        <f t="shared" si="112"/>
        <v>0</v>
      </c>
      <c r="CH57" s="195">
        <f t="shared" si="60"/>
        <v>0</v>
      </c>
      <c r="CI57" s="183"/>
      <c r="CJ57" s="184"/>
      <c r="CK57" s="184"/>
      <c r="CL57" s="174">
        <f t="shared" si="61"/>
        <v>0.5</v>
      </c>
      <c r="CM57" s="227"/>
      <c r="CN57" s="354"/>
      <c r="CO57" s="418">
        <v>2</v>
      </c>
      <c r="CP57" s="424">
        <v>24</v>
      </c>
    </row>
    <row r="58" spans="1:94" ht="20.100000000000001" customHeight="1" thickBot="1" x14ac:dyDescent="0.3">
      <c r="A58" s="600" t="s">
        <v>326</v>
      </c>
      <c r="B58" s="605" t="s">
        <v>334</v>
      </c>
      <c r="C58" s="25" t="s">
        <v>3</v>
      </c>
      <c r="D58" s="409" t="s">
        <v>25</v>
      </c>
      <c r="E58" s="471"/>
      <c r="F58" s="471"/>
      <c r="G58" s="409" t="s">
        <v>26</v>
      </c>
      <c r="H58" s="409" t="s">
        <v>25</v>
      </c>
      <c r="I58" s="478"/>
      <c r="J58" s="473" t="s">
        <v>48</v>
      </c>
      <c r="K58" s="409" t="s">
        <v>24</v>
      </c>
      <c r="L58" s="501" t="s">
        <v>48</v>
      </c>
      <c r="M58" s="406" t="s">
        <v>25</v>
      </c>
      <c r="N58" s="471"/>
      <c r="O58" s="409" t="s">
        <v>24</v>
      </c>
      <c r="P58" s="414" t="s">
        <v>25</v>
      </c>
      <c r="Q58" s="473"/>
      <c r="R58" s="549"/>
      <c r="S58" s="1183" t="s">
        <v>25</v>
      </c>
      <c r="T58" s="473"/>
      <c r="U58" s="479"/>
      <c r="V58" s="954" t="s">
        <v>24</v>
      </c>
      <c r="W58" s="409" t="s">
        <v>25</v>
      </c>
      <c r="X58" s="471"/>
      <c r="Y58" s="471"/>
      <c r="Z58" s="414" t="s">
        <v>24</v>
      </c>
      <c r="AA58" s="433" t="s">
        <v>25</v>
      </c>
      <c r="AB58" s="479" t="s">
        <v>57</v>
      </c>
      <c r="AC58" s="479"/>
      <c r="AD58" s="409" t="s">
        <v>24</v>
      </c>
      <c r="AE58" s="409" t="s">
        <v>24</v>
      </c>
      <c r="AF58" s="493"/>
      <c r="AG58" s="477"/>
      <c r="AH58" s="1153" t="s">
        <v>24</v>
      </c>
      <c r="AI58" s="1220"/>
      <c r="AJ58" s="998">
        <f>COUNTIF($D58:AH58,"D")</f>
        <v>7</v>
      </c>
      <c r="AK58" s="999">
        <f t="shared" si="79"/>
        <v>7</v>
      </c>
      <c r="AL58" s="999">
        <f t="shared" si="80"/>
        <v>1</v>
      </c>
      <c r="AM58" s="999">
        <f t="shared" si="81"/>
        <v>0</v>
      </c>
      <c r="AN58" s="999">
        <f t="shared" si="82"/>
        <v>0</v>
      </c>
      <c r="AO58" s="999">
        <f t="shared" si="83"/>
        <v>0</v>
      </c>
      <c r="AP58" s="999">
        <f t="shared" si="84"/>
        <v>0</v>
      </c>
      <c r="AQ58" s="999">
        <f t="shared" si="85"/>
        <v>0</v>
      </c>
      <c r="AR58" s="999">
        <f t="shared" si="86"/>
        <v>0</v>
      </c>
      <c r="AS58" s="999">
        <f t="shared" si="87"/>
        <v>0</v>
      </c>
      <c r="AT58" s="999">
        <f t="shared" si="88"/>
        <v>0</v>
      </c>
      <c r="AU58" s="999">
        <f t="shared" si="89"/>
        <v>0</v>
      </c>
      <c r="AV58" s="999">
        <f t="shared" si="90"/>
        <v>0</v>
      </c>
      <c r="AW58" s="999">
        <f t="shared" si="91"/>
        <v>0</v>
      </c>
      <c r="AX58" s="999">
        <f t="shared" si="92"/>
        <v>0</v>
      </c>
      <c r="AY58" s="999">
        <f t="shared" si="93"/>
        <v>0</v>
      </c>
      <c r="AZ58" s="999">
        <f t="shared" si="94"/>
        <v>0</v>
      </c>
      <c r="BA58" s="999">
        <f t="shared" si="95"/>
        <v>0</v>
      </c>
      <c r="BB58" s="181">
        <f t="shared" si="48"/>
        <v>15</v>
      </c>
      <c r="BC58" s="343"/>
      <c r="BD58" s="1002">
        <f t="shared" si="49"/>
        <v>7.5</v>
      </c>
      <c r="BE58" s="342"/>
      <c r="BF58" s="339"/>
      <c r="BG58" s="175">
        <f t="shared" si="50"/>
        <v>1</v>
      </c>
      <c r="BH58" s="176">
        <f t="shared" si="51"/>
        <v>0.5</v>
      </c>
      <c r="BI58" s="177">
        <f t="shared" si="52"/>
        <v>4.1666666666666664E-2</v>
      </c>
      <c r="BJ58" s="178">
        <f t="shared" si="53"/>
        <v>0.45833333333333331</v>
      </c>
      <c r="BK58" s="179">
        <f t="shared" si="54"/>
        <v>2</v>
      </c>
      <c r="BL58" s="180">
        <f t="shared" si="96"/>
        <v>0</v>
      </c>
      <c r="BM58" s="180">
        <f t="shared" si="97"/>
        <v>0</v>
      </c>
      <c r="BN58" s="180">
        <f t="shared" si="98"/>
        <v>0</v>
      </c>
      <c r="BO58" s="180">
        <f t="shared" si="99"/>
        <v>0</v>
      </c>
      <c r="BP58" s="180">
        <f t="shared" si="100"/>
        <v>0</v>
      </c>
      <c r="BQ58" s="181">
        <f t="shared" si="101"/>
        <v>0</v>
      </c>
      <c r="BR58" s="379">
        <f t="shared" si="55"/>
        <v>1</v>
      </c>
      <c r="BS58" s="179">
        <f t="shared" si="102"/>
        <v>0</v>
      </c>
      <c r="BT58" s="180">
        <f t="shared" si="103"/>
        <v>0</v>
      </c>
      <c r="BU58" s="181">
        <f t="shared" si="104"/>
        <v>0</v>
      </c>
      <c r="BV58" s="182">
        <f t="shared" si="56"/>
        <v>0</v>
      </c>
      <c r="BW58" s="175">
        <f t="shared" si="105"/>
        <v>0</v>
      </c>
      <c r="BX58" s="176">
        <f t="shared" si="57"/>
        <v>0</v>
      </c>
      <c r="BY58" s="193">
        <f t="shared" si="58"/>
        <v>0</v>
      </c>
      <c r="BZ58" s="194">
        <f t="shared" si="59"/>
        <v>0</v>
      </c>
      <c r="CA58" s="179">
        <f t="shared" si="106"/>
        <v>0</v>
      </c>
      <c r="CB58" s="180">
        <f t="shared" si="107"/>
        <v>0</v>
      </c>
      <c r="CC58" s="180">
        <f t="shared" si="108"/>
        <v>0</v>
      </c>
      <c r="CD58" s="180">
        <f t="shared" si="109"/>
        <v>0</v>
      </c>
      <c r="CE58" s="180">
        <f t="shared" si="110"/>
        <v>0</v>
      </c>
      <c r="CF58" s="180">
        <f t="shared" si="111"/>
        <v>0</v>
      </c>
      <c r="CG58" s="181">
        <f t="shared" si="112"/>
        <v>0</v>
      </c>
      <c r="CH58" s="195">
        <f t="shared" si="60"/>
        <v>0</v>
      </c>
      <c r="CI58" s="183"/>
      <c r="CJ58" s="184"/>
      <c r="CK58" s="184"/>
      <c r="CL58" s="174">
        <f t="shared" si="61"/>
        <v>1.5</v>
      </c>
      <c r="CM58" s="227"/>
      <c r="CN58" s="354"/>
      <c r="CO58" s="418">
        <v>4</v>
      </c>
      <c r="CP58" s="424">
        <v>48</v>
      </c>
    </row>
    <row r="59" spans="1:94" ht="20.100000000000001" customHeight="1" thickBot="1" x14ac:dyDescent="0.3">
      <c r="A59" s="814" t="s">
        <v>21</v>
      </c>
      <c r="B59" s="814" t="s">
        <v>22</v>
      </c>
      <c r="C59" s="815" t="s">
        <v>23</v>
      </c>
      <c r="D59" s="262">
        <v>1</v>
      </c>
      <c r="E59" s="262">
        <v>2</v>
      </c>
      <c r="F59" s="262">
        <v>3</v>
      </c>
      <c r="G59" s="261">
        <v>4</v>
      </c>
      <c r="H59" s="262">
        <v>5</v>
      </c>
      <c r="I59" s="596">
        <v>6</v>
      </c>
      <c r="J59" s="305">
        <v>7</v>
      </c>
      <c r="K59" s="262">
        <v>8</v>
      </c>
      <c r="L59" s="262">
        <v>9</v>
      </c>
      <c r="M59" s="262">
        <v>10</v>
      </c>
      <c r="N59" s="262">
        <v>11</v>
      </c>
      <c r="O59" s="261">
        <v>12</v>
      </c>
      <c r="P59" s="596">
        <v>13</v>
      </c>
      <c r="Q59" s="305">
        <v>14</v>
      </c>
      <c r="R59" s="829">
        <v>15</v>
      </c>
      <c r="S59" s="1178">
        <v>16</v>
      </c>
      <c r="T59" s="305">
        <v>17</v>
      </c>
      <c r="U59" s="262">
        <v>18</v>
      </c>
      <c r="V59" s="262">
        <v>19</v>
      </c>
      <c r="W59" s="262">
        <v>20</v>
      </c>
      <c r="X59" s="262">
        <v>21</v>
      </c>
      <c r="Y59" s="262">
        <v>22</v>
      </c>
      <c r="Z59" s="597">
        <v>23</v>
      </c>
      <c r="AA59" s="305">
        <v>24</v>
      </c>
      <c r="AB59" s="262">
        <v>25</v>
      </c>
      <c r="AC59" s="262">
        <v>26</v>
      </c>
      <c r="AD59" s="261">
        <v>27</v>
      </c>
      <c r="AE59" s="262">
        <v>28</v>
      </c>
      <c r="AF59" s="262">
        <v>29</v>
      </c>
      <c r="AG59" s="596">
        <v>30</v>
      </c>
      <c r="AH59" s="1157">
        <v>31</v>
      </c>
      <c r="AI59" s="1223"/>
      <c r="AJ59" s="998">
        <f>COUNTIF($D59:AH59,"D")</f>
        <v>0</v>
      </c>
      <c r="AK59" s="999">
        <f t="shared" si="79"/>
        <v>0</v>
      </c>
      <c r="AL59" s="999">
        <f t="shared" si="80"/>
        <v>0</v>
      </c>
      <c r="AM59" s="999">
        <f t="shared" si="81"/>
        <v>0</v>
      </c>
      <c r="AN59" s="999">
        <f t="shared" si="82"/>
        <v>0</v>
      </c>
      <c r="AO59" s="999">
        <f t="shared" si="83"/>
        <v>0</v>
      </c>
      <c r="AP59" s="999">
        <f t="shared" si="84"/>
        <v>0</v>
      </c>
      <c r="AQ59" s="999">
        <f t="shared" si="85"/>
        <v>0</v>
      </c>
      <c r="AR59" s="999">
        <f t="shared" si="86"/>
        <v>0</v>
      </c>
      <c r="AS59" s="999">
        <f t="shared" si="87"/>
        <v>0</v>
      </c>
      <c r="AT59" s="999">
        <f t="shared" si="88"/>
        <v>0</v>
      </c>
      <c r="AU59" s="999">
        <f t="shared" si="89"/>
        <v>0</v>
      </c>
      <c r="AV59" s="999">
        <f t="shared" si="90"/>
        <v>0</v>
      </c>
      <c r="AW59" s="999">
        <f t="shared" si="91"/>
        <v>0</v>
      </c>
      <c r="AX59" s="999">
        <f t="shared" si="92"/>
        <v>0</v>
      </c>
      <c r="AY59" s="999">
        <f t="shared" si="93"/>
        <v>0</v>
      </c>
      <c r="AZ59" s="999">
        <f t="shared" si="94"/>
        <v>0</v>
      </c>
      <c r="BA59" s="999">
        <f t="shared" si="95"/>
        <v>0</v>
      </c>
      <c r="BB59" s="181">
        <f t="shared" si="48"/>
        <v>0</v>
      </c>
      <c r="BC59" s="343"/>
      <c r="BD59" s="1002">
        <f t="shared" si="49"/>
        <v>0</v>
      </c>
      <c r="BE59" s="342"/>
      <c r="BF59" s="339"/>
      <c r="BG59" s="175">
        <f t="shared" si="50"/>
        <v>0</v>
      </c>
      <c r="BH59" s="176">
        <f t="shared" si="51"/>
        <v>0</v>
      </c>
      <c r="BI59" s="177">
        <f t="shared" si="52"/>
        <v>0</v>
      </c>
      <c r="BJ59" s="178">
        <f t="shared" si="53"/>
        <v>0</v>
      </c>
      <c r="BK59" s="179">
        <f t="shared" si="54"/>
        <v>0</v>
      </c>
      <c r="BL59" s="180">
        <f t="shared" si="96"/>
        <v>0</v>
      </c>
      <c r="BM59" s="180">
        <f t="shared" si="97"/>
        <v>0</v>
      </c>
      <c r="BN59" s="180">
        <f t="shared" si="98"/>
        <v>0</v>
      </c>
      <c r="BO59" s="180">
        <f t="shared" si="99"/>
        <v>0</v>
      </c>
      <c r="BP59" s="180">
        <f t="shared" si="100"/>
        <v>0</v>
      </c>
      <c r="BQ59" s="181">
        <f t="shared" si="101"/>
        <v>0</v>
      </c>
      <c r="BR59" s="379">
        <f t="shared" si="55"/>
        <v>0</v>
      </c>
      <c r="BS59" s="179">
        <f t="shared" si="102"/>
        <v>0</v>
      </c>
      <c r="BT59" s="180">
        <f t="shared" si="103"/>
        <v>0</v>
      </c>
      <c r="BU59" s="181">
        <f t="shared" si="104"/>
        <v>0</v>
      </c>
      <c r="BV59" s="182">
        <f t="shared" si="56"/>
        <v>0</v>
      </c>
      <c r="BW59" s="175">
        <f t="shared" si="105"/>
        <v>0</v>
      </c>
      <c r="BX59" s="176">
        <f t="shared" si="57"/>
        <v>0</v>
      </c>
      <c r="BY59" s="193">
        <f t="shared" si="58"/>
        <v>0</v>
      </c>
      <c r="BZ59" s="194">
        <f t="shared" si="59"/>
        <v>0</v>
      </c>
      <c r="CA59" s="179">
        <f t="shared" si="106"/>
        <v>0</v>
      </c>
      <c r="CB59" s="180">
        <f t="shared" si="107"/>
        <v>0</v>
      </c>
      <c r="CC59" s="180">
        <f t="shared" si="108"/>
        <v>0</v>
      </c>
      <c r="CD59" s="180">
        <f t="shared" si="109"/>
        <v>0</v>
      </c>
      <c r="CE59" s="180">
        <f t="shared" si="110"/>
        <v>0</v>
      </c>
      <c r="CF59" s="180">
        <f t="shared" si="111"/>
        <v>0</v>
      </c>
      <c r="CG59" s="181">
        <f t="shared" si="112"/>
        <v>0</v>
      </c>
      <c r="CH59" s="195">
        <f t="shared" si="60"/>
        <v>0</v>
      </c>
      <c r="CI59" s="183"/>
      <c r="CJ59" s="184"/>
      <c r="CK59" s="184"/>
      <c r="CL59" s="174">
        <f t="shared" si="61"/>
        <v>0</v>
      </c>
      <c r="CM59" s="227"/>
      <c r="CN59" s="354"/>
      <c r="CO59" s="418">
        <v>0</v>
      </c>
      <c r="CP59" s="424"/>
    </row>
    <row r="60" spans="1:94" ht="20.100000000000001" customHeight="1" thickBot="1" x14ac:dyDescent="0.3">
      <c r="A60" s="652" t="s">
        <v>142</v>
      </c>
      <c r="B60" s="653" t="s">
        <v>143</v>
      </c>
      <c r="C60" s="654" t="s">
        <v>1</v>
      </c>
      <c r="D60" s="409" t="s">
        <v>24</v>
      </c>
      <c r="E60" s="409" t="s">
        <v>25</v>
      </c>
      <c r="F60" s="471"/>
      <c r="G60" s="471"/>
      <c r="H60" s="409" t="s">
        <v>24</v>
      </c>
      <c r="I60" s="414" t="s">
        <v>25</v>
      </c>
      <c r="J60" s="473"/>
      <c r="K60" s="501" t="s">
        <v>48</v>
      </c>
      <c r="L60" s="409" t="s">
        <v>24</v>
      </c>
      <c r="M60" s="409" t="s">
        <v>25</v>
      </c>
      <c r="N60" s="471" t="s">
        <v>57</v>
      </c>
      <c r="O60" s="471"/>
      <c r="P60" s="414" t="s">
        <v>24</v>
      </c>
      <c r="Q60" s="433" t="s">
        <v>25</v>
      </c>
      <c r="R60" s="549"/>
      <c r="S60" s="1183" t="s">
        <v>24</v>
      </c>
      <c r="T60" s="433" t="s">
        <v>25</v>
      </c>
      <c r="U60" s="479"/>
      <c r="V60" s="479"/>
      <c r="W60" s="954" t="s">
        <v>24</v>
      </c>
      <c r="X60" s="409" t="s">
        <v>24</v>
      </c>
      <c r="Y60" s="493"/>
      <c r="Z60" s="477"/>
      <c r="AA60" s="428" t="s">
        <v>40</v>
      </c>
      <c r="AB60" s="410" t="s">
        <v>40</v>
      </c>
      <c r="AC60" s="410" t="s">
        <v>48</v>
      </c>
      <c r="AD60" s="471"/>
      <c r="AE60" s="409" t="s">
        <v>25</v>
      </c>
      <c r="AF60" s="409" t="s">
        <v>25</v>
      </c>
      <c r="AG60" s="478"/>
      <c r="AH60" s="1159" t="s">
        <v>48</v>
      </c>
      <c r="AI60" s="1227"/>
      <c r="AJ60" s="998">
        <f>COUNTIF($D60:AH60,"D")</f>
        <v>7</v>
      </c>
      <c r="AK60" s="999">
        <f t="shared" ref="AK60:AK75" si="113">COUNTIF($D60:$AH60,"N")</f>
        <v>7</v>
      </c>
      <c r="AL60" s="999">
        <f t="shared" ref="AL60:AL75" si="114">COUNTIF($D60:$AH60,"DT")</f>
        <v>0</v>
      </c>
      <c r="AM60" s="999">
        <f t="shared" ref="AM60:AM75" si="115">COUNTIF($D60:$AH60,"NT")</f>
        <v>0</v>
      </c>
      <c r="AN60" s="999">
        <f t="shared" ref="AN60:AN75" si="116">COUNTIF($D60:$AH60,"Naf")</f>
        <v>0</v>
      </c>
      <c r="AO60" s="999">
        <f t="shared" ref="AO60:AO75" si="117">COUNTIF($D60:$AH60,"DF")</f>
        <v>0</v>
      </c>
      <c r="AP60" s="999">
        <f t="shared" ref="AP60:AP75" si="118">COUNTIF($D60:$AH60,"NF")</f>
        <v>0</v>
      </c>
      <c r="AQ60" s="999">
        <f t="shared" ref="AQ60:AQ75" si="119">COUNTIF($D60:$AH60,"t")</f>
        <v>0</v>
      </c>
      <c r="AR60" s="999">
        <f t="shared" ref="AR60:AR75" si="120">COUNTIF($D60:$AH60,"FE")</f>
        <v>0</v>
      </c>
      <c r="AS60" s="999">
        <f t="shared" ref="AS60:AS75" si="121">COUNTIF($D60:$AH60,"LN")</f>
        <v>0</v>
      </c>
      <c r="AT60" s="999">
        <f t="shared" ref="AT60:AT75" si="122">COUNTIF($D60:$AH60,"DS")</f>
        <v>0</v>
      </c>
      <c r="AU60" s="999">
        <f t="shared" ref="AU60:AU75" si="123">COUNTIF($D60:$AH60,"DISP")</f>
        <v>0</v>
      </c>
      <c r="AV60" s="999">
        <f t="shared" ref="AV60:AV75" si="124">COUNTIF($D60:$AH60,"L")</f>
        <v>0</v>
      </c>
      <c r="AW60" s="999">
        <f t="shared" ref="AW60:AW75" si="125">COUNTIF($D60:$AH60,"B")</f>
        <v>0</v>
      </c>
      <c r="AX60" s="999">
        <f t="shared" ref="AX60:AX75" si="126">COUNTIF($D60:$AH60,"SA")</f>
        <v>0</v>
      </c>
      <c r="AY60" s="999">
        <f t="shared" ref="AY60:AY75" si="127">COUNTIF($D60:$AH60,"SE")</f>
        <v>0</v>
      </c>
      <c r="AZ60" s="999">
        <f t="shared" ref="AZ60:AZ75" si="128">COUNTIF($D60:$AH60,"TR")</f>
        <v>2</v>
      </c>
      <c r="BA60" s="999">
        <f t="shared" ref="BA60:BA75" si="129">COUNTIF($D60:$AH60,"F")</f>
        <v>0</v>
      </c>
      <c r="BB60" s="181">
        <f t="shared" si="48"/>
        <v>16</v>
      </c>
      <c r="BC60" s="343"/>
      <c r="BD60" s="1002">
        <f t="shared" si="49"/>
        <v>7.666666666666667</v>
      </c>
      <c r="BE60" s="342"/>
      <c r="BF60" s="339"/>
      <c r="BG60" s="175">
        <f t="shared" si="50"/>
        <v>1</v>
      </c>
      <c r="BH60" s="176">
        <f t="shared" si="51"/>
        <v>0.5</v>
      </c>
      <c r="BI60" s="177">
        <f t="shared" si="52"/>
        <v>4.1666666666666664E-2</v>
      </c>
      <c r="BJ60" s="178">
        <f t="shared" si="53"/>
        <v>0.45833333333333331</v>
      </c>
      <c r="BK60" s="179">
        <f t="shared" si="54"/>
        <v>3</v>
      </c>
      <c r="BL60" s="180">
        <f t="shared" si="96"/>
        <v>0</v>
      </c>
      <c r="BM60" s="180">
        <f t="shared" si="97"/>
        <v>0</v>
      </c>
      <c r="BN60" s="180">
        <f t="shared" si="98"/>
        <v>0</v>
      </c>
      <c r="BO60" s="180">
        <f t="shared" si="99"/>
        <v>0</v>
      </c>
      <c r="BP60" s="180">
        <f t="shared" si="100"/>
        <v>0</v>
      </c>
      <c r="BQ60" s="181">
        <f t="shared" si="101"/>
        <v>0</v>
      </c>
      <c r="BR60" s="379">
        <f t="shared" si="55"/>
        <v>1.5</v>
      </c>
      <c r="BS60" s="179">
        <f t="shared" si="102"/>
        <v>0</v>
      </c>
      <c r="BT60" s="180">
        <f t="shared" si="103"/>
        <v>0</v>
      </c>
      <c r="BU60" s="181">
        <f t="shared" si="104"/>
        <v>0</v>
      </c>
      <c r="BV60" s="182">
        <f t="shared" si="56"/>
        <v>0</v>
      </c>
      <c r="BW60" s="175">
        <f t="shared" si="105"/>
        <v>0</v>
      </c>
      <c r="BX60" s="176">
        <f t="shared" si="57"/>
        <v>0</v>
      </c>
      <c r="BY60" s="193">
        <f t="shared" si="58"/>
        <v>0</v>
      </c>
      <c r="BZ60" s="194">
        <f t="shared" si="59"/>
        <v>0</v>
      </c>
      <c r="CA60" s="179">
        <f t="shared" si="106"/>
        <v>0</v>
      </c>
      <c r="CB60" s="180">
        <f t="shared" si="107"/>
        <v>0</v>
      </c>
      <c r="CC60" s="180">
        <f t="shared" si="108"/>
        <v>0</v>
      </c>
      <c r="CD60" s="180">
        <f t="shared" si="109"/>
        <v>0</v>
      </c>
      <c r="CE60" s="180">
        <f t="shared" si="110"/>
        <v>0</v>
      </c>
      <c r="CF60" s="180">
        <f t="shared" si="111"/>
        <v>0</v>
      </c>
      <c r="CG60" s="181">
        <f t="shared" si="112"/>
        <v>0</v>
      </c>
      <c r="CH60" s="195">
        <f t="shared" si="60"/>
        <v>0</v>
      </c>
      <c r="CI60" s="183"/>
      <c r="CJ60" s="184"/>
      <c r="CK60" s="184"/>
      <c r="CL60" s="174">
        <f t="shared" si="61"/>
        <v>2</v>
      </c>
      <c r="CM60" s="227"/>
      <c r="CN60" s="354"/>
      <c r="CO60" s="418">
        <v>8</v>
      </c>
      <c r="CP60" s="424">
        <v>96</v>
      </c>
    </row>
    <row r="61" spans="1:94" s="34" customFormat="1" ht="20.100000000000001" customHeight="1" thickBot="1" x14ac:dyDescent="0.25">
      <c r="A61" s="816" t="s">
        <v>146</v>
      </c>
      <c r="B61" s="817" t="s">
        <v>147</v>
      </c>
      <c r="C61" s="88" t="s">
        <v>2</v>
      </c>
      <c r="D61" s="409" t="s">
        <v>24</v>
      </c>
      <c r="E61" s="409" t="s">
        <v>25</v>
      </c>
      <c r="F61" s="471"/>
      <c r="G61" s="471"/>
      <c r="H61" s="409" t="s">
        <v>24</v>
      </c>
      <c r="I61" s="414" t="s">
        <v>58</v>
      </c>
      <c r="J61" s="473"/>
      <c r="K61" s="479"/>
      <c r="L61" s="409" t="s">
        <v>25</v>
      </c>
      <c r="M61" s="409" t="s">
        <v>25</v>
      </c>
      <c r="N61" s="471"/>
      <c r="O61" s="471" t="s">
        <v>50</v>
      </c>
      <c r="P61" s="414" t="s">
        <v>24</v>
      </c>
      <c r="Q61" s="433" t="s">
        <v>25</v>
      </c>
      <c r="R61" s="549"/>
      <c r="S61" s="1189" t="s">
        <v>32</v>
      </c>
      <c r="T61" s="433" t="s">
        <v>25</v>
      </c>
      <c r="U61" s="479"/>
      <c r="V61" s="479"/>
      <c r="W61" s="954" t="s">
        <v>24</v>
      </c>
      <c r="X61" s="409" t="s">
        <v>31</v>
      </c>
      <c r="Y61" s="493"/>
      <c r="Z61" s="477"/>
      <c r="AA61" s="428" t="s">
        <v>40</v>
      </c>
      <c r="AB61" s="410" t="s">
        <v>40</v>
      </c>
      <c r="AC61" s="410" t="s">
        <v>48</v>
      </c>
      <c r="AD61" s="471"/>
      <c r="AE61" s="409" t="s">
        <v>25</v>
      </c>
      <c r="AF61" s="409" t="s">
        <v>25</v>
      </c>
      <c r="AG61" s="478"/>
      <c r="AH61" s="1159"/>
      <c r="AI61" s="1227"/>
      <c r="AJ61" s="998">
        <f>COUNTIF($D61:AH61,"D")</f>
        <v>4</v>
      </c>
      <c r="AK61" s="999">
        <f t="shared" si="113"/>
        <v>7</v>
      </c>
      <c r="AL61" s="999">
        <f t="shared" si="114"/>
        <v>0</v>
      </c>
      <c r="AM61" s="999">
        <f t="shared" si="115"/>
        <v>0</v>
      </c>
      <c r="AN61" s="999">
        <f t="shared" si="116"/>
        <v>0</v>
      </c>
      <c r="AO61" s="999">
        <f t="shared" si="117"/>
        <v>0</v>
      </c>
      <c r="AP61" s="999">
        <f t="shared" si="118"/>
        <v>0</v>
      </c>
      <c r="AQ61" s="999">
        <f t="shared" si="119"/>
        <v>1</v>
      </c>
      <c r="AR61" s="999">
        <f t="shared" si="120"/>
        <v>1</v>
      </c>
      <c r="AS61" s="999">
        <f t="shared" si="121"/>
        <v>0</v>
      </c>
      <c r="AT61" s="999">
        <f t="shared" si="122"/>
        <v>0</v>
      </c>
      <c r="AU61" s="999">
        <f t="shared" si="123"/>
        <v>0</v>
      </c>
      <c r="AV61" s="999">
        <f t="shared" si="124"/>
        <v>0</v>
      </c>
      <c r="AW61" s="999">
        <f t="shared" si="125"/>
        <v>0</v>
      </c>
      <c r="AX61" s="999">
        <f t="shared" si="126"/>
        <v>0</v>
      </c>
      <c r="AY61" s="999">
        <f t="shared" si="127"/>
        <v>0</v>
      </c>
      <c r="AZ61" s="999">
        <f t="shared" si="128"/>
        <v>2</v>
      </c>
      <c r="BA61" s="999">
        <f t="shared" si="129"/>
        <v>0</v>
      </c>
      <c r="BB61" s="181">
        <f t="shared" ref="BB61:BB75" si="130">+AJ61+AK61+AL61+AM61+AR61+AV61+AW61+AX61+AY61+AZ61</f>
        <v>14</v>
      </c>
      <c r="BC61" s="343"/>
      <c r="BD61" s="1002">
        <f t="shared" ref="BD61:BD75" si="131">+AJ61*$BC$2+AK61*$BC$6+AL61*$BC$2+AM61*$BC$2+AN61*$BC$6+AP61*8/24+AT61*8/24+AU61*8/24+AV61*8/24+AW61*12/24+AX61*8/24+AY61*$BC$2+AZ61*8/24+BK61*(0/24)+AS61*12/24</f>
        <v>6.166666666666667</v>
      </c>
      <c r="BE61" s="342"/>
      <c r="BF61" s="339"/>
      <c r="BG61" s="175">
        <f t="shared" ref="BG61:BG75" si="132">COUNTIF($D61:$AI61,"DTS")+COUNTIF($D61:$AH61,"NTS")</f>
        <v>0</v>
      </c>
      <c r="BH61" s="176">
        <f t="shared" ref="BH61:BH75" si="133">+BG61*12/24</f>
        <v>0</v>
      </c>
      <c r="BI61" s="177">
        <f t="shared" ref="BI61:BI75" si="134">+BH61/12+BO61*(1/24)</f>
        <v>0</v>
      </c>
      <c r="BJ61" s="178">
        <f t="shared" ref="BJ61:BJ75" si="135">+BH61-BI61+(BO61*(3/24))+(BQ61*(8/24))</f>
        <v>0</v>
      </c>
      <c r="BK61" s="179">
        <f t="shared" ref="BK61:BK75" si="136">COUNTIF($D61:$AI61,"DTS5S")</f>
        <v>1</v>
      </c>
      <c r="BL61" s="180">
        <f t="shared" si="96"/>
        <v>0</v>
      </c>
      <c r="BM61" s="180">
        <f t="shared" si="97"/>
        <v>1</v>
      </c>
      <c r="BN61" s="180">
        <f t="shared" si="98"/>
        <v>0</v>
      </c>
      <c r="BO61" s="180">
        <f t="shared" si="99"/>
        <v>0</v>
      </c>
      <c r="BP61" s="180">
        <f t="shared" si="100"/>
        <v>0</v>
      </c>
      <c r="BQ61" s="181">
        <f t="shared" si="101"/>
        <v>0</v>
      </c>
      <c r="BR61" s="379">
        <f t="shared" ref="BR61:BR75" si="137">+(BN61+BM61+BL61+BK61)*(12/24)</f>
        <v>1</v>
      </c>
      <c r="BS61" s="179">
        <f t="shared" si="102"/>
        <v>0</v>
      </c>
      <c r="BT61" s="180">
        <f t="shared" si="103"/>
        <v>0</v>
      </c>
      <c r="BU61" s="181">
        <f t="shared" si="104"/>
        <v>0</v>
      </c>
      <c r="BV61" s="182">
        <f t="shared" ref="BV61:BV75" si="138">BS61*(8/24)+BT61*(12/24)+BU61*(4/24)+BO61*(8/24)+BP61*(12/24)+BQ61*(4/24)</f>
        <v>0</v>
      </c>
      <c r="BW61" s="175">
        <f t="shared" si="105"/>
        <v>0</v>
      </c>
      <c r="BX61" s="176">
        <f t="shared" ref="BX61:BX75" si="139">+BW61*12/24</f>
        <v>0</v>
      </c>
      <c r="BY61" s="193">
        <f t="shared" ref="BY61:BY75" si="140">+BX61/12+CE61*(1/24)</f>
        <v>0</v>
      </c>
      <c r="BZ61" s="194">
        <f t="shared" ref="BZ61:BZ75" si="141">+BX61-BY61+(CE61*(3/24))+(CG61*(8/24))</f>
        <v>0</v>
      </c>
      <c r="CA61" s="179">
        <f t="shared" si="106"/>
        <v>0</v>
      </c>
      <c r="CB61" s="180">
        <f t="shared" si="107"/>
        <v>0</v>
      </c>
      <c r="CC61" s="180">
        <f t="shared" si="108"/>
        <v>0</v>
      </c>
      <c r="CD61" s="180">
        <f t="shared" si="109"/>
        <v>0</v>
      </c>
      <c r="CE61" s="180">
        <f t="shared" si="110"/>
        <v>0</v>
      </c>
      <c r="CF61" s="180">
        <f t="shared" si="111"/>
        <v>0</v>
      </c>
      <c r="CG61" s="181">
        <f t="shared" si="112"/>
        <v>0</v>
      </c>
      <c r="CH61" s="195">
        <f t="shared" ref="CH61:CH75" si="142">+(CD61+CC61+CB61+CE61+CF61+CG61+CA61)*(12/24)</f>
        <v>0</v>
      </c>
      <c r="CI61" s="183"/>
      <c r="CJ61" s="184"/>
      <c r="CK61" s="184"/>
      <c r="CL61" s="174">
        <f t="shared" ref="CL61:CL75" si="143">SUM(BR61)+BH61+BX61+CH61</f>
        <v>1</v>
      </c>
      <c r="CM61" s="356"/>
      <c r="CN61" s="355"/>
      <c r="CO61" s="418">
        <v>4</v>
      </c>
      <c r="CP61" s="424">
        <v>60</v>
      </c>
    </row>
    <row r="62" spans="1:94" s="34" customFormat="1" ht="20.100000000000001" customHeight="1" thickBot="1" x14ac:dyDescent="0.25">
      <c r="A62" s="571" t="s">
        <v>148</v>
      </c>
      <c r="B62" s="569" t="s">
        <v>149</v>
      </c>
      <c r="C62" s="26" t="s">
        <v>2</v>
      </c>
      <c r="D62" s="409" t="s">
        <v>24</v>
      </c>
      <c r="E62" s="409" t="s">
        <v>25</v>
      </c>
      <c r="F62" s="471"/>
      <c r="G62" s="471" t="s">
        <v>26</v>
      </c>
      <c r="H62" s="409" t="s">
        <v>24</v>
      </c>
      <c r="I62" s="414" t="s">
        <v>25</v>
      </c>
      <c r="J62" s="473"/>
      <c r="K62" s="479" t="s">
        <v>61</v>
      </c>
      <c r="L62" s="409" t="s">
        <v>24</v>
      </c>
      <c r="M62" s="409" t="s">
        <v>25</v>
      </c>
      <c r="N62" s="471"/>
      <c r="O62" s="501" t="s">
        <v>241</v>
      </c>
      <c r="P62" s="414" t="s">
        <v>24</v>
      </c>
      <c r="Q62" s="433" t="s">
        <v>24</v>
      </c>
      <c r="R62" s="549" t="s">
        <v>27</v>
      </c>
      <c r="S62" s="1183" t="s">
        <v>24</v>
      </c>
      <c r="T62" s="433" t="s">
        <v>25</v>
      </c>
      <c r="U62" s="479"/>
      <c r="V62" s="501" t="s">
        <v>61</v>
      </c>
      <c r="W62" s="954" t="s">
        <v>24</v>
      </c>
      <c r="X62" s="409" t="s">
        <v>27</v>
      </c>
      <c r="Y62" s="493"/>
      <c r="Z62" s="477"/>
      <c r="AA62" s="428" t="s">
        <v>40</v>
      </c>
      <c r="AB62" s="410" t="s">
        <v>40</v>
      </c>
      <c r="AC62" s="410" t="s">
        <v>48</v>
      </c>
      <c r="AD62" s="471"/>
      <c r="AE62" s="409" t="s">
        <v>25</v>
      </c>
      <c r="AF62" s="409" t="s">
        <v>25</v>
      </c>
      <c r="AG62" s="478"/>
      <c r="AH62" s="1159"/>
      <c r="AI62" s="1227"/>
      <c r="AJ62" s="998">
        <f>COUNTIF($D62:AH62,"D")</f>
        <v>7</v>
      </c>
      <c r="AK62" s="999">
        <f t="shared" si="113"/>
        <v>6</v>
      </c>
      <c r="AL62" s="999">
        <f t="shared" si="114"/>
        <v>1</v>
      </c>
      <c r="AM62" s="999">
        <f t="shared" si="115"/>
        <v>2</v>
      </c>
      <c r="AN62" s="999">
        <f t="shared" si="116"/>
        <v>0</v>
      </c>
      <c r="AO62" s="999">
        <f t="shared" si="117"/>
        <v>0</v>
      </c>
      <c r="AP62" s="999">
        <f t="shared" si="118"/>
        <v>0</v>
      </c>
      <c r="AQ62" s="999">
        <f t="shared" si="119"/>
        <v>0</v>
      </c>
      <c r="AR62" s="999">
        <f t="shared" si="120"/>
        <v>0</v>
      </c>
      <c r="AS62" s="999">
        <f t="shared" si="121"/>
        <v>0</v>
      </c>
      <c r="AT62" s="999">
        <f t="shared" si="122"/>
        <v>0</v>
      </c>
      <c r="AU62" s="999">
        <f t="shared" si="123"/>
        <v>0</v>
      </c>
      <c r="AV62" s="999">
        <f t="shared" si="124"/>
        <v>0</v>
      </c>
      <c r="AW62" s="999">
        <f t="shared" si="125"/>
        <v>0</v>
      </c>
      <c r="AX62" s="999">
        <f t="shared" si="126"/>
        <v>0</v>
      </c>
      <c r="AY62" s="999">
        <f t="shared" si="127"/>
        <v>0</v>
      </c>
      <c r="AZ62" s="999">
        <f t="shared" si="128"/>
        <v>2</v>
      </c>
      <c r="BA62" s="999">
        <f t="shared" si="129"/>
        <v>0</v>
      </c>
      <c r="BB62" s="181">
        <f t="shared" si="130"/>
        <v>18</v>
      </c>
      <c r="BC62" s="343"/>
      <c r="BD62" s="1002">
        <f t="shared" si="131"/>
        <v>8.6666666666666661</v>
      </c>
      <c r="BE62" s="342"/>
      <c r="BF62" s="339"/>
      <c r="BG62" s="175">
        <f t="shared" si="132"/>
        <v>2</v>
      </c>
      <c r="BH62" s="176">
        <f t="shared" si="133"/>
        <v>1</v>
      </c>
      <c r="BI62" s="177">
        <f t="shared" si="134"/>
        <v>8.3333333333333329E-2</v>
      </c>
      <c r="BJ62" s="178">
        <f t="shared" si="135"/>
        <v>0.91666666666666663</v>
      </c>
      <c r="BK62" s="179">
        <f t="shared" si="136"/>
        <v>1</v>
      </c>
      <c r="BL62" s="180">
        <f t="shared" si="96"/>
        <v>0</v>
      </c>
      <c r="BM62" s="180">
        <f t="shared" si="97"/>
        <v>0</v>
      </c>
      <c r="BN62" s="180">
        <f t="shared" si="98"/>
        <v>0</v>
      </c>
      <c r="BO62" s="180">
        <f t="shared" si="99"/>
        <v>0</v>
      </c>
      <c r="BP62" s="180">
        <f t="shared" si="100"/>
        <v>0</v>
      </c>
      <c r="BQ62" s="181">
        <f t="shared" si="101"/>
        <v>0</v>
      </c>
      <c r="BR62" s="1245">
        <v>0.66666666666666663</v>
      </c>
      <c r="BS62" s="179">
        <f t="shared" si="102"/>
        <v>0</v>
      </c>
      <c r="BT62" s="180">
        <f t="shared" si="103"/>
        <v>0</v>
      </c>
      <c r="BU62" s="181">
        <f t="shared" si="104"/>
        <v>0</v>
      </c>
      <c r="BV62" s="182">
        <f t="shared" si="138"/>
        <v>0</v>
      </c>
      <c r="BW62" s="175">
        <f t="shared" si="105"/>
        <v>0</v>
      </c>
      <c r="BX62" s="176">
        <f t="shared" si="139"/>
        <v>0</v>
      </c>
      <c r="BY62" s="193">
        <f t="shared" si="140"/>
        <v>0</v>
      </c>
      <c r="BZ62" s="194">
        <f t="shared" si="141"/>
        <v>0</v>
      </c>
      <c r="CA62" s="179">
        <f t="shared" si="106"/>
        <v>0</v>
      </c>
      <c r="CB62" s="180">
        <f t="shared" si="107"/>
        <v>0</v>
      </c>
      <c r="CC62" s="180">
        <f t="shared" si="108"/>
        <v>1</v>
      </c>
      <c r="CD62" s="180">
        <f t="shared" si="109"/>
        <v>0</v>
      </c>
      <c r="CE62" s="180">
        <f t="shared" si="110"/>
        <v>0</v>
      </c>
      <c r="CF62" s="180">
        <f t="shared" si="111"/>
        <v>0</v>
      </c>
      <c r="CG62" s="181">
        <f t="shared" si="112"/>
        <v>0</v>
      </c>
      <c r="CH62" s="1245">
        <v>0.33333333333333331</v>
      </c>
      <c r="CI62" s="183"/>
      <c r="CJ62" s="184"/>
      <c r="CK62" s="184"/>
      <c r="CL62" s="174">
        <f t="shared" si="143"/>
        <v>1.9999999999999998</v>
      </c>
      <c r="CM62" s="356"/>
      <c r="CN62" s="355"/>
      <c r="CO62" s="418">
        <v>8</v>
      </c>
      <c r="CP62" s="851">
        <v>108</v>
      </c>
    </row>
    <row r="63" spans="1:94" s="34" customFormat="1" ht="20.100000000000001" customHeight="1" thickBot="1" x14ac:dyDescent="0.25">
      <c r="A63" s="816" t="s">
        <v>150</v>
      </c>
      <c r="B63" s="569" t="s">
        <v>151</v>
      </c>
      <c r="C63" s="26" t="s">
        <v>2</v>
      </c>
      <c r="D63" s="409" t="s">
        <v>24</v>
      </c>
      <c r="E63" s="409" t="s">
        <v>25</v>
      </c>
      <c r="F63" s="471"/>
      <c r="G63" s="471"/>
      <c r="H63" s="409" t="s">
        <v>24</v>
      </c>
      <c r="I63" s="414" t="s">
        <v>25</v>
      </c>
      <c r="J63" s="473"/>
      <c r="K63" s="479" t="s">
        <v>61</v>
      </c>
      <c r="L63" s="409" t="s">
        <v>24</v>
      </c>
      <c r="M63" s="409" t="s">
        <v>25</v>
      </c>
      <c r="N63" s="471" t="s">
        <v>27</v>
      </c>
      <c r="O63" s="471"/>
      <c r="P63" s="414" t="s">
        <v>31</v>
      </c>
      <c r="Q63" s="433" t="s">
        <v>25</v>
      </c>
      <c r="R63" s="549"/>
      <c r="S63" s="1183" t="s">
        <v>24</v>
      </c>
      <c r="T63" s="433" t="s">
        <v>25</v>
      </c>
      <c r="U63" s="479"/>
      <c r="V63" s="479"/>
      <c r="W63" s="954" t="s">
        <v>24</v>
      </c>
      <c r="X63" s="409" t="s">
        <v>24</v>
      </c>
      <c r="Y63" s="493"/>
      <c r="Z63" s="477"/>
      <c r="AA63" s="428" t="s">
        <v>40</v>
      </c>
      <c r="AB63" s="410" t="s">
        <v>40</v>
      </c>
      <c r="AC63" s="410" t="s">
        <v>48</v>
      </c>
      <c r="AD63" s="471"/>
      <c r="AE63" s="409" t="s">
        <v>31</v>
      </c>
      <c r="AF63" s="409" t="s">
        <v>25</v>
      </c>
      <c r="AG63" s="478"/>
      <c r="AH63" s="1159"/>
      <c r="AI63" s="1227"/>
      <c r="AJ63" s="998">
        <f>COUNTIF($D63:AH63,"D")</f>
        <v>6</v>
      </c>
      <c r="AK63" s="999">
        <f t="shared" si="113"/>
        <v>6</v>
      </c>
      <c r="AL63" s="999">
        <f t="shared" si="114"/>
        <v>0</v>
      </c>
      <c r="AM63" s="999">
        <f t="shared" si="115"/>
        <v>1</v>
      </c>
      <c r="AN63" s="999">
        <f t="shared" si="116"/>
        <v>0</v>
      </c>
      <c r="AO63" s="999">
        <f t="shared" si="117"/>
        <v>0</v>
      </c>
      <c r="AP63" s="999">
        <f t="shared" si="118"/>
        <v>0</v>
      </c>
      <c r="AQ63" s="999">
        <f t="shared" si="119"/>
        <v>2</v>
      </c>
      <c r="AR63" s="999">
        <f t="shared" si="120"/>
        <v>0</v>
      </c>
      <c r="AS63" s="999">
        <f t="shared" si="121"/>
        <v>0</v>
      </c>
      <c r="AT63" s="999">
        <f t="shared" si="122"/>
        <v>0</v>
      </c>
      <c r="AU63" s="999">
        <f t="shared" si="123"/>
        <v>0</v>
      </c>
      <c r="AV63" s="999">
        <f t="shared" si="124"/>
        <v>0</v>
      </c>
      <c r="AW63" s="999">
        <f t="shared" si="125"/>
        <v>0</v>
      </c>
      <c r="AX63" s="999">
        <f t="shared" si="126"/>
        <v>0</v>
      </c>
      <c r="AY63" s="999">
        <f t="shared" si="127"/>
        <v>0</v>
      </c>
      <c r="AZ63" s="999">
        <f t="shared" si="128"/>
        <v>2</v>
      </c>
      <c r="BA63" s="999">
        <f t="shared" si="129"/>
        <v>0</v>
      </c>
      <c r="BB63" s="181">
        <f t="shared" si="130"/>
        <v>15</v>
      </c>
      <c r="BC63" s="343"/>
      <c r="BD63" s="1002">
        <f t="shared" si="131"/>
        <v>7.166666666666667</v>
      </c>
      <c r="BE63" s="342"/>
      <c r="BF63" s="339"/>
      <c r="BG63" s="175">
        <f t="shared" si="132"/>
        <v>1</v>
      </c>
      <c r="BH63" s="176">
        <f t="shared" si="133"/>
        <v>0.5</v>
      </c>
      <c r="BI63" s="177">
        <f t="shared" si="134"/>
        <v>4.1666666666666664E-2</v>
      </c>
      <c r="BJ63" s="178">
        <f t="shared" si="135"/>
        <v>0.45833333333333331</v>
      </c>
      <c r="BK63" s="179">
        <f t="shared" si="136"/>
        <v>1</v>
      </c>
      <c r="BL63" s="180">
        <f t="shared" si="96"/>
        <v>0</v>
      </c>
      <c r="BM63" s="180">
        <f t="shared" si="97"/>
        <v>0</v>
      </c>
      <c r="BN63" s="180">
        <f t="shared" si="98"/>
        <v>0</v>
      </c>
      <c r="BO63" s="180">
        <f t="shared" si="99"/>
        <v>0</v>
      </c>
      <c r="BP63" s="180">
        <f t="shared" si="100"/>
        <v>0</v>
      </c>
      <c r="BQ63" s="181">
        <f t="shared" si="101"/>
        <v>0</v>
      </c>
      <c r="BR63" s="379">
        <f t="shared" si="137"/>
        <v>0.5</v>
      </c>
      <c r="BS63" s="179">
        <f t="shared" si="102"/>
        <v>0</v>
      </c>
      <c r="BT63" s="180">
        <f t="shared" si="103"/>
        <v>0</v>
      </c>
      <c r="BU63" s="181">
        <f t="shared" si="104"/>
        <v>0</v>
      </c>
      <c r="BV63" s="182">
        <f t="shared" si="138"/>
        <v>0</v>
      </c>
      <c r="BW63" s="175">
        <f t="shared" si="105"/>
        <v>0</v>
      </c>
      <c r="BX63" s="176">
        <f t="shared" si="139"/>
        <v>0</v>
      </c>
      <c r="BY63" s="193">
        <f t="shared" si="140"/>
        <v>0</v>
      </c>
      <c r="BZ63" s="194">
        <f t="shared" si="141"/>
        <v>0</v>
      </c>
      <c r="CA63" s="179">
        <f t="shared" si="106"/>
        <v>0</v>
      </c>
      <c r="CB63" s="180">
        <f t="shared" si="107"/>
        <v>0</v>
      </c>
      <c r="CC63" s="180">
        <f t="shared" si="108"/>
        <v>0</v>
      </c>
      <c r="CD63" s="180">
        <f t="shared" si="109"/>
        <v>0</v>
      </c>
      <c r="CE63" s="180">
        <f t="shared" si="110"/>
        <v>0</v>
      </c>
      <c r="CF63" s="180">
        <f t="shared" si="111"/>
        <v>0</v>
      </c>
      <c r="CG63" s="181">
        <f t="shared" si="112"/>
        <v>0</v>
      </c>
      <c r="CH63" s="195">
        <f t="shared" si="142"/>
        <v>0</v>
      </c>
      <c r="CI63" s="183"/>
      <c r="CJ63" s="184"/>
      <c r="CK63" s="184"/>
      <c r="CL63" s="174">
        <f t="shared" si="143"/>
        <v>1</v>
      </c>
      <c r="CM63" s="356"/>
      <c r="CN63" s="355"/>
      <c r="CO63" s="418">
        <v>6</v>
      </c>
      <c r="CP63" s="424">
        <v>72</v>
      </c>
    </row>
    <row r="64" spans="1:94" s="332" customFormat="1" ht="20.100000000000001" customHeight="1" thickBot="1" x14ac:dyDescent="0.25">
      <c r="A64" s="571" t="s">
        <v>152</v>
      </c>
      <c r="B64" s="569" t="s">
        <v>102</v>
      </c>
      <c r="C64" s="26" t="s">
        <v>2</v>
      </c>
      <c r="D64" s="409" t="s">
        <v>24</v>
      </c>
      <c r="E64" s="409" t="s">
        <v>25</v>
      </c>
      <c r="F64" s="471"/>
      <c r="G64" s="471" t="s">
        <v>57</v>
      </c>
      <c r="H64" s="407" t="s">
        <v>25</v>
      </c>
      <c r="I64" s="430" t="s">
        <v>25</v>
      </c>
      <c r="J64" s="473"/>
      <c r="K64" s="479" t="s">
        <v>61</v>
      </c>
      <c r="L64" s="409" t="s">
        <v>24</v>
      </c>
      <c r="M64" s="409" t="s">
        <v>24</v>
      </c>
      <c r="N64" s="471" t="s">
        <v>240</v>
      </c>
      <c r="O64" s="471"/>
      <c r="P64" s="414" t="s">
        <v>24</v>
      </c>
      <c r="Q64" s="433" t="s">
        <v>25</v>
      </c>
      <c r="R64" s="549"/>
      <c r="S64" s="1189" t="s">
        <v>25</v>
      </c>
      <c r="T64" s="433" t="s">
        <v>25</v>
      </c>
      <c r="U64" s="479"/>
      <c r="V64" s="479"/>
      <c r="W64" s="954" t="s">
        <v>24</v>
      </c>
      <c r="X64" s="409" t="s">
        <v>27</v>
      </c>
      <c r="Y64" s="493"/>
      <c r="Z64" s="477"/>
      <c r="AA64" s="428" t="s">
        <v>40</v>
      </c>
      <c r="AB64" s="410" t="s">
        <v>40</v>
      </c>
      <c r="AC64" s="410" t="s">
        <v>48</v>
      </c>
      <c r="AD64" s="471"/>
      <c r="AE64" s="409" t="s">
        <v>25</v>
      </c>
      <c r="AF64" s="407" t="s">
        <v>25</v>
      </c>
      <c r="AG64" s="498"/>
      <c r="AH64" s="1159"/>
      <c r="AI64" s="1227"/>
      <c r="AJ64" s="998">
        <f>COUNTIF($D64:AH64,"D")</f>
        <v>5</v>
      </c>
      <c r="AK64" s="999">
        <f t="shared" si="113"/>
        <v>8</v>
      </c>
      <c r="AL64" s="999">
        <f t="shared" si="114"/>
        <v>0</v>
      </c>
      <c r="AM64" s="999">
        <f t="shared" si="115"/>
        <v>1</v>
      </c>
      <c r="AN64" s="999">
        <f t="shared" si="116"/>
        <v>0</v>
      </c>
      <c r="AO64" s="999">
        <f t="shared" si="117"/>
        <v>0</v>
      </c>
      <c r="AP64" s="999">
        <f t="shared" si="118"/>
        <v>0</v>
      </c>
      <c r="AQ64" s="999">
        <f t="shared" si="119"/>
        <v>0</v>
      </c>
      <c r="AR64" s="999">
        <f t="shared" si="120"/>
        <v>0</v>
      </c>
      <c r="AS64" s="999">
        <f t="shared" si="121"/>
        <v>0</v>
      </c>
      <c r="AT64" s="999">
        <f t="shared" si="122"/>
        <v>0</v>
      </c>
      <c r="AU64" s="999">
        <f t="shared" si="123"/>
        <v>0</v>
      </c>
      <c r="AV64" s="999">
        <f t="shared" si="124"/>
        <v>0</v>
      </c>
      <c r="AW64" s="999">
        <f t="shared" si="125"/>
        <v>0</v>
      </c>
      <c r="AX64" s="999">
        <f t="shared" si="126"/>
        <v>0</v>
      </c>
      <c r="AY64" s="999">
        <f t="shared" si="127"/>
        <v>0</v>
      </c>
      <c r="AZ64" s="999">
        <f t="shared" si="128"/>
        <v>2</v>
      </c>
      <c r="BA64" s="999">
        <f t="shared" si="129"/>
        <v>0</v>
      </c>
      <c r="BB64" s="181">
        <f t="shared" si="130"/>
        <v>16</v>
      </c>
      <c r="BC64" s="343"/>
      <c r="BD64" s="1002">
        <f t="shared" si="131"/>
        <v>7.666666666666667</v>
      </c>
      <c r="BE64" s="342"/>
      <c r="BF64" s="339"/>
      <c r="BG64" s="175">
        <f t="shared" si="132"/>
        <v>2</v>
      </c>
      <c r="BH64" s="176">
        <f t="shared" si="133"/>
        <v>1</v>
      </c>
      <c r="BI64" s="177">
        <f t="shared" si="134"/>
        <v>8.3333333333333329E-2</v>
      </c>
      <c r="BJ64" s="178">
        <f t="shared" si="135"/>
        <v>0.91666666666666663</v>
      </c>
      <c r="BK64" s="179">
        <f t="shared" si="136"/>
        <v>1</v>
      </c>
      <c r="BL64" s="180">
        <f t="shared" si="96"/>
        <v>0</v>
      </c>
      <c r="BM64" s="180">
        <f t="shared" si="97"/>
        <v>0</v>
      </c>
      <c r="BN64" s="180">
        <f t="shared" si="98"/>
        <v>0</v>
      </c>
      <c r="BO64" s="180">
        <f t="shared" si="99"/>
        <v>0</v>
      </c>
      <c r="BP64" s="180">
        <f t="shared" si="100"/>
        <v>0</v>
      </c>
      <c r="BQ64" s="181">
        <f t="shared" si="101"/>
        <v>0</v>
      </c>
      <c r="BR64" s="1245">
        <v>0.95833333333333337</v>
      </c>
      <c r="BS64" s="179">
        <f t="shared" si="102"/>
        <v>0</v>
      </c>
      <c r="BT64" s="180">
        <f t="shared" si="103"/>
        <v>0</v>
      </c>
      <c r="BU64" s="181">
        <f t="shared" si="104"/>
        <v>0</v>
      </c>
      <c r="BV64" s="182">
        <f t="shared" si="138"/>
        <v>0</v>
      </c>
      <c r="BW64" s="175">
        <f t="shared" si="105"/>
        <v>0</v>
      </c>
      <c r="BX64" s="176">
        <f t="shared" si="139"/>
        <v>0</v>
      </c>
      <c r="BY64" s="193">
        <f t="shared" si="140"/>
        <v>0</v>
      </c>
      <c r="BZ64" s="194">
        <f t="shared" si="141"/>
        <v>0</v>
      </c>
      <c r="CA64" s="179">
        <f t="shared" si="106"/>
        <v>0</v>
      </c>
      <c r="CB64" s="180">
        <f t="shared" si="107"/>
        <v>1</v>
      </c>
      <c r="CC64" s="180">
        <f t="shared" si="108"/>
        <v>0</v>
      </c>
      <c r="CD64" s="180">
        <f t="shared" si="109"/>
        <v>0</v>
      </c>
      <c r="CE64" s="180">
        <f t="shared" si="110"/>
        <v>0</v>
      </c>
      <c r="CF64" s="180">
        <f t="shared" si="111"/>
        <v>0</v>
      </c>
      <c r="CG64" s="181">
        <f t="shared" si="112"/>
        <v>0</v>
      </c>
      <c r="CH64" s="1245">
        <v>4.1666666666666664E-2</v>
      </c>
      <c r="CI64" s="183"/>
      <c r="CJ64" s="184"/>
      <c r="CK64" s="184"/>
      <c r="CL64" s="174">
        <f t="shared" si="143"/>
        <v>2</v>
      </c>
      <c r="CM64" s="356"/>
      <c r="CN64" s="355"/>
      <c r="CO64" s="418">
        <v>8</v>
      </c>
      <c r="CP64" s="851">
        <v>101</v>
      </c>
    </row>
    <row r="65" spans="1:94" s="34" customFormat="1" ht="20.100000000000001" customHeight="1" thickBot="1" x14ac:dyDescent="0.25">
      <c r="A65" s="816" t="s">
        <v>153</v>
      </c>
      <c r="B65" s="818" t="s">
        <v>161</v>
      </c>
      <c r="C65" s="654" t="s">
        <v>2</v>
      </c>
      <c r="D65" s="409" t="s">
        <v>24</v>
      </c>
      <c r="E65" s="409" t="s">
        <v>25</v>
      </c>
      <c r="F65" s="471"/>
      <c r="G65" s="471"/>
      <c r="H65" s="409" t="s">
        <v>32</v>
      </c>
      <c r="I65" s="414" t="s">
        <v>32</v>
      </c>
      <c r="J65" s="473"/>
      <c r="K65" s="479" t="s">
        <v>31</v>
      </c>
      <c r="L65" s="409" t="s">
        <v>24</v>
      </c>
      <c r="M65" s="409" t="s">
        <v>25</v>
      </c>
      <c r="N65" s="471"/>
      <c r="O65" s="471"/>
      <c r="P65" s="414" t="s">
        <v>24</v>
      </c>
      <c r="Q65" s="433" t="s">
        <v>25</v>
      </c>
      <c r="R65" s="549"/>
      <c r="S65" s="1183" t="s">
        <v>24</v>
      </c>
      <c r="T65" s="433" t="s">
        <v>25</v>
      </c>
      <c r="U65" s="479"/>
      <c r="V65" s="479"/>
      <c r="W65" s="954" t="s">
        <v>24</v>
      </c>
      <c r="X65" s="409" t="s">
        <v>24</v>
      </c>
      <c r="Y65" s="493"/>
      <c r="Z65" s="477"/>
      <c r="AA65" s="428" t="s">
        <v>40</v>
      </c>
      <c r="AB65" s="410" t="s">
        <v>40</v>
      </c>
      <c r="AC65" s="410" t="s">
        <v>48</v>
      </c>
      <c r="AD65" s="471"/>
      <c r="AE65" s="409" t="s">
        <v>25</v>
      </c>
      <c r="AF65" s="409" t="s">
        <v>25</v>
      </c>
      <c r="AG65" s="478"/>
      <c r="AH65" s="1159"/>
      <c r="AI65" s="1227"/>
      <c r="AJ65" s="998">
        <f>COUNTIF($D65:AH65,"D")</f>
        <v>6</v>
      </c>
      <c r="AK65" s="999">
        <f t="shared" si="113"/>
        <v>6</v>
      </c>
      <c r="AL65" s="999">
        <f t="shared" si="114"/>
        <v>0</v>
      </c>
      <c r="AM65" s="999">
        <f t="shared" si="115"/>
        <v>0</v>
      </c>
      <c r="AN65" s="999">
        <f t="shared" si="116"/>
        <v>0</v>
      </c>
      <c r="AO65" s="999">
        <f t="shared" si="117"/>
        <v>0</v>
      </c>
      <c r="AP65" s="999">
        <f t="shared" si="118"/>
        <v>0</v>
      </c>
      <c r="AQ65" s="999">
        <f t="shared" si="119"/>
        <v>1</v>
      </c>
      <c r="AR65" s="999">
        <f t="shared" si="120"/>
        <v>2</v>
      </c>
      <c r="AS65" s="999">
        <f t="shared" si="121"/>
        <v>0</v>
      </c>
      <c r="AT65" s="999">
        <f t="shared" si="122"/>
        <v>0</v>
      </c>
      <c r="AU65" s="999">
        <f t="shared" si="123"/>
        <v>0</v>
      </c>
      <c r="AV65" s="999">
        <f t="shared" si="124"/>
        <v>0</v>
      </c>
      <c r="AW65" s="999">
        <f t="shared" si="125"/>
        <v>0</v>
      </c>
      <c r="AX65" s="999">
        <f t="shared" si="126"/>
        <v>0</v>
      </c>
      <c r="AY65" s="999">
        <f t="shared" si="127"/>
        <v>0</v>
      </c>
      <c r="AZ65" s="999">
        <f t="shared" si="128"/>
        <v>2</v>
      </c>
      <c r="BA65" s="999">
        <f t="shared" si="129"/>
        <v>0</v>
      </c>
      <c r="BB65" s="181">
        <f t="shared" si="130"/>
        <v>16</v>
      </c>
      <c r="BC65" s="343"/>
      <c r="BD65" s="1002">
        <f t="shared" si="131"/>
        <v>6.666666666666667</v>
      </c>
      <c r="BE65" s="342"/>
      <c r="BF65" s="339"/>
      <c r="BG65" s="175">
        <f t="shared" si="132"/>
        <v>0</v>
      </c>
      <c r="BH65" s="176">
        <f t="shared" si="133"/>
        <v>0</v>
      </c>
      <c r="BI65" s="177">
        <f t="shared" si="134"/>
        <v>0</v>
      </c>
      <c r="BJ65" s="178">
        <f t="shared" si="135"/>
        <v>0</v>
      </c>
      <c r="BK65" s="179">
        <f t="shared" si="136"/>
        <v>1</v>
      </c>
      <c r="BL65" s="180">
        <f t="shared" si="96"/>
        <v>0</v>
      </c>
      <c r="BM65" s="180">
        <f t="shared" si="97"/>
        <v>0</v>
      </c>
      <c r="BN65" s="180">
        <f t="shared" si="98"/>
        <v>0</v>
      </c>
      <c r="BO65" s="180">
        <f t="shared" si="99"/>
        <v>0</v>
      </c>
      <c r="BP65" s="180">
        <f t="shared" si="100"/>
        <v>0</v>
      </c>
      <c r="BQ65" s="181">
        <f t="shared" si="101"/>
        <v>0</v>
      </c>
      <c r="BR65" s="379">
        <f t="shared" si="137"/>
        <v>0.5</v>
      </c>
      <c r="BS65" s="179">
        <f t="shared" si="102"/>
        <v>0</v>
      </c>
      <c r="BT65" s="180">
        <f t="shared" si="103"/>
        <v>0</v>
      </c>
      <c r="BU65" s="181">
        <f t="shared" si="104"/>
        <v>0</v>
      </c>
      <c r="BV65" s="182">
        <f t="shared" si="138"/>
        <v>0</v>
      </c>
      <c r="BW65" s="175">
        <f t="shared" si="105"/>
        <v>0</v>
      </c>
      <c r="BX65" s="176">
        <f t="shared" si="139"/>
        <v>0</v>
      </c>
      <c r="BY65" s="193">
        <f t="shared" si="140"/>
        <v>0</v>
      </c>
      <c r="BZ65" s="194">
        <f t="shared" si="141"/>
        <v>0</v>
      </c>
      <c r="CA65" s="179">
        <f t="shared" si="106"/>
        <v>0</v>
      </c>
      <c r="CB65" s="180">
        <f t="shared" si="107"/>
        <v>0</v>
      </c>
      <c r="CC65" s="180">
        <f t="shared" si="108"/>
        <v>0</v>
      </c>
      <c r="CD65" s="180">
        <f t="shared" si="109"/>
        <v>0</v>
      </c>
      <c r="CE65" s="180">
        <f t="shared" si="110"/>
        <v>0</v>
      </c>
      <c r="CF65" s="180">
        <f t="shared" si="111"/>
        <v>0</v>
      </c>
      <c r="CG65" s="181">
        <f t="shared" si="112"/>
        <v>0</v>
      </c>
      <c r="CH65" s="195">
        <f t="shared" si="142"/>
        <v>0</v>
      </c>
      <c r="CI65" s="183"/>
      <c r="CJ65" s="184"/>
      <c r="CK65" s="184"/>
      <c r="CL65" s="174">
        <f t="shared" si="143"/>
        <v>0.5</v>
      </c>
      <c r="CM65" s="356"/>
      <c r="CN65" s="355"/>
      <c r="CO65" s="418">
        <v>1</v>
      </c>
      <c r="CP65" s="424">
        <v>12</v>
      </c>
    </row>
    <row r="66" spans="1:94" s="34" customFormat="1" ht="20.100000000000001" customHeight="1" thickBot="1" x14ac:dyDescent="0.25">
      <c r="A66" s="571" t="s">
        <v>155</v>
      </c>
      <c r="B66" s="569" t="s">
        <v>126</v>
      </c>
      <c r="C66" s="26" t="s">
        <v>3</v>
      </c>
      <c r="D66" s="409"/>
      <c r="E66" s="409"/>
      <c r="F66" s="471"/>
      <c r="G66" s="471" t="s">
        <v>27</v>
      </c>
      <c r="H66" s="409"/>
      <c r="I66" s="414"/>
      <c r="J66" s="473"/>
      <c r="K66" s="479"/>
      <c r="L66" s="409" t="s">
        <v>25</v>
      </c>
      <c r="M66" s="409"/>
      <c r="N66" s="471"/>
      <c r="O66" s="471"/>
      <c r="P66" s="414"/>
      <c r="Q66" s="433"/>
      <c r="R66" s="549"/>
      <c r="S66" s="1183"/>
      <c r="T66" s="433"/>
      <c r="U66" s="479"/>
      <c r="V66" s="479"/>
      <c r="W66" s="954"/>
      <c r="X66" s="409"/>
      <c r="Y66" s="493"/>
      <c r="Z66" s="477"/>
      <c r="AA66" s="440" t="s">
        <v>24</v>
      </c>
      <c r="AB66" s="407" t="s">
        <v>24</v>
      </c>
      <c r="AC66" s="410"/>
      <c r="AD66" s="471"/>
      <c r="AE66" s="409"/>
      <c r="AF66" s="409"/>
      <c r="AG66" s="478"/>
      <c r="AH66" s="1159"/>
      <c r="AI66" s="1227"/>
      <c r="AJ66" s="998">
        <f>COUNTIF($D66:AH66,"D")</f>
        <v>2</v>
      </c>
      <c r="AK66" s="999">
        <f t="shared" si="113"/>
        <v>1</v>
      </c>
      <c r="AL66" s="999">
        <f t="shared" si="114"/>
        <v>0</v>
      </c>
      <c r="AM66" s="999">
        <f t="shared" si="115"/>
        <v>1</v>
      </c>
      <c r="AN66" s="999">
        <f t="shared" si="116"/>
        <v>0</v>
      </c>
      <c r="AO66" s="999">
        <f t="shared" si="117"/>
        <v>0</v>
      </c>
      <c r="AP66" s="999">
        <f t="shared" si="118"/>
        <v>0</v>
      </c>
      <c r="AQ66" s="999">
        <f t="shared" si="119"/>
        <v>0</v>
      </c>
      <c r="AR66" s="999">
        <f t="shared" si="120"/>
        <v>0</v>
      </c>
      <c r="AS66" s="999">
        <f t="shared" si="121"/>
        <v>0</v>
      </c>
      <c r="AT66" s="999">
        <f t="shared" si="122"/>
        <v>0</v>
      </c>
      <c r="AU66" s="999">
        <f t="shared" si="123"/>
        <v>0</v>
      </c>
      <c r="AV66" s="999">
        <f t="shared" si="124"/>
        <v>0</v>
      </c>
      <c r="AW66" s="999">
        <f t="shared" si="125"/>
        <v>0</v>
      </c>
      <c r="AX66" s="999">
        <f t="shared" si="126"/>
        <v>0</v>
      </c>
      <c r="AY66" s="999">
        <f t="shared" si="127"/>
        <v>0</v>
      </c>
      <c r="AZ66" s="999">
        <f t="shared" si="128"/>
        <v>0</v>
      </c>
      <c r="BA66" s="999">
        <f t="shared" si="129"/>
        <v>0</v>
      </c>
      <c r="BB66" s="181">
        <f t="shared" si="130"/>
        <v>4</v>
      </c>
      <c r="BC66" s="343"/>
      <c r="BD66" s="1002">
        <f t="shared" si="131"/>
        <v>2</v>
      </c>
      <c r="BE66" s="342"/>
      <c r="BF66" s="339"/>
      <c r="BG66" s="175">
        <f t="shared" si="132"/>
        <v>0</v>
      </c>
      <c r="BH66" s="176">
        <f t="shared" si="133"/>
        <v>0</v>
      </c>
      <c r="BI66" s="177">
        <f t="shared" si="134"/>
        <v>0</v>
      </c>
      <c r="BJ66" s="178">
        <f t="shared" si="135"/>
        <v>0</v>
      </c>
      <c r="BK66" s="179">
        <f t="shared" si="136"/>
        <v>0</v>
      </c>
      <c r="BL66" s="180">
        <f t="shared" si="96"/>
        <v>0</v>
      </c>
      <c r="BM66" s="180">
        <f t="shared" si="97"/>
        <v>0</v>
      </c>
      <c r="BN66" s="180">
        <f t="shared" si="98"/>
        <v>0</v>
      </c>
      <c r="BO66" s="180">
        <f t="shared" si="99"/>
        <v>0</v>
      </c>
      <c r="BP66" s="180">
        <f t="shared" si="100"/>
        <v>0</v>
      </c>
      <c r="BQ66" s="181">
        <f t="shared" si="101"/>
        <v>0</v>
      </c>
      <c r="BR66" s="379">
        <f t="shared" si="137"/>
        <v>0</v>
      </c>
      <c r="BS66" s="179">
        <f t="shared" si="102"/>
        <v>0</v>
      </c>
      <c r="BT66" s="180">
        <f t="shared" si="103"/>
        <v>0</v>
      </c>
      <c r="BU66" s="181">
        <f t="shared" si="104"/>
        <v>0</v>
      </c>
      <c r="BV66" s="182">
        <f t="shared" si="138"/>
        <v>0</v>
      </c>
      <c r="BW66" s="175">
        <f t="shared" si="105"/>
        <v>0</v>
      </c>
      <c r="BX66" s="176">
        <f t="shared" si="139"/>
        <v>0</v>
      </c>
      <c r="BY66" s="193">
        <f t="shared" si="140"/>
        <v>0</v>
      </c>
      <c r="BZ66" s="194">
        <f t="shared" si="141"/>
        <v>0</v>
      </c>
      <c r="CA66" s="179">
        <f t="shared" si="106"/>
        <v>0</v>
      </c>
      <c r="CB66" s="180">
        <f t="shared" si="107"/>
        <v>0</v>
      </c>
      <c r="CC66" s="180">
        <f t="shared" si="108"/>
        <v>0</v>
      </c>
      <c r="CD66" s="180">
        <f t="shared" si="109"/>
        <v>0</v>
      </c>
      <c r="CE66" s="180">
        <f t="shared" si="110"/>
        <v>0</v>
      </c>
      <c r="CF66" s="180">
        <f t="shared" si="111"/>
        <v>0</v>
      </c>
      <c r="CG66" s="181">
        <f t="shared" si="112"/>
        <v>0</v>
      </c>
      <c r="CH66" s="195">
        <f t="shared" si="142"/>
        <v>0</v>
      </c>
      <c r="CI66" s="183"/>
      <c r="CJ66" s="184"/>
      <c r="CK66" s="184"/>
      <c r="CL66" s="174">
        <f t="shared" si="143"/>
        <v>0</v>
      </c>
      <c r="CM66" s="356"/>
      <c r="CN66" s="355"/>
      <c r="CO66" s="418">
        <v>0</v>
      </c>
      <c r="CP66" s="424">
        <v>0</v>
      </c>
    </row>
    <row r="67" spans="1:94" s="34" customFormat="1" ht="20.100000000000001" customHeight="1" thickBot="1" x14ac:dyDescent="0.25">
      <c r="A67" s="571" t="s">
        <v>156</v>
      </c>
      <c r="B67" s="569" t="s">
        <v>139</v>
      </c>
      <c r="C67" s="26" t="s">
        <v>3</v>
      </c>
      <c r="D67" s="421" t="s">
        <v>25</v>
      </c>
      <c r="E67" s="412" t="s">
        <v>25</v>
      </c>
      <c r="F67" s="475"/>
      <c r="G67" s="475"/>
      <c r="H67" s="412" t="s">
        <v>24</v>
      </c>
      <c r="I67" s="429" t="s">
        <v>26</v>
      </c>
      <c r="J67" s="476"/>
      <c r="K67" s="402" t="s">
        <v>48</v>
      </c>
      <c r="L67" s="412" t="s">
        <v>24</v>
      </c>
      <c r="M67" s="421"/>
      <c r="N67" s="413" t="s">
        <v>25</v>
      </c>
      <c r="O67" s="475"/>
      <c r="P67" s="429" t="s">
        <v>24</v>
      </c>
      <c r="Q67" s="434" t="s">
        <v>26</v>
      </c>
      <c r="R67" s="550"/>
      <c r="S67" s="1187" t="s">
        <v>24</v>
      </c>
      <c r="T67" s="434" t="s">
        <v>31</v>
      </c>
      <c r="U67" s="432"/>
      <c r="V67" s="432"/>
      <c r="W67" s="956" t="s">
        <v>31</v>
      </c>
      <c r="X67" s="412" t="s">
        <v>31</v>
      </c>
      <c r="Y67" s="427"/>
      <c r="Z67" s="480"/>
      <c r="AA67" s="363" t="s">
        <v>40</v>
      </c>
      <c r="AB67" s="423" t="s">
        <v>40</v>
      </c>
      <c r="AC67" s="423" t="s">
        <v>48</v>
      </c>
      <c r="AD67" s="475"/>
      <c r="AE67" s="412" t="s">
        <v>25</v>
      </c>
      <c r="AF67" s="412" t="s">
        <v>25</v>
      </c>
      <c r="AG67" s="441" t="s">
        <v>27</v>
      </c>
      <c r="AH67" s="1159" t="s">
        <v>27</v>
      </c>
      <c r="AI67" s="1227"/>
      <c r="AJ67" s="998">
        <f>COUNTIF($D67:AH67,"D")</f>
        <v>4</v>
      </c>
      <c r="AK67" s="999">
        <f t="shared" si="113"/>
        <v>5</v>
      </c>
      <c r="AL67" s="999">
        <f t="shared" si="114"/>
        <v>2</v>
      </c>
      <c r="AM67" s="999">
        <f t="shared" si="115"/>
        <v>2</v>
      </c>
      <c r="AN67" s="999">
        <f t="shared" si="116"/>
        <v>0</v>
      </c>
      <c r="AO67" s="999">
        <f t="shared" si="117"/>
        <v>0</v>
      </c>
      <c r="AP67" s="999">
        <f t="shared" si="118"/>
        <v>0</v>
      </c>
      <c r="AQ67" s="999">
        <f t="shared" si="119"/>
        <v>3</v>
      </c>
      <c r="AR67" s="999">
        <f t="shared" si="120"/>
        <v>0</v>
      </c>
      <c r="AS67" s="999">
        <f t="shared" si="121"/>
        <v>0</v>
      </c>
      <c r="AT67" s="999">
        <f t="shared" si="122"/>
        <v>0</v>
      </c>
      <c r="AU67" s="999">
        <f t="shared" si="123"/>
        <v>0</v>
      </c>
      <c r="AV67" s="999">
        <f t="shared" si="124"/>
        <v>0</v>
      </c>
      <c r="AW67" s="999">
        <f t="shared" si="125"/>
        <v>0</v>
      </c>
      <c r="AX67" s="999">
        <f t="shared" si="126"/>
        <v>0</v>
      </c>
      <c r="AY67" s="999">
        <f t="shared" si="127"/>
        <v>0</v>
      </c>
      <c r="AZ67" s="999">
        <f t="shared" si="128"/>
        <v>2</v>
      </c>
      <c r="BA67" s="999">
        <f t="shared" si="129"/>
        <v>0</v>
      </c>
      <c r="BB67" s="181">
        <f t="shared" si="130"/>
        <v>15</v>
      </c>
      <c r="BC67" s="343"/>
      <c r="BD67" s="1002">
        <f t="shared" si="131"/>
        <v>7.166666666666667</v>
      </c>
      <c r="BE67" s="342"/>
      <c r="BF67" s="339"/>
      <c r="BG67" s="175">
        <f t="shared" si="132"/>
        <v>0</v>
      </c>
      <c r="BH67" s="176">
        <f t="shared" si="133"/>
        <v>0</v>
      </c>
      <c r="BI67" s="177">
        <f t="shared" si="134"/>
        <v>0</v>
      </c>
      <c r="BJ67" s="178">
        <f t="shared" si="135"/>
        <v>0</v>
      </c>
      <c r="BK67" s="179">
        <f t="shared" si="136"/>
        <v>2</v>
      </c>
      <c r="BL67" s="180">
        <f t="shared" si="96"/>
        <v>0</v>
      </c>
      <c r="BM67" s="180">
        <f t="shared" si="97"/>
        <v>0</v>
      </c>
      <c r="BN67" s="180">
        <f t="shared" si="98"/>
        <v>0</v>
      </c>
      <c r="BO67" s="180">
        <f t="shared" si="99"/>
        <v>0</v>
      </c>
      <c r="BP67" s="180">
        <f t="shared" si="100"/>
        <v>0</v>
      </c>
      <c r="BQ67" s="181">
        <f t="shared" si="101"/>
        <v>0</v>
      </c>
      <c r="BR67" s="379">
        <f t="shared" si="137"/>
        <v>1</v>
      </c>
      <c r="BS67" s="179">
        <f t="shared" si="102"/>
        <v>0</v>
      </c>
      <c r="BT67" s="180">
        <f t="shared" si="103"/>
        <v>0</v>
      </c>
      <c r="BU67" s="181">
        <f t="shared" si="104"/>
        <v>0</v>
      </c>
      <c r="BV67" s="182">
        <f t="shared" si="138"/>
        <v>0</v>
      </c>
      <c r="BW67" s="175">
        <f t="shared" si="105"/>
        <v>0</v>
      </c>
      <c r="BX67" s="176">
        <f t="shared" si="139"/>
        <v>0</v>
      </c>
      <c r="BY67" s="193">
        <f t="shared" si="140"/>
        <v>0</v>
      </c>
      <c r="BZ67" s="194">
        <f t="shared" si="141"/>
        <v>0</v>
      </c>
      <c r="CA67" s="179">
        <f t="shared" si="106"/>
        <v>0</v>
      </c>
      <c r="CB67" s="180">
        <f t="shared" si="107"/>
        <v>0</v>
      </c>
      <c r="CC67" s="180">
        <f t="shared" si="108"/>
        <v>0</v>
      </c>
      <c r="CD67" s="180">
        <f t="shared" si="109"/>
        <v>0</v>
      </c>
      <c r="CE67" s="180">
        <f t="shared" si="110"/>
        <v>0</v>
      </c>
      <c r="CF67" s="180">
        <f t="shared" si="111"/>
        <v>0</v>
      </c>
      <c r="CG67" s="181">
        <f t="shared" si="112"/>
        <v>0</v>
      </c>
      <c r="CH67" s="195">
        <f t="shared" si="142"/>
        <v>0</v>
      </c>
      <c r="CI67" s="183"/>
      <c r="CJ67" s="184"/>
      <c r="CK67" s="184"/>
      <c r="CL67" s="174">
        <f t="shared" si="143"/>
        <v>1</v>
      </c>
      <c r="CM67" s="356"/>
      <c r="CN67" s="355"/>
      <c r="CO67" s="418">
        <v>4</v>
      </c>
      <c r="CP67" s="424">
        <v>48</v>
      </c>
    </row>
    <row r="68" spans="1:94" s="34" customFormat="1" ht="20.100000000000001" customHeight="1" thickBot="1" x14ac:dyDescent="0.25">
      <c r="A68" s="571" t="s">
        <v>158</v>
      </c>
      <c r="B68" s="569" t="s">
        <v>86</v>
      </c>
      <c r="C68" s="26" t="s">
        <v>3</v>
      </c>
      <c r="D68" s="412" t="s">
        <v>24</v>
      </c>
      <c r="E68" s="412" t="s">
        <v>25</v>
      </c>
      <c r="F68" s="475"/>
      <c r="G68" s="475"/>
      <c r="H68" s="412" t="s">
        <v>24</v>
      </c>
      <c r="I68" s="429" t="s">
        <v>25</v>
      </c>
      <c r="J68" s="476" t="s">
        <v>57</v>
      </c>
      <c r="K68" s="432"/>
      <c r="L68" s="412" t="s">
        <v>25</v>
      </c>
      <c r="M68" s="412" t="s">
        <v>25</v>
      </c>
      <c r="N68" s="475"/>
      <c r="O68" s="475"/>
      <c r="P68" s="429" t="s">
        <v>24</v>
      </c>
      <c r="Q68" s="434" t="s">
        <v>25</v>
      </c>
      <c r="R68" s="550"/>
      <c r="S68" s="1187" t="s">
        <v>24</v>
      </c>
      <c r="T68" s="434" t="s">
        <v>25</v>
      </c>
      <c r="U68" s="432"/>
      <c r="V68" s="432"/>
      <c r="W68" s="956" t="s">
        <v>24</v>
      </c>
      <c r="X68" s="412" t="s">
        <v>24</v>
      </c>
      <c r="Y68" s="427"/>
      <c r="Z68" s="480"/>
      <c r="AA68" s="363" t="s">
        <v>40</v>
      </c>
      <c r="AB68" s="423" t="s">
        <v>40</v>
      </c>
      <c r="AC68" s="423" t="s">
        <v>48</v>
      </c>
      <c r="AD68" s="475"/>
      <c r="AE68" s="412" t="s">
        <v>25</v>
      </c>
      <c r="AF68" s="412" t="s">
        <v>25</v>
      </c>
      <c r="AG68" s="441"/>
      <c r="AH68" s="1159"/>
      <c r="AI68" s="1227"/>
      <c r="AJ68" s="998">
        <f>COUNTIF($D68:AH68,"D")</f>
        <v>6</v>
      </c>
      <c r="AK68" s="999">
        <f t="shared" si="113"/>
        <v>8</v>
      </c>
      <c r="AL68" s="999">
        <f t="shared" si="114"/>
        <v>0</v>
      </c>
      <c r="AM68" s="999">
        <f t="shared" si="115"/>
        <v>0</v>
      </c>
      <c r="AN68" s="999">
        <f t="shared" si="116"/>
        <v>0</v>
      </c>
      <c r="AO68" s="999">
        <f t="shared" si="117"/>
        <v>0</v>
      </c>
      <c r="AP68" s="999">
        <f t="shared" si="118"/>
        <v>0</v>
      </c>
      <c r="AQ68" s="999">
        <f t="shared" si="119"/>
        <v>0</v>
      </c>
      <c r="AR68" s="999">
        <f t="shared" si="120"/>
        <v>0</v>
      </c>
      <c r="AS68" s="999">
        <f t="shared" si="121"/>
        <v>0</v>
      </c>
      <c r="AT68" s="999">
        <f t="shared" si="122"/>
        <v>0</v>
      </c>
      <c r="AU68" s="999">
        <f t="shared" si="123"/>
        <v>0</v>
      </c>
      <c r="AV68" s="999">
        <f t="shared" si="124"/>
        <v>0</v>
      </c>
      <c r="AW68" s="999">
        <f t="shared" si="125"/>
        <v>0</v>
      </c>
      <c r="AX68" s="999">
        <f t="shared" si="126"/>
        <v>0</v>
      </c>
      <c r="AY68" s="999">
        <f t="shared" si="127"/>
        <v>0</v>
      </c>
      <c r="AZ68" s="999">
        <f t="shared" si="128"/>
        <v>2</v>
      </c>
      <c r="BA68" s="999">
        <f t="shared" si="129"/>
        <v>0</v>
      </c>
      <c r="BB68" s="181">
        <f t="shared" si="130"/>
        <v>16</v>
      </c>
      <c r="BC68" s="343"/>
      <c r="BD68" s="1002">
        <f t="shared" si="131"/>
        <v>7.666666666666667</v>
      </c>
      <c r="BE68" s="342"/>
      <c r="BF68" s="339"/>
      <c r="BG68" s="175">
        <f t="shared" si="132"/>
        <v>1</v>
      </c>
      <c r="BH68" s="176">
        <f t="shared" si="133"/>
        <v>0.5</v>
      </c>
      <c r="BI68" s="177">
        <f t="shared" si="134"/>
        <v>4.1666666666666664E-2</v>
      </c>
      <c r="BJ68" s="178">
        <f t="shared" si="135"/>
        <v>0.45833333333333331</v>
      </c>
      <c r="BK68" s="179">
        <f t="shared" si="136"/>
        <v>1</v>
      </c>
      <c r="BL68" s="180">
        <f t="shared" si="96"/>
        <v>0</v>
      </c>
      <c r="BM68" s="180">
        <f t="shared" si="97"/>
        <v>0</v>
      </c>
      <c r="BN68" s="180">
        <f t="shared" si="98"/>
        <v>0</v>
      </c>
      <c r="BO68" s="180">
        <f t="shared" si="99"/>
        <v>0</v>
      </c>
      <c r="BP68" s="180">
        <f t="shared" si="100"/>
        <v>0</v>
      </c>
      <c r="BQ68" s="181">
        <f t="shared" si="101"/>
        <v>0</v>
      </c>
      <c r="BR68" s="379">
        <f t="shared" si="137"/>
        <v>0.5</v>
      </c>
      <c r="BS68" s="179">
        <f t="shared" si="102"/>
        <v>0</v>
      </c>
      <c r="BT68" s="180">
        <f t="shared" si="103"/>
        <v>0</v>
      </c>
      <c r="BU68" s="181">
        <f t="shared" si="104"/>
        <v>0</v>
      </c>
      <c r="BV68" s="182">
        <f t="shared" si="138"/>
        <v>0</v>
      </c>
      <c r="BW68" s="175">
        <f t="shared" si="105"/>
        <v>0</v>
      </c>
      <c r="BX68" s="176">
        <f t="shared" si="139"/>
        <v>0</v>
      </c>
      <c r="BY68" s="193">
        <f t="shared" si="140"/>
        <v>0</v>
      </c>
      <c r="BZ68" s="194">
        <f t="shared" si="141"/>
        <v>0</v>
      </c>
      <c r="CA68" s="179">
        <f t="shared" si="106"/>
        <v>0</v>
      </c>
      <c r="CB68" s="180">
        <f t="shared" si="107"/>
        <v>0</v>
      </c>
      <c r="CC68" s="180">
        <f t="shared" si="108"/>
        <v>0</v>
      </c>
      <c r="CD68" s="180">
        <f t="shared" si="109"/>
        <v>0</v>
      </c>
      <c r="CE68" s="180">
        <f t="shared" si="110"/>
        <v>0</v>
      </c>
      <c r="CF68" s="180">
        <f t="shared" si="111"/>
        <v>0</v>
      </c>
      <c r="CG68" s="181">
        <f t="shared" si="112"/>
        <v>0</v>
      </c>
      <c r="CH68" s="195">
        <f t="shared" si="142"/>
        <v>0</v>
      </c>
      <c r="CI68" s="183"/>
      <c r="CJ68" s="184"/>
      <c r="CK68" s="184"/>
      <c r="CL68" s="174">
        <f t="shared" si="143"/>
        <v>1</v>
      </c>
      <c r="CM68" s="356"/>
      <c r="CN68" s="355"/>
      <c r="CO68" s="418">
        <v>3</v>
      </c>
      <c r="CP68" s="424">
        <v>36</v>
      </c>
    </row>
    <row r="69" spans="1:94" s="332" customFormat="1" ht="20.100000000000001" customHeight="1" thickBot="1" x14ac:dyDescent="0.25">
      <c r="A69" s="571" t="s">
        <v>160</v>
      </c>
      <c r="B69" s="569" t="s">
        <v>170</v>
      </c>
      <c r="C69" s="26" t="s">
        <v>3</v>
      </c>
      <c r="D69" s="979" t="s">
        <v>37</v>
      </c>
      <c r="E69" s="979" t="s">
        <v>37</v>
      </c>
      <c r="F69" s="979" t="s">
        <v>37</v>
      </c>
      <c r="G69" s="979" t="s">
        <v>37</v>
      </c>
      <c r="H69" s="979"/>
      <c r="I69" s="977"/>
      <c r="J69" s="980" t="s">
        <v>37</v>
      </c>
      <c r="K69" s="979" t="s">
        <v>37</v>
      </c>
      <c r="L69" s="979" t="s">
        <v>37</v>
      </c>
      <c r="M69" s="979" t="s">
        <v>37</v>
      </c>
      <c r="N69" s="979" t="s">
        <v>37</v>
      </c>
      <c r="O69" s="979"/>
      <c r="P69" s="977"/>
      <c r="Q69" s="980" t="s">
        <v>37</v>
      </c>
      <c r="R69" s="1168" t="s">
        <v>37</v>
      </c>
      <c r="S69" s="1154"/>
      <c r="T69" s="409" t="s">
        <v>37</v>
      </c>
      <c r="U69" s="409" t="s">
        <v>37</v>
      </c>
      <c r="V69" s="409" t="s">
        <v>37</v>
      </c>
      <c r="W69" s="409" t="s">
        <v>37</v>
      </c>
      <c r="X69" s="409" t="s">
        <v>37</v>
      </c>
      <c r="Y69" s="409"/>
      <c r="Z69" s="409"/>
      <c r="AA69" s="409" t="s">
        <v>37</v>
      </c>
      <c r="AB69" s="409" t="s">
        <v>37</v>
      </c>
      <c r="AC69" s="409" t="s">
        <v>37</v>
      </c>
      <c r="AD69" s="409" t="s">
        <v>37</v>
      </c>
      <c r="AE69" s="409" t="s">
        <v>37</v>
      </c>
      <c r="AF69" s="409"/>
      <c r="AG69" s="409"/>
      <c r="AH69" s="1160" t="s">
        <v>37</v>
      </c>
      <c r="AI69" s="1220"/>
      <c r="AJ69" s="998">
        <f>COUNTIF($D69:AH69,"D")</f>
        <v>0</v>
      </c>
      <c r="AK69" s="999">
        <f t="shared" si="113"/>
        <v>0</v>
      </c>
      <c r="AL69" s="999">
        <f t="shared" si="114"/>
        <v>0</v>
      </c>
      <c r="AM69" s="999">
        <f t="shared" si="115"/>
        <v>0</v>
      </c>
      <c r="AN69" s="999">
        <f t="shared" si="116"/>
        <v>0</v>
      </c>
      <c r="AO69" s="999">
        <f t="shared" si="117"/>
        <v>0</v>
      </c>
      <c r="AP69" s="999">
        <f t="shared" si="118"/>
        <v>0</v>
      </c>
      <c r="AQ69" s="999">
        <f t="shared" si="119"/>
        <v>0</v>
      </c>
      <c r="AR69" s="999">
        <f t="shared" si="120"/>
        <v>0</v>
      </c>
      <c r="AS69" s="999">
        <f t="shared" si="121"/>
        <v>0</v>
      </c>
      <c r="AT69" s="999">
        <f t="shared" si="122"/>
        <v>0</v>
      </c>
      <c r="AU69" s="999">
        <f t="shared" si="123"/>
        <v>0</v>
      </c>
      <c r="AV69" s="999">
        <f t="shared" si="124"/>
        <v>0</v>
      </c>
      <c r="AW69" s="999">
        <f t="shared" si="125"/>
        <v>22</v>
      </c>
      <c r="AX69" s="999">
        <f t="shared" si="126"/>
        <v>0</v>
      </c>
      <c r="AY69" s="999">
        <f t="shared" si="127"/>
        <v>0</v>
      </c>
      <c r="AZ69" s="999">
        <f t="shared" si="128"/>
        <v>0</v>
      </c>
      <c r="BA69" s="999">
        <f t="shared" si="129"/>
        <v>0</v>
      </c>
      <c r="BB69" s="181">
        <f t="shared" si="130"/>
        <v>22</v>
      </c>
      <c r="BC69" s="343"/>
      <c r="BD69" s="1002">
        <f t="shared" si="131"/>
        <v>11</v>
      </c>
      <c r="BE69" s="342"/>
      <c r="BF69" s="339"/>
      <c r="BG69" s="175">
        <f t="shared" si="132"/>
        <v>0</v>
      </c>
      <c r="BH69" s="176">
        <f t="shared" si="133"/>
        <v>0</v>
      </c>
      <c r="BI69" s="177">
        <f t="shared" si="134"/>
        <v>0</v>
      </c>
      <c r="BJ69" s="178">
        <f t="shared" si="135"/>
        <v>0</v>
      </c>
      <c r="BK69" s="179">
        <f t="shared" si="136"/>
        <v>0</v>
      </c>
      <c r="BL69" s="180">
        <f t="shared" si="96"/>
        <v>0</v>
      </c>
      <c r="BM69" s="180">
        <f t="shared" si="97"/>
        <v>0</v>
      </c>
      <c r="BN69" s="180">
        <f t="shared" si="98"/>
        <v>0</v>
      </c>
      <c r="BO69" s="180">
        <f t="shared" si="99"/>
        <v>0</v>
      </c>
      <c r="BP69" s="180">
        <f t="shared" si="100"/>
        <v>0</v>
      </c>
      <c r="BQ69" s="181">
        <f t="shared" si="101"/>
        <v>0</v>
      </c>
      <c r="BR69" s="379">
        <f t="shared" si="137"/>
        <v>0</v>
      </c>
      <c r="BS69" s="179">
        <f t="shared" si="102"/>
        <v>0</v>
      </c>
      <c r="BT69" s="180">
        <f t="shared" si="103"/>
        <v>0</v>
      </c>
      <c r="BU69" s="181">
        <f t="shared" si="104"/>
        <v>0</v>
      </c>
      <c r="BV69" s="182">
        <f t="shared" si="138"/>
        <v>0</v>
      </c>
      <c r="BW69" s="175">
        <f t="shared" si="105"/>
        <v>0</v>
      </c>
      <c r="BX69" s="176">
        <f t="shared" si="139"/>
        <v>0</v>
      </c>
      <c r="BY69" s="193">
        <f t="shared" si="140"/>
        <v>0</v>
      </c>
      <c r="BZ69" s="194">
        <f t="shared" si="141"/>
        <v>0</v>
      </c>
      <c r="CA69" s="179">
        <f t="shared" si="106"/>
        <v>0</v>
      </c>
      <c r="CB69" s="180">
        <f t="shared" si="107"/>
        <v>0</v>
      </c>
      <c r="CC69" s="180">
        <f t="shared" si="108"/>
        <v>0</v>
      </c>
      <c r="CD69" s="180">
        <f t="shared" si="109"/>
        <v>0</v>
      </c>
      <c r="CE69" s="180">
        <f t="shared" si="110"/>
        <v>0</v>
      </c>
      <c r="CF69" s="180">
        <f t="shared" si="111"/>
        <v>0</v>
      </c>
      <c r="CG69" s="181">
        <f t="shared" si="112"/>
        <v>0</v>
      </c>
      <c r="CH69" s="195">
        <f t="shared" si="142"/>
        <v>0</v>
      </c>
      <c r="CI69" s="183"/>
      <c r="CJ69" s="184"/>
      <c r="CK69" s="184"/>
      <c r="CL69" s="174">
        <f t="shared" si="143"/>
        <v>0</v>
      </c>
      <c r="CM69" s="356"/>
      <c r="CN69" s="355"/>
      <c r="CO69" s="418">
        <v>0</v>
      </c>
      <c r="CP69" s="424">
        <v>0</v>
      </c>
    </row>
    <row r="70" spans="1:94" s="34" customFormat="1" ht="20.100000000000001" customHeight="1" thickBot="1" x14ac:dyDescent="0.25">
      <c r="A70" s="571" t="s">
        <v>162</v>
      </c>
      <c r="B70" s="569" t="s">
        <v>166</v>
      </c>
      <c r="C70" s="26" t="s">
        <v>3</v>
      </c>
      <c r="D70" s="412" t="s">
        <v>24</v>
      </c>
      <c r="E70" s="412" t="s">
        <v>25</v>
      </c>
      <c r="F70" s="475" t="s">
        <v>49</v>
      </c>
      <c r="G70" s="475"/>
      <c r="H70" s="412" t="s">
        <v>24</v>
      </c>
      <c r="I70" s="429" t="s">
        <v>25</v>
      </c>
      <c r="J70" s="534" t="s">
        <v>49</v>
      </c>
      <c r="K70" s="432"/>
      <c r="L70" s="412" t="s">
        <v>24</v>
      </c>
      <c r="M70" s="412" t="s">
        <v>32</v>
      </c>
      <c r="N70" s="475" t="s">
        <v>350</v>
      </c>
      <c r="O70" s="475" t="s">
        <v>351</v>
      </c>
      <c r="P70" s="429" t="s">
        <v>32</v>
      </c>
      <c r="Q70" s="434" t="s">
        <v>25</v>
      </c>
      <c r="R70" s="550"/>
      <c r="S70" s="1187" t="s">
        <v>27</v>
      </c>
      <c r="T70" s="434" t="s">
        <v>25</v>
      </c>
      <c r="U70" s="432"/>
      <c r="V70" s="432"/>
      <c r="W70" s="956" t="s">
        <v>24</v>
      </c>
      <c r="X70" s="412" t="s">
        <v>24</v>
      </c>
      <c r="Y70" s="427"/>
      <c r="Z70" s="480"/>
      <c r="AA70" s="363" t="s">
        <v>40</v>
      </c>
      <c r="AB70" s="423" t="s">
        <v>40</v>
      </c>
      <c r="AC70" s="423" t="s">
        <v>48</v>
      </c>
      <c r="AD70" s="475"/>
      <c r="AE70" s="412" t="s">
        <v>26</v>
      </c>
      <c r="AF70" s="412" t="s">
        <v>26</v>
      </c>
      <c r="AG70" s="441"/>
      <c r="AH70" s="1161"/>
      <c r="AI70" s="1228"/>
      <c r="AJ70" s="998">
        <f>COUNTIF($D70:AH70,"D")</f>
        <v>5</v>
      </c>
      <c r="AK70" s="999">
        <f t="shared" si="113"/>
        <v>4</v>
      </c>
      <c r="AL70" s="999">
        <f t="shared" si="114"/>
        <v>2</v>
      </c>
      <c r="AM70" s="999">
        <f t="shared" si="115"/>
        <v>1</v>
      </c>
      <c r="AN70" s="999">
        <f t="shared" si="116"/>
        <v>0</v>
      </c>
      <c r="AO70" s="999">
        <f t="shared" si="117"/>
        <v>0</v>
      </c>
      <c r="AP70" s="999">
        <f t="shared" si="118"/>
        <v>0</v>
      </c>
      <c r="AQ70" s="999">
        <f t="shared" si="119"/>
        <v>0</v>
      </c>
      <c r="AR70" s="999">
        <f t="shared" si="120"/>
        <v>2</v>
      </c>
      <c r="AS70" s="999">
        <f t="shared" si="121"/>
        <v>0</v>
      </c>
      <c r="AT70" s="999">
        <f t="shared" si="122"/>
        <v>0</v>
      </c>
      <c r="AU70" s="999">
        <f t="shared" si="123"/>
        <v>0</v>
      </c>
      <c r="AV70" s="999">
        <f t="shared" si="124"/>
        <v>0</v>
      </c>
      <c r="AW70" s="999">
        <f t="shared" si="125"/>
        <v>0</v>
      </c>
      <c r="AX70" s="999">
        <f t="shared" si="126"/>
        <v>0</v>
      </c>
      <c r="AY70" s="999">
        <f t="shared" si="127"/>
        <v>0</v>
      </c>
      <c r="AZ70" s="999">
        <f t="shared" si="128"/>
        <v>2</v>
      </c>
      <c r="BA70" s="999">
        <f t="shared" si="129"/>
        <v>0</v>
      </c>
      <c r="BB70" s="181">
        <f t="shared" si="130"/>
        <v>16</v>
      </c>
      <c r="BC70" s="343"/>
      <c r="BD70" s="1002">
        <f t="shared" si="131"/>
        <v>6.666666666666667</v>
      </c>
      <c r="BE70" s="342"/>
      <c r="BF70" s="339"/>
      <c r="BG70" s="175">
        <f t="shared" si="132"/>
        <v>0</v>
      </c>
      <c r="BH70" s="176">
        <f t="shared" si="133"/>
        <v>0</v>
      </c>
      <c r="BI70" s="177">
        <f t="shared" si="134"/>
        <v>0</v>
      </c>
      <c r="BJ70" s="178">
        <f t="shared" si="135"/>
        <v>0</v>
      </c>
      <c r="BK70" s="179">
        <f t="shared" si="136"/>
        <v>1</v>
      </c>
      <c r="BL70" s="180">
        <f t="shared" si="96"/>
        <v>2</v>
      </c>
      <c r="BM70" s="180">
        <f t="shared" si="97"/>
        <v>0</v>
      </c>
      <c r="BN70" s="180">
        <f t="shared" si="98"/>
        <v>0</v>
      </c>
      <c r="BO70" s="180">
        <f t="shared" si="99"/>
        <v>0</v>
      </c>
      <c r="BP70" s="180">
        <f t="shared" si="100"/>
        <v>0</v>
      </c>
      <c r="BQ70" s="181">
        <f t="shared" si="101"/>
        <v>0</v>
      </c>
      <c r="BR70" s="379">
        <f t="shared" si="137"/>
        <v>1.5</v>
      </c>
      <c r="BS70" s="179">
        <f t="shared" si="102"/>
        <v>0</v>
      </c>
      <c r="BT70" s="180">
        <f t="shared" si="103"/>
        <v>0</v>
      </c>
      <c r="BU70" s="181">
        <f t="shared" si="104"/>
        <v>0</v>
      </c>
      <c r="BV70" s="182">
        <f t="shared" si="138"/>
        <v>0</v>
      </c>
      <c r="BW70" s="175">
        <f t="shared" si="105"/>
        <v>0</v>
      </c>
      <c r="BX70" s="176">
        <f t="shared" si="139"/>
        <v>0</v>
      </c>
      <c r="BY70" s="193">
        <f t="shared" si="140"/>
        <v>0</v>
      </c>
      <c r="BZ70" s="194">
        <f t="shared" si="141"/>
        <v>0</v>
      </c>
      <c r="CA70" s="179">
        <f t="shared" si="106"/>
        <v>0</v>
      </c>
      <c r="CB70" s="180">
        <f t="shared" si="107"/>
        <v>0</v>
      </c>
      <c r="CC70" s="180">
        <f t="shared" si="108"/>
        <v>0</v>
      </c>
      <c r="CD70" s="180">
        <f t="shared" si="109"/>
        <v>0</v>
      </c>
      <c r="CE70" s="180">
        <f t="shared" si="110"/>
        <v>0</v>
      </c>
      <c r="CF70" s="180">
        <f t="shared" si="111"/>
        <v>0</v>
      </c>
      <c r="CG70" s="181">
        <f t="shared" si="112"/>
        <v>0</v>
      </c>
      <c r="CH70" s="195">
        <f t="shared" si="142"/>
        <v>0</v>
      </c>
      <c r="CI70" s="183"/>
      <c r="CJ70" s="184"/>
      <c r="CK70" s="184"/>
      <c r="CL70" s="174">
        <f t="shared" si="143"/>
        <v>1.5</v>
      </c>
      <c r="CM70" s="356"/>
      <c r="CN70" s="355"/>
      <c r="CO70" s="418">
        <v>6</v>
      </c>
      <c r="CP70" s="424">
        <v>72</v>
      </c>
    </row>
    <row r="71" spans="1:94" s="34" customFormat="1" ht="20.100000000000001" customHeight="1" thickBot="1" x14ac:dyDescent="0.25">
      <c r="A71" s="571" t="s">
        <v>164</v>
      </c>
      <c r="B71" s="569" t="s">
        <v>115</v>
      </c>
      <c r="C71" s="26" t="s">
        <v>3</v>
      </c>
      <c r="D71" s="409" t="s">
        <v>24</v>
      </c>
      <c r="E71" s="409" t="s">
        <v>26</v>
      </c>
      <c r="F71" s="471"/>
      <c r="G71" s="471" t="s">
        <v>26</v>
      </c>
      <c r="H71" s="409" t="s">
        <v>24</v>
      </c>
      <c r="I71" s="414" t="s">
        <v>31</v>
      </c>
      <c r="J71" s="473"/>
      <c r="K71" s="479"/>
      <c r="L71" s="407" t="s">
        <v>32</v>
      </c>
      <c r="M71" s="407" t="s">
        <v>32</v>
      </c>
      <c r="N71" s="499" t="s">
        <v>350</v>
      </c>
      <c r="O71" s="499" t="s">
        <v>351</v>
      </c>
      <c r="P71" s="430" t="s">
        <v>58</v>
      </c>
      <c r="Q71" s="440" t="s">
        <v>58</v>
      </c>
      <c r="R71" s="549"/>
      <c r="S71" s="1183" t="s">
        <v>24</v>
      </c>
      <c r="T71" s="433" t="s">
        <v>26</v>
      </c>
      <c r="U71" s="479"/>
      <c r="V71" s="479"/>
      <c r="W71" s="954" t="s">
        <v>35</v>
      </c>
      <c r="X71" s="409" t="s">
        <v>24</v>
      </c>
      <c r="Y71" s="493"/>
      <c r="Z71" s="477"/>
      <c r="AA71" s="428" t="s">
        <v>40</v>
      </c>
      <c r="AB71" s="410" t="s">
        <v>40</v>
      </c>
      <c r="AC71" s="423" t="s">
        <v>48</v>
      </c>
      <c r="AD71" s="471"/>
      <c r="AE71" s="409" t="s">
        <v>25</v>
      </c>
      <c r="AF71" s="409" t="s">
        <v>25</v>
      </c>
      <c r="AG71" s="441"/>
      <c r="AH71" s="1161"/>
      <c r="AI71" s="1228"/>
      <c r="AJ71" s="998">
        <f>COUNTIF($D71:AH71,"D")</f>
        <v>4</v>
      </c>
      <c r="AK71" s="999">
        <f t="shared" si="113"/>
        <v>2</v>
      </c>
      <c r="AL71" s="999">
        <f t="shared" si="114"/>
        <v>3</v>
      </c>
      <c r="AM71" s="999">
        <f t="shared" si="115"/>
        <v>0</v>
      </c>
      <c r="AN71" s="999">
        <f t="shared" si="116"/>
        <v>0</v>
      </c>
      <c r="AO71" s="999">
        <f t="shared" si="117"/>
        <v>0</v>
      </c>
      <c r="AP71" s="999">
        <f t="shared" si="118"/>
        <v>0</v>
      </c>
      <c r="AQ71" s="999">
        <f t="shared" si="119"/>
        <v>1</v>
      </c>
      <c r="AR71" s="999">
        <f t="shared" si="120"/>
        <v>2</v>
      </c>
      <c r="AS71" s="999">
        <f t="shared" si="121"/>
        <v>0</v>
      </c>
      <c r="AT71" s="999">
        <f t="shared" si="122"/>
        <v>0</v>
      </c>
      <c r="AU71" s="999">
        <f t="shared" si="123"/>
        <v>1</v>
      </c>
      <c r="AV71" s="999">
        <f t="shared" si="124"/>
        <v>0</v>
      </c>
      <c r="AW71" s="999">
        <f t="shared" si="125"/>
        <v>0</v>
      </c>
      <c r="AX71" s="999">
        <f t="shared" si="126"/>
        <v>0</v>
      </c>
      <c r="AY71" s="999">
        <f t="shared" si="127"/>
        <v>0</v>
      </c>
      <c r="AZ71" s="999">
        <f t="shared" si="128"/>
        <v>2</v>
      </c>
      <c r="BA71" s="999">
        <f t="shared" si="129"/>
        <v>0</v>
      </c>
      <c r="BB71" s="181">
        <f t="shared" si="130"/>
        <v>13</v>
      </c>
      <c r="BC71" s="343"/>
      <c r="BD71" s="1002">
        <f t="shared" si="131"/>
        <v>5.5</v>
      </c>
      <c r="BE71" s="342"/>
      <c r="BF71" s="339"/>
      <c r="BG71" s="175">
        <f t="shared" si="132"/>
        <v>0</v>
      </c>
      <c r="BH71" s="176">
        <f t="shared" si="133"/>
        <v>0</v>
      </c>
      <c r="BI71" s="177">
        <f t="shared" si="134"/>
        <v>0</v>
      </c>
      <c r="BJ71" s="178">
        <f t="shared" si="135"/>
        <v>0</v>
      </c>
      <c r="BK71" s="179">
        <f t="shared" si="136"/>
        <v>1</v>
      </c>
      <c r="BL71" s="180">
        <f t="shared" si="96"/>
        <v>0</v>
      </c>
      <c r="BM71" s="180">
        <f t="shared" si="97"/>
        <v>0</v>
      </c>
      <c r="BN71" s="180">
        <f t="shared" si="98"/>
        <v>0</v>
      </c>
      <c r="BO71" s="180">
        <f t="shared" si="99"/>
        <v>0</v>
      </c>
      <c r="BP71" s="180">
        <f t="shared" si="100"/>
        <v>0</v>
      </c>
      <c r="BQ71" s="181">
        <f t="shared" si="101"/>
        <v>0</v>
      </c>
      <c r="BR71" s="379">
        <f t="shared" si="137"/>
        <v>0.5</v>
      </c>
      <c r="BS71" s="179">
        <f t="shared" si="102"/>
        <v>0</v>
      </c>
      <c r="BT71" s="180">
        <f t="shared" si="103"/>
        <v>0</v>
      </c>
      <c r="BU71" s="181">
        <f t="shared" si="104"/>
        <v>0</v>
      </c>
      <c r="BV71" s="182">
        <f t="shared" si="138"/>
        <v>0</v>
      </c>
      <c r="BW71" s="175">
        <f t="shared" si="105"/>
        <v>0</v>
      </c>
      <c r="BX71" s="176">
        <f t="shared" si="139"/>
        <v>0</v>
      </c>
      <c r="BY71" s="193">
        <f t="shared" si="140"/>
        <v>0</v>
      </c>
      <c r="BZ71" s="194">
        <f t="shared" si="141"/>
        <v>0</v>
      </c>
      <c r="CA71" s="179">
        <f t="shared" si="106"/>
        <v>0</v>
      </c>
      <c r="CB71" s="180">
        <f t="shared" si="107"/>
        <v>0</v>
      </c>
      <c r="CC71" s="180">
        <f t="shared" si="108"/>
        <v>0</v>
      </c>
      <c r="CD71" s="180">
        <f t="shared" si="109"/>
        <v>0</v>
      </c>
      <c r="CE71" s="180">
        <f t="shared" si="110"/>
        <v>0</v>
      </c>
      <c r="CF71" s="180">
        <f t="shared" si="111"/>
        <v>0</v>
      </c>
      <c r="CG71" s="181">
        <f t="shared" si="112"/>
        <v>0</v>
      </c>
      <c r="CH71" s="195">
        <f t="shared" si="142"/>
        <v>0</v>
      </c>
      <c r="CI71" s="183"/>
      <c r="CJ71" s="184"/>
      <c r="CK71" s="184"/>
      <c r="CL71" s="174">
        <f t="shared" si="143"/>
        <v>0.5</v>
      </c>
      <c r="CM71" s="356"/>
      <c r="CN71" s="355"/>
      <c r="CO71" s="418">
        <v>1</v>
      </c>
      <c r="CP71" s="424">
        <v>12</v>
      </c>
    </row>
    <row r="72" spans="1:94" s="34" customFormat="1" ht="20.100000000000001" customHeight="1" thickBot="1" x14ac:dyDescent="0.25">
      <c r="A72" s="571" t="s">
        <v>165</v>
      </c>
      <c r="B72" s="569" t="s">
        <v>100</v>
      </c>
      <c r="C72" s="26" t="s">
        <v>3</v>
      </c>
      <c r="D72" s="412" t="s">
        <v>24</v>
      </c>
      <c r="E72" s="412" t="s">
        <v>25</v>
      </c>
      <c r="F72" s="475" t="s">
        <v>240</v>
      </c>
      <c r="G72" s="475"/>
      <c r="H72" s="412" t="s">
        <v>24</v>
      </c>
      <c r="I72" s="429" t="s">
        <v>25</v>
      </c>
      <c r="J72" s="476"/>
      <c r="K72" s="432"/>
      <c r="L72" s="412" t="s">
        <v>24</v>
      </c>
      <c r="M72" s="412" t="s">
        <v>25</v>
      </c>
      <c r="N72" s="475"/>
      <c r="O72" s="475"/>
      <c r="P72" s="429" t="s">
        <v>27</v>
      </c>
      <c r="Q72" s="434" t="s">
        <v>25</v>
      </c>
      <c r="R72" s="550"/>
      <c r="S72" s="1187" t="s">
        <v>24</v>
      </c>
      <c r="T72" s="434" t="s">
        <v>26</v>
      </c>
      <c r="U72" s="432"/>
      <c r="V72" s="432"/>
      <c r="W72" s="956" t="s">
        <v>24</v>
      </c>
      <c r="X72" s="412" t="s">
        <v>24</v>
      </c>
      <c r="Y72" s="427"/>
      <c r="Z72" s="480"/>
      <c r="AA72" s="363" t="s">
        <v>40</v>
      </c>
      <c r="AB72" s="423" t="s">
        <v>40</v>
      </c>
      <c r="AC72" s="423" t="s">
        <v>48</v>
      </c>
      <c r="AD72" s="475"/>
      <c r="AE72" s="412" t="s">
        <v>25</v>
      </c>
      <c r="AF72" s="412" t="s">
        <v>25</v>
      </c>
      <c r="AG72" s="441"/>
      <c r="AH72" s="1161"/>
      <c r="AI72" s="1228"/>
      <c r="AJ72" s="998">
        <f>COUNTIF($D72:AH72,"D")</f>
        <v>6</v>
      </c>
      <c r="AK72" s="999">
        <f t="shared" si="113"/>
        <v>6</v>
      </c>
      <c r="AL72" s="999">
        <f t="shared" si="114"/>
        <v>1</v>
      </c>
      <c r="AM72" s="999">
        <f t="shared" si="115"/>
        <v>1</v>
      </c>
      <c r="AN72" s="999">
        <f t="shared" si="116"/>
        <v>0</v>
      </c>
      <c r="AO72" s="999">
        <f t="shared" si="117"/>
        <v>0</v>
      </c>
      <c r="AP72" s="999">
        <f t="shared" si="118"/>
        <v>0</v>
      </c>
      <c r="AQ72" s="999">
        <f t="shared" si="119"/>
        <v>0</v>
      </c>
      <c r="AR72" s="999">
        <f t="shared" si="120"/>
        <v>0</v>
      </c>
      <c r="AS72" s="999">
        <f t="shared" si="121"/>
        <v>0</v>
      </c>
      <c r="AT72" s="999">
        <f t="shared" si="122"/>
        <v>0</v>
      </c>
      <c r="AU72" s="999">
        <f t="shared" si="123"/>
        <v>0</v>
      </c>
      <c r="AV72" s="999">
        <f t="shared" si="124"/>
        <v>0</v>
      </c>
      <c r="AW72" s="999">
        <f t="shared" si="125"/>
        <v>0</v>
      </c>
      <c r="AX72" s="999">
        <f t="shared" si="126"/>
        <v>0</v>
      </c>
      <c r="AY72" s="999">
        <f t="shared" si="127"/>
        <v>0</v>
      </c>
      <c r="AZ72" s="999">
        <f t="shared" si="128"/>
        <v>2</v>
      </c>
      <c r="BA72" s="999">
        <f t="shared" si="129"/>
        <v>0</v>
      </c>
      <c r="BB72" s="181">
        <f t="shared" si="130"/>
        <v>16</v>
      </c>
      <c r="BC72" s="343"/>
      <c r="BD72" s="1002">
        <f t="shared" si="131"/>
        <v>7.666666666666667</v>
      </c>
      <c r="BE72" s="342"/>
      <c r="BF72" s="339"/>
      <c r="BG72" s="175">
        <f t="shared" si="132"/>
        <v>0</v>
      </c>
      <c r="BH72" s="176">
        <f t="shared" si="133"/>
        <v>0</v>
      </c>
      <c r="BI72" s="177">
        <f t="shared" si="134"/>
        <v>0</v>
      </c>
      <c r="BJ72" s="178">
        <f t="shared" si="135"/>
        <v>0</v>
      </c>
      <c r="BK72" s="179">
        <f t="shared" si="136"/>
        <v>1</v>
      </c>
      <c r="BL72" s="180">
        <f t="shared" si="96"/>
        <v>0</v>
      </c>
      <c r="BM72" s="180">
        <f t="shared" si="97"/>
        <v>0</v>
      </c>
      <c r="BN72" s="180">
        <f t="shared" si="98"/>
        <v>0</v>
      </c>
      <c r="BO72" s="180">
        <f t="shared" si="99"/>
        <v>0</v>
      </c>
      <c r="BP72" s="180">
        <f t="shared" si="100"/>
        <v>0</v>
      </c>
      <c r="BQ72" s="181">
        <f t="shared" si="101"/>
        <v>0</v>
      </c>
      <c r="BR72" s="1245">
        <v>0.66666666666666663</v>
      </c>
      <c r="BS72" s="179">
        <f t="shared" si="102"/>
        <v>0</v>
      </c>
      <c r="BT72" s="180">
        <f t="shared" si="103"/>
        <v>0</v>
      </c>
      <c r="BU72" s="181">
        <f t="shared" si="104"/>
        <v>0</v>
      </c>
      <c r="BV72" s="182">
        <f t="shared" si="138"/>
        <v>0</v>
      </c>
      <c r="BW72" s="175">
        <f t="shared" si="105"/>
        <v>0</v>
      </c>
      <c r="BX72" s="176">
        <f t="shared" si="139"/>
        <v>0</v>
      </c>
      <c r="BY72" s="193">
        <f t="shared" si="140"/>
        <v>0</v>
      </c>
      <c r="BZ72" s="194">
        <f t="shared" si="141"/>
        <v>0</v>
      </c>
      <c r="CA72" s="179">
        <f t="shared" si="106"/>
        <v>0</v>
      </c>
      <c r="CB72" s="180">
        <f t="shared" si="107"/>
        <v>1</v>
      </c>
      <c r="CC72" s="180">
        <f t="shared" si="108"/>
        <v>0</v>
      </c>
      <c r="CD72" s="180">
        <f t="shared" si="109"/>
        <v>0</v>
      </c>
      <c r="CE72" s="180">
        <f t="shared" si="110"/>
        <v>0</v>
      </c>
      <c r="CF72" s="180">
        <f t="shared" si="111"/>
        <v>0</v>
      </c>
      <c r="CG72" s="181">
        <f t="shared" si="112"/>
        <v>0</v>
      </c>
      <c r="CH72" s="1245">
        <v>0.33333333333333331</v>
      </c>
      <c r="CI72" s="183"/>
      <c r="CJ72" s="184"/>
      <c r="CK72" s="184"/>
      <c r="CL72" s="174">
        <f t="shared" si="143"/>
        <v>1</v>
      </c>
      <c r="CM72" s="356"/>
      <c r="CN72" s="355"/>
      <c r="CO72" s="418">
        <v>8</v>
      </c>
      <c r="CP72" s="851">
        <v>108</v>
      </c>
    </row>
    <row r="73" spans="1:94" s="34" customFormat="1" ht="20.100000000000001" customHeight="1" thickBot="1" x14ac:dyDescent="0.25">
      <c r="A73" s="571" t="s">
        <v>167</v>
      </c>
      <c r="B73" s="569" t="s">
        <v>335</v>
      </c>
      <c r="C73" s="26" t="s">
        <v>3</v>
      </c>
      <c r="D73" s="70" t="s">
        <v>37</v>
      </c>
      <c r="E73" s="70" t="s">
        <v>37</v>
      </c>
      <c r="F73" s="70" t="s">
        <v>37</v>
      </c>
      <c r="G73" s="70" t="s">
        <v>37</v>
      </c>
      <c r="H73" s="70"/>
      <c r="I73" s="1058"/>
      <c r="J73" s="955" t="s">
        <v>37</v>
      </c>
      <c r="K73" s="70" t="s">
        <v>37</v>
      </c>
      <c r="L73" s="70" t="s">
        <v>37</v>
      </c>
      <c r="M73" s="70" t="s">
        <v>37</v>
      </c>
      <c r="N73" s="70" t="s">
        <v>37</v>
      </c>
      <c r="O73" s="70"/>
      <c r="P73" s="1058"/>
      <c r="Q73" s="955" t="s">
        <v>37</v>
      </c>
      <c r="R73" s="1166" t="s">
        <v>37</v>
      </c>
      <c r="S73" s="1183"/>
      <c r="T73" s="433" t="s">
        <v>37</v>
      </c>
      <c r="U73" s="409" t="s">
        <v>37</v>
      </c>
      <c r="V73" s="409" t="s">
        <v>37</v>
      </c>
      <c r="W73" s="954" t="s">
        <v>37</v>
      </c>
      <c r="X73" s="409" t="s">
        <v>37</v>
      </c>
      <c r="Y73" s="408"/>
      <c r="Z73" s="465"/>
      <c r="AA73" s="428" t="s">
        <v>37</v>
      </c>
      <c r="AB73" s="410" t="s">
        <v>37</v>
      </c>
      <c r="AC73" s="423" t="s">
        <v>37</v>
      </c>
      <c r="AD73" s="406" t="s">
        <v>37</v>
      </c>
      <c r="AE73" s="409" t="s">
        <v>37</v>
      </c>
      <c r="AF73" s="409"/>
      <c r="AG73" s="414"/>
      <c r="AH73" s="1153" t="s">
        <v>37</v>
      </c>
      <c r="AI73" s="1220"/>
      <c r="AJ73" s="998">
        <f>COUNTIF($D73:AH73,"D")</f>
        <v>0</v>
      </c>
      <c r="AK73" s="999">
        <f t="shared" si="113"/>
        <v>0</v>
      </c>
      <c r="AL73" s="999">
        <f t="shared" si="114"/>
        <v>0</v>
      </c>
      <c r="AM73" s="999">
        <f t="shared" si="115"/>
        <v>0</v>
      </c>
      <c r="AN73" s="999">
        <f t="shared" si="116"/>
        <v>0</v>
      </c>
      <c r="AO73" s="999">
        <f t="shared" si="117"/>
        <v>0</v>
      </c>
      <c r="AP73" s="999">
        <f t="shared" si="118"/>
        <v>0</v>
      </c>
      <c r="AQ73" s="999">
        <f t="shared" si="119"/>
        <v>0</v>
      </c>
      <c r="AR73" s="999">
        <f t="shared" si="120"/>
        <v>0</v>
      </c>
      <c r="AS73" s="999">
        <f t="shared" si="121"/>
        <v>0</v>
      </c>
      <c r="AT73" s="999">
        <f t="shared" si="122"/>
        <v>0</v>
      </c>
      <c r="AU73" s="999">
        <f t="shared" si="123"/>
        <v>0</v>
      </c>
      <c r="AV73" s="999">
        <f t="shared" si="124"/>
        <v>0</v>
      </c>
      <c r="AW73" s="999">
        <f t="shared" si="125"/>
        <v>22</v>
      </c>
      <c r="AX73" s="999">
        <f t="shared" si="126"/>
        <v>0</v>
      </c>
      <c r="AY73" s="999">
        <f t="shared" si="127"/>
        <v>0</v>
      </c>
      <c r="AZ73" s="999">
        <f t="shared" si="128"/>
        <v>0</v>
      </c>
      <c r="BA73" s="999">
        <f t="shared" si="129"/>
        <v>0</v>
      </c>
      <c r="BB73" s="181">
        <f t="shared" si="130"/>
        <v>22</v>
      </c>
      <c r="BC73" s="343"/>
      <c r="BD73" s="1002">
        <f t="shared" si="131"/>
        <v>11</v>
      </c>
      <c r="BE73" s="342"/>
      <c r="BF73" s="339"/>
      <c r="BG73" s="175">
        <f t="shared" si="132"/>
        <v>0</v>
      </c>
      <c r="BH73" s="176">
        <f t="shared" si="133"/>
        <v>0</v>
      </c>
      <c r="BI73" s="177">
        <f t="shared" si="134"/>
        <v>0</v>
      </c>
      <c r="BJ73" s="178">
        <f t="shared" si="135"/>
        <v>0</v>
      </c>
      <c r="BK73" s="179">
        <f t="shared" si="136"/>
        <v>0</v>
      </c>
      <c r="BL73" s="180">
        <f t="shared" si="96"/>
        <v>0</v>
      </c>
      <c r="BM73" s="180">
        <f t="shared" si="97"/>
        <v>0</v>
      </c>
      <c r="BN73" s="180">
        <f t="shared" si="98"/>
        <v>0</v>
      </c>
      <c r="BO73" s="180">
        <f t="shared" si="99"/>
        <v>0</v>
      </c>
      <c r="BP73" s="180">
        <f t="shared" si="100"/>
        <v>0</v>
      </c>
      <c r="BQ73" s="181">
        <f t="shared" si="101"/>
        <v>0</v>
      </c>
      <c r="BR73" s="379">
        <f t="shared" si="137"/>
        <v>0</v>
      </c>
      <c r="BS73" s="179">
        <f t="shared" si="102"/>
        <v>0</v>
      </c>
      <c r="BT73" s="180">
        <f t="shared" si="103"/>
        <v>0</v>
      </c>
      <c r="BU73" s="181">
        <f t="shared" si="104"/>
        <v>0</v>
      </c>
      <c r="BV73" s="182">
        <f t="shared" si="138"/>
        <v>0</v>
      </c>
      <c r="BW73" s="175">
        <f t="shared" si="105"/>
        <v>0</v>
      </c>
      <c r="BX73" s="176">
        <f t="shared" si="139"/>
        <v>0</v>
      </c>
      <c r="BY73" s="193">
        <f t="shared" si="140"/>
        <v>0</v>
      </c>
      <c r="BZ73" s="194">
        <f t="shared" si="141"/>
        <v>0</v>
      </c>
      <c r="CA73" s="179">
        <f t="shared" si="106"/>
        <v>0</v>
      </c>
      <c r="CB73" s="180">
        <f t="shared" si="107"/>
        <v>0</v>
      </c>
      <c r="CC73" s="180">
        <f t="shared" si="108"/>
        <v>0</v>
      </c>
      <c r="CD73" s="180">
        <f t="shared" si="109"/>
        <v>0</v>
      </c>
      <c r="CE73" s="180">
        <f t="shared" si="110"/>
        <v>0</v>
      </c>
      <c r="CF73" s="180">
        <f t="shared" si="111"/>
        <v>0</v>
      </c>
      <c r="CG73" s="181">
        <f t="shared" si="112"/>
        <v>0</v>
      </c>
      <c r="CH73" s="195">
        <f t="shared" si="142"/>
        <v>0</v>
      </c>
      <c r="CI73" s="183"/>
      <c r="CJ73" s="184"/>
      <c r="CK73" s="184"/>
      <c r="CL73" s="174">
        <f t="shared" si="143"/>
        <v>0</v>
      </c>
      <c r="CM73" s="356"/>
      <c r="CN73" s="355"/>
      <c r="CO73" s="418">
        <v>0</v>
      </c>
      <c r="CP73" s="424">
        <v>0</v>
      </c>
    </row>
    <row r="74" spans="1:94" ht="20.100000000000001" customHeight="1" thickBot="1" x14ac:dyDescent="0.3">
      <c r="A74" s="571" t="s">
        <v>169</v>
      </c>
      <c r="B74" s="569" t="s">
        <v>336</v>
      </c>
      <c r="C74" s="26" t="s">
        <v>3</v>
      </c>
      <c r="D74" s="409" t="s">
        <v>24</v>
      </c>
      <c r="E74" s="409" t="s">
        <v>25</v>
      </c>
      <c r="F74" s="471"/>
      <c r="G74" s="471"/>
      <c r="H74" s="409" t="s">
        <v>24</v>
      </c>
      <c r="I74" s="414" t="s">
        <v>25</v>
      </c>
      <c r="J74" s="473"/>
      <c r="K74" s="479" t="s">
        <v>61</v>
      </c>
      <c r="L74" s="409" t="s">
        <v>24</v>
      </c>
      <c r="M74" s="409" t="s">
        <v>25</v>
      </c>
      <c r="N74" s="471"/>
      <c r="O74" s="501" t="s">
        <v>50</v>
      </c>
      <c r="P74" s="414" t="s">
        <v>24</v>
      </c>
      <c r="Q74" s="433" t="s">
        <v>25</v>
      </c>
      <c r="R74" s="549"/>
      <c r="S74" s="1189" t="s">
        <v>24</v>
      </c>
      <c r="T74" s="433" t="s">
        <v>25</v>
      </c>
      <c r="U74" s="479"/>
      <c r="V74" s="479"/>
      <c r="W74" s="407" t="s">
        <v>24</v>
      </c>
      <c r="X74" s="409" t="s">
        <v>24</v>
      </c>
      <c r="Y74" s="493"/>
      <c r="Z74" s="477"/>
      <c r="AA74" s="428" t="s">
        <v>40</v>
      </c>
      <c r="AB74" s="410" t="s">
        <v>40</v>
      </c>
      <c r="AC74" s="423" t="s">
        <v>48</v>
      </c>
      <c r="AD74" s="471" t="s">
        <v>26</v>
      </c>
      <c r="AE74" s="409" t="s">
        <v>25</v>
      </c>
      <c r="AF74" s="409" t="s">
        <v>25</v>
      </c>
      <c r="AG74" s="478"/>
      <c r="AH74" s="1159"/>
      <c r="AI74" s="1227"/>
      <c r="AJ74" s="998">
        <f>COUNTIF($D74:AH74,"D")</f>
        <v>7</v>
      </c>
      <c r="AK74" s="999">
        <f t="shared" si="113"/>
        <v>7</v>
      </c>
      <c r="AL74" s="999">
        <f t="shared" si="114"/>
        <v>1</v>
      </c>
      <c r="AM74" s="999">
        <f t="shared" si="115"/>
        <v>0</v>
      </c>
      <c r="AN74" s="999">
        <f t="shared" si="116"/>
        <v>0</v>
      </c>
      <c r="AO74" s="999">
        <f t="shared" si="117"/>
        <v>0</v>
      </c>
      <c r="AP74" s="999">
        <f t="shared" si="118"/>
        <v>0</v>
      </c>
      <c r="AQ74" s="999">
        <f t="shared" si="119"/>
        <v>0</v>
      </c>
      <c r="AR74" s="999">
        <f t="shared" si="120"/>
        <v>0</v>
      </c>
      <c r="AS74" s="999">
        <f t="shared" si="121"/>
        <v>0</v>
      </c>
      <c r="AT74" s="999">
        <f t="shared" si="122"/>
        <v>0</v>
      </c>
      <c r="AU74" s="999">
        <f t="shared" si="123"/>
        <v>0</v>
      </c>
      <c r="AV74" s="999">
        <f t="shared" si="124"/>
        <v>0</v>
      </c>
      <c r="AW74" s="999">
        <f t="shared" si="125"/>
        <v>0</v>
      </c>
      <c r="AX74" s="999">
        <f t="shared" si="126"/>
        <v>0</v>
      </c>
      <c r="AY74" s="999">
        <f t="shared" si="127"/>
        <v>0</v>
      </c>
      <c r="AZ74" s="999">
        <f t="shared" si="128"/>
        <v>2</v>
      </c>
      <c r="BA74" s="999">
        <f t="shared" si="129"/>
        <v>0</v>
      </c>
      <c r="BB74" s="181">
        <f t="shared" si="130"/>
        <v>17</v>
      </c>
      <c r="BC74" s="343"/>
      <c r="BD74" s="1002">
        <f t="shared" si="131"/>
        <v>8.1666666666666661</v>
      </c>
      <c r="BE74" s="342"/>
      <c r="BF74" s="339"/>
      <c r="BG74" s="175">
        <f t="shared" si="132"/>
        <v>1</v>
      </c>
      <c r="BH74" s="845">
        <v>0.58333333333333337</v>
      </c>
      <c r="BI74" s="846">
        <v>0.125</v>
      </c>
      <c r="BJ74" s="178">
        <f t="shared" si="135"/>
        <v>0.45833333333333337</v>
      </c>
      <c r="BK74" s="179">
        <f t="shared" si="136"/>
        <v>1</v>
      </c>
      <c r="BL74" s="180">
        <f t="shared" si="96"/>
        <v>0</v>
      </c>
      <c r="BM74" s="180">
        <f t="shared" si="97"/>
        <v>1</v>
      </c>
      <c r="BN74" s="180">
        <f t="shared" si="98"/>
        <v>0</v>
      </c>
      <c r="BO74" s="180">
        <f t="shared" si="99"/>
        <v>0</v>
      </c>
      <c r="BP74" s="180">
        <f t="shared" si="100"/>
        <v>0</v>
      </c>
      <c r="BQ74" s="181">
        <f t="shared" si="101"/>
        <v>0</v>
      </c>
      <c r="BR74" s="379">
        <f t="shared" si="137"/>
        <v>1</v>
      </c>
      <c r="BS74" s="179">
        <f t="shared" si="102"/>
        <v>0</v>
      </c>
      <c r="BT74" s="180">
        <f t="shared" si="103"/>
        <v>0</v>
      </c>
      <c r="BU74" s="181">
        <f t="shared" si="104"/>
        <v>0</v>
      </c>
      <c r="BV74" s="182">
        <f t="shared" si="138"/>
        <v>0</v>
      </c>
      <c r="BW74" s="175">
        <f t="shared" si="105"/>
        <v>0</v>
      </c>
      <c r="BX74" s="176">
        <f t="shared" si="139"/>
        <v>0</v>
      </c>
      <c r="BY74" s="193">
        <f t="shared" si="140"/>
        <v>0</v>
      </c>
      <c r="BZ74" s="194">
        <f t="shared" si="141"/>
        <v>0</v>
      </c>
      <c r="CA74" s="179">
        <f t="shared" si="106"/>
        <v>0</v>
      </c>
      <c r="CB74" s="180">
        <f t="shared" si="107"/>
        <v>0</v>
      </c>
      <c r="CC74" s="180">
        <f t="shared" si="108"/>
        <v>0</v>
      </c>
      <c r="CD74" s="180">
        <f t="shared" si="109"/>
        <v>0</v>
      </c>
      <c r="CE74" s="180">
        <f t="shared" si="110"/>
        <v>0</v>
      </c>
      <c r="CF74" s="180">
        <f t="shared" si="111"/>
        <v>0</v>
      </c>
      <c r="CG74" s="181">
        <f t="shared" si="112"/>
        <v>0</v>
      </c>
      <c r="CH74" s="195">
        <f t="shared" si="142"/>
        <v>0</v>
      </c>
      <c r="CI74" s="183"/>
      <c r="CJ74" s="184"/>
      <c r="CK74" s="184"/>
      <c r="CL74" s="174">
        <f t="shared" si="143"/>
        <v>1.5833333333333335</v>
      </c>
      <c r="CM74" s="227"/>
      <c r="CN74" s="354"/>
      <c r="CO74" s="418">
        <v>5</v>
      </c>
      <c r="CP74" s="424">
        <v>62</v>
      </c>
    </row>
    <row r="75" spans="1:94" ht="20.100000000000001" customHeight="1" x14ac:dyDescent="0.25">
      <c r="A75" s="571" t="s">
        <v>325</v>
      </c>
      <c r="B75" s="569" t="s">
        <v>337</v>
      </c>
      <c r="C75" s="26" t="s">
        <v>3</v>
      </c>
      <c r="D75" s="409" t="s">
        <v>27</v>
      </c>
      <c r="E75" s="409" t="s">
        <v>25</v>
      </c>
      <c r="F75" s="471"/>
      <c r="G75" s="471"/>
      <c r="H75" s="409" t="s">
        <v>24</v>
      </c>
      <c r="I75" s="414" t="s">
        <v>25</v>
      </c>
      <c r="J75" s="473" t="s">
        <v>57</v>
      </c>
      <c r="K75" s="479"/>
      <c r="L75" s="409" t="s">
        <v>27</v>
      </c>
      <c r="M75" s="409" t="s">
        <v>25</v>
      </c>
      <c r="N75" s="471"/>
      <c r="O75" s="471"/>
      <c r="P75" s="414" t="s">
        <v>24</v>
      </c>
      <c r="Q75" s="433" t="s">
        <v>25</v>
      </c>
      <c r="R75" s="549"/>
      <c r="S75" s="1183" t="s">
        <v>24</v>
      </c>
      <c r="T75" s="433" t="s">
        <v>25</v>
      </c>
      <c r="U75" s="479"/>
      <c r="V75" s="479"/>
      <c r="W75" s="954" t="s">
        <v>27</v>
      </c>
      <c r="X75" s="409" t="s">
        <v>27</v>
      </c>
      <c r="Y75" s="493"/>
      <c r="Z75" s="477" t="s">
        <v>51</v>
      </c>
      <c r="AA75" s="428" t="s">
        <v>40</v>
      </c>
      <c r="AB75" s="410" t="s">
        <v>40</v>
      </c>
      <c r="AC75" s="423" t="s">
        <v>48</v>
      </c>
      <c r="AD75" s="471"/>
      <c r="AE75" s="409" t="s">
        <v>25</v>
      </c>
      <c r="AF75" s="409" t="s">
        <v>25</v>
      </c>
      <c r="AG75" s="478"/>
      <c r="AH75" s="1159"/>
      <c r="AI75" s="1227"/>
      <c r="AJ75" s="998">
        <f>COUNTIF($D75:AH75,"D")</f>
        <v>3</v>
      </c>
      <c r="AK75" s="999">
        <f t="shared" si="113"/>
        <v>7</v>
      </c>
      <c r="AL75" s="999">
        <f t="shared" si="114"/>
        <v>0</v>
      </c>
      <c r="AM75" s="999">
        <f t="shared" si="115"/>
        <v>4</v>
      </c>
      <c r="AN75" s="999">
        <f t="shared" si="116"/>
        <v>0</v>
      </c>
      <c r="AO75" s="999">
        <f t="shared" si="117"/>
        <v>0</v>
      </c>
      <c r="AP75" s="999">
        <f t="shared" si="118"/>
        <v>0</v>
      </c>
      <c r="AQ75" s="999">
        <f t="shared" si="119"/>
        <v>0</v>
      </c>
      <c r="AR75" s="999">
        <f t="shared" si="120"/>
        <v>0</v>
      </c>
      <c r="AS75" s="999">
        <f t="shared" si="121"/>
        <v>0</v>
      </c>
      <c r="AT75" s="999">
        <f t="shared" si="122"/>
        <v>0</v>
      </c>
      <c r="AU75" s="999">
        <f t="shared" si="123"/>
        <v>0</v>
      </c>
      <c r="AV75" s="999">
        <f t="shared" si="124"/>
        <v>0</v>
      </c>
      <c r="AW75" s="999">
        <f t="shared" si="125"/>
        <v>0</v>
      </c>
      <c r="AX75" s="999">
        <f t="shared" si="126"/>
        <v>0</v>
      </c>
      <c r="AY75" s="999">
        <f t="shared" si="127"/>
        <v>0</v>
      </c>
      <c r="AZ75" s="999">
        <f t="shared" si="128"/>
        <v>2</v>
      </c>
      <c r="BA75" s="999">
        <f t="shared" si="129"/>
        <v>0</v>
      </c>
      <c r="BB75" s="181">
        <f t="shared" si="130"/>
        <v>16</v>
      </c>
      <c r="BC75" s="343"/>
      <c r="BD75" s="1002">
        <f t="shared" si="131"/>
        <v>7.666666666666667</v>
      </c>
      <c r="BE75" s="342"/>
      <c r="BF75" s="339"/>
      <c r="BG75" s="175">
        <f t="shared" si="132"/>
        <v>1</v>
      </c>
      <c r="BH75" s="176">
        <f t="shared" si="133"/>
        <v>0.5</v>
      </c>
      <c r="BI75" s="177">
        <f t="shared" si="134"/>
        <v>4.1666666666666664E-2</v>
      </c>
      <c r="BJ75" s="178">
        <f t="shared" si="135"/>
        <v>0.45833333333333331</v>
      </c>
      <c r="BK75" s="179">
        <f t="shared" si="136"/>
        <v>1</v>
      </c>
      <c r="BL75" s="180">
        <f t="shared" si="96"/>
        <v>0</v>
      </c>
      <c r="BM75" s="180">
        <f t="shared" si="97"/>
        <v>0</v>
      </c>
      <c r="BN75" s="180">
        <f t="shared" si="98"/>
        <v>1</v>
      </c>
      <c r="BO75" s="180">
        <f t="shared" si="99"/>
        <v>0</v>
      </c>
      <c r="BP75" s="180">
        <f t="shared" si="100"/>
        <v>0</v>
      </c>
      <c r="BQ75" s="181">
        <f t="shared" si="101"/>
        <v>0</v>
      </c>
      <c r="BR75" s="379">
        <f t="shared" si="137"/>
        <v>1</v>
      </c>
      <c r="BS75" s="179">
        <f t="shared" si="102"/>
        <v>0</v>
      </c>
      <c r="BT75" s="180">
        <f t="shared" si="103"/>
        <v>0</v>
      </c>
      <c r="BU75" s="181">
        <f t="shared" si="104"/>
        <v>0</v>
      </c>
      <c r="BV75" s="182">
        <f t="shared" si="138"/>
        <v>0</v>
      </c>
      <c r="BW75" s="175">
        <f t="shared" si="105"/>
        <v>0</v>
      </c>
      <c r="BX75" s="176">
        <f t="shared" si="139"/>
        <v>0</v>
      </c>
      <c r="BY75" s="193">
        <f t="shared" si="140"/>
        <v>0</v>
      </c>
      <c r="BZ75" s="194">
        <f t="shared" si="141"/>
        <v>0</v>
      </c>
      <c r="CA75" s="179">
        <f t="shared" si="106"/>
        <v>0</v>
      </c>
      <c r="CB75" s="180">
        <f t="shared" si="107"/>
        <v>0</v>
      </c>
      <c r="CC75" s="180">
        <f t="shared" si="108"/>
        <v>0</v>
      </c>
      <c r="CD75" s="180">
        <f t="shared" si="109"/>
        <v>0</v>
      </c>
      <c r="CE75" s="180">
        <f t="shared" si="110"/>
        <v>0</v>
      </c>
      <c r="CF75" s="180">
        <f t="shared" si="111"/>
        <v>0</v>
      </c>
      <c r="CG75" s="181">
        <f t="shared" si="112"/>
        <v>0</v>
      </c>
      <c r="CH75" s="195">
        <f t="shared" si="142"/>
        <v>0</v>
      </c>
      <c r="CI75" s="183"/>
      <c r="CJ75" s="184"/>
      <c r="CK75" s="184"/>
      <c r="CL75" s="174">
        <f t="shared" si="143"/>
        <v>1.5</v>
      </c>
      <c r="CN75" s="348"/>
      <c r="CO75" s="418">
        <v>4</v>
      </c>
      <c r="CP75" s="424">
        <v>48</v>
      </c>
    </row>
    <row r="76" spans="1:94" x14ac:dyDescent="0.25">
      <c r="BB76" s="28" t="e">
        <f>SUM(#REF!)</f>
        <v>#REF!</v>
      </c>
      <c r="CO76" s="18"/>
      <c r="CP76" s="18"/>
    </row>
    <row r="77" spans="1:94" x14ac:dyDescent="0.25">
      <c r="CO77" s="309">
        <v>284</v>
      </c>
      <c r="CP77" s="158">
        <v>3543</v>
      </c>
    </row>
  </sheetData>
  <mergeCells count="12">
    <mergeCell ref="CA11:CH11"/>
    <mergeCell ref="CI11:CL11"/>
    <mergeCell ref="BC11:BD11"/>
    <mergeCell ref="BG11:BJ11"/>
    <mergeCell ref="BK11:BR11"/>
    <mergeCell ref="BS11:BV11"/>
    <mergeCell ref="BW11:BZ11"/>
    <mergeCell ref="D10:R10"/>
    <mergeCell ref="S10:AH10"/>
    <mergeCell ref="BC10:BD10"/>
    <mergeCell ref="BE10:BV10"/>
    <mergeCell ref="BW10:CH10"/>
  </mergeCells>
  <conditionalFormatting sqref="B6:C6 D60:R69 S60:AI75">
    <cfRule type="cellIs" dxfId="2803" priority="5518" operator="equal">
      <formula>"DISP"</formula>
    </cfRule>
    <cfRule type="cellIs" dxfId="2802" priority="5519" operator="equal">
      <formula>"FO"</formula>
    </cfRule>
  </conditionalFormatting>
  <conditionalFormatting sqref="B6:C6 S32:AI43">
    <cfRule type="cellIs" dxfId="2801" priority="5502" operator="equal">
      <formula>"DC"</formula>
    </cfRule>
    <cfRule type="cellIs" dxfId="2800" priority="5503" operator="equal">
      <formula>"DS"</formula>
    </cfRule>
    <cfRule type="cellIs" dxfId="2799" priority="5504" operator="equal">
      <formula>"FE"</formula>
    </cfRule>
    <cfRule type="cellIs" dxfId="2798" priority="5505" operator="equal">
      <formula>"FES"</formula>
    </cfRule>
    <cfRule type="cellIs" dxfId="2797" priority="5506" operator="equal">
      <formula>"FED"</formula>
    </cfRule>
    <cfRule type="cellIs" dxfId="2796" priority="5507" operator="equal">
      <formula>"FEF"</formula>
    </cfRule>
    <cfRule type="cellIs" dxfId="2795" priority="5508" operator="equal">
      <formula>"B"</formula>
    </cfRule>
    <cfRule type="cellIs" dxfId="2794" priority="5509" operator="equal">
      <formula>"F"</formula>
    </cfRule>
    <cfRule type="cellIs" dxfId="2793" priority="5510" operator="equal">
      <formula>"L"</formula>
    </cfRule>
    <cfRule type="cellIs" dxfId="2792" priority="5511" operator="equal">
      <formula>"SA"</formula>
    </cfRule>
    <cfRule type="cellIs" dxfId="2791" priority="5512" operator="equal">
      <formula>"SE"</formula>
    </cfRule>
    <cfRule type="cellIs" dxfId="2790" priority="5513" operator="equal">
      <formula>"TR"</formula>
    </cfRule>
    <cfRule type="cellIs" dxfId="2789" priority="5514" operator="equal">
      <formula>"NT"</formula>
    </cfRule>
    <cfRule type="cellIs" dxfId="2788" priority="5515" operator="equal">
      <formula>"DT"</formula>
    </cfRule>
    <cfRule type="cellIs" dxfId="2787" priority="5516" operator="equal">
      <formula>"T"</formula>
    </cfRule>
    <cfRule type="cellIs" dxfId="2786" priority="5517" operator="equal">
      <formula>"FOTS"</formula>
    </cfRule>
  </conditionalFormatting>
  <conditionalFormatting sqref="D13:D28">
    <cfRule type="cellIs" dxfId="2785" priority="395" operator="equal">
      <formula>"DISP"</formula>
    </cfRule>
    <cfRule type="cellIs" dxfId="2784" priority="396" operator="equal">
      <formula>"FO"</formula>
    </cfRule>
  </conditionalFormatting>
  <conditionalFormatting sqref="D36:R37 D45:R50 S45:AI58 F51:G54 D51:E58 H51:R58 E32:R35 S32:AI43">
    <cfRule type="cellIs" dxfId="2783" priority="394" operator="equal">
      <formula>"DISP"</formula>
    </cfRule>
  </conditionalFormatting>
  <conditionalFormatting sqref="D38:D41">
    <cfRule type="cellIs" dxfId="2782" priority="392" operator="equal">
      <formula>"DISP"</formula>
    </cfRule>
  </conditionalFormatting>
  <conditionalFormatting sqref="D58:E58 S30:AI43">
    <cfRule type="cellIs" dxfId="2781" priority="687" operator="equal">
      <formula>"FO"</formula>
    </cfRule>
  </conditionalFormatting>
  <conditionalFormatting sqref="D32:F35">
    <cfRule type="cellIs" dxfId="2780" priority="391" operator="equal">
      <formula>"DISP"</formula>
    </cfRule>
  </conditionalFormatting>
  <conditionalFormatting sqref="D37:F38">
    <cfRule type="cellIs" dxfId="2779" priority="390" operator="equal">
      <formula>"FO"</formula>
    </cfRule>
  </conditionalFormatting>
  <conditionalFormatting sqref="D37:F43">
    <cfRule type="cellIs" dxfId="2778" priority="349" operator="equal">
      <formula>"DC"</formula>
    </cfRule>
    <cfRule type="cellIs" dxfId="2777" priority="350" operator="equal">
      <formula>"DS"</formula>
    </cfRule>
    <cfRule type="cellIs" dxfId="2776" priority="351" operator="equal">
      <formula>"FE"</formula>
    </cfRule>
    <cfRule type="cellIs" dxfId="2775" priority="352" operator="equal">
      <formula>"FES"</formula>
    </cfRule>
    <cfRule type="cellIs" dxfId="2774" priority="353" operator="equal">
      <formula>"FED"</formula>
    </cfRule>
    <cfRule type="cellIs" dxfId="2773" priority="354" operator="equal">
      <formula>"FEF"</formula>
    </cfRule>
    <cfRule type="cellIs" dxfId="2772" priority="355" operator="equal">
      <formula>"B"</formula>
    </cfRule>
    <cfRule type="cellIs" dxfId="2771" priority="356" operator="equal">
      <formula>"F"</formula>
    </cfRule>
    <cfRule type="cellIs" dxfId="2770" priority="357" operator="equal">
      <formula>"L"</formula>
    </cfRule>
    <cfRule type="cellIs" dxfId="2769" priority="358" operator="equal">
      <formula>"SA"</formula>
    </cfRule>
    <cfRule type="cellIs" dxfId="2768" priority="359" operator="equal">
      <formula>"SE"</formula>
    </cfRule>
    <cfRule type="cellIs" dxfId="2767" priority="360" operator="equal">
      <formula>"TR"</formula>
    </cfRule>
    <cfRule type="cellIs" dxfId="2766" priority="361" operator="equal">
      <formula>"NT"</formula>
    </cfRule>
    <cfRule type="cellIs" dxfId="2765" priority="362" operator="equal">
      <formula>"DT"</formula>
    </cfRule>
    <cfRule type="cellIs" dxfId="2764" priority="363" operator="equal">
      <formula>"T"</formula>
    </cfRule>
    <cfRule type="cellIs" dxfId="2763" priority="364" operator="equal">
      <formula>"FOTS"</formula>
    </cfRule>
  </conditionalFormatting>
  <conditionalFormatting sqref="D38:I38">
    <cfRule type="cellIs" dxfId="2762" priority="389" operator="equal">
      <formula>"FO"</formula>
    </cfRule>
  </conditionalFormatting>
  <conditionalFormatting sqref="D41:I43">
    <cfRule type="cellIs" dxfId="2761" priority="330" operator="equal">
      <formula>"DISP"</formula>
    </cfRule>
    <cfRule type="cellIs" dxfId="2760" priority="388" operator="equal">
      <formula>"FO"</formula>
    </cfRule>
  </conditionalFormatting>
  <conditionalFormatting sqref="D69:J70">
    <cfRule type="cellIs" dxfId="2759" priority="667" operator="equal">
      <formula>"FO"</formula>
    </cfRule>
  </conditionalFormatting>
  <conditionalFormatting sqref="D69:J74">
    <cfRule type="cellIs" dxfId="2758" priority="622" operator="equal">
      <formula>"DISP"</formula>
    </cfRule>
  </conditionalFormatting>
  <conditionalFormatting sqref="D30:R31">
    <cfRule type="cellIs" dxfId="2757" priority="105" operator="equal">
      <formula>"DISP"</formula>
    </cfRule>
  </conditionalFormatting>
  <conditionalFormatting sqref="D30:R36">
    <cfRule type="cellIs" dxfId="2756" priority="89" operator="equal">
      <formula>"DC"</formula>
    </cfRule>
    <cfRule type="cellIs" dxfId="2755" priority="90" operator="equal">
      <formula>"DS"</formula>
    </cfRule>
    <cfRule type="cellIs" dxfId="2754" priority="91" operator="equal">
      <formula>"FE"</formula>
    </cfRule>
    <cfRule type="cellIs" dxfId="2753" priority="92" operator="equal">
      <formula>"FES"</formula>
    </cfRule>
    <cfRule type="cellIs" dxfId="2752" priority="93" operator="equal">
      <formula>"FED"</formula>
    </cfRule>
    <cfRule type="cellIs" dxfId="2751" priority="94" operator="equal">
      <formula>"FEF"</formula>
    </cfRule>
    <cfRule type="cellIs" dxfId="2750" priority="95" operator="equal">
      <formula>"B"</formula>
    </cfRule>
    <cfRule type="cellIs" dxfId="2749" priority="96" operator="equal">
      <formula>"F"</formula>
    </cfRule>
    <cfRule type="cellIs" dxfId="2748" priority="97" operator="equal">
      <formula>"L"</formula>
    </cfRule>
    <cfRule type="cellIs" dxfId="2747" priority="98" operator="equal">
      <formula>"SA"</formula>
    </cfRule>
    <cfRule type="cellIs" dxfId="2746" priority="99" operator="equal">
      <formula>"SE"</formula>
    </cfRule>
    <cfRule type="cellIs" dxfId="2745" priority="100" operator="equal">
      <formula>"TR"</formula>
    </cfRule>
    <cfRule type="cellIs" dxfId="2744" priority="101" operator="equal">
      <formula>"NT"</formula>
    </cfRule>
    <cfRule type="cellIs" dxfId="2743" priority="102" operator="equal">
      <formula>"DT"</formula>
    </cfRule>
    <cfRule type="cellIs" dxfId="2742" priority="103" operator="equal">
      <formula>"T"</formula>
    </cfRule>
    <cfRule type="cellIs" dxfId="2741" priority="104" operator="equal">
      <formula>"FOTS"</formula>
    </cfRule>
    <cfRule type="cellIs" dxfId="2740" priority="386" operator="equal">
      <formula>"FO"</formula>
    </cfRule>
  </conditionalFormatting>
  <conditionalFormatting sqref="D53:R58">
    <cfRule type="cellIs" dxfId="2739" priority="413" operator="equal">
      <formula>"DISP"</formula>
    </cfRule>
  </conditionalFormatting>
  <conditionalFormatting sqref="D71:R75">
    <cfRule type="cellIs" dxfId="2738" priority="658" operator="equal">
      <formula>"FO"</formula>
    </cfRule>
  </conditionalFormatting>
  <conditionalFormatting sqref="D75:R75">
    <cfRule type="cellIs" dxfId="2737" priority="657" operator="equal">
      <formula>"DISP"</formula>
    </cfRule>
  </conditionalFormatting>
  <conditionalFormatting sqref="D2:AI2">
    <cfRule type="cellIs" dxfId="2736" priority="5479" operator="lessThan">
      <formula>1</formula>
    </cfRule>
    <cfRule type="cellIs" dxfId="2735" priority="5480" operator="greaterThan">
      <formula>1</formula>
    </cfRule>
    <cfRule type="cellIs" dxfId="2734" priority="5481" operator="equal">
      <formula>1</formula>
    </cfRule>
  </conditionalFormatting>
  <conditionalFormatting sqref="D3:AI4">
    <cfRule type="cellIs" dxfId="2733" priority="5494" operator="lessThan">
      <formula>4</formula>
    </cfRule>
    <cfRule type="cellIs" dxfId="2732" priority="5495" operator="greaterThan">
      <formula>4</formula>
    </cfRule>
    <cfRule type="cellIs" dxfId="2731" priority="5496" operator="equal">
      <formula>4</formula>
    </cfRule>
  </conditionalFormatting>
  <conditionalFormatting sqref="D5:AI5">
    <cfRule type="cellIs" dxfId="2730" priority="5491" operator="lessThan">
      <formula>13</formula>
    </cfRule>
    <cfRule type="cellIs" dxfId="2729" priority="5492" operator="equal">
      <formula>13</formula>
    </cfRule>
    <cfRule type="cellIs" dxfId="2728" priority="5493" operator="greaterThan">
      <formula>13</formula>
    </cfRule>
  </conditionalFormatting>
  <conditionalFormatting sqref="D6:AI6">
    <cfRule type="cellIs" dxfId="2727" priority="5485" operator="lessThan">
      <formula>1</formula>
    </cfRule>
    <cfRule type="cellIs" dxfId="2726" priority="5486" operator="greaterThan">
      <formula>1</formula>
    </cfRule>
    <cfRule type="cellIs" dxfId="2725" priority="5487" operator="equal">
      <formula>1</formula>
    </cfRule>
  </conditionalFormatting>
  <conditionalFormatting sqref="D7:AI7">
    <cfRule type="cellIs" dxfId="2724" priority="5476" operator="lessThan">
      <formula>4</formula>
    </cfRule>
    <cfRule type="cellIs" dxfId="2723" priority="5477" operator="greaterThan">
      <formula>4</formula>
    </cfRule>
    <cfRule type="cellIs" dxfId="2722" priority="5478" operator="equal">
      <formula>4</formula>
    </cfRule>
  </conditionalFormatting>
  <conditionalFormatting sqref="D8:AI8">
    <cfRule type="cellIs" dxfId="2721" priority="5482" operator="lessThan">
      <formula>8</formula>
    </cfRule>
    <cfRule type="cellIs" dxfId="2720" priority="5483" operator="greaterThan">
      <formula>8</formula>
    </cfRule>
    <cfRule type="cellIs" dxfId="2719" priority="5484" operator="equal">
      <formula>8</formula>
    </cfRule>
  </conditionalFormatting>
  <conditionalFormatting sqref="D9:AI9">
    <cfRule type="cellIs" dxfId="2718" priority="5488" operator="lessThan">
      <formula>13</formula>
    </cfRule>
    <cfRule type="cellIs" dxfId="2717" priority="5489" operator="equal">
      <formula>13</formula>
    </cfRule>
    <cfRule type="cellIs" dxfId="2716" priority="5490" operator="greaterThan">
      <formula>13</formula>
    </cfRule>
  </conditionalFormatting>
  <conditionalFormatting sqref="D60:AI75">
    <cfRule type="cellIs" dxfId="2715" priority="415" operator="equal">
      <formula>"DC"</formula>
    </cfRule>
    <cfRule type="cellIs" dxfId="2714" priority="416" operator="equal">
      <formula>"DS"</formula>
    </cfRule>
    <cfRule type="cellIs" dxfId="2713" priority="417" operator="equal">
      <formula>"FE"</formula>
    </cfRule>
    <cfRule type="cellIs" dxfId="2712" priority="418" operator="equal">
      <formula>"FES"</formula>
    </cfRule>
    <cfRule type="cellIs" dxfId="2711" priority="419" operator="equal">
      <formula>"FED"</formula>
    </cfRule>
    <cfRule type="cellIs" dxfId="2710" priority="420" operator="equal">
      <formula>"FEF"</formula>
    </cfRule>
    <cfRule type="cellIs" dxfId="2709" priority="421" operator="equal">
      <formula>"B"</formula>
    </cfRule>
    <cfRule type="cellIs" dxfId="2708" priority="422" operator="equal">
      <formula>"F"</formula>
    </cfRule>
    <cfRule type="cellIs" dxfId="2707" priority="423" operator="equal">
      <formula>"L"</formula>
    </cfRule>
    <cfRule type="cellIs" dxfId="2706" priority="424" operator="equal">
      <formula>"SA"</formula>
    </cfRule>
    <cfRule type="cellIs" dxfId="2705" priority="425" operator="equal">
      <formula>"SE"</formula>
    </cfRule>
    <cfRule type="cellIs" dxfId="2704" priority="426" operator="equal">
      <formula>"TR"</formula>
    </cfRule>
    <cfRule type="cellIs" dxfId="2703" priority="427" operator="equal">
      <formula>"NT"</formula>
    </cfRule>
    <cfRule type="cellIs" dxfId="2702" priority="428" operator="equal">
      <formula>"DT"</formula>
    </cfRule>
    <cfRule type="cellIs" dxfId="2701" priority="429" operator="equal">
      <formula>"T"</formula>
    </cfRule>
    <cfRule type="cellIs" dxfId="2700" priority="430" operator="equal">
      <formula>"FOTS"</formula>
    </cfRule>
  </conditionalFormatting>
  <conditionalFormatting sqref="E16:F19 I17:R18">
    <cfRule type="cellIs" dxfId="2699" priority="123" operator="equal">
      <formula>"DISP"</formula>
    </cfRule>
  </conditionalFormatting>
  <conditionalFormatting sqref="E38:F43">
    <cfRule type="cellIs" dxfId="2698" priority="365" operator="equal">
      <formula>"DISP"</formula>
    </cfRule>
  </conditionalFormatting>
  <conditionalFormatting sqref="E39:F43">
    <cfRule type="cellIs" dxfId="2697" priority="212" operator="equal">
      <formula>"FO"</formula>
    </cfRule>
  </conditionalFormatting>
  <conditionalFormatting sqref="E13:R17">
    <cfRule type="cellIs" dxfId="2696" priority="192" operator="equal">
      <formula>"DISP"</formula>
    </cfRule>
  </conditionalFormatting>
  <conditionalFormatting sqref="E13:R18">
    <cfRule type="cellIs" dxfId="2695" priority="240" operator="equal">
      <formula>"FO"</formula>
    </cfRule>
  </conditionalFormatting>
  <conditionalFormatting sqref="E70:R70">
    <cfRule type="cellIs" dxfId="2694" priority="533" operator="equal">
      <formula>"DISP"</formula>
    </cfRule>
    <cfRule type="cellIs" dxfId="2693" priority="656" operator="equal">
      <formula>"FO"</formula>
    </cfRule>
  </conditionalFormatting>
  <conditionalFormatting sqref="G13:G18">
    <cfRule type="cellIs" dxfId="2692" priority="331" operator="equal">
      <formula>"DC"</formula>
    </cfRule>
    <cfRule type="cellIs" dxfId="2691" priority="332" operator="equal">
      <formula>"DS"</formula>
    </cfRule>
    <cfRule type="cellIs" dxfId="2690" priority="333" operator="equal">
      <formula>"FE"</formula>
    </cfRule>
    <cfRule type="cellIs" dxfId="2689" priority="334" operator="equal">
      <formula>"FES"</formula>
    </cfRule>
    <cfRule type="cellIs" dxfId="2688" priority="335" operator="equal">
      <formula>"FED"</formula>
    </cfRule>
    <cfRule type="cellIs" dxfId="2687" priority="336" operator="equal">
      <formula>"FEF"</formula>
    </cfRule>
    <cfRule type="cellIs" dxfId="2686" priority="337" operator="equal">
      <formula>"B"</formula>
    </cfRule>
    <cfRule type="cellIs" dxfId="2685" priority="338" operator="equal">
      <formula>"F"</formula>
    </cfRule>
    <cfRule type="cellIs" dxfId="2684" priority="339" operator="equal">
      <formula>"L"</formula>
    </cfRule>
    <cfRule type="cellIs" dxfId="2683" priority="340" operator="equal">
      <formula>"SA"</formula>
    </cfRule>
    <cfRule type="cellIs" dxfId="2682" priority="341" operator="equal">
      <formula>"SE"</formula>
    </cfRule>
    <cfRule type="cellIs" dxfId="2681" priority="342" operator="equal">
      <formula>"TR"</formula>
    </cfRule>
    <cfRule type="cellIs" dxfId="2680" priority="343" operator="equal">
      <formula>"NT"</formula>
    </cfRule>
    <cfRule type="cellIs" dxfId="2679" priority="344" operator="equal">
      <formula>"DT"</formula>
    </cfRule>
    <cfRule type="cellIs" dxfId="2678" priority="345" operator="equal">
      <formula>"T"</formula>
    </cfRule>
    <cfRule type="cellIs" dxfId="2677" priority="346" operator="equal">
      <formula>"FOTS"</formula>
    </cfRule>
  </conditionalFormatting>
  <conditionalFormatting sqref="G17:G18">
    <cfRule type="cellIs" dxfId="2676" priority="347" operator="equal">
      <formula>"DISP"</formula>
    </cfRule>
  </conditionalFormatting>
  <conditionalFormatting sqref="G39:I42">
    <cfRule type="cellIs" dxfId="2675" priority="328" operator="equal">
      <formula>"DISP"</formula>
    </cfRule>
    <cfRule type="cellIs" dxfId="2674" priority="329" operator="equal">
      <formula>"FO"</formula>
    </cfRule>
  </conditionalFormatting>
  <conditionalFormatting sqref="G39:I43">
    <cfRule type="cellIs" dxfId="2673" priority="241" operator="equal">
      <formula>"DC"</formula>
    </cfRule>
    <cfRule type="cellIs" dxfId="2672" priority="242" operator="equal">
      <formula>"DS"</formula>
    </cfRule>
    <cfRule type="cellIs" dxfId="2671" priority="243" operator="equal">
      <formula>"FE"</formula>
    </cfRule>
    <cfRule type="cellIs" dxfId="2670" priority="244" operator="equal">
      <formula>"FES"</formula>
    </cfRule>
    <cfRule type="cellIs" dxfId="2669" priority="245" operator="equal">
      <formula>"FED"</formula>
    </cfRule>
    <cfRule type="cellIs" dxfId="2668" priority="246" operator="equal">
      <formula>"FEF"</formula>
    </cfRule>
    <cfRule type="cellIs" dxfId="2667" priority="247" operator="equal">
      <formula>"B"</formula>
    </cfRule>
    <cfRule type="cellIs" dxfId="2666" priority="248" operator="equal">
      <formula>"F"</formula>
    </cfRule>
    <cfRule type="cellIs" dxfId="2665" priority="249" operator="equal">
      <formula>"L"</formula>
    </cfRule>
    <cfRule type="cellIs" dxfId="2664" priority="250" operator="equal">
      <formula>"SA"</formula>
    </cfRule>
    <cfRule type="cellIs" dxfId="2663" priority="251" operator="equal">
      <formula>"SE"</formula>
    </cfRule>
    <cfRule type="cellIs" dxfId="2662" priority="252" operator="equal">
      <formula>"TR"</formula>
    </cfRule>
    <cfRule type="cellIs" dxfId="2661" priority="253" operator="equal">
      <formula>"NT"</formula>
    </cfRule>
    <cfRule type="cellIs" dxfId="2660" priority="254" operator="equal">
      <formula>"DT"</formula>
    </cfRule>
    <cfRule type="cellIs" dxfId="2659" priority="255" operator="equal">
      <formula>"T"</formula>
    </cfRule>
    <cfRule type="cellIs" dxfId="2658" priority="256" operator="equal">
      <formula>"FOTS"</formula>
    </cfRule>
  </conditionalFormatting>
  <conditionalFormatting sqref="G32:O32 Q32:R32 P32:P33">
    <cfRule type="cellIs" dxfId="2657" priority="261" operator="equal">
      <formula>"FO"</formula>
    </cfRule>
    <cfRule type="cellIs" dxfId="2656" priority="278" operator="equal">
      <formula>"DC"</formula>
    </cfRule>
    <cfRule type="cellIs" dxfId="2655" priority="279" operator="equal">
      <formula>"DS"</formula>
    </cfRule>
    <cfRule type="cellIs" dxfId="2654" priority="280" operator="equal">
      <formula>"FE"</formula>
    </cfRule>
    <cfRule type="cellIs" dxfId="2653" priority="281" operator="equal">
      <formula>"FES"</formula>
    </cfRule>
    <cfRule type="cellIs" dxfId="2652" priority="282" operator="equal">
      <formula>"FED"</formula>
    </cfRule>
    <cfRule type="cellIs" dxfId="2651" priority="283" operator="equal">
      <formula>"FEF"</formula>
    </cfRule>
    <cfRule type="cellIs" dxfId="2650" priority="284" operator="equal">
      <formula>"B"</formula>
    </cfRule>
    <cfRule type="cellIs" dxfId="2649" priority="285" operator="equal">
      <formula>"F"</formula>
    </cfRule>
    <cfRule type="cellIs" dxfId="2648" priority="286" operator="equal">
      <formula>"L"</formula>
    </cfRule>
    <cfRule type="cellIs" dxfId="2647" priority="287" operator="equal">
      <formula>"SA"</formula>
    </cfRule>
    <cfRule type="cellIs" dxfId="2646" priority="288" operator="equal">
      <formula>"SE"</formula>
    </cfRule>
    <cfRule type="cellIs" dxfId="2645" priority="289" operator="equal">
      <formula>"TR"</formula>
    </cfRule>
    <cfRule type="cellIs" dxfId="2644" priority="290" operator="equal">
      <formula>"NT"</formula>
    </cfRule>
    <cfRule type="cellIs" dxfId="2643" priority="291" operator="equal">
      <formula>"DT"</formula>
    </cfRule>
    <cfRule type="cellIs" dxfId="2642" priority="292" operator="equal">
      <formula>"T"</formula>
    </cfRule>
    <cfRule type="cellIs" dxfId="2641" priority="293" operator="equal">
      <formula>"FOTS"</formula>
    </cfRule>
  </conditionalFormatting>
  <conditionalFormatting sqref="G18:R19">
    <cfRule type="cellIs" dxfId="2640" priority="88" operator="equal">
      <formula>"DISP"</formula>
    </cfRule>
  </conditionalFormatting>
  <conditionalFormatting sqref="G23:R28">
    <cfRule type="cellIs" dxfId="2639" priority="158" operator="equal">
      <formula>"DC"</formula>
    </cfRule>
    <cfRule type="cellIs" dxfId="2638" priority="159" operator="equal">
      <formula>"DS"</formula>
    </cfRule>
    <cfRule type="cellIs" dxfId="2637" priority="160" operator="equal">
      <formula>"FE"</formula>
    </cfRule>
    <cfRule type="cellIs" dxfId="2636" priority="161" operator="equal">
      <formula>"FES"</formula>
    </cfRule>
    <cfRule type="cellIs" dxfId="2635" priority="162" operator="equal">
      <formula>"FED"</formula>
    </cfRule>
    <cfRule type="cellIs" dxfId="2634" priority="163" operator="equal">
      <formula>"FEF"</formula>
    </cfRule>
    <cfRule type="cellIs" dxfId="2633" priority="164" operator="equal">
      <formula>"B"</formula>
    </cfRule>
    <cfRule type="cellIs" dxfId="2632" priority="165" operator="equal">
      <formula>"F"</formula>
    </cfRule>
    <cfRule type="cellIs" dxfId="2631" priority="166" operator="equal">
      <formula>"L"</formula>
    </cfRule>
    <cfRule type="cellIs" dxfId="2630" priority="167" operator="equal">
      <formula>"SA"</formula>
    </cfRule>
    <cfRule type="cellIs" dxfId="2629" priority="168" operator="equal">
      <formula>"SE"</formula>
    </cfRule>
    <cfRule type="cellIs" dxfId="2628" priority="169" operator="equal">
      <formula>"TR"</formula>
    </cfRule>
    <cfRule type="cellIs" dxfId="2627" priority="170" operator="equal">
      <formula>"NT"</formula>
    </cfRule>
    <cfRule type="cellIs" dxfId="2626" priority="171" operator="equal">
      <formula>"DT"</formula>
    </cfRule>
    <cfRule type="cellIs" dxfId="2625" priority="172" operator="equal">
      <formula>"T"</formula>
    </cfRule>
    <cfRule type="cellIs" dxfId="2624" priority="173" operator="equal">
      <formula>"FOTS"</formula>
    </cfRule>
    <cfRule type="cellIs" dxfId="2623" priority="259" operator="equal">
      <formula>"FO"</formula>
    </cfRule>
  </conditionalFormatting>
  <conditionalFormatting sqref="G34:R35">
    <cfRule type="cellIs" dxfId="2622" priority="141" operator="equal">
      <formula>"DC"</formula>
    </cfRule>
    <cfRule type="cellIs" dxfId="2621" priority="142" operator="equal">
      <formula>"DS"</formula>
    </cfRule>
    <cfRule type="cellIs" dxfId="2620" priority="143" operator="equal">
      <formula>"FE"</formula>
    </cfRule>
    <cfRule type="cellIs" dxfId="2619" priority="144" operator="equal">
      <formula>"FES"</formula>
    </cfRule>
    <cfRule type="cellIs" dxfId="2618" priority="145" operator="equal">
      <formula>"FED"</formula>
    </cfRule>
    <cfRule type="cellIs" dxfId="2617" priority="146" operator="equal">
      <formula>"FEF"</formula>
    </cfRule>
    <cfRule type="cellIs" dxfId="2616" priority="147" operator="equal">
      <formula>"B"</formula>
    </cfRule>
    <cfRule type="cellIs" dxfId="2615" priority="148" operator="equal">
      <formula>"F"</formula>
    </cfRule>
    <cfRule type="cellIs" dxfId="2614" priority="149" operator="equal">
      <formula>"L"</formula>
    </cfRule>
    <cfRule type="cellIs" dxfId="2613" priority="150" operator="equal">
      <formula>"SA"</formula>
    </cfRule>
    <cfRule type="cellIs" dxfId="2612" priority="151" operator="equal">
      <formula>"SE"</formula>
    </cfRule>
    <cfRule type="cellIs" dxfId="2611" priority="152" operator="equal">
      <formula>"TR"</formula>
    </cfRule>
    <cfRule type="cellIs" dxfId="2610" priority="153" operator="equal">
      <formula>"NT"</formula>
    </cfRule>
    <cfRule type="cellIs" dxfId="2609" priority="154" operator="equal">
      <formula>"DT"</formula>
    </cfRule>
    <cfRule type="cellIs" dxfId="2608" priority="155" operator="equal">
      <formula>"T"</formula>
    </cfRule>
    <cfRule type="cellIs" dxfId="2607" priority="156" operator="equal">
      <formula>"FOTS"</formula>
    </cfRule>
    <cfRule type="cellIs" dxfId="2606" priority="157" operator="equal">
      <formula>"DISP"</formula>
    </cfRule>
    <cfRule type="cellIs" dxfId="2605" priority="258" operator="equal">
      <formula>"FO"</formula>
    </cfRule>
  </conditionalFormatting>
  <conditionalFormatting sqref="G37:R37">
    <cfRule type="cellIs" dxfId="2604" priority="260" operator="equal">
      <formula>"FO"</formula>
    </cfRule>
    <cfRule type="cellIs" dxfId="2603" priority="262" operator="equal">
      <formula>"DC"</formula>
    </cfRule>
    <cfRule type="cellIs" dxfId="2602" priority="263" operator="equal">
      <formula>"DS"</formula>
    </cfRule>
    <cfRule type="cellIs" dxfId="2601" priority="264" operator="equal">
      <formula>"FE"</formula>
    </cfRule>
    <cfRule type="cellIs" dxfId="2600" priority="265" operator="equal">
      <formula>"FES"</formula>
    </cfRule>
    <cfRule type="cellIs" dxfId="2599" priority="266" operator="equal">
      <formula>"FED"</formula>
    </cfRule>
    <cfRule type="cellIs" dxfId="2598" priority="267" operator="equal">
      <formula>"FEF"</formula>
    </cfRule>
    <cfRule type="cellIs" dxfId="2597" priority="268" operator="equal">
      <formula>"B"</formula>
    </cfRule>
    <cfRule type="cellIs" dxfId="2596" priority="269" operator="equal">
      <formula>"F"</formula>
    </cfRule>
    <cfRule type="cellIs" dxfId="2595" priority="270" operator="equal">
      <formula>"L"</formula>
    </cfRule>
    <cfRule type="cellIs" dxfId="2594" priority="271" operator="equal">
      <formula>"SA"</formula>
    </cfRule>
    <cfRule type="cellIs" dxfId="2593" priority="272" operator="equal">
      <formula>"SE"</formula>
    </cfRule>
    <cfRule type="cellIs" dxfId="2592" priority="273" operator="equal">
      <formula>"TR"</formula>
    </cfRule>
    <cfRule type="cellIs" dxfId="2591" priority="274" operator="equal">
      <formula>"NT"</formula>
    </cfRule>
    <cfRule type="cellIs" dxfId="2590" priority="275" operator="equal">
      <formula>"DT"</formula>
    </cfRule>
    <cfRule type="cellIs" dxfId="2589" priority="276" operator="equal">
      <formula>"T"</formula>
    </cfRule>
    <cfRule type="cellIs" dxfId="2588" priority="277" operator="equal">
      <formula>"FOTS"</formula>
    </cfRule>
  </conditionalFormatting>
  <conditionalFormatting sqref="H58:I58 L58:M58">
    <cfRule type="cellIs" dxfId="2587" priority="605" operator="equal">
      <formula>"FO"</formula>
    </cfRule>
  </conditionalFormatting>
  <conditionalFormatting sqref="H13:J17">
    <cfRule type="cellIs" dxfId="2586" priority="312" operator="equal">
      <formula>"DC"</formula>
    </cfRule>
    <cfRule type="cellIs" dxfId="2585" priority="313" operator="equal">
      <formula>"DS"</formula>
    </cfRule>
    <cfRule type="cellIs" dxfId="2584" priority="314" operator="equal">
      <formula>"FE"</formula>
    </cfRule>
    <cfRule type="cellIs" dxfId="2583" priority="315" operator="equal">
      <formula>"FES"</formula>
    </cfRule>
    <cfRule type="cellIs" dxfId="2582" priority="316" operator="equal">
      <formula>"FED"</formula>
    </cfRule>
    <cfRule type="cellIs" dxfId="2581" priority="317" operator="equal">
      <formula>"FEF"</formula>
    </cfRule>
    <cfRule type="cellIs" dxfId="2580" priority="318" operator="equal">
      <formula>"B"</formula>
    </cfRule>
    <cfRule type="cellIs" dxfId="2579" priority="319" operator="equal">
      <formula>"F"</formula>
    </cfRule>
    <cfRule type="cellIs" dxfId="2578" priority="320" operator="equal">
      <formula>"L"</formula>
    </cfRule>
    <cfRule type="cellIs" dxfId="2577" priority="321" operator="equal">
      <formula>"SA"</formula>
    </cfRule>
    <cfRule type="cellIs" dxfId="2576" priority="322" operator="equal">
      <formula>"SE"</formula>
    </cfRule>
    <cfRule type="cellIs" dxfId="2575" priority="323" operator="equal">
      <formula>"TR"</formula>
    </cfRule>
    <cfRule type="cellIs" dxfId="2574" priority="324" operator="equal">
      <formula>"NT"</formula>
    </cfRule>
    <cfRule type="cellIs" dxfId="2573" priority="325" operator="equal">
      <formula>"DT"</formula>
    </cfRule>
    <cfRule type="cellIs" dxfId="2572" priority="326" operator="equal">
      <formula>"T"</formula>
    </cfRule>
    <cfRule type="cellIs" dxfId="2571" priority="327" operator="equal">
      <formula>"FOTS"</formula>
    </cfRule>
  </conditionalFormatting>
  <conditionalFormatting sqref="H56:Q58">
    <cfRule type="cellIs" dxfId="2570" priority="588" operator="equal">
      <formula>"FO"</formula>
    </cfRule>
    <cfRule type="cellIs" dxfId="2569" priority="589" operator="equal">
      <formula>"DC"</formula>
    </cfRule>
    <cfRule type="cellIs" dxfId="2568" priority="590" operator="equal">
      <formula>"DS"</formula>
    </cfRule>
    <cfRule type="cellIs" dxfId="2567" priority="591" operator="equal">
      <formula>"FE"</formula>
    </cfRule>
    <cfRule type="cellIs" dxfId="2566" priority="592" operator="equal">
      <formula>"FES"</formula>
    </cfRule>
    <cfRule type="cellIs" dxfId="2565" priority="593" operator="equal">
      <formula>"FED"</formula>
    </cfRule>
    <cfRule type="cellIs" dxfId="2564" priority="594" operator="equal">
      <formula>"FEF"</formula>
    </cfRule>
    <cfRule type="cellIs" dxfId="2563" priority="595" operator="equal">
      <formula>"B"</formula>
    </cfRule>
    <cfRule type="cellIs" dxfId="2562" priority="596" operator="equal">
      <formula>"F"</formula>
    </cfRule>
    <cfRule type="cellIs" dxfId="2561" priority="597" operator="equal">
      <formula>"L"</formula>
    </cfRule>
    <cfRule type="cellIs" dxfId="2560" priority="598" operator="equal">
      <formula>"SA"</formula>
    </cfRule>
    <cfRule type="cellIs" dxfId="2559" priority="599" operator="equal">
      <formula>"SE"</formula>
    </cfRule>
    <cfRule type="cellIs" dxfId="2558" priority="600" operator="equal">
      <formula>"TR"</formula>
    </cfRule>
    <cfRule type="cellIs" dxfId="2557" priority="601" operator="equal">
      <formula>"NT"</formula>
    </cfRule>
    <cfRule type="cellIs" dxfId="2556" priority="602" operator="equal">
      <formula>"DT"</formula>
    </cfRule>
    <cfRule type="cellIs" dxfId="2555" priority="603" operator="equal">
      <formula>"T"</formula>
    </cfRule>
    <cfRule type="cellIs" dxfId="2554" priority="604" operator="equal">
      <formula>"FOTS"</formula>
    </cfRule>
  </conditionalFormatting>
  <conditionalFormatting sqref="I17:I18">
    <cfRule type="cellIs" dxfId="2553" priority="257" operator="equal">
      <formula>"FO"</formula>
    </cfRule>
  </conditionalFormatting>
  <conditionalFormatting sqref="J17:R17">
    <cfRule type="cellIs" dxfId="2552" priority="238" operator="equal">
      <formula>"FO"</formula>
    </cfRule>
  </conditionalFormatting>
  <conditionalFormatting sqref="J38:R43">
    <cfRule type="cellIs" dxfId="2551" priority="211" operator="equal">
      <formula>"FO"</formula>
    </cfRule>
  </conditionalFormatting>
  <conditionalFormatting sqref="K13:R22 D13:F28 I17:R18 G18:J22 D45:AI58">
    <cfRule type="cellIs" dxfId="2550" priority="107" operator="equal">
      <formula>"DC"</formula>
    </cfRule>
    <cfRule type="cellIs" dxfId="2549" priority="108" operator="equal">
      <formula>"DS"</formula>
    </cfRule>
    <cfRule type="cellIs" dxfId="2548" priority="109" operator="equal">
      <formula>"FE"</formula>
    </cfRule>
    <cfRule type="cellIs" dxfId="2547" priority="110" operator="equal">
      <formula>"FES"</formula>
    </cfRule>
    <cfRule type="cellIs" dxfId="2546" priority="111" operator="equal">
      <formula>"FED"</formula>
    </cfRule>
    <cfRule type="cellIs" dxfId="2545" priority="112" operator="equal">
      <formula>"FEF"</formula>
    </cfRule>
    <cfRule type="cellIs" dxfId="2544" priority="113" operator="equal">
      <formula>"B"</formula>
    </cfRule>
    <cfRule type="cellIs" dxfId="2543" priority="114" operator="equal">
      <formula>"F"</formula>
    </cfRule>
    <cfRule type="cellIs" dxfId="2542" priority="115" operator="equal">
      <formula>"L"</formula>
    </cfRule>
    <cfRule type="cellIs" dxfId="2541" priority="116" operator="equal">
      <formula>"SA"</formula>
    </cfRule>
    <cfRule type="cellIs" dxfId="2540" priority="117" operator="equal">
      <formula>"SE"</formula>
    </cfRule>
    <cfRule type="cellIs" dxfId="2539" priority="118" operator="equal">
      <formula>"TR"</formula>
    </cfRule>
    <cfRule type="cellIs" dxfId="2538" priority="119" operator="equal">
      <formula>"NT"</formula>
    </cfRule>
    <cfRule type="cellIs" dxfId="2537" priority="120" operator="equal">
      <formula>"DT"</formula>
    </cfRule>
    <cfRule type="cellIs" dxfId="2536" priority="121" operator="equal">
      <formula>"T"</formula>
    </cfRule>
    <cfRule type="cellIs" dxfId="2535" priority="122" operator="equal">
      <formula>"FOTS"</formula>
    </cfRule>
  </conditionalFormatting>
  <conditionalFormatting sqref="K16:R16">
    <cfRule type="cellIs" dxfId="2534" priority="191" operator="equal">
      <formula>"DISP"</formula>
    </cfRule>
    <cfRule type="cellIs" dxfId="2533" priority="237" operator="equal">
      <formula>"FO"</formula>
    </cfRule>
  </conditionalFormatting>
  <conditionalFormatting sqref="K69:R69">
    <cfRule type="cellIs" dxfId="2532" priority="530" operator="equal">
      <formula>"DISP"</formula>
    </cfRule>
    <cfRule type="cellIs" dxfId="2531" priority="554" operator="equal">
      <formula>"FO"</formula>
    </cfRule>
  </conditionalFormatting>
  <conditionalFormatting sqref="K71:R74">
    <cfRule type="cellIs" dxfId="2530" priority="431" operator="equal">
      <formula>"DISP"</formula>
    </cfRule>
  </conditionalFormatting>
  <conditionalFormatting sqref="P58:R58">
    <cfRule type="cellIs" dxfId="2529" priority="550" operator="equal">
      <formula>"FO"</formula>
    </cfRule>
  </conditionalFormatting>
  <conditionalFormatting sqref="S31:U31">
    <cfRule type="cellIs" dxfId="2528" priority="1035" operator="equal">
      <formula>"DC"</formula>
    </cfRule>
    <cfRule type="cellIs" dxfId="2527" priority="1036" operator="equal">
      <formula>"DS"</formula>
    </cfRule>
    <cfRule type="cellIs" dxfId="2526" priority="1037" operator="equal">
      <formula>"FE"</formula>
    </cfRule>
    <cfRule type="cellIs" dxfId="2525" priority="1038" operator="equal">
      <formula>"FES"</formula>
    </cfRule>
    <cfRule type="cellIs" dxfId="2524" priority="1039" operator="equal">
      <formula>"FED"</formula>
    </cfRule>
    <cfRule type="cellIs" dxfId="2523" priority="1040" operator="equal">
      <formula>"FEF"</formula>
    </cfRule>
    <cfRule type="cellIs" dxfId="2522" priority="1041" operator="equal">
      <formula>"B"</formula>
    </cfRule>
    <cfRule type="cellIs" dxfId="2521" priority="1042" operator="equal">
      <formula>"F"</formula>
    </cfRule>
    <cfRule type="cellIs" dxfId="2520" priority="1043" operator="equal">
      <formula>"L"</formula>
    </cfRule>
    <cfRule type="cellIs" dxfId="2519" priority="1044" operator="equal">
      <formula>"SA"</formula>
    </cfRule>
    <cfRule type="cellIs" dxfId="2518" priority="1045" operator="equal">
      <formula>"SE"</formula>
    </cfRule>
    <cfRule type="cellIs" dxfId="2517" priority="1046" operator="equal">
      <formula>"TR"</formula>
    </cfRule>
    <cfRule type="cellIs" dxfId="2516" priority="1047" operator="equal">
      <formula>"NT"</formula>
    </cfRule>
    <cfRule type="cellIs" dxfId="2515" priority="1048" operator="equal">
      <formula>"DT"</formula>
    </cfRule>
    <cfRule type="cellIs" dxfId="2514" priority="1049" operator="equal">
      <formula>"T"</formula>
    </cfRule>
    <cfRule type="cellIs" dxfId="2513" priority="1050" operator="equal">
      <formula>"FOTS"</formula>
    </cfRule>
    <cfRule type="cellIs" dxfId="2512" priority="1051" operator="equal">
      <formula>"DISP"</formula>
    </cfRule>
  </conditionalFormatting>
  <conditionalFormatting sqref="S13:AB19">
    <cfRule type="cellIs" dxfId="2511" priority="757" operator="equal">
      <formula>"DISP"</formula>
    </cfRule>
  </conditionalFormatting>
  <conditionalFormatting sqref="S13:AI28 E16:F28 K18:R22 G19:J22 D39:D41 D45:AI58">
    <cfRule type="cellIs" dxfId="2510" priority="393" operator="equal">
      <formula>"FO"</formula>
    </cfRule>
  </conditionalFormatting>
  <conditionalFormatting sqref="S13:AI28 D38:I38 J38:R43">
    <cfRule type="cellIs" dxfId="2509" priority="55" operator="equal">
      <formula>"DC"</formula>
    </cfRule>
    <cfRule type="cellIs" dxfId="2508" priority="56" operator="equal">
      <formula>"DS"</formula>
    </cfRule>
    <cfRule type="cellIs" dxfId="2507" priority="57" operator="equal">
      <formula>"FE"</formula>
    </cfRule>
    <cfRule type="cellIs" dxfId="2506" priority="58" operator="equal">
      <formula>"FES"</formula>
    </cfRule>
    <cfRule type="cellIs" dxfId="2505" priority="59" operator="equal">
      <formula>"FED"</formula>
    </cfRule>
    <cfRule type="cellIs" dxfId="2504" priority="60" operator="equal">
      <formula>"FEF"</formula>
    </cfRule>
    <cfRule type="cellIs" dxfId="2503" priority="61" operator="equal">
      <formula>"B"</formula>
    </cfRule>
    <cfRule type="cellIs" dxfId="2502" priority="62" operator="equal">
      <formula>"F"</formula>
    </cfRule>
    <cfRule type="cellIs" dxfId="2501" priority="63" operator="equal">
      <formula>"L"</formula>
    </cfRule>
    <cfRule type="cellIs" dxfId="2500" priority="64" operator="equal">
      <formula>"SA"</formula>
    </cfRule>
    <cfRule type="cellIs" dxfId="2499" priority="65" operator="equal">
      <formula>"SE"</formula>
    </cfRule>
    <cfRule type="cellIs" dxfId="2498" priority="66" operator="equal">
      <formula>"TR"</formula>
    </cfRule>
    <cfRule type="cellIs" dxfId="2497" priority="67" operator="equal">
      <formula>"NT"</formula>
    </cfRule>
    <cfRule type="cellIs" dxfId="2496" priority="68" operator="equal">
      <formula>"DT"</formula>
    </cfRule>
    <cfRule type="cellIs" dxfId="2495" priority="69" operator="equal">
      <formula>"T"</formula>
    </cfRule>
    <cfRule type="cellIs" dxfId="2494" priority="70" operator="equal">
      <formula>"FOTS"</formula>
    </cfRule>
  </conditionalFormatting>
  <conditionalFormatting sqref="S30:AI30">
    <cfRule type="cellIs" dxfId="2493" priority="809" operator="equal">
      <formula>"DC"</formula>
    </cfRule>
    <cfRule type="cellIs" dxfId="2492" priority="810" operator="equal">
      <formula>"DS"</formula>
    </cfRule>
    <cfRule type="cellIs" dxfId="2491" priority="811" operator="equal">
      <formula>"FE"</formula>
    </cfRule>
    <cfRule type="cellIs" dxfId="2490" priority="812" operator="equal">
      <formula>"FES"</formula>
    </cfRule>
    <cfRule type="cellIs" dxfId="2489" priority="813" operator="equal">
      <formula>"FED"</formula>
    </cfRule>
    <cfRule type="cellIs" dxfId="2488" priority="814" operator="equal">
      <formula>"FEF"</formula>
    </cfRule>
    <cfRule type="cellIs" dxfId="2487" priority="815" operator="equal">
      <formula>"B"</formula>
    </cfRule>
    <cfRule type="cellIs" dxfId="2486" priority="816" operator="equal">
      <formula>"F"</formula>
    </cfRule>
    <cfRule type="cellIs" dxfId="2485" priority="817" operator="equal">
      <formula>"L"</formula>
    </cfRule>
    <cfRule type="cellIs" dxfId="2484" priority="818" operator="equal">
      <formula>"SA"</formula>
    </cfRule>
    <cfRule type="cellIs" dxfId="2483" priority="819" operator="equal">
      <formula>"SE"</formula>
    </cfRule>
    <cfRule type="cellIs" dxfId="2482" priority="820" operator="equal">
      <formula>"TR"</formula>
    </cfRule>
    <cfRule type="cellIs" dxfId="2481" priority="821" operator="equal">
      <formula>"NT"</formula>
    </cfRule>
    <cfRule type="cellIs" dxfId="2480" priority="822" operator="equal">
      <formula>"DT"</formula>
    </cfRule>
    <cfRule type="cellIs" dxfId="2479" priority="823" operator="equal">
      <formula>"T"</formula>
    </cfRule>
    <cfRule type="cellIs" dxfId="2478" priority="824" operator="equal">
      <formula>"FOTS"</formula>
    </cfRule>
    <cfRule type="cellIs" dxfId="2477" priority="825" operator="equal">
      <formula>"DISP"</formula>
    </cfRule>
  </conditionalFormatting>
  <conditionalFormatting sqref="V31:AI31">
    <cfRule type="cellIs" dxfId="2476" priority="1056" operator="equal">
      <formula>"DC"</formula>
    </cfRule>
    <cfRule type="cellIs" dxfId="2475" priority="1057" operator="equal">
      <formula>"DS"</formula>
    </cfRule>
    <cfRule type="cellIs" dxfId="2474" priority="1058" operator="equal">
      <formula>"FE"</formula>
    </cfRule>
    <cfRule type="cellIs" dxfId="2473" priority="1059" operator="equal">
      <formula>"FES"</formula>
    </cfRule>
    <cfRule type="cellIs" dxfId="2472" priority="1060" operator="equal">
      <formula>"FED"</formula>
    </cfRule>
    <cfRule type="cellIs" dxfId="2471" priority="1061" operator="equal">
      <formula>"FEF"</formula>
    </cfRule>
    <cfRule type="cellIs" dxfId="2470" priority="1062" operator="equal">
      <formula>"B"</formula>
    </cfRule>
    <cfRule type="cellIs" dxfId="2469" priority="1063" operator="equal">
      <formula>"F"</formula>
    </cfRule>
    <cfRule type="cellIs" dxfId="2468" priority="1064" operator="equal">
      <formula>"L"</formula>
    </cfRule>
    <cfRule type="cellIs" dxfId="2467" priority="1065" operator="equal">
      <formula>"SA"</formula>
    </cfRule>
    <cfRule type="cellIs" dxfId="2466" priority="1066" operator="equal">
      <formula>"SE"</formula>
    </cfRule>
    <cfRule type="cellIs" dxfId="2465" priority="1067" operator="equal">
      <formula>"TR"</formula>
    </cfRule>
    <cfRule type="cellIs" dxfId="2464" priority="1068" operator="equal">
      <formula>"NT"</formula>
    </cfRule>
    <cfRule type="cellIs" dxfId="2463" priority="1069" operator="equal">
      <formula>"DT"</formula>
    </cfRule>
    <cfRule type="cellIs" dxfId="2462" priority="1070" operator="equal">
      <formula>"T"</formula>
    </cfRule>
    <cfRule type="cellIs" dxfId="2461" priority="1071" operator="equal">
      <formula>"FOTS"</formula>
    </cfRule>
    <cfRule type="cellIs" dxfId="2460" priority="1072" operator="equal">
      <formula>"DISP"</formula>
    </cfRule>
  </conditionalFormatting>
  <conditionalFormatting sqref="AC13:AI28 E20:AB28 D38:I38 J38:R43">
    <cfRule type="cellIs" dxfId="2459" priority="71" operator="equal">
      <formula>"DISP"</formula>
    </cfRule>
  </conditionalFormatting>
  <conditionalFormatting sqref="BC13:BC75">
    <cfRule type="cellIs" dxfId="2458" priority="5501" operator="greaterThan">
      <formula>0</formula>
    </cfRule>
  </conditionalFormatting>
  <conditionalFormatting sqref="BD13:BD75">
    <cfRule type="cellIs" dxfId="2457" priority="5497" operator="between">
      <formula>#REF!-(12/24)</formula>
      <formula>#REF!+(12/24)</formula>
    </cfRule>
    <cfRule type="cellIs" dxfId="2456" priority="5498" operator="greaterThanOrEqual">
      <formula>#REF!+(12/24)</formula>
    </cfRule>
    <cfRule type="cellIs" dxfId="2455" priority="5499" operator="greaterThan">
      <formula>#REF!+(6/24)</formula>
    </cfRule>
    <cfRule type="cellIs" dxfId="2454" priority="5500" operator="lessThan">
      <formula>#REF!-(12/24)</formula>
    </cfRule>
  </conditionalFormatting>
  <pageMargins left="0.25" right="0.25" top="0.75" bottom="0.75" header="0.3" footer="0.3"/>
  <pageSetup paperSize="9" scale="13" orientation="portrait" horizontalDpi="300" verticalDpi="3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3947-86E1-4538-A208-15F631FD406B}">
  <sheetPr>
    <pageSetUpPr fitToPage="1"/>
  </sheetPr>
  <dimension ref="A1:CO77"/>
  <sheetViews>
    <sheetView zoomScale="60" zoomScaleNormal="60" workbookViewId="0">
      <pane ySplit="12" topLeftCell="A13" activePane="bottomLeft" state="frozen"/>
      <selection activeCell="S85" sqref="S85:AH85"/>
      <selection pane="bottomLeft" activeCell="A33" sqref="A32:XFD33"/>
    </sheetView>
  </sheetViews>
  <sheetFormatPr defaultRowHeight="15" x14ac:dyDescent="0.25"/>
  <cols>
    <col min="1" max="1" width="11.42578125" style="28" customWidth="1"/>
    <col min="2" max="2" width="25" style="28" customWidth="1"/>
    <col min="3" max="3" width="15.85546875" style="28" customWidth="1"/>
    <col min="4" max="34" width="5.85546875" style="30" customWidth="1"/>
    <col min="35" max="41" width="5.85546875" style="28" customWidth="1"/>
    <col min="42" max="52" width="5.85546875" style="30" customWidth="1"/>
    <col min="53" max="53" width="9.85546875" style="28" customWidth="1"/>
    <col min="54" max="55" width="9.85546875" style="31" customWidth="1"/>
    <col min="56" max="56" width="9.85546875" style="32" customWidth="1"/>
    <col min="57" max="57" width="9.85546875" style="33" customWidth="1"/>
    <col min="58" max="73" width="9.85546875" style="32" customWidth="1"/>
    <col min="74" max="75" width="8.7109375" style="34"/>
    <col min="91" max="91" width="14.140625" customWidth="1"/>
    <col min="92" max="93" width="14.42578125" customWidth="1"/>
  </cols>
  <sheetData>
    <row r="1" spans="1:93" x14ac:dyDescent="0.25">
      <c r="A1" s="28" t="s">
        <v>373</v>
      </c>
      <c r="D1" s="1145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322"/>
      <c r="S1" s="1271"/>
      <c r="T1" s="1271"/>
      <c r="U1" s="1271"/>
      <c r="V1" s="1271"/>
      <c r="W1" s="1271"/>
      <c r="X1" s="1271"/>
      <c r="Y1" s="1271"/>
      <c r="Z1" s="1271"/>
      <c r="AA1" s="1271"/>
      <c r="AB1" s="1271"/>
      <c r="AC1" s="1271"/>
      <c r="AD1" s="1271"/>
      <c r="AE1" s="1271"/>
      <c r="AF1" s="1271"/>
      <c r="AG1" s="1271"/>
      <c r="AH1" s="1272"/>
    </row>
    <row r="2" spans="1:93" ht="17.100000000000001" customHeight="1" x14ac:dyDescent="0.25">
      <c r="A2" s="509" t="s">
        <v>0</v>
      </c>
      <c r="B2" s="577" t="s">
        <v>1</v>
      </c>
      <c r="C2" s="35">
        <v>1</v>
      </c>
      <c r="D2" s="1147">
        <f>COUNTIF(D$13:D$14,"D")+COUNTIF(D$13:D$14,"DTS")+COUNTIF(D$13:D$14,"DTS1")+COUNTIF(D$30:D$31,"D")+COUNTIF(D$30:D$31,"DTS")+COUNTIF(D$30:D$31,"DTS1")+COUNTIF(D$45:D$45,"D")+COUNTIF(D$45:D$45,"DTS")+COUNTIF(D$45:D$45,"DTS1")+COUNTIF(D$60:D$60,"D")+COUNTIF(D$60:D$60,"DTS")+COUNTIF(D$60:D$60,"DTS1")+COUNTIF(D$13:D$14,"DT")+COUNTIF(D$30:D$31,"DT")+COUNTIF(D$45:D$45,"DT")+COUNTIF(D$60:D$60,"DT")+COUNTIF(D$13:D$14,"DTSDS")+COUNTIF(D$13:D$14,"DTSDS1")+COUNTIF(D$30:D$31,"DTSDS")+COUNTIF(D$30:D$31,"DTSDS1")+COUNTIF(D$45:D$45,"DTSDS")+COUNTIF(D$45:D$45,"DTSDS1")+COUNTIF(D$60:D$60,"DTSDS")+COUNTIF(D$60:D$60,"DTSDS1")+COUNTIF(D$13:D$14,"DTS5S")+COUNTIF(D$13:D$14,"DTS5S1")+COUNTIF(D$30:D$31,"DTS5S")+COUNTIF(D$30:D$31,"DTS5S1")+COUNTIF(D$45:D$45,"DTS5S")+COUNTIF(D$45:D$45,"DTS5S1")+COUNTIF(D$60:D$60,"DTS5S")+COUNTIF(D$60:D$60,"DTS5S1")+COUNTIF(D$13:D$14,"S")+COUNTIF(D$30,"S")+COUNTIF(D$45:D$45,"S")+COUNTIF(D$60:D$60,"S")+COUNTIF(D$13:D$14,"DTS4S")+COUNTIF(D$13:D$14,"DTS4S1")+COUNTIF(D$30:D$31,"DTS4S")+COUNTIF(D$30:D$31,"DTS4S1")+COUNTIF(D$45:D$45,"DTS4S")+COUNTIF(D$45:D$45,"DTS4S1")+COUNTIF(D$60:D$60,"DTS4S")+COUNTIF(D$60:D$60,"DTS4S1")</f>
        <v>0</v>
      </c>
      <c r="E2" s="821">
        <f>COUNTIF(E$13:E$14,"D")+COUNTIF(E$13:E$14,"DTS")+COUNTIF(E$13:E$14,"DTS1")+COUNTIF(E$30:E$31,"D")+COUNTIF(E$30:E$31,"DTS")+COUNTIF(E$30:E$31,"DTS1")+COUNTIF(E$45:E$45,"D")+COUNTIF(E$45:E$45,"DTS")+COUNTIF(E$45:E$45,"DTS1")+COUNTIF(E$60:E$60,"D")+COUNTIF(E$60:E$60,"DTS")+COUNTIF(E$60:E$60,"DTS1")+COUNTIF(E$13:E$14,"DT")+COUNTIF(E$30:E$31,"DT")+COUNTIF(E$45:E$45,"DT")+COUNTIF(E$60:E$60,"DT")+COUNTIF(E$13:E$14,"DTSDS")+COUNTIF(E$13:E$14,"DTSDS1")+COUNTIF(E$30:E$31,"DTSDS")+COUNTIF(E$30:E$31,"DTSDS1")+COUNTIF(E$45:E$45,"DTSDS")+COUNTIF(E$45:E$45,"DTSDS1")+COUNTIF(E$60:E$60,"DTSDS")+COUNTIF(E$60:E$60,"DTSDS1")+COUNTIF(E$13:E$14,"DTS5S")+COUNTIF(E$13:E$14,"DTS5S1")+COUNTIF(E$30:E$31,"DTS5S")+COUNTIF(E$30:E$31,"DTS5S1")+COUNTIF(E$45:E$45,"DTS5S")+COUNTIF(E$45:E$45,"DTS5S1")+COUNTIF(E$60:E$60,"DTS5S")+COUNTIF(E$60:E$60,"DTS5S1")+COUNTIF(E$13:E$14,"S")+COUNTIF(E$30,"S")+COUNTIF(E$45:E$45,"S")+COUNTIF(E$60:E$60,"S")+COUNTIF(E$13:E$14,"DTS4S")+COUNTIF(E$13:E$14,"DTS4S1")+COUNTIF(E$30:E$31,"DTS4S")+COUNTIF(E$30:E$31,"DTS4S1")+COUNTIF(E$45:E$45,"DTS4S")+COUNTIF(E$45:E$45,"DTS4S1")+COUNTIF(E$60:E$60,"DTS4S")+COUNTIF(E$60:E$60,"DTS4S1")</f>
        <v>1</v>
      </c>
      <c r="F2" s="821">
        <f>COUNTIF(F$13:F$14,"D")+COUNTIF(F$13:F$14,"DTS")+COUNTIF(F$13:F$14,"DTS1")+COUNTIF(F$30:F$31,"D")+COUNTIF(F$30:F$31,"DTS")+COUNTIF(F$30:F$31,"DTS1")+COUNTIF(F$45:F$45,"D")+COUNTIF(F$45:F$45,"DTS")+COUNTIF(F$45:F$45,"DTS1")+COUNTIF(F$60:F$60,"D")+COUNTIF(F$60:F$60,"DTS")+COUNTIF(F$60:F$60,"DTS1")+COUNTIF(F$13:F$14,"DT")+COUNTIF(F$30:F$31,"DT")+COUNTIF(F$45:F$45,"DT")+COUNTIF(F$60:F$60,"DT")+COUNTIF(F$13:F$14,"DTSDS")+COUNTIF(F$13:F$14,"DTSDS1")+COUNTIF(F$30:F$31,"DTSDS")+COUNTIF(F$30:F$31,"DTSDS1")+COUNTIF(F$45:F$45,"DTSDS")+COUNTIF(F$45:F$45,"DTSDS1")+COUNTIF(F$60:F$60,"DTSDS")+COUNTIF(F$60:F$60,"DTSDS1")+COUNTIF(F$13:F$14,"DTS5S")+COUNTIF(F$13:F$14,"DTS5S1")+COUNTIF(F$30:F$31,"DTS5S")+COUNTIF(F$30:F$31,"DTS5S1")+COUNTIF(F$45:F$45,"DTS5S")+COUNTIF(F$45:F$45,"DTS5S1")+COUNTIF(F$60:F$60,"DTS5S")+COUNTIF(F$60:F$60,"DTS5S1")+COUNTIF(F$13:F$14,"S")+COUNTIF(F$30,"S")+COUNTIF(F$45:F$45,"S")+COUNTIF(F$60:F$60,"S")+COUNTIF(F$13:F$14,"DTS4S")+COUNTIF(F$13:F$14,"DTS4S1")+COUNTIF(F$30:F$31,"DTS4S")+COUNTIF(F$30:F$31,"DTS4S1")+COUNTIF(F$45:F$45,"DTS4S")+COUNTIF(F$45:F$45,"DTS4S1")+COUNTIF(F$60:F$60,"DTS4S")+COUNTIF(F$60:F$60,"DTS4S1")</f>
        <v>1</v>
      </c>
      <c r="G2" s="821">
        <f>COUNTIF(G$13:G$14,"D")+COUNTIF(G$13:G$14,"DTS")+COUNTIF(G$13:G$14,"DTS1")+COUNTIF(G$30:G$31,"D")+COUNTIF(G$30:G$31,"DTS")+COUNTIF(G$30:G$31,"DTS1")+COUNTIF(G$45:G$45,"D")+COUNTIF(G$45:G$45,"DTS")+COUNTIF(G$45:G$45,"DTS1")+COUNTIF(G$60:G$60,"D")+COUNTIF(G$60:G$60,"DTS")+COUNTIF(G$60:G$60,"DTS1")+COUNTIF(G$13:G$14,"DT")+COUNTIF(G$30:G$31,"DT")+COUNTIF(G$45:G$45,"DT")+COUNTIF(G$60:G$60,"DT")+COUNTIF(G$13:G$14,"DTSDS")+COUNTIF(G$13:G$14,"DTSDS1")+COUNTIF(G$30:G$31,"DTSDS")+COUNTIF(G$30:G$31,"DTSDS1")+COUNTIF(G$45:G$45,"DTSDS")+COUNTIF(G$45:G$45,"DTSDS1")+COUNTIF(G$60:G$60,"DTSDS")+COUNTIF(G$60:G$60,"DTSDS1")+COUNTIF(G$13:G$14,"DTS5S")+COUNTIF(G$13:G$14,"DTS5S1")+COUNTIF(G$30:G$31,"DTS5S")+COUNTIF(G$30:G$31,"DTS5S1")+COUNTIF(G$45:G$45,"DTS5S")+COUNTIF(G$45:G$45,"DTS5S1")+COUNTIF(G$60:G$60,"DTS5S")+COUNTIF(G$60:G$60,"DTS5S1")+COUNTIF(G$13:G$14,"S")+COUNTIF(G$30,"S")+COUNTIF(G$45:G$45,"S")+COUNTIF(G$60:G$60,"S")+COUNTIF(G$13:G$14,"DTS4S")+COUNTIF(G$13:G$14,"DTS4S1")+COUNTIF(G$30:G$31,"DTS4S")+COUNTIF(G$30:G$31,"DTS4S1")+COUNTIF(G$45:G$45,"DTS4S")+COUNTIF(G$45:G$45,"DTS4S1")+COUNTIF(G$60:G$60,"DTS4S")+COUNTIF(G$60:G$60,"DTS4S1")</f>
        <v>1</v>
      </c>
      <c r="H2" s="821">
        <f>COUNTIF(H$13:H$14,"D")+COUNTIF(H$13:H$14,"DTS")+COUNTIF(H$13:H$14,"DTS1")+COUNTIF(H$30:H$31,"D")+COUNTIF(H$30:H$31,"DTS")+COUNTIF(H$30:H$31,"DTS1")+COUNTIF(H$45:H$45,"D")+COUNTIF(H$45:H$45,"DTS")+COUNTIF(H$45:H$45,"DTS1")+COUNTIF(H$60:H$60,"D")+COUNTIF(H$60:H$60,"DTS")+COUNTIF(H$60:H$60,"DTS1")+COUNTIF(H$13:H$14,"DT")+COUNTIF(H$30:H$31,"DT")+COUNTIF(H$45:H$45,"DT")+COUNTIF(H$60:H$60,"DT")+COUNTIF(H$13:H$14,"DTSDS")+COUNTIF(H$13:H$14,"DTSDS1")+COUNTIF(H$30:H$31,"DTSDS")+COUNTIF(H$30:H$31,"DTSDS1")+COUNTIF(H$45:H$45,"DTSDS")+COUNTIF(H$45:H$45,"DTSDS1")+COUNTIF(H$60:H$60,"DTSDS")+COUNTIF(H$60:H$60,"DTSDS1")+COUNTIF(H$13:H$14,"DTS5S")+COUNTIF(H$13:H$14,"DTS5S1")+COUNTIF(H$30:H$31,"DTS5S")+COUNTIF(H$30:H$31,"DTS5S1")+COUNTIF(H$45:H$45,"DTS5S")+COUNTIF(H$45:H$45,"DTS5S1")+COUNTIF(H$60:H$60,"DTS5S")+COUNTIF(H$60:H$60,"DTS5S1")+COUNTIF(H$13:H$14,"S")+COUNTIF(H$30,"S")+COUNTIF(H$45:H$45,"S")+COUNTIF(H$60:H$60,"S")+COUNTIF(H$13:H$14,"DTS4S")+COUNTIF(H$13:H$14,"DTS4S1")+COUNTIF(H$30:H$31,"DTS4S")+COUNTIF(H$30:H$31,"DTS4S1")+COUNTIF(H$45:H$45,"DTS4S")+COUNTIF(H$45:H$45,"DTS4S1")+COUNTIF(H$60:H$60,"DTS4S")+COUNTIF(H$60:H$60,"DTS4S1")</f>
        <v>1</v>
      </c>
      <c r="I2" s="821">
        <f>COUNTIF(I$13:I$14,"D")+COUNTIF(I$13:I$14,"DTS")+COUNTIF(I$13:I$14,"DTS1")+COUNTIF(I$30:I$31,"D")+COUNTIF(I$30:I$31,"DTS")+COUNTIF(I$30:I$31,"DTS1")+COUNTIF(I$45:I$45,"D")+COUNTIF(I$45:I$45,"DTS")+COUNTIF(I$45:I$45,"DTS1")+COUNTIF(I$60:I$60,"D")+COUNTIF(I$60:I$60,"DTS")+COUNTIF(I$60:I$60,"DTS1")+COUNTIF(I$13:I$14,"DT")+COUNTIF(I$30:I$31,"DT")+COUNTIF(I$45:I$45,"DT")+COUNTIF(I$60:I$60,"DT")+COUNTIF(I$13:I$14,"DTSDS")+COUNTIF(I$13:I$14,"DTSDS1")+COUNTIF(I$30:I$31,"DTSDS")+COUNTIF(I$30:I$31,"DTSDS1")+COUNTIF(I$45:I$45,"DTSDS")+COUNTIF(I$45:I$45,"DTSDS1")+COUNTIF(I$60:I$60,"DTSDS")+COUNTIF(I$60:I$60,"DTSDS1")+COUNTIF(I$13:I$14,"DTS5S")+COUNTIF(I$13:I$14,"DTS5S1")+COUNTIF(I$30:I$31,"DTS5S")+COUNTIF(I$30:I$31,"DTS5S1")+COUNTIF(I$45:I$45,"DTS5S")+COUNTIF(I$45:I$45,"DTS5S1")+COUNTIF(I$60:I$60,"DTS5S")+COUNTIF(I$60:I$60,"DTS5S1")+COUNTIF(I$13:I$14,"S")+COUNTIF(I$30,"S")+COUNTIF(I$45:I$45,"S")+COUNTIF(I$60:I$60,"S")+COUNTIF(I$13:I$14,"DTS4S")+COUNTIF(I$13:I$14,"DTS4S1")+COUNTIF(I$30:I$31,"DTS4S")+COUNTIF(I$30:I$31,"DTS4S1")+COUNTIF(I$45:I$45,"DTS4S")+COUNTIF(I$45:I$45,"DTS4S1")+COUNTIF(I$60:I$60,"DTS4S")+COUNTIF(I$60:I$60,"DTS4S1")</f>
        <v>2</v>
      </c>
      <c r="J2" s="821">
        <f>COUNTIF(J$13:J$14,"D")+COUNTIF(J$13:J$14,"DTS")+COUNTIF(J$13:J$14,"DTS1")+COUNTIF(J$30:J$31,"D")+COUNTIF(J$30:J$31,"DTS")+COUNTIF(J$30:J$31,"DTS1")+COUNTIF(J$45:J$45,"D")+COUNTIF(J$45:J$45,"DTS")+COUNTIF(J$45:J$45,"DTS1")+COUNTIF(J$60:J$60,"D")+COUNTIF(J$60:J$60,"DTS")+COUNTIF(J$60:J$60,"DTS1")+COUNTIF(J$13:J$14,"DT")+COUNTIF(J$30:J$31,"DT")+COUNTIF(J$45:J$45,"DT")+COUNTIF(J$60:J$60,"DT")+COUNTIF(J$13:J$14,"DTSDS")+COUNTIF(J$13:J$14,"DTSDS1")+COUNTIF(J$30:J$31,"DTSDS")+COUNTIF(J$30:J$31,"DTSDS1")+COUNTIF(J$45:J$45,"DTSDS")+COUNTIF(J$45:J$45,"DTSDS1")+COUNTIF(J$60:J$60,"DTSDS")+COUNTIF(J$60:J$60,"DTSDS1")+COUNTIF(J$13:J$14,"DTS5S")+COUNTIF(J$13:J$14,"DTS5S1")+COUNTIF(J$30:J$31,"DTS5S")+COUNTIF(J$30:J$31,"DTS5S1")+COUNTIF(J$45:J$45,"DTS5S")+COUNTIF(J$45:J$45,"DTS5S1")+COUNTIF(J$60:J$60,"DTS5S")+COUNTIF(J$60:J$60,"DTS5S1")+COUNTIF(J$13:J$14,"S")+COUNTIF(J$30,"S")+COUNTIF(J$45:J$45,"S")+COUNTIF(J$60:J$60,"S")+COUNTIF(J$13:J$14,"DTS4S")+COUNTIF(J$13:J$14,"DTS4S1")+COUNTIF(J$30:J$31,"DTS4S")+COUNTIF(J$30:J$31,"DTS4S1")+COUNTIF(J$45:J$45,"DTS4S")+COUNTIF(J$45:J$45,"DTS4S1")+COUNTIF(J$60:J$60,"DTS4S")+COUNTIF(J$60:J$60,"DTS4S1")</f>
        <v>1</v>
      </c>
      <c r="K2" s="821">
        <f>COUNTIF(K$13:K$14,"D")+COUNTIF(K$13:K$14,"DTS")+COUNTIF(K$13:K$14,"DTS1")+COUNTIF(K$30:K$31,"D")+COUNTIF(K$30:K$31,"DTS")+COUNTIF(K$30:K$31,"DTS1")+COUNTIF(K$45:K$45,"D")+COUNTIF(K$45:K$45,"DTS")+COUNTIF(K$45:K$45,"DTS1")+COUNTIF(K$60:K$60,"D")+COUNTIF(K$60:K$60,"DTS")+COUNTIF(K$60:K$60,"DTS1")+COUNTIF(K$13:K$14,"DT")+COUNTIF(K$30:K$31,"DT")+COUNTIF(K$45:K$45,"DT")+COUNTIF(K$60:K$60,"DT")+COUNTIF(K$13:K$14,"DTSDS")+COUNTIF(K$13:K$14,"DTSDS1")+COUNTIF(K$30:K$31,"DTSDS")+COUNTIF(K$30:K$31,"DTSDS1")+COUNTIF(K$45:K$45,"DTSDS")+COUNTIF(K$45:K$45,"DTSDS1")+COUNTIF(K$60:K$60,"DTSDS")+COUNTIF(K$60:K$60,"DTSDS1")+COUNTIF(K$13:K$14,"DTS5S")+COUNTIF(K$13:K$14,"DTS5S1")+COUNTIF(K$30:K$31,"DTS5S")+COUNTIF(K$30:K$31,"DTS5S1")+COUNTIF(K$45:K$45,"DTS5S")+COUNTIF(K$45:K$45,"DTS5S1")+COUNTIF(K$60:K$60,"DTS5S")+COUNTIF(K$60:K$60,"DTS5S1")+COUNTIF(K$13:K$14,"S")+COUNTIF(K$30,"S")+COUNTIF(K$45:K$45,"S")+COUNTIF(K$60:K$60,"S")+COUNTIF(K$13:K$14,"DTS4S")+COUNTIF(K$13:K$14,"DTS4S1")+COUNTIF(K$30:K$31,"DTS4S")+COUNTIF(K$30:K$31,"DTS4S1")+COUNTIF(K$45:K$45,"DTS4S")+COUNTIF(K$45:K$45,"DTS4S1")+COUNTIF(K$60:K$60,"DTS4S")+COUNTIF(K$60:K$60,"DTS4S1")</f>
        <v>1</v>
      </c>
      <c r="L2" s="821">
        <f>COUNTIF(L$13:L$14,"D")+COUNTIF(L$13:L$14,"DTS")+COUNTIF(L$13:L$14,"DTS1")+COUNTIF(L$30:L$31,"D")+COUNTIF(L$30:L$31,"DTS")+COUNTIF(L$30:L$31,"DTS1")+COUNTIF(L$45:L$45,"D")+COUNTIF(L$45:L$45,"DTS")+COUNTIF(L$45:L$45,"DTS1")+COUNTIF(L$60:L$60,"D")+COUNTIF(L$60:L$60,"DTS")+COUNTIF(L$60:L$60,"DTS1")+COUNTIF(L$13:L$14,"DT")+COUNTIF(L$30:L$31,"DT")+COUNTIF(L$45:L$45,"DT")+COUNTIF(L$60:L$60,"DT")+COUNTIF(L$13:L$14,"DTSDS")+COUNTIF(L$13:L$14,"DTSDS1")+COUNTIF(L$30:L$31,"DTSDS")+COUNTIF(L$30:L$31,"DTSDS1")+COUNTIF(L$45:L$45,"DTSDS")+COUNTIF(L$45:L$45,"DTSDS1")+COUNTIF(L$60:L$60,"DTSDS")+COUNTIF(L$60:L$60,"DTSDS1")+COUNTIF(L$13:L$14,"DTS5S")+COUNTIF(L$13:L$14,"DTS5S1")+COUNTIF(L$30:L$31,"DTS5S")+COUNTIF(L$30:L$31,"DTS5S1")+COUNTIF(L$45:L$45,"DTS5S")+COUNTIF(L$45:L$45,"DTS5S1")+COUNTIF(L$60:L$60,"DTS5S")+COUNTIF(L$60:L$60,"DTS5S1")+COUNTIF(L$13:L$14,"S")+COUNTIF(L$30,"S")+COUNTIF(L$45:L$45,"S")+COUNTIF(L$60:L$60,"S")+COUNTIF(L$13:L$14,"DTS4S")+COUNTIF(L$13:L$14,"DTS4S1")+COUNTIF(L$30:L$31,"DTS4S")+COUNTIF(L$30:L$31,"DTS4S1")+COUNTIF(L$45:L$45,"DTS4S")+COUNTIF(L$45:L$45,"DTS4S1")+COUNTIF(L$60:L$60,"DTS4S")+COUNTIF(L$60:L$60,"DTS4S1")</f>
        <v>1</v>
      </c>
      <c r="M2" s="821">
        <f>COUNTIF(M$13:M$14,"D")+COUNTIF(M$13:M$14,"DTS")+COUNTIF(M$13:M$14,"DTS1")+COUNTIF(M$30:M$31,"D")+COUNTIF(M$30:M$31,"DTS")+COUNTIF(M$30:M$31,"DTS1")+COUNTIF(M$45:M$45,"D")+COUNTIF(M$45:M$45,"DTS")+COUNTIF(M$45:M$45,"DTS1")+COUNTIF(M$60:M$60,"D")+COUNTIF(M$60:M$60,"DTS")+COUNTIF(M$60:M$60,"DTS1")+COUNTIF(M$13:M$14,"DT")+COUNTIF(M$30:M$31,"DT")+COUNTIF(M$45:M$45,"DT")+COUNTIF(M$60:M$60,"DT")+COUNTIF(M$13:M$14,"DTSDS")+COUNTIF(M$13:M$14,"DTSDS1")+COUNTIF(M$30:M$31,"DTSDS")+COUNTIF(M$30:M$31,"DTSDS1")+COUNTIF(M$45:M$45,"DTSDS")+COUNTIF(M$45:M$45,"DTSDS1")+COUNTIF(M$60:M$60,"DTSDS")+COUNTIF(M$60:M$60,"DTSDS1")+COUNTIF(M$13:M$14,"DTS5S")+COUNTIF(M$13:M$14,"DTS5S1")+COUNTIF(M$30:M$31,"DTS5S")+COUNTIF(M$30:M$31,"DTS5S1")+COUNTIF(M$45:M$45,"DTS5S")+COUNTIF(M$45:M$45,"DTS5S1")+COUNTIF(M$60:M$60,"DTS5S")+COUNTIF(M$60:M$60,"DTS5S1")+COUNTIF(M$13:M$14,"S")+COUNTIF(M$30,"S")+COUNTIF(M$45:M$45,"S")+COUNTIF(M$60:M$60,"S")+COUNTIF(M$13:M$14,"DTS4S")+COUNTIF(M$13:M$14,"DTS4S1")+COUNTIF(M$30:M$31,"DTS4S")+COUNTIF(M$30:M$31,"DTS4S1")+COUNTIF(M$45:M$45,"DTS4S")+COUNTIF(M$45:M$45,"DTS4S1")+COUNTIF(M$60:M$60,"DTS4S")+COUNTIF(M$60:M$60,"DTS4S1")</f>
        <v>1</v>
      </c>
      <c r="N2" s="821">
        <f>COUNTIF(N$13:N$14,"D")+COUNTIF(N$13:N$14,"DTS")+COUNTIF(N$13:N$14,"DTS1")+COUNTIF(N$30:N$31,"D")+COUNTIF(N$30:N$31,"DTS")+COUNTIF(N$30:N$31,"DTS1")+COUNTIF(N$45:N$45,"D")+COUNTIF(N$45:N$45,"DTS")+COUNTIF(N$45:N$45,"DTS1")+COUNTIF(N$60:N$60,"D")+COUNTIF(N$60:N$60,"DTS")+COUNTIF(N$60:N$60,"DTS1")+COUNTIF(N$13:N$14,"DT")+COUNTIF(N$30:N$31,"DT")+COUNTIF(N$45:N$45,"DT")+COUNTIF(N$60:N$60,"DT")+COUNTIF(N$13:N$14,"DTSDS")+COUNTIF(N$13:N$14,"DTSDS1")+COUNTIF(N$30:N$31,"DTSDS")+COUNTIF(N$30:N$31,"DTSDS1")+COUNTIF(N$45:N$45,"DTSDS")+COUNTIF(N$45:N$45,"DTSDS1")+COUNTIF(N$60:N$60,"DTSDS")+COUNTIF(N$60:N$60,"DTSDS1")+COUNTIF(N$13:N$14,"DTS5S")+COUNTIF(N$13:N$14,"DTS5S1")+COUNTIF(N$30:N$31,"DTS5S")+COUNTIF(N$30:N$31,"DTS5S1")+COUNTIF(N$45:N$45,"DTS5S")+COUNTIF(N$45:N$45,"DTS5S1")+COUNTIF(N$60:N$60,"DTS5S")+COUNTIF(N$60:N$60,"DTS5S1")+COUNTIF(N$13:N$14,"S")+COUNTIF(N$30,"S")+COUNTIF(N$45:N$45,"S")+COUNTIF(N$60:N$60,"S")+COUNTIF(N$13:N$14,"DTS4S")+COUNTIF(N$13:N$14,"DTS4S1")+COUNTIF(N$30:N$31,"DTS4S")+COUNTIF(N$30:N$31,"DTS4S1")+COUNTIF(N$45:N$45,"DTS4S")+COUNTIF(N$45:N$45,"DTS4S1")+COUNTIF(N$60:N$60,"DTS4S")+COUNTIF(N$60:N$60,"DTS4S1")</f>
        <v>1</v>
      </c>
      <c r="O2" s="821">
        <f>COUNTIF(O$13:O$14,"D")+COUNTIF(O$13:O$14,"DTS")+COUNTIF(O$13:O$14,"DTS1")+COUNTIF(O$30:O$31,"D")+COUNTIF(O$30:O$31,"DTS")+COUNTIF(O$30:O$31,"DTS1")+COUNTIF(O$45:O$45,"D")+COUNTIF(O$45:O$45,"DTS")+COUNTIF(O$45:O$45,"DTS1")+COUNTIF(O$60:O$60,"D")+COUNTIF(O$60:O$60,"DTS")+COUNTIF(O$60:O$60,"DTS1")+COUNTIF(O$13:O$14,"DT")+COUNTIF(O$30:O$31,"DT")+COUNTIF(O$45:O$45,"DT")+COUNTIF(O$60:O$60,"DT")+COUNTIF(O$13:O$14,"DTSDS")+COUNTIF(O$13:O$14,"DTSDS1")+COUNTIF(O$30:O$31,"DTSDS")+COUNTIF(O$30:O$31,"DTSDS1")+COUNTIF(O$45:O$45,"DTSDS")+COUNTIF(O$45:O$45,"DTSDS1")+COUNTIF(O$60:O$60,"DTSDS")+COUNTIF(O$60:O$60,"DTSDS1")+COUNTIF(O$13:O$14,"DTS5S")+COUNTIF(O$13:O$14,"DTS5S1")+COUNTIF(O$30:O$31,"DTS5S")+COUNTIF(O$30:O$31,"DTS5S1")+COUNTIF(O$45:O$45,"DTS5S")+COUNTIF(O$45:O$45,"DTS5S1")+COUNTIF(O$60:O$60,"DTS5S")+COUNTIF(O$60:O$60,"DTS5S1")+COUNTIF(O$13:O$14,"S")+COUNTIF(O$30,"S")+COUNTIF(O$45:O$45,"S")+COUNTIF(O$60:O$60,"S")+COUNTIF(O$13:O$14,"DTS4S")+COUNTIF(O$13:O$14,"DTS4S1")+COUNTIF(O$30:O$31,"DTS4S")+COUNTIF(O$30:O$31,"DTS4S1")+COUNTIF(O$45:O$45,"DTS4S")+COUNTIF(O$45:O$45,"DTS4S1")+COUNTIF(O$60:O$60,"DTS4S")+COUNTIF(O$60:O$60,"DTS4S1")</f>
        <v>1</v>
      </c>
      <c r="P2" s="821">
        <f>COUNTIF(P$13:P$14,"D")+COUNTIF(P$13:P$14,"DTS")+COUNTIF(P$13:P$14,"DTS1")+COUNTIF(P$30:P$31,"D")+COUNTIF(P$30:P$31,"DTS")+COUNTIF(P$30:P$31,"DTS1")+COUNTIF(P$45:P$45,"D")+COUNTIF(P$45:P$45,"DTS")+COUNTIF(P$45:P$45,"DTS1")+COUNTIF(P$60:P$60,"D")+COUNTIF(P$60:P$60,"DTS")+COUNTIF(P$60:P$60,"DTS1")+COUNTIF(P$13:P$14,"DT")+COUNTIF(P$30:P$31,"DT")+COUNTIF(P$45:P$45,"DT")+COUNTIF(P$60:P$60,"DT")+COUNTIF(P$13:P$14,"DTSDS")+COUNTIF(P$13:P$14,"DTSDS1")+COUNTIF(P$30:P$31,"DTSDS")+COUNTIF(P$30:P$31,"DTSDS1")+COUNTIF(P$45:P$45,"DTSDS")+COUNTIF(P$45:P$45,"DTSDS1")+COUNTIF(P$60:P$60,"DTSDS")+COUNTIF(P$60:P$60,"DTSDS1")+COUNTIF(P$13:P$14,"DTS5S")+COUNTIF(P$13:P$14,"DTS5S1")+COUNTIF(P$30:P$31,"DTS5S")+COUNTIF(P$30:P$31,"DTS5S1")+COUNTIF(P$45:P$45,"DTS5S")+COUNTIF(P$45:P$45,"DTS5S1")+COUNTIF(P$60:P$60,"DTS5S")+COUNTIF(P$60:P$60,"DTS5S1")+COUNTIF(P$13:P$14,"S")+COUNTIF(P$30,"S")+COUNTIF(P$45:P$45,"S")+COUNTIF(P$60:P$60,"S")+COUNTIF(P$13:P$14,"DTS4S")+COUNTIF(P$13:P$14,"DTS4S1")+COUNTIF(P$30:P$31,"DTS4S")+COUNTIF(P$30:P$31,"DTS4S1")+COUNTIF(P$45:P$45,"DTS4S")+COUNTIF(P$45:P$45,"DTS4S1")+COUNTIF(P$60:P$60,"DTS4S")+COUNTIF(P$60:P$60,"DTS4S1")</f>
        <v>2</v>
      </c>
      <c r="Q2" s="821">
        <f>COUNTIF(Q$13:Q$14,"D")+COUNTIF(Q$13:Q$14,"DTS")+COUNTIF(Q$13:Q$14,"DTS1")+COUNTIF(Q$30:Q$31,"D")+COUNTIF(Q$30:Q$31,"DTS")+COUNTIF(Q$30:Q$31,"DTS1")+COUNTIF(Q$45:Q$45,"D")+COUNTIF(Q$45:Q$45,"DTS")+COUNTIF(Q$45:Q$45,"DTS1")+COUNTIF(Q$60:Q$60,"D")+COUNTIF(Q$60:Q$60,"DTS")+COUNTIF(Q$60:Q$60,"DTS1")+COUNTIF(Q$13:Q$14,"DT")+COUNTIF(Q$30:Q$31,"DT")+COUNTIF(Q$45:Q$45,"DT")+COUNTIF(Q$60:Q$60,"DT")+COUNTIF(Q$13:Q$14,"DTSDS")+COUNTIF(Q$13:Q$14,"DTSDS1")+COUNTIF(Q$30:Q$31,"DTSDS")+COUNTIF(Q$30:Q$31,"DTSDS1")+COUNTIF(Q$45:Q$45,"DTSDS")+COUNTIF(Q$45:Q$45,"DTSDS1")+COUNTIF(Q$60:Q$60,"DTSDS")+COUNTIF(Q$60:Q$60,"DTSDS1")+COUNTIF(Q$13:Q$14,"DTS5S")+COUNTIF(Q$13:Q$14,"DTS5S1")+COUNTIF(Q$30:Q$31,"DTS5S")+COUNTIF(Q$30:Q$31,"DTS5S1")+COUNTIF(Q$45:Q$45,"DTS5S")+COUNTIF(Q$45:Q$45,"DTS5S1")+COUNTIF(Q$60:Q$60,"DTS5S")+COUNTIF(Q$60:Q$60,"DTS5S1")+COUNTIF(Q$13:Q$14,"S")+COUNTIF(Q$30,"S")+COUNTIF(Q$45:Q$45,"S")+COUNTIF(Q$60:Q$60,"S")+COUNTIF(Q$13:Q$14,"DTS4S")+COUNTIF(Q$13:Q$14,"DTS4S1")+COUNTIF(Q$30:Q$31,"DTS4S")+COUNTIF(Q$30:Q$31,"DTS4S1")+COUNTIF(Q$45:Q$45,"DTS4S")+COUNTIF(Q$45:Q$45,"DTS4S1")+COUNTIF(Q$60:Q$60,"DTS4S")+COUNTIF(Q$60:Q$60,"DTS4S1")</f>
        <v>1</v>
      </c>
      <c r="R2" s="1323">
        <f>COUNTIF(R$13:R$14,"D")+COUNTIF(R$13:R$14,"DTS")+COUNTIF(R$13:R$14,"DTS1")+COUNTIF(R$30:R$31,"D")+COUNTIF(R$30:R$31,"DTS")+COUNTIF(R$30:R$31,"DTS1")+COUNTIF(R$45:R$45,"D")+COUNTIF(R$45:R$45,"DTS")+COUNTIF(R$45:R$45,"DTS1")+COUNTIF(R$60:R$60,"D")+COUNTIF(R$60:R$60,"DTS")+COUNTIF(R$60:R$60,"DTS1")+COUNTIF(R$13:R$14,"DT")+COUNTIF(R$30:R$31,"DT")+COUNTIF(R$45:R$45,"DT")+COUNTIF(R$60:R$60,"DT")+COUNTIF(R$13:R$14,"DTSDS")+COUNTIF(R$13:R$14,"DTSDS1")+COUNTIF(R$30:R$31,"DTSDS")+COUNTIF(R$30:R$31,"DTSDS1")+COUNTIF(R$45:R$45,"DTSDS")+COUNTIF(R$45:R$45,"DTSDS1")+COUNTIF(R$60:R$60,"DTSDS")+COUNTIF(R$60:R$60,"DTSDS1")+COUNTIF(R$13:R$14,"DTS5S")+COUNTIF(R$13:R$14,"DTS5S1")+COUNTIF(R$30:R$31,"DTS5S")+COUNTIF(R$30:R$31,"DTS5S1")+COUNTIF(R$45:R$45,"DTS5S")+COUNTIF(R$45:R$45,"DTS5S1")+COUNTIF(R$60:R$60,"DTS5S")+COUNTIF(R$60:R$60,"DTS5S1")+COUNTIF(R$13:R$14,"S")+COUNTIF(R$30,"S")+COUNTIF(R$45:R$45,"S")+COUNTIF(R$60:R$60,"S")+COUNTIF(R$13:R$14,"DTS4S")+COUNTIF(R$13:R$14,"DTS4S1")+COUNTIF(R$30:R$31,"DTS4S")+COUNTIF(R$30:R$31,"DTS4S1")+COUNTIF(R$45:R$45,"DTS4S")+COUNTIF(R$45:R$45,"DTS4S1")+COUNTIF(R$60:R$60,"DTS4S")+COUNTIF(R$60:R$60,"DTS4S1")</f>
        <v>1</v>
      </c>
      <c r="S2" s="1298">
        <f>COUNTIF(S$13:S$14,"D")+COUNTIF(S$13:S$14,"DTS")+COUNTIF(S$13:S$14,"DTS1")+COUNTIF(S$30:S$31,"D")+COUNTIF(S$30:S$31,"DTS")+COUNTIF(S$30:S$31,"DTS1")+COUNTIF(S$45:S$45,"D")+COUNTIF(S$45:S$45,"DTS")+COUNTIF(S$45:S$45,"DTS1")+COUNTIF(S$60:S$60,"D")+COUNTIF(S$60:S$60,"DTS")+COUNTIF(S$60:S$60,"DTS1")+COUNTIF(S$13:S$14,"DT")+COUNTIF(S$30:S$31,"DT")+COUNTIF(S$45:S$45,"DT")+COUNTIF(S$60:S$60,"DT")+COUNTIF(S$13:S$14,"DTSDS")+COUNTIF(S$13:S$14,"DTSDS1")+COUNTIF(S$30:S$31,"DTSDS")+COUNTIF(S$30:S$31,"DTSDS1")+COUNTIF(S$45:S$45,"DTSDS")+COUNTIF(S$45:S$45,"DTSDS1")+COUNTIF(S$60:S$60,"DTSDS")+COUNTIF(S$60:S$60,"DTSDS1")+COUNTIF(S$13:S$14,"DTS5S")+COUNTIF(S$13:S$14,"DTS5S1")+COUNTIF(S$30:S$31,"DTS5S")+COUNTIF(S$30:S$31,"DTS5S1")+COUNTIF(S$45:S$45,"DTS5S")+COUNTIF(S$45:S$45,"DTS5S1")+COUNTIF(S$60:S$60,"DTS5S")+COUNTIF(S$60:S$60,"DTS5S1")+COUNTIF(S$13:S$14,"S")+COUNTIF(S$30,"S")+COUNTIF(S$45:S$45,"S")+COUNTIF(S$60:S$60,"S")+COUNTIF(S$13:S$14,"DTS4S")+COUNTIF(S$13:S$14,"DTS4S1")+COUNTIF(S$30:S$31,"DTS4S")+COUNTIF(S$30:S$31,"DTS4S1")+COUNTIF(S$45:S$45,"DTS4S")+COUNTIF(S$45:S$45,"DTS4S1")+COUNTIF(S$60:S$60,"DTS4S")+COUNTIF(S$60:S$60,"DTS4S1")</f>
        <v>1</v>
      </c>
      <c r="T2" s="1215">
        <f>COUNTIF(T$13:T$14,"D")+COUNTIF(T$13:T$14,"DTS")+COUNTIF(T$13:T$14,"DTS1")+COUNTIF(T$30:T$31,"D")+COUNTIF(T$30:T$31,"DTS")+COUNTIF(T$30:T$31,"DTS1")+COUNTIF(T$45:T$45,"D")+COUNTIF(T$45:T$45,"DTS")+COUNTIF(T$45:T$45,"DTS1")+COUNTIF(T$60:T$60,"D")+COUNTIF(T$60:T$60,"DTS")+COUNTIF(T$60:T$60,"DTS1")+COUNTIF(T$13:T$14,"DT")+COUNTIF(T$30:T$31,"DT")+COUNTIF(T$45:T$45,"DT")+COUNTIF(T$60:T$60,"DT")+COUNTIF(T$13:T$14,"DTSDS")+COUNTIF(T$13:T$14,"DTSDS1")+COUNTIF(T$30:T$31,"DTSDS")+COUNTIF(T$30:T$31,"DTSDS1")+COUNTIF(T$45:T$45,"DTSDS")+COUNTIF(T$45:T$45,"DTSDS1")+COUNTIF(T$60:T$60,"DTSDS")+COUNTIF(T$60:T$60,"DTSDS1")+COUNTIF(T$13:T$14,"DTS5S")+COUNTIF(T$13:T$14,"DTS5S1")+COUNTIF(T$30:T$31,"DTS5S")+COUNTIF(T$30:T$31,"DTS5S1")+COUNTIF(T$45:T$45,"DTS5S")+COUNTIF(T$45:T$45,"DTS5S1")+COUNTIF(T$60:T$60,"DTS5S")+COUNTIF(T$60:T$60,"DTS5S1")+COUNTIF(T$13:T$14,"S")+COUNTIF(T$30,"S")+COUNTIF(T$45:T$45,"S")+COUNTIF(T$60:T$60,"S")+COUNTIF(T$13:T$14,"DTS4S")+COUNTIF(T$13:T$14,"DTS4S1")+COUNTIF(T$30:T$31,"DTS4S")+COUNTIF(T$30:T$31,"DTS4S1")+COUNTIF(T$45:T$45,"DTS4S")+COUNTIF(T$45:T$45,"DTS4S1")+COUNTIF(T$60:T$60,"DTS4S")+COUNTIF(T$60:T$60,"DTS4S1")</f>
        <v>2</v>
      </c>
      <c r="U2" s="1215">
        <f>COUNTIF(U$13:U$14,"D")+COUNTIF(U$13:U$14,"DTS")+COUNTIF(U$13:U$14,"DTS1")+COUNTIF(U$30:U$31,"D")+COUNTIF(U$30:U$31,"DTS")+COUNTIF(U$30:U$31,"DTS1")+COUNTIF(U$45:U$45,"D")+COUNTIF(U$45:U$45,"DTS")+COUNTIF(U$45:U$45,"DTS1")+COUNTIF(U$60:U$60,"D")+COUNTIF(U$60:U$60,"DTS")+COUNTIF(U$60:U$60,"DTS1")+COUNTIF(U$13:U$14,"DT")+COUNTIF(U$30:U$31,"DT")+COUNTIF(U$45:U$45,"DT")+COUNTIF(U$60:U$60,"DT")+COUNTIF(U$13:U$14,"DTSDS")+COUNTIF(U$13:U$14,"DTSDS1")+COUNTIF(U$30:U$31,"DTSDS")+COUNTIF(U$30:U$31,"DTSDS1")+COUNTIF(U$45:U$45,"DTSDS")+COUNTIF(U$45:U$45,"DTSDS1")+COUNTIF(U$60:U$60,"DTSDS")+COUNTIF(U$60:U$60,"DTSDS1")+COUNTIF(U$13:U$14,"DTS5S")+COUNTIF(U$13:U$14,"DTS5S1")+COUNTIF(U$30:U$31,"DTS5S")+COUNTIF(U$30:U$31,"DTS5S1")+COUNTIF(U$45:U$45,"DTS5S")+COUNTIF(U$45:U$45,"DTS5S1")+COUNTIF(U$60:U$60,"DTS5S")+COUNTIF(U$60:U$60,"DTS5S1")+COUNTIF(U$13:U$14,"S")+COUNTIF(U$30,"S")+COUNTIF(U$45:U$45,"S")+COUNTIF(U$60:U$60,"S")+COUNTIF(U$13:U$14,"DTS4S")+COUNTIF(U$13:U$14,"DTS4S1")+COUNTIF(U$30:U$31,"DTS4S")+COUNTIF(U$30:U$31,"DTS4S1")+COUNTIF(U$45:U$45,"DTS4S")+COUNTIF(U$45:U$45,"DTS4S1")+COUNTIF(U$60:U$60,"DTS4S")+COUNTIF(U$60:U$60,"DTS4S1")</f>
        <v>0</v>
      </c>
      <c r="V2" s="1215">
        <f>COUNTIF(V$13:V$14,"D")+COUNTIF(V$13:V$14,"DTS")+COUNTIF(V$13:V$14,"DTS1")+COUNTIF(V$30:V$31,"D")+COUNTIF(V$30:V$31,"DTS")+COUNTIF(V$30:V$31,"DTS1")+COUNTIF(V$45:V$45,"D")+COUNTIF(V$45:V$45,"DTS")+COUNTIF(V$45:V$45,"DTS1")+COUNTIF(V$60:V$60,"D")+COUNTIF(V$60:V$60,"DTS")+COUNTIF(V$60:V$60,"DTS1")+COUNTIF(V$13:V$14,"DT")+COUNTIF(V$30:V$31,"DT")+COUNTIF(V$45:V$45,"DT")+COUNTIF(V$60:V$60,"DT")+COUNTIF(V$13:V$14,"DTSDS")+COUNTIF(V$13:V$14,"DTSDS1")+COUNTIF(V$30:V$31,"DTSDS")+COUNTIF(V$30:V$31,"DTSDS1")+COUNTIF(V$45:V$45,"DTSDS")+COUNTIF(V$45:V$45,"DTSDS1")+COUNTIF(V$60:V$60,"DTSDS")+COUNTIF(V$60:V$60,"DTSDS1")+COUNTIF(V$13:V$14,"DTS5S")+COUNTIF(V$13:V$14,"DTS5S1")+COUNTIF(V$30:V$31,"DTS5S")+COUNTIF(V$30:V$31,"DTS5S1")+COUNTIF(V$45:V$45,"DTS5S")+COUNTIF(V$45:V$45,"DTS5S1")+COUNTIF(V$60:V$60,"DTS5S")+COUNTIF(V$60:V$60,"DTS5S1")+COUNTIF(V$13:V$14,"S")+COUNTIF(V$30,"S")+COUNTIF(V$45:V$45,"S")+COUNTIF(V$60:V$60,"S")+COUNTIF(V$13:V$14,"DTS4S")+COUNTIF(V$13:V$14,"DTS4S1")+COUNTIF(V$30:V$31,"DTS4S")+COUNTIF(V$30:V$31,"DTS4S1")+COUNTIF(V$45:V$45,"DTS4S")+COUNTIF(V$45:V$45,"DTS4S1")+COUNTIF(V$60:V$60,"DTS4S")+COUNTIF(V$60:V$60,"DTS4S1")</f>
        <v>1</v>
      </c>
      <c r="W2" s="1215">
        <f>COUNTIF(W$13:W$14,"D")+COUNTIF(W$13:W$14,"DTS")+COUNTIF(W$13:W$14,"DTS1")+COUNTIF(W$30:W$31,"D")+COUNTIF(W$30:W$31,"DTS")+COUNTIF(W$30:W$31,"DTS1")+COUNTIF(W$45:W$45,"D")+COUNTIF(W$45:W$45,"DTS")+COUNTIF(W$45:W$45,"DTS1")+COUNTIF(W$60:W$60,"D")+COUNTIF(W$60:W$60,"DTS")+COUNTIF(W$60:W$60,"DTS1")+COUNTIF(W$13:W$14,"DT")+COUNTIF(W$30:W$31,"DT")+COUNTIF(W$45:W$45,"DT")+COUNTIF(W$60:W$60,"DT")+COUNTIF(W$13:W$14,"DTSDS")+COUNTIF(W$13:W$14,"DTSDS1")+COUNTIF(W$30:W$31,"DTSDS")+COUNTIF(W$30:W$31,"DTSDS1")+COUNTIF(W$45:W$45,"DTSDS")+COUNTIF(W$45:W$45,"DTSDS1")+COUNTIF(W$60:W$60,"DTSDS")+COUNTIF(W$60:W$60,"DTSDS1")+COUNTIF(W$13:W$14,"DTS5S")+COUNTIF(W$13:W$14,"DTS5S1")+COUNTIF(W$30:W$31,"DTS5S")+COUNTIF(W$30:W$31,"DTS5S1")+COUNTIF(W$45:W$45,"DTS5S")+COUNTIF(W$45:W$45,"DTS5S1")+COUNTIF(W$60:W$60,"DTS5S")+COUNTIF(W$60:W$60,"DTS5S1")+COUNTIF(W$13:W$14,"S")+COUNTIF(W$30,"S")+COUNTIF(W$45:W$45,"S")+COUNTIF(W$60:W$60,"S")+COUNTIF(W$13:W$14,"DTS4S")+COUNTIF(W$13:W$14,"DTS4S1")+COUNTIF(W$30:W$31,"DTS4S")+COUNTIF(W$30:W$31,"DTS4S1")+COUNTIF(W$45:W$45,"DTS4S")+COUNTIF(W$45:W$45,"DTS4S1")+COUNTIF(W$60:W$60,"DTS4S")+COUNTIF(W$60:W$60,"DTS4S1")</f>
        <v>1</v>
      </c>
      <c r="X2" s="1215">
        <f>COUNTIF(X$13:X$14,"D")+COUNTIF(X$13:X$14,"DTS")+COUNTIF(X$13:X$14,"DTS1")+COUNTIF(X$30:X$31,"D")+COUNTIF(X$30:X$31,"DTS")+COUNTIF(X$30:X$31,"DTS1")+COUNTIF(X$45:X$45,"D")+COUNTIF(X$45:X$45,"DTS")+COUNTIF(X$45:X$45,"DTS1")+COUNTIF(X$60:X$60,"D")+COUNTIF(X$60:X$60,"DTS")+COUNTIF(X$60:X$60,"DTS1")+COUNTIF(X$13:X$14,"DT")+COUNTIF(X$30:X$31,"DT")+COUNTIF(X$45:X$45,"DT")+COUNTIF(X$60:X$60,"DT")+COUNTIF(X$13:X$14,"DTSDS")+COUNTIF(X$13:X$14,"DTSDS1")+COUNTIF(X$30:X$31,"DTSDS")+COUNTIF(X$30:X$31,"DTSDS1")+COUNTIF(X$45:X$45,"DTSDS")+COUNTIF(X$45:X$45,"DTSDS1")+COUNTIF(X$60:X$60,"DTSDS")+COUNTIF(X$60:X$60,"DTSDS1")+COUNTIF(X$13:X$14,"DTS5S")+COUNTIF(X$13:X$14,"DTS5S1")+COUNTIF(X$30:X$31,"DTS5S")+COUNTIF(X$30:X$31,"DTS5S1")+COUNTIF(X$45:X$45,"DTS5S")+COUNTIF(X$45:X$45,"DTS5S1")+COUNTIF(X$60:X$60,"DTS5S")+COUNTIF(X$60:X$60,"DTS5S1")+COUNTIF(X$13:X$14,"S")+COUNTIF(X$30,"S")+COUNTIF(X$45:X$45,"S")+COUNTIF(X$60:X$60,"S")+COUNTIF(X$13:X$14,"DTS4S")+COUNTIF(X$13:X$14,"DTS4S1")+COUNTIF(X$30:X$31,"DTS4S")+COUNTIF(X$30:X$31,"DTS4S1")+COUNTIF(X$45:X$45,"DTS4S")+COUNTIF(X$45:X$45,"DTS4S1")+COUNTIF(X$60:X$60,"DTS4S")+COUNTIF(X$60:X$60,"DTS4S1")</f>
        <v>1</v>
      </c>
      <c r="Y2" s="1215">
        <f>COUNTIF(Y$13:Y$14,"D")+COUNTIF(Y$13:Y$14,"DTS")+COUNTIF(Y$13:Y$14,"DTS1")+COUNTIF(Y$30:Y$31,"D")+COUNTIF(Y$30:Y$31,"DTS")+COUNTIF(Y$30:Y$31,"DTS1")+COUNTIF(Y$45:Y$45,"D")+COUNTIF(Y$45:Y$45,"DTS")+COUNTIF(Y$45:Y$45,"DTS1")+COUNTIF(Y$60:Y$60,"D")+COUNTIF(Y$60:Y$60,"DTS")+COUNTIF(Y$60:Y$60,"DTS1")+COUNTIF(Y$13:Y$14,"DT")+COUNTIF(Y$30:Y$31,"DT")+COUNTIF(Y$45:Y$45,"DT")+COUNTIF(Y$60:Y$60,"DT")+COUNTIF(Y$13:Y$14,"DTSDS")+COUNTIF(Y$13:Y$14,"DTSDS1")+COUNTIF(Y$30:Y$31,"DTSDS")+COUNTIF(Y$30:Y$31,"DTSDS1")+COUNTIF(Y$45:Y$45,"DTSDS")+COUNTIF(Y$45:Y$45,"DTSDS1")+COUNTIF(Y$60:Y$60,"DTSDS")+COUNTIF(Y$60:Y$60,"DTSDS1")+COUNTIF(Y$13:Y$14,"DTS5S")+COUNTIF(Y$13:Y$14,"DTS5S1")+COUNTIF(Y$30:Y$31,"DTS5S")+COUNTIF(Y$30:Y$31,"DTS5S1")+COUNTIF(Y$45:Y$45,"DTS5S")+COUNTIF(Y$45:Y$45,"DTS5S1")+COUNTIF(Y$60:Y$60,"DTS5S")+COUNTIF(Y$60:Y$60,"DTS5S1")+COUNTIF(Y$13:Y$14,"S")+COUNTIF(Y$30,"S")+COUNTIF(Y$45:Y$45,"S")+COUNTIF(Y$60:Y$60,"S")+COUNTIF(Y$13:Y$14,"DTS4S")+COUNTIF(Y$13:Y$14,"DTS4S1")+COUNTIF(Y$30:Y$31,"DTS4S")+COUNTIF(Y$30:Y$31,"DTS4S1")+COUNTIF(Y$45:Y$45,"DTS4S")+COUNTIF(Y$45:Y$45,"DTS4S1")+COUNTIF(Y$60:Y$60,"DTS4S")+COUNTIF(Y$60:Y$60,"DTS4S1")</f>
        <v>1</v>
      </c>
      <c r="Z2" s="1215">
        <f>COUNTIF(Z$13:Z$14,"D")+COUNTIF(Z$13:Z$14,"DTS")+COUNTIF(Z$13:Z$14,"DTS1")+COUNTIF(Z$30:Z$31,"D")+COUNTIF(Z$30:Z$31,"DTS")+COUNTIF(Z$30:Z$31,"DTS1")+COUNTIF(Z$45:Z$45,"D")+COUNTIF(Z$45:Z$45,"DTS")+COUNTIF(Z$45:Z$45,"DTS1")+COUNTIF(Z$60:Z$60,"D")+COUNTIF(Z$60:Z$60,"DTS")+COUNTIF(Z$60:Z$60,"DTS1")+COUNTIF(Z$13:Z$14,"DT")+COUNTIF(Z$30:Z$31,"DT")+COUNTIF(Z$45:Z$45,"DT")+COUNTIF(Z$60:Z$60,"DT")+COUNTIF(Z$13:Z$14,"DTSDS")+COUNTIF(Z$13:Z$14,"DTSDS1")+COUNTIF(Z$30:Z$31,"DTSDS")+COUNTIF(Z$30:Z$31,"DTSDS1")+COUNTIF(Z$45:Z$45,"DTSDS")+COUNTIF(Z$45:Z$45,"DTSDS1")+COUNTIF(Z$60:Z$60,"DTSDS")+COUNTIF(Z$60:Z$60,"DTSDS1")+COUNTIF(Z$13:Z$14,"DTS5S")+COUNTIF(Z$13:Z$14,"DTS5S1")+COUNTIF(Z$30:Z$31,"DTS5S")+COUNTIF(Z$30:Z$31,"DTS5S1")+COUNTIF(Z$45:Z$45,"DTS5S")+COUNTIF(Z$45:Z$45,"DTS5S1")+COUNTIF(Z$60:Z$60,"DTS5S")+COUNTIF(Z$60:Z$60,"DTS5S1")+COUNTIF(Z$13:Z$14,"S")+COUNTIF(Z$30,"S")+COUNTIF(Z$45:Z$45,"S")+COUNTIF(Z$60:Z$60,"S")+COUNTIF(Z$13:Z$14,"DTS4S")+COUNTIF(Z$13:Z$14,"DTS4S1")+COUNTIF(Z$30:Z$31,"DTS4S")+COUNTIF(Z$30:Z$31,"DTS4S1")+COUNTIF(Z$45:Z$45,"DTS4S")+COUNTIF(Z$45:Z$45,"DTS4S1")+COUNTIF(Z$60:Z$60,"DTS4S")+COUNTIF(Z$60:Z$60,"DTS4S1")</f>
        <v>1</v>
      </c>
      <c r="AA2" s="1215">
        <f>COUNTIF(AA$13:AA$14,"D")+COUNTIF(AA$13:AA$14,"DTS")+COUNTIF(AA$13:AA$14,"DTS1")+COUNTIF(AA$30:AA$31,"D")+COUNTIF(AA$30:AA$31,"DTS")+COUNTIF(AA$30:AA$31,"DTS1")+COUNTIF(AA$45:AA$45,"D")+COUNTIF(AA$45:AA$45,"DTS")+COUNTIF(AA$45:AA$45,"DTS1")+COUNTIF(AA$60:AA$60,"D")+COUNTIF(AA$60:AA$60,"DTS")+COUNTIF(AA$60:AA$60,"DTS1")+COUNTIF(AA$13:AA$14,"DT")+COUNTIF(AA$30:AA$31,"DT")+COUNTIF(AA$45:AA$45,"DT")+COUNTIF(AA$60:AA$60,"DT")+COUNTIF(AA$13:AA$14,"DTSDS")+COUNTIF(AA$13:AA$14,"DTSDS1")+COUNTIF(AA$30:AA$31,"DTSDS")+COUNTIF(AA$30:AA$31,"DTSDS1")+COUNTIF(AA$45:AA$45,"DTSDS")+COUNTIF(AA$45:AA$45,"DTSDS1")+COUNTIF(AA$60:AA$60,"DTSDS")+COUNTIF(AA$60:AA$60,"DTSDS1")+COUNTIF(AA$13:AA$14,"DTS5S")+COUNTIF(AA$13:AA$14,"DTS5S1")+COUNTIF(AA$30:AA$31,"DTS5S")+COUNTIF(AA$30:AA$31,"DTS5S1")+COUNTIF(AA$45:AA$45,"DTS5S")+COUNTIF(AA$45:AA$45,"DTS5S1")+COUNTIF(AA$60:AA$60,"DTS5S")+COUNTIF(AA$60:AA$60,"DTS5S1")+COUNTIF(AA$13:AA$14,"S")+COUNTIF(AA$30,"S")+COUNTIF(AA$45:AA$45,"S")+COUNTIF(AA$60:AA$60,"S")+COUNTIF(AA$13:AA$14,"DTS4S")+COUNTIF(AA$13:AA$14,"DTS4S1")+COUNTIF(AA$30:AA$31,"DTS4S")+COUNTIF(AA$30:AA$31,"DTS4S1")+COUNTIF(AA$45:AA$45,"DTS4S")+COUNTIF(AA$45:AA$45,"DTS4S1")+COUNTIF(AA$60:AA$60,"DTS4S")+COUNTIF(AA$60:AA$60,"DTS4S1")</f>
        <v>1</v>
      </c>
      <c r="AB2" s="1215">
        <f>COUNTIF(AB$13:AB$14,"D")+COUNTIF(AB$13:AB$14,"DTS")+COUNTIF(AB$13:AB$14,"DTS1")+COUNTIF(AB$30:AB$31,"D")+COUNTIF(AB$30:AB$31,"DTS")+COUNTIF(AB$30:AB$31,"DTS1")+COUNTIF(AB$45:AB$45,"D")+COUNTIF(AB$45:AB$45,"DTS")+COUNTIF(AB$45:AB$45,"DTS1")+COUNTIF(AB$60:AB$60,"D")+COUNTIF(AB$60:AB$60,"DTS")+COUNTIF(AB$60:AB$60,"DTS1")+COUNTIF(AB$13:AB$14,"DT")+COUNTIF(AB$30:AB$31,"DT")+COUNTIF(AB$45:AB$45,"DT")+COUNTIF(AB$60:AB$60,"DT")+COUNTIF(AB$13:AB$14,"DTSDS")+COUNTIF(AB$13:AB$14,"DTSDS1")+COUNTIF(AB$30:AB$31,"DTSDS")+COUNTIF(AB$30:AB$31,"DTSDS1")+COUNTIF(AB$45:AB$45,"DTSDS")+COUNTIF(AB$45:AB$45,"DTSDS1")+COUNTIF(AB$60:AB$60,"DTSDS")+COUNTIF(AB$60:AB$60,"DTSDS1")+COUNTIF(AB$13:AB$14,"DTS5S")+COUNTIF(AB$13:AB$14,"DTS5S1")+COUNTIF(AB$30:AB$31,"DTS5S")+COUNTIF(AB$30:AB$31,"DTS5S1")+COUNTIF(AB$45:AB$45,"DTS5S")+COUNTIF(AB$45:AB$45,"DTS5S1")+COUNTIF(AB$60:AB$60,"DTS5S")+COUNTIF(AB$60:AB$60,"DTS5S1")+COUNTIF(AB$13:AB$14,"S")+COUNTIF(AB$30,"S")+COUNTIF(AB$45:AB$45,"S")+COUNTIF(AB$60:AB$60,"S")+COUNTIF(AB$13:AB$14,"DTS4S")+COUNTIF(AB$13:AB$14,"DTS4S1")+COUNTIF(AB$30:AB$31,"DTS4S")+COUNTIF(AB$30:AB$31,"DTS4S1")+COUNTIF(AB$45:AB$45,"DTS4S")+COUNTIF(AB$45:AB$45,"DTS4S1")+COUNTIF(AB$60:AB$60,"DTS4S")+COUNTIF(AB$60:AB$60,"DTS4S1")</f>
        <v>1</v>
      </c>
      <c r="AC2" s="1215">
        <f>COUNTIF(AC$13:AC$14,"D")+COUNTIF(AC$13:AC$14,"DTS")+COUNTIF(AC$13:AC$14,"DTS1")+COUNTIF(AC$30:AC$31,"D")+COUNTIF(AC$30:AC$31,"DTS")+COUNTIF(AC$30:AC$31,"DTS1")+COUNTIF(AC$45:AC$45,"D")+COUNTIF(AC$45:AC$45,"DTS")+COUNTIF(AC$45:AC$45,"DTS1")+COUNTIF(AC$60:AC$60,"D")+COUNTIF(AC$60:AC$60,"DTS")+COUNTIF(AC$60:AC$60,"DTS1")+COUNTIF(AC$13:AC$14,"DT")+COUNTIF(AC$30:AC$31,"DT")+COUNTIF(AC$45:AC$45,"DT")+COUNTIF(AC$60:AC$60,"DT")+COUNTIF(AC$13:AC$14,"DTSDS")+COUNTIF(AC$13:AC$14,"DTSDS1")+COUNTIF(AC$30:AC$31,"DTSDS")+COUNTIF(AC$30:AC$31,"DTSDS1")+COUNTIF(AC$45:AC$45,"DTSDS")+COUNTIF(AC$45:AC$45,"DTSDS1")+COUNTIF(AC$60:AC$60,"DTSDS")+COUNTIF(AC$60:AC$60,"DTSDS1")+COUNTIF(AC$13:AC$14,"DTS5S")+COUNTIF(AC$13:AC$14,"DTS5S1")+COUNTIF(AC$30:AC$31,"DTS5S")+COUNTIF(AC$30:AC$31,"DTS5S1")+COUNTIF(AC$45:AC$45,"DTS5S")+COUNTIF(AC$45:AC$45,"DTS5S1")+COUNTIF(AC$60:AC$60,"DTS5S")+COUNTIF(AC$60:AC$60,"DTS5S1")+COUNTIF(AC$13:AC$14,"S")+COUNTIF(AC$30,"S")+COUNTIF(AC$45:AC$45,"S")+COUNTIF(AC$60:AC$60,"S")+COUNTIF(AC$13:AC$14,"DTS4S")+COUNTIF(AC$13:AC$14,"DTS4S1")+COUNTIF(AC$30:AC$31,"DTS4S")+COUNTIF(AC$30:AC$31,"DTS4S1")+COUNTIF(AC$45:AC$45,"DTS4S")+COUNTIF(AC$45:AC$45,"DTS4S1")+COUNTIF(AC$60:AC$60,"DTS4S")+COUNTIF(AC$60:AC$60,"DTS4S1")</f>
        <v>2</v>
      </c>
      <c r="AD2" s="1215">
        <f>COUNTIF(AD$13:AD$14,"D")+COUNTIF(AD$13:AD$14,"DTS")+COUNTIF(AD$13:AD$14,"DTS1")+COUNTIF(AD$30:AD$31,"D")+COUNTIF(AD$30:AD$31,"DTS")+COUNTIF(AD$30:AD$31,"DTS1")+COUNTIF(AD$45:AD$45,"D")+COUNTIF(AD$45:AD$45,"DTS")+COUNTIF(AD$45:AD$45,"DTS1")+COUNTIF(AD$60:AD$60,"D")+COUNTIF(AD$60:AD$60,"DTS")+COUNTIF(AD$60:AD$60,"DTS1")+COUNTIF(AD$13:AD$14,"DT")+COUNTIF(AD$30:AD$31,"DT")+COUNTIF(AD$45:AD$45,"DT")+COUNTIF(AD$60:AD$60,"DT")+COUNTIF(AD$13:AD$14,"DTSDS")+COUNTIF(AD$13:AD$14,"DTSDS1")+COUNTIF(AD$30:AD$31,"DTSDS")+COUNTIF(AD$30:AD$31,"DTSDS1")+COUNTIF(AD$45:AD$45,"DTSDS")+COUNTIF(AD$45:AD$45,"DTSDS1")+COUNTIF(AD$60:AD$60,"DTSDS")+COUNTIF(AD$60:AD$60,"DTSDS1")+COUNTIF(AD$13:AD$14,"DTS5S")+COUNTIF(AD$13:AD$14,"DTS5S1")+COUNTIF(AD$30:AD$31,"DTS5S")+COUNTIF(AD$30:AD$31,"DTS5S1")+COUNTIF(AD$45:AD$45,"DTS5S")+COUNTIF(AD$45:AD$45,"DTS5S1")+COUNTIF(AD$60:AD$60,"DTS5S")+COUNTIF(AD$60:AD$60,"DTS5S1")+COUNTIF(AD$13:AD$14,"S")+COUNTIF(AD$30,"S")+COUNTIF(AD$45:AD$45,"S")+COUNTIF(AD$60:AD$60,"S")+COUNTIF(AD$13:AD$14,"DTS4S")+COUNTIF(AD$13:AD$14,"DTS4S1")+COUNTIF(AD$30:AD$31,"DTS4S")+COUNTIF(AD$30:AD$31,"DTS4S1")+COUNTIF(AD$45:AD$45,"DTS4S")+COUNTIF(AD$45:AD$45,"DTS4S1")+COUNTIF(AD$60:AD$60,"DTS4S")+COUNTIF(AD$60:AD$60,"DTS4S1")</f>
        <v>2</v>
      </c>
      <c r="AE2" s="1215">
        <f>COUNTIF(AE$13:AE$14,"D")+COUNTIF(AE$13:AE$14,"DTS")+COUNTIF(AE$13:AE$14,"DTS1")+COUNTIF(AE$30:AE$31,"D")+COUNTIF(AE$30:AE$31,"DTS")+COUNTIF(AE$30:AE$31,"DTS1")+COUNTIF(AE$45:AE$45,"D")+COUNTIF(AE$45:AE$45,"DTS")+COUNTIF(AE$45:AE$45,"DTS1")+COUNTIF(AE$60:AE$60,"D")+COUNTIF(AE$60:AE$60,"DTS")+COUNTIF(AE$60:AE$60,"DTS1")+COUNTIF(AE$13:AE$14,"DT")+COUNTIF(AE$30:AE$31,"DT")+COUNTIF(AE$45:AE$45,"DT")+COUNTIF(AE$60:AE$60,"DT")+COUNTIF(AE$13:AE$14,"DTSDS")+COUNTIF(AE$13:AE$14,"DTSDS1")+COUNTIF(AE$30:AE$31,"DTSDS")+COUNTIF(AE$30:AE$31,"DTSDS1")+COUNTIF(AE$45:AE$45,"DTSDS")+COUNTIF(AE$45:AE$45,"DTSDS1")+COUNTIF(AE$60:AE$60,"DTSDS")+COUNTIF(AE$60:AE$60,"DTSDS1")+COUNTIF(AE$13:AE$14,"DTS5S")+COUNTIF(AE$13:AE$14,"DTS5S1")+COUNTIF(AE$30:AE$31,"DTS5S")+COUNTIF(AE$30:AE$31,"DTS5S1")+COUNTIF(AE$45:AE$45,"DTS5S")+COUNTIF(AE$45:AE$45,"DTS5S1")+COUNTIF(AE$60:AE$60,"DTS5S")+COUNTIF(AE$60:AE$60,"DTS5S1")+COUNTIF(AE$13:AE$14,"S")+COUNTIF(AE$30,"S")+COUNTIF(AE$45:AE$45,"S")+COUNTIF(AE$60:AE$60,"S")+COUNTIF(AE$13:AE$14,"DTS4S")+COUNTIF(AE$13:AE$14,"DTS4S1")+COUNTIF(AE$30:AE$31,"DTS4S")+COUNTIF(AE$30:AE$31,"DTS4S1")+COUNTIF(AE$45:AE$45,"DTS4S")+COUNTIF(AE$45:AE$45,"DTS4S1")+COUNTIF(AE$60:AE$60,"DTS4S")+COUNTIF(AE$60:AE$60,"DTS4S1")</f>
        <v>1</v>
      </c>
      <c r="AF2" s="1215">
        <f>COUNTIF(AF$13:AF$14,"D")+COUNTIF(AF$13:AF$14,"DTS")+COUNTIF(AF$13:AF$14,"DTS1")+COUNTIF(AF$30:AF$31,"D")+COUNTIF(AF$30:AF$31,"DTS")+COUNTIF(AF$30:AF$31,"DTS1")+COUNTIF(AF$45:AF$45,"D")+COUNTIF(AF$45:AF$45,"DTS")+COUNTIF(AF$45:AF$45,"DTS1")+COUNTIF(AF$60:AF$60,"D")+COUNTIF(AF$60:AF$60,"DTS")+COUNTIF(AF$60:AF$60,"DTS1")+COUNTIF(AF$13:AF$14,"DT")+COUNTIF(AF$30:AF$31,"DT")+COUNTIF(AF$45:AF$45,"DT")+COUNTIF(AF$60:AF$60,"DT")+COUNTIF(AF$13:AF$14,"DTSDS")+COUNTIF(AF$13:AF$14,"DTSDS1")+COUNTIF(AF$30:AF$31,"DTSDS")+COUNTIF(AF$30:AF$31,"DTSDS1")+COUNTIF(AF$45:AF$45,"DTSDS")+COUNTIF(AF$45:AF$45,"DTSDS1")+COUNTIF(AF$60:AF$60,"DTSDS")+COUNTIF(AF$60:AF$60,"DTSDS1")+COUNTIF(AF$13:AF$14,"DTS5S")+COUNTIF(AF$13:AF$14,"DTS5S1")+COUNTIF(AF$30:AF$31,"DTS5S")+COUNTIF(AF$30:AF$31,"DTS5S1")+COUNTIF(AF$45:AF$45,"DTS5S")+COUNTIF(AF$45:AF$45,"DTS5S1")+COUNTIF(AF$60:AF$60,"DTS5S")+COUNTIF(AF$60:AF$60,"DTS5S1")+COUNTIF(AF$13:AF$14,"S")+COUNTIF(AF$30,"S")+COUNTIF(AF$45:AF$45,"S")+COUNTIF(AF$60:AF$60,"S")+COUNTIF(AF$13:AF$14,"DTS4S")+COUNTIF(AF$13:AF$14,"DTS4S1")+COUNTIF(AF$30:AF$31,"DTS4S")+COUNTIF(AF$30:AF$31,"DTS4S1")+COUNTIF(AF$45:AF$45,"DTS4S")+COUNTIF(AF$45:AF$45,"DTS4S1")+COUNTIF(AF$60:AF$60,"DTS4S")+COUNTIF(AF$60:AF$60,"DTS4S1")</f>
        <v>1</v>
      </c>
      <c r="AG2" s="1215">
        <f>COUNTIF(AG$13:AG$14,"D")+COUNTIF(AG$13:AG$14,"DTS")+COUNTIF(AG$13:AG$14,"DTS1")+COUNTIF(AG$30:AG$31,"D")+COUNTIF(AG$30:AG$31,"DTS")+COUNTIF(AG$30:AG$31,"DTS1")+COUNTIF(AG$45:AG$45,"D")+COUNTIF(AG$45:AG$45,"DTS")+COUNTIF(AG$45:AG$45,"DTS1")+COUNTIF(AG$60:AG$60,"D")+COUNTIF(AG$60:AG$60,"DTS")+COUNTIF(AG$60:AG$60,"DTS1")+COUNTIF(AG$13:AG$14,"DT")+COUNTIF(AG$30:AG$31,"DT")+COUNTIF(AG$45:AG$45,"DT")+COUNTIF(AG$60:AG$60,"DT")+COUNTIF(AG$13:AG$14,"DTSDS")+COUNTIF(AG$13:AG$14,"DTSDS1")+COUNTIF(AG$30:AG$31,"DTSDS")+COUNTIF(AG$30:AG$31,"DTSDS1")+COUNTIF(AG$45:AG$45,"DTSDS")+COUNTIF(AG$45:AG$45,"DTSDS1")+COUNTIF(AG$60:AG$60,"DTSDS")+COUNTIF(AG$60:AG$60,"DTSDS1")+COUNTIF(AG$13:AG$14,"DTS5S")+COUNTIF(AG$13:AG$14,"DTS5S1")+COUNTIF(AG$30:AG$31,"DTS5S")+COUNTIF(AG$30:AG$31,"DTS5S1")+COUNTIF(AG$45:AG$45,"DTS5S")+COUNTIF(AG$45:AG$45,"DTS5S1")+COUNTIF(AG$60:AG$60,"DTS5S")+COUNTIF(AG$60:AG$60,"DTS5S1")+COUNTIF(AG$13:AG$14,"S")+COUNTIF(AG$30,"S")+COUNTIF(AG$45:AG$45,"S")+COUNTIF(AG$60:AG$60,"S")+COUNTIF(AG$13:AG$14,"DTS4S")+COUNTIF(AG$13:AG$14,"DTS4S1")+COUNTIF(AG$30:AG$31,"DTS4S")+COUNTIF(AG$30:AG$31,"DTS4S1")+COUNTIF(AG$45:AG$45,"DTS4S")+COUNTIF(AG$45:AG$45,"DTS4S1")+COUNTIF(AG$60:AG$60,"DTS4S")+COUNTIF(AG$60:AG$60,"DTS4S1")</f>
        <v>2</v>
      </c>
      <c r="AH2" s="1273">
        <f>COUNTIF(AH$13:AH$14,"D")+COUNTIF(AH$13:AH$14,"DTS")+COUNTIF(AH$13:AH$14,"DTS1")+COUNTIF(AH$30:AH$31,"D")+COUNTIF(AH$30:AH$31,"DTS")+COUNTIF(AH$30:AH$31,"DTS1")+COUNTIF(AH$45:AH$45,"D")+COUNTIF(AH$45:AH$45,"DTS")+COUNTIF(AH$45:AH$45,"DTS1")+COUNTIF(AH$60:AH$60,"D")+COUNTIF(AH$60:AH$60,"DTS")+COUNTIF(AH$60:AH$60,"DTS1")+COUNTIF(AH$13:AH$14,"DT")+COUNTIF(AH$30:AH$31,"DT")+COUNTIF(AH$45:AH$45,"DT")+COUNTIF(AH$60:AH$60,"DT")+COUNTIF(AH$13:AH$14,"DTSDS")+COUNTIF(AH$13:AH$14,"DTSDS1")+COUNTIF(AH$30:AH$31,"DTSDS")+COUNTIF(AH$30:AH$31,"DTSDS1")+COUNTIF(AH$45:AH$45,"DTSDS")+COUNTIF(AH$45:AH$45,"DTSDS1")+COUNTIF(AH$60:AH$60,"DTSDS")+COUNTIF(AH$60:AH$60,"DTSDS1")+COUNTIF(AH$13:AH$14,"DTS5S")+COUNTIF(AH$13:AH$14,"DTS5S1")+COUNTIF(AH$30:AH$31,"DTS5S")+COUNTIF(AH$30:AH$31,"DTS5S1")+COUNTIF(AH$45:AH$45,"DTS5S")+COUNTIF(AH$45:AH$45,"DTS5S1")+COUNTIF(AH$60:AH$60,"DTS5S")+COUNTIF(AH$60:AH$60,"DTS5S1")+COUNTIF(AH$13:AH$14,"S")+COUNTIF(AH$30,"S")+COUNTIF(AH$45:AH$45,"S")+COUNTIF(AH$60:AH$60,"S")+COUNTIF(AH$13:AH$14,"DTS4S")+COUNTIF(AH$13:AH$14,"DTS4S1")+COUNTIF(AH$30:AH$31,"DTS4S")+COUNTIF(AH$30:AH$31,"DTS4S1")+COUNTIF(AH$45:AH$45,"DTS4S")+COUNTIF(AH$45:AH$45,"DTS4S1")+COUNTIF(AH$60:AH$60,"DTS4S")+COUNTIF(AH$60:AH$60,"DTS4S1")</f>
        <v>0</v>
      </c>
      <c r="AI2" s="12"/>
      <c r="AJ2" s="36"/>
      <c r="AK2" s="36"/>
      <c r="AL2" s="36"/>
      <c r="AM2" s="36"/>
      <c r="AN2" s="36"/>
      <c r="AO2" s="36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6"/>
      <c r="BB2" s="593">
        <f>12/24</f>
        <v>0.5</v>
      </c>
      <c r="BC2" s="579"/>
      <c r="BD2" s="578"/>
      <c r="BE2" s="38"/>
      <c r="BF2" s="578"/>
      <c r="BG2" s="578"/>
      <c r="BH2" s="578"/>
      <c r="BI2" s="578"/>
      <c r="BJ2" s="578"/>
      <c r="BK2" s="578"/>
      <c r="BL2" s="578"/>
      <c r="BM2" s="578"/>
      <c r="BN2" s="578"/>
      <c r="BO2" s="578"/>
      <c r="BP2" s="578"/>
      <c r="BQ2" s="578"/>
      <c r="BR2" s="578"/>
      <c r="BS2" s="578"/>
      <c r="BT2" s="578"/>
      <c r="BU2" s="578"/>
    </row>
    <row r="3" spans="1:93" ht="17.100000000000001" customHeight="1" x14ac:dyDescent="0.25">
      <c r="A3" s="510"/>
      <c r="B3" s="578" t="s">
        <v>2</v>
      </c>
      <c r="C3" s="35">
        <v>4</v>
      </c>
      <c r="D3" s="1148">
        <f>COUNTIF(D$15:D$19,"D")+COUNTIF(D$15:D$19,"DT")+COUNTIF(D$15:D$19,"DTS1")+COUNTIF(D$15:D$19,"DTS")+COUNTIF(D$15:D$19,"DTSDS")+COUNTIF(D$15:D$19,"DTSDS1")+COUNTIF(D$15:D$19,"DTS5S")+COUNTIF(D$15:D$19,"DTS5S1")+COUNTIF(D$15:D$19,"S")+COUNTIF(D$15:D$19,"DTS4S")+COUNTIF(D$15:D$19,"DTS4S1")+COUNTIF(D$32:D$35,"D")+COUNTIF(D$32:D$35,"DT")+COUNTIF(D$32:D$35,"DTS")+COUNTIF(D$32:D$35,"DTS1")+COUNTIF(D$32:D$35,"DTSDS")+COUNTIF(D$32:D$35,"DTSDS1")+COUNTIF(D$32:D$35,"DTS5S")+COUNTIF(D$32:D$35,"DTS5S1")+COUNTIF(D$32:D$35,"S")+COUNTIF(D$32:D$35,"DTS4S")+COUNTIF(D$32:D$35,"DTS4S1")+COUNTIF(D$46:D$50,"D")+COUNTIF(D$46:D$50,"DT")+COUNTIF(D$46:D$50,"DTS")+COUNTIF(D$46:D$50,"DTS1")+COUNTIF(D$46:D$50,"DTSDS")+COUNTIF(D$46:D$50,"DTSDS1")+COUNTIF(D$46:D$50,"DTS5S")+COUNTIF(D$46:D$50,"DTS5S1")+COUNTIF(D$46:D$50,"S")+COUNTIF(D$46:D$50,"DTS4S")+COUNTIF(D$46:D$50,"DTS4S1")+COUNTIF(D$61:D$65,"D")+COUNTIF(D$61:D$65,"DT")+COUNTIF(D$61:D$65,"DTS")+COUNTIF(D$61:D$65,"DTS1")+COUNTIF(D$61:D$65,"DTSDS")+COUNTIF(D$61:D$65,"DTSDS1")+COUNTIF(D$61:D$65,"DTS5S")+COUNTIF(D$61:D$65,"DTS5S1")+COUNTIF(D$61:D$65,"S")+COUNTIF(D$61:D$65,"DTS4S")+COUNTIF(D$61:D$65,"DTS4S1")</f>
        <v>0</v>
      </c>
      <c r="E3" s="4">
        <f>COUNTIF(E$15:E$19,"D")+COUNTIF(E$15:E$19,"DT")+COUNTIF(E$15:E$19,"DTS1")+COUNTIF(E$15:E$19,"DTS")+COUNTIF(E$15:E$19,"DTSDS")+COUNTIF(E$15:E$19,"DTSDS1")+COUNTIF(E$15:E$19,"DTS5S")+COUNTIF(E$15:E$19,"DTS5S1")+COUNTIF(E$15:E$19,"S")+COUNTIF(E$15:E$19,"DTS4S")+COUNTIF(E$15:E$19,"DTS4S1")+COUNTIF(E$32:E$35,"D")+COUNTIF(E$32:E$35,"DT")+COUNTIF(E$32:E$35,"DTS")+COUNTIF(E$32:E$35,"DTS1")+COUNTIF(E$32:E$35,"DTSDS")+COUNTIF(E$32:E$35,"DTSDS1")+COUNTIF(E$32:E$35,"DTS5S")+COUNTIF(E$32:E$35,"DTS5S1")+COUNTIF(E$32:E$35,"S")+COUNTIF(E$32:E$35,"DTS4S")+COUNTIF(E$32:E$35,"DTS4S1")+COUNTIF(E$46:E$50,"D")+COUNTIF(E$46:E$50,"DT")+COUNTIF(E$46:E$50,"DTS")+COUNTIF(E$46:E$50,"DTS1")+COUNTIF(E$46:E$50,"DTSDS")+COUNTIF(E$46:E$50,"DTSDS1")+COUNTIF(E$46:E$50,"DTS5S")+COUNTIF(E$46:E$50,"DTS5S1")+COUNTIF(E$46:E$50,"S")+COUNTIF(E$46:E$50,"DTS4S")+COUNTIF(E$46:E$50,"DTS4S1")+COUNTIF(E$61:E$65,"D")+COUNTIF(E$61:E$65,"DT")+COUNTIF(E$61:E$65,"DTS")+COUNTIF(E$61:E$65,"DTS1")+COUNTIF(E$61:E$65,"DTSDS")+COUNTIF(E$61:E$65,"DTSDS1")+COUNTIF(E$61:E$65,"DTS5S")+COUNTIF(E$61:E$65,"DTS5S1")+COUNTIF(E$61:E$65,"S")+COUNTIF(E$61:E$65,"DTS4S")+COUNTIF(E$61:E$65,"DTS4S1")</f>
        <v>4</v>
      </c>
      <c r="F3" s="4">
        <f>COUNTIF(F$15:F$19,"D")+COUNTIF(F$15:F$19,"DT")+COUNTIF(F$15:F$19,"DTS1")+COUNTIF(F$15:F$19,"DTS")+COUNTIF(F$15:F$19,"DTSDS")+COUNTIF(F$15:F$19,"DTSDS1")+COUNTIF(F$15:F$19,"DTS5S")+COUNTIF(F$15:F$19,"DTS5S1")+COUNTIF(F$15:F$19,"S")+COUNTIF(F$15:F$19,"DTS4S")+COUNTIF(F$15:F$19,"DTS4S1")+COUNTIF(F$32:F$35,"D")+COUNTIF(F$32:F$35,"DT")+COUNTIF(F$32:F$35,"DTS")+COUNTIF(F$32:F$35,"DTS1")+COUNTIF(F$32:F$35,"DTSDS")+COUNTIF(F$32:F$35,"DTSDS1")+COUNTIF(F$32:F$35,"DTS5S")+COUNTIF(F$32:F$35,"DTS5S1")+COUNTIF(F$32:F$35,"S")+COUNTIF(F$32:F$35,"DTS4S")+COUNTIF(F$32:F$35,"DTS4S1")+COUNTIF(F$46:F$50,"D")+COUNTIF(F$46:F$50,"DT")+COUNTIF(F$46:F$50,"DTS")+COUNTIF(F$46:F$50,"DTS1")+COUNTIF(F$46:F$50,"DTSDS")+COUNTIF(F$46:F$50,"DTSDS1")+COUNTIF(F$46:F$50,"DTS5S")+COUNTIF(F$46:F$50,"DTS5S1")+COUNTIF(F$46:F$50,"S")+COUNTIF(F$46:F$50,"DTS4S")+COUNTIF(F$46:F$50,"DTS4S1")+COUNTIF(F$61:F$65,"D")+COUNTIF(F$61:F$65,"DT")+COUNTIF(F$61:F$65,"DTS")+COUNTIF(F$61:F$65,"DTS1")+COUNTIF(F$61:F$65,"DTSDS")+COUNTIF(F$61:F$65,"DTSDS1")+COUNTIF(F$61:F$65,"DTS5S")+COUNTIF(F$61:F$65,"DTS5S1")+COUNTIF(F$61:F$65,"S")+COUNTIF(F$61:F$65,"DTS4S")+COUNTIF(F$61:F$65,"DTS4S1")</f>
        <v>5</v>
      </c>
      <c r="G3" s="4">
        <f>COUNTIF(G$15:G$19,"D")+COUNTIF(G$15:G$19,"DT")+COUNTIF(G$15:G$19,"DTS1")+COUNTIF(G$15:G$19,"DTS")+COUNTIF(G$15:G$19,"DTSDS")+COUNTIF(G$15:G$19,"DTSDS1")+COUNTIF(G$15:G$19,"DTS5S")+COUNTIF(G$15:G$19,"DTS5S1")+COUNTIF(G$15:G$19,"S")+COUNTIF(G$15:G$19,"DTS4S")+COUNTIF(G$15:G$19,"DTS4S1")+COUNTIF(G$32:G$35,"D")+COUNTIF(G$32:G$35,"DT")+COUNTIF(G$32:G$35,"DTS")+COUNTIF(G$32:G$35,"DTS1")+COUNTIF(G$32:G$35,"DTSDS")+COUNTIF(G$32:G$35,"DTSDS1")+COUNTIF(G$32:G$35,"DTS5S")+COUNTIF(G$32:G$35,"DTS5S1")+COUNTIF(G$32:G$35,"S")+COUNTIF(G$32:G$35,"DTS4S")+COUNTIF(G$32:G$35,"DTS4S1")+COUNTIF(G$46:G$50,"D")+COUNTIF(G$46:G$50,"DT")+COUNTIF(G$46:G$50,"DTS")+COUNTIF(G$46:G$50,"DTS1")+COUNTIF(G$46:G$50,"DTSDS")+COUNTIF(G$46:G$50,"DTSDS1")+COUNTIF(G$46:G$50,"DTS5S")+COUNTIF(G$46:G$50,"DTS5S1")+COUNTIF(G$46:G$50,"S")+COUNTIF(G$46:G$50,"DTS4S")+COUNTIF(G$46:G$50,"DTS4S1")+COUNTIF(G$61:G$65,"D")+COUNTIF(G$61:G$65,"DT")+COUNTIF(G$61:G$65,"DTS")+COUNTIF(G$61:G$65,"DTS1")+COUNTIF(G$61:G$65,"DTSDS")+COUNTIF(G$61:G$65,"DTSDS1")+COUNTIF(G$61:G$65,"DTS5S")+COUNTIF(G$61:G$65,"DTS5S1")+COUNTIF(G$61:G$65,"S")+COUNTIF(G$61:G$65,"DTS4S")+COUNTIF(G$61:G$65,"DTS4S1")</f>
        <v>5</v>
      </c>
      <c r="H3" s="4">
        <f>COUNTIF(H$15:H$19,"D")+COUNTIF(H$15:H$19,"DT")+COUNTIF(H$15:H$19,"DTS1")+COUNTIF(H$15:H$19,"DTS")+COUNTIF(H$15:H$19,"DTSDS")+COUNTIF(H$15:H$19,"DTSDS1")+COUNTIF(H$15:H$19,"DTS5S")+COUNTIF(H$15:H$19,"DTS5S1")+COUNTIF(H$15:H$19,"S")+COUNTIF(H$15:H$19,"DTS4S")+COUNTIF(H$15:H$19,"DTS4S1")+COUNTIF(H$32:H$35,"D")+COUNTIF(H$32:H$35,"DT")+COUNTIF(H$32:H$35,"DTS")+COUNTIF(H$32:H$35,"DTS1")+COUNTIF(H$32:H$35,"DTSDS")+COUNTIF(H$32:H$35,"DTSDS1")+COUNTIF(H$32:H$35,"DTS5S")+COUNTIF(H$32:H$35,"DTS5S1")+COUNTIF(H$32:H$35,"S")+COUNTIF(H$32:H$35,"DTS4S")+COUNTIF(H$32:H$35,"DTS4S1")+COUNTIF(H$46:H$50,"D")+COUNTIF(H$46:H$50,"DT")+COUNTIF(H$46:H$50,"DTS")+COUNTIF(H$46:H$50,"DTS1")+COUNTIF(H$46:H$50,"DTSDS")+COUNTIF(H$46:H$50,"DTSDS1")+COUNTIF(H$46:H$50,"DTS5S")+COUNTIF(H$46:H$50,"DTS5S1")+COUNTIF(H$46:H$50,"S")+COUNTIF(H$46:H$50,"DTS4S")+COUNTIF(H$46:H$50,"DTS4S1")+COUNTIF(H$61:H$65,"D")+COUNTIF(H$61:H$65,"DT")+COUNTIF(H$61:H$65,"DTS")+COUNTIF(H$61:H$65,"DTS1")+COUNTIF(H$61:H$65,"DTSDS")+COUNTIF(H$61:H$65,"DTSDS1")+COUNTIF(H$61:H$65,"DTS5S")+COUNTIF(H$61:H$65,"DTS5S1")+COUNTIF(H$61:H$65,"S")+COUNTIF(H$61:H$65,"DTS4S")+COUNTIF(H$61:H$65,"DTS4S1")</f>
        <v>4</v>
      </c>
      <c r="I3" s="4">
        <f>COUNTIF(I$15:I$19,"D")+COUNTIF(I$15:I$19,"DT")+COUNTIF(I$15:I$19,"DTS1")+COUNTIF(I$15:I$19,"DTS")+COUNTIF(I$15:I$19,"DTSDS")+COUNTIF(I$15:I$19,"DTSDS1")+COUNTIF(I$15:I$19,"DTS5S")+COUNTIF(I$15:I$19,"DTS5S1")+COUNTIF(I$15:I$19,"S")+COUNTIF(I$15:I$19,"DTS4S")+COUNTIF(I$15:I$19,"DTS4S1")+COUNTIF(I$32:I$35,"D")+COUNTIF(I$32:I$35,"DT")+COUNTIF(I$32:I$35,"DTS")+COUNTIF(I$32:I$35,"DTS1")+COUNTIF(I$32:I$35,"DTSDS")+COUNTIF(I$32:I$35,"DTSDS1")+COUNTIF(I$32:I$35,"DTS5S")+COUNTIF(I$32:I$35,"DTS5S1")+COUNTIF(I$32:I$35,"S")+COUNTIF(I$32:I$35,"DTS4S")+COUNTIF(I$32:I$35,"DTS4S1")+COUNTIF(I$46:I$50,"D")+COUNTIF(I$46:I$50,"DT")+COUNTIF(I$46:I$50,"DTS")+COUNTIF(I$46:I$50,"DTS1")+COUNTIF(I$46:I$50,"DTSDS")+COUNTIF(I$46:I$50,"DTSDS1")+COUNTIF(I$46:I$50,"DTS5S")+COUNTIF(I$46:I$50,"DTS5S1")+COUNTIF(I$46:I$50,"S")+COUNTIF(I$46:I$50,"DTS4S")+COUNTIF(I$46:I$50,"DTS4S1")+COUNTIF(I$61:I$65,"D")+COUNTIF(I$61:I$65,"DT")+COUNTIF(I$61:I$65,"DTS")+COUNTIF(I$61:I$65,"DTS1")+COUNTIF(I$61:I$65,"DTSDS")+COUNTIF(I$61:I$65,"DTSDS1")+COUNTIF(I$61:I$65,"DTS5S")+COUNTIF(I$61:I$65,"DTS5S1")+COUNTIF(I$61:I$65,"S")+COUNTIF(I$61:I$65,"DTS4S")+COUNTIF(I$61:I$65,"DTS4S1")</f>
        <v>3</v>
      </c>
      <c r="J3" s="4">
        <f>COUNTIF(J$15:J$19,"D")+COUNTIF(J$15:J$19,"DT")+COUNTIF(J$15:J$19,"DTS1")+COUNTIF(J$15:J$19,"DTS")+COUNTIF(J$15:J$19,"DTSDS")+COUNTIF(J$15:J$19,"DTSDS1")+COUNTIF(J$15:J$19,"DTS5S")+COUNTIF(J$15:J$19,"DTS5S1")+COUNTIF(J$15:J$19,"S")+COUNTIF(J$15:J$19,"DTS4S")+COUNTIF(J$15:J$19,"DTS4S1")+COUNTIF(J$32:J$35,"D")+COUNTIF(J$32:J$35,"DT")+COUNTIF(J$32:J$35,"DTS")+COUNTIF(J$32:J$35,"DTS1")+COUNTIF(J$32:J$35,"DTSDS")+COUNTIF(J$32:J$35,"DTSDS1")+COUNTIF(J$32:J$35,"DTS5S")+COUNTIF(J$32:J$35,"DTS5S1")+COUNTIF(J$32:J$35,"S")+COUNTIF(J$32:J$35,"DTS4S")+COUNTIF(J$32:J$35,"DTS4S1")+COUNTIF(J$46:J$50,"D")+COUNTIF(J$46:J$50,"DT")+COUNTIF(J$46:J$50,"DTS")+COUNTIF(J$46:J$50,"DTS1")+COUNTIF(J$46:J$50,"DTSDS")+COUNTIF(J$46:J$50,"DTSDS1")+COUNTIF(J$46:J$50,"DTS5S")+COUNTIF(J$46:J$50,"DTS5S1")+COUNTIF(J$46:J$50,"S")+COUNTIF(J$46:J$50,"DTS4S")+COUNTIF(J$46:J$50,"DTS4S1")+COUNTIF(J$61:J$65,"D")+COUNTIF(J$61:J$65,"DT")+COUNTIF(J$61:J$65,"DTS")+COUNTIF(J$61:J$65,"DTS1")+COUNTIF(J$61:J$65,"DTSDS")+COUNTIF(J$61:J$65,"DTSDS1")+COUNTIF(J$61:J$65,"DTS5S")+COUNTIF(J$61:J$65,"DTS5S1")+COUNTIF(J$61:J$65,"S")+COUNTIF(J$61:J$65,"DTS4S")+COUNTIF(J$61:J$65,"DTS4S1")</f>
        <v>5</v>
      </c>
      <c r="K3" s="4">
        <f>COUNTIF(K$15:K$19,"D")+COUNTIF(K$15:K$19,"DT")+COUNTIF(K$15:K$19,"DTS1")+COUNTIF(K$15:K$19,"DTS")+COUNTIF(K$15:K$19,"DTSDS")+COUNTIF(K$15:K$19,"DTSDS1")+COUNTIF(K$15:K$19,"DTS5S")+COUNTIF(K$15:K$19,"DTS5S1")+COUNTIF(K$15:K$19,"S")+COUNTIF(K$15:K$19,"DTS4S")+COUNTIF(K$15:K$19,"DTS4S1")+COUNTIF(K$32:K$35,"D")+COUNTIF(K$32:K$35,"DT")+COUNTIF(K$32:K$35,"DTS")+COUNTIF(K$32:K$35,"DTS1")+COUNTIF(K$32:K$35,"DTSDS")+COUNTIF(K$32:K$35,"DTSDS1")+COUNTIF(K$32:K$35,"DTS5S")+COUNTIF(K$32:K$35,"DTS5S1")+COUNTIF(K$32:K$35,"S")+COUNTIF(K$32:K$35,"DTS4S")+COUNTIF(K$32:K$35,"DTS4S1")+COUNTIF(K$46:K$50,"D")+COUNTIF(K$46:K$50,"DT")+COUNTIF(K$46:K$50,"DTS")+COUNTIF(K$46:K$50,"DTS1")+COUNTIF(K$46:K$50,"DTSDS")+COUNTIF(K$46:K$50,"DTSDS1")+COUNTIF(K$46:K$50,"DTS5S")+COUNTIF(K$46:K$50,"DTS5S1")+COUNTIF(K$46:K$50,"S")+COUNTIF(K$46:K$50,"DTS4S")+COUNTIF(K$46:K$50,"DTS4S1")+COUNTIF(K$61:K$65,"D")+COUNTIF(K$61:K$65,"DT")+COUNTIF(K$61:K$65,"DTS")+COUNTIF(K$61:K$65,"DTS1")+COUNTIF(K$61:K$65,"DTSDS")+COUNTIF(K$61:K$65,"DTSDS1")+COUNTIF(K$61:K$65,"DTS5S")+COUNTIF(K$61:K$65,"DTS5S1")+COUNTIF(K$61:K$65,"S")+COUNTIF(K$61:K$65,"DTS4S")+COUNTIF(K$61:K$65,"DTS4S1")</f>
        <v>4</v>
      </c>
      <c r="L3" s="4">
        <f>COUNTIF(L$15:L$19,"D")+COUNTIF(L$15:L$19,"DT")+COUNTIF(L$15:L$19,"DTS1")+COUNTIF(L$15:L$19,"DTS")+COUNTIF(L$15:L$19,"DTSDS")+COUNTIF(L$15:L$19,"DTSDS1")+COUNTIF(L$15:L$19,"DTS5S")+COUNTIF(L$15:L$19,"DTS5S1")+COUNTIF(L$15:L$19,"S")+COUNTIF(L$15:L$19,"DTS4S")+COUNTIF(L$15:L$19,"DTS4S1")+COUNTIF(L$32:L$35,"D")+COUNTIF(L$32:L$35,"DT")+COUNTIF(L$32:L$35,"DTS")+COUNTIF(L$32:L$35,"DTS1")+COUNTIF(L$32:L$35,"DTSDS")+COUNTIF(L$32:L$35,"DTSDS1")+COUNTIF(L$32:L$35,"DTS5S")+COUNTIF(L$32:L$35,"DTS5S1")+COUNTIF(L$32:L$35,"S")+COUNTIF(L$32:L$35,"DTS4S")+COUNTIF(L$32:L$35,"DTS4S1")+COUNTIF(L$46:L$50,"D")+COUNTIF(L$46:L$50,"DT")+COUNTIF(L$46:L$50,"DTS")+COUNTIF(L$46:L$50,"DTS1")+COUNTIF(L$46:L$50,"DTSDS")+COUNTIF(L$46:L$50,"DTSDS1")+COUNTIF(L$46:L$50,"DTS5S")+COUNTIF(L$46:L$50,"DTS5S1")+COUNTIF(L$46:L$50,"S")+COUNTIF(L$46:L$50,"DTS4S")+COUNTIF(L$46:L$50,"DTS4S1")+COUNTIF(L$61:L$65,"D")+COUNTIF(L$61:L$65,"DT")+COUNTIF(L$61:L$65,"DTS")+COUNTIF(L$61:L$65,"DTS1")+COUNTIF(L$61:L$65,"DTSDS")+COUNTIF(L$61:L$65,"DTSDS1")+COUNTIF(L$61:L$65,"DTS5S")+COUNTIF(L$61:L$65,"DTS5S1")+COUNTIF(L$61:L$65,"S")+COUNTIF(L$61:L$65,"DTS4S")+COUNTIF(L$61:L$65,"DTS4S1")</f>
        <v>4</v>
      </c>
      <c r="M3" s="4">
        <f>COUNTIF(M$15:M$19,"D")+COUNTIF(M$15:M$19,"DT")+COUNTIF(M$15:M$19,"DTS1")+COUNTIF(M$15:M$19,"DTS")+COUNTIF(M$15:M$19,"DTSDS")+COUNTIF(M$15:M$19,"DTSDS1")+COUNTIF(M$15:M$19,"DTS5S")+COUNTIF(M$15:M$19,"DTS5S1")+COUNTIF(M$15:M$19,"S")+COUNTIF(M$15:M$19,"DTS4S")+COUNTIF(M$15:M$19,"DTS4S1")+COUNTIF(M$32:M$35,"D")+COUNTIF(M$32:M$35,"DT")+COUNTIF(M$32:M$35,"DTS")+COUNTIF(M$32:M$35,"DTS1")+COUNTIF(M$32:M$35,"DTSDS")+COUNTIF(M$32:M$35,"DTSDS1")+COUNTIF(M$32:M$35,"DTS5S")+COUNTIF(M$32:M$35,"DTS5S1")+COUNTIF(M$32:M$35,"S")+COUNTIF(M$32:M$35,"DTS4S")+COUNTIF(M$32:M$35,"DTS4S1")+COUNTIF(M$46:M$50,"D")+COUNTIF(M$46:M$50,"DT")+COUNTIF(M$46:M$50,"DTS")+COUNTIF(M$46:M$50,"DTS1")+COUNTIF(M$46:M$50,"DTSDS")+COUNTIF(M$46:M$50,"DTSDS1")+COUNTIF(M$46:M$50,"DTS5S")+COUNTIF(M$46:M$50,"DTS5S1")+COUNTIF(M$46:M$50,"S")+COUNTIF(M$46:M$50,"DTS4S")+COUNTIF(M$46:M$50,"DTS4S1")+COUNTIF(M$61:M$65,"D")+COUNTIF(M$61:M$65,"DT")+COUNTIF(M$61:M$65,"DTS")+COUNTIF(M$61:M$65,"DTS1")+COUNTIF(M$61:M$65,"DTSDS")+COUNTIF(M$61:M$65,"DTSDS1")+COUNTIF(M$61:M$65,"DTS5S")+COUNTIF(M$61:M$65,"DTS5S1")+COUNTIF(M$61:M$65,"S")+COUNTIF(M$61:M$65,"DTS4S")+COUNTIF(M$61:M$65,"DTS4S1")</f>
        <v>4</v>
      </c>
      <c r="N3" s="4">
        <f>COUNTIF(N$15:N$19,"D")+COUNTIF(N$15:N$19,"DT")+COUNTIF(N$15:N$19,"DTS1")+COUNTIF(N$15:N$19,"DTS")+COUNTIF(N$15:N$19,"DTSDS")+COUNTIF(N$15:N$19,"DTSDS1")+COUNTIF(N$15:N$19,"DTS5S")+COUNTIF(N$15:N$19,"DTS5S1")+COUNTIF(N$15:N$19,"S")+COUNTIF(N$15:N$19,"DTS4S")+COUNTIF(N$15:N$19,"DTS4S1")+COUNTIF(N$32:N$35,"D")+COUNTIF(N$32:N$35,"DT")+COUNTIF(N$32:N$35,"DTS")+COUNTIF(N$32:N$35,"DTS1")+COUNTIF(N$32:N$35,"DTSDS")+COUNTIF(N$32:N$35,"DTSDS1")+COUNTIF(N$32:N$35,"DTS5S")+COUNTIF(N$32:N$35,"DTS5S1")+COUNTIF(N$32:N$35,"S")+COUNTIF(N$32:N$35,"DTS4S")+COUNTIF(N$32:N$35,"DTS4S1")+COUNTIF(N$46:N$50,"D")+COUNTIF(N$46:N$50,"DT")+COUNTIF(N$46:N$50,"DTS")+COUNTIF(N$46:N$50,"DTS1")+COUNTIF(N$46:N$50,"DTSDS")+COUNTIF(N$46:N$50,"DTSDS1")+COUNTIF(N$46:N$50,"DTS5S")+COUNTIF(N$46:N$50,"DTS5S1")+COUNTIF(N$46:N$50,"S")+COUNTIF(N$46:N$50,"DTS4S")+COUNTIF(N$46:N$50,"DTS4S1")+COUNTIF(N$61:N$65,"D")+COUNTIF(N$61:N$65,"DT")+COUNTIF(N$61:N$65,"DTS")+COUNTIF(N$61:N$65,"DTS1")+COUNTIF(N$61:N$65,"DTSDS")+COUNTIF(N$61:N$65,"DTSDS1")+COUNTIF(N$61:N$65,"DTS5S")+COUNTIF(N$61:N$65,"DTS5S1")+COUNTIF(N$61:N$65,"S")+COUNTIF(N$61:N$65,"DTS4S")+COUNTIF(N$61:N$65,"DTS4S1")</f>
        <v>5</v>
      </c>
      <c r="O3" s="4">
        <f>COUNTIF(O$15:O$19,"D")+COUNTIF(O$15:O$19,"DT")+COUNTIF(O$15:O$19,"DTS1")+COUNTIF(O$15:O$19,"DTS")+COUNTIF(O$15:O$19,"DTSDS")+COUNTIF(O$15:O$19,"DTSDS1")+COUNTIF(O$15:O$19,"DTS5S")+COUNTIF(O$15:O$19,"DTS5S1")+COUNTIF(O$15:O$19,"S")+COUNTIF(O$15:O$19,"DTS4S")+COUNTIF(O$15:O$19,"DTS4S1")+COUNTIF(O$32:O$35,"D")+COUNTIF(O$32:O$35,"DT")+COUNTIF(O$32:O$35,"DTS")+COUNTIF(O$32:O$35,"DTS1")+COUNTIF(O$32:O$35,"DTSDS")+COUNTIF(O$32:O$35,"DTSDS1")+COUNTIF(O$32:O$35,"DTS5S")+COUNTIF(O$32:O$35,"DTS5S1")+COUNTIF(O$32:O$35,"S")+COUNTIF(O$32:O$35,"DTS4S")+COUNTIF(O$32:O$35,"DTS4S1")+COUNTIF(O$46:O$50,"D")+COUNTIF(O$46:O$50,"DT")+COUNTIF(O$46:O$50,"DTS")+COUNTIF(O$46:O$50,"DTS1")+COUNTIF(O$46:O$50,"DTSDS")+COUNTIF(O$46:O$50,"DTSDS1")+COUNTIF(O$46:O$50,"DTS5S")+COUNTIF(O$46:O$50,"DTS5S1")+COUNTIF(O$46:O$50,"S")+COUNTIF(O$46:O$50,"DTS4S")+COUNTIF(O$46:O$50,"DTS4S1")+COUNTIF(O$61:O$65,"D")+COUNTIF(O$61:O$65,"DT")+COUNTIF(O$61:O$65,"DTS")+COUNTIF(O$61:O$65,"DTS1")+COUNTIF(O$61:O$65,"DTSDS")+COUNTIF(O$61:O$65,"DTSDS1")+COUNTIF(O$61:O$65,"DTS5S")+COUNTIF(O$61:O$65,"DTS5S1")+COUNTIF(O$61:O$65,"S")+COUNTIF(O$61:O$65,"DTS4S")+COUNTIF(O$61:O$65,"DTS4S1")</f>
        <v>4</v>
      </c>
      <c r="P3" s="4">
        <f>COUNTIF(P$15:P$19,"D")+COUNTIF(P$15:P$19,"DT")+COUNTIF(P$15:P$19,"DTS1")+COUNTIF(P$15:P$19,"DTS")+COUNTIF(P$15:P$19,"DTSDS")+COUNTIF(P$15:P$19,"DTSDS1")+COUNTIF(P$15:P$19,"DTS5S")+COUNTIF(P$15:P$19,"DTS5S1")+COUNTIF(P$15:P$19,"S")+COUNTIF(P$15:P$19,"DTS4S")+COUNTIF(P$15:P$19,"DTS4S1")+COUNTIF(P$32:P$35,"D")+COUNTIF(P$32:P$35,"DT")+COUNTIF(P$32:P$35,"DTS")+COUNTIF(P$32:P$35,"DTS1")+COUNTIF(P$32:P$35,"DTSDS")+COUNTIF(P$32:P$35,"DTSDS1")+COUNTIF(P$32:P$35,"DTS5S")+COUNTIF(P$32:P$35,"DTS5S1")+COUNTIF(P$32:P$35,"S")+COUNTIF(P$32:P$35,"DTS4S")+COUNTIF(P$32:P$35,"DTS4S1")+COUNTIF(P$46:P$50,"D")+COUNTIF(P$46:P$50,"DT")+COUNTIF(P$46:P$50,"DTS")+COUNTIF(P$46:P$50,"DTS1")+COUNTIF(P$46:P$50,"DTSDS")+COUNTIF(P$46:P$50,"DTSDS1")+COUNTIF(P$46:P$50,"DTS5S")+COUNTIF(P$46:P$50,"DTS5S1")+COUNTIF(P$46:P$50,"S")+COUNTIF(P$46:P$50,"DTS4S")+COUNTIF(P$46:P$50,"DTS4S1")+COUNTIF(P$61:P$65,"D")+COUNTIF(P$61:P$65,"DT")+COUNTIF(P$61:P$65,"DTS")+COUNTIF(P$61:P$65,"DTS1")+COUNTIF(P$61:P$65,"DTSDS")+COUNTIF(P$61:P$65,"DTSDS1")+COUNTIF(P$61:P$65,"DTS5S")+COUNTIF(P$61:P$65,"DTS5S1")+COUNTIF(P$61:P$65,"S")+COUNTIF(P$61:P$65,"DTS4S")+COUNTIF(P$61:P$65,"DTS4S1")</f>
        <v>3</v>
      </c>
      <c r="Q3" s="4">
        <f>COUNTIF(Q$15:Q$19,"D")+COUNTIF(Q$15:Q$19,"DT")+COUNTIF(Q$15:Q$19,"DTS1")+COUNTIF(Q$15:Q$19,"DTS")+COUNTIF(Q$15:Q$19,"DTSDS")+COUNTIF(Q$15:Q$19,"DTSDS1")+COUNTIF(Q$15:Q$19,"DTS5S")+COUNTIF(Q$15:Q$19,"DTS5S1")+COUNTIF(Q$15:Q$19,"S")+COUNTIF(Q$15:Q$19,"DTS4S")+COUNTIF(Q$15:Q$19,"DTS4S1")+COUNTIF(Q$32:Q$35,"D")+COUNTIF(Q$32:Q$35,"DT")+COUNTIF(Q$32:Q$35,"DTS")+COUNTIF(Q$32:Q$35,"DTS1")+COUNTIF(Q$32:Q$35,"DTSDS")+COUNTIF(Q$32:Q$35,"DTSDS1")+COUNTIF(Q$32:Q$35,"DTS5S")+COUNTIF(Q$32:Q$35,"DTS5S1")+COUNTIF(Q$32:Q$35,"S")+COUNTIF(Q$32:Q$35,"DTS4S")+COUNTIF(Q$32:Q$35,"DTS4S1")+COUNTIF(Q$46:Q$50,"D")+COUNTIF(Q$46:Q$50,"DT")+COUNTIF(Q$46:Q$50,"DTS")+COUNTIF(Q$46:Q$50,"DTS1")+COUNTIF(Q$46:Q$50,"DTSDS")+COUNTIF(Q$46:Q$50,"DTSDS1")+COUNTIF(Q$46:Q$50,"DTS5S")+COUNTIF(Q$46:Q$50,"DTS5S1")+COUNTIF(Q$46:Q$50,"S")+COUNTIF(Q$46:Q$50,"DTS4S")+COUNTIF(Q$46:Q$50,"DTS4S1")+COUNTIF(Q$61:Q$65,"D")+COUNTIF(Q$61:Q$65,"DT")+COUNTIF(Q$61:Q$65,"DTS")+COUNTIF(Q$61:Q$65,"DTS1")+COUNTIF(Q$61:Q$65,"DTSDS")+COUNTIF(Q$61:Q$65,"DTSDS1")+COUNTIF(Q$61:Q$65,"DTS5S")+COUNTIF(Q$61:Q$65,"DTS5S1")+COUNTIF(Q$61:Q$65,"S")+COUNTIF(Q$61:Q$65,"DTS4S")+COUNTIF(Q$61:Q$65,"DTS4S1")</f>
        <v>5</v>
      </c>
      <c r="R3" s="1324">
        <f>COUNTIF(R$15:R$19,"D")+COUNTIF(R$15:R$19,"DT")+COUNTIF(R$15:R$19,"DTS1")+COUNTIF(R$15:R$19,"DTS")+COUNTIF(R$15:R$19,"DTSDS")+COUNTIF(R$15:R$19,"DTSDS1")+COUNTIF(R$15:R$19,"DTS5S")+COUNTIF(R$15:R$19,"DTS5S1")+COUNTIF(R$15:R$19,"S")+COUNTIF(R$15:R$19,"DTS4S")+COUNTIF(R$15:R$19,"DTS4S1")+COUNTIF(R$32:R$35,"D")+COUNTIF(R$32:R$35,"DT")+COUNTIF(R$32:R$35,"DTS")+COUNTIF(R$32:R$35,"DTS1")+COUNTIF(R$32:R$35,"DTSDS")+COUNTIF(R$32:R$35,"DTSDS1")+COUNTIF(R$32:R$35,"DTS5S")+COUNTIF(R$32:R$35,"DTS5S1")+COUNTIF(R$32:R$35,"S")+COUNTIF(R$32:R$35,"DTS4S")+COUNTIF(R$32:R$35,"DTS4S1")+COUNTIF(R$46:R$50,"D")+COUNTIF(R$46:R$50,"DT")+COUNTIF(R$46:R$50,"DTS")+COUNTIF(R$46:R$50,"DTS1")+COUNTIF(R$46:R$50,"DTSDS")+COUNTIF(R$46:R$50,"DTSDS1")+COUNTIF(R$46:R$50,"DTS5S")+COUNTIF(R$46:R$50,"DTS5S1")+COUNTIF(R$46:R$50,"S")+COUNTIF(R$46:R$50,"DTS4S")+COUNTIF(R$46:R$50,"DTS4S1")+COUNTIF(R$61:R$65,"D")+COUNTIF(R$61:R$65,"DT")+COUNTIF(R$61:R$65,"DTS")+COUNTIF(R$61:R$65,"DTS1")+COUNTIF(R$61:R$65,"DTSDS")+COUNTIF(R$61:R$65,"DTSDS1")+COUNTIF(R$61:R$65,"DTS5S")+COUNTIF(R$61:R$65,"DTS5S1")+COUNTIF(R$61:R$65,"S")+COUNTIF(R$61:R$65,"DTS4S")+COUNTIF(R$61:R$65,"DTS4S1")</f>
        <v>5</v>
      </c>
      <c r="S3" s="1299">
        <f>COUNTIF(S$15:S$19,"D")+COUNTIF(S$15:S$19,"DT")+COUNTIF(S$15:S$19,"DTS1")+COUNTIF(S$15:S$19,"DTS")+COUNTIF(S$15:S$19,"DTSDS")+COUNTIF(S$15:S$19,"DTSDS1")+COUNTIF(S$15:S$19,"DTS5S")+COUNTIF(S$15:S$19,"DTS5S1")+COUNTIF(S$15:S$19,"S")+COUNTIF(S$15:S$19,"DTS4S")+COUNTIF(S$15:S$19,"DTS4S1")+COUNTIF(S$32:S$35,"D")+COUNTIF(S$32:S$35,"DT")+COUNTIF(S$32:S$35,"DTS")+COUNTIF(S$32:S$35,"DTS1")+COUNTIF(S$32:S$35,"DTSDS")+COUNTIF(S$32:S$35,"DTSDS1")+COUNTIF(S$32:S$35,"DTS5S")+COUNTIF(S$32:S$35,"DTS5S1")+COUNTIF(S$32:S$35,"S")+COUNTIF(S$32:S$35,"DTS4S")+COUNTIF(S$32:S$35,"DTS4S1")+COUNTIF(S$46:S$50,"D")+COUNTIF(S$46:S$50,"DT")+COUNTIF(S$46:S$50,"DTS")+COUNTIF(S$46:S$50,"DTS1")+COUNTIF(S$46:S$50,"DTSDS")+COUNTIF(S$46:S$50,"DTSDS1")+COUNTIF(S$46:S$50,"DTS5S")+COUNTIF(S$46:S$50,"DTS5S1")+COUNTIF(S$46:S$50,"S")+COUNTIF(S$46:S$50,"DTS4S")+COUNTIF(S$46:S$50,"DTS4S1")+COUNTIF(S$61:S$65,"D")+COUNTIF(S$61:S$65,"DT")+COUNTIF(S$61:S$65,"DTS")+COUNTIF(S$61:S$65,"DTS1")+COUNTIF(S$61:S$65,"DTSDS")+COUNTIF(S$61:S$65,"DTSDS1")+COUNTIF(S$61:S$65,"DTS5S")+COUNTIF(S$61:S$65,"DTS5S1")+COUNTIF(S$61:S$65,"S")+COUNTIF(S$61:S$65,"DTS4S")+COUNTIF(S$61:S$65,"DTS4S1")</f>
        <v>4</v>
      </c>
      <c r="T3" s="4">
        <f>COUNTIF(T$15:T$19,"D")+COUNTIF(T$15:T$19,"DT")+COUNTIF(T$15:T$19,"DTS1")+COUNTIF(T$15:T$19,"DTS")+COUNTIF(T$15:T$19,"DTSDS")+COUNTIF(T$15:T$19,"DTSDS1")+COUNTIF(T$15:T$19,"DTS5S")+COUNTIF(T$15:T$19,"DTS5S1")+COUNTIF(T$15:T$19,"S")+COUNTIF(T$15:T$19,"DTS4S")+COUNTIF(T$15:T$19,"DTS4S1")+COUNTIF(T$32:T$35,"D")+COUNTIF(T$32:T$35,"DT")+COUNTIF(T$32:T$35,"DTS")+COUNTIF(T$32:T$35,"DTS1")+COUNTIF(T$32:T$35,"DTSDS")+COUNTIF(T$32:T$35,"DTSDS1")+COUNTIF(T$32:T$35,"DTS5S")+COUNTIF(T$32:T$35,"DTS5S1")+COUNTIF(T$32:T$35,"S")+COUNTIF(T$32:T$35,"DTS4S")+COUNTIF(T$32:T$35,"DTS4S1")+COUNTIF(T$46:T$50,"D")+COUNTIF(T$46:T$50,"DT")+COUNTIF(T$46:T$50,"DTS")+COUNTIF(T$46:T$50,"DTS1")+COUNTIF(T$46:T$50,"DTSDS")+COUNTIF(T$46:T$50,"DTSDS1")+COUNTIF(T$46:T$50,"DTS5S")+COUNTIF(T$46:T$50,"DTS5S1")+COUNTIF(T$46:T$50,"S")+COUNTIF(T$46:T$50,"DTS4S")+COUNTIF(T$46:T$50,"DTS4S1")+COUNTIF(T$61:T$65,"D")+COUNTIF(T$61:T$65,"DT")+COUNTIF(T$61:T$65,"DTS")+COUNTIF(T$61:T$65,"DTS1")+COUNTIF(T$61:T$65,"DTSDS")+COUNTIF(T$61:T$65,"DTSDS1")+COUNTIF(T$61:T$65,"DTS5S")+COUNTIF(T$61:T$65,"DTS5S1")+COUNTIF(T$61:T$65,"S")+COUNTIF(T$61:T$65,"DTS4S")+COUNTIF(T$61:T$65,"DTS4S1")</f>
        <v>3</v>
      </c>
      <c r="U3" s="4">
        <f>COUNTIF(U$15:U$19,"D")+COUNTIF(U$15:U$19,"DT")+COUNTIF(U$15:U$19,"DTS1")+COUNTIF(U$15:U$19,"DTS")+COUNTIF(U$15:U$19,"DTSDS")+COUNTIF(U$15:U$19,"DTSDS1")+COUNTIF(U$15:U$19,"DTS5S")+COUNTIF(U$15:U$19,"DTS5S1")+COUNTIF(U$15:U$19,"S")+COUNTIF(U$15:U$19,"DTS4S")+COUNTIF(U$15:U$19,"DTS4S1")+COUNTIF(U$32:U$35,"D")+COUNTIF(U$32:U$35,"DT")+COUNTIF(U$32:U$35,"DTS")+COUNTIF(U$32:U$35,"DTS1")+COUNTIF(U$32:U$35,"DTSDS")+COUNTIF(U$32:U$35,"DTSDS1")+COUNTIF(U$32:U$35,"DTS5S")+COUNTIF(U$32:U$35,"DTS5S1")+COUNTIF(U$32:U$35,"S")+COUNTIF(U$32:U$35,"DTS4S")+COUNTIF(U$32:U$35,"DTS4S1")+COUNTIF(U$46:U$50,"D")+COUNTIF(U$46:U$50,"DT")+COUNTIF(U$46:U$50,"DTS")+COUNTIF(U$46:U$50,"DTS1")+COUNTIF(U$46:U$50,"DTSDS")+COUNTIF(U$46:U$50,"DTSDS1")+COUNTIF(U$46:U$50,"DTS5S")+COUNTIF(U$46:U$50,"DTS5S1")+COUNTIF(U$46:U$50,"S")+COUNTIF(U$46:U$50,"DTS4S")+COUNTIF(U$46:U$50,"DTS4S1")+COUNTIF(U$61:U$65,"D")+COUNTIF(U$61:U$65,"DT")+COUNTIF(U$61:U$65,"DTS")+COUNTIF(U$61:U$65,"DTS1")+COUNTIF(U$61:U$65,"DTSDS")+COUNTIF(U$61:U$65,"DTSDS1")+COUNTIF(U$61:U$65,"DTS5S")+COUNTIF(U$61:U$65,"DTS5S1")+COUNTIF(U$61:U$65,"S")+COUNTIF(U$61:U$65,"DTS4S")+COUNTIF(U$61:U$65,"DTS4S1")</f>
        <v>0</v>
      </c>
      <c r="V3" s="4">
        <f>COUNTIF(V$15:V$19,"D")+COUNTIF(V$15:V$19,"DT")+COUNTIF(V$15:V$19,"DTS1")+COUNTIF(V$15:V$19,"DTS")+COUNTIF(V$15:V$19,"DTSDS")+COUNTIF(V$15:V$19,"DTSDS1")+COUNTIF(V$15:V$19,"DTS5S")+COUNTIF(V$15:V$19,"DTS5S1")+COUNTIF(V$15:V$19,"S")+COUNTIF(V$15:V$19,"DTS4S")+COUNTIF(V$15:V$19,"DTS4S1")+COUNTIF(V$32:V$35,"D")+COUNTIF(V$32:V$35,"DT")+COUNTIF(V$32:V$35,"DTS")+COUNTIF(V$32:V$35,"DTS1")+COUNTIF(V$32:V$35,"DTSDS")+COUNTIF(V$32:V$35,"DTSDS1")+COUNTIF(V$32:V$35,"DTS5S")+COUNTIF(V$32:V$35,"DTS5S1")+COUNTIF(V$32:V$35,"S")+COUNTIF(V$32:V$35,"DTS4S")+COUNTIF(V$32:V$35,"DTS4S1")+COUNTIF(V$46:V$50,"D")+COUNTIF(V$46:V$50,"DT")+COUNTIF(V$46:V$50,"DTS")+COUNTIF(V$46:V$50,"DTS1")+COUNTIF(V$46:V$50,"DTSDS")+COUNTIF(V$46:V$50,"DTSDS1")+COUNTIF(V$46:V$50,"DTS5S")+COUNTIF(V$46:V$50,"DTS5S1")+COUNTIF(V$46:V$50,"S")+COUNTIF(V$46:V$50,"DTS4S")+COUNTIF(V$46:V$50,"DTS4S1")+COUNTIF(V$61:V$65,"D")+COUNTIF(V$61:V$65,"DT")+COUNTIF(V$61:V$65,"DTS")+COUNTIF(V$61:V$65,"DTS1")+COUNTIF(V$61:V$65,"DTSDS")+COUNTIF(V$61:V$65,"DTSDS1")+COUNTIF(V$61:V$65,"DTS5S")+COUNTIF(V$61:V$65,"DTS5S1")+COUNTIF(V$61:V$65,"S")+COUNTIF(V$61:V$65,"DTS4S")+COUNTIF(V$61:V$65,"DTS4S1")</f>
        <v>3</v>
      </c>
      <c r="W3" s="4">
        <f>COUNTIF(W$15:W$19,"D")+COUNTIF(W$15:W$19,"DT")+COUNTIF(W$15:W$19,"DTS1")+COUNTIF(W$15:W$19,"DTS")+COUNTIF(W$15:W$19,"DTSDS")+COUNTIF(W$15:W$19,"DTSDS1")+COUNTIF(W$15:W$19,"DTS5S")+COUNTIF(W$15:W$19,"DTS5S1")+COUNTIF(W$15:W$19,"S")+COUNTIF(W$15:W$19,"DTS4S")+COUNTIF(W$15:W$19,"DTS4S1")+COUNTIF(W$32:W$35,"D")+COUNTIF(W$32:W$35,"DT")+COUNTIF(W$32:W$35,"DTS")+COUNTIF(W$32:W$35,"DTS1")+COUNTIF(W$32:W$35,"DTSDS")+COUNTIF(W$32:W$35,"DTSDS1")+COUNTIF(W$32:W$35,"DTS5S")+COUNTIF(W$32:W$35,"DTS5S1")+COUNTIF(W$32:W$35,"S")+COUNTIF(W$32:W$35,"DTS4S")+COUNTIF(W$32:W$35,"DTS4S1")+COUNTIF(W$46:W$50,"D")+COUNTIF(W$46:W$50,"DT")+COUNTIF(W$46:W$50,"DTS")+COUNTIF(W$46:W$50,"DTS1")+COUNTIF(W$46:W$50,"DTSDS")+COUNTIF(W$46:W$50,"DTSDS1")+COUNTIF(W$46:W$50,"DTS5S")+COUNTIF(W$46:W$50,"DTS5S1")+COUNTIF(W$46:W$50,"S")+COUNTIF(W$46:W$50,"DTS4S")+COUNTIF(W$46:W$50,"DTS4S1")+COUNTIF(W$61:W$65,"D")+COUNTIF(W$61:W$65,"DT")+COUNTIF(W$61:W$65,"DTS")+COUNTIF(W$61:W$65,"DTS1")+COUNTIF(W$61:W$65,"DTSDS")+COUNTIF(W$61:W$65,"DTSDS1")+COUNTIF(W$61:W$65,"DTS5S")+COUNTIF(W$61:W$65,"DTS5S1")+COUNTIF(W$61:W$65,"S")+COUNTIF(W$61:W$65,"DTS4S")+COUNTIF(W$61:W$65,"DTS4S1")</f>
        <v>1</v>
      </c>
      <c r="X3" s="4">
        <f>COUNTIF(X$15:X$19,"D")+COUNTIF(X$15:X$19,"DT")+COUNTIF(X$15:X$19,"DTS1")+COUNTIF(X$15:X$19,"DTS")+COUNTIF(X$15:X$19,"DTSDS")+COUNTIF(X$15:X$19,"DTSDS1")+COUNTIF(X$15:X$19,"DTS5S")+COUNTIF(X$15:X$19,"DTS5S1")+COUNTIF(X$15:X$19,"S")+COUNTIF(X$15:X$19,"DTS4S")+COUNTIF(X$15:X$19,"DTS4S1")+COUNTIF(X$32:X$35,"D")+COUNTIF(X$32:X$35,"DT")+COUNTIF(X$32:X$35,"DTS")+COUNTIF(X$32:X$35,"DTS1")+COUNTIF(X$32:X$35,"DTSDS")+COUNTIF(X$32:X$35,"DTSDS1")+COUNTIF(X$32:X$35,"DTS5S")+COUNTIF(X$32:X$35,"DTS5S1")+COUNTIF(X$32:X$35,"S")+COUNTIF(X$32:X$35,"DTS4S")+COUNTIF(X$32:X$35,"DTS4S1")+COUNTIF(X$46:X$50,"D")+COUNTIF(X$46:X$50,"DT")+COUNTIF(X$46:X$50,"DTS")+COUNTIF(X$46:X$50,"DTS1")+COUNTIF(X$46:X$50,"DTSDS")+COUNTIF(X$46:X$50,"DTSDS1")+COUNTIF(X$46:X$50,"DTS5S")+COUNTIF(X$46:X$50,"DTS5S1")+COUNTIF(X$46:X$50,"S")+COUNTIF(X$46:X$50,"DTS4S")+COUNTIF(X$46:X$50,"DTS4S1")+COUNTIF(X$61:X$65,"D")+COUNTIF(X$61:X$65,"DT")+COUNTIF(X$61:X$65,"DTS")+COUNTIF(X$61:X$65,"DTS1")+COUNTIF(X$61:X$65,"DTSDS")+COUNTIF(X$61:X$65,"DTSDS1")+COUNTIF(X$61:X$65,"DTS5S")+COUNTIF(X$61:X$65,"DTS5S1")+COUNTIF(X$61:X$65,"S")+COUNTIF(X$61:X$65,"DTS4S")+COUNTIF(X$61:X$65,"DTS4S1")</f>
        <v>4</v>
      </c>
      <c r="Y3" s="4">
        <f>COUNTIF(Y$15:Y$19,"D")+COUNTIF(Y$15:Y$19,"DT")+COUNTIF(Y$15:Y$19,"DTS1")+COUNTIF(Y$15:Y$19,"DTS")+COUNTIF(Y$15:Y$19,"DTSDS")+COUNTIF(Y$15:Y$19,"DTSDS1")+COUNTIF(Y$15:Y$19,"DTS5S")+COUNTIF(Y$15:Y$19,"DTS5S1")+COUNTIF(Y$15:Y$19,"S")+COUNTIF(Y$15:Y$19,"DTS4S")+COUNTIF(Y$15:Y$19,"DTS4S1")+COUNTIF(Y$32:Y$35,"D")+COUNTIF(Y$32:Y$35,"DT")+COUNTIF(Y$32:Y$35,"DTS")+COUNTIF(Y$32:Y$35,"DTS1")+COUNTIF(Y$32:Y$35,"DTSDS")+COUNTIF(Y$32:Y$35,"DTSDS1")+COUNTIF(Y$32:Y$35,"DTS5S")+COUNTIF(Y$32:Y$35,"DTS5S1")+COUNTIF(Y$32:Y$35,"S")+COUNTIF(Y$32:Y$35,"DTS4S")+COUNTIF(Y$32:Y$35,"DTS4S1")+COUNTIF(Y$46:Y$50,"D")+COUNTIF(Y$46:Y$50,"DT")+COUNTIF(Y$46:Y$50,"DTS")+COUNTIF(Y$46:Y$50,"DTS1")+COUNTIF(Y$46:Y$50,"DTSDS")+COUNTIF(Y$46:Y$50,"DTSDS1")+COUNTIF(Y$46:Y$50,"DTS5S")+COUNTIF(Y$46:Y$50,"DTS5S1")+COUNTIF(Y$46:Y$50,"S")+COUNTIF(Y$46:Y$50,"DTS4S")+COUNTIF(Y$46:Y$50,"DTS4S1")+COUNTIF(Y$61:Y$65,"D")+COUNTIF(Y$61:Y$65,"DT")+COUNTIF(Y$61:Y$65,"DTS")+COUNTIF(Y$61:Y$65,"DTS1")+COUNTIF(Y$61:Y$65,"DTSDS")+COUNTIF(Y$61:Y$65,"DTSDS1")+COUNTIF(Y$61:Y$65,"DTS5S")+COUNTIF(Y$61:Y$65,"DTS5S1")+COUNTIF(Y$61:Y$65,"S")+COUNTIF(Y$61:Y$65,"DTS4S")+COUNTIF(Y$61:Y$65,"DTS4S1")</f>
        <v>4</v>
      </c>
      <c r="Z3" s="4">
        <f>COUNTIF(Z$15:Z$19,"D")+COUNTIF(Z$15:Z$19,"DT")+COUNTIF(Z$15:Z$19,"DTS1")+COUNTIF(Z$15:Z$19,"DTS")+COUNTIF(Z$15:Z$19,"DTSDS")+COUNTIF(Z$15:Z$19,"DTSDS1")+COUNTIF(Z$15:Z$19,"DTS5S")+COUNTIF(Z$15:Z$19,"DTS5S1")+COUNTIF(Z$15:Z$19,"S")+COUNTIF(Z$15:Z$19,"DTS4S")+COUNTIF(Z$15:Z$19,"DTS4S1")+COUNTIF(Z$32:Z$35,"D")+COUNTIF(Z$32:Z$35,"DT")+COUNTIF(Z$32:Z$35,"DTS")+COUNTIF(Z$32:Z$35,"DTS1")+COUNTIF(Z$32:Z$35,"DTSDS")+COUNTIF(Z$32:Z$35,"DTSDS1")+COUNTIF(Z$32:Z$35,"DTS5S")+COUNTIF(Z$32:Z$35,"DTS5S1")+COUNTIF(Z$32:Z$35,"S")+COUNTIF(Z$32:Z$35,"DTS4S")+COUNTIF(Z$32:Z$35,"DTS4S1")+COUNTIF(Z$46:Z$50,"D")+COUNTIF(Z$46:Z$50,"DT")+COUNTIF(Z$46:Z$50,"DTS")+COUNTIF(Z$46:Z$50,"DTS1")+COUNTIF(Z$46:Z$50,"DTSDS")+COUNTIF(Z$46:Z$50,"DTSDS1")+COUNTIF(Z$46:Z$50,"DTS5S")+COUNTIF(Z$46:Z$50,"DTS5S1")+COUNTIF(Z$46:Z$50,"S")+COUNTIF(Z$46:Z$50,"DTS4S")+COUNTIF(Z$46:Z$50,"DTS4S1")+COUNTIF(Z$61:Z$65,"D")+COUNTIF(Z$61:Z$65,"DT")+COUNTIF(Z$61:Z$65,"DTS")+COUNTIF(Z$61:Z$65,"DTS1")+COUNTIF(Z$61:Z$65,"DTSDS")+COUNTIF(Z$61:Z$65,"DTSDS1")+COUNTIF(Z$61:Z$65,"DTS5S")+COUNTIF(Z$61:Z$65,"DTS5S1")+COUNTIF(Z$61:Z$65,"S")+COUNTIF(Z$61:Z$65,"DTS4S")+COUNTIF(Z$61:Z$65,"DTS4S1")</f>
        <v>4</v>
      </c>
      <c r="AA3" s="4">
        <f>COUNTIF(AA$15:AA$19,"D")+COUNTIF(AA$15:AA$19,"DT")+COUNTIF(AA$15:AA$19,"DTS1")+COUNTIF(AA$15:AA$19,"DTS")+COUNTIF(AA$15:AA$19,"DTSDS")+COUNTIF(AA$15:AA$19,"DTSDS1")+COUNTIF(AA$15:AA$19,"DTS5S")+COUNTIF(AA$15:AA$19,"DTS5S1")+COUNTIF(AA$15:AA$19,"S")+COUNTIF(AA$15:AA$19,"DTS4S")+COUNTIF(AA$15:AA$19,"DTS4S1")+COUNTIF(AA$32:AA$35,"D")+COUNTIF(AA$32:AA$35,"DT")+COUNTIF(AA$32:AA$35,"DTS")+COUNTIF(AA$32:AA$35,"DTS1")+COUNTIF(AA$32:AA$35,"DTSDS")+COUNTIF(AA$32:AA$35,"DTSDS1")+COUNTIF(AA$32:AA$35,"DTS5S")+COUNTIF(AA$32:AA$35,"DTS5S1")+COUNTIF(AA$32:AA$35,"S")+COUNTIF(AA$32:AA$35,"DTS4S")+COUNTIF(AA$32:AA$35,"DTS4S1")+COUNTIF(AA$46:AA$50,"D")+COUNTIF(AA$46:AA$50,"DT")+COUNTIF(AA$46:AA$50,"DTS")+COUNTIF(AA$46:AA$50,"DTS1")+COUNTIF(AA$46:AA$50,"DTSDS")+COUNTIF(AA$46:AA$50,"DTSDS1")+COUNTIF(AA$46:AA$50,"DTS5S")+COUNTIF(AA$46:AA$50,"DTS5S1")+COUNTIF(AA$46:AA$50,"S")+COUNTIF(AA$46:AA$50,"DTS4S")+COUNTIF(AA$46:AA$50,"DTS4S1")+COUNTIF(AA$61:AA$65,"D")+COUNTIF(AA$61:AA$65,"DT")+COUNTIF(AA$61:AA$65,"DTS")+COUNTIF(AA$61:AA$65,"DTS1")+COUNTIF(AA$61:AA$65,"DTSDS")+COUNTIF(AA$61:AA$65,"DTSDS1")+COUNTIF(AA$61:AA$65,"DTS5S")+COUNTIF(AA$61:AA$65,"DTS5S1")+COUNTIF(AA$61:AA$65,"S")+COUNTIF(AA$61:AA$65,"DTS4S")+COUNTIF(AA$61:AA$65,"DTS4S1")</f>
        <v>4</v>
      </c>
      <c r="AB3" s="4">
        <f>COUNTIF(AB$15:AB$19,"D")+COUNTIF(AB$15:AB$19,"DT")+COUNTIF(AB$15:AB$19,"DTS1")+COUNTIF(AB$15:AB$19,"DTS")+COUNTIF(AB$15:AB$19,"DTSDS")+COUNTIF(AB$15:AB$19,"DTSDS1")+COUNTIF(AB$15:AB$19,"DTS5S")+COUNTIF(AB$15:AB$19,"DTS5S1")+COUNTIF(AB$15:AB$19,"S")+COUNTIF(AB$15:AB$19,"DTS4S")+COUNTIF(AB$15:AB$19,"DTS4S1")+COUNTIF(AB$32:AB$35,"D")+COUNTIF(AB$32:AB$35,"DT")+COUNTIF(AB$32:AB$35,"DTS")+COUNTIF(AB$32:AB$35,"DTS1")+COUNTIF(AB$32:AB$35,"DTSDS")+COUNTIF(AB$32:AB$35,"DTSDS1")+COUNTIF(AB$32:AB$35,"DTS5S")+COUNTIF(AB$32:AB$35,"DTS5S1")+COUNTIF(AB$32:AB$35,"S")+COUNTIF(AB$32:AB$35,"DTS4S")+COUNTIF(AB$32:AB$35,"DTS4S1")+COUNTIF(AB$46:AB$50,"D")+COUNTIF(AB$46:AB$50,"DT")+COUNTIF(AB$46:AB$50,"DTS")+COUNTIF(AB$46:AB$50,"DTS1")+COUNTIF(AB$46:AB$50,"DTSDS")+COUNTIF(AB$46:AB$50,"DTSDS1")+COUNTIF(AB$46:AB$50,"DTS5S")+COUNTIF(AB$46:AB$50,"DTS5S1")+COUNTIF(AB$46:AB$50,"S")+COUNTIF(AB$46:AB$50,"DTS4S")+COUNTIF(AB$46:AB$50,"DTS4S1")+COUNTIF(AB$61:AB$65,"D")+COUNTIF(AB$61:AB$65,"DT")+COUNTIF(AB$61:AB$65,"DTS")+COUNTIF(AB$61:AB$65,"DTS1")+COUNTIF(AB$61:AB$65,"DTSDS")+COUNTIF(AB$61:AB$65,"DTSDS1")+COUNTIF(AB$61:AB$65,"DTS5S")+COUNTIF(AB$61:AB$65,"DTS5S1")+COUNTIF(AB$61:AB$65,"S")+COUNTIF(AB$61:AB$65,"DTS4S")+COUNTIF(AB$61:AB$65,"DTS4S1")</f>
        <v>1</v>
      </c>
      <c r="AC3" s="4">
        <f>COUNTIF(AC$15:AC$19,"D")+COUNTIF(AC$15:AC$19,"DT")+COUNTIF(AC$15:AC$19,"DTS1")+COUNTIF(AC$15:AC$19,"DTS")+COUNTIF(AC$15:AC$19,"DTSDS")+COUNTIF(AC$15:AC$19,"DTSDS1")+COUNTIF(AC$15:AC$19,"DTS5S")+COUNTIF(AC$15:AC$19,"DTS5S1")+COUNTIF(AC$15:AC$19,"S")+COUNTIF(AC$15:AC$19,"DTS4S")+COUNTIF(AC$15:AC$19,"DTS4S1")+COUNTIF(AC$32:AC$35,"D")+COUNTIF(AC$32:AC$35,"DT")+COUNTIF(AC$32:AC$35,"DTS")+COUNTIF(AC$32:AC$35,"DTS1")+COUNTIF(AC$32:AC$35,"DTSDS")+COUNTIF(AC$32:AC$35,"DTSDS1")+COUNTIF(AC$32:AC$35,"DTS5S")+COUNTIF(AC$32:AC$35,"DTS5S1")+COUNTIF(AC$32:AC$35,"S")+COUNTIF(AC$32:AC$35,"DTS4S")+COUNTIF(AC$32:AC$35,"DTS4S1")+COUNTIF(AC$46:AC$50,"D")+COUNTIF(AC$46:AC$50,"DT")+COUNTIF(AC$46:AC$50,"DTS")+COUNTIF(AC$46:AC$50,"DTS1")+COUNTIF(AC$46:AC$50,"DTSDS")+COUNTIF(AC$46:AC$50,"DTSDS1")+COUNTIF(AC$46:AC$50,"DTS5S")+COUNTIF(AC$46:AC$50,"DTS5S1")+COUNTIF(AC$46:AC$50,"S")+COUNTIF(AC$46:AC$50,"DTS4S")+COUNTIF(AC$46:AC$50,"DTS4S1")+COUNTIF(AC$61:AC$65,"D")+COUNTIF(AC$61:AC$65,"DT")+COUNTIF(AC$61:AC$65,"DTS")+COUNTIF(AC$61:AC$65,"DTS1")+COUNTIF(AC$61:AC$65,"DTSDS")+COUNTIF(AC$61:AC$65,"DTSDS1")+COUNTIF(AC$61:AC$65,"DTS5S")+COUNTIF(AC$61:AC$65,"DTS5S1")+COUNTIF(AC$61:AC$65,"S")+COUNTIF(AC$61:AC$65,"DTS4S")+COUNTIF(AC$61:AC$65,"DTS4S1")</f>
        <v>3</v>
      </c>
      <c r="AD3" s="4">
        <f>COUNTIF(AD$15:AD$19,"D")+COUNTIF(AD$15:AD$19,"DT")+COUNTIF(AD$15:AD$19,"DTS1")+COUNTIF(AD$15:AD$19,"DTS")+COUNTIF(AD$15:AD$19,"DTSDS")+COUNTIF(AD$15:AD$19,"DTSDS1")+COUNTIF(AD$15:AD$19,"DTS5S")+COUNTIF(AD$15:AD$19,"DTS5S1")+COUNTIF(AD$15:AD$19,"S")+COUNTIF(AD$15:AD$19,"DTS4S")+COUNTIF(AD$15:AD$19,"DTS4S1")+COUNTIF(AD$32:AD$35,"D")+COUNTIF(AD$32:AD$35,"DT")+COUNTIF(AD$32:AD$35,"DTS")+COUNTIF(AD$32:AD$35,"DTS1")+COUNTIF(AD$32:AD$35,"DTSDS")+COUNTIF(AD$32:AD$35,"DTSDS1")+COUNTIF(AD$32:AD$35,"DTS5S")+COUNTIF(AD$32:AD$35,"DTS5S1")+COUNTIF(AD$32:AD$35,"S")+COUNTIF(AD$32:AD$35,"DTS4S")+COUNTIF(AD$32:AD$35,"DTS4S1")+COUNTIF(AD$46:AD$50,"D")+COUNTIF(AD$46:AD$50,"DT")+COUNTIF(AD$46:AD$50,"DTS")+COUNTIF(AD$46:AD$50,"DTS1")+COUNTIF(AD$46:AD$50,"DTSDS")+COUNTIF(AD$46:AD$50,"DTSDS1")+COUNTIF(AD$46:AD$50,"DTS5S")+COUNTIF(AD$46:AD$50,"DTS5S1")+COUNTIF(AD$46:AD$50,"S")+COUNTIF(AD$46:AD$50,"DTS4S")+COUNTIF(AD$46:AD$50,"DTS4S1")+COUNTIF(AD$61:AD$65,"D")+COUNTIF(AD$61:AD$65,"DT")+COUNTIF(AD$61:AD$65,"DTS")+COUNTIF(AD$61:AD$65,"DTS1")+COUNTIF(AD$61:AD$65,"DTSDS")+COUNTIF(AD$61:AD$65,"DTSDS1")+COUNTIF(AD$61:AD$65,"DTS5S")+COUNTIF(AD$61:AD$65,"DTS5S1")+COUNTIF(AD$61:AD$65,"S")+COUNTIF(AD$61:AD$65,"DTS4S")+COUNTIF(AD$61:AD$65,"DTS4S1")</f>
        <v>3</v>
      </c>
      <c r="AE3" s="4">
        <f>COUNTIF(AE$15:AE$19,"D")+COUNTIF(AE$15:AE$19,"DT")+COUNTIF(AE$15:AE$19,"DTS1")+COUNTIF(AE$15:AE$19,"DTS")+COUNTIF(AE$15:AE$19,"DTSDS")+COUNTIF(AE$15:AE$19,"DTSDS1")+COUNTIF(AE$15:AE$19,"DTS5S")+COUNTIF(AE$15:AE$19,"DTS5S1")+COUNTIF(AE$15:AE$19,"S")+COUNTIF(AE$15:AE$19,"DTS4S")+COUNTIF(AE$15:AE$19,"DTS4S1")+COUNTIF(AE$32:AE$35,"D")+COUNTIF(AE$32:AE$35,"DT")+COUNTIF(AE$32:AE$35,"DTS")+COUNTIF(AE$32:AE$35,"DTS1")+COUNTIF(AE$32:AE$35,"DTSDS")+COUNTIF(AE$32:AE$35,"DTSDS1")+COUNTIF(AE$32:AE$35,"DTS5S")+COUNTIF(AE$32:AE$35,"DTS5S1")+COUNTIF(AE$32:AE$35,"S")+COUNTIF(AE$32:AE$35,"DTS4S")+COUNTIF(AE$32:AE$35,"DTS4S1")+COUNTIF(AE$46:AE$50,"D")+COUNTIF(AE$46:AE$50,"DT")+COUNTIF(AE$46:AE$50,"DTS")+COUNTIF(AE$46:AE$50,"DTS1")+COUNTIF(AE$46:AE$50,"DTSDS")+COUNTIF(AE$46:AE$50,"DTSDS1")+COUNTIF(AE$46:AE$50,"DTS5S")+COUNTIF(AE$46:AE$50,"DTS5S1")+COUNTIF(AE$46:AE$50,"S")+COUNTIF(AE$46:AE$50,"DTS4S")+COUNTIF(AE$46:AE$50,"DTS4S1")+COUNTIF(AE$61:AE$65,"D")+COUNTIF(AE$61:AE$65,"DT")+COUNTIF(AE$61:AE$65,"DTS")+COUNTIF(AE$61:AE$65,"DTS1")+COUNTIF(AE$61:AE$65,"DTSDS")+COUNTIF(AE$61:AE$65,"DTSDS1")+COUNTIF(AE$61:AE$65,"DTS5S")+COUNTIF(AE$61:AE$65,"DTS5S1")+COUNTIF(AE$61:AE$65,"S")+COUNTIF(AE$61:AE$65,"DTS4S")+COUNTIF(AE$61:AE$65,"DTS4S1")</f>
        <v>4</v>
      </c>
      <c r="AF3" s="4">
        <f>COUNTIF(AF$15:AF$19,"D")+COUNTIF(AF$15:AF$19,"DT")+COUNTIF(AF$15:AF$19,"DTS1")+COUNTIF(AF$15:AF$19,"DTS")+COUNTIF(AF$15:AF$19,"DTSDS")+COUNTIF(AF$15:AF$19,"DTSDS1")+COUNTIF(AF$15:AF$19,"DTS5S")+COUNTIF(AF$15:AF$19,"DTS5S1")+COUNTIF(AF$15:AF$19,"S")+COUNTIF(AF$15:AF$19,"DTS4S")+COUNTIF(AF$15:AF$19,"DTS4S1")+COUNTIF(AF$32:AF$35,"D")+COUNTIF(AF$32:AF$35,"DT")+COUNTIF(AF$32:AF$35,"DTS")+COUNTIF(AF$32:AF$35,"DTS1")+COUNTIF(AF$32:AF$35,"DTSDS")+COUNTIF(AF$32:AF$35,"DTSDS1")+COUNTIF(AF$32:AF$35,"DTS5S")+COUNTIF(AF$32:AF$35,"DTS5S1")+COUNTIF(AF$32:AF$35,"S")+COUNTIF(AF$32:AF$35,"DTS4S")+COUNTIF(AF$32:AF$35,"DTS4S1")+COUNTIF(AF$46:AF$50,"D")+COUNTIF(AF$46:AF$50,"DT")+COUNTIF(AF$46:AF$50,"DTS")+COUNTIF(AF$46:AF$50,"DTS1")+COUNTIF(AF$46:AF$50,"DTSDS")+COUNTIF(AF$46:AF$50,"DTSDS1")+COUNTIF(AF$46:AF$50,"DTS5S")+COUNTIF(AF$46:AF$50,"DTS5S1")+COUNTIF(AF$46:AF$50,"S")+COUNTIF(AF$46:AF$50,"DTS4S")+COUNTIF(AF$46:AF$50,"DTS4S1")+COUNTIF(AF$61:AF$65,"D")+COUNTIF(AF$61:AF$65,"DT")+COUNTIF(AF$61:AF$65,"DTS")+COUNTIF(AF$61:AF$65,"DTS1")+COUNTIF(AF$61:AF$65,"DTSDS")+COUNTIF(AF$61:AF$65,"DTSDS1")+COUNTIF(AF$61:AF$65,"DTS5S")+COUNTIF(AF$61:AF$65,"DTS5S1")+COUNTIF(AF$61:AF$65,"S")+COUNTIF(AF$61:AF$65,"DTS4S")+COUNTIF(AF$61:AF$65,"DTS4S1")</f>
        <v>4</v>
      </c>
      <c r="AG3" s="4">
        <f>COUNTIF(AG$15:AG$19,"D")+COUNTIF(AG$15:AG$19,"DT")+COUNTIF(AG$15:AG$19,"DTS1")+COUNTIF(AG$15:AG$19,"DTS")+COUNTIF(AG$15:AG$19,"DTSDS")+COUNTIF(AG$15:AG$19,"DTSDS1")+COUNTIF(AG$15:AG$19,"DTS5S")+COUNTIF(AG$15:AG$19,"DTS5S1")+COUNTIF(AG$15:AG$19,"S")+COUNTIF(AG$15:AG$19,"DTS4S")+COUNTIF(AG$15:AG$19,"DTS4S1")+COUNTIF(AG$32:AG$35,"D")+COUNTIF(AG$32:AG$35,"DT")+COUNTIF(AG$32:AG$35,"DTS")+COUNTIF(AG$32:AG$35,"DTS1")+COUNTIF(AG$32:AG$35,"DTSDS")+COUNTIF(AG$32:AG$35,"DTSDS1")+COUNTIF(AG$32:AG$35,"DTS5S")+COUNTIF(AG$32:AG$35,"DTS5S1")+COUNTIF(AG$32:AG$35,"S")+COUNTIF(AG$32:AG$35,"DTS4S")+COUNTIF(AG$32:AG$35,"DTS4S1")+COUNTIF(AG$46:AG$50,"D")+COUNTIF(AG$46:AG$50,"DT")+COUNTIF(AG$46:AG$50,"DTS")+COUNTIF(AG$46:AG$50,"DTS1")+COUNTIF(AG$46:AG$50,"DTSDS")+COUNTIF(AG$46:AG$50,"DTSDS1")+COUNTIF(AG$46:AG$50,"DTS5S")+COUNTIF(AG$46:AG$50,"DTS5S1")+COUNTIF(AG$46:AG$50,"S")+COUNTIF(AG$46:AG$50,"DTS4S")+COUNTIF(AG$46:AG$50,"DTS4S1")+COUNTIF(AG$61:AG$65,"D")+COUNTIF(AG$61:AG$65,"DT")+COUNTIF(AG$61:AG$65,"DTS")+COUNTIF(AG$61:AG$65,"DTS1")+COUNTIF(AG$61:AG$65,"DTSDS")+COUNTIF(AG$61:AG$65,"DTSDS1")+COUNTIF(AG$61:AG$65,"DTS5S")+COUNTIF(AG$61:AG$65,"DTS5S1")+COUNTIF(AG$61:AG$65,"S")+COUNTIF(AG$61:AG$65,"DTS4S")+COUNTIF(AG$61:AG$65,"DTS4S1")</f>
        <v>8</v>
      </c>
      <c r="AH3" s="140">
        <f>COUNTIF(AH$15:AH$19,"D")+COUNTIF(AH$15:AH$19,"DT")+COUNTIF(AH$15:AH$19,"DTS1")+COUNTIF(AH$15:AH$19,"DTS")+COUNTIF(AH$15:AH$19,"DTSDS")+COUNTIF(AH$15:AH$19,"DTSDS1")+COUNTIF(AH$15:AH$19,"DTS5S")+COUNTIF(AH$15:AH$19,"DTS5S1")+COUNTIF(AH$15:AH$19,"S")+COUNTIF(AH$15:AH$19,"DTS4S")+COUNTIF(AH$15:AH$19,"DTS4S1")+COUNTIF(AH$32:AH$35,"D")+COUNTIF(AH$32:AH$35,"DT")+COUNTIF(AH$32:AH$35,"DTS")+COUNTIF(AH$32:AH$35,"DTS1")+COUNTIF(AH$32:AH$35,"DTSDS")+COUNTIF(AH$32:AH$35,"DTSDS1")+COUNTIF(AH$32:AH$35,"DTS5S")+COUNTIF(AH$32:AH$35,"DTS5S1")+COUNTIF(AH$32:AH$35,"S")+COUNTIF(AH$32:AH$35,"DTS4S")+COUNTIF(AH$32:AH$35,"DTS4S1")+COUNTIF(AH$46:AH$50,"D")+COUNTIF(AH$46:AH$50,"DT")+COUNTIF(AH$46:AH$50,"DTS")+COUNTIF(AH$46:AH$50,"DTS1")+COUNTIF(AH$46:AH$50,"DTSDS")+COUNTIF(AH$46:AH$50,"DTSDS1")+COUNTIF(AH$46:AH$50,"DTS5S")+COUNTIF(AH$46:AH$50,"DTS5S1")+COUNTIF(AH$46:AH$50,"S")+COUNTIF(AH$46:AH$50,"DTS4S")+COUNTIF(AH$46:AH$50,"DTS4S1")+COUNTIF(AH$61:AH$65,"D")+COUNTIF(AH$61:AH$65,"DT")+COUNTIF(AH$61:AH$65,"DTS")+COUNTIF(AH$61:AH$65,"DTS1")+COUNTIF(AH$61:AH$65,"DTSDS")+COUNTIF(AH$61:AH$65,"DTSDS1")+COUNTIF(AH$61:AH$65,"DTS5S")+COUNTIF(AH$61:AH$65,"DTS5S1")+COUNTIF(AH$61:AH$65,"S")+COUNTIF(AH$61:AH$65,"DTS4S")+COUNTIF(AH$61:AH$65,"DTS4S1")</f>
        <v>0</v>
      </c>
      <c r="AI3" s="12"/>
      <c r="AJ3" s="36"/>
      <c r="AK3" s="36"/>
      <c r="AL3" s="36"/>
      <c r="AM3" s="36"/>
      <c r="AN3" s="36"/>
      <c r="AO3" s="36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6"/>
      <c r="BB3" s="507"/>
      <c r="BC3" s="579"/>
      <c r="BD3" s="578"/>
      <c r="BE3" s="580"/>
      <c r="BF3" s="581"/>
      <c r="BG3" s="581"/>
      <c r="BH3" s="581"/>
      <c r="BI3" s="581"/>
      <c r="BJ3" s="581"/>
      <c r="BK3" s="582"/>
      <c r="BL3" s="578"/>
      <c r="BM3" s="578"/>
      <c r="BN3" s="578"/>
      <c r="BO3" s="578"/>
      <c r="BP3" s="578"/>
      <c r="BQ3" s="578"/>
      <c r="BR3" s="578"/>
      <c r="BS3" s="578"/>
      <c r="BT3" s="578"/>
      <c r="BU3" s="578"/>
    </row>
    <row r="4" spans="1:93" ht="17.100000000000001" customHeight="1" x14ac:dyDescent="0.25">
      <c r="A4" s="511"/>
      <c r="B4" s="578" t="s">
        <v>3</v>
      </c>
      <c r="C4" s="35">
        <v>8</v>
      </c>
      <c r="D4" s="1148">
        <f>COUNTIF(D$20:D$28,"D")+COUNTIF(D$20:D$28,"DT")+COUNTIF(D$20:D$28,"DTS")+COUNTIF(D$20:D$28,"DTS1")+COUNTIF(D$20:D$28,"DTSDS")+COUNTIF(D$20:D$28,"DTSDS1")+COUNTIF(D$20:D$28,"DTS5S")+COUNTIF(D$20:D$28,"DTS5S1")+COUNTIF(D$20:D$28,"S")+COUNTIF(D$20:D$28,"DTS4S")+COUNTIF(D$20:D$28,"DTS4S1")+COUNTIF(D$36:D$43,"D")+COUNTIF(D$36:D$43,"DT")+COUNTIF(D$36:D$43,"DTS")+COUNTIF(D$36:D$43,"DTS1")+COUNTIF(D$36:D$43,"DTSDS")+COUNTIF(D$36:D$43,"DTSDS1")+COUNTIF(D$36:D$43,"DTS5S")+COUNTIF(D$36:D$43,"DTS5S1")+COUNTIF(D$36:D$43,"S")+COUNTIF(D$36:D$43,"DTS4S")+COUNTIF(D$36:D$43,"DTS4S1")+COUNTIF(D$51:D$58,"D")+COUNTIF(D$51:D$58,"DT")+COUNTIF(D$51:D$58,"DTS")+COUNTIF(D$51:D$58,"DTS1")+COUNTIF(D$51:D$58,"DTSDS")+COUNTIF(D$51:D$58,"DTSDS1")+COUNTIF(D$51:D$58,"DTS5S")+COUNTIF(D$51:D$58,"DTS5S1")+COUNTIF(D$51:D$58,"S")+COUNTIF(D$51:D$58,"DTS4S")+COUNTIF(D$51:D$58,"DTS4S1")+COUNTIF(D$66:D$75,"D")+COUNTIF(D$66:D$75,"DT")+COUNTIF(D$66:D$75,"DTS")+COUNTIF(D$66:D$75,"DTS1")+COUNTIF(D$66:D$75,"DTSDS")+COUNTIF(D$66:D$75,"DTSDS1")+COUNTIF(D$66:D$75,"DTS5S")+COUNTIF(D$66:D$75,"DTS5S1")+COUNTIF(D$66:D$75,"S")+COUNTIF(D$66:D$75,"DTS4S")+COUNTIF(D$66:D$75,"DTS4S1")</f>
        <v>2</v>
      </c>
      <c r="E4" s="4">
        <f>COUNTIF(E$20:E$28,"D")+COUNTIF(E$20:E$28,"DT")+COUNTIF(E$20:E$28,"DTS")+COUNTIF(E$20:E$28,"DTS1")+COUNTIF(E$20:E$28,"DTSDS")+COUNTIF(E$20:E$28,"DTSDS1")+COUNTIF(E$20:E$28,"DTS5S")+COUNTIF(E$20:E$28,"DTS5S1")+COUNTIF(E$20:E$28,"S")+COUNTIF(E$20:E$28,"DTS4S")+COUNTIF(E$20:E$28,"DTS4S1")+COUNTIF(E$36:E$43,"D")+COUNTIF(E$36:E$43,"DT")+COUNTIF(E$36:E$43,"DTS")+COUNTIF(E$36:E$43,"DTS1")+COUNTIF(E$36:E$43,"DTSDS")+COUNTIF(E$36:E$43,"DTSDS1")+COUNTIF(E$36:E$43,"DTS5S")+COUNTIF(E$36:E$43,"DTS5S1")+COUNTIF(E$36:E$43,"S")+COUNTIF(E$36:E$43,"DTS4S")+COUNTIF(E$36:E$43,"DTS4S1")+COUNTIF(E$51:E$58,"D")+COUNTIF(E$51:E$58,"DT")+COUNTIF(E$51:E$58,"DTS")+COUNTIF(E$51:E$58,"DTS1")+COUNTIF(E$51:E$58,"DTSDS")+COUNTIF(E$51:E$58,"DTSDS1")+COUNTIF(E$51:E$58,"DTS5S")+COUNTIF(E$51:E$58,"DTS5S1")+COUNTIF(E$51:E$58,"S")+COUNTIF(E$51:E$58,"DTS4S")+COUNTIF(E$51:E$58,"DTS4S1")+COUNTIF(E$66:E$75,"D")+COUNTIF(E$66:E$75,"DT")+COUNTIF(E$66:E$75,"DTS")+COUNTIF(E$66:E$75,"DTS1")+COUNTIF(E$66:E$75,"DTSDS")+COUNTIF(E$66:E$75,"DTSDS1")+COUNTIF(E$66:E$75,"DTS5S")+COUNTIF(E$66:E$75,"DTS5S1")+COUNTIF(E$66:E$75,"S")+COUNTIF(E$66:E$75,"DTS4S")+COUNTIF(E$66:E$75,"DTS4S1")</f>
        <v>8</v>
      </c>
      <c r="F4" s="4">
        <f>COUNTIF(F$20:F$28,"D")+COUNTIF(F$20:F$28,"DT")+COUNTIF(F$20:F$28,"DTS")+COUNTIF(F$20:F$28,"DTS1")+COUNTIF(F$20:F$28,"DTSDS")+COUNTIF(F$20:F$28,"DTSDS1")+COUNTIF(F$20:F$28,"DTS5S")+COUNTIF(F$20:F$28,"DTS5S1")+COUNTIF(F$20:F$28,"S")+COUNTIF(F$20:F$28,"DTS4S")+COUNTIF(F$20:F$28,"DTS4S1")+COUNTIF(F$36:F$43,"D")+COUNTIF(F$36:F$43,"DT")+COUNTIF(F$36:F$43,"DTS")+COUNTIF(F$36:F$43,"DTS1")+COUNTIF(F$36:F$43,"DTSDS")+COUNTIF(F$36:F$43,"DTSDS1")+COUNTIF(F$36:F$43,"DTS5S")+COUNTIF(F$36:F$43,"DTS5S1")+COUNTIF(F$36:F$43,"S")+COUNTIF(F$36:F$43,"DTS4S")+COUNTIF(F$36:F$43,"DTS4S1")+COUNTIF(F$51:F$58,"D")+COUNTIF(F$51:F$58,"DT")+COUNTIF(F$51:F$58,"DTS")+COUNTIF(F$51:F$58,"DTS1")+COUNTIF(F$51:F$58,"DTSDS")+COUNTIF(F$51:F$58,"DTSDS1")+COUNTIF(F$51:F$58,"DTS5S")+COUNTIF(F$51:F$58,"DTS5S1")+COUNTIF(F$51:F$58,"S")+COUNTIF(F$51:F$58,"DTS4S")+COUNTIF(F$51:F$58,"DTS4S1")+COUNTIF(F$66:F$75,"D")+COUNTIF(F$66:F$75,"DT")+COUNTIF(F$66:F$75,"DTS")+COUNTIF(F$66:F$75,"DTS1")+COUNTIF(F$66:F$75,"DTSDS")+COUNTIF(F$66:F$75,"DTSDS1")+COUNTIF(F$66:F$75,"DTS5S")+COUNTIF(F$66:F$75,"DTS5S1")+COUNTIF(F$66:F$75,"S")+COUNTIF(F$66:F$75,"DTS4S")+COUNTIF(F$66:F$75,"DTS4S1")</f>
        <v>7</v>
      </c>
      <c r="G4" s="4">
        <f>COUNTIF(G$20:G$28,"D")+COUNTIF(G$20:G$28,"DT")+COUNTIF(G$20:G$28,"DTS")+COUNTIF(G$20:G$28,"DTS1")+COUNTIF(G$20:G$28,"DTSDS")+COUNTIF(G$20:G$28,"DTSDS1")+COUNTIF(G$20:G$28,"DTS5S")+COUNTIF(G$20:G$28,"DTS5S1")+COUNTIF(G$20:G$28,"S")+COUNTIF(G$20:G$28,"DTS4S")+COUNTIF(G$20:G$28,"DTS4S1")+COUNTIF(G$36:G$43,"D")+COUNTIF(G$36:G$43,"DT")+COUNTIF(G$36:G$43,"DTS")+COUNTIF(G$36:G$43,"DTS1")+COUNTIF(G$36:G$43,"DTSDS")+COUNTIF(G$36:G$43,"DTSDS1")+COUNTIF(G$36:G$43,"DTS5S")+COUNTIF(G$36:G$43,"DTS5S1")+COUNTIF(G$36:G$43,"S")+COUNTIF(G$36:G$43,"DTS4S")+COUNTIF(G$36:G$43,"DTS4S1")+COUNTIF(G$51:G$58,"D")+COUNTIF(G$51:G$58,"DT")+COUNTIF(G$51:G$58,"DTS")+COUNTIF(G$51:G$58,"DTS1")+COUNTIF(G$51:G$58,"DTSDS")+COUNTIF(G$51:G$58,"DTSDS1")+COUNTIF(G$51:G$58,"DTS5S")+COUNTIF(G$51:G$58,"DTS5S1")+COUNTIF(G$51:G$58,"S")+COUNTIF(G$51:G$58,"DTS4S")+COUNTIF(G$51:G$58,"DTS4S1")+COUNTIF(G$66:G$75,"D")+COUNTIF(G$66:G$75,"DT")+COUNTIF(G$66:G$75,"DTS")+COUNTIF(G$66:G$75,"DTS1")+COUNTIF(G$66:G$75,"DTSDS")+COUNTIF(G$66:G$75,"DTSDS1")+COUNTIF(G$66:G$75,"DTS5S")+COUNTIF(G$66:G$75,"DTS5S1")+COUNTIF(G$66:G$75,"S")+COUNTIF(G$66:G$75,"DTS4S")+COUNTIF(G$66:G$75,"DTS4S1")</f>
        <v>7</v>
      </c>
      <c r="H4" s="4">
        <f>COUNTIF(H$20:H$28,"D")+COUNTIF(H$20:H$28,"DT")+COUNTIF(H$20:H$28,"DTS")+COUNTIF(H$20:H$28,"DTS1")+COUNTIF(H$20:H$28,"DTSDS")+COUNTIF(H$20:H$28,"DTSDS1")+COUNTIF(H$20:H$28,"DTS5S")+COUNTIF(H$20:H$28,"DTS5S1")+COUNTIF(H$20:H$28,"S")+COUNTIF(H$20:H$28,"DTS4S")+COUNTIF(H$20:H$28,"DTS4S1")+COUNTIF(H$36:H$43,"D")+COUNTIF(H$36:H$43,"DT")+COUNTIF(H$36:H$43,"DTS")+COUNTIF(H$36:H$43,"DTS1")+COUNTIF(H$36:H$43,"DTSDS")+COUNTIF(H$36:H$43,"DTSDS1")+COUNTIF(H$36:H$43,"DTS5S")+COUNTIF(H$36:H$43,"DTS5S1")+COUNTIF(H$36:H$43,"S")+COUNTIF(H$36:H$43,"DTS4S")+COUNTIF(H$36:H$43,"DTS4S1")+COUNTIF(H$51:H$58,"D")+COUNTIF(H$51:H$58,"DT")+COUNTIF(H$51:H$58,"DTS")+COUNTIF(H$51:H$58,"DTS1")+COUNTIF(H$51:H$58,"DTSDS")+COUNTIF(H$51:H$58,"DTSDS1")+COUNTIF(H$51:H$58,"DTS5S")+COUNTIF(H$51:H$58,"DTS5S1")+COUNTIF(H$51:H$58,"S")+COUNTIF(H$51:H$58,"DTS4S")+COUNTIF(H$51:H$58,"DTS4S1")+COUNTIF(H$66:H$75,"D")+COUNTIF(H$66:H$75,"DT")+COUNTIF(H$66:H$75,"DTS")+COUNTIF(H$66:H$75,"DTS1")+COUNTIF(H$66:H$75,"DTSDS")+COUNTIF(H$66:H$75,"DTSDS1")+COUNTIF(H$66:H$75,"DTS5S")+COUNTIF(H$66:H$75,"DTS5S1")+COUNTIF(H$66:H$75,"S")+COUNTIF(H$66:H$75,"DTS4S")+COUNTIF(H$66:H$75,"DTS4S1")</f>
        <v>8</v>
      </c>
      <c r="I4" s="4">
        <f>COUNTIF(I$20:I$28,"D")+COUNTIF(I$20:I$28,"DT")+COUNTIF(I$20:I$28,"DTS")+COUNTIF(I$20:I$28,"DTS1")+COUNTIF(I$20:I$28,"DTSDS")+COUNTIF(I$20:I$28,"DTSDS1")+COUNTIF(I$20:I$28,"DTS5S")+COUNTIF(I$20:I$28,"DTS5S1")+COUNTIF(I$20:I$28,"S")+COUNTIF(I$20:I$28,"DTS4S")+COUNTIF(I$20:I$28,"DTS4S1")+COUNTIF(I$36:I$43,"D")+COUNTIF(I$36:I$43,"DT")+COUNTIF(I$36:I$43,"DTS")+COUNTIF(I$36:I$43,"DTS1")+COUNTIF(I$36:I$43,"DTSDS")+COUNTIF(I$36:I$43,"DTSDS1")+COUNTIF(I$36:I$43,"DTS5S")+COUNTIF(I$36:I$43,"DTS5S1")+COUNTIF(I$36:I$43,"S")+COUNTIF(I$36:I$43,"DTS4S")+COUNTIF(I$36:I$43,"DTS4S1")+COUNTIF(I$51:I$58,"D")+COUNTIF(I$51:I$58,"DT")+COUNTIF(I$51:I$58,"DTS")+COUNTIF(I$51:I$58,"DTS1")+COUNTIF(I$51:I$58,"DTSDS")+COUNTIF(I$51:I$58,"DTSDS1")+COUNTIF(I$51:I$58,"DTS5S")+COUNTIF(I$51:I$58,"DTS5S1")+COUNTIF(I$51:I$58,"S")+COUNTIF(I$51:I$58,"DTS4S")+COUNTIF(I$51:I$58,"DTS4S1")+COUNTIF(I$66:I$75,"D")+COUNTIF(I$66:I$75,"DT")+COUNTIF(I$66:I$75,"DTS")+COUNTIF(I$66:I$75,"DTS1")+COUNTIF(I$66:I$75,"DTSDS")+COUNTIF(I$66:I$75,"DTSDS1")+COUNTIF(I$66:I$75,"DTS5S")+COUNTIF(I$66:I$75,"DTS5S1")+COUNTIF(I$66:I$75,"S")+COUNTIF(I$66:I$75,"DTS4S")+COUNTIF(I$66:I$75,"DTS4S1")</f>
        <v>8</v>
      </c>
      <c r="J4" s="4">
        <f>COUNTIF(J$20:J$28,"D")+COUNTIF(J$20:J$28,"DT")+COUNTIF(J$20:J$28,"DTS")+COUNTIF(J$20:J$28,"DTS1")+COUNTIF(J$20:J$28,"DTSDS")+COUNTIF(J$20:J$28,"DTSDS1")+COUNTIF(J$20:J$28,"DTS5S")+COUNTIF(J$20:J$28,"DTS5S1")+COUNTIF(J$20:J$28,"S")+COUNTIF(J$20:J$28,"DTS4S")+COUNTIF(J$20:J$28,"DTS4S1")+COUNTIF(J$36:J$43,"D")+COUNTIF(J$36:J$43,"DT")+COUNTIF(J$36:J$43,"DTS")+COUNTIF(J$36:J$43,"DTS1")+COUNTIF(J$36:J$43,"DTSDS")+COUNTIF(J$36:J$43,"DTSDS1")+COUNTIF(J$36:J$43,"DTS5S")+COUNTIF(J$36:J$43,"DTS5S1")+COUNTIF(J$36:J$43,"S")+COUNTIF(J$36:J$43,"DTS4S")+COUNTIF(J$36:J$43,"DTS4S1")+COUNTIF(J$51:J$58,"D")+COUNTIF(J$51:J$58,"DT")+COUNTIF(J$51:J$58,"DTS")+COUNTIF(J$51:J$58,"DTS1")+COUNTIF(J$51:J$58,"DTSDS")+COUNTIF(J$51:J$58,"DTSDS1")+COUNTIF(J$51:J$58,"DTS5S")+COUNTIF(J$51:J$58,"DTS5S1")+COUNTIF(J$51:J$58,"S")+COUNTIF(J$51:J$58,"DTS4S")+COUNTIF(J$51:J$58,"DTS4S1")+COUNTIF(J$66:J$75,"D")+COUNTIF(J$66:J$75,"DT")+COUNTIF(J$66:J$75,"DTS")+COUNTIF(J$66:J$75,"DTS1")+COUNTIF(J$66:J$75,"DTSDS")+COUNTIF(J$66:J$75,"DTSDS1")+COUNTIF(J$66:J$75,"DTS5S")+COUNTIF(J$66:J$75,"DTS5S1")+COUNTIF(J$66:J$75,"S")+COUNTIF(J$66:J$75,"DTS4S")+COUNTIF(J$66:J$75,"DTS4S1")</f>
        <v>7</v>
      </c>
      <c r="K4" s="4">
        <f>COUNTIF(K$20:K$28,"D")+COUNTIF(K$20:K$28,"DT")+COUNTIF(K$20:K$28,"DTS")+COUNTIF(K$20:K$28,"DTS1")+COUNTIF(K$20:K$28,"DTSDS")+COUNTIF(K$20:K$28,"DTSDS1")+COUNTIF(K$20:K$28,"DTS5S")+COUNTIF(K$20:K$28,"DTS5S1")+COUNTIF(K$20:K$28,"S")+COUNTIF(K$20:K$28,"DTS4S")+COUNTIF(K$20:K$28,"DTS4S1")+COUNTIF(K$36:K$43,"D")+COUNTIF(K$36:K$43,"DT")+COUNTIF(K$36:K$43,"DTS")+COUNTIF(K$36:K$43,"DTS1")+COUNTIF(K$36:K$43,"DTSDS")+COUNTIF(K$36:K$43,"DTSDS1")+COUNTIF(K$36:K$43,"DTS5S")+COUNTIF(K$36:K$43,"DTS5S1")+COUNTIF(K$36:K$43,"S")+COUNTIF(K$36:K$43,"DTS4S")+COUNTIF(K$36:K$43,"DTS4S1")+COUNTIF(K$51:K$58,"D")+COUNTIF(K$51:K$58,"DT")+COUNTIF(K$51:K$58,"DTS")+COUNTIF(K$51:K$58,"DTS1")+COUNTIF(K$51:K$58,"DTSDS")+COUNTIF(K$51:K$58,"DTSDS1")+COUNTIF(K$51:K$58,"DTS5S")+COUNTIF(K$51:K$58,"DTS5S1")+COUNTIF(K$51:K$58,"S")+COUNTIF(K$51:K$58,"DTS4S")+COUNTIF(K$51:K$58,"DTS4S1")+COUNTIF(K$66:K$75,"D")+COUNTIF(K$66:K$75,"DT")+COUNTIF(K$66:K$75,"DTS")+COUNTIF(K$66:K$75,"DTS1")+COUNTIF(K$66:K$75,"DTSDS")+COUNTIF(K$66:K$75,"DTSDS1")+COUNTIF(K$66:K$75,"DTS5S")+COUNTIF(K$66:K$75,"DTS5S1")+COUNTIF(K$66:K$75,"S")+COUNTIF(K$66:K$75,"DTS4S")+COUNTIF(K$66:K$75,"DTS4S1")</f>
        <v>8</v>
      </c>
      <c r="L4" s="4">
        <f>COUNTIF(L$20:L$28,"D")+COUNTIF(L$20:L$28,"DT")+COUNTIF(L$20:L$28,"DTS")+COUNTIF(L$20:L$28,"DTS1")+COUNTIF(L$20:L$28,"DTSDS")+COUNTIF(L$20:L$28,"DTSDS1")+COUNTIF(L$20:L$28,"DTS5S")+COUNTIF(L$20:L$28,"DTS5S1")+COUNTIF(L$20:L$28,"S")+COUNTIF(L$20:L$28,"DTS4S")+COUNTIF(L$20:L$28,"DTS4S1")+COUNTIF(L$36:L$43,"D")+COUNTIF(L$36:L$43,"DT")+COUNTIF(L$36:L$43,"DTS")+COUNTIF(L$36:L$43,"DTS1")+COUNTIF(L$36:L$43,"DTSDS")+COUNTIF(L$36:L$43,"DTSDS1")+COUNTIF(L$36:L$43,"DTS5S")+COUNTIF(L$36:L$43,"DTS5S1")+COUNTIF(L$36:L$43,"S")+COUNTIF(L$36:L$43,"DTS4S")+COUNTIF(L$36:L$43,"DTS4S1")+COUNTIF(L$51:L$58,"D")+COUNTIF(L$51:L$58,"DT")+COUNTIF(L$51:L$58,"DTS")+COUNTIF(L$51:L$58,"DTS1")+COUNTIF(L$51:L$58,"DTSDS")+COUNTIF(L$51:L$58,"DTSDS1")+COUNTIF(L$51:L$58,"DTS5S")+COUNTIF(L$51:L$58,"DTS5S1")+COUNTIF(L$51:L$58,"S")+COUNTIF(L$51:L$58,"DTS4S")+COUNTIF(L$51:L$58,"DTS4S1")+COUNTIF(L$66:L$75,"D")+COUNTIF(L$66:L$75,"DT")+COUNTIF(L$66:L$75,"DTS")+COUNTIF(L$66:L$75,"DTS1")+COUNTIF(L$66:L$75,"DTSDS")+COUNTIF(L$66:L$75,"DTSDS1")+COUNTIF(L$66:L$75,"DTS5S")+COUNTIF(L$66:L$75,"DTS5S1")+COUNTIF(L$66:L$75,"S")+COUNTIF(L$66:L$75,"DTS4S")+COUNTIF(L$66:L$75,"DTS4S1")</f>
        <v>8</v>
      </c>
      <c r="M4" s="4">
        <f>COUNTIF(M$20:M$28,"D")+COUNTIF(M$20:M$28,"DT")+COUNTIF(M$20:M$28,"DTS")+COUNTIF(M$20:M$28,"DTS1")+COUNTIF(M$20:M$28,"DTSDS")+COUNTIF(M$20:M$28,"DTSDS1")+COUNTIF(M$20:M$28,"DTS5S")+COUNTIF(M$20:M$28,"DTS5S1")+COUNTIF(M$20:M$28,"S")+COUNTIF(M$20:M$28,"DTS4S")+COUNTIF(M$20:M$28,"DTS4S1")+COUNTIF(M$36:M$43,"D")+COUNTIF(M$36:M$43,"DT")+COUNTIF(M$36:M$43,"DTS")+COUNTIF(M$36:M$43,"DTS1")+COUNTIF(M$36:M$43,"DTSDS")+COUNTIF(M$36:M$43,"DTSDS1")+COUNTIF(M$36:M$43,"DTS5S")+COUNTIF(M$36:M$43,"DTS5S1")+COUNTIF(M$36:M$43,"S")+COUNTIF(M$36:M$43,"DTS4S")+COUNTIF(M$36:M$43,"DTS4S1")+COUNTIF(M$51:M$58,"D")+COUNTIF(M$51:M$58,"DT")+COUNTIF(M$51:M$58,"DTS")+COUNTIF(M$51:M$58,"DTS1")+COUNTIF(M$51:M$58,"DTSDS")+COUNTIF(M$51:M$58,"DTSDS1")+COUNTIF(M$51:M$58,"DTS5S")+COUNTIF(M$51:M$58,"DTS5S1")+COUNTIF(M$51:M$58,"S")+COUNTIF(M$51:M$58,"DTS4S")+COUNTIF(M$51:M$58,"DTS4S1")+COUNTIF(M$66:M$75,"D")+COUNTIF(M$66:M$75,"DT")+COUNTIF(M$66:M$75,"DTS")+COUNTIF(M$66:M$75,"DTS1")+COUNTIF(M$66:M$75,"DTSDS")+COUNTIF(M$66:M$75,"DTSDS1")+COUNTIF(M$66:M$75,"DTS5S")+COUNTIF(M$66:M$75,"DTS5S1")+COUNTIF(M$66:M$75,"S")+COUNTIF(M$66:M$75,"DTS4S")+COUNTIF(M$66:M$75,"DTS4S1")</f>
        <v>8</v>
      </c>
      <c r="N4" s="4">
        <f>COUNTIF(N$20:N$28,"D")+COUNTIF(N$20:N$28,"DT")+COUNTIF(N$20:N$28,"DTS")+COUNTIF(N$20:N$28,"DTS1")+COUNTIF(N$20:N$28,"DTSDS")+COUNTIF(N$20:N$28,"DTSDS1")+COUNTIF(N$20:N$28,"DTS5S")+COUNTIF(N$20:N$28,"DTS5S1")+COUNTIF(N$20:N$28,"S")+COUNTIF(N$20:N$28,"DTS4S")+COUNTIF(N$20:N$28,"DTS4S1")+COUNTIF(N$36:N$43,"D")+COUNTIF(N$36:N$43,"DT")+COUNTIF(N$36:N$43,"DTS")+COUNTIF(N$36:N$43,"DTS1")+COUNTIF(N$36:N$43,"DTSDS")+COUNTIF(N$36:N$43,"DTSDS1")+COUNTIF(N$36:N$43,"DTS5S")+COUNTIF(N$36:N$43,"DTS5S1")+COUNTIF(N$36:N$43,"S")+COUNTIF(N$36:N$43,"DTS4S")+COUNTIF(N$36:N$43,"DTS4S1")+COUNTIF(N$51:N$58,"D")+COUNTIF(N$51:N$58,"DT")+COUNTIF(N$51:N$58,"DTS")+COUNTIF(N$51:N$58,"DTS1")+COUNTIF(N$51:N$58,"DTSDS")+COUNTIF(N$51:N$58,"DTSDS1")+COUNTIF(N$51:N$58,"DTS5S")+COUNTIF(N$51:N$58,"DTS5S1")+COUNTIF(N$51:N$58,"S")+COUNTIF(N$51:N$58,"DTS4S")+COUNTIF(N$51:N$58,"DTS4S1")+COUNTIF(N$66:N$75,"D")+COUNTIF(N$66:N$75,"DT")+COUNTIF(N$66:N$75,"DTS")+COUNTIF(N$66:N$75,"DTS1")+COUNTIF(N$66:N$75,"DTSDS")+COUNTIF(N$66:N$75,"DTSDS1")+COUNTIF(N$66:N$75,"DTS5S")+COUNTIF(N$66:N$75,"DTS5S1")+COUNTIF(N$66:N$75,"S")+COUNTIF(N$66:N$75,"DTS4S")+COUNTIF(N$66:N$75,"DTS4S1")</f>
        <v>7</v>
      </c>
      <c r="O4" s="4">
        <f>COUNTIF(O$20:O$28,"D")+COUNTIF(O$20:O$28,"DT")+COUNTIF(O$20:O$28,"DTS")+COUNTIF(O$20:O$28,"DTS1")+COUNTIF(O$20:O$28,"DTSDS")+COUNTIF(O$20:O$28,"DTSDS1")+COUNTIF(O$20:O$28,"DTS5S")+COUNTIF(O$20:O$28,"DTS5S1")+COUNTIF(O$20:O$28,"S")+COUNTIF(O$20:O$28,"DTS4S")+COUNTIF(O$20:O$28,"DTS4S1")+COUNTIF(O$36:O$43,"D")+COUNTIF(O$36:O$43,"DT")+COUNTIF(O$36:O$43,"DTS")+COUNTIF(O$36:O$43,"DTS1")+COUNTIF(O$36:O$43,"DTSDS")+COUNTIF(O$36:O$43,"DTSDS1")+COUNTIF(O$36:O$43,"DTS5S")+COUNTIF(O$36:O$43,"DTS5S1")+COUNTIF(O$36:O$43,"S")+COUNTIF(O$36:O$43,"DTS4S")+COUNTIF(O$36:O$43,"DTS4S1")+COUNTIF(O$51:O$58,"D")+COUNTIF(O$51:O$58,"DT")+COUNTIF(O$51:O$58,"DTS")+COUNTIF(O$51:O$58,"DTS1")+COUNTIF(O$51:O$58,"DTSDS")+COUNTIF(O$51:O$58,"DTSDS1")+COUNTIF(O$51:O$58,"DTS5S")+COUNTIF(O$51:O$58,"DTS5S1")+COUNTIF(O$51:O$58,"S")+COUNTIF(O$51:O$58,"DTS4S")+COUNTIF(O$51:O$58,"DTS4S1")+COUNTIF(O$66:O$75,"D")+COUNTIF(O$66:O$75,"DT")+COUNTIF(O$66:O$75,"DTS")+COUNTIF(O$66:O$75,"DTS1")+COUNTIF(O$66:O$75,"DTSDS")+COUNTIF(O$66:O$75,"DTSDS1")+COUNTIF(O$66:O$75,"DTS5S")+COUNTIF(O$66:O$75,"DTS5S1")+COUNTIF(O$66:O$75,"S")+COUNTIF(O$66:O$75,"DTS4S")+COUNTIF(O$66:O$75,"DTS4S1")</f>
        <v>8</v>
      </c>
      <c r="P4" s="4">
        <f>COUNTIF(P$20:P$28,"D")+COUNTIF(P$20:P$28,"DT")+COUNTIF(P$20:P$28,"DTS")+COUNTIF(P$20:P$28,"DTS1")+COUNTIF(P$20:P$28,"DTSDS")+COUNTIF(P$20:P$28,"DTSDS1")+COUNTIF(P$20:P$28,"DTS5S")+COUNTIF(P$20:P$28,"DTS5S1")+COUNTIF(P$20:P$28,"S")+COUNTIF(P$20:P$28,"DTS4S")+COUNTIF(P$20:P$28,"DTS4S1")+COUNTIF(P$36:P$43,"D")+COUNTIF(P$36:P$43,"DT")+COUNTIF(P$36:P$43,"DTS")+COUNTIF(P$36:P$43,"DTS1")+COUNTIF(P$36:P$43,"DTSDS")+COUNTIF(P$36:P$43,"DTSDS1")+COUNTIF(P$36:P$43,"DTS5S")+COUNTIF(P$36:P$43,"DTS5S1")+COUNTIF(P$36:P$43,"S")+COUNTIF(P$36:P$43,"DTS4S")+COUNTIF(P$36:P$43,"DTS4S1")+COUNTIF(P$51:P$58,"D")+COUNTIF(P$51:P$58,"DT")+COUNTIF(P$51:P$58,"DTS")+COUNTIF(P$51:P$58,"DTS1")+COUNTIF(P$51:P$58,"DTSDS")+COUNTIF(P$51:P$58,"DTSDS1")+COUNTIF(P$51:P$58,"DTS5S")+COUNTIF(P$51:P$58,"DTS5S1")+COUNTIF(P$51:P$58,"S")+COUNTIF(P$51:P$58,"DTS4S")+COUNTIF(P$51:P$58,"DTS4S1")+COUNTIF(P$66:P$75,"D")+COUNTIF(P$66:P$75,"DT")+COUNTIF(P$66:P$75,"DTS")+COUNTIF(P$66:P$75,"DTS1")+COUNTIF(P$66:P$75,"DTSDS")+COUNTIF(P$66:P$75,"DTSDS1")+COUNTIF(P$66:P$75,"DTS5S")+COUNTIF(P$66:P$75,"DTS5S1")+COUNTIF(P$66:P$75,"S")+COUNTIF(P$66:P$75,"DTS4S")+COUNTIF(P$66:P$75,"DTS4S1")</f>
        <v>8</v>
      </c>
      <c r="Q4" s="4">
        <f>COUNTIF(Q$20:Q$28,"D")+COUNTIF(Q$20:Q$28,"DT")+COUNTIF(Q$20:Q$28,"DTS")+COUNTIF(Q$20:Q$28,"DTS1")+COUNTIF(Q$20:Q$28,"DTSDS")+COUNTIF(Q$20:Q$28,"DTSDS1")+COUNTIF(Q$20:Q$28,"DTS5S")+COUNTIF(Q$20:Q$28,"DTS5S1")+COUNTIF(Q$20:Q$28,"S")+COUNTIF(Q$20:Q$28,"DTS4S")+COUNTIF(Q$20:Q$28,"DTS4S1")+COUNTIF(Q$36:Q$43,"D")+COUNTIF(Q$36:Q$43,"DT")+COUNTIF(Q$36:Q$43,"DTS")+COUNTIF(Q$36:Q$43,"DTS1")+COUNTIF(Q$36:Q$43,"DTSDS")+COUNTIF(Q$36:Q$43,"DTSDS1")+COUNTIF(Q$36:Q$43,"DTS5S")+COUNTIF(Q$36:Q$43,"DTS5S1")+COUNTIF(Q$36:Q$43,"S")+COUNTIF(Q$36:Q$43,"DTS4S")+COUNTIF(Q$36:Q$43,"DTS4S1")+COUNTIF(Q$51:Q$58,"D")+COUNTIF(Q$51:Q$58,"DT")+COUNTIF(Q$51:Q$58,"DTS")+COUNTIF(Q$51:Q$58,"DTS1")+COUNTIF(Q$51:Q$58,"DTSDS")+COUNTIF(Q$51:Q$58,"DTSDS1")+COUNTIF(Q$51:Q$58,"DTS5S")+COUNTIF(Q$51:Q$58,"DTS5S1")+COUNTIF(Q$51:Q$58,"S")+COUNTIF(Q$51:Q$58,"DTS4S")+COUNTIF(Q$51:Q$58,"DTS4S1")+COUNTIF(Q$66:Q$75,"D")+COUNTIF(Q$66:Q$75,"DT")+COUNTIF(Q$66:Q$75,"DTS")+COUNTIF(Q$66:Q$75,"DTS1")+COUNTIF(Q$66:Q$75,"DTSDS")+COUNTIF(Q$66:Q$75,"DTSDS1")+COUNTIF(Q$66:Q$75,"DTS5S")+COUNTIF(Q$66:Q$75,"DTS5S1")+COUNTIF(Q$66:Q$75,"S")+COUNTIF(Q$66:Q$75,"DTS4S")+COUNTIF(Q$66:Q$75,"DTS4S1")</f>
        <v>7</v>
      </c>
      <c r="R4" s="1324">
        <f>COUNTIF(R$20:R$28,"D")+COUNTIF(R$20:R$28,"DT")+COUNTIF(R$20:R$28,"DTS")+COUNTIF(R$20:R$28,"DTS1")+COUNTIF(R$20:R$28,"DTSDS")+COUNTIF(R$20:R$28,"DTSDS1")+COUNTIF(R$20:R$28,"DTS5S")+COUNTIF(R$20:R$28,"DTS5S1")+COUNTIF(R$20:R$28,"S")+COUNTIF(R$20:R$28,"DTS4S")+COUNTIF(R$20:R$28,"DTS4S1")+COUNTIF(R$36:R$43,"D")+COUNTIF(R$36:R$43,"DT")+COUNTIF(R$36:R$43,"DTS")+COUNTIF(R$36:R$43,"DTS1")+COUNTIF(R$36:R$43,"DTSDS")+COUNTIF(R$36:R$43,"DTSDS1")+COUNTIF(R$36:R$43,"DTS5S")+COUNTIF(R$36:R$43,"DTS5S1")+COUNTIF(R$36:R$43,"S")+COUNTIF(R$36:R$43,"DTS4S")+COUNTIF(R$36:R$43,"DTS4S1")+COUNTIF(R$51:R$58,"D")+COUNTIF(R$51:R$58,"DT")+COUNTIF(R$51:R$58,"DTS")+COUNTIF(R$51:R$58,"DTS1")+COUNTIF(R$51:R$58,"DTSDS")+COUNTIF(R$51:R$58,"DTSDS1")+COUNTIF(R$51:R$58,"DTS5S")+COUNTIF(R$51:R$58,"DTS5S1")+COUNTIF(R$51:R$58,"S")+COUNTIF(R$51:R$58,"DTS4S")+COUNTIF(R$51:R$58,"DTS4S1")+COUNTIF(R$66:R$75,"D")+COUNTIF(R$66:R$75,"DT")+COUNTIF(R$66:R$75,"DTS")+COUNTIF(R$66:R$75,"DTS1")+COUNTIF(R$66:R$75,"DTSDS")+COUNTIF(R$66:R$75,"DTSDS1")+COUNTIF(R$66:R$75,"DTS5S")+COUNTIF(R$66:R$75,"DTS5S1")+COUNTIF(R$66:R$75,"S")+COUNTIF(R$66:R$75,"DTS4S")+COUNTIF(R$66:R$75,"DTS4S1")</f>
        <v>7</v>
      </c>
      <c r="S4" s="1299">
        <f>COUNTIF(S$20:S$28,"D")+COUNTIF(S$20:S$28,"DT")+COUNTIF(S$20:S$28,"DTS")+COUNTIF(S$20:S$28,"DTS1")+COUNTIF(S$20:S$28,"DTSDS")+COUNTIF(S$20:S$28,"DTSDS1")+COUNTIF(S$20:S$28,"DTS5S")+COUNTIF(S$20:S$28,"DTS5S1")+COUNTIF(S$20:S$28,"S")+COUNTIF(S$20:S$28,"DTS4S")+COUNTIF(S$20:S$28,"DTS4S1")+COUNTIF(S$36:S$43,"D")+COUNTIF(S$36:S$43,"DT")+COUNTIF(S$36:S$43,"DTS")+COUNTIF(S$36:S$43,"DTS1")+COUNTIF(S$36:S$43,"DTSDS")+COUNTIF(S$36:S$43,"DTSDS1")+COUNTIF(S$36:S$43,"DTS5S")+COUNTIF(S$36:S$43,"DTS5S1")+COUNTIF(S$36:S$43,"S")+COUNTIF(S$36:S$43,"DTS4S")+COUNTIF(S$36:S$43,"DTS4S1")+COUNTIF(S$51:S$58,"D")+COUNTIF(S$51:S$58,"DT")+COUNTIF(S$51:S$58,"DTS")+COUNTIF(S$51:S$58,"DTS1")+COUNTIF(S$51:S$58,"DTSDS")+COUNTIF(S$51:S$58,"DTSDS1")+COUNTIF(S$51:S$58,"DTS5S")+COUNTIF(S$51:S$58,"DTS5S1")+COUNTIF(S$51:S$58,"S")+COUNTIF(S$51:S$58,"DTS4S")+COUNTIF(S$51:S$58,"DTS4S1")+COUNTIF(S$66:S$75,"D")+COUNTIF(S$66:S$75,"DT")+COUNTIF(S$66:S$75,"DTS")+COUNTIF(S$66:S$75,"DTS1")+COUNTIF(S$66:S$75,"DTSDS")+COUNTIF(S$66:S$75,"DTSDS1")+COUNTIF(S$66:S$75,"DTS5S")+COUNTIF(S$66:S$75,"DTS5S1")+COUNTIF(S$66:S$75,"S")+COUNTIF(S$66:S$75,"DTS4S")+COUNTIF(S$66:S$75,"DTS4S1")</f>
        <v>8</v>
      </c>
      <c r="T4" s="4">
        <f>COUNTIF(T$20:T$28,"D")+COUNTIF(T$20:T$28,"DT")+COUNTIF(T$20:T$28,"DTS")+COUNTIF(T$20:T$28,"DTS1")+COUNTIF(T$20:T$28,"DTSDS")+COUNTIF(T$20:T$28,"DTSDS1")+COUNTIF(T$20:T$28,"DTS5S")+COUNTIF(T$20:T$28,"DTS5S1")+COUNTIF(T$20:T$28,"S")+COUNTIF(T$20:T$28,"DTS4S")+COUNTIF(T$20:T$28,"DTS4S1")+COUNTIF(T$36:T$43,"D")+COUNTIF(T$36:T$43,"DT")+COUNTIF(T$36:T$43,"DTS")+COUNTIF(T$36:T$43,"DTS1")+COUNTIF(T$36:T$43,"DTSDS")+COUNTIF(T$36:T$43,"DTSDS1")+COUNTIF(T$36:T$43,"DTS5S")+COUNTIF(T$36:T$43,"DTS5S1")+COUNTIF(T$36:T$43,"S")+COUNTIF(T$36:T$43,"DTS4S")+COUNTIF(T$36:T$43,"DTS4S1")+COUNTIF(T$51:T$58,"D")+COUNTIF(T$51:T$58,"DT")+COUNTIF(T$51:T$58,"DTS")+COUNTIF(T$51:T$58,"DTS1")+COUNTIF(T$51:T$58,"DTSDS")+COUNTIF(T$51:T$58,"DTSDS1")+COUNTIF(T$51:T$58,"DTS5S")+COUNTIF(T$51:T$58,"DTS5S1")+COUNTIF(T$51:T$58,"S")+COUNTIF(T$51:T$58,"DTS4S")+COUNTIF(T$51:T$58,"DTS4S1")+COUNTIF(T$66:T$75,"D")+COUNTIF(T$66:T$75,"DT")+COUNTIF(T$66:T$75,"DTS")+COUNTIF(T$66:T$75,"DTS1")+COUNTIF(T$66:T$75,"DTSDS")+COUNTIF(T$66:T$75,"DTSDS1")+COUNTIF(T$66:T$75,"DTS5S")+COUNTIF(T$66:T$75,"DTS5S1")+COUNTIF(T$66:T$75,"S")+COUNTIF(T$66:T$75,"DTS4S")+COUNTIF(T$66:T$75,"DTS4S1")</f>
        <v>8</v>
      </c>
      <c r="U4" s="4">
        <f>COUNTIF(U$20:U$28,"D")+COUNTIF(U$20:U$28,"DT")+COUNTIF(U$20:U$28,"DTS")+COUNTIF(U$20:U$28,"DTS1")+COUNTIF(U$20:U$28,"DTSDS")+COUNTIF(U$20:U$28,"DTSDS1")+COUNTIF(U$20:U$28,"DTS5S")+COUNTIF(U$20:U$28,"DTS5S1")+COUNTIF(U$20:U$28,"S")+COUNTIF(U$20:U$28,"DTS4S")+COUNTIF(U$20:U$28,"DTS4S1")+COUNTIF(U$36:U$43,"D")+COUNTIF(U$36:U$43,"DT")+COUNTIF(U$36:U$43,"DTS")+COUNTIF(U$36:U$43,"DTS1")+COUNTIF(U$36:U$43,"DTSDS")+COUNTIF(U$36:U$43,"DTSDS1")+COUNTIF(U$36:U$43,"DTS5S")+COUNTIF(U$36:U$43,"DTS5S1")+COUNTIF(U$36:U$43,"S")+COUNTIF(U$36:U$43,"DTS4S")+COUNTIF(U$36:U$43,"DTS4S1")+COUNTIF(U$51:U$58,"D")+COUNTIF(U$51:U$58,"DT")+COUNTIF(U$51:U$58,"DTS")+COUNTIF(U$51:U$58,"DTS1")+COUNTIF(U$51:U$58,"DTSDS")+COUNTIF(U$51:U$58,"DTSDS1")+COUNTIF(U$51:U$58,"DTS5S")+COUNTIF(U$51:U$58,"DTS5S1")+COUNTIF(U$51:U$58,"S")+COUNTIF(U$51:U$58,"DTS4S")+COUNTIF(U$51:U$58,"DTS4S1")+COUNTIF(U$66:U$75,"D")+COUNTIF(U$66:U$75,"DT")+COUNTIF(U$66:U$75,"DTS")+COUNTIF(U$66:U$75,"DTS1")+COUNTIF(U$66:U$75,"DTSDS")+COUNTIF(U$66:U$75,"DTSDS1")+COUNTIF(U$66:U$75,"DTS5S")+COUNTIF(U$66:U$75,"DTS5S1")+COUNTIF(U$66:U$75,"S")+COUNTIF(U$66:U$75,"DTS4S")+COUNTIF(U$66:U$75,"DTS4S1")</f>
        <v>1</v>
      </c>
      <c r="V4" s="4">
        <f>COUNTIF(V$20:V$28,"D")+COUNTIF(V$20:V$28,"DT")+COUNTIF(V$20:V$28,"DTS")+COUNTIF(V$20:V$28,"DTS1")+COUNTIF(V$20:V$28,"DTSDS")+COUNTIF(V$20:V$28,"DTSDS1")+COUNTIF(V$20:V$28,"DTS5S")+COUNTIF(V$20:V$28,"DTS5S1")+COUNTIF(V$20:V$28,"S")+COUNTIF(V$20:V$28,"DTS4S")+COUNTIF(V$20:V$28,"DTS4S1")+COUNTIF(V$36:V$43,"D")+COUNTIF(V$36:V$43,"DT")+COUNTIF(V$36:V$43,"DTS")+COUNTIF(V$36:V$43,"DTS1")+COUNTIF(V$36:V$43,"DTSDS")+COUNTIF(V$36:V$43,"DTSDS1")+COUNTIF(V$36:V$43,"DTS5S")+COUNTIF(V$36:V$43,"DTS5S1")+COUNTIF(V$36:V$43,"S")+COUNTIF(V$36:V$43,"DTS4S")+COUNTIF(V$36:V$43,"DTS4S1")+COUNTIF(V$51:V$58,"D")+COUNTIF(V$51:V$58,"DT")+COUNTIF(V$51:V$58,"DTS")+COUNTIF(V$51:V$58,"DTS1")+COUNTIF(V$51:V$58,"DTSDS")+COUNTIF(V$51:V$58,"DTSDS1")+COUNTIF(V$51:V$58,"DTS5S")+COUNTIF(V$51:V$58,"DTS5S1")+COUNTIF(V$51:V$58,"S")+COUNTIF(V$51:V$58,"DTS4S")+COUNTIF(V$51:V$58,"DTS4S1")+COUNTIF(V$66:V$75,"D")+COUNTIF(V$66:V$75,"DT")+COUNTIF(V$66:V$75,"DTS")+COUNTIF(V$66:V$75,"DTS1")+COUNTIF(V$66:V$75,"DTSDS")+COUNTIF(V$66:V$75,"DTSDS1")+COUNTIF(V$66:V$75,"DTS5S")+COUNTIF(V$66:V$75,"DTS5S1")+COUNTIF(V$66:V$75,"S")+COUNTIF(V$66:V$75,"DTS4S")+COUNTIF(V$66:V$75,"DTS4S1")</f>
        <v>8</v>
      </c>
      <c r="W4" s="4">
        <f>COUNTIF(W$20:W$28,"D")+COUNTIF(W$20:W$28,"DT")+COUNTIF(W$20:W$28,"DTS")+COUNTIF(W$20:W$28,"DTS1")+COUNTIF(W$20:W$28,"DTSDS")+COUNTIF(W$20:W$28,"DTSDS1")+COUNTIF(W$20:W$28,"DTS5S")+COUNTIF(W$20:W$28,"DTS5S1")+COUNTIF(W$20:W$28,"S")+COUNTIF(W$20:W$28,"DTS4S")+COUNTIF(W$20:W$28,"DTS4S1")+COUNTIF(W$36:W$43,"D")+COUNTIF(W$36:W$43,"DT")+COUNTIF(W$36:W$43,"DTS")+COUNTIF(W$36:W$43,"DTS1")+COUNTIF(W$36:W$43,"DTSDS")+COUNTIF(W$36:W$43,"DTSDS1")+COUNTIF(W$36:W$43,"DTS5S")+COUNTIF(W$36:W$43,"DTS5S1")+COUNTIF(W$36:W$43,"S")+COUNTIF(W$36:W$43,"DTS4S")+COUNTIF(W$36:W$43,"DTS4S1")+COUNTIF(W$51:W$58,"D")+COUNTIF(W$51:W$58,"DT")+COUNTIF(W$51:W$58,"DTS")+COUNTIF(W$51:W$58,"DTS1")+COUNTIF(W$51:W$58,"DTSDS")+COUNTIF(W$51:W$58,"DTSDS1")+COUNTIF(W$51:W$58,"DTS5S")+COUNTIF(W$51:W$58,"DTS5S1")+COUNTIF(W$51:W$58,"S")+COUNTIF(W$51:W$58,"DTS4S")+COUNTIF(W$51:W$58,"DTS4S1")+COUNTIF(W$66:W$75,"D")+COUNTIF(W$66:W$75,"DT")+COUNTIF(W$66:W$75,"DTS")+COUNTIF(W$66:W$75,"DTS1")+COUNTIF(W$66:W$75,"DTSDS")+COUNTIF(W$66:W$75,"DTSDS1")+COUNTIF(W$66:W$75,"DTS5S")+COUNTIF(W$66:W$75,"DTS5S1")+COUNTIF(W$66:W$75,"S")+COUNTIF(W$66:W$75,"DTS4S")+COUNTIF(W$66:W$75,"DTS4S1")</f>
        <v>2</v>
      </c>
      <c r="X4" s="4">
        <f>COUNTIF(X$20:X$28,"D")+COUNTIF(X$20:X$28,"DT")+COUNTIF(X$20:X$28,"DTS")+COUNTIF(X$20:X$28,"DTS1")+COUNTIF(X$20:X$28,"DTSDS")+COUNTIF(X$20:X$28,"DTSDS1")+COUNTIF(X$20:X$28,"DTS5S")+COUNTIF(X$20:X$28,"DTS5S1")+COUNTIF(X$20:X$28,"S")+COUNTIF(X$20:X$28,"DTS4S")+COUNTIF(X$20:X$28,"DTS4S1")+COUNTIF(X$36:X$43,"D")+COUNTIF(X$36:X$43,"DT")+COUNTIF(X$36:X$43,"DTS")+COUNTIF(X$36:X$43,"DTS1")+COUNTIF(X$36:X$43,"DTSDS")+COUNTIF(X$36:X$43,"DTSDS1")+COUNTIF(X$36:X$43,"DTS5S")+COUNTIF(X$36:X$43,"DTS5S1")+COUNTIF(X$36:X$43,"S")+COUNTIF(X$36:X$43,"DTS4S")+COUNTIF(X$36:X$43,"DTS4S1")+COUNTIF(X$51:X$58,"D")+COUNTIF(X$51:X$58,"DT")+COUNTIF(X$51:X$58,"DTS")+COUNTIF(X$51:X$58,"DTS1")+COUNTIF(X$51:X$58,"DTSDS")+COUNTIF(X$51:X$58,"DTSDS1")+COUNTIF(X$51:X$58,"DTS5S")+COUNTIF(X$51:X$58,"DTS5S1")+COUNTIF(X$51:X$58,"S")+COUNTIF(X$51:X$58,"DTS4S")+COUNTIF(X$51:X$58,"DTS4S1")+COUNTIF(X$66:X$75,"D")+COUNTIF(X$66:X$75,"DT")+COUNTIF(X$66:X$75,"DTS")+COUNTIF(X$66:X$75,"DTS1")+COUNTIF(X$66:X$75,"DTSDS")+COUNTIF(X$66:X$75,"DTSDS1")+COUNTIF(X$66:X$75,"DTS5S")+COUNTIF(X$66:X$75,"DTS5S1")+COUNTIF(X$66:X$75,"S")+COUNTIF(X$66:X$75,"DTS4S")+COUNTIF(X$66:X$75,"DTS4S1")</f>
        <v>8</v>
      </c>
      <c r="Y4" s="4">
        <f>COUNTIF(Y$20:Y$28,"D")+COUNTIF(Y$20:Y$28,"DT")+COUNTIF(Y$20:Y$28,"DTS")+COUNTIF(Y$20:Y$28,"DTS1")+COUNTIF(Y$20:Y$28,"DTSDS")+COUNTIF(Y$20:Y$28,"DTSDS1")+COUNTIF(Y$20:Y$28,"DTS5S")+COUNTIF(Y$20:Y$28,"DTS5S1")+COUNTIF(Y$20:Y$28,"S")+COUNTIF(Y$20:Y$28,"DTS4S")+COUNTIF(Y$20:Y$28,"DTS4S1")+COUNTIF(Y$36:Y$43,"D")+COUNTIF(Y$36:Y$43,"DT")+COUNTIF(Y$36:Y$43,"DTS")+COUNTIF(Y$36:Y$43,"DTS1")+COUNTIF(Y$36:Y$43,"DTSDS")+COUNTIF(Y$36:Y$43,"DTSDS1")+COUNTIF(Y$36:Y$43,"DTS5S")+COUNTIF(Y$36:Y$43,"DTS5S1")+COUNTIF(Y$36:Y$43,"S")+COUNTIF(Y$36:Y$43,"DTS4S")+COUNTIF(Y$36:Y$43,"DTS4S1")+COUNTIF(Y$51:Y$58,"D")+COUNTIF(Y$51:Y$58,"DT")+COUNTIF(Y$51:Y$58,"DTS")+COUNTIF(Y$51:Y$58,"DTS1")+COUNTIF(Y$51:Y$58,"DTSDS")+COUNTIF(Y$51:Y$58,"DTSDS1")+COUNTIF(Y$51:Y$58,"DTS5S")+COUNTIF(Y$51:Y$58,"DTS5S1")+COUNTIF(Y$51:Y$58,"S")+COUNTIF(Y$51:Y$58,"DTS4S")+COUNTIF(Y$51:Y$58,"DTS4S1")+COUNTIF(Y$66:Y$75,"D")+COUNTIF(Y$66:Y$75,"DT")+COUNTIF(Y$66:Y$75,"DTS")+COUNTIF(Y$66:Y$75,"DTS1")+COUNTIF(Y$66:Y$75,"DTSDS")+COUNTIF(Y$66:Y$75,"DTSDS1")+COUNTIF(Y$66:Y$75,"DTS5S")+COUNTIF(Y$66:Y$75,"DTS5S1")+COUNTIF(Y$66:Y$75,"S")+COUNTIF(Y$66:Y$75,"DTS4S")+COUNTIF(Y$66:Y$75,"DTS4S1")</f>
        <v>8</v>
      </c>
      <c r="Z4" s="4">
        <f>COUNTIF(Z$20:Z$28,"D")+COUNTIF(Z$20:Z$28,"DT")+COUNTIF(Z$20:Z$28,"DTS")+COUNTIF(Z$20:Z$28,"DTS1")+COUNTIF(Z$20:Z$28,"DTSDS")+COUNTIF(Z$20:Z$28,"DTSDS1")+COUNTIF(Z$20:Z$28,"DTS5S")+COUNTIF(Z$20:Z$28,"DTS5S1")+COUNTIF(Z$20:Z$28,"S")+COUNTIF(Z$20:Z$28,"DTS4S")+COUNTIF(Z$20:Z$28,"DTS4S1")+COUNTIF(Z$36:Z$43,"D")+COUNTIF(Z$36:Z$43,"DT")+COUNTIF(Z$36:Z$43,"DTS")+COUNTIF(Z$36:Z$43,"DTS1")+COUNTIF(Z$36:Z$43,"DTSDS")+COUNTIF(Z$36:Z$43,"DTSDS1")+COUNTIF(Z$36:Z$43,"DTS5S")+COUNTIF(Z$36:Z$43,"DTS5S1")+COUNTIF(Z$36:Z$43,"S")+COUNTIF(Z$36:Z$43,"DTS4S")+COUNTIF(Z$36:Z$43,"DTS4S1")+COUNTIF(Z$51:Z$58,"D")+COUNTIF(Z$51:Z$58,"DT")+COUNTIF(Z$51:Z$58,"DTS")+COUNTIF(Z$51:Z$58,"DTS1")+COUNTIF(Z$51:Z$58,"DTSDS")+COUNTIF(Z$51:Z$58,"DTSDS1")+COUNTIF(Z$51:Z$58,"DTS5S")+COUNTIF(Z$51:Z$58,"DTS5S1")+COUNTIF(Z$51:Z$58,"S")+COUNTIF(Z$51:Z$58,"DTS4S")+COUNTIF(Z$51:Z$58,"DTS4S1")+COUNTIF(Z$66:Z$75,"D")+COUNTIF(Z$66:Z$75,"DT")+COUNTIF(Z$66:Z$75,"DTS")+COUNTIF(Z$66:Z$75,"DTS1")+COUNTIF(Z$66:Z$75,"DTSDS")+COUNTIF(Z$66:Z$75,"DTSDS1")+COUNTIF(Z$66:Z$75,"DTS5S")+COUNTIF(Z$66:Z$75,"DTS5S1")+COUNTIF(Z$66:Z$75,"S")+COUNTIF(Z$66:Z$75,"DTS4S")+COUNTIF(Z$66:Z$75,"DTS4S1")</f>
        <v>8</v>
      </c>
      <c r="AA4" s="4">
        <f>COUNTIF(AA$20:AA$28,"D")+COUNTIF(AA$20:AA$28,"DT")+COUNTIF(AA$20:AA$28,"DTS")+COUNTIF(AA$20:AA$28,"DTS1")+COUNTIF(AA$20:AA$28,"DTSDS")+COUNTIF(AA$20:AA$28,"DTSDS1")+COUNTIF(AA$20:AA$28,"DTS5S")+COUNTIF(AA$20:AA$28,"DTS5S1")+COUNTIF(AA$20:AA$28,"S")+COUNTIF(AA$20:AA$28,"DTS4S")+COUNTIF(AA$20:AA$28,"DTS4S1")+COUNTIF(AA$36:AA$43,"D")+COUNTIF(AA$36:AA$43,"DT")+COUNTIF(AA$36:AA$43,"DTS")+COUNTIF(AA$36:AA$43,"DTS1")+COUNTIF(AA$36:AA$43,"DTSDS")+COUNTIF(AA$36:AA$43,"DTSDS1")+COUNTIF(AA$36:AA$43,"DTS5S")+COUNTIF(AA$36:AA$43,"DTS5S1")+COUNTIF(AA$36:AA$43,"S")+COUNTIF(AA$36:AA$43,"DTS4S")+COUNTIF(AA$36:AA$43,"DTS4S1")+COUNTIF(AA$51:AA$58,"D")+COUNTIF(AA$51:AA$58,"DT")+COUNTIF(AA$51:AA$58,"DTS")+COUNTIF(AA$51:AA$58,"DTS1")+COUNTIF(AA$51:AA$58,"DTSDS")+COUNTIF(AA$51:AA$58,"DTSDS1")+COUNTIF(AA$51:AA$58,"DTS5S")+COUNTIF(AA$51:AA$58,"DTS5S1")+COUNTIF(AA$51:AA$58,"S")+COUNTIF(AA$51:AA$58,"DTS4S")+COUNTIF(AA$51:AA$58,"DTS4S1")+COUNTIF(AA$66:AA$75,"D")+COUNTIF(AA$66:AA$75,"DT")+COUNTIF(AA$66:AA$75,"DTS")+COUNTIF(AA$66:AA$75,"DTS1")+COUNTIF(AA$66:AA$75,"DTSDS")+COUNTIF(AA$66:AA$75,"DTSDS1")+COUNTIF(AA$66:AA$75,"DTS5S")+COUNTIF(AA$66:AA$75,"DTS5S1")+COUNTIF(AA$66:AA$75,"S")+COUNTIF(AA$66:AA$75,"DTS4S")+COUNTIF(AA$66:AA$75,"DTS4S1")</f>
        <v>8</v>
      </c>
      <c r="AB4" s="4">
        <f>COUNTIF(AB$20:AB$28,"D")+COUNTIF(AB$20:AB$28,"DT")+COUNTIF(AB$20:AB$28,"DTS")+COUNTIF(AB$20:AB$28,"DTS1")+COUNTIF(AB$20:AB$28,"DTSDS")+COUNTIF(AB$20:AB$28,"DTSDS1")+COUNTIF(AB$20:AB$28,"DTS5S")+COUNTIF(AB$20:AB$28,"DTS5S1")+COUNTIF(AB$20:AB$28,"S")+COUNTIF(AB$20:AB$28,"DTS4S")+COUNTIF(AB$20:AB$28,"DTS4S1")+COUNTIF(AB$36:AB$43,"D")+COUNTIF(AB$36:AB$43,"DT")+COUNTIF(AB$36:AB$43,"DTS")+COUNTIF(AB$36:AB$43,"DTS1")+COUNTIF(AB$36:AB$43,"DTSDS")+COUNTIF(AB$36:AB$43,"DTSDS1")+COUNTIF(AB$36:AB$43,"DTS5S")+COUNTIF(AB$36:AB$43,"DTS5S1")+COUNTIF(AB$36:AB$43,"S")+COUNTIF(AB$36:AB$43,"DTS4S")+COUNTIF(AB$36:AB$43,"DTS4S1")+COUNTIF(AB$51:AB$58,"D")+COUNTIF(AB$51:AB$58,"DT")+COUNTIF(AB$51:AB$58,"DTS")+COUNTIF(AB$51:AB$58,"DTS1")+COUNTIF(AB$51:AB$58,"DTSDS")+COUNTIF(AB$51:AB$58,"DTSDS1")+COUNTIF(AB$51:AB$58,"DTS5S")+COUNTIF(AB$51:AB$58,"DTS5S1")+COUNTIF(AB$51:AB$58,"S")+COUNTIF(AB$51:AB$58,"DTS4S")+COUNTIF(AB$51:AB$58,"DTS4S1")+COUNTIF(AB$66:AB$75,"D")+COUNTIF(AB$66:AB$75,"DT")+COUNTIF(AB$66:AB$75,"DTS")+COUNTIF(AB$66:AB$75,"DTS1")+COUNTIF(AB$66:AB$75,"DTSDS")+COUNTIF(AB$66:AB$75,"DTSDS1")+COUNTIF(AB$66:AB$75,"DTS5S")+COUNTIF(AB$66:AB$75,"DTS5S1")+COUNTIF(AB$66:AB$75,"S")+COUNTIF(AB$66:AB$75,"DTS4S")+COUNTIF(AB$66:AB$75,"DTS4S1")</f>
        <v>0</v>
      </c>
      <c r="AC4" s="4">
        <f>COUNTIF(AC$20:AC$28,"D")+COUNTIF(AC$20:AC$28,"DT")+COUNTIF(AC$20:AC$28,"DTS")+COUNTIF(AC$20:AC$28,"DTS1")+COUNTIF(AC$20:AC$28,"DTSDS")+COUNTIF(AC$20:AC$28,"DTSDS1")+COUNTIF(AC$20:AC$28,"DTS5S")+COUNTIF(AC$20:AC$28,"DTS5S1")+COUNTIF(AC$20:AC$28,"S")+COUNTIF(AC$20:AC$28,"DTS4S")+COUNTIF(AC$20:AC$28,"DTS4S1")+COUNTIF(AC$36:AC$43,"D")+COUNTIF(AC$36:AC$43,"DT")+COUNTIF(AC$36:AC$43,"DTS")+COUNTIF(AC$36:AC$43,"DTS1")+COUNTIF(AC$36:AC$43,"DTSDS")+COUNTIF(AC$36:AC$43,"DTSDS1")+COUNTIF(AC$36:AC$43,"DTS5S")+COUNTIF(AC$36:AC$43,"DTS5S1")+COUNTIF(AC$36:AC$43,"S")+COUNTIF(AC$36:AC$43,"DTS4S")+COUNTIF(AC$36:AC$43,"DTS4S1")+COUNTIF(AC$51:AC$58,"D")+COUNTIF(AC$51:AC$58,"DT")+COUNTIF(AC$51:AC$58,"DTS")+COUNTIF(AC$51:AC$58,"DTS1")+COUNTIF(AC$51:AC$58,"DTSDS")+COUNTIF(AC$51:AC$58,"DTSDS1")+COUNTIF(AC$51:AC$58,"DTS5S")+COUNTIF(AC$51:AC$58,"DTS5S1")+COUNTIF(AC$51:AC$58,"S")+COUNTIF(AC$51:AC$58,"DTS4S")+COUNTIF(AC$51:AC$58,"DTS4S1")+COUNTIF(AC$66:AC$75,"D")+COUNTIF(AC$66:AC$75,"DT")+COUNTIF(AC$66:AC$75,"DTS")+COUNTIF(AC$66:AC$75,"DTS1")+COUNTIF(AC$66:AC$75,"DTSDS")+COUNTIF(AC$66:AC$75,"DTSDS1")+COUNTIF(AC$66:AC$75,"DTS5S")+COUNTIF(AC$66:AC$75,"DTS5S1")+COUNTIF(AC$66:AC$75,"S")+COUNTIF(AC$66:AC$75,"DTS4S")+COUNTIF(AC$66:AC$75,"DTS4S1")</f>
        <v>8</v>
      </c>
      <c r="AD4" s="4">
        <f>COUNTIF(AD$20:AD$28,"D")+COUNTIF(AD$20:AD$28,"DT")+COUNTIF(AD$20:AD$28,"DTS")+COUNTIF(AD$20:AD$28,"DTS1")+COUNTIF(AD$20:AD$28,"DTSDS")+COUNTIF(AD$20:AD$28,"DTSDS1")+COUNTIF(AD$20:AD$28,"DTS5S")+COUNTIF(AD$20:AD$28,"DTS5S1")+COUNTIF(AD$20:AD$28,"S")+COUNTIF(AD$20:AD$28,"DTS4S")+COUNTIF(AD$20:AD$28,"DTS4S1")+COUNTIF(AD$36:AD$43,"D")+COUNTIF(AD$36:AD$43,"DT")+COUNTIF(AD$36:AD$43,"DTS")+COUNTIF(AD$36:AD$43,"DTS1")+COUNTIF(AD$36:AD$43,"DTSDS")+COUNTIF(AD$36:AD$43,"DTSDS1")+COUNTIF(AD$36:AD$43,"DTS5S")+COUNTIF(AD$36:AD$43,"DTS5S1")+COUNTIF(AD$36:AD$43,"S")+COUNTIF(AD$36:AD$43,"DTS4S")+COUNTIF(AD$36:AD$43,"DTS4S1")+COUNTIF(AD$51:AD$58,"D")+COUNTIF(AD$51:AD$58,"DT")+COUNTIF(AD$51:AD$58,"DTS")+COUNTIF(AD$51:AD$58,"DTS1")+COUNTIF(AD$51:AD$58,"DTSDS")+COUNTIF(AD$51:AD$58,"DTSDS1")+COUNTIF(AD$51:AD$58,"DTS5S")+COUNTIF(AD$51:AD$58,"DTS5S1")+COUNTIF(AD$51:AD$58,"S")+COUNTIF(AD$51:AD$58,"DTS4S")+COUNTIF(AD$51:AD$58,"DTS4S1")+COUNTIF(AD$66:AD$75,"D")+COUNTIF(AD$66:AD$75,"DT")+COUNTIF(AD$66:AD$75,"DTS")+COUNTIF(AD$66:AD$75,"DTS1")+COUNTIF(AD$66:AD$75,"DTSDS")+COUNTIF(AD$66:AD$75,"DTSDS1")+COUNTIF(AD$66:AD$75,"DTS5S")+COUNTIF(AD$66:AD$75,"DTS5S1")+COUNTIF(AD$66:AD$75,"S")+COUNTIF(AD$66:AD$75,"DTS4S")+COUNTIF(AD$66:AD$75,"DTS4S1")</f>
        <v>8</v>
      </c>
      <c r="AE4" s="4">
        <f>COUNTIF(AE$20:AE$28,"D")+COUNTIF(AE$20:AE$28,"DT")+COUNTIF(AE$20:AE$28,"DTS")+COUNTIF(AE$20:AE$28,"DTS1")+COUNTIF(AE$20:AE$28,"DTSDS")+COUNTIF(AE$20:AE$28,"DTSDS1")+COUNTIF(AE$20:AE$28,"DTS5S")+COUNTIF(AE$20:AE$28,"DTS5S1")+COUNTIF(AE$20:AE$28,"S")+COUNTIF(AE$20:AE$28,"DTS4S")+COUNTIF(AE$20:AE$28,"DTS4S1")+COUNTIF(AE$36:AE$43,"D")+COUNTIF(AE$36:AE$43,"DT")+COUNTIF(AE$36:AE$43,"DTS")+COUNTIF(AE$36:AE$43,"DTS1")+COUNTIF(AE$36:AE$43,"DTSDS")+COUNTIF(AE$36:AE$43,"DTSDS1")+COUNTIF(AE$36:AE$43,"DTS5S")+COUNTIF(AE$36:AE$43,"DTS5S1")+COUNTIF(AE$36:AE$43,"S")+COUNTIF(AE$36:AE$43,"DTS4S")+COUNTIF(AE$36:AE$43,"DTS4S1")+COUNTIF(AE$51:AE$58,"D")+COUNTIF(AE$51:AE$58,"DT")+COUNTIF(AE$51:AE$58,"DTS")+COUNTIF(AE$51:AE$58,"DTS1")+COUNTIF(AE$51:AE$58,"DTSDS")+COUNTIF(AE$51:AE$58,"DTSDS1")+COUNTIF(AE$51:AE$58,"DTS5S")+COUNTIF(AE$51:AE$58,"DTS5S1")+COUNTIF(AE$51:AE$58,"S")+COUNTIF(AE$51:AE$58,"DTS4S")+COUNTIF(AE$51:AE$58,"DTS4S1")+COUNTIF(AE$66:AE$75,"D")+COUNTIF(AE$66:AE$75,"DT")+COUNTIF(AE$66:AE$75,"DTS")+COUNTIF(AE$66:AE$75,"DTS1")+COUNTIF(AE$66:AE$75,"DTSDS")+COUNTIF(AE$66:AE$75,"DTSDS1")+COUNTIF(AE$66:AE$75,"DTS5S")+COUNTIF(AE$66:AE$75,"DTS5S1")+COUNTIF(AE$66:AE$75,"S")+COUNTIF(AE$66:AE$75,"DTS4S")+COUNTIF(AE$66:AE$75,"DTS4S1")</f>
        <v>8</v>
      </c>
      <c r="AF4" s="4">
        <f>COUNTIF(AF$20:AF$28,"D")+COUNTIF(AF$20:AF$28,"DT")+COUNTIF(AF$20:AF$28,"DTS")+COUNTIF(AF$20:AF$28,"DTS1")+COUNTIF(AF$20:AF$28,"DTSDS")+COUNTIF(AF$20:AF$28,"DTSDS1")+COUNTIF(AF$20:AF$28,"DTS5S")+COUNTIF(AF$20:AF$28,"DTS5S1")+COUNTIF(AF$20:AF$28,"S")+COUNTIF(AF$20:AF$28,"DTS4S")+COUNTIF(AF$20:AF$28,"DTS4S1")+COUNTIF(AF$36:AF$43,"D")+COUNTIF(AF$36:AF$43,"DT")+COUNTIF(AF$36:AF$43,"DTS")+COUNTIF(AF$36:AF$43,"DTS1")+COUNTIF(AF$36:AF$43,"DTSDS")+COUNTIF(AF$36:AF$43,"DTSDS1")+COUNTIF(AF$36:AF$43,"DTS5S")+COUNTIF(AF$36:AF$43,"DTS5S1")+COUNTIF(AF$36:AF$43,"S")+COUNTIF(AF$36:AF$43,"DTS4S")+COUNTIF(AF$36:AF$43,"DTS4S1")+COUNTIF(AF$51:AF$58,"D")+COUNTIF(AF$51:AF$58,"DT")+COUNTIF(AF$51:AF$58,"DTS")+COUNTIF(AF$51:AF$58,"DTS1")+COUNTIF(AF$51:AF$58,"DTSDS")+COUNTIF(AF$51:AF$58,"DTSDS1")+COUNTIF(AF$51:AF$58,"DTS5S")+COUNTIF(AF$51:AF$58,"DTS5S1")+COUNTIF(AF$51:AF$58,"S")+COUNTIF(AF$51:AF$58,"DTS4S")+COUNTIF(AF$51:AF$58,"DTS4S1")+COUNTIF(AF$66:AF$75,"D")+COUNTIF(AF$66:AF$75,"DT")+COUNTIF(AF$66:AF$75,"DTS")+COUNTIF(AF$66:AF$75,"DTS1")+COUNTIF(AF$66:AF$75,"DTSDS")+COUNTIF(AF$66:AF$75,"DTSDS1")+COUNTIF(AF$66:AF$75,"DTS5S")+COUNTIF(AF$66:AF$75,"DTS5S1")+COUNTIF(AF$66:AF$75,"S")+COUNTIF(AF$66:AF$75,"DTS4S")+COUNTIF(AF$66:AF$75,"DTS4S1")</f>
        <v>8</v>
      </c>
      <c r="AG4" s="4">
        <f>COUNTIF(AG$20:AG$28,"D")+COUNTIF(AG$20:AG$28,"DT")+COUNTIF(AG$20:AG$28,"DTS")+COUNTIF(AG$20:AG$28,"DTS1")+COUNTIF(AG$20:AG$28,"DTSDS")+COUNTIF(AG$20:AG$28,"DTSDS1")+COUNTIF(AG$20:AG$28,"DTS5S")+COUNTIF(AG$20:AG$28,"DTS5S1")+COUNTIF(AG$20:AG$28,"S")+COUNTIF(AG$20:AG$28,"DTS4S")+COUNTIF(AG$20:AG$28,"DTS4S1")+COUNTIF(AG$36:AG$43,"D")+COUNTIF(AG$36:AG$43,"DT")+COUNTIF(AG$36:AG$43,"DTS")+COUNTIF(AG$36:AG$43,"DTS1")+COUNTIF(AG$36:AG$43,"DTSDS")+COUNTIF(AG$36:AG$43,"DTSDS1")+COUNTIF(AG$36:AG$43,"DTS5S")+COUNTIF(AG$36:AG$43,"DTS5S1")+COUNTIF(AG$36:AG$43,"S")+COUNTIF(AG$36:AG$43,"DTS4S")+COUNTIF(AG$36:AG$43,"DTS4S1")+COUNTIF(AG$51:AG$58,"D")+COUNTIF(AG$51:AG$58,"DT")+COUNTIF(AG$51:AG$58,"DTS")+COUNTIF(AG$51:AG$58,"DTS1")+COUNTIF(AG$51:AG$58,"DTSDS")+COUNTIF(AG$51:AG$58,"DTSDS1")+COUNTIF(AG$51:AG$58,"DTS5S")+COUNTIF(AG$51:AG$58,"DTS5S1")+COUNTIF(AG$51:AG$58,"S")+COUNTIF(AG$51:AG$58,"DTS4S")+COUNTIF(AG$51:AG$58,"DTS4S1")+COUNTIF(AG$66:AG$75,"D")+COUNTIF(AG$66:AG$75,"DT")+COUNTIF(AG$66:AG$75,"DTS")+COUNTIF(AG$66:AG$75,"DTS1")+COUNTIF(AG$66:AG$75,"DTSDS")+COUNTIF(AG$66:AG$75,"DTSDS1")+COUNTIF(AG$66:AG$75,"DTS5S")+COUNTIF(AG$66:AG$75,"DTS5S1")+COUNTIF(AG$66:AG$75,"S")+COUNTIF(AG$66:AG$75,"DTS4S")+COUNTIF(AG$66:AG$75,"DTS4S1")</f>
        <v>14</v>
      </c>
      <c r="AH4" s="140">
        <f>COUNTIF(AH$20:AH$28,"D")+COUNTIF(AH$20:AH$28,"DT")+COUNTIF(AH$20:AH$28,"DTS")+COUNTIF(AH$20:AH$28,"DTS1")+COUNTIF(AH$20:AH$28,"DTSDS")+COUNTIF(AH$20:AH$28,"DTSDS1")+COUNTIF(AH$20:AH$28,"DTS5S")+COUNTIF(AH$20:AH$28,"DTS5S1")+COUNTIF(AH$20:AH$28,"S")+COUNTIF(AH$20:AH$28,"DTS4S")+COUNTIF(AH$20:AH$28,"DTS4S1")+COUNTIF(AH$36:AH$43,"D")+COUNTIF(AH$36:AH$43,"DT")+COUNTIF(AH$36:AH$43,"DTS")+COUNTIF(AH$36:AH$43,"DTS1")+COUNTIF(AH$36:AH$43,"DTSDS")+COUNTIF(AH$36:AH$43,"DTSDS1")+COUNTIF(AH$36:AH$43,"DTS5S")+COUNTIF(AH$36:AH$43,"DTS5S1")+COUNTIF(AH$36:AH$43,"S")+COUNTIF(AH$36:AH$43,"DTS4S")+COUNTIF(AH$36:AH$43,"DTS4S1")+COUNTIF(AH$51:AH$58,"D")+COUNTIF(AH$51:AH$58,"DT")+COUNTIF(AH$51:AH$58,"DTS")+COUNTIF(AH$51:AH$58,"DTS1")+COUNTIF(AH$51:AH$58,"DTSDS")+COUNTIF(AH$51:AH$58,"DTSDS1")+COUNTIF(AH$51:AH$58,"DTS5S")+COUNTIF(AH$51:AH$58,"DTS5S1")+COUNTIF(AH$51:AH$58,"S")+COUNTIF(AH$51:AH$58,"DTS4S")+COUNTIF(AH$51:AH$58,"DTS4S1")+COUNTIF(AH$66:AH$75,"D")+COUNTIF(AH$66:AH$75,"DT")+COUNTIF(AH$66:AH$75,"DTS")+COUNTIF(AH$66:AH$75,"DTS1")+COUNTIF(AH$66:AH$75,"DTSDS")+COUNTIF(AH$66:AH$75,"DTSDS1")+COUNTIF(AH$66:AH$75,"DTS5S")+COUNTIF(AH$66:AH$75,"DTS5S1")+COUNTIF(AH$66:AH$75,"S")+COUNTIF(AH$66:AH$75,"DTS4S")+COUNTIF(AH$66:AH$75,"DTS4S1")</f>
        <v>0</v>
      </c>
      <c r="AI4" s="12"/>
      <c r="AJ4" s="36"/>
      <c r="AK4" s="36"/>
      <c r="AL4" s="36"/>
      <c r="AM4" s="36"/>
      <c r="AN4" s="36"/>
      <c r="AO4" s="36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6"/>
      <c r="BB4" s="508"/>
      <c r="BC4" s="579"/>
      <c r="BD4" s="578"/>
      <c r="BE4" s="580"/>
      <c r="BF4" s="581"/>
      <c r="BG4" s="581"/>
      <c r="BH4" s="581"/>
      <c r="BI4" s="581"/>
      <c r="BJ4" s="581"/>
      <c r="BK4" s="582"/>
      <c r="BL4" s="578"/>
      <c r="BM4" s="578"/>
      <c r="BN4" s="578"/>
      <c r="BO4" s="578"/>
      <c r="BP4" s="578"/>
      <c r="BQ4" s="578"/>
      <c r="BR4" s="578"/>
      <c r="BS4" s="578"/>
      <c r="BT4" s="578"/>
      <c r="BU4" s="578"/>
    </row>
    <row r="5" spans="1:93" x14ac:dyDescent="0.25">
      <c r="A5" s="504"/>
      <c r="B5" s="505"/>
      <c r="C5" s="505"/>
      <c r="D5" s="1149">
        <f t="shared" ref="D5:AH5" si="0">+D2+D3+D4</f>
        <v>2</v>
      </c>
      <c r="E5" s="822">
        <f t="shared" si="0"/>
        <v>13</v>
      </c>
      <c r="F5" s="822">
        <f t="shared" si="0"/>
        <v>13</v>
      </c>
      <c r="G5" s="822">
        <f t="shared" si="0"/>
        <v>13</v>
      </c>
      <c r="H5" s="822">
        <f t="shared" si="0"/>
        <v>13</v>
      </c>
      <c r="I5" s="822">
        <f t="shared" si="0"/>
        <v>13</v>
      </c>
      <c r="J5" s="822">
        <f t="shared" si="0"/>
        <v>13</v>
      </c>
      <c r="K5" s="822">
        <f t="shared" si="0"/>
        <v>13</v>
      </c>
      <c r="L5" s="822">
        <f t="shared" si="0"/>
        <v>13</v>
      </c>
      <c r="M5" s="822">
        <f t="shared" si="0"/>
        <v>13</v>
      </c>
      <c r="N5" s="822">
        <f t="shared" si="0"/>
        <v>13</v>
      </c>
      <c r="O5" s="822">
        <f t="shared" si="0"/>
        <v>13</v>
      </c>
      <c r="P5" s="822">
        <f t="shared" si="0"/>
        <v>13</v>
      </c>
      <c r="Q5" s="822">
        <f t="shared" si="0"/>
        <v>13</v>
      </c>
      <c r="R5" s="1325">
        <f t="shared" si="0"/>
        <v>13</v>
      </c>
      <c r="S5" s="1300">
        <f t="shared" si="0"/>
        <v>13</v>
      </c>
      <c r="T5" s="822">
        <f t="shared" si="0"/>
        <v>13</v>
      </c>
      <c r="U5" s="822">
        <f t="shared" si="0"/>
        <v>1</v>
      </c>
      <c r="V5" s="822">
        <f t="shared" si="0"/>
        <v>12</v>
      </c>
      <c r="W5" s="822">
        <f t="shared" si="0"/>
        <v>4</v>
      </c>
      <c r="X5" s="822">
        <f t="shared" si="0"/>
        <v>13</v>
      </c>
      <c r="Y5" s="822">
        <f t="shared" si="0"/>
        <v>13</v>
      </c>
      <c r="Z5" s="822">
        <f t="shared" si="0"/>
        <v>13</v>
      </c>
      <c r="AA5" s="822">
        <f t="shared" si="0"/>
        <v>13</v>
      </c>
      <c r="AB5" s="822">
        <f t="shared" si="0"/>
        <v>2</v>
      </c>
      <c r="AC5" s="822">
        <f t="shared" si="0"/>
        <v>13</v>
      </c>
      <c r="AD5" s="822">
        <f t="shared" si="0"/>
        <v>13</v>
      </c>
      <c r="AE5" s="822">
        <f t="shared" si="0"/>
        <v>13</v>
      </c>
      <c r="AF5" s="822">
        <f t="shared" si="0"/>
        <v>13</v>
      </c>
      <c r="AG5" s="822">
        <f t="shared" si="0"/>
        <v>24</v>
      </c>
      <c r="AH5" s="949">
        <f t="shared" si="0"/>
        <v>0</v>
      </c>
      <c r="AI5" s="8"/>
      <c r="AJ5" s="548"/>
      <c r="AK5" s="548"/>
      <c r="AL5" s="548"/>
      <c r="AM5" s="548"/>
      <c r="AN5" s="548"/>
      <c r="AO5" s="548"/>
      <c r="AP5" s="548"/>
      <c r="AQ5" s="548"/>
      <c r="AR5" s="502"/>
      <c r="AS5" s="503"/>
      <c r="AT5" s="503"/>
      <c r="AU5" s="503"/>
      <c r="AV5" s="503"/>
      <c r="AW5" s="503"/>
      <c r="AX5" s="503"/>
      <c r="AY5" s="503"/>
      <c r="AZ5" s="46"/>
      <c r="BA5" s="548"/>
      <c r="BB5" s="39"/>
      <c r="BC5" s="39"/>
      <c r="BD5" s="548"/>
      <c r="BE5" s="39"/>
      <c r="BF5" s="548"/>
      <c r="BG5" s="548"/>
      <c r="BH5" s="548"/>
      <c r="BI5" s="548"/>
      <c r="BJ5" s="548"/>
      <c r="BK5" s="548"/>
      <c r="BL5" s="548"/>
      <c r="BM5" s="548"/>
      <c r="BN5" s="548"/>
      <c r="BO5" s="548"/>
      <c r="BP5" s="548"/>
      <c r="BQ5" s="548"/>
      <c r="BR5" s="548"/>
      <c r="BS5" s="548"/>
      <c r="BT5" s="548"/>
      <c r="BU5" s="548"/>
      <c r="BV5" s="40"/>
      <c r="BW5" s="40"/>
    </row>
    <row r="6" spans="1:93" ht="17.100000000000001" customHeight="1" x14ac:dyDescent="0.25">
      <c r="A6" s="509" t="s">
        <v>4</v>
      </c>
      <c r="B6" s="41" t="s">
        <v>1</v>
      </c>
      <c r="C6" s="42">
        <v>1</v>
      </c>
      <c r="D6" s="1148">
        <f>COUNTIF(D$13:D$14,"N")+COUNTIF(D$13:D$14,"NTS")++COUNTIF(D$13:D$14,"NTS1")+COUNTIF(D$30:D$31,"N")+COUNTIF(D$30:D$31,"NTS")+COUNTIF(D$30:D$31,"NTS1")+COUNTIF(D$45:D$45,"N")+COUNTIF(D$45:D$45,"NTS")+COUNTIF(D$45:D$45,"NTS1")+COUNTIF(D$60:D$60,"N")+COUNTIF(D$60:D$60,"NTS")+COUNTIF(D$60:D$60,"NTS1")+COUNTIF(D$13:D$14,"NT")+COUNTIF(D$30:D$31,"NT")+COUNTIF(D$45:D$45,"NT")+COUNTIF(D$60:D$60,"NT")+COUNTIF(D$13:D$14,"NTSDS")+COUNTIF(D$13:D$14,"NTSDS1")+COUNTIF(D$30:D$31,"NTSDS")+COUNTIF(D$30:D$31,"NTSDS1")+COUNTIF(D$45:D$45,"NTSDS")+COUNTIF(D$45:D$45,"NTSDS1")+COUNTIF(D$60:D$60,"NTSDS")+COUNTIF(D$60:D$60,"NTSDS1")+COUNTIF(D$13:D$14,"NTS5S")+COUNTIF(D$13:D$14,"NTS5S1")+COUNTIF(D$30:D$31,"NTS5S")+COUNTIF(D$30:D$31,"NTS5S1")+COUNTIF(D$45:D$45,"NTS5S")+COUNTIF(D$45:D$45,"NTS5S1")+COUNTIF(D$60:D$60,"NTS5S")+COUNTIF(D$60:D$60,"NTS5S1")+COUNTIF(D$13:D$14,"S")+COUNTIF(D$3307,"S")+COUNTIF(D$45:D$45,"S")+COUNTIF(D$60:D$60,"S")+COUNTIF(D$13:D$14,"NTS4S")+COUNTIF(D$13:D$14,"NTS4S1")+COUNTIF(D$30:D$31,"NTS4S")+COUNTIF(D$30:D$31,"NTS4S1")+COUNTIF(D$45:D$45,"NTS4S")+COUNTIF(D$45:D$45,"NTS4S1")+COUNTIF(D$60:D$60,"NTS4S")+COUNTIF(D$60:D$60,"NTS4S1")</f>
        <v>0</v>
      </c>
      <c r="E6" s="4">
        <f>COUNTIF(E$13:E$14,"N")+COUNTIF(E$13:E$14,"NTS")++COUNTIF(E$13:E$14,"NTS1")+COUNTIF(E$30:E$31,"N")+COUNTIF(E$30:E$31,"NTS")+COUNTIF(E$30:E$31,"NTS1")+COUNTIF(E$45:E$45,"N")+COUNTIF(E$45:E$45,"NTS")+COUNTIF(E$45:E$45,"NTS1")+COUNTIF(E$60:E$60,"N")+COUNTIF(E$60:E$60,"NTS")+COUNTIF(E$60:E$60,"NTS1")+COUNTIF(E$13:E$14,"NT")+COUNTIF(E$30:E$31,"NT")+COUNTIF(E$45:E$45,"NT")+COUNTIF(E$60:E$60,"NT")+COUNTIF(E$13:E$14,"NTSDS")+COUNTIF(E$13:E$14,"NTSDS1")+COUNTIF(E$30:E$31,"NTSDS")+COUNTIF(E$30:E$31,"NTSDS1")+COUNTIF(E$45:E$45,"NTSDS")+COUNTIF(E$45:E$45,"NTSDS1")+COUNTIF(E$60:E$60,"NTSDS")+COUNTIF(E$60:E$60,"NTSDS1")+COUNTIF(E$13:E$14,"NTS5S")+COUNTIF(E$13:E$14,"NTS5S1")+COUNTIF(E$30:E$31,"NTS5S")+COUNTIF(E$30:E$31,"NTS5S1")+COUNTIF(E$45:E$45,"NTS5S")+COUNTIF(E$45:E$45,"NTS5S1")+COUNTIF(E$60:E$60,"NTS5S")+COUNTIF(E$60:E$60,"NTS5S1")+COUNTIF(E$13:E$14,"S")+COUNTIF(E$3307,"S")+COUNTIF(E$45:E$45,"S")+COUNTIF(E$60:E$60,"S")+COUNTIF(E$13:E$14,"NTS4S")+COUNTIF(E$13:E$14,"NTS4S1")+COUNTIF(E$30:E$31,"NTS4S")+COUNTIF(E$30:E$31,"NTS4S1")+COUNTIF(E$45:E$45,"NTS4S")+COUNTIF(E$45:E$45,"NTS4S1")+COUNTIF(E$60:E$60,"NTS4S")+COUNTIF(E$60:E$60,"NTS4S1")</f>
        <v>1</v>
      </c>
      <c r="F6" s="4">
        <f>COUNTIF(F$13:F$14,"N")+COUNTIF(F$13:F$14,"NTS")++COUNTIF(F$13:F$14,"NTS1")+COUNTIF(F$30:F$31,"N")+COUNTIF(F$30:F$31,"NTS")+COUNTIF(F$30:F$31,"NTS1")+COUNTIF(F$45:F$45,"N")+COUNTIF(F$45:F$45,"NTS")+COUNTIF(F$45:F$45,"NTS1")+COUNTIF(F$60:F$60,"N")+COUNTIF(F$60:F$60,"NTS")+COUNTIF(F$60:F$60,"NTS1")+COUNTIF(F$13:F$14,"NT")+COUNTIF(F$30:F$31,"NT")+COUNTIF(F$45:F$45,"NT")+COUNTIF(F$60:F$60,"NT")+COUNTIF(F$13:F$14,"NTSDS")+COUNTIF(F$13:F$14,"NTSDS1")+COUNTIF(F$30:F$31,"NTSDS")+COUNTIF(F$30:F$31,"NTSDS1")+COUNTIF(F$45:F$45,"NTSDS")+COUNTIF(F$45:F$45,"NTSDS1")+COUNTIF(F$60:F$60,"NTSDS")+COUNTIF(F$60:F$60,"NTSDS1")+COUNTIF(F$13:F$14,"NTS5S")+COUNTIF(F$13:F$14,"NTS5S1")+COUNTIF(F$30:F$31,"NTS5S")+COUNTIF(F$30:F$31,"NTS5S1")+COUNTIF(F$45:F$45,"NTS5S")+COUNTIF(F$45:F$45,"NTS5S1")+COUNTIF(F$60:F$60,"NTS5S")+COUNTIF(F$60:F$60,"NTS5S1")+COUNTIF(F$13:F$14,"S")+COUNTIF(F$3307,"S")+COUNTIF(F$45:F$45,"S")+COUNTIF(F$60:F$60,"S")+COUNTIF(F$13:F$14,"NTS4S")+COUNTIF(F$13:F$14,"NTS4S1")+COUNTIF(F$30:F$31,"NTS4S")+COUNTIF(F$30:F$31,"NTS4S1")+COUNTIF(F$45:F$45,"NTS4S")+COUNTIF(F$45:F$45,"NTS4S1")+COUNTIF(F$60:F$60,"NTS4S")+COUNTIF(F$60:F$60,"NTS4S1")</f>
        <v>1</v>
      </c>
      <c r="G6" s="4">
        <f>COUNTIF(G$13:G$14,"N")+COUNTIF(G$13:G$14,"NTS")++COUNTIF(G$13:G$14,"NTS1")+COUNTIF(G$30:G$31,"N")+COUNTIF(G$30:G$31,"NTS")+COUNTIF(G$30:G$31,"NTS1")+COUNTIF(G$45:G$45,"N")+COUNTIF(G$45:G$45,"NTS")+COUNTIF(G$45:G$45,"NTS1")+COUNTIF(G$60:G$60,"N")+COUNTIF(G$60:G$60,"NTS")+COUNTIF(G$60:G$60,"NTS1")+COUNTIF(G$13:G$14,"NT")+COUNTIF(G$30:G$31,"NT")+COUNTIF(G$45:G$45,"NT")+COUNTIF(G$60:G$60,"NT")+COUNTIF(G$13:G$14,"NTSDS")+COUNTIF(G$13:G$14,"NTSDS1")+COUNTIF(G$30:G$31,"NTSDS")+COUNTIF(G$30:G$31,"NTSDS1")+COUNTIF(G$45:G$45,"NTSDS")+COUNTIF(G$45:G$45,"NTSDS1")+COUNTIF(G$60:G$60,"NTSDS")+COUNTIF(G$60:G$60,"NTSDS1")+COUNTIF(G$13:G$14,"NTS5S")+COUNTIF(G$13:G$14,"NTS5S1")+COUNTIF(G$30:G$31,"NTS5S")+COUNTIF(G$30:G$31,"NTS5S1")+COUNTIF(G$45:G$45,"NTS5S")+COUNTIF(G$45:G$45,"NTS5S1")+COUNTIF(G$60:G$60,"NTS5S")+COUNTIF(G$60:G$60,"NTS5S1")+COUNTIF(G$13:G$14,"S")+COUNTIF(G$3307,"S")+COUNTIF(G$45:G$45,"S")+COUNTIF(G$60:G$60,"S")+COUNTIF(G$13:G$14,"NTS4S")+COUNTIF(G$13:G$14,"NTS4S1")+COUNTIF(G$30:G$31,"NTS4S")+COUNTIF(G$30:G$31,"NTS4S1")+COUNTIF(G$45:G$45,"NTS4S")+COUNTIF(G$45:G$45,"NTS4S1")+COUNTIF(G$60:G$60,"NTS4S")+COUNTIF(G$60:G$60,"NTS4S1")</f>
        <v>1</v>
      </c>
      <c r="H6" s="4">
        <f>COUNTIF(H$13:H$14,"N")+COUNTIF(H$13:H$14,"NTS")++COUNTIF(H$13:H$14,"NTS1")+COUNTIF(H$30:H$31,"N")+COUNTIF(H$30:H$31,"NTS")+COUNTIF(H$30:H$31,"NTS1")+COUNTIF(H$45:H$45,"N")+COUNTIF(H$45:H$45,"NTS")+COUNTIF(H$45:H$45,"NTS1")+COUNTIF(H$60:H$60,"N")+COUNTIF(H$60:H$60,"NTS")+COUNTIF(H$60:H$60,"NTS1")+COUNTIF(H$13:H$14,"NT")+COUNTIF(H$30:H$31,"NT")+COUNTIF(H$45:H$45,"NT")+COUNTIF(H$60:H$60,"NT")+COUNTIF(H$13:H$14,"NTSDS")+COUNTIF(H$13:H$14,"NTSDS1")+COUNTIF(H$30:H$31,"NTSDS")+COUNTIF(H$30:H$31,"NTSDS1")+COUNTIF(H$45:H$45,"NTSDS")+COUNTIF(H$45:H$45,"NTSDS1")+COUNTIF(H$60:H$60,"NTSDS")+COUNTIF(H$60:H$60,"NTSDS1")+COUNTIF(H$13:H$14,"NTS5S")+COUNTIF(H$13:H$14,"NTS5S1")+COUNTIF(H$30:H$31,"NTS5S")+COUNTIF(H$30:H$31,"NTS5S1")+COUNTIF(H$45:H$45,"NTS5S")+COUNTIF(H$45:H$45,"NTS5S1")+COUNTIF(H$60:H$60,"NTS5S")+COUNTIF(H$60:H$60,"NTS5S1")+COUNTIF(H$13:H$14,"S")+COUNTIF(H$3307,"S")+COUNTIF(H$45:H$45,"S")+COUNTIF(H$60:H$60,"S")+COUNTIF(H$13:H$14,"NTS4S")+COUNTIF(H$13:H$14,"NTS4S1")+COUNTIF(H$30:H$31,"NTS4S")+COUNTIF(H$30:H$31,"NTS4S1")+COUNTIF(H$45:H$45,"NTS4S")+COUNTIF(H$45:H$45,"NTS4S1")+COUNTIF(H$60:H$60,"NTS4S")+COUNTIF(H$60:H$60,"NTS4S1")</f>
        <v>1</v>
      </c>
      <c r="I6" s="4">
        <f>COUNTIF(I$13:I$14,"N")+COUNTIF(I$13:I$14,"NTS")++COUNTIF(I$13:I$14,"NTS1")+COUNTIF(I$30:I$31,"N")+COUNTIF(I$30:I$31,"NTS")+COUNTIF(I$30:I$31,"NTS1")+COUNTIF(I$45:I$45,"N")+COUNTIF(I$45:I$45,"NTS")+COUNTIF(I$45:I$45,"NTS1")+COUNTIF(I$60:I$60,"N")+COUNTIF(I$60:I$60,"NTS")+COUNTIF(I$60:I$60,"NTS1")+COUNTIF(I$13:I$14,"NT")+COUNTIF(I$30:I$31,"NT")+COUNTIF(I$45:I$45,"NT")+COUNTIF(I$60:I$60,"NT")+COUNTIF(I$13:I$14,"NTSDS")+COUNTIF(I$13:I$14,"NTSDS1")+COUNTIF(I$30:I$31,"NTSDS")+COUNTIF(I$30:I$31,"NTSDS1")+COUNTIF(I$45:I$45,"NTSDS")+COUNTIF(I$45:I$45,"NTSDS1")+COUNTIF(I$60:I$60,"NTSDS")+COUNTIF(I$60:I$60,"NTSDS1")+COUNTIF(I$13:I$14,"NTS5S")+COUNTIF(I$13:I$14,"NTS5S1")+COUNTIF(I$30:I$31,"NTS5S")+COUNTIF(I$30:I$31,"NTS5S1")+COUNTIF(I$45:I$45,"NTS5S")+COUNTIF(I$45:I$45,"NTS5S1")+COUNTIF(I$60:I$60,"NTS5S")+COUNTIF(I$60:I$60,"NTS5S1")+COUNTIF(I$13:I$14,"S")+COUNTIF(I$3307,"S")+COUNTIF(I$45:I$45,"S")+COUNTIF(I$60:I$60,"S")+COUNTIF(I$13:I$14,"NTS4S")+COUNTIF(I$13:I$14,"NTS4S1")+COUNTIF(I$30:I$31,"NTS4S")+COUNTIF(I$30:I$31,"NTS4S1")+COUNTIF(I$45:I$45,"NTS4S")+COUNTIF(I$45:I$45,"NTS4S1")+COUNTIF(I$60:I$60,"NTS4S")+COUNTIF(I$60:I$60,"NTS4S1")</f>
        <v>1</v>
      </c>
      <c r="J6" s="4">
        <f>COUNTIF(J$13:J$14,"N")+COUNTIF(J$13:J$14,"NTS")++COUNTIF(J$13:J$14,"NTS1")+COUNTIF(J$30:J$31,"N")+COUNTIF(J$30:J$31,"NTS")+COUNTIF(J$30:J$31,"NTS1")+COUNTIF(J$45:J$45,"N")+COUNTIF(J$45:J$45,"NTS")+COUNTIF(J$45:J$45,"NTS1")+COUNTIF(J$60:J$60,"N")+COUNTIF(J$60:J$60,"NTS")+COUNTIF(J$60:J$60,"NTS1")+COUNTIF(J$13:J$14,"NT")+COUNTIF(J$30:J$31,"NT")+COUNTIF(J$45:J$45,"NT")+COUNTIF(J$60:J$60,"NT")+COUNTIF(J$13:J$14,"NTSDS")+COUNTIF(J$13:J$14,"NTSDS1")+COUNTIF(J$30:J$31,"NTSDS")+COUNTIF(J$30:J$31,"NTSDS1")+COUNTIF(J$45:J$45,"NTSDS")+COUNTIF(J$45:J$45,"NTSDS1")+COUNTIF(J$60:J$60,"NTSDS")+COUNTIF(J$60:J$60,"NTSDS1")+COUNTIF(J$13:J$14,"NTS5S")+COUNTIF(J$13:J$14,"NTS5S1")+COUNTIF(J$30:J$31,"NTS5S")+COUNTIF(J$30:J$31,"NTS5S1")+COUNTIF(J$45:J$45,"NTS5S")+COUNTIF(J$45:J$45,"NTS5S1")+COUNTIF(J$60:J$60,"NTS5S")+COUNTIF(J$60:J$60,"NTS5S1")+COUNTIF(J$13:J$14,"S")+COUNTIF(J$3307,"S")+COUNTIF(J$45:J$45,"S")+COUNTIF(J$60:J$60,"S")+COUNTIF(J$13:J$14,"NTS4S")+COUNTIF(J$13:J$14,"NTS4S1")+COUNTIF(J$30:J$31,"NTS4S")+COUNTIF(J$30:J$31,"NTS4S1")+COUNTIF(J$45:J$45,"NTS4S")+COUNTIF(J$45:J$45,"NTS4S1")+COUNTIF(J$60:J$60,"NTS4S")+COUNTIF(J$60:J$60,"NTS4S1")</f>
        <v>1</v>
      </c>
      <c r="K6" s="4">
        <f>COUNTIF(K$13:K$14,"N")+COUNTIF(K$13:K$14,"NTS")++COUNTIF(K$13:K$14,"NTS1")+COUNTIF(K$30:K$31,"N")+COUNTIF(K$30:K$31,"NTS")+COUNTIF(K$30:K$31,"NTS1")+COUNTIF(K$45:K$45,"N")+COUNTIF(K$45:K$45,"NTS")+COUNTIF(K$45:K$45,"NTS1")+COUNTIF(K$60:K$60,"N")+COUNTIF(K$60:K$60,"NTS")+COUNTIF(K$60:K$60,"NTS1")+COUNTIF(K$13:K$14,"NT")+COUNTIF(K$30:K$31,"NT")+COUNTIF(K$45:K$45,"NT")+COUNTIF(K$60:K$60,"NT")+COUNTIF(K$13:K$14,"NTSDS")+COUNTIF(K$13:K$14,"NTSDS1")+COUNTIF(K$30:K$31,"NTSDS")+COUNTIF(K$30:K$31,"NTSDS1")+COUNTIF(K$45:K$45,"NTSDS")+COUNTIF(K$45:K$45,"NTSDS1")+COUNTIF(K$60:K$60,"NTSDS")+COUNTIF(K$60:K$60,"NTSDS1")+COUNTIF(K$13:K$14,"NTS5S")+COUNTIF(K$13:K$14,"NTS5S1")+COUNTIF(K$30:K$31,"NTS5S")+COUNTIF(K$30:K$31,"NTS5S1")+COUNTIF(K$45:K$45,"NTS5S")+COUNTIF(K$45:K$45,"NTS5S1")+COUNTIF(K$60:K$60,"NTS5S")+COUNTIF(K$60:K$60,"NTS5S1")+COUNTIF(K$13:K$14,"S")+COUNTIF(K$3307,"S")+COUNTIF(K$45:K$45,"S")+COUNTIF(K$60:K$60,"S")+COUNTIF(K$13:K$14,"NTS4S")+COUNTIF(K$13:K$14,"NTS4S1")+COUNTIF(K$30:K$31,"NTS4S")+COUNTIF(K$30:K$31,"NTS4S1")+COUNTIF(K$45:K$45,"NTS4S")+COUNTIF(K$45:K$45,"NTS4S1")+COUNTIF(K$60:K$60,"NTS4S")+COUNTIF(K$60:K$60,"NTS4S1")</f>
        <v>1</v>
      </c>
      <c r="L6" s="4">
        <f>COUNTIF(L$13:L$14,"N")+COUNTIF(L$13:L$14,"NTS")++COUNTIF(L$13:L$14,"NTS1")+COUNTIF(L$30:L$31,"N")+COUNTIF(L$30:L$31,"NTS")+COUNTIF(L$30:L$31,"NTS1")+COUNTIF(L$45:L$45,"N")+COUNTIF(L$45:L$45,"NTS")+COUNTIF(L$45:L$45,"NTS1")+COUNTIF(L$60:L$60,"N")+COUNTIF(L$60:L$60,"NTS")+COUNTIF(L$60:L$60,"NTS1")+COUNTIF(L$13:L$14,"NT")+COUNTIF(L$30:L$31,"NT")+COUNTIF(L$45:L$45,"NT")+COUNTIF(L$60:L$60,"NT")+COUNTIF(L$13:L$14,"NTSDS")+COUNTIF(L$13:L$14,"NTSDS1")+COUNTIF(L$30:L$31,"NTSDS")+COUNTIF(L$30:L$31,"NTSDS1")+COUNTIF(L$45:L$45,"NTSDS")+COUNTIF(L$45:L$45,"NTSDS1")+COUNTIF(L$60:L$60,"NTSDS")+COUNTIF(L$60:L$60,"NTSDS1")+COUNTIF(L$13:L$14,"NTS5S")+COUNTIF(L$13:L$14,"NTS5S1")+COUNTIF(L$30:L$31,"NTS5S")+COUNTIF(L$30:L$31,"NTS5S1")+COUNTIF(L$45:L$45,"NTS5S")+COUNTIF(L$45:L$45,"NTS5S1")+COUNTIF(L$60:L$60,"NTS5S")+COUNTIF(L$60:L$60,"NTS5S1")+COUNTIF(L$13:L$14,"S")+COUNTIF(L$3307,"S")+COUNTIF(L$45:L$45,"S")+COUNTIF(L$60:L$60,"S")+COUNTIF(L$13:L$14,"NTS4S")+COUNTIF(L$13:L$14,"NTS4S1")+COUNTIF(L$30:L$31,"NTS4S")+COUNTIF(L$30:L$31,"NTS4S1")+COUNTIF(L$45:L$45,"NTS4S")+COUNTIF(L$45:L$45,"NTS4S1")+COUNTIF(L$60:L$60,"NTS4S")+COUNTIF(L$60:L$60,"NTS4S1")</f>
        <v>1</v>
      </c>
      <c r="M6" s="4">
        <f>COUNTIF(M$13:M$14,"N")+COUNTIF(M$13:M$14,"NTS")++COUNTIF(M$13:M$14,"NTS1")+COUNTIF(M$30:M$31,"N")+COUNTIF(M$30:M$31,"NTS")+COUNTIF(M$30:M$31,"NTS1")+COUNTIF(M$45:M$45,"N")+COUNTIF(M$45:M$45,"NTS")+COUNTIF(M$45:M$45,"NTS1")+COUNTIF(M$60:M$60,"N")+COUNTIF(M$60:M$60,"NTS")+COUNTIF(M$60:M$60,"NTS1")+COUNTIF(M$13:M$14,"NT")+COUNTIF(M$30:M$31,"NT")+COUNTIF(M$45:M$45,"NT")+COUNTIF(M$60:M$60,"NT")+COUNTIF(M$13:M$14,"NTSDS")+COUNTIF(M$13:M$14,"NTSDS1")+COUNTIF(M$30:M$31,"NTSDS")+COUNTIF(M$30:M$31,"NTSDS1")+COUNTIF(M$45:M$45,"NTSDS")+COUNTIF(M$45:M$45,"NTSDS1")+COUNTIF(M$60:M$60,"NTSDS")+COUNTIF(M$60:M$60,"NTSDS1")+COUNTIF(M$13:M$14,"NTS5S")+COUNTIF(M$13:M$14,"NTS5S1")+COUNTIF(M$30:M$31,"NTS5S")+COUNTIF(M$30:M$31,"NTS5S1")+COUNTIF(M$45:M$45,"NTS5S")+COUNTIF(M$45:M$45,"NTS5S1")+COUNTIF(M$60:M$60,"NTS5S")+COUNTIF(M$60:M$60,"NTS5S1")+COUNTIF(M$13:M$14,"S")+COUNTIF(M$3307,"S")+COUNTIF(M$45:M$45,"S")+COUNTIF(M$60:M$60,"S")+COUNTIF(M$13:M$14,"NTS4S")+COUNTIF(M$13:M$14,"NTS4S1")+COUNTIF(M$30:M$31,"NTS4S")+COUNTIF(M$30:M$31,"NTS4S1")+COUNTIF(M$45:M$45,"NTS4S")+COUNTIF(M$45:M$45,"NTS4S1")+COUNTIF(M$60:M$60,"NTS4S")+COUNTIF(M$60:M$60,"NTS4S1")</f>
        <v>1</v>
      </c>
      <c r="N6" s="4">
        <f>COUNTIF(N$13:N$14,"N")+COUNTIF(N$13:N$14,"NTS")++COUNTIF(N$13:N$14,"NTS1")+COUNTIF(N$30:N$31,"N")+COUNTIF(N$30:N$31,"NTS")+COUNTIF(N$30:N$31,"NTS1")+COUNTIF(N$45:N$45,"N")+COUNTIF(N$45:N$45,"NTS")+COUNTIF(N$45:N$45,"NTS1")+COUNTIF(N$60:N$60,"N")+COUNTIF(N$60:N$60,"NTS")+COUNTIF(N$60:N$60,"NTS1")+COUNTIF(N$13:N$14,"NT")+COUNTIF(N$30:N$31,"NT")+COUNTIF(N$45:N$45,"NT")+COUNTIF(N$60:N$60,"NT")+COUNTIF(N$13:N$14,"NTSDS")+COUNTIF(N$13:N$14,"NTSDS1")+COUNTIF(N$30:N$31,"NTSDS")+COUNTIF(N$30:N$31,"NTSDS1")+COUNTIF(N$45:N$45,"NTSDS")+COUNTIF(N$45:N$45,"NTSDS1")+COUNTIF(N$60:N$60,"NTSDS")+COUNTIF(N$60:N$60,"NTSDS1")+COUNTIF(N$13:N$14,"NTS5S")+COUNTIF(N$13:N$14,"NTS5S1")+COUNTIF(N$30:N$31,"NTS5S")+COUNTIF(N$30:N$31,"NTS5S1")+COUNTIF(N$45:N$45,"NTS5S")+COUNTIF(N$45:N$45,"NTS5S1")+COUNTIF(N$60:N$60,"NTS5S")+COUNTIF(N$60:N$60,"NTS5S1")+COUNTIF(N$13:N$14,"S")+COUNTIF(N$3307,"S")+COUNTIF(N$45:N$45,"S")+COUNTIF(N$60:N$60,"S")+COUNTIF(N$13:N$14,"NTS4S")+COUNTIF(N$13:N$14,"NTS4S1")+COUNTIF(N$30:N$31,"NTS4S")+COUNTIF(N$30:N$31,"NTS4S1")+COUNTIF(N$45:N$45,"NTS4S")+COUNTIF(N$45:N$45,"NTS4S1")+COUNTIF(N$60:N$60,"NTS4S")+COUNTIF(N$60:N$60,"NTS4S1")</f>
        <v>2</v>
      </c>
      <c r="O6" s="4">
        <f>COUNTIF(O$13:O$14,"N")+COUNTIF(O$13:O$14,"NTS")++COUNTIF(O$13:O$14,"NTS1")+COUNTIF(O$30:O$31,"N")+COUNTIF(O$30:O$31,"NTS")+COUNTIF(O$30:O$31,"NTS1")+COUNTIF(O$45:O$45,"N")+COUNTIF(O$45:O$45,"NTS")+COUNTIF(O$45:O$45,"NTS1")+COUNTIF(O$60:O$60,"N")+COUNTIF(O$60:O$60,"NTS")+COUNTIF(O$60:O$60,"NTS1")+COUNTIF(O$13:O$14,"NT")+COUNTIF(O$30:O$31,"NT")+COUNTIF(O$45:O$45,"NT")+COUNTIF(O$60:O$60,"NT")+COUNTIF(O$13:O$14,"NTSDS")+COUNTIF(O$13:O$14,"NTSDS1")+COUNTIF(O$30:O$31,"NTSDS")+COUNTIF(O$30:O$31,"NTSDS1")+COUNTIF(O$45:O$45,"NTSDS")+COUNTIF(O$45:O$45,"NTSDS1")+COUNTIF(O$60:O$60,"NTSDS")+COUNTIF(O$60:O$60,"NTSDS1")+COUNTIF(O$13:O$14,"NTS5S")+COUNTIF(O$13:O$14,"NTS5S1")+COUNTIF(O$30:O$31,"NTS5S")+COUNTIF(O$30:O$31,"NTS5S1")+COUNTIF(O$45:O$45,"NTS5S")+COUNTIF(O$45:O$45,"NTS5S1")+COUNTIF(O$60:O$60,"NTS5S")+COUNTIF(O$60:O$60,"NTS5S1")+COUNTIF(O$13:O$14,"S")+COUNTIF(O$3307,"S")+COUNTIF(O$45:O$45,"S")+COUNTIF(O$60:O$60,"S")+COUNTIF(O$13:O$14,"NTS4S")+COUNTIF(O$13:O$14,"NTS4S1")+COUNTIF(O$30:O$31,"NTS4S")+COUNTIF(O$30:O$31,"NTS4S1")+COUNTIF(O$45:O$45,"NTS4S")+COUNTIF(O$45:O$45,"NTS4S1")+COUNTIF(O$60:O$60,"NTS4S")+COUNTIF(O$60:O$60,"NTS4S1")</f>
        <v>1</v>
      </c>
      <c r="P6" s="4">
        <f>COUNTIF(P$13:P$14,"N")+COUNTIF(P$13:P$14,"NTS")++COUNTIF(P$13:P$14,"NTS1")+COUNTIF(P$30:P$31,"N")+COUNTIF(P$30:P$31,"NTS")+COUNTIF(P$30:P$31,"NTS1")+COUNTIF(P$45:P$45,"N")+COUNTIF(P$45:P$45,"NTS")+COUNTIF(P$45:P$45,"NTS1")+COUNTIF(P$60:P$60,"N")+COUNTIF(P$60:P$60,"NTS")+COUNTIF(P$60:P$60,"NTS1")+COUNTIF(P$13:P$14,"NT")+COUNTIF(P$30:P$31,"NT")+COUNTIF(P$45:P$45,"NT")+COUNTIF(P$60:P$60,"NT")+COUNTIF(P$13:P$14,"NTSDS")+COUNTIF(P$13:P$14,"NTSDS1")+COUNTIF(P$30:P$31,"NTSDS")+COUNTIF(P$30:P$31,"NTSDS1")+COUNTIF(P$45:P$45,"NTSDS")+COUNTIF(P$45:P$45,"NTSDS1")+COUNTIF(P$60:P$60,"NTSDS")+COUNTIF(P$60:P$60,"NTSDS1")+COUNTIF(P$13:P$14,"NTS5S")+COUNTIF(P$13:P$14,"NTS5S1")+COUNTIF(P$30:P$31,"NTS5S")+COUNTIF(P$30:P$31,"NTS5S1")+COUNTIF(P$45:P$45,"NTS5S")+COUNTIF(P$45:P$45,"NTS5S1")+COUNTIF(P$60:P$60,"NTS5S")+COUNTIF(P$60:P$60,"NTS5S1")+COUNTIF(P$13:P$14,"S")+COUNTIF(P$3307,"S")+COUNTIF(P$45:P$45,"S")+COUNTIF(P$60:P$60,"S")+COUNTIF(P$13:P$14,"NTS4S")+COUNTIF(P$13:P$14,"NTS4S1")+COUNTIF(P$30:P$31,"NTS4S")+COUNTIF(P$30:P$31,"NTS4S1")+COUNTIF(P$45:P$45,"NTS4S")+COUNTIF(P$45:P$45,"NTS4S1")+COUNTIF(P$60:P$60,"NTS4S")+COUNTIF(P$60:P$60,"NTS4S1")</f>
        <v>1</v>
      </c>
      <c r="Q6" s="4">
        <f>COUNTIF(Q$13:Q$14,"N")+COUNTIF(Q$13:Q$14,"NTS")++COUNTIF(Q$13:Q$14,"NTS1")+COUNTIF(Q$30:Q$31,"N")+COUNTIF(Q$30:Q$31,"NTS")+COUNTIF(Q$30:Q$31,"NTS1")+COUNTIF(Q$45:Q$45,"N")+COUNTIF(Q$45:Q$45,"NTS")+COUNTIF(Q$45:Q$45,"NTS1")+COUNTIF(Q$60:Q$60,"N")+COUNTIF(Q$60:Q$60,"NTS")+COUNTIF(Q$60:Q$60,"NTS1")+COUNTIF(Q$13:Q$14,"NT")+COUNTIF(Q$30:Q$31,"NT")+COUNTIF(Q$45:Q$45,"NT")+COUNTIF(Q$60:Q$60,"NT")+COUNTIF(Q$13:Q$14,"NTSDS")+COUNTIF(Q$13:Q$14,"NTSDS1")+COUNTIF(Q$30:Q$31,"NTSDS")+COUNTIF(Q$30:Q$31,"NTSDS1")+COUNTIF(Q$45:Q$45,"NTSDS")+COUNTIF(Q$45:Q$45,"NTSDS1")+COUNTIF(Q$60:Q$60,"NTSDS")+COUNTIF(Q$60:Q$60,"NTSDS1")+COUNTIF(Q$13:Q$14,"NTS5S")+COUNTIF(Q$13:Q$14,"NTS5S1")+COUNTIF(Q$30:Q$31,"NTS5S")+COUNTIF(Q$30:Q$31,"NTS5S1")+COUNTIF(Q$45:Q$45,"NTS5S")+COUNTIF(Q$45:Q$45,"NTS5S1")+COUNTIF(Q$60:Q$60,"NTS5S")+COUNTIF(Q$60:Q$60,"NTS5S1")+COUNTIF(Q$13:Q$14,"S")+COUNTIF(Q$3307,"S")+COUNTIF(Q$45:Q$45,"S")+COUNTIF(Q$60:Q$60,"S")+COUNTIF(Q$13:Q$14,"NTS4S")+COUNTIF(Q$13:Q$14,"NTS4S1")+COUNTIF(Q$30:Q$31,"NTS4S")+COUNTIF(Q$30:Q$31,"NTS4S1")+COUNTIF(Q$45:Q$45,"NTS4S")+COUNTIF(Q$45:Q$45,"NTS4S1")+COUNTIF(Q$60:Q$60,"NTS4S")+COUNTIF(Q$60:Q$60,"NTS4S1")</f>
        <v>2</v>
      </c>
      <c r="R6" s="1324">
        <f>COUNTIF(R$13:R$14,"N")+COUNTIF(R$13:R$14,"NTS")++COUNTIF(R$13:R$14,"NTS1")+COUNTIF(R$30:R$31,"N")+COUNTIF(R$30:R$31,"NTS")+COUNTIF(R$30:R$31,"NTS1")+COUNTIF(R$45:R$45,"N")+COUNTIF(R$45:R$45,"NTS")+COUNTIF(R$45:R$45,"NTS1")+COUNTIF(R$60:R$60,"N")+COUNTIF(R$60:R$60,"NTS")+COUNTIF(R$60:R$60,"NTS1")+COUNTIF(R$13:R$14,"NT")+COUNTIF(R$30:R$31,"NT")+COUNTIF(R$45:R$45,"NT")+COUNTIF(R$60:R$60,"NT")+COUNTIF(R$13:R$14,"NTSDS")+COUNTIF(R$13:R$14,"NTSDS1")+COUNTIF(R$30:R$31,"NTSDS")+COUNTIF(R$30:R$31,"NTSDS1")+COUNTIF(R$45:R$45,"NTSDS")+COUNTIF(R$45:R$45,"NTSDS1")+COUNTIF(R$60:R$60,"NTSDS")+COUNTIF(R$60:R$60,"NTSDS1")+COUNTIF(R$13:R$14,"NTS5S")+COUNTIF(R$13:R$14,"NTS5S1")+COUNTIF(R$30:R$31,"NTS5S")+COUNTIF(R$30:R$31,"NTS5S1")+COUNTIF(R$45:R$45,"NTS5S")+COUNTIF(R$45:R$45,"NTS5S1")+COUNTIF(R$60:R$60,"NTS5S")+COUNTIF(R$60:R$60,"NTS5S1")+COUNTIF(R$13:R$14,"S")+COUNTIF(R$3307,"S")+COUNTIF(R$45:R$45,"S")+COUNTIF(R$60:R$60,"S")+COUNTIF(R$13:R$14,"NTS4S")+COUNTIF(R$13:R$14,"NTS4S1")+COUNTIF(R$30:R$31,"NTS4S")+COUNTIF(R$30:R$31,"NTS4S1")+COUNTIF(R$45:R$45,"NTS4S")+COUNTIF(R$45:R$45,"NTS4S1")+COUNTIF(R$60:R$60,"NTS4S")+COUNTIF(R$60:R$60,"NTS4S1")</f>
        <v>1</v>
      </c>
      <c r="S6" s="1299">
        <f>COUNTIF(S$13:S$14,"N")+COUNTIF(S$13:S$14,"NTS")++COUNTIF(S$13:S$14,"NTS1")+COUNTIF(S$30:S$31,"N")+COUNTIF(S$30:S$31,"NTS")+COUNTIF(S$30:S$31,"NTS1")+COUNTIF(S$45:S$45,"N")+COUNTIF(S$45:S$45,"NTS")+COUNTIF(S$45:S$45,"NTS1")+COUNTIF(S$60:S$60,"N")+COUNTIF(S$60:S$60,"NTS")+COUNTIF(S$60:S$60,"NTS1")+COUNTIF(S$13:S$14,"NT")+COUNTIF(S$30:S$31,"NT")+COUNTIF(S$45:S$45,"NT")+COUNTIF(S$60:S$60,"NT")+COUNTIF(S$13:S$14,"NTSDS")+COUNTIF(S$13:S$14,"NTSDS1")+COUNTIF(S$30:S$31,"NTSDS")+COUNTIF(S$30:S$31,"NTSDS1")+COUNTIF(S$45:S$45,"NTSDS")+COUNTIF(S$45:S$45,"NTSDS1")+COUNTIF(S$60:S$60,"NTSDS")+COUNTIF(S$60:S$60,"NTSDS1")+COUNTIF(S$13:S$14,"NTS5S")+COUNTIF(S$13:S$14,"NTS5S1")+COUNTIF(S$30:S$31,"NTS5S")+COUNTIF(S$30:S$31,"NTS5S1")+COUNTIF(S$45:S$45,"NTS5S")+COUNTIF(S$45:S$45,"NTS5S1")+COUNTIF(S$60:S$60,"NTS5S")+COUNTIF(S$60:S$60,"NTS5S1")+COUNTIF(S$13:S$14,"S")+COUNTIF(S$3307,"S")+COUNTIF(S$45:S$45,"S")+COUNTIF(S$60:S$60,"S")+COUNTIF(S$13:S$14,"NTS4S")+COUNTIF(S$13:S$14,"NTS4S1")+COUNTIF(S$30:S$31,"NTS4S")+COUNTIF(S$30:S$31,"NTS4S1")+COUNTIF(S$45:S$45,"NTS4S")+COUNTIF(S$45:S$45,"NTS4S1")+COUNTIF(S$60:S$60,"NTS4S")+COUNTIF(S$60:S$60,"NTS4S1")</f>
        <v>1</v>
      </c>
      <c r="T6" s="4">
        <f>COUNTIF(T$13:T$14,"N")+COUNTIF(T$13:T$14,"NTS")++COUNTIF(T$13:T$14,"NTS1")+COUNTIF(T$30:T$31,"N")+COUNTIF(T$30:T$31,"NTS")+COUNTIF(T$30:T$31,"NTS1")+COUNTIF(T$45:T$45,"N")+COUNTIF(T$45:T$45,"NTS")+COUNTIF(T$45:T$45,"NTS1")+COUNTIF(T$60:T$60,"N")+COUNTIF(T$60:T$60,"NTS")+COUNTIF(T$60:T$60,"NTS1")+COUNTIF(T$13:T$14,"NT")+COUNTIF(T$30:T$31,"NT")+COUNTIF(T$45:T$45,"NT")+COUNTIF(T$60:T$60,"NT")+COUNTIF(T$13:T$14,"NTSDS")+COUNTIF(T$13:T$14,"NTSDS1")+COUNTIF(T$30:T$31,"NTSDS")+COUNTIF(T$30:T$31,"NTSDS1")+COUNTIF(T$45:T$45,"NTSDS")+COUNTIF(T$45:T$45,"NTSDS1")+COUNTIF(T$60:T$60,"NTSDS")+COUNTIF(T$60:T$60,"NTSDS1")+COUNTIF(T$13:T$14,"NTS5S")+COUNTIF(T$13:T$14,"NTS5S1")+COUNTIF(T$30:T$31,"NTS5S")+COUNTIF(T$30:T$31,"NTS5S1")+COUNTIF(T$45:T$45,"NTS5S")+COUNTIF(T$45:T$45,"NTS5S1")+COUNTIF(T$60:T$60,"NTS5S")+COUNTIF(T$60:T$60,"NTS5S1")+COUNTIF(T$13:T$14,"S")+COUNTIF(T$3307,"S")+COUNTIF(T$45:T$45,"S")+COUNTIF(T$60:T$60,"S")+COUNTIF(T$13:T$14,"NTS4S")+COUNTIF(T$13:T$14,"NTS4S1")+COUNTIF(T$30:T$31,"NTS4S")+COUNTIF(T$30:T$31,"NTS4S1")+COUNTIF(T$45:T$45,"NTS4S")+COUNTIF(T$45:T$45,"NTS4S1")+COUNTIF(T$60:T$60,"NTS4S")+COUNTIF(T$60:T$60,"NTS4S1")</f>
        <v>1</v>
      </c>
      <c r="U6" s="4">
        <f>COUNTIF(U$13:U$14,"N")+COUNTIF(U$13:U$14,"NTS")++COUNTIF(U$13:U$14,"NTS1")+COUNTIF(U$30:U$31,"N")+COUNTIF(U$30:U$31,"NTS")+COUNTIF(U$30:U$31,"NTS1")+COUNTIF(U$45:U$45,"N")+COUNTIF(U$45:U$45,"NTS")+COUNTIF(U$45:U$45,"NTS1")+COUNTIF(U$60:U$60,"N")+COUNTIF(U$60:U$60,"NTS")+COUNTIF(U$60:U$60,"NTS1")+COUNTIF(U$13:U$14,"NT")+COUNTIF(U$30:U$31,"NT")+COUNTIF(U$45:U$45,"NT")+COUNTIF(U$60:U$60,"NT")+COUNTIF(U$13:U$14,"NTSDS")+COUNTIF(U$13:U$14,"NTSDS1")+COUNTIF(U$30:U$31,"NTSDS")+COUNTIF(U$30:U$31,"NTSDS1")+COUNTIF(U$45:U$45,"NTSDS")+COUNTIF(U$45:U$45,"NTSDS1")+COUNTIF(U$60:U$60,"NTSDS")+COUNTIF(U$60:U$60,"NTSDS1")+COUNTIF(U$13:U$14,"NTS5S")+COUNTIF(U$13:U$14,"NTS5S1")+COUNTIF(U$30:U$31,"NTS5S")+COUNTIF(U$30:U$31,"NTS5S1")+COUNTIF(U$45:U$45,"NTS5S")+COUNTIF(U$45:U$45,"NTS5S1")+COUNTIF(U$60:U$60,"NTS5S")+COUNTIF(U$60:U$60,"NTS5S1")+COUNTIF(U$13:U$14,"S")+COUNTIF(U$3307,"S")+COUNTIF(U$45:U$45,"S")+COUNTIF(U$60:U$60,"S")+COUNTIF(U$13:U$14,"NTS4S")+COUNTIF(U$13:U$14,"NTS4S1")+COUNTIF(U$30:U$31,"NTS4S")+COUNTIF(U$30:U$31,"NTS4S1")+COUNTIF(U$45:U$45,"NTS4S")+COUNTIF(U$45:U$45,"NTS4S1")+COUNTIF(U$60:U$60,"NTS4S")+COUNTIF(U$60:U$60,"NTS4S1")</f>
        <v>0</v>
      </c>
      <c r="V6" s="4">
        <f>COUNTIF(V$13:V$14,"N")+COUNTIF(V$13:V$14,"NTS")++COUNTIF(V$13:V$14,"NTS1")+COUNTIF(V$30:V$31,"N")+COUNTIF(V$30:V$31,"NTS")+COUNTIF(V$30:V$31,"NTS1")+COUNTIF(V$45:V$45,"N")+COUNTIF(V$45:V$45,"NTS")+COUNTIF(V$45:V$45,"NTS1")+COUNTIF(V$60:V$60,"N")+COUNTIF(V$60:V$60,"NTS")+COUNTIF(V$60:V$60,"NTS1")+COUNTIF(V$13:V$14,"NT")+COUNTIF(V$30:V$31,"NT")+COUNTIF(V$45:V$45,"NT")+COUNTIF(V$60:V$60,"NT")+COUNTIF(V$13:V$14,"NTSDS")+COUNTIF(V$13:V$14,"NTSDS1")+COUNTIF(V$30:V$31,"NTSDS")+COUNTIF(V$30:V$31,"NTSDS1")+COUNTIF(V$45:V$45,"NTSDS")+COUNTIF(V$45:V$45,"NTSDS1")+COUNTIF(V$60:V$60,"NTSDS")+COUNTIF(V$60:V$60,"NTSDS1")+COUNTIF(V$13:V$14,"NTS5S")+COUNTIF(V$13:V$14,"NTS5S1")+COUNTIF(V$30:V$31,"NTS5S")+COUNTIF(V$30:V$31,"NTS5S1")+COUNTIF(V$45:V$45,"NTS5S")+COUNTIF(V$45:V$45,"NTS5S1")+COUNTIF(V$60:V$60,"NTS5S")+COUNTIF(V$60:V$60,"NTS5S1")+COUNTIF(V$13:V$14,"S")+COUNTIF(V$3307,"S")+COUNTIF(V$45:V$45,"S")+COUNTIF(V$60:V$60,"S")+COUNTIF(V$13:V$14,"NTS4S")+COUNTIF(V$13:V$14,"NTS4S1")+COUNTIF(V$30:V$31,"NTS4S")+COUNTIF(V$30:V$31,"NTS4S1")+COUNTIF(V$45:V$45,"NTS4S")+COUNTIF(V$45:V$45,"NTS4S1")+COUNTIF(V$60:V$60,"NTS4S")+COUNTIF(V$60:V$60,"NTS4S1")</f>
        <v>0</v>
      </c>
      <c r="W6" s="4">
        <f>COUNTIF(W$13:W$14,"N")+COUNTIF(W$13:W$14,"NTS")++COUNTIF(W$13:W$14,"NTS1")+COUNTIF(W$30:W$31,"N")+COUNTIF(W$30:W$31,"NTS")+COUNTIF(W$30:W$31,"NTS1")+COUNTIF(W$45:W$45,"N")+COUNTIF(W$45:W$45,"NTS")+COUNTIF(W$45:W$45,"NTS1")+COUNTIF(W$60:W$60,"N")+COUNTIF(W$60:W$60,"NTS")+COUNTIF(W$60:W$60,"NTS1")+COUNTIF(W$13:W$14,"NT")+COUNTIF(W$30:W$31,"NT")+COUNTIF(W$45:W$45,"NT")+COUNTIF(W$60:W$60,"NT")+COUNTIF(W$13:W$14,"NTSDS")+COUNTIF(W$13:W$14,"NTSDS1")+COUNTIF(W$30:W$31,"NTSDS")+COUNTIF(W$30:W$31,"NTSDS1")+COUNTIF(W$45:W$45,"NTSDS")+COUNTIF(W$45:W$45,"NTSDS1")+COUNTIF(W$60:W$60,"NTSDS")+COUNTIF(W$60:W$60,"NTSDS1")+COUNTIF(W$13:W$14,"NTS5S")+COUNTIF(W$13:W$14,"NTS5S1")+COUNTIF(W$30:W$31,"NTS5S")+COUNTIF(W$30:W$31,"NTS5S1")+COUNTIF(W$45:W$45,"NTS5S")+COUNTIF(W$45:W$45,"NTS5S1")+COUNTIF(W$60:W$60,"NTS5S")+COUNTIF(W$60:W$60,"NTS5S1")+COUNTIF(W$13:W$14,"S")+COUNTIF(W$3307,"S")+COUNTIF(W$45:W$45,"S")+COUNTIF(W$60:W$60,"S")+COUNTIF(W$13:W$14,"NTS4S")+COUNTIF(W$13:W$14,"NTS4S1")+COUNTIF(W$30:W$31,"NTS4S")+COUNTIF(W$30:W$31,"NTS4S1")+COUNTIF(W$45:W$45,"NTS4S")+COUNTIF(W$45:W$45,"NTS4S1")+COUNTIF(W$60:W$60,"NTS4S")+COUNTIF(W$60:W$60,"NTS4S1")</f>
        <v>0</v>
      </c>
      <c r="X6" s="4">
        <f>COUNTIF(X$13:X$14,"N")+COUNTIF(X$13:X$14,"NTS")++COUNTIF(X$13:X$14,"NTS1")+COUNTIF(X$30:X$31,"N")+COUNTIF(X$30:X$31,"NTS")+COUNTIF(X$30:X$31,"NTS1")+COUNTIF(X$45:X$45,"N")+COUNTIF(X$45:X$45,"NTS")+COUNTIF(X$45:X$45,"NTS1")+COUNTIF(X$60:X$60,"N")+COUNTIF(X$60:X$60,"NTS")+COUNTIF(X$60:X$60,"NTS1")+COUNTIF(X$13:X$14,"NT")+COUNTIF(X$30:X$31,"NT")+COUNTIF(X$45:X$45,"NT")+COUNTIF(X$60:X$60,"NT")+COUNTIF(X$13:X$14,"NTSDS")+COUNTIF(X$13:X$14,"NTSDS1")+COUNTIF(X$30:X$31,"NTSDS")+COUNTIF(X$30:X$31,"NTSDS1")+COUNTIF(X$45:X$45,"NTSDS")+COUNTIF(X$45:X$45,"NTSDS1")+COUNTIF(X$60:X$60,"NTSDS")+COUNTIF(X$60:X$60,"NTSDS1")+COUNTIF(X$13:X$14,"NTS5S")+COUNTIF(X$13:X$14,"NTS5S1")+COUNTIF(X$30:X$31,"NTS5S")+COUNTIF(X$30:X$31,"NTS5S1")+COUNTIF(X$45:X$45,"NTS5S")+COUNTIF(X$45:X$45,"NTS5S1")+COUNTIF(X$60:X$60,"NTS5S")+COUNTIF(X$60:X$60,"NTS5S1")+COUNTIF(X$13:X$14,"S")+COUNTIF(X$3307,"S")+COUNTIF(X$45:X$45,"S")+COUNTIF(X$60:X$60,"S")+COUNTIF(X$13:X$14,"NTS4S")+COUNTIF(X$13:X$14,"NTS4S1")+COUNTIF(X$30:X$31,"NTS4S")+COUNTIF(X$30:X$31,"NTS4S1")+COUNTIF(X$45:X$45,"NTS4S")+COUNTIF(X$45:X$45,"NTS4S1")+COUNTIF(X$60:X$60,"NTS4S")+COUNTIF(X$60:X$60,"NTS4S1")</f>
        <v>1</v>
      </c>
      <c r="Y6" s="4">
        <f>COUNTIF(Y$13:Y$14,"N")+COUNTIF(Y$13:Y$14,"NTS")++COUNTIF(Y$13:Y$14,"NTS1")+COUNTIF(Y$30:Y$31,"N")+COUNTIF(Y$30:Y$31,"NTS")+COUNTIF(Y$30:Y$31,"NTS1")+COUNTIF(Y$45:Y$45,"N")+COUNTIF(Y$45:Y$45,"NTS")+COUNTIF(Y$45:Y$45,"NTS1")+COUNTIF(Y$60:Y$60,"N")+COUNTIF(Y$60:Y$60,"NTS")+COUNTIF(Y$60:Y$60,"NTS1")+COUNTIF(Y$13:Y$14,"NT")+COUNTIF(Y$30:Y$31,"NT")+COUNTIF(Y$45:Y$45,"NT")+COUNTIF(Y$60:Y$60,"NT")+COUNTIF(Y$13:Y$14,"NTSDS")+COUNTIF(Y$13:Y$14,"NTSDS1")+COUNTIF(Y$30:Y$31,"NTSDS")+COUNTIF(Y$30:Y$31,"NTSDS1")+COUNTIF(Y$45:Y$45,"NTSDS")+COUNTIF(Y$45:Y$45,"NTSDS1")+COUNTIF(Y$60:Y$60,"NTSDS")+COUNTIF(Y$60:Y$60,"NTSDS1")+COUNTIF(Y$13:Y$14,"NTS5S")+COUNTIF(Y$13:Y$14,"NTS5S1")+COUNTIF(Y$30:Y$31,"NTS5S")+COUNTIF(Y$30:Y$31,"NTS5S1")+COUNTIF(Y$45:Y$45,"NTS5S")+COUNTIF(Y$45:Y$45,"NTS5S1")+COUNTIF(Y$60:Y$60,"NTS5S")+COUNTIF(Y$60:Y$60,"NTS5S1")+COUNTIF(Y$13:Y$14,"S")+COUNTIF(Y$3307,"S")+COUNTIF(Y$45:Y$45,"S")+COUNTIF(Y$60:Y$60,"S")+COUNTIF(Y$13:Y$14,"NTS4S")+COUNTIF(Y$13:Y$14,"NTS4S1")+COUNTIF(Y$30:Y$31,"NTS4S")+COUNTIF(Y$30:Y$31,"NTS4S1")+COUNTIF(Y$45:Y$45,"NTS4S")+COUNTIF(Y$45:Y$45,"NTS4S1")+COUNTIF(Y$60:Y$60,"NTS4S")+COUNTIF(Y$60:Y$60,"NTS4S1")</f>
        <v>1</v>
      </c>
      <c r="Z6" s="4">
        <f>COUNTIF(Z$13:Z$14,"N")+COUNTIF(Z$13:Z$14,"NTS")++COUNTIF(Z$13:Z$14,"NTS1")+COUNTIF(Z$30:Z$31,"N")+COUNTIF(Z$30:Z$31,"NTS")+COUNTIF(Z$30:Z$31,"NTS1")+COUNTIF(Z$45:Z$45,"N")+COUNTIF(Z$45:Z$45,"NTS")+COUNTIF(Z$45:Z$45,"NTS1")+COUNTIF(Z$60:Z$60,"N")+COUNTIF(Z$60:Z$60,"NTS")+COUNTIF(Z$60:Z$60,"NTS1")+COUNTIF(Z$13:Z$14,"NT")+COUNTIF(Z$30:Z$31,"NT")+COUNTIF(Z$45:Z$45,"NT")+COUNTIF(Z$60:Z$60,"NT")+COUNTIF(Z$13:Z$14,"NTSDS")+COUNTIF(Z$13:Z$14,"NTSDS1")+COUNTIF(Z$30:Z$31,"NTSDS")+COUNTIF(Z$30:Z$31,"NTSDS1")+COUNTIF(Z$45:Z$45,"NTSDS")+COUNTIF(Z$45:Z$45,"NTSDS1")+COUNTIF(Z$60:Z$60,"NTSDS")+COUNTIF(Z$60:Z$60,"NTSDS1")+COUNTIF(Z$13:Z$14,"NTS5S")+COUNTIF(Z$13:Z$14,"NTS5S1")+COUNTIF(Z$30:Z$31,"NTS5S")+COUNTIF(Z$30:Z$31,"NTS5S1")+COUNTIF(Z$45:Z$45,"NTS5S")+COUNTIF(Z$45:Z$45,"NTS5S1")+COUNTIF(Z$60:Z$60,"NTS5S")+COUNTIF(Z$60:Z$60,"NTS5S1")+COUNTIF(Z$13:Z$14,"S")+COUNTIF(Z$3307,"S")+COUNTIF(Z$45:Z$45,"S")+COUNTIF(Z$60:Z$60,"S")+COUNTIF(Z$13:Z$14,"NTS4S")+COUNTIF(Z$13:Z$14,"NTS4S1")+COUNTIF(Z$30:Z$31,"NTS4S")+COUNTIF(Z$30:Z$31,"NTS4S1")+COUNTIF(Z$45:Z$45,"NTS4S")+COUNTIF(Z$45:Z$45,"NTS4S1")+COUNTIF(Z$60:Z$60,"NTS4S")+COUNTIF(Z$60:Z$60,"NTS4S1")</f>
        <v>1</v>
      </c>
      <c r="AA6" s="4">
        <f>COUNTIF(AA$13:AA$14,"N")+COUNTIF(AA$13:AA$14,"NTS")++COUNTIF(AA$13:AA$14,"NTS1")+COUNTIF(AA$30:AA$31,"N")+COUNTIF(AA$30:AA$31,"NTS")+COUNTIF(AA$30:AA$31,"NTS1")+COUNTIF(AA$45:AA$45,"N")+COUNTIF(AA$45:AA$45,"NTS")+COUNTIF(AA$45:AA$45,"NTS1")+COUNTIF(AA$60:AA$60,"N")+COUNTIF(AA$60:AA$60,"NTS")+COUNTIF(AA$60:AA$60,"NTS1")+COUNTIF(AA$13:AA$14,"NT")+COUNTIF(AA$30:AA$31,"NT")+COUNTIF(AA$45:AA$45,"NT")+COUNTIF(AA$60:AA$60,"NT")+COUNTIF(AA$13:AA$14,"NTSDS")+COUNTIF(AA$13:AA$14,"NTSDS1")+COUNTIF(AA$30:AA$31,"NTSDS")+COUNTIF(AA$30:AA$31,"NTSDS1")+COUNTIF(AA$45:AA$45,"NTSDS")+COUNTIF(AA$45:AA$45,"NTSDS1")+COUNTIF(AA$60:AA$60,"NTSDS")+COUNTIF(AA$60:AA$60,"NTSDS1")+COUNTIF(AA$13:AA$14,"NTS5S")+COUNTIF(AA$13:AA$14,"NTS5S1")+COUNTIF(AA$30:AA$31,"NTS5S")+COUNTIF(AA$30:AA$31,"NTS5S1")+COUNTIF(AA$45:AA$45,"NTS5S")+COUNTIF(AA$45:AA$45,"NTS5S1")+COUNTIF(AA$60:AA$60,"NTS5S")+COUNTIF(AA$60:AA$60,"NTS5S1")+COUNTIF(AA$13:AA$14,"S")+COUNTIF(AA$3307,"S")+COUNTIF(AA$45:AA$45,"S")+COUNTIF(AA$60:AA$60,"S")+COUNTIF(AA$13:AA$14,"NTS4S")+COUNTIF(AA$13:AA$14,"NTS4S1")+COUNTIF(AA$30:AA$31,"NTS4S")+COUNTIF(AA$30:AA$31,"NTS4S1")+COUNTIF(AA$45:AA$45,"NTS4S")+COUNTIF(AA$45:AA$45,"NTS4S1")+COUNTIF(AA$60:AA$60,"NTS4S")+COUNTIF(AA$60:AA$60,"NTS4S1")</f>
        <v>0</v>
      </c>
      <c r="AB6" s="4">
        <f>COUNTIF(AB$13:AB$14,"N")+COUNTIF(AB$13:AB$14,"NTS")++COUNTIF(AB$13:AB$14,"NTS1")+COUNTIF(AB$30:AB$31,"N")+COUNTIF(AB$30:AB$31,"NTS")+COUNTIF(AB$30:AB$31,"NTS1")+COUNTIF(AB$45:AB$45,"N")+COUNTIF(AB$45:AB$45,"NTS")+COUNTIF(AB$45:AB$45,"NTS1")+COUNTIF(AB$60:AB$60,"N")+COUNTIF(AB$60:AB$60,"NTS")+COUNTIF(AB$60:AB$60,"NTS1")+COUNTIF(AB$13:AB$14,"NT")+COUNTIF(AB$30:AB$31,"NT")+COUNTIF(AB$45:AB$45,"NT")+COUNTIF(AB$60:AB$60,"NT")+COUNTIF(AB$13:AB$14,"NTSDS")+COUNTIF(AB$13:AB$14,"NTSDS1")+COUNTIF(AB$30:AB$31,"NTSDS")+COUNTIF(AB$30:AB$31,"NTSDS1")+COUNTIF(AB$45:AB$45,"NTSDS")+COUNTIF(AB$45:AB$45,"NTSDS1")+COUNTIF(AB$60:AB$60,"NTSDS")+COUNTIF(AB$60:AB$60,"NTSDS1")+COUNTIF(AB$13:AB$14,"NTS5S")+COUNTIF(AB$13:AB$14,"NTS5S1")+COUNTIF(AB$30:AB$31,"NTS5S")+COUNTIF(AB$30:AB$31,"NTS5S1")+COUNTIF(AB$45:AB$45,"NTS5S")+COUNTIF(AB$45:AB$45,"NTS5S1")+COUNTIF(AB$60:AB$60,"NTS5S")+COUNTIF(AB$60:AB$60,"NTS5S1")+COUNTIF(AB$13:AB$14,"S")+COUNTIF(AB$3307,"S")+COUNTIF(AB$45:AB$45,"S")+COUNTIF(AB$60:AB$60,"S")+COUNTIF(AB$13:AB$14,"NTS4S")+COUNTIF(AB$13:AB$14,"NTS4S1")+COUNTIF(AB$30:AB$31,"NTS4S")+COUNTIF(AB$30:AB$31,"NTS4S1")+COUNTIF(AB$45:AB$45,"NTS4S")+COUNTIF(AB$45:AB$45,"NTS4S1")+COUNTIF(AB$60:AB$60,"NTS4S")+COUNTIF(AB$60:AB$60,"NTS4S1")</f>
        <v>0</v>
      </c>
      <c r="AC6" s="4">
        <f>COUNTIF(AC$13:AC$14,"N")+COUNTIF(AC$13:AC$14,"NTS")++COUNTIF(AC$13:AC$14,"NTS1")+COUNTIF(AC$30:AC$31,"N")+COUNTIF(AC$30:AC$31,"NTS")+COUNTIF(AC$30:AC$31,"NTS1")+COUNTIF(AC$45:AC$45,"N")+COUNTIF(AC$45:AC$45,"NTS")+COUNTIF(AC$45:AC$45,"NTS1")+COUNTIF(AC$60:AC$60,"N")+COUNTIF(AC$60:AC$60,"NTS")+COUNTIF(AC$60:AC$60,"NTS1")+COUNTIF(AC$13:AC$14,"NT")+COUNTIF(AC$30:AC$31,"NT")+COUNTIF(AC$45:AC$45,"NT")+COUNTIF(AC$60:AC$60,"NT")+COUNTIF(AC$13:AC$14,"NTSDS")+COUNTIF(AC$13:AC$14,"NTSDS1")+COUNTIF(AC$30:AC$31,"NTSDS")+COUNTIF(AC$30:AC$31,"NTSDS1")+COUNTIF(AC$45:AC$45,"NTSDS")+COUNTIF(AC$45:AC$45,"NTSDS1")+COUNTIF(AC$60:AC$60,"NTSDS")+COUNTIF(AC$60:AC$60,"NTSDS1")+COUNTIF(AC$13:AC$14,"NTS5S")+COUNTIF(AC$13:AC$14,"NTS5S1")+COUNTIF(AC$30:AC$31,"NTS5S")+COUNTIF(AC$30:AC$31,"NTS5S1")+COUNTIF(AC$45:AC$45,"NTS5S")+COUNTIF(AC$45:AC$45,"NTS5S1")+COUNTIF(AC$60:AC$60,"NTS5S")+COUNTIF(AC$60:AC$60,"NTS5S1")+COUNTIF(AC$13:AC$14,"S")+COUNTIF(AC$3307,"S")+COUNTIF(AC$45:AC$45,"S")+COUNTIF(AC$60:AC$60,"S")+COUNTIF(AC$13:AC$14,"NTS4S")+COUNTIF(AC$13:AC$14,"NTS4S1")+COUNTIF(AC$30:AC$31,"NTS4S")+COUNTIF(AC$30:AC$31,"NTS4S1")+COUNTIF(AC$45:AC$45,"NTS4S")+COUNTIF(AC$45:AC$45,"NTS4S1")+COUNTIF(AC$60:AC$60,"NTS4S")+COUNTIF(AC$60:AC$60,"NTS4S1")</f>
        <v>1</v>
      </c>
      <c r="AD6" s="4">
        <f>COUNTIF(AD$13:AD$14,"N")+COUNTIF(AD$13:AD$14,"NTS")++COUNTIF(AD$13:AD$14,"NTS1")+COUNTIF(AD$30:AD$31,"N")+COUNTIF(AD$30:AD$31,"NTS")+COUNTIF(AD$30:AD$31,"NTS1")+COUNTIF(AD$45:AD$45,"N")+COUNTIF(AD$45:AD$45,"NTS")+COUNTIF(AD$45:AD$45,"NTS1")+COUNTIF(AD$60:AD$60,"N")+COUNTIF(AD$60:AD$60,"NTS")+COUNTIF(AD$60:AD$60,"NTS1")+COUNTIF(AD$13:AD$14,"NT")+COUNTIF(AD$30:AD$31,"NT")+COUNTIF(AD$45:AD$45,"NT")+COUNTIF(AD$60:AD$60,"NT")+COUNTIF(AD$13:AD$14,"NTSDS")+COUNTIF(AD$13:AD$14,"NTSDS1")+COUNTIF(AD$30:AD$31,"NTSDS")+COUNTIF(AD$30:AD$31,"NTSDS1")+COUNTIF(AD$45:AD$45,"NTSDS")+COUNTIF(AD$45:AD$45,"NTSDS1")+COUNTIF(AD$60:AD$60,"NTSDS")+COUNTIF(AD$60:AD$60,"NTSDS1")+COUNTIF(AD$13:AD$14,"NTS5S")+COUNTIF(AD$13:AD$14,"NTS5S1")+COUNTIF(AD$30:AD$31,"NTS5S")+COUNTIF(AD$30:AD$31,"NTS5S1")+COUNTIF(AD$45:AD$45,"NTS5S")+COUNTIF(AD$45:AD$45,"NTS5S1")+COUNTIF(AD$60:AD$60,"NTS5S")+COUNTIF(AD$60:AD$60,"NTS5S1")+COUNTIF(AD$13:AD$14,"S")+COUNTIF(AD$3307,"S")+COUNTIF(AD$45:AD$45,"S")+COUNTIF(AD$60:AD$60,"S")+COUNTIF(AD$13:AD$14,"NTS4S")+COUNTIF(AD$13:AD$14,"NTS4S1")+COUNTIF(AD$30:AD$31,"NTS4S")+COUNTIF(AD$30:AD$31,"NTS4S1")+COUNTIF(AD$45:AD$45,"NTS4S")+COUNTIF(AD$45:AD$45,"NTS4S1")+COUNTIF(AD$60:AD$60,"NTS4S")+COUNTIF(AD$60:AD$60,"NTS4S1")</f>
        <v>1</v>
      </c>
      <c r="AE6" s="4">
        <f>COUNTIF(AE$13:AE$14,"N")+COUNTIF(AE$13:AE$14,"NTS")++COUNTIF(AE$13:AE$14,"NTS1")+COUNTIF(AE$30:AE$31,"N")+COUNTIF(AE$30:AE$31,"NTS")+COUNTIF(AE$30:AE$31,"NTS1")+COUNTIF(AE$45:AE$45,"N")+COUNTIF(AE$45:AE$45,"NTS")+COUNTIF(AE$45:AE$45,"NTS1")+COUNTIF(AE$60:AE$60,"N")+COUNTIF(AE$60:AE$60,"NTS")+COUNTIF(AE$60:AE$60,"NTS1")+COUNTIF(AE$13:AE$14,"NT")+COUNTIF(AE$30:AE$31,"NT")+COUNTIF(AE$45:AE$45,"NT")+COUNTIF(AE$60:AE$60,"NT")+COUNTIF(AE$13:AE$14,"NTSDS")+COUNTIF(AE$13:AE$14,"NTSDS1")+COUNTIF(AE$30:AE$31,"NTSDS")+COUNTIF(AE$30:AE$31,"NTSDS1")+COUNTIF(AE$45:AE$45,"NTSDS")+COUNTIF(AE$45:AE$45,"NTSDS1")+COUNTIF(AE$60:AE$60,"NTSDS")+COUNTIF(AE$60:AE$60,"NTSDS1")+COUNTIF(AE$13:AE$14,"NTS5S")+COUNTIF(AE$13:AE$14,"NTS5S1")+COUNTIF(AE$30:AE$31,"NTS5S")+COUNTIF(AE$30:AE$31,"NTS5S1")+COUNTIF(AE$45:AE$45,"NTS5S")+COUNTIF(AE$45:AE$45,"NTS5S1")+COUNTIF(AE$60:AE$60,"NTS5S")+COUNTIF(AE$60:AE$60,"NTS5S1")+COUNTIF(AE$13:AE$14,"S")+COUNTIF(AE$3307,"S")+COUNTIF(AE$45:AE$45,"S")+COUNTIF(AE$60:AE$60,"S")+COUNTIF(AE$13:AE$14,"NTS4S")+COUNTIF(AE$13:AE$14,"NTS4S1")+COUNTIF(AE$30:AE$31,"NTS4S")+COUNTIF(AE$30:AE$31,"NTS4S1")+COUNTIF(AE$45:AE$45,"NTS4S")+COUNTIF(AE$45:AE$45,"NTS4S1")+COUNTIF(AE$60:AE$60,"NTS4S")+COUNTIF(AE$60:AE$60,"NTS4S1")</f>
        <v>2</v>
      </c>
      <c r="AF6" s="4">
        <f>COUNTIF(AF$13:AF$14,"N")+COUNTIF(AF$13:AF$14,"NTS")++COUNTIF(AF$13:AF$14,"NTS1")+COUNTIF(AF$30:AF$31,"N")+COUNTIF(AF$30:AF$31,"NTS")+COUNTIF(AF$30:AF$31,"NTS1")+COUNTIF(AF$45:AF$45,"N")+COUNTIF(AF$45:AF$45,"NTS")+COUNTIF(AF$45:AF$45,"NTS1")+COUNTIF(AF$60:AF$60,"N")+COUNTIF(AF$60:AF$60,"NTS")+COUNTIF(AF$60:AF$60,"NTS1")+COUNTIF(AF$13:AF$14,"NT")+COUNTIF(AF$30:AF$31,"NT")+COUNTIF(AF$45:AF$45,"NT")+COUNTIF(AF$60:AF$60,"NT")+COUNTIF(AF$13:AF$14,"NTSDS")+COUNTIF(AF$13:AF$14,"NTSDS1")+COUNTIF(AF$30:AF$31,"NTSDS")+COUNTIF(AF$30:AF$31,"NTSDS1")+COUNTIF(AF$45:AF$45,"NTSDS")+COUNTIF(AF$45:AF$45,"NTSDS1")+COUNTIF(AF$60:AF$60,"NTSDS")+COUNTIF(AF$60:AF$60,"NTSDS1")+COUNTIF(AF$13:AF$14,"NTS5S")+COUNTIF(AF$13:AF$14,"NTS5S1")+COUNTIF(AF$30:AF$31,"NTS5S")+COUNTIF(AF$30:AF$31,"NTS5S1")+COUNTIF(AF$45:AF$45,"NTS5S")+COUNTIF(AF$45:AF$45,"NTS5S1")+COUNTIF(AF$60:AF$60,"NTS5S")+COUNTIF(AF$60:AF$60,"NTS5S1")+COUNTIF(AF$13:AF$14,"S")+COUNTIF(AF$3307,"S")+COUNTIF(AF$45:AF$45,"S")+COUNTIF(AF$60:AF$60,"S")+COUNTIF(AF$13:AF$14,"NTS4S")+COUNTIF(AF$13:AF$14,"NTS4S1")+COUNTIF(AF$30:AF$31,"NTS4S")+COUNTIF(AF$30:AF$31,"NTS4S1")+COUNTIF(AF$45:AF$45,"NTS4S")+COUNTIF(AF$45:AF$45,"NTS4S1")+COUNTIF(AF$60:AF$60,"NTS4S")+COUNTIF(AF$60:AF$60,"NTS4S1")</f>
        <v>1</v>
      </c>
      <c r="AG6" s="4">
        <f>COUNTIF(AG$13:AG$14,"N")+COUNTIF(AG$13:AG$14,"NTS")++COUNTIF(AG$13:AG$14,"NTS1")+COUNTIF(AG$30:AG$31,"N")+COUNTIF(AG$30:AG$31,"NTS")+COUNTIF(AG$30:AG$31,"NTS1")+COUNTIF(AG$45:AG$45,"N")+COUNTIF(AG$45:AG$45,"NTS")+COUNTIF(AG$45:AG$45,"NTS1")+COUNTIF(AG$60:AG$60,"N")+COUNTIF(AG$60:AG$60,"NTS")+COUNTIF(AG$60:AG$60,"NTS1")+COUNTIF(AG$13:AG$14,"NT")+COUNTIF(AG$30:AG$31,"NT")+COUNTIF(AG$45:AG$45,"NT")+COUNTIF(AG$60:AG$60,"NT")+COUNTIF(AG$13:AG$14,"NTSDS")+COUNTIF(AG$13:AG$14,"NTSDS1")+COUNTIF(AG$30:AG$31,"NTSDS")+COUNTIF(AG$30:AG$31,"NTSDS1")+COUNTIF(AG$45:AG$45,"NTSDS")+COUNTIF(AG$45:AG$45,"NTSDS1")+COUNTIF(AG$60:AG$60,"NTSDS")+COUNTIF(AG$60:AG$60,"NTSDS1")+COUNTIF(AG$13:AG$14,"NTS5S")+COUNTIF(AG$13:AG$14,"NTS5S1")+COUNTIF(AG$30:AG$31,"NTS5S")+COUNTIF(AG$30:AG$31,"NTS5S1")+COUNTIF(AG$45:AG$45,"NTS5S")+COUNTIF(AG$45:AG$45,"NTS5S1")+COUNTIF(AG$60:AG$60,"NTS5S")+COUNTIF(AG$60:AG$60,"NTS5S1")+COUNTIF(AG$13:AG$14,"S")+COUNTIF(AG$3307,"S")+COUNTIF(AG$45:AG$45,"S")+COUNTIF(AG$60:AG$60,"S")+COUNTIF(AG$13:AG$14,"NTS4S")+COUNTIF(AG$13:AG$14,"NTS4S1")+COUNTIF(AG$30:AG$31,"NTS4S")+COUNTIF(AG$30:AG$31,"NTS4S1")+COUNTIF(AG$45:AG$45,"NTS4S")+COUNTIF(AG$45:AG$45,"NTS4S1")+COUNTIF(AG$60:AG$60,"NTS4S")+COUNTIF(AG$60:AG$60,"NTS4S1")</f>
        <v>0</v>
      </c>
      <c r="AH6" s="140">
        <f>COUNTIF(AH$13:AH$14,"N")+COUNTIF(AH$13:AH$14,"NTS")++COUNTIF(AH$13:AH$14,"NTS1")+COUNTIF(AH$30:AH$31,"N")+COUNTIF(AH$30:AH$31,"NTS")+COUNTIF(AH$30:AH$31,"NTS1")+COUNTIF(AH$45:AH$45,"N")+COUNTIF(AH$45:AH$45,"NTS")+COUNTIF(AH$45:AH$45,"NTS1")+COUNTIF(AH$60:AH$60,"N")+COUNTIF(AH$60:AH$60,"NTS")+COUNTIF(AH$60:AH$60,"NTS1")+COUNTIF(AH$13:AH$14,"NT")+COUNTIF(AH$30:AH$31,"NT")+COUNTIF(AH$45:AH$45,"NT")+COUNTIF(AH$60:AH$60,"NT")+COUNTIF(AH$13:AH$14,"NTSDS")+COUNTIF(AH$13:AH$14,"NTSDS1")+COUNTIF(AH$30:AH$31,"NTSDS")+COUNTIF(AH$30:AH$31,"NTSDS1")+COUNTIF(AH$45:AH$45,"NTSDS")+COUNTIF(AH$45:AH$45,"NTSDS1")+COUNTIF(AH$60:AH$60,"NTSDS")+COUNTIF(AH$60:AH$60,"NTSDS1")+COUNTIF(AH$13:AH$14,"NTS5S")+COUNTIF(AH$13:AH$14,"NTS5S1")+COUNTIF(AH$30:AH$31,"NTS5S")+COUNTIF(AH$30:AH$31,"NTS5S1")+COUNTIF(AH$45:AH$45,"NTS5S")+COUNTIF(AH$45:AH$45,"NTS5S1")+COUNTIF(AH$60:AH$60,"NTS5S")+COUNTIF(AH$60:AH$60,"NTS5S1")+COUNTIF(AH$13:AH$14,"S")+COUNTIF(AH$3307,"S")+COUNTIF(AH$45:AH$45,"S")+COUNTIF(AH$60:AH$60,"S")+COUNTIF(AH$13:AH$14,"NTS4S")+COUNTIF(AH$13:AH$14,"NTS4S1")+COUNTIF(AH$30:AH$31,"NTS4S")+COUNTIF(AH$30:AH$31,"NTS4S1")+COUNTIF(AH$45:AH$45,"NTS4S")+COUNTIF(AH$45:AH$45,"NTS4S1")+COUNTIF(AH$60:AH$60,"NTS4S")+COUNTIF(AH$60:AH$60,"NTS4S1")</f>
        <v>0</v>
      </c>
      <c r="AI6" s="12"/>
      <c r="AJ6" s="36"/>
      <c r="AK6" s="36"/>
      <c r="AL6" s="36"/>
      <c r="AM6" s="36"/>
      <c r="AN6" s="36"/>
      <c r="AO6" s="36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6"/>
      <c r="BB6" s="593">
        <f>12/24</f>
        <v>0.5</v>
      </c>
      <c r="BC6" s="579"/>
      <c r="BD6" s="578"/>
      <c r="BE6" s="580"/>
      <c r="BF6" s="581"/>
      <c r="BG6" s="581"/>
      <c r="BH6" s="581"/>
      <c r="BI6" s="581"/>
      <c r="BJ6" s="581"/>
      <c r="BK6" s="582"/>
      <c r="BL6" s="578"/>
      <c r="BM6" s="578"/>
      <c r="BN6" s="578"/>
      <c r="BO6" s="578"/>
      <c r="BP6" s="578"/>
      <c r="BQ6" s="578"/>
      <c r="BR6" s="578"/>
      <c r="BS6" s="578"/>
      <c r="BT6" s="578"/>
      <c r="BU6" s="578"/>
    </row>
    <row r="7" spans="1:93" ht="17.100000000000001" customHeight="1" x14ac:dyDescent="0.25">
      <c r="A7" s="510"/>
      <c r="B7" s="578" t="s">
        <v>2</v>
      </c>
      <c r="C7" s="35">
        <v>4</v>
      </c>
      <c r="D7" s="1148">
        <f>COUNTIF(D$15:D$19,"N")+COUNTIF(D$15:D$19,"NT")+COUNTIF(D$15:D$19,"NTS1")+COUNTIF(D$15:D$19,"NTS")+COUNTIF(D$15:D$19,"NTSDS")+COUNTIF(D$15:D$19,"NTSDS1")+COUNTIF(D$15:D$19,"NTS5S")+COUNTIF(D$15:D$19,"NTS5S1")+COUNTIF(D$15:D$19,"S")+COUNTIF(D$15:D$19,"NTS4S")+COUNTIF(D$15:D$19,"NTS4S1")+COUNTIF(D$32:D$35,"N")+COUNTIF(D$32:D$35,"NT")+COUNTIF(D$32:D$35,"NTS")+COUNTIF(D$32:D$35,"NTS1")+COUNTIF(D$32:D$35,"NTSDS")+COUNTIF(D$32:D$35,"NTSDS1")+COUNTIF(D$32:D$35,"NTS5S")+COUNTIF(D$32:D$35,"NTS5S1")+COUNTIF(D$32:D$35,"S")+COUNTIF(D$32:D$35,"NTS4S")+COUNTIF(D$32:D$35,"NTS4S1")+COUNTIF(D$46:D$50,"N")+COUNTIF(D$46:D$50,"NT")+COUNTIF(D$46:D$50,"NTS")+COUNTIF(D$46:D$50,"NTS1")+COUNTIF(D$46:D$50,"NTSDS")+COUNTIF(D$46:D$50,"NTSDS1")+COUNTIF(D$46:D$50,"NTS5S")+COUNTIF(D$46:D$50,"NTS5S1")+COUNTIF(D$46:D$50,"S")+COUNTIF(D$46:D$50,"NTS4S")+COUNTIF(D$46:D$50,"NTS4S1")+COUNTIF(D$61:D$65,"N")+COUNTIF(D$61:D$65,"NT")+COUNTIF(D$61:D$65,"NTS")+COUNTIF(D$61:D$65,"NTS1")+COUNTIF(D$61:D$65,"NTSDS")+COUNTIF(D$61:D$65,"NTSDS1")+COUNTIF(D$61:D$65,"NTS5S")+COUNTIF(D$61:D$65,"NTS5S1")+COUNTIF(D$61:D$65,"S")+COUNTIF(D$61:D$65,"NTS4S")+COUNTIF(D$61:D$65,"NTS4S1")</f>
        <v>1</v>
      </c>
      <c r="E7" s="4">
        <f>COUNTIF(E$15:E$19,"N")+COUNTIF(E$15:E$19,"NT")+COUNTIF(E$15:E$19,"NTS1")+COUNTIF(E$15:E$19,"NTS")+COUNTIF(E$15:E$19,"NTSDS")+COUNTIF(E$15:E$19,"NTSDS1")+COUNTIF(E$15:E$19,"NTS5S")+COUNTIF(E$15:E$19,"NTS5S1")+COUNTIF(E$15:E$19,"S")+COUNTIF(E$15:E$19,"NTS4S")+COUNTIF(E$15:E$19,"NTS4S1")+COUNTIF(E$32:E$35,"N")+COUNTIF(E$32:E$35,"NT")+COUNTIF(E$32:E$35,"NTS")+COUNTIF(E$32:E$35,"NTS1")+COUNTIF(E$32:E$35,"NTSDS")+COUNTIF(E$32:E$35,"NTSDS1")+COUNTIF(E$32:E$35,"NTS5S")+COUNTIF(E$32:E$35,"NTS5S1")+COUNTIF(E$32:E$35,"S")+COUNTIF(E$32:E$35,"NTS4S")+COUNTIF(E$32:E$35,"NTS4S1")+COUNTIF(E$46:E$50,"N")+COUNTIF(E$46:E$50,"NT")+COUNTIF(E$46:E$50,"NTS")+COUNTIF(E$46:E$50,"NTS1")+COUNTIF(E$46:E$50,"NTSDS")+COUNTIF(E$46:E$50,"NTSDS1")+COUNTIF(E$46:E$50,"NTS5S")+COUNTIF(E$46:E$50,"NTS5S1")+COUNTIF(E$46:E$50,"S")+COUNTIF(E$46:E$50,"NTS4S")+COUNTIF(E$46:E$50,"NTS4S1")+COUNTIF(E$61:E$65,"N")+COUNTIF(E$61:E$65,"NT")+COUNTIF(E$61:E$65,"NTS")+COUNTIF(E$61:E$65,"NTS1")+COUNTIF(E$61:E$65,"NTSDS")+COUNTIF(E$61:E$65,"NTSDS1")+COUNTIF(E$61:E$65,"NTS5S")+COUNTIF(E$61:E$65,"NTS5S1")+COUNTIF(E$61:E$65,"S")+COUNTIF(E$61:E$65,"NTS4S")+COUNTIF(E$61:E$65,"NTS4S1")</f>
        <v>4</v>
      </c>
      <c r="F7" s="4">
        <f>COUNTIF(F$15:F$19,"N")+COUNTIF(F$15:F$19,"NT")+COUNTIF(F$15:F$19,"NTS1")+COUNTIF(F$15:F$19,"NTS")+COUNTIF(F$15:F$19,"NTSDS")+COUNTIF(F$15:F$19,"NTSDS1")+COUNTIF(F$15:F$19,"NTS5S")+COUNTIF(F$15:F$19,"NTS5S1")+COUNTIF(F$15:F$19,"S")+COUNTIF(F$15:F$19,"NTS4S")+COUNTIF(F$15:F$19,"NTS4S1")+COUNTIF(F$32:F$35,"N")+COUNTIF(F$32:F$35,"NT")+COUNTIF(F$32:F$35,"NTS")+COUNTIF(F$32:F$35,"NTS1")+COUNTIF(F$32:F$35,"NTSDS")+COUNTIF(F$32:F$35,"NTSDS1")+COUNTIF(F$32:F$35,"NTS5S")+COUNTIF(F$32:F$35,"NTS5S1")+COUNTIF(F$32:F$35,"S")+COUNTIF(F$32:F$35,"NTS4S")+COUNTIF(F$32:F$35,"NTS4S1")+COUNTIF(F$46:F$50,"N")+COUNTIF(F$46:F$50,"NT")+COUNTIF(F$46:F$50,"NTS")+COUNTIF(F$46:F$50,"NTS1")+COUNTIF(F$46:F$50,"NTSDS")+COUNTIF(F$46:F$50,"NTSDS1")+COUNTIF(F$46:F$50,"NTS5S")+COUNTIF(F$46:F$50,"NTS5S1")+COUNTIF(F$46:F$50,"S")+COUNTIF(F$46:F$50,"NTS4S")+COUNTIF(F$46:F$50,"NTS4S1")+COUNTIF(F$61:F$65,"N")+COUNTIF(F$61:F$65,"NT")+COUNTIF(F$61:F$65,"NTS")+COUNTIF(F$61:F$65,"NTS1")+COUNTIF(F$61:F$65,"NTSDS")+COUNTIF(F$61:F$65,"NTSDS1")+COUNTIF(F$61:F$65,"NTS5S")+COUNTIF(F$61:F$65,"NTS5S1")+COUNTIF(F$61:F$65,"S")+COUNTIF(F$61:F$65,"NTS4S")+COUNTIF(F$61:F$65,"NTS4S1")</f>
        <v>4</v>
      </c>
      <c r="G7" s="4">
        <f>COUNTIF(G$15:G$19,"N")+COUNTIF(G$15:G$19,"NT")+COUNTIF(G$15:G$19,"NTS1")+COUNTIF(G$15:G$19,"NTS")+COUNTIF(G$15:G$19,"NTSDS")+COUNTIF(G$15:G$19,"NTSDS1")+COUNTIF(G$15:G$19,"NTS5S")+COUNTIF(G$15:G$19,"NTS5S1")+COUNTIF(G$15:G$19,"S")+COUNTIF(G$15:G$19,"NTS4S")+COUNTIF(G$15:G$19,"NTS4S1")+COUNTIF(G$32:G$35,"N")+COUNTIF(G$32:G$35,"NT")+COUNTIF(G$32:G$35,"NTS")+COUNTIF(G$32:G$35,"NTS1")+COUNTIF(G$32:G$35,"NTSDS")+COUNTIF(G$32:G$35,"NTSDS1")+COUNTIF(G$32:G$35,"NTS5S")+COUNTIF(G$32:G$35,"NTS5S1")+COUNTIF(G$32:G$35,"S")+COUNTIF(G$32:G$35,"NTS4S")+COUNTIF(G$32:G$35,"NTS4S1")+COUNTIF(G$46:G$50,"N")+COUNTIF(G$46:G$50,"NT")+COUNTIF(G$46:G$50,"NTS")+COUNTIF(G$46:G$50,"NTS1")+COUNTIF(G$46:G$50,"NTSDS")+COUNTIF(G$46:G$50,"NTSDS1")+COUNTIF(G$46:G$50,"NTS5S")+COUNTIF(G$46:G$50,"NTS5S1")+COUNTIF(G$46:G$50,"S")+COUNTIF(G$46:G$50,"NTS4S")+COUNTIF(G$46:G$50,"NTS4S1")+COUNTIF(G$61:G$65,"N")+COUNTIF(G$61:G$65,"NT")+COUNTIF(G$61:G$65,"NTS")+COUNTIF(G$61:G$65,"NTS1")+COUNTIF(G$61:G$65,"NTSDS")+COUNTIF(G$61:G$65,"NTSDS1")+COUNTIF(G$61:G$65,"NTS5S")+COUNTIF(G$61:G$65,"NTS5S1")+COUNTIF(G$61:G$65,"S")+COUNTIF(G$61:G$65,"NTS4S")+COUNTIF(G$61:G$65,"NTS4S1")</f>
        <v>4</v>
      </c>
      <c r="H7" s="4">
        <f>COUNTIF(H$15:H$19,"N")+COUNTIF(H$15:H$19,"NT")+COUNTIF(H$15:H$19,"NTS1")+COUNTIF(H$15:H$19,"NTS")+COUNTIF(H$15:H$19,"NTSDS")+COUNTIF(H$15:H$19,"NTSDS1")+COUNTIF(H$15:H$19,"NTS5S")+COUNTIF(H$15:H$19,"NTS5S1")+COUNTIF(H$15:H$19,"S")+COUNTIF(H$15:H$19,"NTS4S")+COUNTIF(H$15:H$19,"NTS4S1")+COUNTIF(H$32:H$35,"N")+COUNTIF(H$32:H$35,"NT")+COUNTIF(H$32:H$35,"NTS")+COUNTIF(H$32:H$35,"NTS1")+COUNTIF(H$32:H$35,"NTSDS")+COUNTIF(H$32:H$35,"NTSDS1")+COUNTIF(H$32:H$35,"NTS5S")+COUNTIF(H$32:H$35,"NTS5S1")+COUNTIF(H$32:H$35,"S")+COUNTIF(H$32:H$35,"NTS4S")+COUNTIF(H$32:H$35,"NTS4S1")+COUNTIF(H$46:H$50,"N")+COUNTIF(H$46:H$50,"NT")+COUNTIF(H$46:H$50,"NTS")+COUNTIF(H$46:H$50,"NTS1")+COUNTIF(H$46:H$50,"NTSDS")+COUNTIF(H$46:H$50,"NTSDS1")+COUNTIF(H$46:H$50,"NTS5S")+COUNTIF(H$46:H$50,"NTS5S1")+COUNTIF(H$46:H$50,"S")+COUNTIF(H$46:H$50,"NTS4S")+COUNTIF(H$46:H$50,"NTS4S1")+COUNTIF(H$61:H$65,"N")+COUNTIF(H$61:H$65,"NT")+COUNTIF(H$61:H$65,"NTS")+COUNTIF(H$61:H$65,"NTS1")+COUNTIF(H$61:H$65,"NTSDS")+COUNTIF(H$61:H$65,"NTSDS1")+COUNTIF(H$61:H$65,"NTS5S")+COUNTIF(H$61:H$65,"NTS5S1")+COUNTIF(H$61:H$65,"S")+COUNTIF(H$61:H$65,"NTS4S")+COUNTIF(H$61:H$65,"NTS4S1")</f>
        <v>5</v>
      </c>
      <c r="I7" s="4">
        <f>COUNTIF(I$15:I$19,"N")+COUNTIF(I$15:I$19,"NT")+COUNTIF(I$15:I$19,"NTS1")+COUNTIF(I$15:I$19,"NTS")+COUNTIF(I$15:I$19,"NTSDS")+COUNTIF(I$15:I$19,"NTSDS1")+COUNTIF(I$15:I$19,"NTS5S")+COUNTIF(I$15:I$19,"NTS5S1")+COUNTIF(I$15:I$19,"S")+COUNTIF(I$15:I$19,"NTS4S")+COUNTIF(I$15:I$19,"NTS4S1")+COUNTIF(I$32:I$35,"N")+COUNTIF(I$32:I$35,"NT")+COUNTIF(I$32:I$35,"NTS")+COUNTIF(I$32:I$35,"NTS1")+COUNTIF(I$32:I$35,"NTSDS")+COUNTIF(I$32:I$35,"NTSDS1")+COUNTIF(I$32:I$35,"NTS5S")+COUNTIF(I$32:I$35,"NTS5S1")+COUNTIF(I$32:I$35,"S")+COUNTIF(I$32:I$35,"NTS4S")+COUNTIF(I$32:I$35,"NTS4S1")+COUNTIF(I$46:I$50,"N")+COUNTIF(I$46:I$50,"NT")+COUNTIF(I$46:I$50,"NTS")+COUNTIF(I$46:I$50,"NTS1")+COUNTIF(I$46:I$50,"NTSDS")+COUNTIF(I$46:I$50,"NTSDS1")+COUNTIF(I$46:I$50,"NTS5S")+COUNTIF(I$46:I$50,"NTS5S1")+COUNTIF(I$46:I$50,"S")+COUNTIF(I$46:I$50,"NTS4S")+COUNTIF(I$46:I$50,"NTS4S1")+COUNTIF(I$61:I$65,"N")+COUNTIF(I$61:I$65,"NT")+COUNTIF(I$61:I$65,"NTS")+COUNTIF(I$61:I$65,"NTS1")+COUNTIF(I$61:I$65,"NTSDS")+COUNTIF(I$61:I$65,"NTSDS1")+COUNTIF(I$61:I$65,"NTS5S")+COUNTIF(I$61:I$65,"NTS5S1")+COUNTIF(I$61:I$65,"S")+COUNTIF(I$61:I$65,"NTS4S")+COUNTIF(I$61:I$65,"NTS4S1")</f>
        <v>4</v>
      </c>
      <c r="J7" s="4">
        <f>COUNTIF(J$15:J$19,"N")+COUNTIF(J$15:J$19,"NT")+COUNTIF(J$15:J$19,"NTS1")+COUNTIF(J$15:J$19,"NTS")+COUNTIF(J$15:J$19,"NTSDS")+COUNTIF(J$15:J$19,"NTSDS1")+COUNTIF(J$15:J$19,"NTS5S")+COUNTIF(J$15:J$19,"NTS5S1")+COUNTIF(J$15:J$19,"S")+COUNTIF(J$15:J$19,"NTS4S")+COUNTIF(J$15:J$19,"NTS4S1")+COUNTIF(J$32:J$35,"N")+COUNTIF(J$32:J$35,"NT")+COUNTIF(J$32:J$35,"NTS")+COUNTIF(J$32:J$35,"NTS1")+COUNTIF(J$32:J$35,"NTSDS")+COUNTIF(J$32:J$35,"NTSDS1")+COUNTIF(J$32:J$35,"NTS5S")+COUNTIF(J$32:J$35,"NTS5S1")+COUNTIF(J$32:J$35,"S")+COUNTIF(J$32:J$35,"NTS4S")+COUNTIF(J$32:J$35,"NTS4S1")+COUNTIF(J$46:J$50,"N")+COUNTIF(J$46:J$50,"NT")+COUNTIF(J$46:J$50,"NTS")+COUNTIF(J$46:J$50,"NTS1")+COUNTIF(J$46:J$50,"NTSDS")+COUNTIF(J$46:J$50,"NTSDS1")+COUNTIF(J$46:J$50,"NTS5S")+COUNTIF(J$46:J$50,"NTS5S1")+COUNTIF(J$46:J$50,"S")+COUNTIF(J$46:J$50,"NTS4S")+COUNTIF(J$46:J$50,"NTS4S1")+COUNTIF(J$61:J$65,"N")+COUNTIF(J$61:J$65,"NT")+COUNTIF(J$61:J$65,"NTS")+COUNTIF(J$61:J$65,"NTS1")+COUNTIF(J$61:J$65,"NTSDS")+COUNTIF(J$61:J$65,"NTSDS1")+COUNTIF(J$61:J$65,"NTS5S")+COUNTIF(J$61:J$65,"NTS5S1")+COUNTIF(J$61:J$65,"S")+COUNTIF(J$61:J$65,"NTS4S")+COUNTIF(J$61:J$65,"NTS4S1")</f>
        <v>4</v>
      </c>
      <c r="K7" s="4">
        <f>COUNTIF(K$15:K$19,"N")+COUNTIF(K$15:K$19,"NT")+COUNTIF(K$15:K$19,"NTS1")+COUNTIF(K$15:K$19,"NTS")+COUNTIF(K$15:K$19,"NTSDS")+COUNTIF(K$15:K$19,"NTSDS1")+COUNTIF(K$15:K$19,"NTS5S")+COUNTIF(K$15:K$19,"NTS5S1")+COUNTIF(K$15:K$19,"S")+COUNTIF(K$15:K$19,"NTS4S")+COUNTIF(K$15:K$19,"NTS4S1")+COUNTIF(K$32:K$35,"N")+COUNTIF(K$32:K$35,"NT")+COUNTIF(K$32:K$35,"NTS")+COUNTIF(K$32:K$35,"NTS1")+COUNTIF(K$32:K$35,"NTSDS")+COUNTIF(K$32:K$35,"NTSDS1")+COUNTIF(K$32:K$35,"NTS5S")+COUNTIF(K$32:K$35,"NTS5S1")+COUNTIF(K$32:K$35,"S")+COUNTIF(K$32:K$35,"NTS4S")+COUNTIF(K$32:K$35,"NTS4S1")+COUNTIF(K$46:K$50,"N")+COUNTIF(K$46:K$50,"NT")+COUNTIF(K$46:K$50,"NTS")+COUNTIF(K$46:K$50,"NTS1")+COUNTIF(K$46:K$50,"NTSDS")+COUNTIF(K$46:K$50,"NTSDS1")+COUNTIF(K$46:K$50,"NTS5S")+COUNTIF(K$46:K$50,"NTS5S1")+COUNTIF(K$46:K$50,"S")+COUNTIF(K$46:K$50,"NTS4S")+COUNTIF(K$46:K$50,"NTS4S1")+COUNTIF(K$61:K$65,"N")+COUNTIF(K$61:K$65,"NT")+COUNTIF(K$61:K$65,"NTS")+COUNTIF(K$61:K$65,"NTS1")+COUNTIF(K$61:K$65,"NTSDS")+COUNTIF(K$61:K$65,"NTSDS1")+COUNTIF(K$61:K$65,"NTS5S")+COUNTIF(K$61:K$65,"NTS5S1")+COUNTIF(K$61:K$65,"S")+COUNTIF(K$61:K$65,"NTS4S")+COUNTIF(K$61:K$65,"NTS4S1")</f>
        <v>5</v>
      </c>
      <c r="L7" s="4">
        <f>COUNTIF(L$15:L$19,"N")+COUNTIF(L$15:L$19,"NT")+COUNTIF(L$15:L$19,"NTS1")+COUNTIF(L$15:L$19,"NTS")+COUNTIF(L$15:L$19,"NTSDS")+COUNTIF(L$15:L$19,"NTSDS1")+COUNTIF(L$15:L$19,"NTS5S")+COUNTIF(L$15:L$19,"NTS5S1")+COUNTIF(L$15:L$19,"S")+COUNTIF(L$15:L$19,"NTS4S")+COUNTIF(L$15:L$19,"NTS4S1")+COUNTIF(L$32:L$35,"N")+COUNTIF(L$32:L$35,"NT")+COUNTIF(L$32:L$35,"NTS")+COUNTIF(L$32:L$35,"NTS1")+COUNTIF(L$32:L$35,"NTSDS")+COUNTIF(L$32:L$35,"NTSDS1")+COUNTIF(L$32:L$35,"NTS5S")+COUNTIF(L$32:L$35,"NTS5S1")+COUNTIF(L$32:L$35,"S")+COUNTIF(L$32:L$35,"NTS4S")+COUNTIF(L$32:L$35,"NTS4S1")+COUNTIF(L$46:L$50,"N")+COUNTIF(L$46:L$50,"NT")+COUNTIF(L$46:L$50,"NTS")+COUNTIF(L$46:L$50,"NTS1")+COUNTIF(L$46:L$50,"NTSDS")+COUNTIF(L$46:L$50,"NTSDS1")+COUNTIF(L$46:L$50,"NTS5S")+COUNTIF(L$46:L$50,"NTS5S1")+COUNTIF(L$46:L$50,"S")+COUNTIF(L$46:L$50,"NTS4S")+COUNTIF(L$46:L$50,"NTS4S1")+COUNTIF(L$61:L$65,"N")+COUNTIF(L$61:L$65,"NT")+COUNTIF(L$61:L$65,"NTS")+COUNTIF(L$61:L$65,"NTS1")+COUNTIF(L$61:L$65,"NTSDS")+COUNTIF(L$61:L$65,"NTSDS1")+COUNTIF(L$61:L$65,"NTS5S")+COUNTIF(L$61:L$65,"NTS5S1")+COUNTIF(L$61:L$65,"S")+COUNTIF(L$61:L$65,"NTS4S")+COUNTIF(L$61:L$65,"NTS4S1")</f>
        <v>5</v>
      </c>
      <c r="M7" s="4">
        <f>COUNTIF(M$15:M$19,"N")+COUNTIF(M$15:M$19,"NT")+COUNTIF(M$15:M$19,"NTS1")+COUNTIF(M$15:M$19,"NTS")+COUNTIF(M$15:M$19,"NTSDS")+COUNTIF(M$15:M$19,"NTSDS1")+COUNTIF(M$15:M$19,"NTS5S")+COUNTIF(M$15:M$19,"NTS5S1")+COUNTIF(M$15:M$19,"S")+COUNTIF(M$15:M$19,"NTS4S")+COUNTIF(M$15:M$19,"NTS4S1")+COUNTIF(M$32:M$35,"N")+COUNTIF(M$32:M$35,"NT")+COUNTIF(M$32:M$35,"NTS")+COUNTIF(M$32:M$35,"NTS1")+COUNTIF(M$32:M$35,"NTSDS")+COUNTIF(M$32:M$35,"NTSDS1")+COUNTIF(M$32:M$35,"NTS5S")+COUNTIF(M$32:M$35,"NTS5S1")+COUNTIF(M$32:M$35,"S")+COUNTIF(M$32:M$35,"NTS4S")+COUNTIF(M$32:M$35,"NTS4S1")+COUNTIF(M$46:M$50,"N")+COUNTIF(M$46:M$50,"NT")+COUNTIF(M$46:M$50,"NTS")+COUNTIF(M$46:M$50,"NTS1")+COUNTIF(M$46:M$50,"NTSDS")+COUNTIF(M$46:M$50,"NTSDS1")+COUNTIF(M$46:M$50,"NTS5S")+COUNTIF(M$46:M$50,"NTS5S1")+COUNTIF(M$46:M$50,"S")+COUNTIF(M$46:M$50,"NTS4S")+COUNTIF(M$46:M$50,"NTS4S1")+COUNTIF(M$61:M$65,"N")+COUNTIF(M$61:M$65,"NT")+COUNTIF(M$61:M$65,"NTS")+COUNTIF(M$61:M$65,"NTS1")+COUNTIF(M$61:M$65,"NTSDS")+COUNTIF(M$61:M$65,"NTSDS1")+COUNTIF(M$61:M$65,"NTS5S")+COUNTIF(M$61:M$65,"NTS5S1")+COUNTIF(M$61:M$65,"S")+COUNTIF(M$61:M$65,"NTS4S")+COUNTIF(M$61:M$65,"NTS4S1")</f>
        <v>4</v>
      </c>
      <c r="N7" s="4">
        <f>COUNTIF(N$15:N$19,"N")+COUNTIF(N$15:N$19,"NT")+COUNTIF(N$15:N$19,"NTS1")+COUNTIF(N$15:N$19,"NTS")+COUNTIF(N$15:N$19,"NTSDS")+COUNTIF(N$15:N$19,"NTSDS1")+COUNTIF(N$15:N$19,"NTS5S")+COUNTIF(N$15:N$19,"NTS5S1")+COUNTIF(N$15:N$19,"S")+COUNTIF(N$15:N$19,"NTS4S")+COUNTIF(N$15:N$19,"NTS4S1")+COUNTIF(N$32:N$35,"N")+COUNTIF(N$32:N$35,"NT")+COUNTIF(N$32:N$35,"NTS")+COUNTIF(N$32:N$35,"NTS1")+COUNTIF(N$32:N$35,"NTSDS")+COUNTIF(N$32:N$35,"NTSDS1")+COUNTIF(N$32:N$35,"NTS5S")+COUNTIF(N$32:N$35,"NTS5S1")+COUNTIF(N$32:N$35,"S")+COUNTIF(N$32:N$35,"NTS4S")+COUNTIF(N$32:N$35,"NTS4S1")+COUNTIF(N$46:N$50,"N")+COUNTIF(N$46:N$50,"NT")+COUNTIF(N$46:N$50,"NTS")+COUNTIF(N$46:N$50,"NTS1")+COUNTIF(N$46:N$50,"NTSDS")+COUNTIF(N$46:N$50,"NTSDS1")+COUNTIF(N$46:N$50,"NTS5S")+COUNTIF(N$46:N$50,"NTS5S1")+COUNTIF(N$46:N$50,"S")+COUNTIF(N$46:N$50,"NTS4S")+COUNTIF(N$46:N$50,"NTS4S1")+COUNTIF(N$61:N$65,"N")+COUNTIF(N$61:N$65,"NT")+COUNTIF(N$61:N$65,"NTS")+COUNTIF(N$61:N$65,"NTS1")+COUNTIF(N$61:N$65,"NTSDS")+COUNTIF(N$61:N$65,"NTSDS1")+COUNTIF(N$61:N$65,"NTS5S")+COUNTIF(N$61:N$65,"NTS5S1")+COUNTIF(N$61:N$65,"S")+COUNTIF(N$61:N$65,"NTS4S")+COUNTIF(N$61:N$65,"NTS4S1")</f>
        <v>3</v>
      </c>
      <c r="O7" s="4">
        <f>COUNTIF(O$15:O$19,"N")+COUNTIF(O$15:O$19,"NT")+COUNTIF(O$15:O$19,"NTS1")+COUNTIF(O$15:O$19,"NTS")+COUNTIF(O$15:O$19,"NTSDS")+COUNTIF(O$15:O$19,"NTSDS1")+COUNTIF(O$15:O$19,"NTS5S")+COUNTIF(O$15:O$19,"NTS5S1")+COUNTIF(O$15:O$19,"S")+COUNTIF(O$15:O$19,"NTS4S")+COUNTIF(O$15:O$19,"NTS4S1")+COUNTIF(O$32:O$35,"N")+COUNTIF(O$32:O$35,"NT")+COUNTIF(O$32:O$35,"NTS")+COUNTIF(O$32:O$35,"NTS1")+COUNTIF(O$32:O$35,"NTSDS")+COUNTIF(O$32:O$35,"NTSDS1")+COUNTIF(O$32:O$35,"NTS5S")+COUNTIF(O$32:O$35,"NTS5S1")+COUNTIF(O$32:O$35,"S")+COUNTIF(O$32:O$35,"NTS4S")+COUNTIF(O$32:O$35,"NTS4S1")+COUNTIF(O$46:O$50,"N")+COUNTIF(O$46:O$50,"NT")+COUNTIF(O$46:O$50,"NTS")+COUNTIF(O$46:O$50,"NTS1")+COUNTIF(O$46:O$50,"NTSDS")+COUNTIF(O$46:O$50,"NTSDS1")+COUNTIF(O$46:O$50,"NTS5S")+COUNTIF(O$46:O$50,"NTS5S1")+COUNTIF(O$46:O$50,"S")+COUNTIF(O$46:O$50,"NTS4S")+COUNTIF(O$46:O$50,"NTS4S1")+COUNTIF(O$61:O$65,"N")+COUNTIF(O$61:O$65,"NT")+COUNTIF(O$61:O$65,"NTS")+COUNTIF(O$61:O$65,"NTS1")+COUNTIF(O$61:O$65,"NTSDS")+COUNTIF(O$61:O$65,"NTSDS1")+COUNTIF(O$61:O$65,"NTS5S")+COUNTIF(O$61:O$65,"NTS5S1")+COUNTIF(O$61:O$65,"S")+COUNTIF(O$61:O$65,"NTS4S")+COUNTIF(O$61:O$65,"NTS4S1")</f>
        <v>5</v>
      </c>
      <c r="P7" s="4">
        <f>COUNTIF(P$15:P$19,"N")+COUNTIF(P$15:P$19,"NT")+COUNTIF(P$15:P$19,"NTS1")+COUNTIF(P$15:P$19,"NTS")+COUNTIF(P$15:P$19,"NTSDS")+COUNTIF(P$15:P$19,"NTSDS1")+COUNTIF(P$15:P$19,"NTS5S")+COUNTIF(P$15:P$19,"NTS5S1")+COUNTIF(P$15:P$19,"S")+COUNTIF(P$15:P$19,"NTS4S")+COUNTIF(P$15:P$19,"NTS4S1")+COUNTIF(P$32:P$35,"N")+COUNTIF(P$32:P$35,"NT")+COUNTIF(P$32:P$35,"NTS")+COUNTIF(P$32:P$35,"NTS1")+COUNTIF(P$32:P$35,"NTSDS")+COUNTIF(P$32:P$35,"NTSDS1")+COUNTIF(P$32:P$35,"NTS5S")+COUNTIF(P$32:P$35,"NTS5S1")+COUNTIF(P$32:P$35,"S")+COUNTIF(P$32:P$35,"NTS4S")+COUNTIF(P$32:P$35,"NTS4S1")+COUNTIF(P$46:P$50,"N")+COUNTIF(P$46:P$50,"NT")+COUNTIF(P$46:P$50,"NTS")+COUNTIF(P$46:P$50,"NTS1")+COUNTIF(P$46:P$50,"NTSDS")+COUNTIF(P$46:P$50,"NTSDS1")+COUNTIF(P$46:P$50,"NTS5S")+COUNTIF(P$46:P$50,"NTS5S1")+COUNTIF(P$46:P$50,"S")+COUNTIF(P$46:P$50,"NTS4S")+COUNTIF(P$46:P$50,"NTS4S1")+COUNTIF(P$61:P$65,"N")+COUNTIF(P$61:P$65,"NT")+COUNTIF(P$61:P$65,"NTS")+COUNTIF(P$61:P$65,"NTS1")+COUNTIF(P$61:P$65,"NTSDS")+COUNTIF(P$61:P$65,"NTSDS1")+COUNTIF(P$61:P$65,"NTS5S")+COUNTIF(P$61:P$65,"NTS5S1")+COUNTIF(P$61:P$65,"S")+COUNTIF(P$61:P$65,"NTS4S")+COUNTIF(P$61:P$65,"NTS4S1")</f>
        <v>4</v>
      </c>
      <c r="Q7" s="4">
        <f>COUNTIF(Q$15:Q$19,"N")+COUNTIF(Q$15:Q$19,"NT")+COUNTIF(Q$15:Q$19,"NTS1")+COUNTIF(Q$15:Q$19,"NTS")+COUNTIF(Q$15:Q$19,"NTSDS")+COUNTIF(Q$15:Q$19,"NTSDS1")+COUNTIF(Q$15:Q$19,"NTS5S")+COUNTIF(Q$15:Q$19,"NTS5S1")+COUNTIF(Q$15:Q$19,"S")+COUNTIF(Q$15:Q$19,"NTS4S")+COUNTIF(Q$15:Q$19,"NTS4S1")+COUNTIF(Q$32:Q$35,"N")+COUNTIF(Q$32:Q$35,"NT")+COUNTIF(Q$32:Q$35,"NTS")+COUNTIF(Q$32:Q$35,"NTS1")+COUNTIF(Q$32:Q$35,"NTSDS")+COUNTIF(Q$32:Q$35,"NTSDS1")+COUNTIF(Q$32:Q$35,"NTS5S")+COUNTIF(Q$32:Q$35,"NTS5S1")+COUNTIF(Q$32:Q$35,"S")+COUNTIF(Q$32:Q$35,"NTS4S")+COUNTIF(Q$32:Q$35,"NTS4S1")+COUNTIF(Q$46:Q$50,"N")+COUNTIF(Q$46:Q$50,"NT")+COUNTIF(Q$46:Q$50,"NTS")+COUNTIF(Q$46:Q$50,"NTS1")+COUNTIF(Q$46:Q$50,"NTSDS")+COUNTIF(Q$46:Q$50,"NTSDS1")+COUNTIF(Q$46:Q$50,"NTS5S")+COUNTIF(Q$46:Q$50,"NTS5S1")+COUNTIF(Q$46:Q$50,"S")+COUNTIF(Q$46:Q$50,"NTS4S")+COUNTIF(Q$46:Q$50,"NTS4S1")+COUNTIF(Q$61:Q$65,"N")+COUNTIF(Q$61:Q$65,"NT")+COUNTIF(Q$61:Q$65,"NTS")+COUNTIF(Q$61:Q$65,"NTS1")+COUNTIF(Q$61:Q$65,"NTSDS")+COUNTIF(Q$61:Q$65,"NTSDS1")+COUNTIF(Q$61:Q$65,"NTS5S")+COUNTIF(Q$61:Q$65,"NTS5S1")+COUNTIF(Q$61:Q$65,"S")+COUNTIF(Q$61:Q$65,"NTS4S")+COUNTIF(Q$61:Q$65,"NTS4S1")</f>
        <v>3</v>
      </c>
      <c r="R7" s="1324">
        <f>COUNTIF(R$15:R$19,"N")+COUNTIF(R$15:R$19,"NT")+COUNTIF(R$15:R$19,"NTS1")+COUNTIF(R$15:R$19,"NTS")+COUNTIF(R$15:R$19,"NTSDS")+COUNTIF(R$15:R$19,"NTSDS1")+COUNTIF(R$15:R$19,"NTS5S")+COUNTIF(R$15:R$19,"NTS5S1")+COUNTIF(R$15:R$19,"S")+COUNTIF(R$15:R$19,"NTS4S")+COUNTIF(R$15:R$19,"NTS4S1")+COUNTIF(R$32:R$35,"N")+COUNTIF(R$32:R$35,"NT")+COUNTIF(R$32:R$35,"NTS")+COUNTIF(R$32:R$35,"NTS1")+COUNTIF(R$32:R$35,"NTSDS")+COUNTIF(R$32:R$35,"NTSDS1")+COUNTIF(R$32:R$35,"NTS5S")+COUNTIF(R$32:R$35,"NTS5S1")+COUNTIF(R$32:R$35,"S")+COUNTIF(R$32:R$35,"NTS4S")+COUNTIF(R$32:R$35,"NTS4S1")+COUNTIF(R$46:R$50,"N")+COUNTIF(R$46:R$50,"NT")+COUNTIF(R$46:R$50,"NTS")+COUNTIF(R$46:R$50,"NTS1")+COUNTIF(R$46:R$50,"NTSDS")+COUNTIF(R$46:R$50,"NTSDS1")+COUNTIF(R$46:R$50,"NTS5S")+COUNTIF(R$46:R$50,"NTS5S1")+COUNTIF(R$46:R$50,"S")+COUNTIF(R$46:R$50,"NTS4S")+COUNTIF(R$46:R$50,"NTS4S1")+COUNTIF(R$61:R$65,"N")+COUNTIF(R$61:R$65,"NT")+COUNTIF(R$61:R$65,"NTS")+COUNTIF(R$61:R$65,"NTS1")+COUNTIF(R$61:R$65,"NTSDS")+COUNTIF(R$61:R$65,"NTSDS1")+COUNTIF(R$61:R$65,"NTS5S")+COUNTIF(R$61:R$65,"NTS5S1")+COUNTIF(R$61:R$65,"S")+COUNTIF(R$61:R$65,"NTS4S")+COUNTIF(R$61:R$65,"NTS4S1")</f>
        <v>3</v>
      </c>
      <c r="S7" s="1299">
        <f>COUNTIF(S$15:S$19,"N")+COUNTIF(S$15:S$19,"NT")+COUNTIF(S$15:S$19,"NTS1")+COUNTIF(S$15:S$19,"NTS")+COUNTIF(S$15:S$19,"NTSDS")+COUNTIF(S$15:S$19,"NTSDS1")+COUNTIF(S$15:S$19,"NTS5S")+COUNTIF(S$15:S$19,"NTS5S1")+COUNTIF(S$15:S$19,"S")+COUNTIF(S$15:S$19,"NTS4S")+COUNTIF(S$15:S$19,"NTS4S1")+COUNTIF(S$32:S$35,"N")+COUNTIF(S$32:S$35,"NT")+COUNTIF(S$32:S$35,"NTS")+COUNTIF(S$32:S$35,"NTS1")+COUNTIF(S$32:S$35,"NTSDS")+COUNTIF(S$32:S$35,"NTSDS1")+COUNTIF(S$32:S$35,"NTS5S")+COUNTIF(S$32:S$35,"NTS5S1")+COUNTIF(S$32:S$35,"S")+COUNTIF(S$32:S$35,"NTS4S")+COUNTIF(S$32:S$35,"NTS4S1")+COUNTIF(S$46:S$50,"N")+COUNTIF(S$46:S$50,"NT")+COUNTIF(S$46:S$50,"NTS")+COUNTIF(S$46:S$50,"NTS1")+COUNTIF(S$46:S$50,"NTSDS")+COUNTIF(S$46:S$50,"NTSDS1")+COUNTIF(S$46:S$50,"NTS5S")+COUNTIF(S$46:S$50,"NTS5S1")+COUNTIF(S$46:S$50,"S")+COUNTIF(S$46:S$50,"NTS4S")+COUNTIF(S$46:S$50,"NTS4S1")+COUNTIF(S$61:S$65,"N")+COUNTIF(S$61:S$65,"NT")+COUNTIF(S$61:S$65,"NTS")+COUNTIF(S$61:S$65,"NTS1")+COUNTIF(S$61:S$65,"NTSDS")+COUNTIF(S$61:S$65,"NTSDS1")+COUNTIF(S$61:S$65,"NTS5S")+COUNTIF(S$61:S$65,"NTS5S1")+COUNTIF(S$61:S$65,"S")+COUNTIF(S$61:S$65,"NTS4S")+COUNTIF(S$61:S$65,"NTS4S1")</f>
        <v>3</v>
      </c>
      <c r="T7" s="4">
        <f>COUNTIF(T$15:T$19,"N")+COUNTIF(T$15:T$19,"NT")+COUNTIF(T$15:T$19,"NTS1")+COUNTIF(T$15:T$19,"NTS")+COUNTIF(T$15:T$19,"NTSDS")+COUNTIF(T$15:T$19,"NTSDS1")+COUNTIF(T$15:T$19,"NTS5S")+COUNTIF(T$15:T$19,"NTS5S1")+COUNTIF(T$15:T$19,"S")+COUNTIF(T$15:T$19,"NTS4S")+COUNTIF(T$15:T$19,"NTS4S1")+COUNTIF(T$32:T$35,"N")+COUNTIF(T$32:T$35,"NT")+COUNTIF(T$32:T$35,"NTS")+COUNTIF(T$32:T$35,"NTS1")+COUNTIF(T$32:T$35,"NTSDS")+COUNTIF(T$32:T$35,"NTSDS1")+COUNTIF(T$32:T$35,"NTS5S")+COUNTIF(T$32:T$35,"NTS5S1")+COUNTIF(T$32:T$35,"S")+COUNTIF(T$32:T$35,"NTS4S")+COUNTIF(T$32:T$35,"NTS4S1")+COUNTIF(T$46:T$50,"N")+COUNTIF(T$46:T$50,"NT")+COUNTIF(T$46:T$50,"NTS")+COUNTIF(T$46:T$50,"NTS1")+COUNTIF(T$46:T$50,"NTSDS")+COUNTIF(T$46:T$50,"NTSDS1")+COUNTIF(T$46:T$50,"NTS5S")+COUNTIF(T$46:T$50,"NTS5S1")+COUNTIF(T$46:T$50,"S")+COUNTIF(T$46:T$50,"NTS4S")+COUNTIF(T$46:T$50,"NTS4S1")+COUNTIF(T$61:T$65,"N")+COUNTIF(T$61:T$65,"NT")+COUNTIF(T$61:T$65,"NTS")+COUNTIF(T$61:T$65,"NTS1")+COUNTIF(T$61:T$65,"NTSDS")+COUNTIF(T$61:T$65,"NTSDS1")+COUNTIF(T$61:T$65,"NTS5S")+COUNTIF(T$61:T$65,"NTS5S1")+COUNTIF(T$61:T$65,"S")+COUNTIF(T$61:T$65,"NTS4S")+COUNTIF(T$61:T$65,"NTS4S1")</f>
        <v>2</v>
      </c>
      <c r="U7" s="4">
        <f>COUNTIF(U$15:U$19,"N")+COUNTIF(U$15:U$19,"NT")+COUNTIF(U$15:U$19,"NTS1")+COUNTIF(U$15:U$19,"NTS")+COUNTIF(U$15:U$19,"NTSDS")+COUNTIF(U$15:U$19,"NTSDS1")+COUNTIF(U$15:U$19,"NTS5S")+COUNTIF(U$15:U$19,"NTS5S1")+COUNTIF(U$15:U$19,"S")+COUNTIF(U$15:U$19,"NTS4S")+COUNTIF(U$15:U$19,"NTS4S1")+COUNTIF(U$32:U$35,"N")+COUNTIF(U$32:U$35,"NT")+COUNTIF(U$32:U$35,"NTS")+COUNTIF(U$32:U$35,"NTS1")+COUNTIF(U$32:U$35,"NTSDS")+COUNTIF(U$32:U$35,"NTSDS1")+COUNTIF(U$32:U$35,"NTS5S")+COUNTIF(U$32:U$35,"NTS5S1")+COUNTIF(U$32:U$35,"S")+COUNTIF(U$32:U$35,"NTS4S")+COUNTIF(U$32:U$35,"NTS4S1")+COUNTIF(U$46:U$50,"N")+COUNTIF(U$46:U$50,"NT")+COUNTIF(U$46:U$50,"NTS")+COUNTIF(U$46:U$50,"NTS1")+COUNTIF(U$46:U$50,"NTSDS")+COUNTIF(U$46:U$50,"NTSDS1")+COUNTIF(U$46:U$50,"NTS5S")+COUNTIF(U$46:U$50,"NTS5S1")+COUNTIF(U$46:U$50,"S")+COUNTIF(U$46:U$50,"NTS4S")+COUNTIF(U$46:U$50,"NTS4S1")+COUNTIF(U$61:U$65,"N")+COUNTIF(U$61:U$65,"NT")+COUNTIF(U$61:U$65,"NTS")+COUNTIF(U$61:U$65,"NTS1")+COUNTIF(U$61:U$65,"NTSDS")+COUNTIF(U$61:U$65,"NTSDS1")+COUNTIF(U$61:U$65,"NTS5S")+COUNTIF(U$61:U$65,"NTS5S1")+COUNTIF(U$61:U$65,"S")+COUNTIF(U$61:U$65,"NTS4S")+COUNTIF(U$61:U$65,"NTS4S1")</f>
        <v>1</v>
      </c>
      <c r="V7" s="4">
        <f>COUNTIF(V$15:V$19,"N")+COUNTIF(V$15:V$19,"NT")+COUNTIF(V$15:V$19,"NTS1")+COUNTIF(V$15:V$19,"NTS")+COUNTIF(V$15:V$19,"NTSDS")+COUNTIF(V$15:V$19,"NTSDS1")+COUNTIF(V$15:V$19,"NTS5S")+COUNTIF(V$15:V$19,"NTS5S1")+COUNTIF(V$15:V$19,"S")+COUNTIF(V$15:V$19,"NTS4S")+COUNTIF(V$15:V$19,"NTS4S1")+COUNTIF(V$32:V$35,"N")+COUNTIF(V$32:V$35,"NT")+COUNTIF(V$32:V$35,"NTS")+COUNTIF(V$32:V$35,"NTS1")+COUNTIF(V$32:V$35,"NTSDS")+COUNTIF(V$32:V$35,"NTSDS1")+COUNTIF(V$32:V$35,"NTS5S")+COUNTIF(V$32:V$35,"NTS5S1")+COUNTIF(V$32:V$35,"S")+COUNTIF(V$32:V$35,"NTS4S")+COUNTIF(V$32:V$35,"NTS4S1")+COUNTIF(V$46:V$50,"N")+COUNTIF(V$46:V$50,"NT")+COUNTIF(V$46:V$50,"NTS")+COUNTIF(V$46:V$50,"NTS1")+COUNTIF(V$46:V$50,"NTSDS")+COUNTIF(V$46:V$50,"NTSDS1")+COUNTIF(V$46:V$50,"NTS5S")+COUNTIF(V$46:V$50,"NTS5S1")+COUNTIF(V$46:V$50,"S")+COUNTIF(V$46:V$50,"NTS4S")+COUNTIF(V$46:V$50,"NTS4S1")+COUNTIF(V$61:V$65,"N")+COUNTIF(V$61:V$65,"NT")+COUNTIF(V$61:V$65,"NTS")+COUNTIF(V$61:V$65,"NTS1")+COUNTIF(V$61:V$65,"NTSDS")+COUNTIF(V$61:V$65,"NTSDS1")+COUNTIF(V$61:V$65,"NTS5S")+COUNTIF(V$61:V$65,"NTS5S1")+COUNTIF(V$61:V$65,"S")+COUNTIF(V$61:V$65,"NTS4S")+COUNTIF(V$61:V$65,"NTS4S1")</f>
        <v>1</v>
      </c>
      <c r="W7" s="4">
        <f>COUNTIF(W$15:W$19,"N")+COUNTIF(W$15:W$19,"NT")+COUNTIF(W$15:W$19,"NTS1")+COUNTIF(W$15:W$19,"NTS")+COUNTIF(W$15:W$19,"NTSDS")+COUNTIF(W$15:W$19,"NTSDS1")+COUNTIF(W$15:W$19,"NTS5S")+COUNTIF(W$15:W$19,"NTS5S1")+COUNTIF(W$15:W$19,"S")+COUNTIF(W$15:W$19,"NTS4S")+COUNTIF(W$15:W$19,"NTS4S1")+COUNTIF(W$32:W$35,"N")+COUNTIF(W$32:W$35,"NT")+COUNTIF(W$32:W$35,"NTS")+COUNTIF(W$32:W$35,"NTS1")+COUNTIF(W$32:W$35,"NTSDS")+COUNTIF(W$32:W$35,"NTSDS1")+COUNTIF(W$32:W$35,"NTS5S")+COUNTIF(W$32:W$35,"NTS5S1")+COUNTIF(W$32:W$35,"S")+COUNTIF(W$32:W$35,"NTS4S")+COUNTIF(W$32:W$35,"NTS4S1")+COUNTIF(W$46:W$50,"N")+COUNTIF(W$46:W$50,"NT")+COUNTIF(W$46:W$50,"NTS")+COUNTIF(W$46:W$50,"NTS1")+COUNTIF(W$46:W$50,"NTSDS")+COUNTIF(W$46:W$50,"NTSDS1")+COUNTIF(W$46:W$50,"NTS5S")+COUNTIF(W$46:W$50,"NTS5S1")+COUNTIF(W$46:W$50,"S")+COUNTIF(W$46:W$50,"NTS4S")+COUNTIF(W$46:W$50,"NTS4S1")+COUNTIF(W$61:W$65,"N")+COUNTIF(W$61:W$65,"NT")+COUNTIF(W$61:W$65,"NTS")+COUNTIF(W$61:W$65,"NTS1")+COUNTIF(W$61:W$65,"NTSDS")+COUNTIF(W$61:W$65,"NTSDS1")+COUNTIF(W$61:W$65,"NTS5S")+COUNTIF(W$61:W$65,"NTS5S1")+COUNTIF(W$61:W$65,"S")+COUNTIF(W$61:W$65,"NTS4S")+COUNTIF(W$61:W$65,"NTS4S1")</f>
        <v>2</v>
      </c>
      <c r="X7" s="4">
        <f>COUNTIF(X$15:X$19,"N")+COUNTIF(X$15:X$19,"NT")+COUNTIF(X$15:X$19,"NTS1")+COUNTIF(X$15:X$19,"NTS")+COUNTIF(X$15:X$19,"NTSDS")+COUNTIF(X$15:X$19,"NTSDS1")+COUNTIF(X$15:X$19,"NTS5S")+COUNTIF(X$15:X$19,"NTS5S1")+COUNTIF(X$15:X$19,"S")+COUNTIF(X$15:X$19,"NTS4S")+COUNTIF(X$15:X$19,"NTS4S1")+COUNTIF(X$32:X$35,"N")+COUNTIF(X$32:X$35,"NT")+COUNTIF(X$32:X$35,"NTS")+COUNTIF(X$32:X$35,"NTS1")+COUNTIF(X$32:X$35,"NTSDS")+COUNTIF(X$32:X$35,"NTSDS1")+COUNTIF(X$32:X$35,"NTS5S")+COUNTIF(X$32:X$35,"NTS5S1")+COUNTIF(X$32:X$35,"S")+COUNTIF(X$32:X$35,"NTS4S")+COUNTIF(X$32:X$35,"NTS4S1")+COUNTIF(X$46:X$50,"N")+COUNTIF(X$46:X$50,"NT")+COUNTIF(X$46:X$50,"NTS")+COUNTIF(X$46:X$50,"NTS1")+COUNTIF(X$46:X$50,"NTSDS")+COUNTIF(X$46:X$50,"NTSDS1")+COUNTIF(X$46:X$50,"NTS5S")+COUNTIF(X$46:X$50,"NTS5S1")+COUNTIF(X$46:X$50,"S")+COUNTIF(X$46:X$50,"NTS4S")+COUNTIF(X$46:X$50,"NTS4S1")+COUNTIF(X$61:X$65,"N")+COUNTIF(X$61:X$65,"NT")+COUNTIF(X$61:X$65,"NTS")+COUNTIF(X$61:X$65,"NTS1")+COUNTIF(X$61:X$65,"NTSDS")+COUNTIF(X$61:X$65,"NTSDS1")+COUNTIF(X$61:X$65,"NTS5S")+COUNTIF(X$61:X$65,"NTS5S1")+COUNTIF(X$61:X$65,"S")+COUNTIF(X$61:X$65,"NTS4S")+COUNTIF(X$61:X$65,"NTS4S1")</f>
        <v>4</v>
      </c>
      <c r="Y7" s="4">
        <f>COUNTIF(Y$15:Y$19,"N")+COUNTIF(Y$15:Y$19,"NT")+COUNTIF(Y$15:Y$19,"NTS1")+COUNTIF(Y$15:Y$19,"NTS")+COUNTIF(Y$15:Y$19,"NTSDS")+COUNTIF(Y$15:Y$19,"NTSDS1")+COUNTIF(Y$15:Y$19,"NTS5S")+COUNTIF(Y$15:Y$19,"NTS5S1")+COUNTIF(Y$15:Y$19,"S")+COUNTIF(Y$15:Y$19,"NTS4S")+COUNTIF(Y$15:Y$19,"NTS4S1")+COUNTIF(Y$32:Y$35,"N")+COUNTIF(Y$32:Y$35,"NT")+COUNTIF(Y$32:Y$35,"NTS")+COUNTIF(Y$32:Y$35,"NTS1")+COUNTIF(Y$32:Y$35,"NTSDS")+COUNTIF(Y$32:Y$35,"NTSDS1")+COUNTIF(Y$32:Y$35,"NTS5S")+COUNTIF(Y$32:Y$35,"NTS5S1")+COUNTIF(Y$32:Y$35,"S")+COUNTIF(Y$32:Y$35,"NTS4S")+COUNTIF(Y$32:Y$35,"NTS4S1")+COUNTIF(Y$46:Y$50,"N")+COUNTIF(Y$46:Y$50,"NT")+COUNTIF(Y$46:Y$50,"NTS")+COUNTIF(Y$46:Y$50,"NTS1")+COUNTIF(Y$46:Y$50,"NTSDS")+COUNTIF(Y$46:Y$50,"NTSDS1")+COUNTIF(Y$46:Y$50,"NTS5S")+COUNTIF(Y$46:Y$50,"NTS5S1")+COUNTIF(Y$46:Y$50,"S")+COUNTIF(Y$46:Y$50,"NTS4S")+COUNTIF(Y$46:Y$50,"NTS4S1")+COUNTIF(Y$61:Y$65,"N")+COUNTIF(Y$61:Y$65,"NT")+COUNTIF(Y$61:Y$65,"NTS")+COUNTIF(Y$61:Y$65,"NTS1")+COUNTIF(Y$61:Y$65,"NTSDS")+COUNTIF(Y$61:Y$65,"NTSDS1")+COUNTIF(Y$61:Y$65,"NTS5S")+COUNTIF(Y$61:Y$65,"NTS5S1")+COUNTIF(Y$61:Y$65,"S")+COUNTIF(Y$61:Y$65,"NTS4S")+COUNTIF(Y$61:Y$65,"NTS4S1")</f>
        <v>4</v>
      </c>
      <c r="Z7" s="4">
        <f>COUNTIF(Z$15:Z$19,"N")+COUNTIF(Z$15:Z$19,"NT")+COUNTIF(Z$15:Z$19,"NTS1")+COUNTIF(Z$15:Z$19,"NTS")+COUNTIF(Z$15:Z$19,"NTSDS")+COUNTIF(Z$15:Z$19,"NTSDS1")+COUNTIF(Z$15:Z$19,"NTS5S")+COUNTIF(Z$15:Z$19,"NTS5S1")+COUNTIF(Z$15:Z$19,"S")+COUNTIF(Z$15:Z$19,"NTS4S")+COUNTIF(Z$15:Z$19,"NTS4S1")+COUNTIF(Z$32:Z$35,"N")+COUNTIF(Z$32:Z$35,"NT")+COUNTIF(Z$32:Z$35,"NTS")+COUNTIF(Z$32:Z$35,"NTS1")+COUNTIF(Z$32:Z$35,"NTSDS")+COUNTIF(Z$32:Z$35,"NTSDS1")+COUNTIF(Z$32:Z$35,"NTS5S")+COUNTIF(Z$32:Z$35,"NTS5S1")+COUNTIF(Z$32:Z$35,"S")+COUNTIF(Z$32:Z$35,"NTS4S")+COUNTIF(Z$32:Z$35,"NTS4S1")+COUNTIF(Z$46:Z$50,"N")+COUNTIF(Z$46:Z$50,"NT")+COUNTIF(Z$46:Z$50,"NTS")+COUNTIF(Z$46:Z$50,"NTS1")+COUNTIF(Z$46:Z$50,"NTSDS")+COUNTIF(Z$46:Z$50,"NTSDS1")+COUNTIF(Z$46:Z$50,"NTS5S")+COUNTIF(Z$46:Z$50,"NTS5S1")+COUNTIF(Z$46:Z$50,"S")+COUNTIF(Z$46:Z$50,"NTS4S")+COUNTIF(Z$46:Z$50,"NTS4S1")+COUNTIF(Z$61:Z$65,"N")+COUNTIF(Z$61:Z$65,"NT")+COUNTIF(Z$61:Z$65,"NTS")+COUNTIF(Z$61:Z$65,"NTS1")+COUNTIF(Z$61:Z$65,"NTSDS")+COUNTIF(Z$61:Z$65,"NTSDS1")+COUNTIF(Z$61:Z$65,"NTS5S")+COUNTIF(Z$61:Z$65,"NTS5S1")+COUNTIF(Z$61:Z$65,"S")+COUNTIF(Z$61:Z$65,"NTS4S")+COUNTIF(Z$61:Z$65,"NTS4S1")</f>
        <v>4</v>
      </c>
      <c r="AA7" s="4">
        <f>COUNTIF(AA$15:AA$19,"N")+COUNTIF(AA$15:AA$19,"NT")+COUNTIF(AA$15:AA$19,"NTS1")+COUNTIF(AA$15:AA$19,"NTS")+COUNTIF(AA$15:AA$19,"NTSDS")+COUNTIF(AA$15:AA$19,"NTSDS1")+COUNTIF(AA$15:AA$19,"NTS5S")+COUNTIF(AA$15:AA$19,"NTS5S1")+COUNTIF(AA$15:AA$19,"S")+COUNTIF(AA$15:AA$19,"NTS4S")+COUNTIF(AA$15:AA$19,"NTS4S1")+COUNTIF(AA$32:AA$35,"N")+COUNTIF(AA$32:AA$35,"NT")+COUNTIF(AA$32:AA$35,"NTS")+COUNTIF(AA$32:AA$35,"NTS1")+COUNTIF(AA$32:AA$35,"NTSDS")+COUNTIF(AA$32:AA$35,"NTSDS1")+COUNTIF(AA$32:AA$35,"NTS5S")+COUNTIF(AA$32:AA$35,"NTS5S1")+COUNTIF(AA$32:AA$35,"S")+COUNTIF(AA$32:AA$35,"NTS4S")+COUNTIF(AA$32:AA$35,"NTS4S1")+COUNTIF(AA$46:AA$50,"N")+COUNTIF(AA$46:AA$50,"NT")+COUNTIF(AA$46:AA$50,"NTS")+COUNTIF(AA$46:AA$50,"NTS1")+COUNTIF(AA$46:AA$50,"NTSDS")+COUNTIF(AA$46:AA$50,"NTSDS1")+COUNTIF(AA$46:AA$50,"NTS5S")+COUNTIF(AA$46:AA$50,"NTS5S1")+COUNTIF(AA$46:AA$50,"S")+COUNTIF(AA$46:AA$50,"NTS4S")+COUNTIF(AA$46:AA$50,"NTS4S1")+COUNTIF(AA$61:AA$65,"N")+COUNTIF(AA$61:AA$65,"NT")+COUNTIF(AA$61:AA$65,"NTS")+COUNTIF(AA$61:AA$65,"NTS1")+COUNTIF(AA$61:AA$65,"NTSDS")+COUNTIF(AA$61:AA$65,"NTSDS1")+COUNTIF(AA$61:AA$65,"NTS5S")+COUNTIF(AA$61:AA$65,"NTS5S1")+COUNTIF(AA$61:AA$65,"S")+COUNTIF(AA$61:AA$65,"NTS4S")+COUNTIF(AA$61:AA$65,"NTS4S1")</f>
        <v>1</v>
      </c>
      <c r="AB7" s="4">
        <f>COUNTIF(AB$15:AB$19,"N")+COUNTIF(AB$15:AB$19,"NT")+COUNTIF(AB$15:AB$19,"NTS1")+COUNTIF(AB$15:AB$19,"NTS")+COUNTIF(AB$15:AB$19,"NTSDS")+COUNTIF(AB$15:AB$19,"NTSDS1")+COUNTIF(AB$15:AB$19,"NTS5S")+COUNTIF(AB$15:AB$19,"NTS5S1")+COUNTIF(AB$15:AB$19,"S")+COUNTIF(AB$15:AB$19,"NTS4S")+COUNTIF(AB$15:AB$19,"NTS4S1")+COUNTIF(AB$32:AB$35,"N")+COUNTIF(AB$32:AB$35,"NT")+COUNTIF(AB$32:AB$35,"NTS")+COUNTIF(AB$32:AB$35,"NTS1")+COUNTIF(AB$32:AB$35,"NTSDS")+COUNTIF(AB$32:AB$35,"NTSDS1")+COUNTIF(AB$32:AB$35,"NTS5S")+COUNTIF(AB$32:AB$35,"NTS5S1")+COUNTIF(AB$32:AB$35,"S")+COUNTIF(AB$32:AB$35,"NTS4S")+COUNTIF(AB$32:AB$35,"NTS4S1")+COUNTIF(AB$46:AB$50,"N")+COUNTIF(AB$46:AB$50,"NT")+COUNTIF(AB$46:AB$50,"NTS")+COUNTIF(AB$46:AB$50,"NTS1")+COUNTIF(AB$46:AB$50,"NTSDS")+COUNTIF(AB$46:AB$50,"NTSDS1")+COUNTIF(AB$46:AB$50,"NTS5S")+COUNTIF(AB$46:AB$50,"NTS5S1")+COUNTIF(AB$46:AB$50,"S")+COUNTIF(AB$46:AB$50,"NTS4S")+COUNTIF(AB$46:AB$50,"NTS4S1")+COUNTIF(AB$61:AB$65,"N")+COUNTIF(AB$61:AB$65,"NT")+COUNTIF(AB$61:AB$65,"NTS")+COUNTIF(AB$61:AB$65,"NTS1")+COUNTIF(AB$61:AB$65,"NTSDS")+COUNTIF(AB$61:AB$65,"NTSDS1")+COUNTIF(AB$61:AB$65,"NTS5S")+COUNTIF(AB$61:AB$65,"NTS5S1")+COUNTIF(AB$61:AB$65,"S")+COUNTIF(AB$61:AB$65,"NTS4S")+COUNTIF(AB$61:AB$65,"NTS4S1")</f>
        <v>0</v>
      </c>
      <c r="AC7" s="4">
        <f>COUNTIF(AC$15:AC$19,"N")+COUNTIF(AC$15:AC$19,"NT")+COUNTIF(AC$15:AC$19,"NTS1")+COUNTIF(AC$15:AC$19,"NTS")+COUNTIF(AC$15:AC$19,"NTSDS")+COUNTIF(AC$15:AC$19,"NTSDS1")+COUNTIF(AC$15:AC$19,"NTS5S")+COUNTIF(AC$15:AC$19,"NTS5S1")+COUNTIF(AC$15:AC$19,"S")+COUNTIF(AC$15:AC$19,"NTS4S")+COUNTIF(AC$15:AC$19,"NTS4S1")+COUNTIF(AC$32:AC$35,"N")+COUNTIF(AC$32:AC$35,"NT")+COUNTIF(AC$32:AC$35,"NTS")+COUNTIF(AC$32:AC$35,"NTS1")+COUNTIF(AC$32:AC$35,"NTSDS")+COUNTIF(AC$32:AC$35,"NTSDS1")+COUNTIF(AC$32:AC$35,"NTS5S")+COUNTIF(AC$32:AC$35,"NTS5S1")+COUNTIF(AC$32:AC$35,"S")+COUNTIF(AC$32:AC$35,"NTS4S")+COUNTIF(AC$32:AC$35,"NTS4S1")+COUNTIF(AC$46:AC$50,"N")+COUNTIF(AC$46:AC$50,"NT")+COUNTIF(AC$46:AC$50,"NTS")+COUNTIF(AC$46:AC$50,"NTS1")+COUNTIF(AC$46:AC$50,"NTSDS")+COUNTIF(AC$46:AC$50,"NTSDS1")+COUNTIF(AC$46:AC$50,"NTS5S")+COUNTIF(AC$46:AC$50,"NTS5S1")+COUNTIF(AC$46:AC$50,"S")+COUNTIF(AC$46:AC$50,"NTS4S")+COUNTIF(AC$46:AC$50,"NTS4S1")+COUNTIF(AC$61:AC$65,"N")+COUNTIF(AC$61:AC$65,"NT")+COUNTIF(AC$61:AC$65,"NTS")+COUNTIF(AC$61:AC$65,"NTS1")+COUNTIF(AC$61:AC$65,"NTSDS")+COUNTIF(AC$61:AC$65,"NTSDS1")+COUNTIF(AC$61:AC$65,"NTS5S")+COUNTIF(AC$61:AC$65,"NTS5S1")+COUNTIF(AC$61:AC$65,"S")+COUNTIF(AC$61:AC$65,"NTS4S")+COUNTIF(AC$61:AC$65,"NTS4S1")</f>
        <v>4</v>
      </c>
      <c r="AD7" s="4">
        <f>COUNTIF(AD$15:AD$19,"N")+COUNTIF(AD$15:AD$19,"NT")+COUNTIF(AD$15:AD$19,"NTS1")+COUNTIF(AD$15:AD$19,"NTS")+COUNTIF(AD$15:AD$19,"NTSDS")+COUNTIF(AD$15:AD$19,"NTSDS1")+COUNTIF(AD$15:AD$19,"NTS5S")+COUNTIF(AD$15:AD$19,"NTS5S1")+COUNTIF(AD$15:AD$19,"S")+COUNTIF(AD$15:AD$19,"NTS4S")+COUNTIF(AD$15:AD$19,"NTS4S1")+COUNTIF(AD$32:AD$35,"N")+COUNTIF(AD$32:AD$35,"NT")+COUNTIF(AD$32:AD$35,"NTS")+COUNTIF(AD$32:AD$35,"NTS1")+COUNTIF(AD$32:AD$35,"NTSDS")+COUNTIF(AD$32:AD$35,"NTSDS1")+COUNTIF(AD$32:AD$35,"NTS5S")+COUNTIF(AD$32:AD$35,"NTS5S1")+COUNTIF(AD$32:AD$35,"S")+COUNTIF(AD$32:AD$35,"NTS4S")+COUNTIF(AD$32:AD$35,"NTS4S1")+COUNTIF(AD$46:AD$50,"N")+COUNTIF(AD$46:AD$50,"NT")+COUNTIF(AD$46:AD$50,"NTS")+COUNTIF(AD$46:AD$50,"NTS1")+COUNTIF(AD$46:AD$50,"NTSDS")+COUNTIF(AD$46:AD$50,"NTSDS1")+COUNTIF(AD$46:AD$50,"NTS5S")+COUNTIF(AD$46:AD$50,"NTS5S1")+COUNTIF(AD$46:AD$50,"S")+COUNTIF(AD$46:AD$50,"NTS4S")+COUNTIF(AD$46:AD$50,"NTS4S1")+COUNTIF(AD$61:AD$65,"N")+COUNTIF(AD$61:AD$65,"NT")+COUNTIF(AD$61:AD$65,"NTS")+COUNTIF(AD$61:AD$65,"NTS1")+COUNTIF(AD$61:AD$65,"NTSDS")+COUNTIF(AD$61:AD$65,"NTSDS1")+COUNTIF(AD$61:AD$65,"NTS5S")+COUNTIF(AD$61:AD$65,"NTS5S1")+COUNTIF(AD$61:AD$65,"S")+COUNTIF(AD$61:AD$65,"NTS4S")+COUNTIF(AD$61:AD$65,"NTS4S1")</f>
        <v>4</v>
      </c>
      <c r="AE7" s="4">
        <f>COUNTIF(AE$15:AE$19,"N")+COUNTIF(AE$15:AE$19,"NT")+COUNTIF(AE$15:AE$19,"NTS1")+COUNTIF(AE$15:AE$19,"NTS")+COUNTIF(AE$15:AE$19,"NTSDS")+COUNTIF(AE$15:AE$19,"NTSDS1")+COUNTIF(AE$15:AE$19,"NTS5S")+COUNTIF(AE$15:AE$19,"NTS5S1")+COUNTIF(AE$15:AE$19,"S")+COUNTIF(AE$15:AE$19,"NTS4S")+COUNTIF(AE$15:AE$19,"NTS4S1")+COUNTIF(AE$32:AE$35,"N")+COUNTIF(AE$32:AE$35,"NT")+COUNTIF(AE$32:AE$35,"NTS")+COUNTIF(AE$32:AE$35,"NTS1")+COUNTIF(AE$32:AE$35,"NTSDS")+COUNTIF(AE$32:AE$35,"NTSDS1")+COUNTIF(AE$32:AE$35,"NTS5S")+COUNTIF(AE$32:AE$35,"NTS5S1")+COUNTIF(AE$32:AE$35,"S")+COUNTIF(AE$32:AE$35,"NTS4S")+COUNTIF(AE$32:AE$35,"NTS4S1")+COUNTIF(AE$46:AE$50,"N")+COUNTIF(AE$46:AE$50,"NT")+COUNTIF(AE$46:AE$50,"NTS")+COUNTIF(AE$46:AE$50,"NTS1")+COUNTIF(AE$46:AE$50,"NTSDS")+COUNTIF(AE$46:AE$50,"NTSDS1")+COUNTIF(AE$46:AE$50,"NTS5S")+COUNTIF(AE$46:AE$50,"NTS5S1")+COUNTIF(AE$46:AE$50,"S")+COUNTIF(AE$46:AE$50,"NTS4S")+COUNTIF(AE$46:AE$50,"NTS4S1")+COUNTIF(AE$61:AE$65,"N")+COUNTIF(AE$61:AE$65,"NT")+COUNTIF(AE$61:AE$65,"NTS")+COUNTIF(AE$61:AE$65,"NTS1")+COUNTIF(AE$61:AE$65,"NTSDS")+COUNTIF(AE$61:AE$65,"NTSDS1")+COUNTIF(AE$61:AE$65,"NTS5S")+COUNTIF(AE$61:AE$65,"NTS5S1")+COUNTIF(AE$61:AE$65,"S")+COUNTIF(AE$61:AE$65,"NTS4S")+COUNTIF(AE$61:AE$65,"NTS4S1")</f>
        <v>3</v>
      </c>
      <c r="AF7" s="4">
        <f>COUNTIF(AF$15:AF$19,"N")+COUNTIF(AF$15:AF$19,"NT")+COUNTIF(AF$15:AF$19,"NTS1")+COUNTIF(AF$15:AF$19,"NTS")+COUNTIF(AF$15:AF$19,"NTSDS")+COUNTIF(AF$15:AF$19,"NTSDS1")+COUNTIF(AF$15:AF$19,"NTS5S")+COUNTIF(AF$15:AF$19,"NTS5S1")+COUNTIF(AF$15:AF$19,"S")+COUNTIF(AF$15:AF$19,"NTS4S")+COUNTIF(AF$15:AF$19,"NTS4S1")+COUNTIF(AF$32:AF$35,"N")+COUNTIF(AF$32:AF$35,"NT")+COUNTIF(AF$32:AF$35,"NTS")+COUNTIF(AF$32:AF$35,"NTS1")+COUNTIF(AF$32:AF$35,"NTSDS")+COUNTIF(AF$32:AF$35,"NTSDS1")+COUNTIF(AF$32:AF$35,"NTS5S")+COUNTIF(AF$32:AF$35,"NTS5S1")+COUNTIF(AF$32:AF$35,"S")+COUNTIF(AF$32:AF$35,"NTS4S")+COUNTIF(AF$32:AF$35,"NTS4S1")+COUNTIF(AF$46:AF$50,"N")+COUNTIF(AF$46:AF$50,"NT")+COUNTIF(AF$46:AF$50,"NTS")+COUNTIF(AF$46:AF$50,"NTS1")+COUNTIF(AF$46:AF$50,"NTSDS")+COUNTIF(AF$46:AF$50,"NTSDS1")+COUNTIF(AF$46:AF$50,"NTS5S")+COUNTIF(AF$46:AF$50,"NTS5S1")+COUNTIF(AF$46:AF$50,"S")+COUNTIF(AF$46:AF$50,"NTS4S")+COUNTIF(AF$46:AF$50,"NTS4S1")+COUNTIF(AF$61:AF$65,"N")+COUNTIF(AF$61:AF$65,"NT")+COUNTIF(AF$61:AF$65,"NTS")+COUNTIF(AF$61:AF$65,"NTS1")+COUNTIF(AF$61:AF$65,"NTSDS")+COUNTIF(AF$61:AF$65,"NTSDS1")+COUNTIF(AF$61:AF$65,"NTS5S")+COUNTIF(AF$61:AF$65,"NTS5S1")+COUNTIF(AF$61:AF$65,"S")+COUNTIF(AF$61:AF$65,"NTS4S")+COUNTIF(AF$61:AF$65,"NTS4S1")</f>
        <v>4</v>
      </c>
      <c r="AG7" s="4">
        <f>COUNTIF(AG$15:AG$19,"N")+COUNTIF(AG$15:AG$19,"NT")+COUNTIF(AG$15:AG$19,"NTS1")+COUNTIF(AG$15:AG$19,"NTS")+COUNTIF(AG$15:AG$19,"NTSDS")+COUNTIF(AG$15:AG$19,"NTSDS1")+COUNTIF(AG$15:AG$19,"NTS5S")+COUNTIF(AG$15:AG$19,"NTS5S1")+COUNTIF(AG$15:AG$19,"S")+COUNTIF(AG$15:AG$19,"NTS4S")+COUNTIF(AG$15:AG$19,"NTS4S1")+COUNTIF(AG$32:AG$35,"N")+COUNTIF(AG$32:AG$35,"NT")+COUNTIF(AG$32:AG$35,"NTS")+COUNTIF(AG$32:AG$35,"NTS1")+COUNTIF(AG$32:AG$35,"NTSDS")+COUNTIF(AG$32:AG$35,"NTSDS1")+COUNTIF(AG$32:AG$35,"NTS5S")+COUNTIF(AG$32:AG$35,"NTS5S1")+COUNTIF(AG$32:AG$35,"S")+COUNTIF(AG$32:AG$35,"NTS4S")+COUNTIF(AG$32:AG$35,"NTS4S1")+COUNTIF(AG$46:AG$50,"N")+COUNTIF(AG$46:AG$50,"NT")+COUNTIF(AG$46:AG$50,"NTS")+COUNTIF(AG$46:AG$50,"NTS1")+COUNTIF(AG$46:AG$50,"NTSDS")+COUNTIF(AG$46:AG$50,"NTSDS1")+COUNTIF(AG$46:AG$50,"NTS5S")+COUNTIF(AG$46:AG$50,"NTS5S1")+COUNTIF(AG$46:AG$50,"S")+COUNTIF(AG$46:AG$50,"NTS4S")+COUNTIF(AG$46:AG$50,"NTS4S1")+COUNTIF(AG$61:AG$65,"N")+COUNTIF(AG$61:AG$65,"NT")+COUNTIF(AG$61:AG$65,"NTS")+COUNTIF(AG$61:AG$65,"NTS1")+COUNTIF(AG$61:AG$65,"NTSDS")+COUNTIF(AG$61:AG$65,"NTSDS1")+COUNTIF(AG$61:AG$65,"NTS5S")+COUNTIF(AG$61:AG$65,"NTS5S1")+COUNTIF(AG$61:AG$65,"S")+COUNTIF(AG$61:AG$65,"NTS4S")+COUNTIF(AG$61:AG$65,"NTS4S1")</f>
        <v>0</v>
      </c>
      <c r="AH7" s="140">
        <f>COUNTIF(AH$15:AH$19,"N")+COUNTIF(AH$15:AH$19,"NT")+COUNTIF(AH$15:AH$19,"NTS1")+COUNTIF(AH$15:AH$19,"NTS")+COUNTIF(AH$15:AH$19,"NTSDS")+COUNTIF(AH$15:AH$19,"NTSDS1")+COUNTIF(AH$15:AH$19,"NTS5S")+COUNTIF(AH$15:AH$19,"NTS5S1")+COUNTIF(AH$15:AH$19,"S")+COUNTIF(AH$15:AH$19,"NTS4S")+COUNTIF(AH$15:AH$19,"NTS4S1")+COUNTIF(AH$32:AH$35,"N")+COUNTIF(AH$32:AH$35,"NT")+COUNTIF(AH$32:AH$35,"NTS")+COUNTIF(AH$32:AH$35,"NTS1")+COUNTIF(AH$32:AH$35,"NTSDS")+COUNTIF(AH$32:AH$35,"NTSDS1")+COUNTIF(AH$32:AH$35,"NTS5S")+COUNTIF(AH$32:AH$35,"NTS5S1")+COUNTIF(AH$32:AH$35,"S")+COUNTIF(AH$32:AH$35,"NTS4S")+COUNTIF(AH$32:AH$35,"NTS4S1")+COUNTIF(AH$46:AH$50,"N")+COUNTIF(AH$46:AH$50,"NT")+COUNTIF(AH$46:AH$50,"NTS")+COUNTIF(AH$46:AH$50,"NTS1")+COUNTIF(AH$46:AH$50,"NTSDS")+COUNTIF(AH$46:AH$50,"NTSDS1")+COUNTIF(AH$46:AH$50,"NTS5S")+COUNTIF(AH$46:AH$50,"NTS5S1")+COUNTIF(AH$46:AH$50,"S")+COUNTIF(AH$46:AH$50,"NTS4S")+COUNTIF(AH$46:AH$50,"NTS4S1")+COUNTIF(AH$61:AH$65,"N")+COUNTIF(AH$61:AH$65,"NT")+COUNTIF(AH$61:AH$65,"NTS")+COUNTIF(AH$61:AH$65,"NTS1")+COUNTIF(AH$61:AH$65,"NTSDS")+COUNTIF(AH$61:AH$65,"NTSDS1")+COUNTIF(AH$61:AH$65,"NTS5S")+COUNTIF(AH$61:AH$65,"NTS5S1")+COUNTIF(AH$61:AH$65,"S")+COUNTIF(AH$61:AH$65,"NTS4S")+COUNTIF(AH$61:AH$65,"NTS4S1")</f>
        <v>0</v>
      </c>
      <c r="AI7" s="12"/>
      <c r="AJ7" s="36"/>
      <c r="AK7" s="36"/>
      <c r="AL7" s="36"/>
      <c r="AM7" s="36"/>
      <c r="AN7" s="36"/>
      <c r="AO7" s="36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6"/>
      <c r="BB7" s="507"/>
      <c r="BC7" s="579"/>
      <c r="BD7" s="578"/>
      <c r="BE7" s="580"/>
      <c r="BF7" s="581"/>
      <c r="BG7" s="581"/>
      <c r="BH7" s="581"/>
      <c r="BI7" s="581"/>
      <c r="BJ7" s="581"/>
      <c r="BK7" s="582"/>
      <c r="BL7" s="578"/>
      <c r="BM7" s="578"/>
      <c r="BN7" s="578"/>
      <c r="BO7" s="578"/>
      <c r="BP7" s="578"/>
      <c r="BQ7" s="578"/>
      <c r="BR7" s="578"/>
      <c r="BS7" s="578"/>
      <c r="BT7" s="578"/>
      <c r="BU7" s="578"/>
    </row>
    <row r="8" spans="1:93" ht="17.100000000000001" customHeight="1" thickBot="1" x14ac:dyDescent="0.3">
      <c r="A8" s="511"/>
      <c r="B8" s="578" t="s">
        <v>3</v>
      </c>
      <c r="C8" s="35">
        <v>8</v>
      </c>
      <c r="D8" s="1148">
        <f>COUNTIF(D$20:D$28,"N")+COUNTIF(D$20:D$28,"NT")+COUNTIF(D$20:D$28,"NTS")+COUNTIF(D$20:D$28,"NTS1")+COUNTIF(D$20:D$28,"NTSDS")+COUNTIF(D$20:D$28,"NTSDS1")+COUNTIF(D$20:D$28,"NTS5S")+COUNTIF(D$20:D$28,"NTS5S1")+COUNTIF(D$20:D$28,"S")+COUNTIF(D$20:D$28,"NTS4S")+COUNTIF(D$20:D$28,"NTS4S1")+COUNTIF(D$36:D$43,"N")+COUNTIF(D$36:D$43,"NT")+COUNTIF(D$36:D$43,"NTS")+COUNTIF(D$36:D$43,"NTS1")+COUNTIF(D$36:D$43,"NTSDS")+COUNTIF(D$36:D$43,"NTSDS1")+COUNTIF(D$36:D$43,"NTS5S")+COUNTIF(D$36:D$43,"NTS5S1")+COUNTIF(D$36:D$43,"S")+COUNTIF(D$36:D$43,"NTS4S")+COUNTIF(D$36:D$43,"NTS4S1")+COUNTIF(D$51:D$58,"N")+COUNTIF(D$51:D$58,"NT")+COUNTIF(D$51:D$58,"NTS")+COUNTIF(D$51:D$58,"NTS1")+COUNTIF(D$51:D$58,"NTSDS")+COUNTIF(D$51:D$58,"NTSDS1")+COUNTIF(D$51:D$58,"NTS5S")+COUNTIF(D$51:D$58,"NTS5S1")+COUNTIF(D$51:D$58,"S")+COUNTIF(D$51:D$58,"NTS4S")+COUNTIF(D$51:D$58,"NTS4S1")+COUNTIF(D$66:D$75,"N")+COUNTIF(D$66:D$75,"NT")+COUNTIF(D$66:D$75,"NTS")+COUNTIF(D$66:D$75,"NTS1")+COUNTIF(D$66:D$75,"NTSDS")+COUNTIF(D$66:D$75,"NTSDS1")+COUNTIF(D$66:D$75,"NTS5S")+COUNTIF(D$66:D$75,"NTS5S1")+COUNTIF(D$66:D$75,"S")+COUNTIF(D$66:D$75,"NTS4S")+COUNTIF(D$66:D$75,"NTS4S1")</f>
        <v>1</v>
      </c>
      <c r="E8" s="4">
        <f>COUNTIF(E$20:E$28,"N")+COUNTIF(E$20:E$28,"NT")+COUNTIF(E$20:E$28,"NTS")+COUNTIF(E$20:E$28,"NTS1")+COUNTIF(E$20:E$28,"NTSDS")+COUNTIF(E$20:E$28,"NTSDS1")+COUNTIF(E$20:E$28,"NTS5S")+COUNTIF(E$20:E$28,"NTS5S1")+COUNTIF(E$20:E$28,"S")+COUNTIF(E$20:E$28,"NTS4S")+COUNTIF(E$20:E$28,"NTS4S1")+COUNTIF(E$36:E$43,"N")+COUNTIF(E$36:E$43,"NT")+COUNTIF(E$36:E$43,"NTS")+COUNTIF(E$36:E$43,"NTS1")+COUNTIF(E$36:E$43,"NTSDS")+COUNTIF(E$36:E$43,"NTSDS1")+COUNTIF(E$36:E$43,"NTS5S")+COUNTIF(E$36:E$43,"NTS5S1")+COUNTIF(E$36:E$43,"S")+COUNTIF(E$36:E$43,"NTS4S")+COUNTIF(E$36:E$43,"NTS4S1")+COUNTIF(E$51:E$58,"N")+COUNTIF(E$51:E$58,"NT")+COUNTIF(E$51:E$58,"NTS")+COUNTIF(E$51:E$58,"NTS1")+COUNTIF(E$51:E$58,"NTSDS")+COUNTIF(E$51:E$58,"NTSDS1")+COUNTIF(E$51:E$58,"NTS5S")+COUNTIF(E$51:E$58,"NTS5S1")+COUNTIF(E$51:E$58,"S")+COUNTIF(E$51:E$58,"NTS4S")+COUNTIF(E$51:E$58,"NTS4S1")+COUNTIF(E$66:E$75,"N")+COUNTIF(E$66:E$75,"NT")+COUNTIF(E$66:E$75,"NTS")+COUNTIF(E$66:E$75,"NTS1")+COUNTIF(E$66:E$75,"NTSDS")+COUNTIF(E$66:E$75,"NTSDS1")+COUNTIF(E$66:E$75,"NTS5S")+COUNTIF(E$66:E$75,"NTS5S1")+COUNTIF(E$66:E$75,"S")+COUNTIF(E$66:E$75,"NTS4S")+COUNTIF(E$66:E$75,"NTS4S1")</f>
        <v>8</v>
      </c>
      <c r="F8" s="4">
        <f>COUNTIF(F$20:F$28,"N")+COUNTIF(F$20:F$28,"NT")+COUNTIF(F$20:F$28,"NTS")+COUNTIF(F$20:F$28,"NTS1")+COUNTIF(F$20:F$28,"NTSDS")+COUNTIF(F$20:F$28,"NTSDS1")+COUNTIF(F$20:F$28,"NTS5S")+COUNTIF(F$20:F$28,"NTS5S1")+COUNTIF(F$20:F$28,"S")+COUNTIF(F$20:F$28,"NTS4S")+COUNTIF(F$20:F$28,"NTS4S1")+COUNTIF(F$36:F$43,"N")+COUNTIF(F$36:F$43,"NT")+COUNTIF(F$36:F$43,"NTS")+COUNTIF(F$36:F$43,"NTS1")+COUNTIF(F$36:F$43,"NTSDS")+COUNTIF(F$36:F$43,"NTSDS1")+COUNTIF(F$36:F$43,"NTS5S")+COUNTIF(F$36:F$43,"NTS5S1")+COUNTIF(F$36:F$43,"S")+COUNTIF(F$36:F$43,"NTS4S")+COUNTIF(F$36:F$43,"NTS4S1")+COUNTIF(F$51:F$58,"N")+COUNTIF(F$51:F$58,"NT")+COUNTIF(F$51:F$58,"NTS")+COUNTIF(F$51:F$58,"NTS1")+COUNTIF(F$51:F$58,"NTSDS")+COUNTIF(F$51:F$58,"NTSDS1")+COUNTIF(F$51:F$58,"NTS5S")+COUNTIF(F$51:F$58,"NTS5S1")+COUNTIF(F$51:F$58,"S")+COUNTIF(F$51:F$58,"NTS4S")+COUNTIF(F$51:F$58,"NTS4S1")+COUNTIF(F$66:F$75,"N")+COUNTIF(F$66:F$75,"NT")+COUNTIF(F$66:F$75,"NTS")+COUNTIF(F$66:F$75,"NTS1")+COUNTIF(F$66:F$75,"NTSDS")+COUNTIF(F$66:F$75,"NTSDS1")+COUNTIF(F$66:F$75,"NTS5S")+COUNTIF(F$66:F$75,"NTS5S1")+COUNTIF(F$66:F$75,"S")+COUNTIF(F$66:F$75,"NTS4S")+COUNTIF(F$66:F$75,"NTS4S1")</f>
        <v>8</v>
      </c>
      <c r="G8" s="4">
        <f>COUNTIF(G$20:G$28,"N")+COUNTIF(G$20:G$28,"NT")+COUNTIF(G$20:G$28,"NTS")+COUNTIF(G$20:G$28,"NTS1")+COUNTIF(G$20:G$28,"NTSDS")+COUNTIF(G$20:G$28,"NTSDS1")+COUNTIF(G$20:G$28,"NTS5S")+COUNTIF(G$20:G$28,"NTS5S1")+COUNTIF(G$20:G$28,"S")+COUNTIF(G$20:G$28,"NTS4S")+COUNTIF(G$20:G$28,"NTS4S1")+COUNTIF(G$36:G$43,"N")+COUNTIF(G$36:G$43,"NT")+COUNTIF(G$36:G$43,"NTS")+COUNTIF(G$36:G$43,"NTS1")+COUNTIF(G$36:G$43,"NTSDS")+COUNTIF(G$36:G$43,"NTSDS1")+COUNTIF(G$36:G$43,"NTS5S")+COUNTIF(G$36:G$43,"NTS5S1")+COUNTIF(G$36:G$43,"S")+COUNTIF(G$36:G$43,"NTS4S")+COUNTIF(G$36:G$43,"NTS4S1")+COUNTIF(G$51:G$58,"N")+COUNTIF(G$51:G$58,"NT")+COUNTIF(G$51:G$58,"NTS")+COUNTIF(G$51:G$58,"NTS1")+COUNTIF(G$51:G$58,"NTSDS")+COUNTIF(G$51:G$58,"NTSDS1")+COUNTIF(G$51:G$58,"NTS5S")+COUNTIF(G$51:G$58,"NTS5S1")+COUNTIF(G$51:G$58,"S")+COUNTIF(G$51:G$58,"NTS4S")+COUNTIF(G$51:G$58,"NTS4S1")+COUNTIF(G$66:G$75,"N")+COUNTIF(G$66:G$75,"NT")+COUNTIF(G$66:G$75,"NTS")+COUNTIF(G$66:G$75,"NTS1")+COUNTIF(G$66:G$75,"NTSDS")+COUNTIF(G$66:G$75,"NTSDS1")+COUNTIF(G$66:G$75,"NTS5S")+COUNTIF(G$66:G$75,"NTS5S1")+COUNTIF(G$66:G$75,"S")+COUNTIF(G$66:G$75,"NTS4S")+COUNTIF(G$66:G$75,"NTS4S1")</f>
        <v>8</v>
      </c>
      <c r="H8" s="4">
        <f>COUNTIF(H$20:H$28,"N")+COUNTIF(H$20:H$28,"NT")+COUNTIF(H$20:H$28,"NTS")+COUNTIF(H$20:H$28,"NTS1")+COUNTIF(H$20:H$28,"NTSDS")+COUNTIF(H$20:H$28,"NTSDS1")+COUNTIF(H$20:H$28,"NTS5S")+COUNTIF(H$20:H$28,"NTS5S1")+COUNTIF(H$20:H$28,"S")+COUNTIF(H$20:H$28,"NTS4S")+COUNTIF(H$20:H$28,"NTS4S1")+COUNTIF(H$36:H$43,"N")+COUNTIF(H$36:H$43,"NT")+COUNTIF(H$36:H$43,"NTS")+COUNTIF(H$36:H$43,"NTS1")+COUNTIF(H$36:H$43,"NTSDS")+COUNTIF(H$36:H$43,"NTSDS1")+COUNTIF(H$36:H$43,"NTS5S")+COUNTIF(H$36:H$43,"NTS5S1")+COUNTIF(H$36:H$43,"S")+COUNTIF(H$36:H$43,"NTS4S")+COUNTIF(H$36:H$43,"NTS4S1")+COUNTIF(H$51:H$58,"N")+COUNTIF(H$51:H$58,"NT")+COUNTIF(H$51:H$58,"NTS")+COUNTIF(H$51:H$58,"NTS1")+COUNTIF(H$51:H$58,"NTSDS")+COUNTIF(H$51:H$58,"NTSDS1")+COUNTIF(H$51:H$58,"NTS5S")+COUNTIF(H$51:H$58,"NTS5S1")+COUNTIF(H$51:H$58,"S")+COUNTIF(H$51:H$58,"NTS4S")+COUNTIF(H$51:H$58,"NTS4S1")+COUNTIF(H$66:H$75,"N")+COUNTIF(H$66:H$75,"NT")+COUNTIF(H$66:H$75,"NTS")+COUNTIF(H$66:H$75,"NTS1")+COUNTIF(H$66:H$75,"NTSDS")+COUNTIF(H$66:H$75,"NTSDS1")+COUNTIF(H$66:H$75,"NTS5S")+COUNTIF(H$66:H$75,"NTS5S1")+COUNTIF(H$66:H$75,"S")+COUNTIF(H$66:H$75,"NTS4S")+COUNTIF(H$66:H$75,"NTS4S1")</f>
        <v>7</v>
      </c>
      <c r="I8" s="4">
        <f>COUNTIF(I$20:I$28,"N")+COUNTIF(I$20:I$28,"NT")+COUNTIF(I$20:I$28,"NTS")+COUNTIF(I$20:I$28,"NTS1")+COUNTIF(I$20:I$28,"NTSDS")+COUNTIF(I$20:I$28,"NTSDS1")+COUNTIF(I$20:I$28,"NTS5S")+COUNTIF(I$20:I$28,"NTS5S1")+COUNTIF(I$20:I$28,"S")+COUNTIF(I$20:I$28,"NTS4S")+COUNTIF(I$20:I$28,"NTS4S1")+COUNTIF(I$36:I$43,"N")+COUNTIF(I$36:I$43,"NT")+COUNTIF(I$36:I$43,"NTS")+COUNTIF(I$36:I$43,"NTS1")+COUNTIF(I$36:I$43,"NTSDS")+COUNTIF(I$36:I$43,"NTSDS1")+COUNTIF(I$36:I$43,"NTS5S")+COUNTIF(I$36:I$43,"NTS5S1")+COUNTIF(I$36:I$43,"S")+COUNTIF(I$36:I$43,"NTS4S")+COUNTIF(I$36:I$43,"NTS4S1")+COUNTIF(I$51:I$58,"N")+COUNTIF(I$51:I$58,"NT")+COUNTIF(I$51:I$58,"NTS")+COUNTIF(I$51:I$58,"NTS1")+COUNTIF(I$51:I$58,"NTSDS")+COUNTIF(I$51:I$58,"NTSDS1")+COUNTIF(I$51:I$58,"NTS5S")+COUNTIF(I$51:I$58,"NTS5S1")+COUNTIF(I$51:I$58,"S")+COUNTIF(I$51:I$58,"NTS4S")+COUNTIF(I$51:I$58,"NTS4S1")+COUNTIF(I$66:I$75,"N")+COUNTIF(I$66:I$75,"NT")+COUNTIF(I$66:I$75,"NTS")+COUNTIF(I$66:I$75,"NTS1")+COUNTIF(I$66:I$75,"NTSDS")+COUNTIF(I$66:I$75,"NTSDS1")+COUNTIF(I$66:I$75,"NTS5S")+COUNTIF(I$66:I$75,"NTS5S1")+COUNTIF(I$66:I$75,"S")+COUNTIF(I$66:I$75,"NTS4S")+COUNTIF(I$66:I$75,"NTS4S1")</f>
        <v>8</v>
      </c>
      <c r="J8" s="4">
        <f>COUNTIF(J$20:J$28,"N")+COUNTIF(J$20:J$28,"NT")+COUNTIF(J$20:J$28,"NTS")+COUNTIF(J$20:J$28,"NTS1")+COUNTIF(J$20:J$28,"NTSDS")+COUNTIF(J$20:J$28,"NTSDS1")+COUNTIF(J$20:J$28,"NTS5S")+COUNTIF(J$20:J$28,"NTS5S1")+COUNTIF(J$20:J$28,"S")+COUNTIF(J$20:J$28,"NTS4S")+COUNTIF(J$20:J$28,"NTS4S1")+COUNTIF(J$36:J$43,"N")+COUNTIF(J$36:J$43,"NT")+COUNTIF(J$36:J$43,"NTS")+COUNTIF(J$36:J$43,"NTS1")+COUNTIF(J$36:J$43,"NTSDS")+COUNTIF(J$36:J$43,"NTSDS1")+COUNTIF(J$36:J$43,"NTS5S")+COUNTIF(J$36:J$43,"NTS5S1")+COUNTIF(J$36:J$43,"S")+COUNTIF(J$36:J$43,"NTS4S")+COUNTIF(J$36:J$43,"NTS4S1")+COUNTIF(J$51:J$58,"N")+COUNTIF(J$51:J$58,"NT")+COUNTIF(J$51:J$58,"NTS")+COUNTIF(J$51:J$58,"NTS1")+COUNTIF(J$51:J$58,"NTSDS")+COUNTIF(J$51:J$58,"NTSDS1")+COUNTIF(J$51:J$58,"NTS5S")+COUNTIF(J$51:J$58,"NTS5S1")+COUNTIF(J$51:J$58,"S")+COUNTIF(J$51:J$58,"NTS4S")+COUNTIF(J$51:J$58,"NTS4S1")+COUNTIF(J$66:J$75,"N")+COUNTIF(J$66:J$75,"NT")+COUNTIF(J$66:J$75,"NTS")+COUNTIF(J$66:J$75,"NTS1")+COUNTIF(J$66:J$75,"NTSDS")+COUNTIF(J$66:J$75,"NTSDS1")+COUNTIF(J$66:J$75,"NTS5S")+COUNTIF(J$66:J$75,"NTS5S1")+COUNTIF(J$66:J$75,"S")+COUNTIF(J$66:J$75,"NTS4S")+COUNTIF(J$66:J$75,"NTS4S1")</f>
        <v>8</v>
      </c>
      <c r="K8" s="4">
        <f>COUNTIF(K$20:K$28,"N")+COUNTIF(K$20:K$28,"NT")+COUNTIF(K$20:K$28,"NTS")+COUNTIF(K$20:K$28,"NTS1")+COUNTIF(K$20:K$28,"NTSDS")+COUNTIF(K$20:K$28,"NTSDS1")+COUNTIF(K$20:K$28,"NTS5S")+COUNTIF(K$20:K$28,"NTS5S1")+COUNTIF(K$20:K$28,"S")+COUNTIF(K$20:K$28,"NTS4S")+COUNTIF(K$20:K$28,"NTS4S1")+COUNTIF(K$36:K$43,"N")+COUNTIF(K$36:K$43,"NT")+COUNTIF(K$36:K$43,"NTS")+COUNTIF(K$36:K$43,"NTS1")+COUNTIF(K$36:K$43,"NTSDS")+COUNTIF(K$36:K$43,"NTSDS1")+COUNTIF(K$36:K$43,"NTS5S")+COUNTIF(K$36:K$43,"NTS5S1")+COUNTIF(K$36:K$43,"S")+COUNTIF(K$36:K$43,"NTS4S")+COUNTIF(K$36:K$43,"NTS4S1")+COUNTIF(K$51:K$58,"N")+COUNTIF(K$51:K$58,"NT")+COUNTIF(K$51:K$58,"NTS")+COUNTIF(K$51:K$58,"NTS1")+COUNTIF(K$51:K$58,"NTSDS")+COUNTIF(K$51:K$58,"NTSDS1")+COUNTIF(K$51:K$58,"NTS5S")+COUNTIF(K$51:K$58,"NTS5S1")+COUNTIF(K$51:K$58,"S")+COUNTIF(K$51:K$58,"NTS4S")+COUNTIF(K$51:K$58,"NTS4S1")+COUNTIF(K$66:K$75,"N")+COUNTIF(K$66:K$75,"NT")+COUNTIF(K$66:K$75,"NTS")+COUNTIF(K$66:K$75,"NTS1")+COUNTIF(K$66:K$75,"NTSDS")+COUNTIF(K$66:K$75,"NTSDS1")+COUNTIF(K$66:K$75,"NTS5S")+COUNTIF(K$66:K$75,"NTS5S1")+COUNTIF(K$66:K$75,"S")+COUNTIF(K$66:K$75,"NTS4S")+COUNTIF(K$66:K$75,"NTS4S1")</f>
        <v>7</v>
      </c>
      <c r="L8" s="4">
        <f>COUNTIF(L$20:L$28,"N")+COUNTIF(L$20:L$28,"NT")+COUNTIF(L$20:L$28,"NTS")+COUNTIF(L$20:L$28,"NTS1")+COUNTIF(L$20:L$28,"NTSDS")+COUNTIF(L$20:L$28,"NTSDS1")+COUNTIF(L$20:L$28,"NTS5S")+COUNTIF(L$20:L$28,"NTS5S1")+COUNTIF(L$20:L$28,"S")+COUNTIF(L$20:L$28,"NTS4S")+COUNTIF(L$20:L$28,"NTS4S1")+COUNTIF(L$36:L$43,"N")+COUNTIF(L$36:L$43,"NT")+COUNTIF(L$36:L$43,"NTS")+COUNTIF(L$36:L$43,"NTS1")+COUNTIF(L$36:L$43,"NTSDS")+COUNTIF(L$36:L$43,"NTSDS1")+COUNTIF(L$36:L$43,"NTS5S")+COUNTIF(L$36:L$43,"NTS5S1")+COUNTIF(L$36:L$43,"S")+COUNTIF(L$36:L$43,"NTS4S")+COUNTIF(L$36:L$43,"NTS4S1")+COUNTIF(L$51:L$58,"N")+COUNTIF(L$51:L$58,"NT")+COUNTIF(L$51:L$58,"NTS")+COUNTIF(L$51:L$58,"NTS1")+COUNTIF(L$51:L$58,"NTSDS")+COUNTIF(L$51:L$58,"NTSDS1")+COUNTIF(L$51:L$58,"NTS5S")+COUNTIF(L$51:L$58,"NTS5S1")+COUNTIF(L$51:L$58,"S")+COUNTIF(L$51:L$58,"NTS4S")+COUNTIF(L$51:L$58,"NTS4S1")+COUNTIF(L$66:L$75,"N")+COUNTIF(L$66:L$75,"NT")+COUNTIF(L$66:L$75,"NTS")+COUNTIF(L$66:L$75,"NTS1")+COUNTIF(L$66:L$75,"NTSDS")+COUNTIF(L$66:L$75,"NTSDS1")+COUNTIF(L$66:L$75,"NTS5S")+COUNTIF(L$66:L$75,"NTS5S1")+COUNTIF(L$66:L$75,"S")+COUNTIF(L$66:L$75,"NTS4S")+COUNTIF(L$66:L$75,"NTS4S1")</f>
        <v>7</v>
      </c>
      <c r="M8" s="4">
        <f>COUNTIF(M$20:M$28,"N")+COUNTIF(M$20:M$28,"NT")+COUNTIF(M$20:M$28,"NTS")+COUNTIF(M$20:M$28,"NTS1")+COUNTIF(M$20:M$28,"NTSDS")+COUNTIF(M$20:M$28,"NTSDS1")+COUNTIF(M$20:M$28,"NTS5S")+COUNTIF(M$20:M$28,"NTS5S1")+COUNTIF(M$20:M$28,"S")+COUNTIF(M$20:M$28,"NTS4S")+COUNTIF(M$20:M$28,"NTS4S1")+COUNTIF(M$36:M$43,"N")+COUNTIF(M$36:M$43,"NT")+COUNTIF(M$36:M$43,"NTS")+COUNTIF(M$36:M$43,"NTS1")+COUNTIF(M$36:M$43,"NTSDS")+COUNTIF(M$36:M$43,"NTSDS1")+COUNTIF(M$36:M$43,"NTS5S")+COUNTIF(M$36:M$43,"NTS5S1")+COUNTIF(M$36:M$43,"S")+COUNTIF(M$36:M$43,"NTS4S")+COUNTIF(M$36:M$43,"NTS4S1")+COUNTIF(M$51:M$58,"N")+COUNTIF(M$51:M$58,"NT")+COUNTIF(M$51:M$58,"NTS")+COUNTIF(M$51:M$58,"NTS1")+COUNTIF(M$51:M$58,"NTSDS")+COUNTIF(M$51:M$58,"NTSDS1")+COUNTIF(M$51:M$58,"NTS5S")+COUNTIF(M$51:M$58,"NTS5S1")+COUNTIF(M$51:M$58,"S")+COUNTIF(M$51:M$58,"NTS4S")+COUNTIF(M$51:M$58,"NTS4S1")+COUNTIF(M$66:M$75,"N")+COUNTIF(M$66:M$75,"NT")+COUNTIF(M$66:M$75,"NTS")+COUNTIF(M$66:M$75,"NTS1")+COUNTIF(M$66:M$75,"NTSDS")+COUNTIF(M$66:M$75,"NTSDS1")+COUNTIF(M$66:M$75,"NTS5S")+COUNTIF(M$66:M$75,"NTS5S1")+COUNTIF(M$66:M$75,"S")+COUNTIF(M$66:M$75,"NTS4S")+COUNTIF(M$66:M$75,"NTS4S1")</f>
        <v>8</v>
      </c>
      <c r="N8" s="4">
        <f>COUNTIF(N$20:N$28,"N")+COUNTIF(N$20:N$28,"NT")+COUNTIF(N$20:N$28,"NTS")+COUNTIF(N$20:N$28,"NTS1")+COUNTIF(N$20:N$28,"NTSDS")+COUNTIF(N$20:N$28,"NTSDS1")+COUNTIF(N$20:N$28,"NTS5S")+COUNTIF(N$20:N$28,"NTS5S1")+COUNTIF(N$20:N$28,"S")+COUNTIF(N$20:N$28,"NTS4S")+COUNTIF(N$20:N$28,"NTS4S1")+COUNTIF(N$36:N$43,"N")+COUNTIF(N$36:N$43,"NT")+COUNTIF(N$36:N$43,"NTS")+COUNTIF(N$36:N$43,"NTS1")+COUNTIF(N$36:N$43,"NTSDS")+COUNTIF(N$36:N$43,"NTSDS1")+COUNTIF(N$36:N$43,"NTS5S")+COUNTIF(N$36:N$43,"NTS5S1")+COUNTIF(N$36:N$43,"S")+COUNTIF(N$36:N$43,"NTS4S")+COUNTIF(N$36:N$43,"NTS4S1")+COUNTIF(N$51:N$58,"N")+COUNTIF(N$51:N$58,"NT")+COUNTIF(N$51:N$58,"NTS")+COUNTIF(N$51:N$58,"NTS1")+COUNTIF(N$51:N$58,"NTSDS")+COUNTIF(N$51:N$58,"NTSDS1")+COUNTIF(N$51:N$58,"NTS5S")+COUNTIF(N$51:N$58,"NTS5S1")+COUNTIF(N$51:N$58,"S")+COUNTIF(N$51:N$58,"NTS4S")+COUNTIF(N$51:N$58,"NTS4S1")+COUNTIF(N$66:N$75,"N")+COUNTIF(N$66:N$75,"NT")+COUNTIF(N$66:N$75,"NTS")+COUNTIF(N$66:N$75,"NTS1")+COUNTIF(N$66:N$75,"NTSDS")+COUNTIF(N$66:N$75,"NTSDS1")+COUNTIF(N$66:N$75,"NTS5S")+COUNTIF(N$66:N$75,"NTS5S1")+COUNTIF(N$66:N$75,"S")+COUNTIF(N$66:N$75,"NTS4S")+COUNTIF(N$66:N$75,"NTS4S1")</f>
        <v>8</v>
      </c>
      <c r="O8" s="4">
        <f>COUNTIF(O$20:O$28,"N")+COUNTIF(O$20:O$28,"NT")+COUNTIF(O$20:O$28,"NTS")+COUNTIF(O$20:O$28,"NTS1")+COUNTIF(O$20:O$28,"NTSDS")+COUNTIF(O$20:O$28,"NTSDS1")+COUNTIF(O$20:O$28,"NTS5S")+COUNTIF(O$20:O$28,"NTS5S1")+COUNTIF(O$20:O$28,"S")+COUNTIF(O$20:O$28,"NTS4S")+COUNTIF(O$20:O$28,"NTS4S1")+COUNTIF(O$36:O$43,"N")+COUNTIF(O$36:O$43,"NT")+COUNTIF(O$36:O$43,"NTS")+COUNTIF(O$36:O$43,"NTS1")+COUNTIF(O$36:O$43,"NTSDS")+COUNTIF(O$36:O$43,"NTSDS1")+COUNTIF(O$36:O$43,"NTS5S")+COUNTIF(O$36:O$43,"NTS5S1")+COUNTIF(O$36:O$43,"S")+COUNTIF(O$36:O$43,"NTS4S")+COUNTIF(O$36:O$43,"NTS4S1")+COUNTIF(O$51:O$58,"N")+COUNTIF(O$51:O$58,"NT")+COUNTIF(O$51:O$58,"NTS")+COUNTIF(O$51:O$58,"NTS1")+COUNTIF(O$51:O$58,"NTSDS")+COUNTIF(O$51:O$58,"NTSDS1")+COUNTIF(O$51:O$58,"NTS5S")+COUNTIF(O$51:O$58,"NTS5S1")+COUNTIF(O$51:O$58,"S")+COUNTIF(O$51:O$58,"NTS4S")+COUNTIF(O$51:O$58,"NTS4S1")+COUNTIF(O$66:O$75,"N")+COUNTIF(O$66:O$75,"NT")+COUNTIF(O$66:O$75,"NTS")+COUNTIF(O$66:O$75,"NTS1")+COUNTIF(O$66:O$75,"NTSDS")+COUNTIF(O$66:O$75,"NTSDS1")+COUNTIF(O$66:O$75,"NTS5S")+COUNTIF(O$66:O$75,"NTS5S1")+COUNTIF(O$66:O$75,"S")+COUNTIF(O$66:O$75,"NTS4S")+COUNTIF(O$66:O$75,"NTS4S1")</f>
        <v>7</v>
      </c>
      <c r="P8" s="4">
        <f>COUNTIF(P$20:P$28,"N")+COUNTIF(P$20:P$28,"NT")+COUNTIF(P$20:P$28,"NTS")+COUNTIF(P$20:P$28,"NTS1")+COUNTIF(P$20:P$28,"NTSDS")+COUNTIF(P$20:P$28,"NTSDS1")+COUNTIF(P$20:P$28,"NTS5S")+COUNTIF(P$20:P$28,"NTS5S1")+COUNTIF(P$20:P$28,"S")+COUNTIF(P$20:P$28,"NTS4S")+COUNTIF(P$20:P$28,"NTS4S1")+COUNTIF(P$36:P$43,"N")+COUNTIF(P$36:P$43,"NT")+COUNTIF(P$36:P$43,"NTS")+COUNTIF(P$36:P$43,"NTS1")+COUNTIF(P$36:P$43,"NTSDS")+COUNTIF(P$36:P$43,"NTSDS1")+COUNTIF(P$36:P$43,"NTS5S")+COUNTIF(P$36:P$43,"NTS5S1")+COUNTIF(P$36:P$43,"S")+COUNTIF(P$36:P$43,"NTS4S")+COUNTIF(P$36:P$43,"NTS4S1")+COUNTIF(P$51:P$58,"N")+COUNTIF(P$51:P$58,"NT")+COUNTIF(P$51:P$58,"NTS")+COUNTIF(P$51:P$58,"NTS1")+COUNTIF(P$51:P$58,"NTSDS")+COUNTIF(P$51:P$58,"NTSDS1")+COUNTIF(P$51:P$58,"NTS5S")+COUNTIF(P$51:P$58,"NTS5S1")+COUNTIF(P$51:P$58,"S")+COUNTIF(P$51:P$58,"NTS4S")+COUNTIF(P$51:P$58,"NTS4S1")+COUNTIF(P$66:P$75,"N")+COUNTIF(P$66:P$75,"NT")+COUNTIF(P$66:P$75,"NTS")+COUNTIF(P$66:P$75,"NTS1")+COUNTIF(P$66:P$75,"NTSDS")+COUNTIF(P$66:P$75,"NTSDS1")+COUNTIF(P$66:P$75,"NTS5S")+COUNTIF(P$66:P$75,"NTS5S1")+COUNTIF(P$66:P$75,"S")+COUNTIF(P$66:P$75,"NTS4S")+COUNTIF(P$66:P$75,"NTS4S1")</f>
        <v>8</v>
      </c>
      <c r="Q8" s="4">
        <f>COUNTIF(Q$20:Q$28,"N")+COUNTIF(Q$20:Q$28,"NT")+COUNTIF(Q$20:Q$28,"NTS")+COUNTIF(Q$20:Q$28,"NTS1")+COUNTIF(Q$20:Q$28,"NTSDS")+COUNTIF(Q$20:Q$28,"NTSDS1")+COUNTIF(Q$20:Q$28,"NTS5S")+COUNTIF(Q$20:Q$28,"NTS5S1")+COUNTIF(Q$20:Q$28,"S")+COUNTIF(Q$20:Q$28,"NTS4S")+COUNTIF(Q$20:Q$28,"NTS4S1")+COUNTIF(Q$36:Q$43,"N")+COUNTIF(Q$36:Q$43,"NT")+COUNTIF(Q$36:Q$43,"NTS")+COUNTIF(Q$36:Q$43,"NTS1")+COUNTIF(Q$36:Q$43,"NTSDS")+COUNTIF(Q$36:Q$43,"NTSDS1")+COUNTIF(Q$36:Q$43,"NTS5S")+COUNTIF(Q$36:Q$43,"NTS5S1")+COUNTIF(Q$36:Q$43,"S")+COUNTIF(Q$36:Q$43,"NTS4S")+COUNTIF(Q$36:Q$43,"NTS4S1")+COUNTIF(Q$51:Q$58,"N")+COUNTIF(Q$51:Q$58,"NT")+COUNTIF(Q$51:Q$58,"NTS")+COUNTIF(Q$51:Q$58,"NTS1")+COUNTIF(Q$51:Q$58,"NTSDS")+COUNTIF(Q$51:Q$58,"NTSDS1")+COUNTIF(Q$51:Q$58,"NTS5S")+COUNTIF(Q$51:Q$58,"NTS5S1")+COUNTIF(Q$51:Q$58,"S")+COUNTIF(Q$51:Q$58,"NTS4S")+COUNTIF(Q$51:Q$58,"NTS4S1")+COUNTIF(Q$66:Q$75,"N")+COUNTIF(Q$66:Q$75,"NT")+COUNTIF(Q$66:Q$75,"NTS")+COUNTIF(Q$66:Q$75,"NTS1")+COUNTIF(Q$66:Q$75,"NTSDS")+COUNTIF(Q$66:Q$75,"NTSDS1")+COUNTIF(Q$66:Q$75,"NTS5S")+COUNTIF(Q$66:Q$75,"NTS5S1")+COUNTIF(Q$66:Q$75,"S")+COUNTIF(Q$66:Q$75,"NTS4S")+COUNTIF(Q$66:Q$75,"NTS4S1")</f>
        <v>8</v>
      </c>
      <c r="R8" s="1324">
        <f>COUNTIF(R$20:R$28,"N")+COUNTIF(R$20:R$28,"NT")+COUNTIF(R$20:R$28,"NTS")+COUNTIF(R$20:R$28,"NTS1")+COUNTIF(R$20:R$28,"NTSDS")+COUNTIF(R$20:R$28,"NTSDS1")+COUNTIF(R$20:R$28,"NTS5S")+COUNTIF(R$20:R$28,"NTS5S1")+COUNTIF(R$20:R$28,"S")+COUNTIF(R$20:R$28,"NTS4S")+COUNTIF(R$20:R$28,"NTS4S1")+COUNTIF(R$36:R$43,"N")+COUNTIF(R$36:R$43,"NT")+COUNTIF(R$36:R$43,"NTS")+COUNTIF(R$36:R$43,"NTS1")+COUNTIF(R$36:R$43,"NTSDS")+COUNTIF(R$36:R$43,"NTSDS1")+COUNTIF(R$36:R$43,"NTS5S")+COUNTIF(R$36:R$43,"NTS5S1")+COUNTIF(R$36:R$43,"S")+COUNTIF(R$36:R$43,"NTS4S")+COUNTIF(R$36:R$43,"NTS4S1")+COUNTIF(R$51:R$58,"N")+COUNTIF(R$51:R$58,"NT")+COUNTIF(R$51:R$58,"NTS")+COUNTIF(R$51:R$58,"NTS1")+COUNTIF(R$51:R$58,"NTSDS")+COUNTIF(R$51:R$58,"NTSDS1")+COUNTIF(R$51:R$58,"NTS5S")+COUNTIF(R$51:R$58,"NTS5S1")+COUNTIF(R$51:R$58,"S")+COUNTIF(R$51:R$58,"NTS4S")+COUNTIF(R$51:R$58,"NTS4S1")+COUNTIF(R$66:R$75,"N")+COUNTIF(R$66:R$75,"NT")+COUNTIF(R$66:R$75,"NTS")+COUNTIF(R$66:R$75,"NTS1")+COUNTIF(R$66:R$75,"NTSDS")+COUNTIF(R$66:R$75,"NTSDS1")+COUNTIF(R$66:R$75,"NTS5S")+COUNTIF(R$66:R$75,"NTS5S1")+COUNTIF(R$66:R$75,"S")+COUNTIF(R$66:R$75,"NTS4S")+COUNTIF(R$66:R$75,"NTS4S1")</f>
        <v>8</v>
      </c>
      <c r="S8" s="1299">
        <f>COUNTIF(S$20:S$28,"N")+COUNTIF(S$20:S$28,"NT")+COUNTIF(S$20:S$28,"NTS")+COUNTIF(S$20:S$28,"NTS1")+COUNTIF(S$20:S$28,"NTSDS")+COUNTIF(S$20:S$28,"NTSDS1")+COUNTIF(S$20:S$28,"NTS5S")+COUNTIF(S$20:S$28,"NTS5S1")+COUNTIF(S$20:S$28,"S")+COUNTIF(S$20:S$28,"NTS4S")+COUNTIF(S$20:S$28,"NTS4S1")+COUNTIF(S$36:S$43,"N")+COUNTIF(S$36:S$43,"NT")+COUNTIF(S$36:S$43,"NTS")+COUNTIF(S$36:S$43,"NTS1")+COUNTIF(S$36:S$43,"NTSDS")+COUNTIF(S$36:S$43,"NTSDS1")+COUNTIF(S$36:S$43,"NTS5S")+COUNTIF(S$36:S$43,"NTS5S1")+COUNTIF(S$36:S$43,"S")+COUNTIF(S$36:S$43,"NTS4S")+COUNTIF(S$36:S$43,"NTS4S1")+COUNTIF(S$51:S$58,"N")+COUNTIF(S$51:S$58,"NT")+COUNTIF(S$51:S$58,"NTS")+COUNTIF(S$51:S$58,"NTS1")+COUNTIF(S$51:S$58,"NTSDS")+COUNTIF(S$51:S$58,"NTSDS1")+COUNTIF(S$51:S$58,"NTS5S")+COUNTIF(S$51:S$58,"NTS5S1")+COUNTIF(S$51:S$58,"S")+COUNTIF(S$51:S$58,"NTS4S")+COUNTIF(S$51:S$58,"NTS4S1")+COUNTIF(S$66:S$75,"N")+COUNTIF(S$66:S$75,"NT")+COUNTIF(S$66:S$75,"NTS")+COUNTIF(S$66:S$75,"NTS1")+COUNTIF(S$66:S$75,"NTSDS")+COUNTIF(S$66:S$75,"NTSDS1")+COUNTIF(S$66:S$75,"NTS5S")+COUNTIF(S$66:S$75,"NTS5S1")+COUNTIF(S$66:S$75,"S")+COUNTIF(S$66:S$75,"NTS4S")+COUNTIF(S$66:S$75,"NTS4S1")</f>
        <v>8</v>
      </c>
      <c r="T8" s="4">
        <f>COUNTIF(T$20:T$28,"N")+COUNTIF(T$20:T$28,"NT")+COUNTIF(T$20:T$28,"NTS")+COUNTIF(T$20:T$28,"NTS1")+COUNTIF(T$20:T$28,"NTSDS")+COUNTIF(T$20:T$28,"NTSDS1")+COUNTIF(T$20:T$28,"NTS5S")+COUNTIF(T$20:T$28,"NTS5S1")+COUNTIF(T$20:T$28,"S")+COUNTIF(T$20:T$28,"NTS4S")+COUNTIF(T$20:T$28,"NTS4S1")+COUNTIF(T$36:T$43,"N")+COUNTIF(T$36:T$43,"NT")+COUNTIF(T$36:T$43,"NTS")+COUNTIF(T$36:T$43,"NTS1")+COUNTIF(T$36:T$43,"NTSDS")+COUNTIF(T$36:T$43,"NTSDS1")+COUNTIF(T$36:T$43,"NTS5S")+COUNTIF(T$36:T$43,"NTS5S1")+COUNTIF(T$36:T$43,"S")+COUNTIF(T$36:T$43,"NTS4S")+COUNTIF(T$36:T$43,"NTS4S1")+COUNTIF(T$51:T$58,"N")+COUNTIF(T$51:T$58,"NT")+COUNTIF(T$51:T$58,"NTS")+COUNTIF(T$51:T$58,"NTS1")+COUNTIF(T$51:T$58,"NTSDS")+COUNTIF(T$51:T$58,"NTSDS1")+COUNTIF(T$51:T$58,"NTS5S")+COUNTIF(T$51:T$58,"NTS5S1")+COUNTIF(T$51:T$58,"S")+COUNTIF(T$51:T$58,"NTS4S")+COUNTIF(T$51:T$58,"NTS4S1")+COUNTIF(T$66:T$75,"N")+COUNTIF(T$66:T$75,"NT")+COUNTIF(T$66:T$75,"NTS")+COUNTIF(T$66:T$75,"NTS1")+COUNTIF(T$66:T$75,"NTSDS")+COUNTIF(T$66:T$75,"NTSDS1")+COUNTIF(T$66:T$75,"NTS5S")+COUNTIF(T$66:T$75,"NTS5S1")+COUNTIF(T$66:T$75,"S")+COUNTIF(T$66:T$75,"NTS4S")+COUNTIF(T$66:T$75,"NTS4S1")</f>
        <v>2</v>
      </c>
      <c r="U8" s="4">
        <f>COUNTIF(U$20:U$28,"N")+COUNTIF(U$20:U$28,"NT")+COUNTIF(U$20:U$28,"NTS")+COUNTIF(U$20:U$28,"NTS1")+COUNTIF(U$20:U$28,"NTSDS")+COUNTIF(U$20:U$28,"NTSDS1")+COUNTIF(U$20:U$28,"NTS5S")+COUNTIF(U$20:U$28,"NTS5S1")+COUNTIF(U$20:U$28,"S")+COUNTIF(U$20:U$28,"NTS4S")+COUNTIF(U$20:U$28,"NTS4S1")+COUNTIF(U$36:U$43,"N")+COUNTIF(U$36:U$43,"NT")+COUNTIF(U$36:U$43,"NTS")+COUNTIF(U$36:U$43,"NTS1")+COUNTIF(U$36:U$43,"NTSDS")+COUNTIF(U$36:U$43,"NTSDS1")+COUNTIF(U$36:U$43,"NTS5S")+COUNTIF(U$36:U$43,"NTS5S1")+COUNTIF(U$36:U$43,"S")+COUNTIF(U$36:U$43,"NTS4S")+COUNTIF(U$36:U$43,"NTS4S1")+COUNTIF(U$51:U$58,"N")+COUNTIF(U$51:U$58,"NT")+COUNTIF(U$51:U$58,"NTS")+COUNTIF(U$51:U$58,"NTS1")+COUNTIF(U$51:U$58,"NTSDS")+COUNTIF(U$51:U$58,"NTSDS1")+COUNTIF(U$51:U$58,"NTS5S")+COUNTIF(U$51:U$58,"NTS5S1")+COUNTIF(U$51:U$58,"S")+COUNTIF(U$51:U$58,"NTS4S")+COUNTIF(U$51:U$58,"NTS4S1")+COUNTIF(U$66:U$75,"N")+COUNTIF(U$66:U$75,"NT")+COUNTIF(U$66:U$75,"NTS")+COUNTIF(U$66:U$75,"NTS1")+COUNTIF(U$66:U$75,"NTSDS")+COUNTIF(U$66:U$75,"NTSDS1")+COUNTIF(U$66:U$75,"NTS5S")+COUNTIF(U$66:U$75,"NTS5S1")+COUNTIF(U$66:U$75,"S")+COUNTIF(U$66:U$75,"NTS4S")+COUNTIF(U$66:U$75,"NTS4S1")</f>
        <v>1</v>
      </c>
      <c r="V8" s="4">
        <f>COUNTIF(V$20:V$28,"N")+COUNTIF(V$20:V$28,"NT")+COUNTIF(V$20:V$28,"NTS")+COUNTIF(V$20:V$28,"NTS1")+COUNTIF(V$20:V$28,"NTSDS")+COUNTIF(V$20:V$28,"NTSDS1")+COUNTIF(V$20:V$28,"NTS5S")+COUNTIF(V$20:V$28,"NTS5S1")+COUNTIF(V$20:V$28,"S")+COUNTIF(V$20:V$28,"NTS4S")+COUNTIF(V$20:V$28,"NTS4S1")+COUNTIF(V$36:V$43,"N")+COUNTIF(V$36:V$43,"NT")+COUNTIF(V$36:V$43,"NTS")+COUNTIF(V$36:V$43,"NTS1")+COUNTIF(V$36:V$43,"NTSDS")+COUNTIF(V$36:V$43,"NTSDS1")+COUNTIF(V$36:V$43,"NTS5S")+COUNTIF(V$36:V$43,"NTS5S1")+COUNTIF(V$36:V$43,"S")+COUNTIF(V$36:V$43,"NTS4S")+COUNTIF(V$36:V$43,"NTS4S1")+COUNTIF(V$51:V$58,"N")+COUNTIF(V$51:V$58,"NT")+COUNTIF(V$51:V$58,"NTS")+COUNTIF(V$51:V$58,"NTS1")+COUNTIF(V$51:V$58,"NTSDS")+COUNTIF(V$51:V$58,"NTSDS1")+COUNTIF(V$51:V$58,"NTS5S")+COUNTIF(V$51:V$58,"NTS5S1")+COUNTIF(V$51:V$58,"S")+COUNTIF(V$51:V$58,"NTS4S")+COUNTIF(V$51:V$58,"NTS4S1")+COUNTIF(V$66:V$75,"N")+COUNTIF(V$66:V$75,"NT")+COUNTIF(V$66:V$75,"NTS")+COUNTIF(V$66:V$75,"NTS1")+COUNTIF(V$66:V$75,"NTSDS")+COUNTIF(V$66:V$75,"NTSDS1")+COUNTIF(V$66:V$75,"NTS5S")+COUNTIF(V$66:V$75,"NTS5S1")+COUNTIF(V$66:V$75,"S")+COUNTIF(V$66:V$75,"NTS4S")+COUNTIF(V$66:V$75,"NTS4S1")</f>
        <v>1</v>
      </c>
      <c r="W8" s="4">
        <f>COUNTIF(W$20:W$28,"N")+COUNTIF(W$20:W$28,"NT")+COUNTIF(W$20:W$28,"NTS")+COUNTIF(W$20:W$28,"NTS1")+COUNTIF(W$20:W$28,"NTSDS")+COUNTIF(W$20:W$28,"NTSDS1")+COUNTIF(W$20:W$28,"NTS5S")+COUNTIF(W$20:W$28,"NTS5S1")+COUNTIF(W$20:W$28,"S")+COUNTIF(W$20:W$28,"NTS4S")+COUNTIF(W$20:W$28,"NTS4S1")+COUNTIF(W$36:W$43,"N")+COUNTIF(W$36:W$43,"NT")+COUNTIF(W$36:W$43,"NTS")+COUNTIF(W$36:W$43,"NTS1")+COUNTIF(W$36:W$43,"NTSDS")+COUNTIF(W$36:W$43,"NTSDS1")+COUNTIF(W$36:W$43,"NTS5S")+COUNTIF(W$36:W$43,"NTS5S1")+COUNTIF(W$36:W$43,"S")+COUNTIF(W$36:W$43,"NTS4S")+COUNTIF(W$36:W$43,"NTS4S1")+COUNTIF(W$51:W$58,"N")+COUNTIF(W$51:W$58,"NT")+COUNTIF(W$51:W$58,"NTS")+COUNTIF(W$51:W$58,"NTS1")+COUNTIF(W$51:W$58,"NTSDS")+COUNTIF(W$51:W$58,"NTSDS1")+COUNTIF(W$51:W$58,"NTS5S")+COUNTIF(W$51:W$58,"NTS5S1")+COUNTIF(W$51:W$58,"S")+COUNTIF(W$51:W$58,"NTS4S")+COUNTIF(W$51:W$58,"NTS4S1")+COUNTIF(W$66:W$75,"N")+COUNTIF(W$66:W$75,"NT")+COUNTIF(W$66:W$75,"NTS")+COUNTIF(W$66:W$75,"NTS1")+COUNTIF(W$66:W$75,"NTSDS")+COUNTIF(W$66:W$75,"NTSDS1")+COUNTIF(W$66:W$75,"NTS5S")+COUNTIF(W$66:W$75,"NTS5S1")+COUNTIF(W$66:W$75,"S")+COUNTIF(W$66:W$75,"NTS4S")+COUNTIF(W$66:W$75,"NTS4S1")</f>
        <v>2</v>
      </c>
      <c r="X8" s="4">
        <f>COUNTIF(X$20:X$28,"N")+COUNTIF(X$20:X$28,"NT")+COUNTIF(X$20:X$28,"NTS")+COUNTIF(X$20:X$28,"NTS1")+COUNTIF(X$20:X$28,"NTSDS")+COUNTIF(X$20:X$28,"NTSDS1")+COUNTIF(X$20:X$28,"NTS5S")+COUNTIF(X$20:X$28,"NTS5S1")+COUNTIF(X$20:X$28,"S")+COUNTIF(X$20:X$28,"NTS4S")+COUNTIF(X$20:X$28,"NTS4S1")+COUNTIF(X$36:X$43,"N")+COUNTIF(X$36:X$43,"NT")+COUNTIF(X$36:X$43,"NTS")+COUNTIF(X$36:X$43,"NTS1")+COUNTIF(X$36:X$43,"NTSDS")+COUNTIF(X$36:X$43,"NTSDS1")+COUNTIF(X$36:X$43,"NTS5S")+COUNTIF(X$36:X$43,"NTS5S1")+COUNTIF(X$36:X$43,"S")+COUNTIF(X$36:X$43,"NTS4S")+COUNTIF(X$36:X$43,"NTS4S1")+COUNTIF(X$51:X$58,"N")+COUNTIF(X$51:X$58,"NT")+COUNTIF(X$51:X$58,"NTS")+COUNTIF(X$51:X$58,"NTS1")+COUNTIF(X$51:X$58,"NTSDS")+COUNTIF(X$51:X$58,"NTSDS1")+COUNTIF(X$51:X$58,"NTS5S")+COUNTIF(X$51:X$58,"NTS5S1")+COUNTIF(X$51:X$58,"S")+COUNTIF(X$51:X$58,"NTS4S")+COUNTIF(X$51:X$58,"NTS4S1")+COUNTIF(X$66:X$75,"N")+COUNTIF(X$66:X$75,"NT")+COUNTIF(X$66:X$75,"NTS")+COUNTIF(X$66:X$75,"NTS1")+COUNTIF(X$66:X$75,"NTSDS")+COUNTIF(X$66:X$75,"NTSDS1")+COUNTIF(X$66:X$75,"NTS5S")+COUNTIF(X$66:X$75,"NTS5S1")+COUNTIF(X$66:X$75,"S")+COUNTIF(X$66:X$75,"NTS4S")+COUNTIF(X$66:X$75,"NTS4S1")</f>
        <v>8</v>
      </c>
      <c r="Y8" s="4">
        <f>COUNTIF(Y$20:Y$28,"N")+COUNTIF(Y$20:Y$28,"NT")+COUNTIF(Y$20:Y$28,"NTS")+COUNTIF(Y$20:Y$28,"NTS1")+COUNTIF(Y$20:Y$28,"NTSDS")+COUNTIF(Y$20:Y$28,"NTSDS1")+COUNTIF(Y$20:Y$28,"NTS5S")+COUNTIF(Y$20:Y$28,"NTS5S1")+COUNTIF(Y$20:Y$28,"S")+COUNTIF(Y$20:Y$28,"NTS4S")+COUNTIF(Y$20:Y$28,"NTS4S1")+COUNTIF(Y$36:Y$43,"N")+COUNTIF(Y$36:Y$43,"NT")+COUNTIF(Y$36:Y$43,"NTS")+COUNTIF(Y$36:Y$43,"NTS1")+COUNTIF(Y$36:Y$43,"NTSDS")+COUNTIF(Y$36:Y$43,"NTSDS1")+COUNTIF(Y$36:Y$43,"NTS5S")+COUNTIF(Y$36:Y$43,"NTS5S1")+COUNTIF(Y$36:Y$43,"S")+COUNTIF(Y$36:Y$43,"NTS4S")+COUNTIF(Y$36:Y$43,"NTS4S1")+COUNTIF(Y$51:Y$58,"N")+COUNTIF(Y$51:Y$58,"NT")+COUNTIF(Y$51:Y$58,"NTS")+COUNTIF(Y$51:Y$58,"NTS1")+COUNTIF(Y$51:Y$58,"NTSDS")+COUNTIF(Y$51:Y$58,"NTSDS1")+COUNTIF(Y$51:Y$58,"NTS5S")+COUNTIF(Y$51:Y$58,"NTS5S1")+COUNTIF(Y$51:Y$58,"S")+COUNTIF(Y$51:Y$58,"NTS4S")+COUNTIF(Y$51:Y$58,"NTS4S1")+COUNTIF(Y$66:Y$75,"N")+COUNTIF(Y$66:Y$75,"NT")+COUNTIF(Y$66:Y$75,"NTS")+COUNTIF(Y$66:Y$75,"NTS1")+COUNTIF(Y$66:Y$75,"NTSDS")+COUNTIF(Y$66:Y$75,"NTSDS1")+COUNTIF(Y$66:Y$75,"NTS5S")+COUNTIF(Y$66:Y$75,"NTS5S1")+COUNTIF(Y$66:Y$75,"S")+COUNTIF(Y$66:Y$75,"NTS4S")+COUNTIF(Y$66:Y$75,"NTS4S1")</f>
        <v>8</v>
      </c>
      <c r="Z8" s="4">
        <f>COUNTIF(Z$20:Z$28,"N")+COUNTIF(Z$20:Z$28,"NT")+COUNTIF(Z$20:Z$28,"NTS")+COUNTIF(Z$20:Z$28,"NTS1")+COUNTIF(Z$20:Z$28,"NTSDS")+COUNTIF(Z$20:Z$28,"NTSDS1")+COUNTIF(Z$20:Z$28,"NTS5S")+COUNTIF(Z$20:Z$28,"NTS5S1")+COUNTIF(Z$20:Z$28,"S")+COUNTIF(Z$20:Z$28,"NTS4S")+COUNTIF(Z$20:Z$28,"NTS4S1")+COUNTIF(Z$36:Z$43,"N")+COUNTIF(Z$36:Z$43,"NT")+COUNTIF(Z$36:Z$43,"NTS")+COUNTIF(Z$36:Z$43,"NTS1")+COUNTIF(Z$36:Z$43,"NTSDS")+COUNTIF(Z$36:Z$43,"NTSDS1")+COUNTIF(Z$36:Z$43,"NTS5S")+COUNTIF(Z$36:Z$43,"NTS5S1")+COUNTIF(Z$36:Z$43,"S")+COUNTIF(Z$36:Z$43,"NTS4S")+COUNTIF(Z$36:Z$43,"NTS4S1")+COUNTIF(Z$51:Z$58,"N")+COUNTIF(Z$51:Z$58,"NT")+COUNTIF(Z$51:Z$58,"NTS")+COUNTIF(Z$51:Z$58,"NTS1")+COUNTIF(Z$51:Z$58,"NTSDS")+COUNTIF(Z$51:Z$58,"NTSDS1")+COUNTIF(Z$51:Z$58,"NTS5S")+COUNTIF(Z$51:Z$58,"NTS5S1")+COUNTIF(Z$51:Z$58,"S")+COUNTIF(Z$51:Z$58,"NTS4S")+COUNTIF(Z$51:Z$58,"NTS4S1")+COUNTIF(Z$66:Z$75,"N")+COUNTIF(Z$66:Z$75,"NT")+COUNTIF(Z$66:Z$75,"NTS")+COUNTIF(Z$66:Z$75,"NTS1")+COUNTIF(Z$66:Z$75,"NTSDS")+COUNTIF(Z$66:Z$75,"NTSDS1")+COUNTIF(Z$66:Z$75,"NTS5S")+COUNTIF(Z$66:Z$75,"NTS5S1")+COUNTIF(Z$66:Z$75,"S")+COUNTIF(Z$66:Z$75,"NTS4S")+COUNTIF(Z$66:Z$75,"NTS4S1")</f>
        <v>8</v>
      </c>
      <c r="AA8" s="4">
        <f>COUNTIF(AA$20:AA$28,"N")+COUNTIF(AA$20:AA$28,"NT")+COUNTIF(AA$20:AA$28,"NTS")+COUNTIF(AA$20:AA$28,"NTS1")+COUNTIF(AA$20:AA$28,"NTSDS")+COUNTIF(AA$20:AA$28,"NTSDS1")+COUNTIF(AA$20:AA$28,"NTS5S")+COUNTIF(AA$20:AA$28,"NTS5S1")+COUNTIF(AA$20:AA$28,"S")+COUNTIF(AA$20:AA$28,"NTS4S")+COUNTIF(AA$20:AA$28,"NTS4S1")+COUNTIF(AA$36:AA$43,"N")+COUNTIF(AA$36:AA$43,"NT")+COUNTIF(AA$36:AA$43,"NTS")+COUNTIF(AA$36:AA$43,"NTS1")+COUNTIF(AA$36:AA$43,"NTSDS")+COUNTIF(AA$36:AA$43,"NTSDS1")+COUNTIF(AA$36:AA$43,"NTS5S")+COUNTIF(AA$36:AA$43,"NTS5S1")+COUNTIF(AA$36:AA$43,"S")+COUNTIF(AA$36:AA$43,"NTS4S")+COUNTIF(AA$36:AA$43,"NTS4S1")+COUNTIF(AA$51:AA$58,"N")+COUNTIF(AA$51:AA$58,"NT")+COUNTIF(AA$51:AA$58,"NTS")+COUNTIF(AA$51:AA$58,"NTS1")+COUNTIF(AA$51:AA$58,"NTSDS")+COUNTIF(AA$51:AA$58,"NTSDS1")+COUNTIF(AA$51:AA$58,"NTS5S")+COUNTIF(AA$51:AA$58,"NTS5S1")+COUNTIF(AA$51:AA$58,"S")+COUNTIF(AA$51:AA$58,"NTS4S")+COUNTIF(AA$51:AA$58,"NTS4S1")+COUNTIF(AA$66:AA$75,"N")+COUNTIF(AA$66:AA$75,"NT")+COUNTIF(AA$66:AA$75,"NTS")+COUNTIF(AA$66:AA$75,"NTS1")+COUNTIF(AA$66:AA$75,"NTSDS")+COUNTIF(AA$66:AA$75,"NTSDS1")+COUNTIF(AA$66:AA$75,"NTS5S")+COUNTIF(AA$66:AA$75,"NTS5S1")+COUNTIF(AA$66:AA$75,"S")+COUNTIF(AA$66:AA$75,"NTS4S")+COUNTIF(AA$66:AA$75,"NTS4S1")</f>
        <v>1</v>
      </c>
      <c r="AB8" s="4">
        <f>COUNTIF(AB$20:AB$28,"N")+COUNTIF(AB$20:AB$28,"NT")+COUNTIF(AB$20:AB$28,"NTS")+COUNTIF(AB$20:AB$28,"NTS1")+COUNTIF(AB$20:AB$28,"NTSDS")+COUNTIF(AB$20:AB$28,"NTSDS1")+COUNTIF(AB$20:AB$28,"NTS5S")+COUNTIF(AB$20:AB$28,"NTS5S1")+COUNTIF(AB$20:AB$28,"S")+COUNTIF(AB$20:AB$28,"NTS4S")+COUNTIF(AB$20:AB$28,"NTS4S1")+COUNTIF(AB$36:AB$43,"N")+COUNTIF(AB$36:AB$43,"NT")+COUNTIF(AB$36:AB$43,"NTS")+COUNTIF(AB$36:AB$43,"NTS1")+COUNTIF(AB$36:AB$43,"NTSDS")+COUNTIF(AB$36:AB$43,"NTSDS1")+COUNTIF(AB$36:AB$43,"NTS5S")+COUNTIF(AB$36:AB$43,"NTS5S1")+COUNTIF(AB$36:AB$43,"S")+COUNTIF(AB$36:AB$43,"NTS4S")+COUNTIF(AB$36:AB$43,"NTS4S1")+COUNTIF(AB$51:AB$58,"N")+COUNTIF(AB$51:AB$58,"NT")+COUNTIF(AB$51:AB$58,"NTS")+COUNTIF(AB$51:AB$58,"NTS1")+COUNTIF(AB$51:AB$58,"NTSDS")+COUNTIF(AB$51:AB$58,"NTSDS1")+COUNTIF(AB$51:AB$58,"NTS5S")+COUNTIF(AB$51:AB$58,"NTS5S1")+COUNTIF(AB$51:AB$58,"S")+COUNTIF(AB$51:AB$58,"NTS4S")+COUNTIF(AB$51:AB$58,"NTS4S1")+COUNTIF(AB$66:AB$75,"N")+COUNTIF(AB$66:AB$75,"NT")+COUNTIF(AB$66:AB$75,"NTS")+COUNTIF(AB$66:AB$75,"NTS1")+COUNTIF(AB$66:AB$75,"NTSDS")+COUNTIF(AB$66:AB$75,"NTSDS1")+COUNTIF(AB$66:AB$75,"NTS5S")+COUNTIF(AB$66:AB$75,"NTS5S1")+COUNTIF(AB$66:AB$75,"S")+COUNTIF(AB$66:AB$75,"NTS4S")+COUNTIF(AB$66:AB$75,"NTS4S1")</f>
        <v>2</v>
      </c>
      <c r="AC8" s="4">
        <f>COUNTIF(AC$20:AC$28,"N")+COUNTIF(AC$20:AC$28,"NT")+COUNTIF(AC$20:AC$28,"NTS")+COUNTIF(AC$20:AC$28,"NTS1")+COUNTIF(AC$20:AC$28,"NTSDS")+COUNTIF(AC$20:AC$28,"NTSDS1")+COUNTIF(AC$20:AC$28,"NTS5S")+COUNTIF(AC$20:AC$28,"NTS5S1")+COUNTIF(AC$20:AC$28,"S")+COUNTIF(AC$20:AC$28,"NTS4S")+COUNTIF(AC$20:AC$28,"NTS4S1")+COUNTIF(AC$36:AC$43,"N")+COUNTIF(AC$36:AC$43,"NT")+COUNTIF(AC$36:AC$43,"NTS")+COUNTIF(AC$36:AC$43,"NTS1")+COUNTIF(AC$36:AC$43,"NTSDS")+COUNTIF(AC$36:AC$43,"NTSDS1")+COUNTIF(AC$36:AC$43,"NTS5S")+COUNTIF(AC$36:AC$43,"NTS5S1")+COUNTIF(AC$36:AC$43,"S")+COUNTIF(AC$36:AC$43,"NTS4S")+COUNTIF(AC$36:AC$43,"NTS4S1")+COUNTIF(AC$51:AC$58,"N")+COUNTIF(AC$51:AC$58,"NT")+COUNTIF(AC$51:AC$58,"NTS")+COUNTIF(AC$51:AC$58,"NTS1")+COUNTIF(AC$51:AC$58,"NTSDS")+COUNTIF(AC$51:AC$58,"NTSDS1")+COUNTIF(AC$51:AC$58,"NTS5S")+COUNTIF(AC$51:AC$58,"NTS5S1")+COUNTIF(AC$51:AC$58,"S")+COUNTIF(AC$51:AC$58,"NTS4S")+COUNTIF(AC$51:AC$58,"NTS4S1")+COUNTIF(AC$66:AC$75,"N")+COUNTIF(AC$66:AC$75,"NT")+COUNTIF(AC$66:AC$75,"NTS")+COUNTIF(AC$66:AC$75,"NTS1")+COUNTIF(AC$66:AC$75,"NTSDS")+COUNTIF(AC$66:AC$75,"NTSDS1")+COUNTIF(AC$66:AC$75,"NTS5S")+COUNTIF(AC$66:AC$75,"NTS5S1")+COUNTIF(AC$66:AC$75,"S")+COUNTIF(AC$66:AC$75,"NTS4S")+COUNTIF(AC$66:AC$75,"NTS4S1")</f>
        <v>8</v>
      </c>
      <c r="AD8" s="4">
        <f>COUNTIF(AD$20:AD$28,"N")+COUNTIF(AD$20:AD$28,"NT")+COUNTIF(AD$20:AD$28,"NTS")+COUNTIF(AD$20:AD$28,"NTS1")+COUNTIF(AD$20:AD$28,"NTSDS")+COUNTIF(AD$20:AD$28,"NTSDS1")+COUNTIF(AD$20:AD$28,"NTS5S")+COUNTIF(AD$20:AD$28,"NTS5S1")+COUNTIF(AD$20:AD$28,"S")+COUNTIF(AD$20:AD$28,"NTS4S")+COUNTIF(AD$20:AD$28,"NTS4S1")+COUNTIF(AD$36:AD$43,"N")+COUNTIF(AD$36:AD$43,"NT")+COUNTIF(AD$36:AD$43,"NTS")+COUNTIF(AD$36:AD$43,"NTS1")+COUNTIF(AD$36:AD$43,"NTSDS")+COUNTIF(AD$36:AD$43,"NTSDS1")+COUNTIF(AD$36:AD$43,"NTS5S")+COUNTIF(AD$36:AD$43,"NTS5S1")+COUNTIF(AD$36:AD$43,"S")+COUNTIF(AD$36:AD$43,"NTS4S")+COUNTIF(AD$36:AD$43,"NTS4S1")+COUNTIF(AD$51:AD$58,"N")+COUNTIF(AD$51:AD$58,"NT")+COUNTIF(AD$51:AD$58,"NTS")+COUNTIF(AD$51:AD$58,"NTS1")+COUNTIF(AD$51:AD$58,"NTSDS")+COUNTIF(AD$51:AD$58,"NTSDS1")+COUNTIF(AD$51:AD$58,"NTS5S")+COUNTIF(AD$51:AD$58,"NTS5S1")+COUNTIF(AD$51:AD$58,"S")+COUNTIF(AD$51:AD$58,"NTS4S")+COUNTIF(AD$51:AD$58,"NTS4S1")+COUNTIF(AD$66:AD$75,"N")+COUNTIF(AD$66:AD$75,"NT")+COUNTIF(AD$66:AD$75,"NTS")+COUNTIF(AD$66:AD$75,"NTS1")+COUNTIF(AD$66:AD$75,"NTSDS")+COUNTIF(AD$66:AD$75,"NTSDS1")+COUNTIF(AD$66:AD$75,"NTS5S")+COUNTIF(AD$66:AD$75,"NTS5S1")+COUNTIF(AD$66:AD$75,"S")+COUNTIF(AD$66:AD$75,"NTS4S")+COUNTIF(AD$66:AD$75,"NTS4S1")</f>
        <v>8</v>
      </c>
      <c r="AE8" s="4">
        <f>COUNTIF(AE$20:AE$28,"N")+COUNTIF(AE$20:AE$28,"NT")+COUNTIF(AE$20:AE$28,"NTS")+COUNTIF(AE$20:AE$28,"NTS1")+COUNTIF(AE$20:AE$28,"NTSDS")+COUNTIF(AE$20:AE$28,"NTSDS1")+COUNTIF(AE$20:AE$28,"NTS5S")+COUNTIF(AE$20:AE$28,"NTS5S1")+COUNTIF(AE$20:AE$28,"S")+COUNTIF(AE$20:AE$28,"NTS4S")+COUNTIF(AE$20:AE$28,"NTS4S1")+COUNTIF(AE$36:AE$43,"N")+COUNTIF(AE$36:AE$43,"NT")+COUNTIF(AE$36:AE$43,"NTS")+COUNTIF(AE$36:AE$43,"NTS1")+COUNTIF(AE$36:AE$43,"NTSDS")+COUNTIF(AE$36:AE$43,"NTSDS1")+COUNTIF(AE$36:AE$43,"NTS5S")+COUNTIF(AE$36:AE$43,"NTS5S1")+COUNTIF(AE$36:AE$43,"S")+COUNTIF(AE$36:AE$43,"NTS4S")+COUNTIF(AE$36:AE$43,"NTS4S1")+COUNTIF(AE$51:AE$58,"N")+COUNTIF(AE$51:AE$58,"NT")+COUNTIF(AE$51:AE$58,"NTS")+COUNTIF(AE$51:AE$58,"NTS1")+COUNTIF(AE$51:AE$58,"NTSDS")+COUNTIF(AE$51:AE$58,"NTSDS1")+COUNTIF(AE$51:AE$58,"NTS5S")+COUNTIF(AE$51:AE$58,"NTS5S1")+COUNTIF(AE$51:AE$58,"S")+COUNTIF(AE$51:AE$58,"NTS4S")+COUNTIF(AE$51:AE$58,"NTS4S1")+COUNTIF(AE$66:AE$75,"N")+COUNTIF(AE$66:AE$75,"NT")+COUNTIF(AE$66:AE$75,"NTS")+COUNTIF(AE$66:AE$75,"NTS1")+COUNTIF(AE$66:AE$75,"NTSDS")+COUNTIF(AE$66:AE$75,"NTSDS1")+COUNTIF(AE$66:AE$75,"NTS5S")+COUNTIF(AE$66:AE$75,"NTS5S1")+COUNTIF(AE$66:AE$75,"S")+COUNTIF(AE$66:AE$75,"NTS4S")+COUNTIF(AE$66:AE$75,"NTS4S1")</f>
        <v>8</v>
      </c>
      <c r="AF8" s="4">
        <f>COUNTIF(AF$20:AF$28,"N")+COUNTIF(AF$20:AF$28,"NT")+COUNTIF(AF$20:AF$28,"NTS")+COUNTIF(AF$20:AF$28,"NTS1")+COUNTIF(AF$20:AF$28,"NTSDS")+COUNTIF(AF$20:AF$28,"NTSDS1")+COUNTIF(AF$20:AF$28,"NTS5S")+COUNTIF(AF$20:AF$28,"NTS5S1")+COUNTIF(AF$20:AF$28,"S")+COUNTIF(AF$20:AF$28,"NTS4S")+COUNTIF(AF$20:AF$28,"NTS4S1")+COUNTIF(AF$36:AF$43,"N")+COUNTIF(AF$36:AF$43,"NT")+COUNTIF(AF$36:AF$43,"NTS")+COUNTIF(AF$36:AF$43,"NTS1")+COUNTIF(AF$36:AF$43,"NTSDS")+COUNTIF(AF$36:AF$43,"NTSDS1")+COUNTIF(AF$36:AF$43,"NTS5S")+COUNTIF(AF$36:AF$43,"NTS5S1")+COUNTIF(AF$36:AF$43,"S")+COUNTIF(AF$36:AF$43,"NTS4S")+COUNTIF(AF$36:AF$43,"NTS4S1")+COUNTIF(AF$51:AF$58,"N")+COUNTIF(AF$51:AF$58,"NT")+COUNTIF(AF$51:AF$58,"NTS")+COUNTIF(AF$51:AF$58,"NTS1")+COUNTIF(AF$51:AF$58,"NTSDS")+COUNTIF(AF$51:AF$58,"NTSDS1")+COUNTIF(AF$51:AF$58,"NTS5S")+COUNTIF(AF$51:AF$58,"NTS5S1")+COUNTIF(AF$51:AF$58,"S")+COUNTIF(AF$51:AF$58,"NTS4S")+COUNTIF(AF$51:AF$58,"NTS4S1")+COUNTIF(AF$66:AF$75,"N")+COUNTIF(AF$66:AF$75,"NT")+COUNTIF(AF$66:AF$75,"NTS")+COUNTIF(AF$66:AF$75,"NTS1")+COUNTIF(AF$66:AF$75,"NTSDS")+COUNTIF(AF$66:AF$75,"NTSDS1")+COUNTIF(AF$66:AF$75,"NTS5S")+COUNTIF(AF$66:AF$75,"NTS5S1")+COUNTIF(AF$66:AF$75,"S")+COUNTIF(AF$66:AF$75,"NTS4S")+COUNTIF(AF$66:AF$75,"NTS4S1")</f>
        <v>8</v>
      </c>
      <c r="AG8" s="4">
        <f>COUNTIF(AG$20:AG$28,"N")+COUNTIF(AG$20:AG$28,"NT")+COUNTIF(AG$20:AG$28,"NTS")+COUNTIF(AG$20:AG$28,"NTS1")+COUNTIF(AG$20:AG$28,"NTSDS")+COUNTIF(AG$20:AG$28,"NTSDS1")+COUNTIF(AG$20:AG$28,"NTS5S")+COUNTIF(AG$20:AG$28,"NTS5S1")+COUNTIF(AG$20:AG$28,"S")+COUNTIF(AG$20:AG$28,"NTS4S")+COUNTIF(AG$20:AG$28,"NTS4S1")+COUNTIF(AG$36:AG$43,"N")+COUNTIF(AG$36:AG$43,"NT")+COUNTIF(AG$36:AG$43,"NTS")+COUNTIF(AG$36:AG$43,"NTS1")+COUNTIF(AG$36:AG$43,"NTSDS")+COUNTIF(AG$36:AG$43,"NTSDS1")+COUNTIF(AG$36:AG$43,"NTS5S")+COUNTIF(AG$36:AG$43,"NTS5S1")+COUNTIF(AG$36:AG$43,"S")+COUNTIF(AG$36:AG$43,"NTS4S")+COUNTIF(AG$36:AG$43,"NTS4S1")+COUNTIF(AG$51:AG$58,"N")+COUNTIF(AG$51:AG$58,"NT")+COUNTIF(AG$51:AG$58,"NTS")+COUNTIF(AG$51:AG$58,"NTS1")+COUNTIF(AG$51:AG$58,"NTSDS")+COUNTIF(AG$51:AG$58,"NTSDS1")+COUNTIF(AG$51:AG$58,"NTS5S")+COUNTIF(AG$51:AG$58,"NTS5S1")+COUNTIF(AG$51:AG$58,"S")+COUNTIF(AG$51:AG$58,"NTS4S")+COUNTIF(AG$51:AG$58,"NTS4S1")+COUNTIF(AG$66:AG$75,"N")+COUNTIF(AG$66:AG$75,"NT")+COUNTIF(AG$66:AG$75,"NTS")+COUNTIF(AG$66:AG$75,"NTS1")+COUNTIF(AG$66:AG$75,"NTSDS")+COUNTIF(AG$66:AG$75,"NTSDS1")+COUNTIF(AG$66:AG$75,"NTS5S")+COUNTIF(AG$66:AG$75,"NTS5S1")+COUNTIF(AG$66:AG$75,"S")+COUNTIF(AG$66:AG$75,"NTS4S")+COUNTIF(AG$66:AG$75,"NTS4S1")</f>
        <v>0</v>
      </c>
      <c r="AH8" s="140">
        <f>COUNTIF(AH$20:AH$28,"N")+COUNTIF(AH$20:AH$28,"NT")+COUNTIF(AH$20:AH$28,"NTS")+COUNTIF(AH$20:AH$28,"NTS1")+COUNTIF(AH$20:AH$28,"NTSDS")+COUNTIF(AH$20:AH$28,"NTSDS1")+COUNTIF(AH$20:AH$28,"NTS5S")+COUNTIF(AH$20:AH$28,"NTS5S1")+COUNTIF(AH$20:AH$28,"S")+COUNTIF(AH$20:AH$28,"NTS4S")+COUNTIF(AH$20:AH$28,"NTS4S1")+COUNTIF(AH$36:AH$43,"N")+COUNTIF(AH$36:AH$43,"NT")+COUNTIF(AH$36:AH$43,"NTS")+COUNTIF(AH$36:AH$43,"NTS1")+COUNTIF(AH$36:AH$43,"NTSDS")+COUNTIF(AH$36:AH$43,"NTSDS1")+COUNTIF(AH$36:AH$43,"NTS5S")+COUNTIF(AH$36:AH$43,"NTS5S1")+COUNTIF(AH$36:AH$43,"S")+COUNTIF(AH$36:AH$43,"NTS4S")+COUNTIF(AH$36:AH$43,"NTS4S1")+COUNTIF(AH$51:AH$58,"N")+COUNTIF(AH$51:AH$58,"NT")+COUNTIF(AH$51:AH$58,"NTS")+COUNTIF(AH$51:AH$58,"NTS1")+COUNTIF(AH$51:AH$58,"NTSDS")+COUNTIF(AH$51:AH$58,"NTSDS1")+COUNTIF(AH$51:AH$58,"NTS5S")+COUNTIF(AH$51:AH$58,"NTS5S1")+COUNTIF(AH$51:AH$58,"S")+COUNTIF(AH$51:AH$58,"NTS4S")+COUNTIF(AH$51:AH$58,"NTS4S1")+COUNTIF(AH$66:AH$75,"N")+COUNTIF(AH$66:AH$75,"NT")+COUNTIF(AH$66:AH$75,"NTS")+COUNTIF(AH$66:AH$75,"NTS1")+COUNTIF(AH$66:AH$75,"NTSDS")+COUNTIF(AH$66:AH$75,"NTSDS1")+COUNTIF(AH$66:AH$75,"NTS5S")+COUNTIF(AH$66:AH$75,"NTS5S1")+COUNTIF(AH$66:AH$75,"S")+COUNTIF(AH$66:AH$75,"NTS4S")+COUNTIF(AH$66:AH$75,"NTS4S1")</f>
        <v>0</v>
      </c>
      <c r="AI8" s="12"/>
      <c r="AJ8" s="36"/>
      <c r="AK8" s="36"/>
      <c r="AL8" s="36"/>
      <c r="AM8" s="36"/>
      <c r="AN8" s="36"/>
      <c r="AO8" s="36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6"/>
      <c r="BB8" s="520"/>
      <c r="BC8" s="593"/>
      <c r="BD8" s="578"/>
      <c r="BE8" s="38"/>
      <c r="BF8" s="578"/>
      <c r="BG8" s="578"/>
      <c r="BH8" s="38"/>
      <c r="BI8" s="38"/>
      <c r="BJ8" s="38"/>
      <c r="BK8" s="578"/>
      <c r="BL8" s="578"/>
      <c r="BM8" s="578"/>
      <c r="BN8" s="578"/>
      <c r="BO8" s="578"/>
      <c r="BP8" s="578"/>
      <c r="BQ8" s="38"/>
      <c r="BR8" s="578"/>
      <c r="BS8" s="578"/>
      <c r="BT8" s="578"/>
      <c r="BU8" s="578"/>
    </row>
    <row r="9" spans="1:93" ht="15.75" thickBot="1" x14ac:dyDescent="0.3">
      <c r="A9" s="517"/>
      <c r="B9" s="518"/>
      <c r="C9" s="518"/>
      <c r="D9" s="1150">
        <f t="shared" ref="D9:AH9" si="1">+D6+D7+D8</f>
        <v>2</v>
      </c>
      <c r="E9" s="823">
        <f t="shared" si="1"/>
        <v>13</v>
      </c>
      <c r="F9" s="823">
        <f t="shared" si="1"/>
        <v>13</v>
      </c>
      <c r="G9" s="823">
        <f t="shared" si="1"/>
        <v>13</v>
      </c>
      <c r="H9" s="823">
        <f t="shared" si="1"/>
        <v>13</v>
      </c>
      <c r="I9" s="823">
        <f t="shared" si="1"/>
        <v>13</v>
      </c>
      <c r="J9" s="823">
        <f t="shared" si="1"/>
        <v>13</v>
      </c>
      <c r="K9" s="823">
        <f t="shared" si="1"/>
        <v>13</v>
      </c>
      <c r="L9" s="823">
        <f t="shared" si="1"/>
        <v>13</v>
      </c>
      <c r="M9" s="823">
        <f t="shared" si="1"/>
        <v>13</v>
      </c>
      <c r="N9" s="823">
        <f t="shared" si="1"/>
        <v>13</v>
      </c>
      <c r="O9" s="823">
        <f t="shared" si="1"/>
        <v>13</v>
      </c>
      <c r="P9" s="823">
        <f t="shared" si="1"/>
        <v>13</v>
      </c>
      <c r="Q9" s="823">
        <f t="shared" si="1"/>
        <v>13</v>
      </c>
      <c r="R9" s="1326">
        <f t="shared" si="1"/>
        <v>12</v>
      </c>
      <c r="S9" s="1301">
        <f t="shared" si="1"/>
        <v>12</v>
      </c>
      <c r="T9" s="136">
        <f t="shared" si="1"/>
        <v>5</v>
      </c>
      <c r="U9" s="136">
        <f t="shared" si="1"/>
        <v>2</v>
      </c>
      <c r="V9" s="136">
        <f t="shared" si="1"/>
        <v>2</v>
      </c>
      <c r="W9" s="136">
        <f t="shared" si="1"/>
        <v>4</v>
      </c>
      <c r="X9" s="136">
        <f t="shared" si="1"/>
        <v>13</v>
      </c>
      <c r="Y9" s="136">
        <f t="shared" si="1"/>
        <v>13</v>
      </c>
      <c r="Z9" s="136">
        <f t="shared" si="1"/>
        <v>13</v>
      </c>
      <c r="AA9" s="136">
        <f t="shared" si="1"/>
        <v>2</v>
      </c>
      <c r="AB9" s="136">
        <f t="shared" si="1"/>
        <v>2</v>
      </c>
      <c r="AC9" s="136">
        <f t="shared" si="1"/>
        <v>13</v>
      </c>
      <c r="AD9" s="136">
        <f t="shared" si="1"/>
        <v>13</v>
      </c>
      <c r="AE9" s="136">
        <f t="shared" si="1"/>
        <v>13</v>
      </c>
      <c r="AF9" s="136">
        <f t="shared" si="1"/>
        <v>13</v>
      </c>
      <c r="AG9" s="136">
        <f t="shared" si="1"/>
        <v>0</v>
      </c>
      <c r="AH9" s="248">
        <f t="shared" si="1"/>
        <v>0</v>
      </c>
      <c r="AI9" s="345"/>
      <c r="AJ9" s="594"/>
      <c r="AK9" s="594"/>
      <c r="AL9" s="594"/>
      <c r="AM9" s="594"/>
      <c r="AN9" s="594"/>
      <c r="AO9" s="594"/>
      <c r="AP9" s="594"/>
      <c r="AQ9" s="594"/>
      <c r="AR9" s="594"/>
      <c r="AS9" s="594"/>
      <c r="AT9" s="594"/>
      <c r="AU9" s="594"/>
      <c r="AV9" s="594"/>
      <c r="AW9" s="514" t="s">
        <v>5</v>
      </c>
      <c r="AX9" s="515"/>
      <c r="AY9" s="515"/>
      <c r="AZ9" s="516"/>
      <c r="BA9" s="346">
        <f>COUNTIF(D11:AH11,"Seg")+COUNTIF(D11:AH11,"Ter")+COUNTIF(D11:AH11,"Qua")+COUNTIF(D11:AH11,"Qui")+COUNTIF(D11:AH11,"Sex")</f>
        <v>22</v>
      </c>
      <c r="BB9" s="512"/>
      <c r="BC9" s="513"/>
      <c r="BD9" s="341"/>
      <c r="BE9" s="44"/>
      <c r="BF9" s="43"/>
      <c r="BG9" s="43"/>
      <c r="BH9" s="45"/>
      <c r="BI9" s="45"/>
      <c r="BJ9" s="43"/>
      <c r="BK9" s="45"/>
      <c r="BL9" s="43"/>
      <c r="BM9" s="45"/>
      <c r="BN9" s="45"/>
      <c r="BO9" s="45"/>
      <c r="BP9" s="45"/>
      <c r="BQ9" s="45"/>
      <c r="BR9" s="45"/>
      <c r="BS9" s="45"/>
      <c r="BT9" s="45"/>
      <c r="BU9" s="45"/>
    </row>
    <row r="10" spans="1:93" ht="15.6" customHeight="1" thickBot="1" x14ac:dyDescent="0.3">
      <c r="A10" s="525" t="s">
        <v>6</v>
      </c>
      <c r="B10" s="526"/>
      <c r="C10" s="526"/>
      <c r="D10" s="1556" t="s">
        <v>363</v>
      </c>
      <c r="E10" s="1529"/>
      <c r="F10" s="1529"/>
      <c r="G10" s="1529"/>
      <c r="H10" s="1529"/>
      <c r="I10" s="1529"/>
      <c r="J10" s="1529"/>
      <c r="K10" s="1529"/>
      <c r="L10" s="1529"/>
      <c r="M10" s="1529"/>
      <c r="N10" s="1529"/>
      <c r="O10" s="1529"/>
      <c r="P10" s="1529"/>
      <c r="Q10" s="1529"/>
      <c r="R10" s="1558"/>
      <c r="S10" s="1532" t="s">
        <v>359</v>
      </c>
      <c r="T10" s="1532"/>
      <c r="U10" s="1532"/>
      <c r="V10" s="1532"/>
      <c r="W10" s="1532"/>
      <c r="X10" s="1532"/>
      <c r="Y10" s="1532"/>
      <c r="Z10" s="1532"/>
      <c r="AA10" s="1532"/>
      <c r="AB10" s="1532"/>
      <c r="AC10" s="1532"/>
      <c r="AD10" s="1532"/>
      <c r="AE10" s="1532"/>
      <c r="AF10" s="1532"/>
      <c r="AG10" s="1532"/>
      <c r="AH10" s="1533"/>
      <c r="AI10" s="592"/>
      <c r="AJ10" s="592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2"/>
      <c r="AV10" s="592"/>
      <c r="AW10" s="592"/>
      <c r="AX10" s="592"/>
      <c r="AY10" s="592"/>
      <c r="AZ10" s="522"/>
      <c r="BA10" s="347" t="s">
        <v>7</v>
      </c>
      <c r="BB10" s="1534" t="s">
        <v>8</v>
      </c>
      <c r="BC10" s="1535"/>
      <c r="BD10" s="1539" t="s">
        <v>366</v>
      </c>
      <c r="BE10" s="1540"/>
      <c r="BF10" s="1540"/>
      <c r="BG10" s="1540"/>
      <c r="BH10" s="1540"/>
      <c r="BI10" s="1540"/>
      <c r="BJ10" s="1540"/>
      <c r="BK10" s="1540"/>
      <c r="BL10" s="1540"/>
      <c r="BM10" s="1540"/>
      <c r="BN10" s="1540"/>
      <c r="BO10" s="1540"/>
      <c r="BP10" s="1540"/>
      <c r="BQ10" s="1540"/>
      <c r="BR10" s="1540"/>
      <c r="BS10" s="1540"/>
      <c r="BT10" s="1540"/>
      <c r="BU10" s="1541"/>
      <c r="BV10" s="1542" t="s">
        <v>367</v>
      </c>
      <c r="BW10" s="1543"/>
      <c r="BX10" s="1543"/>
      <c r="BY10" s="1543"/>
      <c r="BZ10" s="1543"/>
      <c r="CA10" s="1543"/>
      <c r="CB10" s="1543"/>
      <c r="CC10" s="1543"/>
      <c r="CD10" s="1543"/>
      <c r="CE10" s="1543"/>
      <c r="CF10" s="1543"/>
      <c r="CG10" s="1543"/>
      <c r="CH10" s="583"/>
      <c r="CI10" s="583"/>
      <c r="CJ10" s="583"/>
      <c r="CK10" s="583"/>
      <c r="CL10" s="583"/>
      <c r="CM10" s="584"/>
    </row>
    <row r="11" spans="1:93" ht="15.75" thickBot="1" x14ac:dyDescent="0.3">
      <c r="A11" s="529"/>
      <c r="B11" s="530"/>
      <c r="C11" s="530"/>
      <c r="D11" s="1327" t="s">
        <v>9</v>
      </c>
      <c r="E11" s="336" t="s">
        <v>10</v>
      </c>
      <c r="F11" s="336" t="s">
        <v>11</v>
      </c>
      <c r="G11" s="365" t="s">
        <v>12</v>
      </c>
      <c r="H11" s="334" t="s">
        <v>13</v>
      </c>
      <c r="I11" s="335" t="s">
        <v>14</v>
      </c>
      <c r="J11" s="335" t="s">
        <v>15</v>
      </c>
      <c r="K11" s="335" t="s">
        <v>9</v>
      </c>
      <c r="L11" s="335" t="s">
        <v>10</v>
      </c>
      <c r="M11" s="335" t="s">
        <v>11</v>
      </c>
      <c r="N11" s="337" t="s">
        <v>12</v>
      </c>
      <c r="O11" s="364" t="s">
        <v>13</v>
      </c>
      <c r="P11" s="336" t="s">
        <v>14</v>
      </c>
      <c r="Q11" s="336" t="s">
        <v>15</v>
      </c>
      <c r="R11" s="1328" t="s">
        <v>9</v>
      </c>
      <c r="S11" s="1302" t="s">
        <v>15</v>
      </c>
      <c r="T11" s="336" t="s">
        <v>9</v>
      </c>
      <c r="U11" s="1044" t="s">
        <v>10</v>
      </c>
      <c r="V11" s="336" t="s">
        <v>11</v>
      </c>
      <c r="W11" s="1045" t="s">
        <v>12</v>
      </c>
      <c r="X11" s="334" t="s">
        <v>13</v>
      </c>
      <c r="Y11" s="335" t="s">
        <v>14</v>
      </c>
      <c r="Z11" s="335" t="s">
        <v>15</v>
      </c>
      <c r="AA11" s="335" t="s">
        <v>9</v>
      </c>
      <c r="AB11" s="1044" t="s">
        <v>10</v>
      </c>
      <c r="AC11" s="335" t="s">
        <v>11</v>
      </c>
      <c r="AD11" s="337" t="s">
        <v>12</v>
      </c>
      <c r="AE11" s="364" t="s">
        <v>13</v>
      </c>
      <c r="AF11" s="336" t="s">
        <v>14</v>
      </c>
      <c r="AG11" s="336" t="s">
        <v>15</v>
      </c>
      <c r="AH11" s="364"/>
      <c r="AI11" s="587"/>
      <c r="AJ11" s="587"/>
      <c r="AK11" s="587"/>
      <c r="AL11" s="587"/>
      <c r="AM11" s="587"/>
      <c r="AN11" s="587"/>
      <c r="AO11" s="587"/>
      <c r="AP11" s="587"/>
      <c r="AQ11" s="587"/>
      <c r="AR11" s="587"/>
      <c r="AS11" s="587"/>
      <c r="AT11" s="587"/>
      <c r="AU11" s="587"/>
      <c r="AV11" s="587"/>
      <c r="AW11" s="587"/>
      <c r="AX11" s="587"/>
      <c r="AY11" s="587"/>
      <c r="AZ11" s="524"/>
      <c r="BA11" s="340">
        <f>(+BA9/5)*4</f>
        <v>17.600000000000001</v>
      </c>
      <c r="BB11" s="1554">
        <f>+BA9*8/24</f>
        <v>7.333333333333333</v>
      </c>
      <c r="BC11" s="1555"/>
      <c r="BD11" s="527" t="s">
        <v>16</v>
      </c>
      <c r="BE11" s="585" t="s">
        <v>17</v>
      </c>
      <c r="BF11" s="1544" t="s">
        <v>18</v>
      </c>
      <c r="BG11" s="1545"/>
      <c r="BH11" s="1545"/>
      <c r="BI11" s="1546"/>
      <c r="BJ11" s="1536" t="s">
        <v>19</v>
      </c>
      <c r="BK11" s="1537"/>
      <c r="BL11" s="1537"/>
      <c r="BM11" s="1537"/>
      <c r="BN11" s="1537"/>
      <c r="BO11" s="1537"/>
      <c r="BP11" s="1537"/>
      <c r="BQ11" s="1547"/>
      <c r="BR11" s="1536" t="s">
        <v>20</v>
      </c>
      <c r="BS11" s="1537"/>
      <c r="BT11" s="1537"/>
      <c r="BU11" s="1547"/>
      <c r="BV11" s="1548" t="s">
        <v>246</v>
      </c>
      <c r="BW11" s="1549"/>
      <c r="BX11" s="1549"/>
      <c r="BY11" s="1550"/>
      <c r="BZ11" s="1551" t="s">
        <v>238</v>
      </c>
      <c r="CA11" s="1552"/>
      <c r="CB11" s="1552"/>
      <c r="CC11" s="1552"/>
      <c r="CD11" s="1552"/>
      <c r="CE11" s="1552"/>
      <c r="CF11" s="1552"/>
      <c r="CG11" s="1553"/>
      <c r="CH11" s="1536" t="s">
        <v>247</v>
      </c>
      <c r="CI11" s="1537"/>
      <c r="CJ11" s="1537"/>
      <c r="CK11" s="1538"/>
      <c r="CM11" s="348"/>
    </row>
    <row r="12" spans="1:93" ht="21" customHeight="1" thickBot="1" x14ac:dyDescent="0.3">
      <c r="A12" s="263" t="s">
        <v>21</v>
      </c>
      <c r="B12" s="263" t="s">
        <v>22</v>
      </c>
      <c r="C12" s="380" t="s">
        <v>23</v>
      </c>
      <c r="D12" s="1329">
        <v>1</v>
      </c>
      <c r="E12" s="405">
        <f>D12+1</f>
        <v>2</v>
      </c>
      <c r="F12" s="411">
        <f t="shared" ref="F12:R12" si="2">E12+1</f>
        <v>3</v>
      </c>
      <c r="G12" s="416">
        <f t="shared" si="2"/>
        <v>4</v>
      </c>
      <c r="H12" s="415">
        <f t="shared" si="2"/>
        <v>5</v>
      </c>
      <c r="I12" s="405">
        <f t="shared" si="2"/>
        <v>6</v>
      </c>
      <c r="J12" s="405">
        <f t="shared" si="2"/>
        <v>7</v>
      </c>
      <c r="K12" s="405">
        <f t="shared" si="2"/>
        <v>8</v>
      </c>
      <c r="L12" s="405">
        <f t="shared" si="2"/>
        <v>9</v>
      </c>
      <c r="M12" s="405">
        <f t="shared" si="2"/>
        <v>10</v>
      </c>
      <c r="N12" s="431">
        <f t="shared" si="2"/>
        <v>11</v>
      </c>
      <c r="O12" s="415">
        <f t="shared" si="2"/>
        <v>12</v>
      </c>
      <c r="P12" s="405">
        <f t="shared" si="2"/>
        <v>13</v>
      </c>
      <c r="Q12" s="405">
        <f t="shared" si="2"/>
        <v>14</v>
      </c>
      <c r="R12" s="1330">
        <f t="shared" si="2"/>
        <v>15</v>
      </c>
      <c r="S12" s="1303">
        <f t="shared" ref="S12:AG12" si="3">R12+1</f>
        <v>16</v>
      </c>
      <c r="T12" s="411">
        <f t="shared" si="3"/>
        <v>17</v>
      </c>
      <c r="U12" s="1046">
        <f t="shared" si="3"/>
        <v>18</v>
      </c>
      <c r="V12" s="405">
        <f t="shared" si="3"/>
        <v>19</v>
      </c>
      <c r="W12" s="1047">
        <f t="shared" si="3"/>
        <v>20</v>
      </c>
      <c r="X12" s="415">
        <f t="shared" si="3"/>
        <v>21</v>
      </c>
      <c r="Y12" s="405">
        <f t="shared" si="3"/>
        <v>22</v>
      </c>
      <c r="Z12" s="405">
        <f t="shared" si="3"/>
        <v>23</v>
      </c>
      <c r="AA12" s="405">
        <f t="shared" si="3"/>
        <v>24</v>
      </c>
      <c r="AB12" s="411">
        <f t="shared" si="3"/>
        <v>25</v>
      </c>
      <c r="AC12" s="405">
        <f t="shared" si="3"/>
        <v>26</v>
      </c>
      <c r="AD12" s="416">
        <f t="shared" si="3"/>
        <v>27</v>
      </c>
      <c r="AE12" s="415">
        <f t="shared" si="3"/>
        <v>28</v>
      </c>
      <c r="AF12" s="405">
        <f t="shared" si="3"/>
        <v>29</v>
      </c>
      <c r="AG12" s="405">
        <f t="shared" si="3"/>
        <v>30</v>
      </c>
      <c r="AH12" s="415"/>
      <c r="AI12" s="349" t="s">
        <v>24</v>
      </c>
      <c r="AJ12" s="189" t="s">
        <v>25</v>
      </c>
      <c r="AK12" s="189" t="s">
        <v>26</v>
      </c>
      <c r="AL12" s="189" t="s">
        <v>27</v>
      </c>
      <c r="AM12" s="189" t="s">
        <v>28</v>
      </c>
      <c r="AN12" s="189" t="s">
        <v>29</v>
      </c>
      <c r="AO12" s="189" t="s">
        <v>30</v>
      </c>
      <c r="AP12" s="272" t="s">
        <v>31</v>
      </c>
      <c r="AQ12" s="272" t="s">
        <v>32</v>
      </c>
      <c r="AR12" s="272" t="s">
        <v>354</v>
      </c>
      <c r="AS12" s="272" t="s">
        <v>34</v>
      </c>
      <c r="AT12" s="272" t="s">
        <v>35</v>
      </c>
      <c r="AU12" s="272" t="s">
        <v>36</v>
      </c>
      <c r="AV12" s="272" t="s">
        <v>37</v>
      </c>
      <c r="AW12" s="272" t="s">
        <v>38</v>
      </c>
      <c r="AX12" s="272" t="s">
        <v>39</v>
      </c>
      <c r="AY12" s="272" t="s">
        <v>40</v>
      </c>
      <c r="AZ12" s="272" t="s">
        <v>41</v>
      </c>
      <c r="BA12" s="350" t="s">
        <v>42</v>
      </c>
      <c r="BB12" s="588" t="s">
        <v>43</v>
      </c>
      <c r="BC12" s="589"/>
      <c r="BD12" s="528"/>
      <c r="BE12" s="586"/>
      <c r="BF12" s="338" t="s">
        <v>44</v>
      </c>
      <c r="BG12" s="185" t="s">
        <v>45</v>
      </c>
      <c r="BH12" s="186" t="s">
        <v>46</v>
      </c>
      <c r="BI12" s="187" t="s">
        <v>47</v>
      </c>
      <c r="BJ12" s="188" t="s">
        <v>48</v>
      </c>
      <c r="BK12" s="189" t="s">
        <v>49</v>
      </c>
      <c r="BL12" s="189" t="s">
        <v>50</v>
      </c>
      <c r="BM12" s="189" t="s">
        <v>51</v>
      </c>
      <c r="BN12" s="185" t="s">
        <v>52</v>
      </c>
      <c r="BO12" s="185" t="s">
        <v>53</v>
      </c>
      <c r="BP12" s="185" t="s">
        <v>54</v>
      </c>
      <c r="BQ12" s="190" t="s">
        <v>42</v>
      </c>
      <c r="BR12" s="191" t="s">
        <v>28</v>
      </c>
      <c r="BS12" s="185" t="s">
        <v>29</v>
      </c>
      <c r="BT12" s="185" t="s">
        <v>30</v>
      </c>
      <c r="BU12" s="190" t="s">
        <v>42</v>
      </c>
      <c r="BV12" s="197" t="s">
        <v>44</v>
      </c>
      <c r="BW12" s="198" t="s">
        <v>45</v>
      </c>
      <c r="BX12" s="199" t="s">
        <v>236</v>
      </c>
      <c r="BY12" s="200" t="s">
        <v>237</v>
      </c>
      <c r="BZ12" s="201" t="s">
        <v>239</v>
      </c>
      <c r="CA12" s="202" t="s">
        <v>240</v>
      </c>
      <c r="CB12" s="202" t="s">
        <v>241</v>
      </c>
      <c r="CC12" s="202" t="s">
        <v>242</v>
      </c>
      <c r="CD12" s="198" t="s">
        <v>243</v>
      </c>
      <c r="CE12" s="198" t="s">
        <v>244</v>
      </c>
      <c r="CF12" s="198" t="s">
        <v>245</v>
      </c>
      <c r="CG12" s="203" t="s">
        <v>42</v>
      </c>
      <c r="CH12" s="191"/>
      <c r="CI12" s="185"/>
      <c r="CJ12" s="185"/>
      <c r="CK12" s="196"/>
      <c r="CL12" s="351"/>
      <c r="CM12" s="352"/>
      <c r="CN12" s="419" t="s">
        <v>248</v>
      </c>
      <c r="CO12" s="420" t="s">
        <v>249</v>
      </c>
    </row>
    <row r="13" spans="1:93" ht="20.100000000000001" customHeight="1" thickBot="1" x14ac:dyDescent="0.3">
      <c r="A13" s="132" t="s">
        <v>55</v>
      </c>
      <c r="B13" s="1279" t="s">
        <v>60</v>
      </c>
      <c r="C13" s="126" t="s">
        <v>329</v>
      </c>
      <c r="D13" s="1154" t="s">
        <v>30</v>
      </c>
      <c r="E13" s="471"/>
      <c r="F13" s="1278" t="s">
        <v>241</v>
      </c>
      <c r="G13" s="414" t="s">
        <v>24</v>
      </c>
      <c r="H13" s="433" t="s">
        <v>25</v>
      </c>
      <c r="I13" s="409"/>
      <c r="J13" s="409"/>
      <c r="K13" s="409" t="s">
        <v>24</v>
      </c>
      <c r="L13" s="409" t="s">
        <v>24</v>
      </c>
      <c r="M13" s="493"/>
      <c r="N13" s="477" t="s">
        <v>241</v>
      </c>
      <c r="O13" s="433" t="s">
        <v>24</v>
      </c>
      <c r="P13" s="409" t="s">
        <v>25</v>
      </c>
      <c r="Q13" s="471"/>
      <c r="R13" s="1331" t="s">
        <v>241</v>
      </c>
      <c r="S13" s="1304" t="s">
        <v>350</v>
      </c>
      <c r="T13" s="406" t="s">
        <v>351</v>
      </c>
      <c r="U13" s="409" t="s">
        <v>358</v>
      </c>
      <c r="V13" s="409" t="s">
        <v>32</v>
      </c>
      <c r="W13" s="414" t="s">
        <v>358</v>
      </c>
      <c r="X13" s="433" t="s">
        <v>32</v>
      </c>
      <c r="Y13" s="409" t="s">
        <v>32</v>
      </c>
      <c r="Z13" s="409" t="s">
        <v>31</v>
      </c>
      <c r="AA13" s="471" t="s">
        <v>26</v>
      </c>
      <c r="AB13" s="471" t="s">
        <v>50</v>
      </c>
      <c r="AC13" s="409" t="s">
        <v>24</v>
      </c>
      <c r="AD13" s="414" t="s">
        <v>25</v>
      </c>
      <c r="AE13" s="914" t="s">
        <v>49</v>
      </c>
      <c r="AF13" s="479"/>
      <c r="AG13" s="409" t="s">
        <v>24</v>
      </c>
      <c r="AH13" s="433"/>
      <c r="AI13" s="998">
        <f>COUNTIF($D13:AH13,"D")</f>
        <v>6</v>
      </c>
      <c r="AJ13" s="999">
        <f t="shared" ref="AJ13:AJ59" si="4">COUNTIF($D13:$AH13,"N")</f>
        <v>3</v>
      </c>
      <c r="AK13" s="999">
        <f t="shared" ref="AK13:AK59" si="5">COUNTIF($D13:$AH13,"DT")</f>
        <v>1</v>
      </c>
      <c r="AL13" s="999">
        <f t="shared" ref="AL13:AL59" si="6">COUNTIF($D13:$AH13,"NT")</f>
        <v>0</v>
      </c>
      <c r="AM13" s="999">
        <f t="shared" ref="AM13:AM59" si="7">COUNTIF($D13:$AH13,"Naf")</f>
        <v>0</v>
      </c>
      <c r="AN13" s="999">
        <f t="shared" ref="AN13:AN59" si="8">COUNTIF($D13:$AH13,"DF")</f>
        <v>0</v>
      </c>
      <c r="AO13" s="999">
        <f t="shared" ref="AO13:AO59" si="9">COUNTIF($D13:$AH13,"NF")</f>
        <v>1</v>
      </c>
      <c r="AP13" s="999">
        <f t="shared" ref="AP13:AP59" si="10">COUNTIF($D13:$AH13,"t")</f>
        <v>1</v>
      </c>
      <c r="AQ13" s="999">
        <f t="shared" ref="AQ13:AQ59" si="11">COUNTIF($D13:$AH13,"FE")</f>
        <v>3</v>
      </c>
      <c r="AR13" s="999">
        <f t="shared" ref="AR13:AR59" si="12">COUNTIF($D13:$AH13,"LN")</f>
        <v>0</v>
      </c>
      <c r="AS13" s="999">
        <f t="shared" ref="AS13:AS59" si="13">COUNTIF($D13:$AH13,"DS")</f>
        <v>0</v>
      </c>
      <c r="AT13" s="999">
        <f t="shared" ref="AT13:AT59" si="14">COUNTIF($D13:$AH13,"DISP")</f>
        <v>0</v>
      </c>
      <c r="AU13" s="999">
        <f t="shared" ref="AU13:AU59" si="15">COUNTIF($D13:$AH13,"L")</f>
        <v>0</v>
      </c>
      <c r="AV13" s="999">
        <f t="shared" ref="AV13:AV59" si="16">COUNTIF($D13:$AH13,"B")</f>
        <v>0</v>
      </c>
      <c r="AW13" s="999">
        <f t="shared" ref="AW13:AW59" si="17">COUNTIF($D13:$AH13,"SA")</f>
        <v>0</v>
      </c>
      <c r="AX13" s="999">
        <f t="shared" ref="AX13:AX59" si="18">COUNTIF($D13:$AH13,"SE")</f>
        <v>0</v>
      </c>
      <c r="AY13" s="999">
        <f t="shared" ref="AY13:AY59" si="19">COUNTIF($D13:$AH13,"TR")</f>
        <v>0</v>
      </c>
      <c r="AZ13" s="999">
        <f t="shared" ref="AZ13:AZ59" si="20">COUNTIF($D13:$AH13,"F")</f>
        <v>0</v>
      </c>
      <c r="BA13" s="181">
        <f>+AI13+AJ13+AK13+AL13+AQ13+AU13+AV13+AW13+AX13+AY13</f>
        <v>13</v>
      </c>
      <c r="BB13" s="343"/>
      <c r="BC13" s="1002">
        <f>+AI13*$BB$2+AJ13*$BB$6+AK13*$BB$2+AL13*$BB$2+AM13*$BB$6+AO13*8/24+AS13*8/24+AT13*8/24+AU13*8/24+AV13*12/24+AW13*8/24+AX13*$BB$2+AY13*8/24+BJ13*(0/24)+AR13*12/24</f>
        <v>5.333333333333333</v>
      </c>
      <c r="BD13" s="342"/>
      <c r="BE13" s="339"/>
      <c r="BF13" s="175">
        <f>COUNTIF($D13:$AH13,"DTS")+COUNTIF($D13:$AH13,"NTS")</f>
        <v>0</v>
      </c>
      <c r="BG13" s="176">
        <f t="shared" ref="BG13" si="21">+BF13*12/24</f>
        <v>0</v>
      </c>
      <c r="BH13" s="177">
        <f t="shared" ref="BH13" si="22">+BG13/12+BN13*(1/24)</f>
        <v>0</v>
      </c>
      <c r="BI13" s="178">
        <f t="shared" ref="BI13" si="23">+BG13-BH13+(BN13*(3/24))+(BP13*(8/24))</f>
        <v>0</v>
      </c>
      <c r="BJ13" s="179">
        <f>COUNTIF($D13:$AH13,"DTS5S")</f>
        <v>0</v>
      </c>
      <c r="BK13" s="180">
        <f t="shared" ref="BK13:BK59" si="24">COUNTIF($D13:$AH13,"NTS5S")</f>
        <v>1</v>
      </c>
      <c r="BL13" s="180">
        <f t="shared" ref="BL13:BL59" si="25">COUNTIF($D13:$AH13,"DTSDS")</f>
        <v>1</v>
      </c>
      <c r="BM13" s="180">
        <f t="shared" ref="BM13:BM59" si="26">COUNTIF($D13:$AH13,"NTSDS")</f>
        <v>0</v>
      </c>
      <c r="BN13" s="180">
        <f t="shared" ref="BN13:BN59" si="27">COUNTIF($D13:$AH13,"NTSAF")</f>
        <v>0</v>
      </c>
      <c r="BO13" s="180">
        <f t="shared" ref="BO13:BO59" si="28">COUNTIF($D13:$AH13,"DTSF")</f>
        <v>0</v>
      </c>
      <c r="BP13" s="181">
        <f t="shared" ref="BP13:BP59" si="29">COUNTIF($D13:$AH13,"NTSF")</f>
        <v>0</v>
      </c>
      <c r="BQ13" s="1245">
        <f>+(BM13+BL13+BK13+BJ13)*(12/24)+"04:00"</f>
        <v>1.1666666666666667</v>
      </c>
      <c r="BR13" s="179">
        <f>COUNTIF($D13:$AH13,"NAF")+$BR$8</f>
        <v>0</v>
      </c>
      <c r="BS13" s="180">
        <f t="shared" ref="BS13:BS59" si="30">COUNTIF($D13:$AH13,"DF")</f>
        <v>0</v>
      </c>
      <c r="BT13" s="181">
        <f t="shared" ref="BT13:BT59" si="31">COUNTIF($D13:$AH13,"NF")</f>
        <v>1</v>
      </c>
      <c r="BU13" s="182">
        <f>BR13*(8/24)+BS13*(12/24)+BT13*(4/24)+BN13*(8/24)+BO13*(12/24)+BP13*(4/24)</f>
        <v>0.16666666666666666</v>
      </c>
      <c r="BV13" s="175">
        <f t="shared" ref="BV13:BV59" si="32">COUNTIF($D13:$AH13,"DTS1")+COUNTIF($D13:$AH13,"NTS1")</f>
        <v>0</v>
      </c>
      <c r="BW13" s="176">
        <f t="shared" ref="BW13" si="33">+BV13*12/24</f>
        <v>0</v>
      </c>
      <c r="BX13" s="193">
        <f t="shared" ref="BX13" si="34">+BW13/12+CD13*(1/24)</f>
        <v>0</v>
      </c>
      <c r="BY13" s="194">
        <f t="shared" ref="BY13" si="35">+BW13-BX13+(CD13*(3/24))+(CF13*(8/24))</f>
        <v>0</v>
      </c>
      <c r="BZ13" s="179">
        <f t="shared" ref="BZ13:BZ59" si="36">COUNTIF($D13:$AH13,"DTS5S1")</f>
        <v>0</v>
      </c>
      <c r="CA13" s="180">
        <f t="shared" ref="CA13:CA59" si="37">COUNTIF($D13:$AH13,"NTS5S1")</f>
        <v>0</v>
      </c>
      <c r="CB13" s="180">
        <f t="shared" ref="CB13:CB59" si="38">COUNTIF($D13:$AH13,"DTSDS1")</f>
        <v>3</v>
      </c>
      <c r="CC13" s="180">
        <f t="shared" ref="CC13:CC59" si="39">COUNTIF($D13:$AH13,"NTSDS1")</f>
        <v>0</v>
      </c>
      <c r="CD13" s="180">
        <f t="shared" ref="CD13:CD59" si="40">COUNTIF($D13:$AH13,"NTSAF1")</f>
        <v>0</v>
      </c>
      <c r="CE13" s="180">
        <f t="shared" ref="CE13:CE59" si="41">COUNTIF($D13:$AH13,"DTSF1")</f>
        <v>0</v>
      </c>
      <c r="CF13" s="181">
        <f t="shared" ref="CF13:CF59" si="42">COUNTIF($D13:$AH13,"NTSF1")</f>
        <v>0</v>
      </c>
      <c r="CG13" s="1245">
        <v>1.3333333333333333</v>
      </c>
      <c r="CH13" s="183"/>
      <c r="CI13" s="184"/>
      <c r="CJ13" s="184"/>
      <c r="CK13" s="174">
        <f>SUM(BQ13)+BG13+BW13+CG13</f>
        <v>2.5</v>
      </c>
      <c r="CL13" s="227"/>
      <c r="CM13" s="348"/>
      <c r="CN13" s="1274">
        <v>11</v>
      </c>
      <c r="CO13" s="851">
        <v>132</v>
      </c>
    </row>
    <row r="14" spans="1:93" ht="20.100000000000001" customHeight="1" thickBot="1" x14ac:dyDescent="0.3">
      <c r="A14" s="132" t="s">
        <v>59</v>
      </c>
      <c r="B14" s="1125" t="s">
        <v>145</v>
      </c>
      <c r="C14" s="126" t="s">
        <v>329</v>
      </c>
      <c r="D14" s="1154" t="s">
        <v>29</v>
      </c>
      <c r="E14" s="409" t="s">
        <v>24</v>
      </c>
      <c r="F14" s="408"/>
      <c r="G14" s="465"/>
      <c r="H14" s="433" t="s">
        <v>24</v>
      </c>
      <c r="I14" s="409" t="s">
        <v>25</v>
      </c>
      <c r="J14" s="406"/>
      <c r="K14" s="406"/>
      <c r="L14" s="409" t="s">
        <v>25</v>
      </c>
      <c r="M14" s="409" t="s">
        <v>25</v>
      </c>
      <c r="N14" s="414"/>
      <c r="O14" s="433"/>
      <c r="P14" s="409" t="s">
        <v>24</v>
      </c>
      <c r="Q14" s="409" t="s">
        <v>25</v>
      </c>
      <c r="R14" s="1331"/>
      <c r="S14" s="1305"/>
      <c r="T14" s="471" t="s">
        <v>26</v>
      </c>
      <c r="U14" s="409" t="s">
        <v>30</v>
      </c>
      <c r="V14" s="409" t="s">
        <v>28</v>
      </c>
      <c r="W14" s="478"/>
      <c r="X14" s="473"/>
      <c r="Y14" s="409" t="s">
        <v>24</v>
      </c>
      <c r="Z14" s="409" t="s">
        <v>27</v>
      </c>
      <c r="AA14" s="471" t="s">
        <v>31</v>
      </c>
      <c r="AB14" s="471" t="s">
        <v>29</v>
      </c>
      <c r="AC14" s="409" t="s">
        <v>24</v>
      </c>
      <c r="AD14" s="414"/>
      <c r="AE14" s="433" t="s">
        <v>24</v>
      </c>
      <c r="AF14" s="479" t="s">
        <v>57</v>
      </c>
      <c r="AG14" s="409"/>
      <c r="AH14" s="433"/>
      <c r="AI14" s="998">
        <f>COUNTIF($D14:AH14,"D")</f>
        <v>6</v>
      </c>
      <c r="AJ14" s="999">
        <f t="shared" si="4"/>
        <v>4</v>
      </c>
      <c r="AK14" s="999">
        <f t="shared" si="5"/>
        <v>1</v>
      </c>
      <c r="AL14" s="999">
        <f t="shared" si="6"/>
        <v>1</v>
      </c>
      <c r="AM14" s="999">
        <f t="shared" si="7"/>
        <v>1</v>
      </c>
      <c r="AN14" s="999">
        <f t="shared" si="8"/>
        <v>2</v>
      </c>
      <c r="AO14" s="999">
        <f t="shared" si="9"/>
        <v>1</v>
      </c>
      <c r="AP14" s="999">
        <f t="shared" si="10"/>
        <v>1</v>
      </c>
      <c r="AQ14" s="999">
        <f t="shared" si="11"/>
        <v>0</v>
      </c>
      <c r="AR14" s="999">
        <f t="shared" si="12"/>
        <v>0</v>
      </c>
      <c r="AS14" s="999">
        <f t="shared" si="13"/>
        <v>0</v>
      </c>
      <c r="AT14" s="999">
        <f t="shared" si="14"/>
        <v>0</v>
      </c>
      <c r="AU14" s="999">
        <f t="shared" si="15"/>
        <v>0</v>
      </c>
      <c r="AV14" s="999">
        <f t="shared" si="16"/>
        <v>0</v>
      </c>
      <c r="AW14" s="999">
        <f t="shared" si="17"/>
        <v>0</v>
      </c>
      <c r="AX14" s="999">
        <f t="shared" si="18"/>
        <v>0</v>
      </c>
      <c r="AY14" s="999">
        <f t="shared" si="19"/>
        <v>0</v>
      </c>
      <c r="AZ14" s="999">
        <f t="shared" si="20"/>
        <v>0</v>
      </c>
      <c r="BA14" s="181">
        <f t="shared" ref="BA14:BA60" si="43">+AI14+AJ14+AK14+AL14+AQ14+AU14+AV14+AW14+AX14+AY14</f>
        <v>12</v>
      </c>
      <c r="BB14" s="343"/>
      <c r="BC14" s="1002">
        <f t="shared" ref="BC14:BC60" si="44">+AI14*$BB$2+AJ14*$BB$6+AK14*$BB$2+AL14*$BB$2+AM14*$BB$6+AO14*8/24+AS14*8/24+AT14*8/24+AU14*8/24+AV14*12/24+AW14*8/24+AX14*$BB$2+AY14*8/24+BJ14*(0/24)+AR14*12/24</f>
        <v>6.833333333333333</v>
      </c>
      <c r="BD14" s="342"/>
      <c r="BE14" s="339"/>
      <c r="BF14" s="175">
        <f t="shared" ref="BF14:BF60" si="45">COUNTIF($D14:$AH14,"DTS")+COUNTIF($D14:$AH14,"NTS")</f>
        <v>1</v>
      </c>
      <c r="BG14" s="176">
        <f t="shared" ref="BG14:BG60" si="46">+BF14*12/24</f>
        <v>0.5</v>
      </c>
      <c r="BH14" s="177">
        <f t="shared" ref="BH14:BH60" si="47">+BG14/12+BN14*(1/24)</f>
        <v>4.1666666666666664E-2</v>
      </c>
      <c r="BI14" s="178">
        <f t="shared" ref="BI14:BI60" si="48">+BG14-BH14+(BN14*(3/24))+(BP14*(8/24))</f>
        <v>0.45833333333333331</v>
      </c>
      <c r="BJ14" s="179">
        <f t="shared" ref="BJ14:BJ60" si="49">COUNTIF($D14:$AH14,"DTS5S")</f>
        <v>0</v>
      </c>
      <c r="BK14" s="180">
        <f t="shared" si="24"/>
        <v>0</v>
      </c>
      <c r="BL14" s="180">
        <f t="shared" si="25"/>
        <v>0</v>
      </c>
      <c r="BM14" s="180">
        <f t="shared" si="26"/>
        <v>0</v>
      </c>
      <c r="BN14" s="180">
        <f t="shared" si="27"/>
        <v>0</v>
      </c>
      <c r="BO14" s="180">
        <f t="shared" si="28"/>
        <v>0</v>
      </c>
      <c r="BP14" s="181">
        <f t="shared" si="29"/>
        <v>0</v>
      </c>
      <c r="BQ14" s="379">
        <f t="shared" ref="BQ14:BQ59" si="50">+(BM14+BL14+BK14+BJ14)*(12/24)</f>
        <v>0</v>
      </c>
      <c r="BR14" s="179">
        <f t="shared" ref="BR14:BR60" si="51">COUNTIF($D14:$AH14,"NAF")+$BR$8</f>
        <v>1</v>
      </c>
      <c r="BS14" s="180">
        <f t="shared" si="30"/>
        <v>2</v>
      </c>
      <c r="BT14" s="181">
        <f t="shared" si="31"/>
        <v>1</v>
      </c>
      <c r="BU14" s="182">
        <f t="shared" ref="BU14:BU60" si="52">BR14*(8/24)+BS14*(12/24)+BT14*(4/24)+BN14*(8/24)+BO14*(12/24)+BP14*(4/24)</f>
        <v>1.5</v>
      </c>
      <c r="BV14" s="175">
        <f t="shared" si="32"/>
        <v>0</v>
      </c>
      <c r="BW14" s="176">
        <f t="shared" ref="BW14:BW60" si="53">+BV14*12/24</f>
        <v>0</v>
      </c>
      <c r="BX14" s="193">
        <f t="shared" ref="BX14:BX60" si="54">+BW14/12+CD14*(1/24)</f>
        <v>0</v>
      </c>
      <c r="BY14" s="194">
        <f t="shared" ref="BY14:BY60" si="55">+BW14-BX14+(CD14*(3/24))+(CF14*(8/24))</f>
        <v>0</v>
      </c>
      <c r="BZ14" s="179">
        <f t="shared" si="36"/>
        <v>0</v>
      </c>
      <c r="CA14" s="180">
        <f t="shared" si="37"/>
        <v>0</v>
      </c>
      <c r="CB14" s="180">
        <f t="shared" si="38"/>
        <v>0</v>
      </c>
      <c r="CC14" s="180">
        <f t="shared" si="39"/>
        <v>0</v>
      </c>
      <c r="CD14" s="180">
        <f t="shared" si="40"/>
        <v>0</v>
      </c>
      <c r="CE14" s="180">
        <f t="shared" si="41"/>
        <v>0</v>
      </c>
      <c r="CF14" s="181">
        <f t="shared" si="42"/>
        <v>0</v>
      </c>
      <c r="CG14" s="195">
        <f t="shared" ref="CG14:CG59" si="56">+(CC14+CB14+CA14+CD14+CE14+CF14+BZ14)*(12/24)</f>
        <v>0</v>
      </c>
      <c r="CH14" s="183"/>
      <c r="CI14" s="184"/>
      <c r="CJ14" s="184"/>
      <c r="CK14" s="174">
        <f t="shared" ref="CK14:CK60" si="57">SUM(BQ14)+BG14+BW14+CG14</f>
        <v>0.5</v>
      </c>
      <c r="CL14" s="227"/>
      <c r="CM14" s="354"/>
      <c r="CN14" s="1274">
        <v>8</v>
      </c>
      <c r="CO14" s="424">
        <v>96</v>
      </c>
    </row>
    <row r="15" spans="1:93" s="34" customFormat="1" ht="20.100000000000001" customHeight="1" thickBot="1" x14ac:dyDescent="0.3">
      <c r="A15" s="132" t="s">
        <v>62</v>
      </c>
      <c r="B15" s="619" t="s">
        <v>65</v>
      </c>
      <c r="C15" s="19" t="s">
        <v>2</v>
      </c>
      <c r="D15" s="1154" t="s">
        <v>30</v>
      </c>
      <c r="E15" s="471"/>
      <c r="F15" s="471"/>
      <c r="G15" s="414" t="s">
        <v>24</v>
      </c>
      <c r="H15" s="433" t="s">
        <v>26</v>
      </c>
      <c r="I15" s="409"/>
      <c r="J15" s="479"/>
      <c r="K15" s="409" t="s">
        <v>24</v>
      </c>
      <c r="L15" s="409" t="s">
        <v>24</v>
      </c>
      <c r="M15" s="493"/>
      <c r="N15" s="477"/>
      <c r="O15" s="433" t="s">
        <v>24</v>
      </c>
      <c r="P15" s="409" t="s">
        <v>25</v>
      </c>
      <c r="Q15" s="471"/>
      <c r="R15" s="1331"/>
      <c r="S15" s="1305"/>
      <c r="T15" s="471"/>
      <c r="U15" s="409" t="s">
        <v>29</v>
      </c>
      <c r="V15" s="409" t="s">
        <v>28</v>
      </c>
      <c r="W15" s="478"/>
      <c r="X15" s="473" t="s">
        <v>48</v>
      </c>
      <c r="Y15" s="409" t="s">
        <v>24</v>
      </c>
      <c r="Z15" s="409" t="s">
        <v>25</v>
      </c>
      <c r="AA15" s="471"/>
      <c r="AB15" s="471"/>
      <c r="AC15" s="409" t="s">
        <v>24</v>
      </c>
      <c r="AD15" s="414" t="s">
        <v>25</v>
      </c>
      <c r="AE15" s="473"/>
      <c r="AF15" s="479" t="s">
        <v>31</v>
      </c>
      <c r="AG15" s="409" t="s">
        <v>24</v>
      </c>
      <c r="AH15" s="433"/>
      <c r="AI15" s="998">
        <f>COUNTIF($D15:AH15,"D")</f>
        <v>7</v>
      </c>
      <c r="AJ15" s="999">
        <f t="shared" si="4"/>
        <v>3</v>
      </c>
      <c r="AK15" s="999">
        <f t="shared" si="5"/>
        <v>1</v>
      </c>
      <c r="AL15" s="999">
        <f t="shared" si="6"/>
        <v>0</v>
      </c>
      <c r="AM15" s="999">
        <f t="shared" si="7"/>
        <v>1</v>
      </c>
      <c r="AN15" s="999">
        <f t="shared" si="8"/>
        <v>1</v>
      </c>
      <c r="AO15" s="999">
        <f t="shared" si="9"/>
        <v>1</v>
      </c>
      <c r="AP15" s="999">
        <f t="shared" si="10"/>
        <v>1</v>
      </c>
      <c r="AQ15" s="999">
        <f t="shared" si="11"/>
        <v>0</v>
      </c>
      <c r="AR15" s="999">
        <f t="shared" si="12"/>
        <v>0</v>
      </c>
      <c r="AS15" s="999">
        <f t="shared" si="13"/>
        <v>0</v>
      </c>
      <c r="AT15" s="999">
        <f t="shared" si="14"/>
        <v>0</v>
      </c>
      <c r="AU15" s="999">
        <f t="shared" si="15"/>
        <v>0</v>
      </c>
      <c r="AV15" s="999">
        <f t="shared" si="16"/>
        <v>0</v>
      </c>
      <c r="AW15" s="999">
        <f t="shared" si="17"/>
        <v>0</v>
      </c>
      <c r="AX15" s="999">
        <f t="shared" si="18"/>
        <v>0</v>
      </c>
      <c r="AY15" s="999">
        <f t="shared" si="19"/>
        <v>0</v>
      </c>
      <c r="AZ15" s="999">
        <f t="shared" si="20"/>
        <v>0</v>
      </c>
      <c r="BA15" s="181">
        <f t="shared" si="43"/>
        <v>11</v>
      </c>
      <c r="BB15" s="343"/>
      <c r="BC15" s="1002">
        <f t="shared" si="44"/>
        <v>6.333333333333333</v>
      </c>
      <c r="BD15" s="342"/>
      <c r="BE15" s="339"/>
      <c r="BF15" s="175">
        <f t="shared" si="45"/>
        <v>0</v>
      </c>
      <c r="BG15" s="176">
        <f t="shared" si="46"/>
        <v>0</v>
      </c>
      <c r="BH15" s="177">
        <f t="shared" si="47"/>
        <v>0</v>
      </c>
      <c r="BI15" s="178">
        <f t="shared" si="48"/>
        <v>0</v>
      </c>
      <c r="BJ15" s="179">
        <f t="shared" si="49"/>
        <v>1</v>
      </c>
      <c r="BK15" s="180">
        <f t="shared" si="24"/>
        <v>0</v>
      </c>
      <c r="BL15" s="180">
        <f t="shared" si="25"/>
        <v>0</v>
      </c>
      <c r="BM15" s="180">
        <f t="shared" si="26"/>
        <v>0</v>
      </c>
      <c r="BN15" s="180">
        <f t="shared" si="27"/>
        <v>0</v>
      </c>
      <c r="BO15" s="180">
        <f t="shared" si="28"/>
        <v>0</v>
      </c>
      <c r="BP15" s="181">
        <f t="shared" si="29"/>
        <v>0</v>
      </c>
      <c r="BQ15" s="379">
        <f t="shared" si="50"/>
        <v>0.5</v>
      </c>
      <c r="BR15" s="179">
        <f t="shared" si="51"/>
        <v>1</v>
      </c>
      <c r="BS15" s="180">
        <f t="shared" si="30"/>
        <v>1</v>
      </c>
      <c r="BT15" s="181">
        <f t="shared" si="31"/>
        <v>1</v>
      </c>
      <c r="BU15" s="182">
        <f t="shared" si="52"/>
        <v>0.99999999999999989</v>
      </c>
      <c r="BV15" s="175">
        <f t="shared" si="32"/>
        <v>0</v>
      </c>
      <c r="BW15" s="176">
        <f t="shared" si="53"/>
        <v>0</v>
      </c>
      <c r="BX15" s="193">
        <f t="shared" si="54"/>
        <v>0</v>
      </c>
      <c r="BY15" s="194">
        <f t="shared" si="55"/>
        <v>0</v>
      </c>
      <c r="BZ15" s="179">
        <f t="shared" si="36"/>
        <v>0</v>
      </c>
      <c r="CA15" s="180">
        <f t="shared" si="37"/>
        <v>0</v>
      </c>
      <c r="CB15" s="180">
        <f t="shared" si="38"/>
        <v>0</v>
      </c>
      <c r="CC15" s="180">
        <f t="shared" si="39"/>
        <v>0</v>
      </c>
      <c r="CD15" s="180">
        <f t="shared" si="40"/>
        <v>0</v>
      </c>
      <c r="CE15" s="180">
        <f t="shared" si="41"/>
        <v>0</v>
      </c>
      <c r="CF15" s="181">
        <f t="shared" si="42"/>
        <v>0</v>
      </c>
      <c r="CG15" s="195">
        <f t="shared" si="56"/>
        <v>0</v>
      </c>
      <c r="CH15" s="183"/>
      <c r="CI15" s="184"/>
      <c r="CJ15" s="184"/>
      <c r="CK15" s="174">
        <f t="shared" si="57"/>
        <v>0.5</v>
      </c>
      <c r="CL15" s="227"/>
      <c r="CM15" s="355"/>
      <c r="CN15" s="1274">
        <v>5</v>
      </c>
      <c r="CO15" s="424">
        <v>60</v>
      </c>
    </row>
    <row r="16" spans="1:93" s="34" customFormat="1" ht="20.100000000000001" customHeight="1" thickBot="1" x14ac:dyDescent="0.3">
      <c r="A16" s="132" t="s">
        <v>64</v>
      </c>
      <c r="B16" s="575" t="s">
        <v>68</v>
      </c>
      <c r="C16" s="19" t="s">
        <v>2</v>
      </c>
      <c r="D16" s="1154" t="s">
        <v>58</v>
      </c>
      <c r="E16" s="499"/>
      <c r="F16" s="499"/>
      <c r="G16" s="414" t="s">
        <v>24</v>
      </c>
      <c r="H16" s="433" t="s">
        <v>25</v>
      </c>
      <c r="I16" s="479" t="s">
        <v>57</v>
      </c>
      <c r="J16" s="479"/>
      <c r="K16" s="409" t="s">
        <v>24</v>
      </c>
      <c r="L16" s="409" t="s">
        <v>24</v>
      </c>
      <c r="M16" s="1111"/>
      <c r="N16" s="1112"/>
      <c r="O16" s="433" t="s">
        <v>24</v>
      </c>
      <c r="P16" s="409" t="s">
        <v>25</v>
      </c>
      <c r="Q16" s="471"/>
      <c r="R16" s="1331"/>
      <c r="S16" s="1305"/>
      <c r="T16" s="471"/>
      <c r="U16" s="409" t="s">
        <v>30</v>
      </c>
      <c r="V16" s="409" t="s">
        <v>28</v>
      </c>
      <c r="W16" s="478"/>
      <c r="X16" s="473"/>
      <c r="Y16" s="409" t="s">
        <v>32</v>
      </c>
      <c r="Z16" s="409" t="s">
        <v>32</v>
      </c>
      <c r="AA16" s="471" t="s">
        <v>350</v>
      </c>
      <c r="AB16" s="471" t="s">
        <v>351</v>
      </c>
      <c r="AC16" s="409" t="s">
        <v>32</v>
      </c>
      <c r="AD16" s="414" t="s">
        <v>32</v>
      </c>
      <c r="AE16" s="433" t="s">
        <v>32</v>
      </c>
      <c r="AF16" s="479"/>
      <c r="AG16" s="409" t="s">
        <v>24</v>
      </c>
      <c r="AH16" s="433"/>
      <c r="AI16" s="998">
        <f>COUNTIF($D16:AH16,"D")</f>
        <v>5</v>
      </c>
      <c r="AJ16" s="999">
        <f t="shared" si="4"/>
        <v>2</v>
      </c>
      <c r="AK16" s="999">
        <f t="shared" si="5"/>
        <v>0</v>
      </c>
      <c r="AL16" s="999">
        <f t="shared" si="6"/>
        <v>0</v>
      </c>
      <c r="AM16" s="999">
        <f t="shared" si="7"/>
        <v>1</v>
      </c>
      <c r="AN16" s="999">
        <f t="shared" si="8"/>
        <v>0</v>
      </c>
      <c r="AO16" s="999">
        <f t="shared" si="9"/>
        <v>1</v>
      </c>
      <c r="AP16" s="999">
        <f t="shared" si="10"/>
        <v>0</v>
      </c>
      <c r="AQ16" s="999">
        <f t="shared" si="11"/>
        <v>5</v>
      </c>
      <c r="AR16" s="999">
        <f t="shared" si="12"/>
        <v>0</v>
      </c>
      <c r="AS16" s="999">
        <f t="shared" si="13"/>
        <v>0</v>
      </c>
      <c r="AT16" s="999">
        <f t="shared" si="14"/>
        <v>0</v>
      </c>
      <c r="AU16" s="999">
        <f t="shared" si="15"/>
        <v>0</v>
      </c>
      <c r="AV16" s="999">
        <f t="shared" si="16"/>
        <v>0</v>
      </c>
      <c r="AW16" s="999">
        <f t="shared" si="17"/>
        <v>0</v>
      </c>
      <c r="AX16" s="999">
        <f t="shared" si="18"/>
        <v>0</v>
      </c>
      <c r="AY16" s="999">
        <f t="shared" si="19"/>
        <v>0</v>
      </c>
      <c r="AZ16" s="999">
        <f t="shared" si="20"/>
        <v>0</v>
      </c>
      <c r="BA16" s="181">
        <f t="shared" si="43"/>
        <v>12</v>
      </c>
      <c r="BB16" s="343"/>
      <c r="BC16" s="1002">
        <f t="shared" si="44"/>
        <v>4.333333333333333</v>
      </c>
      <c r="BD16" s="342"/>
      <c r="BE16" s="339"/>
      <c r="BF16" s="175">
        <f t="shared" si="45"/>
        <v>1</v>
      </c>
      <c r="BG16" s="176">
        <f t="shared" si="46"/>
        <v>0.5</v>
      </c>
      <c r="BH16" s="177">
        <f t="shared" si="47"/>
        <v>4.1666666666666664E-2</v>
      </c>
      <c r="BI16" s="178">
        <f t="shared" si="48"/>
        <v>0.45833333333333331</v>
      </c>
      <c r="BJ16" s="179">
        <f t="shared" si="49"/>
        <v>0</v>
      </c>
      <c r="BK16" s="180">
        <f t="shared" si="24"/>
        <v>0</v>
      </c>
      <c r="BL16" s="180">
        <f t="shared" si="25"/>
        <v>0</v>
      </c>
      <c r="BM16" s="180">
        <f t="shared" si="26"/>
        <v>0</v>
      </c>
      <c r="BN16" s="180">
        <f t="shared" si="27"/>
        <v>0</v>
      </c>
      <c r="BO16" s="180">
        <f t="shared" si="28"/>
        <v>0</v>
      </c>
      <c r="BP16" s="181">
        <f t="shared" si="29"/>
        <v>0</v>
      </c>
      <c r="BQ16" s="379">
        <f t="shared" si="50"/>
        <v>0</v>
      </c>
      <c r="BR16" s="179">
        <f t="shared" si="51"/>
        <v>1</v>
      </c>
      <c r="BS16" s="180">
        <f t="shared" si="30"/>
        <v>0</v>
      </c>
      <c r="BT16" s="181">
        <f t="shared" si="31"/>
        <v>1</v>
      </c>
      <c r="BU16" s="182">
        <f t="shared" si="52"/>
        <v>0.5</v>
      </c>
      <c r="BV16" s="175">
        <f t="shared" si="32"/>
        <v>0</v>
      </c>
      <c r="BW16" s="176">
        <f t="shared" si="53"/>
        <v>0</v>
      </c>
      <c r="BX16" s="193">
        <f t="shared" si="54"/>
        <v>0</v>
      </c>
      <c r="BY16" s="194">
        <f t="shared" si="55"/>
        <v>0</v>
      </c>
      <c r="BZ16" s="179">
        <f t="shared" si="36"/>
        <v>0</v>
      </c>
      <c r="CA16" s="180">
        <f t="shared" si="37"/>
        <v>0</v>
      </c>
      <c r="CB16" s="180">
        <f t="shared" si="38"/>
        <v>0</v>
      </c>
      <c r="CC16" s="180">
        <f t="shared" si="39"/>
        <v>0</v>
      </c>
      <c r="CD16" s="180">
        <f t="shared" si="40"/>
        <v>0</v>
      </c>
      <c r="CE16" s="180">
        <f t="shared" si="41"/>
        <v>0</v>
      </c>
      <c r="CF16" s="181">
        <f t="shared" si="42"/>
        <v>0</v>
      </c>
      <c r="CG16" s="195">
        <f t="shared" si="56"/>
        <v>0</v>
      </c>
      <c r="CH16" s="183"/>
      <c r="CI16" s="184"/>
      <c r="CJ16" s="184"/>
      <c r="CK16" s="174">
        <f t="shared" si="57"/>
        <v>0.5</v>
      </c>
      <c r="CL16" s="227"/>
      <c r="CM16" s="355"/>
      <c r="CN16" s="1274">
        <v>7</v>
      </c>
      <c r="CO16" s="424">
        <v>84</v>
      </c>
    </row>
    <row r="17" spans="1:93" s="34" customFormat="1" ht="20.100000000000001" customHeight="1" thickBot="1" x14ac:dyDescent="0.25">
      <c r="A17" s="132" t="s">
        <v>66</v>
      </c>
      <c r="B17" s="1213" t="s">
        <v>98</v>
      </c>
      <c r="C17" s="19" t="s">
        <v>2</v>
      </c>
      <c r="D17" s="1154" t="s">
        <v>30</v>
      </c>
      <c r="E17" s="471" t="s">
        <v>361</v>
      </c>
      <c r="F17" s="499"/>
      <c r="G17" s="414" t="s">
        <v>24</v>
      </c>
      <c r="H17" s="433" t="s">
        <v>25</v>
      </c>
      <c r="I17" s="409"/>
      <c r="J17" s="409" t="s">
        <v>26</v>
      </c>
      <c r="K17" s="409" t="s">
        <v>31</v>
      </c>
      <c r="L17" s="409" t="s">
        <v>27</v>
      </c>
      <c r="M17" s="493" t="s">
        <v>31</v>
      </c>
      <c r="N17" s="477" t="s">
        <v>374</v>
      </c>
      <c r="O17" s="433" t="s">
        <v>31</v>
      </c>
      <c r="P17" s="409" t="s">
        <v>25</v>
      </c>
      <c r="Q17" s="471" t="s">
        <v>27</v>
      </c>
      <c r="R17" s="1331"/>
      <c r="S17" s="1305"/>
      <c r="T17" s="501" t="s">
        <v>242</v>
      </c>
      <c r="U17" s="409" t="s">
        <v>30</v>
      </c>
      <c r="V17" s="409" t="s">
        <v>28</v>
      </c>
      <c r="W17" s="916" t="s">
        <v>240</v>
      </c>
      <c r="X17" s="473"/>
      <c r="Y17" s="409" t="s">
        <v>24</v>
      </c>
      <c r="Z17" s="409" t="s">
        <v>25</v>
      </c>
      <c r="AA17" s="471" t="s">
        <v>240</v>
      </c>
      <c r="AB17" s="471"/>
      <c r="AC17" s="409" t="s">
        <v>24</v>
      </c>
      <c r="AD17" s="414" t="s">
        <v>24</v>
      </c>
      <c r="AE17" s="473" t="s">
        <v>27</v>
      </c>
      <c r="AF17" s="479"/>
      <c r="AG17" s="409" t="s">
        <v>24</v>
      </c>
      <c r="AH17" s="433"/>
      <c r="AI17" s="998">
        <f>COUNTIF($D17:AH17,"D")</f>
        <v>5</v>
      </c>
      <c r="AJ17" s="999">
        <f t="shared" si="4"/>
        <v>3</v>
      </c>
      <c r="AK17" s="999">
        <f t="shared" si="5"/>
        <v>1</v>
      </c>
      <c r="AL17" s="999">
        <f t="shared" si="6"/>
        <v>3</v>
      </c>
      <c r="AM17" s="999">
        <f t="shared" si="7"/>
        <v>1</v>
      </c>
      <c r="AN17" s="999">
        <f t="shared" si="8"/>
        <v>0</v>
      </c>
      <c r="AO17" s="999">
        <f t="shared" si="9"/>
        <v>2</v>
      </c>
      <c r="AP17" s="999">
        <f t="shared" si="10"/>
        <v>3</v>
      </c>
      <c r="AQ17" s="999">
        <f t="shared" si="11"/>
        <v>0</v>
      </c>
      <c r="AR17" s="999">
        <f t="shared" si="12"/>
        <v>0</v>
      </c>
      <c r="AS17" s="999">
        <f t="shared" si="13"/>
        <v>0</v>
      </c>
      <c r="AT17" s="999">
        <f t="shared" si="14"/>
        <v>0</v>
      </c>
      <c r="AU17" s="999">
        <f t="shared" si="15"/>
        <v>0</v>
      </c>
      <c r="AV17" s="999">
        <f t="shared" si="16"/>
        <v>0</v>
      </c>
      <c r="AW17" s="999">
        <f t="shared" si="17"/>
        <v>0</v>
      </c>
      <c r="AX17" s="999">
        <f t="shared" si="18"/>
        <v>0</v>
      </c>
      <c r="AY17" s="999">
        <f t="shared" si="19"/>
        <v>0</v>
      </c>
      <c r="AZ17" s="999">
        <f t="shared" si="20"/>
        <v>0</v>
      </c>
      <c r="BA17" s="181">
        <f t="shared" si="43"/>
        <v>12</v>
      </c>
      <c r="BB17" s="343"/>
      <c r="BC17" s="1002">
        <f t="shared" si="44"/>
        <v>7.166666666666667</v>
      </c>
      <c r="BD17" s="342"/>
      <c r="BE17" s="339"/>
      <c r="BF17" s="175">
        <f t="shared" si="45"/>
        <v>0</v>
      </c>
      <c r="BG17" s="176">
        <f t="shared" si="46"/>
        <v>0</v>
      </c>
      <c r="BH17" s="177">
        <f t="shared" si="47"/>
        <v>0</v>
      </c>
      <c r="BI17" s="178">
        <f t="shared" si="48"/>
        <v>0</v>
      </c>
      <c r="BJ17" s="179">
        <f t="shared" si="49"/>
        <v>0</v>
      </c>
      <c r="BK17" s="180">
        <f t="shared" si="24"/>
        <v>0</v>
      </c>
      <c r="BL17" s="180">
        <f t="shared" si="25"/>
        <v>0</v>
      </c>
      <c r="BM17" s="180">
        <f t="shared" si="26"/>
        <v>0</v>
      </c>
      <c r="BN17" s="180">
        <f t="shared" si="27"/>
        <v>0</v>
      </c>
      <c r="BO17" s="180">
        <f t="shared" si="28"/>
        <v>0</v>
      </c>
      <c r="BP17" s="181">
        <f t="shared" si="29"/>
        <v>0</v>
      </c>
      <c r="BQ17" s="379">
        <f t="shared" si="50"/>
        <v>0</v>
      </c>
      <c r="BR17" s="179">
        <f t="shared" si="51"/>
        <v>1</v>
      </c>
      <c r="BS17" s="180">
        <f t="shared" si="30"/>
        <v>0</v>
      </c>
      <c r="BT17" s="181">
        <f t="shared" si="31"/>
        <v>2</v>
      </c>
      <c r="BU17" s="182">
        <f t="shared" si="52"/>
        <v>0.66666666666666663</v>
      </c>
      <c r="BV17" s="175">
        <f t="shared" si="32"/>
        <v>2</v>
      </c>
      <c r="BW17" s="176">
        <f t="shared" si="53"/>
        <v>1</v>
      </c>
      <c r="BX17" s="193">
        <f t="shared" si="54"/>
        <v>8.3333333333333329E-2</v>
      </c>
      <c r="BY17" s="194">
        <f t="shared" si="55"/>
        <v>0.91666666666666663</v>
      </c>
      <c r="BZ17" s="179">
        <f t="shared" si="36"/>
        <v>0</v>
      </c>
      <c r="CA17" s="180">
        <f t="shared" si="37"/>
        <v>2</v>
      </c>
      <c r="CB17" s="180">
        <f t="shared" si="38"/>
        <v>0</v>
      </c>
      <c r="CC17" s="180">
        <f t="shared" si="39"/>
        <v>1</v>
      </c>
      <c r="CD17" s="180">
        <f t="shared" si="40"/>
        <v>0</v>
      </c>
      <c r="CE17" s="180">
        <f t="shared" si="41"/>
        <v>0</v>
      </c>
      <c r="CF17" s="181">
        <f t="shared" si="42"/>
        <v>0</v>
      </c>
      <c r="CG17" s="195">
        <f t="shared" si="56"/>
        <v>1.5</v>
      </c>
      <c r="CH17" s="183"/>
      <c r="CI17" s="184"/>
      <c r="CJ17" s="184"/>
      <c r="CK17" s="174">
        <f t="shared" si="57"/>
        <v>2.5</v>
      </c>
      <c r="CL17" s="356"/>
      <c r="CM17" s="355"/>
      <c r="CN17" s="1274">
        <v>13</v>
      </c>
      <c r="CO17" s="424">
        <v>168</v>
      </c>
    </row>
    <row r="18" spans="1:93" s="34" customFormat="1" ht="20.100000000000001" customHeight="1" thickBot="1" x14ac:dyDescent="0.25">
      <c r="A18" s="132" t="s">
        <v>67</v>
      </c>
      <c r="B18" s="575" t="s">
        <v>79</v>
      </c>
      <c r="C18" s="21" t="s">
        <v>2</v>
      </c>
      <c r="D18" s="1154" t="s">
        <v>30</v>
      </c>
      <c r="E18" s="471"/>
      <c r="F18" s="471" t="s">
        <v>50</v>
      </c>
      <c r="G18" s="414" t="s">
        <v>24</v>
      </c>
      <c r="H18" s="433" t="s">
        <v>31</v>
      </c>
      <c r="I18" s="409" t="s">
        <v>26</v>
      </c>
      <c r="J18" s="409"/>
      <c r="K18" s="409" t="s">
        <v>24</v>
      </c>
      <c r="L18" s="409" t="s">
        <v>24</v>
      </c>
      <c r="M18" s="493"/>
      <c r="N18" s="477"/>
      <c r="O18" s="433" t="s">
        <v>24</v>
      </c>
      <c r="P18" s="409" t="s">
        <v>31</v>
      </c>
      <c r="Q18" s="471" t="s">
        <v>26</v>
      </c>
      <c r="R18" s="1332"/>
      <c r="S18" s="1304" t="s">
        <v>350</v>
      </c>
      <c r="T18" s="406" t="s">
        <v>351</v>
      </c>
      <c r="U18" s="409" t="s">
        <v>358</v>
      </c>
      <c r="V18" s="409" t="s">
        <v>32</v>
      </c>
      <c r="W18" s="414" t="s">
        <v>358</v>
      </c>
      <c r="X18" s="433" t="s">
        <v>24</v>
      </c>
      <c r="Y18" s="407"/>
      <c r="Z18" s="409" t="s">
        <v>26</v>
      </c>
      <c r="AA18" s="471" t="s">
        <v>26</v>
      </c>
      <c r="AB18" s="501" t="s">
        <v>50</v>
      </c>
      <c r="AC18" s="409" t="s">
        <v>31</v>
      </c>
      <c r="AD18" s="414" t="s">
        <v>25</v>
      </c>
      <c r="AE18" s="473"/>
      <c r="AF18" s="479"/>
      <c r="AG18" s="409" t="s">
        <v>24</v>
      </c>
      <c r="AH18" s="433"/>
      <c r="AI18" s="998">
        <f>COUNTIF($D18:AH18,"D")</f>
        <v>6</v>
      </c>
      <c r="AJ18" s="999">
        <f t="shared" si="4"/>
        <v>1</v>
      </c>
      <c r="AK18" s="999">
        <f t="shared" si="5"/>
        <v>4</v>
      </c>
      <c r="AL18" s="999">
        <f t="shared" si="6"/>
        <v>0</v>
      </c>
      <c r="AM18" s="999">
        <f t="shared" si="7"/>
        <v>0</v>
      </c>
      <c r="AN18" s="999">
        <f t="shared" si="8"/>
        <v>0</v>
      </c>
      <c r="AO18" s="999">
        <f t="shared" si="9"/>
        <v>1</v>
      </c>
      <c r="AP18" s="999">
        <f t="shared" si="10"/>
        <v>3</v>
      </c>
      <c r="AQ18" s="999">
        <f t="shared" si="11"/>
        <v>1</v>
      </c>
      <c r="AR18" s="999">
        <f t="shared" si="12"/>
        <v>0</v>
      </c>
      <c r="AS18" s="999">
        <f t="shared" si="13"/>
        <v>0</v>
      </c>
      <c r="AT18" s="999">
        <f t="shared" si="14"/>
        <v>0</v>
      </c>
      <c r="AU18" s="999">
        <f t="shared" si="15"/>
        <v>0</v>
      </c>
      <c r="AV18" s="999">
        <f t="shared" si="16"/>
        <v>0</v>
      </c>
      <c r="AW18" s="999">
        <f t="shared" si="17"/>
        <v>0</v>
      </c>
      <c r="AX18" s="999">
        <f t="shared" si="18"/>
        <v>0</v>
      </c>
      <c r="AY18" s="999">
        <f t="shared" si="19"/>
        <v>0</v>
      </c>
      <c r="AZ18" s="999">
        <f t="shared" si="20"/>
        <v>0</v>
      </c>
      <c r="BA18" s="181">
        <f t="shared" si="43"/>
        <v>12</v>
      </c>
      <c r="BB18" s="343"/>
      <c r="BC18" s="1002">
        <f t="shared" si="44"/>
        <v>5.833333333333333</v>
      </c>
      <c r="BD18" s="342"/>
      <c r="BE18" s="339"/>
      <c r="BF18" s="175">
        <f t="shared" si="45"/>
        <v>0</v>
      </c>
      <c r="BG18" s="176">
        <f t="shared" si="46"/>
        <v>0</v>
      </c>
      <c r="BH18" s="177">
        <f t="shared" si="47"/>
        <v>0</v>
      </c>
      <c r="BI18" s="178">
        <f t="shared" si="48"/>
        <v>0</v>
      </c>
      <c r="BJ18" s="179">
        <f t="shared" si="49"/>
        <v>0</v>
      </c>
      <c r="BK18" s="180">
        <f t="shared" si="24"/>
        <v>0</v>
      </c>
      <c r="BL18" s="180">
        <f t="shared" si="25"/>
        <v>2</v>
      </c>
      <c r="BM18" s="180">
        <f t="shared" si="26"/>
        <v>0</v>
      </c>
      <c r="BN18" s="180">
        <f t="shared" si="27"/>
        <v>0</v>
      </c>
      <c r="BO18" s="180">
        <f t="shared" si="28"/>
        <v>0</v>
      </c>
      <c r="BP18" s="181">
        <f t="shared" si="29"/>
        <v>0</v>
      </c>
      <c r="BQ18" s="379">
        <f t="shared" si="50"/>
        <v>1</v>
      </c>
      <c r="BR18" s="179">
        <f t="shared" si="51"/>
        <v>0</v>
      </c>
      <c r="BS18" s="180">
        <f t="shared" si="30"/>
        <v>0</v>
      </c>
      <c r="BT18" s="181">
        <f t="shared" si="31"/>
        <v>1</v>
      </c>
      <c r="BU18" s="182">
        <f t="shared" si="52"/>
        <v>0.16666666666666666</v>
      </c>
      <c r="BV18" s="175">
        <f t="shared" si="32"/>
        <v>0</v>
      </c>
      <c r="BW18" s="176">
        <f t="shared" si="53"/>
        <v>0</v>
      </c>
      <c r="BX18" s="193">
        <f t="shared" si="54"/>
        <v>0</v>
      </c>
      <c r="BY18" s="194">
        <f t="shared" si="55"/>
        <v>0</v>
      </c>
      <c r="BZ18" s="179">
        <f t="shared" si="36"/>
        <v>0</v>
      </c>
      <c r="CA18" s="180">
        <f t="shared" si="37"/>
        <v>0</v>
      </c>
      <c r="CB18" s="180">
        <f t="shared" si="38"/>
        <v>0</v>
      </c>
      <c r="CC18" s="180">
        <f t="shared" si="39"/>
        <v>0</v>
      </c>
      <c r="CD18" s="180">
        <f t="shared" si="40"/>
        <v>0</v>
      </c>
      <c r="CE18" s="180">
        <f t="shared" si="41"/>
        <v>0</v>
      </c>
      <c r="CF18" s="181">
        <f t="shared" si="42"/>
        <v>0</v>
      </c>
      <c r="CG18" s="195">
        <f t="shared" si="56"/>
        <v>0</v>
      </c>
      <c r="CH18" s="183"/>
      <c r="CI18" s="184"/>
      <c r="CJ18" s="184"/>
      <c r="CK18" s="174">
        <f t="shared" si="57"/>
        <v>1</v>
      </c>
      <c r="CL18" s="356"/>
      <c r="CM18" s="355"/>
      <c r="CN18" s="1274">
        <v>7</v>
      </c>
      <c r="CO18" s="424">
        <v>84</v>
      </c>
    </row>
    <row r="19" spans="1:93" s="34" customFormat="1" ht="20.100000000000001" customHeight="1" thickBot="1" x14ac:dyDescent="0.25">
      <c r="A19" s="132" t="s">
        <v>289</v>
      </c>
      <c r="B19" s="813" t="s">
        <v>73</v>
      </c>
      <c r="C19" s="122" t="s">
        <v>2</v>
      </c>
      <c r="D19" s="1333"/>
      <c r="E19" s="1137"/>
      <c r="F19" s="1137"/>
      <c r="G19" s="1283"/>
      <c r="H19" s="1284"/>
      <c r="I19" s="1282"/>
      <c r="J19" s="1282"/>
      <c r="K19" s="1282"/>
      <c r="L19" s="1282"/>
      <c r="M19" s="1137"/>
      <c r="N19" s="1285"/>
      <c r="O19" s="1284"/>
      <c r="P19" s="1282"/>
      <c r="Q19" s="1137"/>
      <c r="R19" s="1334"/>
      <c r="S19" s="1306"/>
      <c r="T19" s="412"/>
      <c r="U19" s="412" t="s">
        <v>358</v>
      </c>
      <c r="V19" s="412" t="s">
        <v>32</v>
      </c>
      <c r="W19" s="429" t="s">
        <v>358</v>
      </c>
      <c r="X19" s="434" t="s">
        <v>32</v>
      </c>
      <c r="Y19" s="412" t="s">
        <v>32</v>
      </c>
      <c r="Z19" s="412" t="s">
        <v>32</v>
      </c>
      <c r="AA19" s="412"/>
      <c r="AB19" s="412"/>
      <c r="AC19" s="412" t="s">
        <v>32</v>
      </c>
      <c r="AD19" s="429" t="s">
        <v>32</v>
      </c>
      <c r="AE19" s="434" t="s">
        <v>32</v>
      </c>
      <c r="AF19" s="412" t="s">
        <v>32</v>
      </c>
      <c r="AG19" s="409" t="s">
        <v>32</v>
      </c>
      <c r="AH19" s="363"/>
      <c r="AI19" s="998">
        <f>COUNTIF($D19:AH19,"D")</f>
        <v>0</v>
      </c>
      <c r="AJ19" s="999">
        <f t="shared" si="4"/>
        <v>0</v>
      </c>
      <c r="AK19" s="999">
        <f t="shared" si="5"/>
        <v>0</v>
      </c>
      <c r="AL19" s="999">
        <f t="shared" si="6"/>
        <v>0</v>
      </c>
      <c r="AM19" s="999">
        <f t="shared" si="7"/>
        <v>0</v>
      </c>
      <c r="AN19" s="999">
        <f t="shared" si="8"/>
        <v>0</v>
      </c>
      <c r="AO19" s="999">
        <f t="shared" si="9"/>
        <v>0</v>
      </c>
      <c r="AP19" s="999">
        <f t="shared" si="10"/>
        <v>0</v>
      </c>
      <c r="AQ19" s="999">
        <f t="shared" si="11"/>
        <v>9</v>
      </c>
      <c r="AR19" s="999">
        <f t="shared" si="12"/>
        <v>0</v>
      </c>
      <c r="AS19" s="999">
        <f t="shared" si="13"/>
        <v>0</v>
      </c>
      <c r="AT19" s="999">
        <f t="shared" si="14"/>
        <v>0</v>
      </c>
      <c r="AU19" s="999">
        <f t="shared" si="15"/>
        <v>0</v>
      </c>
      <c r="AV19" s="999">
        <f t="shared" si="16"/>
        <v>0</v>
      </c>
      <c r="AW19" s="999">
        <f t="shared" si="17"/>
        <v>0</v>
      </c>
      <c r="AX19" s="999">
        <f t="shared" si="18"/>
        <v>0</v>
      </c>
      <c r="AY19" s="999">
        <f t="shared" si="19"/>
        <v>0</v>
      </c>
      <c r="AZ19" s="999">
        <f t="shared" si="20"/>
        <v>0</v>
      </c>
      <c r="BA19" s="181">
        <f t="shared" si="43"/>
        <v>9</v>
      </c>
      <c r="BB19" s="343"/>
      <c r="BC19" s="1002">
        <f t="shared" si="44"/>
        <v>0</v>
      </c>
      <c r="BD19" s="342"/>
      <c r="BE19" s="339"/>
      <c r="BF19" s="175">
        <f t="shared" si="45"/>
        <v>0</v>
      </c>
      <c r="BG19" s="176">
        <f t="shared" si="46"/>
        <v>0</v>
      </c>
      <c r="BH19" s="177">
        <f t="shared" si="47"/>
        <v>0</v>
      </c>
      <c r="BI19" s="178">
        <f t="shared" si="48"/>
        <v>0</v>
      </c>
      <c r="BJ19" s="179">
        <f t="shared" si="49"/>
        <v>0</v>
      </c>
      <c r="BK19" s="180">
        <f t="shared" si="24"/>
        <v>0</v>
      </c>
      <c r="BL19" s="180">
        <f t="shared" si="25"/>
        <v>0</v>
      </c>
      <c r="BM19" s="180">
        <f t="shared" si="26"/>
        <v>0</v>
      </c>
      <c r="BN19" s="180">
        <f t="shared" si="27"/>
        <v>0</v>
      </c>
      <c r="BO19" s="180">
        <f t="shared" si="28"/>
        <v>0</v>
      </c>
      <c r="BP19" s="181">
        <f t="shared" si="29"/>
        <v>0</v>
      </c>
      <c r="BQ19" s="379">
        <f t="shared" si="50"/>
        <v>0</v>
      </c>
      <c r="BR19" s="179">
        <f t="shared" si="51"/>
        <v>0</v>
      </c>
      <c r="BS19" s="180">
        <f t="shared" si="30"/>
        <v>0</v>
      </c>
      <c r="BT19" s="181">
        <f t="shared" si="31"/>
        <v>0</v>
      </c>
      <c r="BU19" s="182">
        <f t="shared" si="52"/>
        <v>0</v>
      </c>
      <c r="BV19" s="175">
        <f t="shared" si="32"/>
        <v>0</v>
      </c>
      <c r="BW19" s="176">
        <f t="shared" si="53"/>
        <v>0</v>
      </c>
      <c r="BX19" s="193">
        <f t="shared" si="54"/>
        <v>0</v>
      </c>
      <c r="BY19" s="194">
        <f t="shared" si="55"/>
        <v>0</v>
      </c>
      <c r="BZ19" s="179">
        <f t="shared" si="36"/>
        <v>0</v>
      </c>
      <c r="CA19" s="180">
        <f t="shared" si="37"/>
        <v>0</v>
      </c>
      <c r="CB19" s="180">
        <f t="shared" si="38"/>
        <v>0</v>
      </c>
      <c r="CC19" s="180">
        <f t="shared" si="39"/>
        <v>0</v>
      </c>
      <c r="CD19" s="180">
        <f t="shared" si="40"/>
        <v>0</v>
      </c>
      <c r="CE19" s="180">
        <f t="shared" si="41"/>
        <v>0</v>
      </c>
      <c r="CF19" s="181">
        <f t="shared" si="42"/>
        <v>0</v>
      </c>
      <c r="CG19" s="195">
        <f t="shared" si="56"/>
        <v>0</v>
      </c>
      <c r="CH19" s="183"/>
      <c r="CI19" s="184"/>
      <c r="CJ19" s="184"/>
      <c r="CK19" s="174">
        <f t="shared" si="57"/>
        <v>0</v>
      </c>
      <c r="CL19" s="356"/>
      <c r="CM19" s="355"/>
      <c r="CN19" s="1274">
        <v>7</v>
      </c>
      <c r="CO19" s="424">
        <v>84</v>
      </c>
    </row>
    <row r="20" spans="1:93" s="34" customFormat="1" ht="20.100000000000001" customHeight="1" thickBot="1" x14ac:dyDescent="0.25">
      <c r="A20" s="127" t="s">
        <v>72</v>
      </c>
      <c r="B20" s="619" t="s">
        <v>75</v>
      </c>
      <c r="C20" s="620" t="s">
        <v>3</v>
      </c>
      <c r="D20" s="1335" t="s">
        <v>30</v>
      </c>
      <c r="E20" s="483"/>
      <c r="F20" s="483"/>
      <c r="G20" s="445" t="s">
        <v>24</v>
      </c>
      <c r="H20" s="482" t="s">
        <v>25</v>
      </c>
      <c r="I20" s="630" t="s">
        <v>57</v>
      </c>
      <c r="J20" s="630"/>
      <c r="K20" s="444" t="s">
        <v>24</v>
      </c>
      <c r="L20" s="444" t="s">
        <v>32</v>
      </c>
      <c r="M20" s="1287" t="s">
        <v>350</v>
      </c>
      <c r="N20" s="1288" t="s">
        <v>351</v>
      </c>
      <c r="O20" s="482" t="s">
        <v>32</v>
      </c>
      <c r="P20" s="444" t="s">
        <v>32</v>
      </c>
      <c r="Q20" s="1289" t="s">
        <v>350</v>
      </c>
      <c r="R20" s="1336" t="s">
        <v>351</v>
      </c>
      <c r="S20" s="1307"/>
      <c r="T20" s="475"/>
      <c r="U20" s="412" t="s">
        <v>30</v>
      </c>
      <c r="V20" s="412" t="s">
        <v>28</v>
      </c>
      <c r="W20" s="441"/>
      <c r="X20" s="476"/>
      <c r="Y20" s="412" t="s">
        <v>24</v>
      </c>
      <c r="Z20" s="421" t="s">
        <v>58</v>
      </c>
      <c r="AA20" s="426"/>
      <c r="AB20" s="475"/>
      <c r="AC20" s="412" t="s">
        <v>24</v>
      </c>
      <c r="AD20" s="429" t="s">
        <v>25</v>
      </c>
      <c r="AE20" s="476" t="s">
        <v>57</v>
      </c>
      <c r="AF20" s="432"/>
      <c r="AG20" s="412" t="s">
        <v>24</v>
      </c>
      <c r="AH20" s="434"/>
      <c r="AI20" s="998">
        <f>COUNTIF($D20:AH20,"D")</f>
        <v>5</v>
      </c>
      <c r="AJ20" s="999">
        <f t="shared" si="4"/>
        <v>2</v>
      </c>
      <c r="AK20" s="999">
        <f t="shared" si="5"/>
        <v>0</v>
      </c>
      <c r="AL20" s="999">
        <f t="shared" si="6"/>
        <v>0</v>
      </c>
      <c r="AM20" s="999">
        <f t="shared" si="7"/>
        <v>1</v>
      </c>
      <c r="AN20" s="999">
        <f t="shared" si="8"/>
        <v>0</v>
      </c>
      <c r="AO20" s="999">
        <f t="shared" si="9"/>
        <v>2</v>
      </c>
      <c r="AP20" s="999">
        <f t="shared" si="10"/>
        <v>0</v>
      </c>
      <c r="AQ20" s="999">
        <f t="shared" si="11"/>
        <v>3</v>
      </c>
      <c r="AR20" s="999">
        <f t="shared" si="12"/>
        <v>0</v>
      </c>
      <c r="AS20" s="999">
        <f t="shared" si="13"/>
        <v>0</v>
      </c>
      <c r="AT20" s="999">
        <f t="shared" si="14"/>
        <v>0</v>
      </c>
      <c r="AU20" s="999">
        <f t="shared" si="15"/>
        <v>0</v>
      </c>
      <c r="AV20" s="999">
        <f t="shared" si="16"/>
        <v>0</v>
      </c>
      <c r="AW20" s="999">
        <f t="shared" si="17"/>
        <v>0</v>
      </c>
      <c r="AX20" s="999">
        <f t="shared" si="18"/>
        <v>0</v>
      </c>
      <c r="AY20" s="999">
        <f t="shared" si="19"/>
        <v>0</v>
      </c>
      <c r="AZ20" s="999">
        <f t="shared" si="20"/>
        <v>0</v>
      </c>
      <c r="BA20" s="181">
        <f t="shared" si="43"/>
        <v>10</v>
      </c>
      <c r="BB20" s="343"/>
      <c r="BC20" s="1002">
        <f t="shared" si="44"/>
        <v>4.666666666666667</v>
      </c>
      <c r="BD20" s="342"/>
      <c r="BE20" s="339"/>
      <c r="BF20" s="175">
        <f t="shared" si="45"/>
        <v>2</v>
      </c>
      <c r="BG20" s="176">
        <f t="shared" si="46"/>
        <v>1</v>
      </c>
      <c r="BH20" s="177">
        <f t="shared" si="47"/>
        <v>8.3333333333333329E-2</v>
      </c>
      <c r="BI20" s="178">
        <f t="shared" si="48"/>
        <v>0.91666666666666663</v>
      </c>
      <c r="BJ20" s="179">
        <f t="shared" si="49"/>
        <v>0</v>
      </c>
      <c r="BK20" s="180">
        <f t="shared" si="24"/>
        <v>0</v>
      </c>
      <c r="BL20" s="180">
        <f t="shared" si="25"/>
        <v>0</v>
      </c>
      <c r="BM20" s="180">
        <f t="shared" si="26"/>
        <v>0</v>
      </c>
      <c r="BN20" s="180">
        <f t="shared" si="27"/>
        <v>0</v>
      </c>
      <c r="BO20" s="180">
        <f t="shared" si="28"/>
        <v>0</v>
      </c>
      <c r="BP20" s="181">
        <f t="shared" si="29"/>
        <v>0</v>
      </c>
      <c r="BQ20" s="379">
        <f t="shared" si="50"/>
        <v>0</v>
      </c>
      <c r="BR20" s="179">
        <f t="shared" si="51"/>
        <v>1</v>
      </c>
      <c r="BS20" s="180">
        <f t="shared" si="30"/>
        <v>0</v>
      </c>
      <c r="BT20" s="181">
        <f t="shared" si="31"/>
        <v>2</v>
      </c>
      <c r="BU20" s="182">
        <f t="shared" si="52"/>
        <v>0.66666666666666663</v>
      </c>
      <c r="BV20" s="175">
        <f t="shared" si="32"/>
        <v>0</v>
      </c>
      <c r="BW20" s="176">
        <f t="shared" si="53"/>
        <v>0</v>
      </c>
      <c r="BX20" s="193">
        <f t="shared" si="54"/>
        <v>0</v>
      </c>
      <c r="BY20" s="194">
        <f t="shared" si="55"/>
        <v>0</v>
      </c>
      <c r="BZ20" s="179">
        <f t="shared" si="36"/>
        <v>0</v>
      </c>
      <c r="CA20" s="180">
        <f t="shared" si="37"/>
        <v>0</v>
      </c>
      <c r="CB20" s="180">
        <f t="shared" si="38"/>
        <v>0</v>
      </c>
      <c r="CC20" s="180">
        <f t="shared" si="39"/>
        <v>0</v>
      </c>
      <c r="CD20" s="180">
        <f t="shared" si="40"/>
        <v>0</v>
      </c>
      <c r="CE20" s="180">
        <f t="shared" si="41"/>
        <v>0</v>
      </c>
      <c r="CF20" s="181">
        <f t="shared" si="42"/>
        <v>0</v>
      </c>
      <c r="CG20" s="195">
        <f t="shared" si="56"/>
        <v>0</v>
      </c>
      <c r="CH20" s="183"/>
      <c r="CI20" s="184"/>
      <c r="CJ20" s="184"/>
      <c r="CK20" s="174">
        <f t="shared" si="57"/>
        <v>1</v>
      </c>
      <c r="CL20" s="356"/>
      <c r="CM20" s="355"/>
      <c r="CN20" s="1274">
        <v>6</v>
      </c>
      <c r="CO20" s="424">
        <v>72</v>
      </c>
    </row>
    <row r="21" spans="1:93" s="34" customFormat="1" ht="20.100000000000001" customHeight="1" thickBot="1" x14ac:dyDescent="0.25">
      <c r="A21" s="132" t="s">
        <v>74</v>
      </c>
      <c r="B21" s="1213" t="s">
        <v>159</v>
      </c>
      <c r="C21" s="19" t="s">
        <v>3</v>
      </c>
      <c r="D21" s="1337" t="s">
        <v>30</v>
      </c>
      <c r="E21" s="475" t="s">
        <v>57</v>
      </c>
      <c r="F21" s="475"/>
      <c r="G21" s="429" t="s">
        <v>24</v>
      </c>
      <c r="H21" s="434" t="s">
        <v>26</v>
      </c>
      <c r="I21" s="432"/>
      <c r="J21" s="1293" t="s">
        <v>239</v>
      </c>
      <c r="K21" s="412" t="s">
        <v>24</v>
      </c>
      <c r="L21" s="412" t="s">
        <v>24</v>
      </c>
      <c r="M21" s="402" t="s">
        <v>239</v>
      </c>
      <c r="N21" s="480"/>
      <c r="O21" s="434" t="s">
        <v>24</v>
      </c>
      <c r="P21" s="412" t="s">
        <v>25</v>
      </c>
      <c r="Q21" s="475"/>
      <c r="R21" s="1338" t="s">
        <v>239</v>
      </c>
      <c r="S21" s="1307"/>
      <c r="T21" s="475"/>
      <c r="U21" s="412" t="s">
        <v>30</v>
      </c>
      <c r="V21" s="412" t="s">
        <v>28</v>
      </c>
      <c r="W21" s="441" t="s">
        <v>49</v>
      </c>
      <c r="X21" s="476"/>
      <c r="Y21" s="412" t="s">
        <v>24</v>
      </c>
      <c r="Z21" s="412" t="s">
        <v>25</v>
      </c>
      <c r="AA21" s="475"/>
      <c r="AB21" s="475"/>
      <c r="AC21" s="412" t="s">
        <v>24</v>
      </c>
      <c r="AD21" s="429" t="s">
        <v>25</v>
      </c>
      <c r="AE21" s="476"/>
      <c r="AF21" s="432"/>
      <c r="AG21" s="412" t="s">
        <v>24</v>
      </c>
      <c r="AH21" s="434"/>
      <c r="AI21" s="998">
        <f>COUNTIF($D21:AH21,"D")</f>
        <v>7</v>
      </c>
      <c r="AJ21" s="999">
        <f t="shared" si="4"/>
        <v>3</v>
      </c>
      <c r="AK21" s="999">
        <f t="shared" si="5"/>
        <v>1</v>
      </c>
      <c r="AL21" s="999">
        <f t="shared" si="6"/>
        <v>0</v>
      </c>
      <c r="AM21" s="999">
        <f t="shared" si="7"/>
        <v>1</v>
      </c>
      <c r="AN21" s="999">
        <f t="shared" si="8"/>
        <v>0</v>
      </c>
      <c r="AO21" s="999">
        <f t="shared" si="9"/>
        <v>2</v>
      </c>
      <c r="AP21" s="999">
        <f t="shared" si="10"/>
        <v>0</v>
      </c>
      <c r="AQ21" s="999">
        <f t="shared" si="11"/>
        <v>0</v>
      </c>
      <c r="AR21" s="999">
        <f t="shared" si="12"/>
        <v>0</v>
      </c>
      <c r="AS21" s="999">
        <f t="shared" si="13"/>
        <v>0</v>
      </c>
      <c r="AT21" s="999">
        <f t="shared" si="14"/>
        <v>0</v>
      </c>
      <c r="AU21" s="999">
        <f t="shared" si="15"/>
        <v>0</v>
      </c>
      <c r="AV21" s="999">
        <f t="shared" si="16"/>
        <v>0</v>
      </c>
      <c r="AW21" s="999">
        <f t="shared" si="17"/>
        <v>0</v>
      </c>
      <c r="AX21" s="999">
        <f t="shared" si="18"/>
        <v>0</v>
      </c>
      <c r="AY21" s="999">
        <f t="shared" si="19"/>
        <v>0</v>
      </c>
      <c r="AZ21" s="999">
        <f t="shared" si="20"/>
        <v>0</v>
      </c>
      <c r="BA21" s="181">
        <f t="shared" si="43"/>
        <v>11</v>
      </c>
      <c r="BB21" s="343"/>
      <c r="BC21" s="1002">
        <f t="shared" si="44"/>
        <v>6.666666666666667</v>
      </c>
      <c r="BD21" s="342"/>
      <c r="BE21" s="339"/>
      <c r="BF21" s="175">
        <f t="shared" si="45"/>
        <v>1</v>
      </c>
      <c r="BG21" s="176">
        <f t="shared" si="46"/>
        <v>0.5</v>
      </c>
      <c r="BH21" s="177">
        <f t="shared" si="47"/>
        <v>4.1666666666666664E-2</v>
      </c>
      <c r="BI21" s="178">
        <f t="shared" si="48"/>
        <v>0.45833333333333331</v>
      </c>
      <c r="BJ21" s="179">
        <f t="shared" si="49"/>
        <v>0</v>
      </c>
      <c r="BK21" s="180">
        <f t="shared" si="24"/>
        <v>1</v>
      </c>
      <c r="BL21" s="180">
        <f t="shared" si="25"/>
        <v>0</v>
      </c>
      <c r="BM21" s="180">
        <f t="shared" si="26"/>
        <v>0</v>
      </c>
      <c r="BN21" s="180">
        <f t="shared" si="27"/>
        <v>0</v>
      </c>
      <c r="BO21" s="180">
        <f t="shared" si="28"/>
        <v>0</v>
      </c>
      <c r="BP21" s="181">
        <f t="shared" si="29"/>
        <v>0</v>
      </c>
      <c r="BQ21" s="1245">
        <f>+(BM21+BL21+BK21+BJ21)*(12/24)+"04:00"</f>
        <v>0.66666666666666663</v>
      </c>
      <c r="BR21" s="179">
        <f t="shared" si="51"/>
        <v>1</v>
      </c>
      <c r="BS21" s="180">
        <f t="shared" si="30"/>
        <v>0</v>
      </c>
      <c r="BT21" s="181">
        <f t="shared" si="31"/>
        <v>2</v>
      </c>
      <c r="BU21" s="182">
        <f t="shared" si="52"/>
        <v>0.66666666666666663</v>
      </c>
      <c r="BV21" s="175">
        <f t="shared" si="32"/>
        <v>0</v>
      </c>
      <c r="BW21" s="176">
        <f t="shared" si="53"/>
        <v>0</v>
      </c>
      <c r="BX21" s="193">
        <f t="shared" si="54"/>
        <v>0</v>
      </c>
      <c r="BY21" s="194">
        <f t="shared" si="55"/>
        <v>0</v>
      </c>
      <c r="BZ21" s="179">
        <f t="shared" si="36"/>
        <v>3</v>
      </c>
      <c r="CA21" s="180">
        <f t="shared" si="37"/>
        <v>0</v>
      </c>
      <c r="CB21" s="180">
        <f t="shared" si="38"/>
        <v>0</v>
      </c>
      <c r="CC21" s="180">
        <f t="shared" si="39"/>
        <v>0</v>
      </c>
      <c r="CD21" s="180">
        <f t="shared" si="40"/>
        <v>0</v>
      </c>
      <c r="CE21" s="180">
        <f t="shared" si="41"/>
        <v>0</v>
      </c>
      <c r="CF21" s="181">
        <f t="shared" si="42"/>
        <v>0</v>
      </c>
      <c r="CG21" s="1245">
        <v>1.3333333333333333</v>
      </c>
      <c r="CH21" s="183"/>
      <c r="CI21" s="184"/>
      <c r="CJ21" s="184"/>
      <c r="CK21" s="174">
        <f t="shared" si="57"/>
        <v>2.5</v>
      </c>
      <c r="CL21" s="356"/>
      <c r="CM21" s="355"/>
      <c r="CN21" s="1274">
        <v>11</v>
      </c>
      <c r="CO21" s="851">
        <v>132</v>
      </c>
    </row>
    <row r="22" spans="1:93" s="34" customFormat="1" ht="20.100000000000001" customHeight="1" thickBot="1" x14ac:dyDescent="0.25">
      <c r="A22" s="127" t="s">
        <v>76</v>
      </c>
      <c r="B22" s="570" t="s">
        <v>81</v>
      </c>
      <c r="C22" s="19" t="s">
        <v>3</v>
      </c>
      <c r="D22" s="1339"/>
      <c r="E22" s="979"/>
      <c r="F22" s="979"/>
      <c r="G22" s="977"/>
      <c r="H22" s="980"/>
      <c r="I22" s="979"/>
      <c r="J22" s="979"/>
      <c r="K22" s="979"/>
      <c r="L22" s="979"/>
      <c r="M22" s="979"/>
      <c r="N22" s="977"/>
      <c r="O22" s="980"/>
      <c r="P22" s="979"/>
      <c r="Q22" s="979"/>
      <c r="R22" s="1340"/>
      <c r="S22" s="1308"/>
      <c r="T22" s="1048"/>
      <c r="U22" s="1048"/>
      <c r="V22" s="1048"/>
      <c r="W22" s="1050" t="s">
        <v>29</v>
      </c>
      <c r="X22" s="1049" t="s">
        <v>24</v>
      </c>
      <c r="Y22" s="1048" t="s">
        <v>24</v>
      </c>
      <c r="Z22" s="1048"/>
      <c r="AA22" s="1048" t="s">
        <v>24</v>
      </c>
      <c r="AB22" s="1048" t="s">
        <v>29</v>
      </c>
      <c r="AC22" s="1048"/>
      <c r="AD22" s="977"/>
      <c r="AE22" s="1261"/>
      <c r="AF22" s="1262"/>
      <c r="AG22" s="1262"/>
      <c r="AH22" s="434"/>
      <c r="AI22" s="998">
        <f>COUNTIF($D22:AH22,"D")</f>
        <v>3</v>
      </c>
      <c r="AJ22" s="999">
        <f t="shared" si="4"/>
        <v>0</v>
      </c>
      <c r="AK22" s="999">
        <f t="shared" si="5"/>
        <v>0</v>
      </c>
      <c r="AL22" s="999">
        <f t="shared" si="6"/>
        <v>0</v>
      </c>
      <c r="AM22" s="999">
        <f t="shared" si="7"/>
        <v>0</v>
      </c>
      <c r="AN22" s="999">
        <f t="shared" si="8"/>
        <v>2</v>
      </c>
      <c r="AO22" s="999">
        <f t="shared" si="9"/>
        <v>0</v>
      </c>
      <c r="AP22" s="999">
        <f t="shared" si="10"/>
        <v>0</v>
      </c>
      <c r="AQ22" s="999">
        <f t="shared" si="11"/>
        <v>0</v>
      </c>
      <c r="AR22" s="999">
        <f t="shared" si="12"/>
        <v>0</v>
      </c>
      <c r="AS22" s="999">
        <f t="shared" si="13"/>
        <v>0</v>
      </c>
      <c r="AT22" s="999">
        <f t="shared" si="14"/>
        <v>0</v>
      </c>
      <c r="AU22" s="999">
        <f t="shared" si="15"/>
        <v>0</v>
      </c>
      <c r="AV22" s="999">
        <f t="shared" si="16"/>
        <v>0</v>
      </c>
      <c r="AW22" s="999">
        <f t="shared" si="17"/>
        <v>0</v>
      </c>
      <c r="AX22" s="999">
        <f t="shared" si="18"/>
        <v>0</v>
      </c>
      <c r="AY22" s="999">
        <f t="shared" si="19"/>
        <v>0</v>
      </c>
      <c r="AZ22" s="999">
        <f t="shared" si="20"/>
        <v>0</v>
      </c>
      <c r="BA22" s="181">
        <f t="shared" si="43"/>
        <v>3</v>
      </c>
      <c r="BB22" s="343"/>
      <c r="BC22" s="1002">
        <f t="shared" si="44"/>
        <v>1.5</v>
      </c>
      <c r="BD22" s="342"/>
      <c r="BE22" s="339"/>
      <c r="BF22" s="175">
        <f t="shared" si="45"/>
        <v>0</v>
      </c>
      <c r="BG22" s="176">
        <f t="shared" si="46"/>
        <v>0</v>
      </c>
      <c r="BH22" s="177">
        <f t="shared" si="47"/>
        <v>0</v>
      </c>
      <c r="BI22" s="178">
        <f t="shared" si="48"/>
        <v>0</v>
      </c>
      <c r="BJ22" s="179">
        <f t="shared" si="49"/>
        <v>0</v>
      </c>
      <c r="BK22" s="180">
        <f t="shared" si="24"/>
        <v>0</v>
      </c>
      <c r="BL22" s="180">
        <f t="shared" si="25"/>
        <v>0</v>
      </c>
      <c r="BM22" s="180">
        <f t="shared" si="26"/>
        <v>0</v>
      </c>
      <c r="BN22" s="180">
        <f t="shared" si="27"/>
        <v>0</v>
      </c>
      <c r="BO22" s="180">
        <f t="shared" si="28"/>
        <v>0</v>
      </c>
      <c r="BP22" s="181">
        <f t="shared" si="29"/>
        <v>0</v>
      </c>
      <c r="BQ22" s="379">
        <f t="shared" si="50"/>
        <v>0</v>
      </c>
      <c r="BR22" s="179">
        <f t="shared" si="51"/>
        <v>0</v>
      </c>
      <c r="BS22" s="180">
        <f t="shared" si="30"/>
        <v>2</v>
      </c>
      <c r="BT22" s="181">
        <f t="shared" si="31"/>
        <v>0</v>
      </c>
      <c r="BU22" s="182">
        <f t="shared" si="52"/>
        <v>1</v>
      </c>
      <c r="BV22" s="175">
        <f t="shared" si="32"/>
        <v>0</v>
      </c>
      <c r="BW22" s="176">
        <f t="shared" si="53"/>
        <v>0</v>
      </c>
      <c r="BX22" s="193">
        <f t="shared" si="54"/>
        <v>0</v>
      </c>
      <c r="BY22" s="194">
        <f t="shared" si="55"/>
        <v>0</v>
      </c>
      <c r="BZ22" s="179">
        <f t="shared" si="36"/>
        <v>0</v>
      </c>
      <c r="CA22" s="180">
        <f t="shared" si="37"/>
        <v>0</v>
      </c>
      <c r="CB22" s="180">
        <f t="shared" si="38"/>
        <v>0</v>
      </c>
      <c r="CC22" s="180">
        <f t="shared" si="39"/>
        <v>0</v>
      </c>
      <c r="CD22" s="180">
        <f t="shared" si="40"/>
        <v>0</v>
      </c>
      <c r="CE22" s="180">
        <f t="shared" si="41"/>
        <v>0</v>
      </c>
      <c r="CF22" s="181">
        <f t="shared" si="42"/>
        <v>0</v>
      </c>
      <c r="CG22" s="195">
        <f t="shared" si="56"/>
        <v>0</v>
      </c>
      <c r="CH22" s="183"/>
      <c r="CI22" s="184"/>
      <c r="CJ22" s="184"/>
      <c r="CK22" s="174">
        <f t="shared" si="57"/>
        <v>0</v>
      </c>
      <c r="CL22" s="356"/>
      <c r="CM22" s="355"/>
      <c r="CN22" s="1274">
        <v>1</v>
      </c>
      <c r="CO22" s="424">
        <v>12</v>
      </c>
    </row>
    <row r="23" spans="1:93" s="34" customFormat="1" ht="20.100000000000001" customHeight="1" thickBot="1" x14ac:dyDescent="0.25">
      <c r="A23" s="132" t="s">
        <v>78</v>
      </c>
      <c r="B23" s="570" t="s">
        <v>106</v>
      </c>
      <c r="C23" s="19" t="s">
        <v>3</v>
      </c>
      <c r="D23" s="1337" t="s">
        <v>37</v>
      </c>
      <c r="E23" s="413" t="s">
        <v>37</v>
      </c>
      <c r="F23" s="413"/>
      <c r="G23" s="429"/>
      <c r="H23" s="434" t="s">
        <v>37</v>
      </c>
      <c r="I23" s="412" t="s">
        <v>37</v>
      </c>
      <c r="J23" s="412" t="s">
        <v>37</v>
      </c>
      <c r="K23" s="412" t="s">
        <v>37</v>
      </c>
      <c r="L23" s="412" t="s">
        <v>37</v>
      </c>
      <c r="M23" s="1268"/>
      <c r="N23" s="1269"/>
      <c r="O23" s="434" t="s">
        <v>37</v>
      </c>
      <c r="P23" s="412" t="s">
        <v>37</v>
      </c>
      <c r="Q23" s="413" t="s">
        <v>37</v>
      </c>
      <c r="R23" s="1341" t="s">
        <v>37</v>
      </c>
      <c r="S23" s="1306" t="s">
        <v>37</v>
      </c>
      <c r="T23" s="412" t="s">
        <v>37</v>
      </c>
      <c r="U23" s="412" t="s">
        <v>37</v>
      </c>
      <c r="V23" s="412"/>
      <c r="W23" s="429"/>
      <c r="X23" s="434" t="s">
        <v>37</v>
      </c>
      <c r="Y23" s="412" t="s">
        <v>37</v>
      </c>
      <c r="Z23" s="412" t="s">
        <v>37</v>
      </c>
      <c r="AA23" s="412" t="s">
        <v>37</v>
      </c>
      <c r="AB23" s="412" t="s">
        <v>37</v>
      </c>
      <c r="AC23" s="412"/>
      <c r="AD23" s="464"/>
      <c r="AE23" s="363" t="s">
        <v>37</v>
      </c>
      <c r="AF23" s="423" t="s">
        <v>37</v>
      </c>
      <c r="AG23" s="423" t="s">
        <v>37</v>
      </c>
      <c r="AH23" s="955"/>
      <c r="AI23" s="998">
        <f>COUNTIF($D23:AH23,"D")</f>
        <v>0</v>
      </c>
      <c r="AJ23" s="999">
        <f t="shared" si="4"/>
        <v>0</v>
      </c>
      <c r="AK23" s="999">
        <f t="shared" si="5"/>
        <v>0</v>
      </c>
      <c r="AL23" s="999">
        <f t="shared" si="6"/>
        <v>0</v>
      </c>
      <c r="AM23" s="999">
        <f t="shared" si="7"/>
        <v>0</v>
      </c>
      <c r="AN23" s="999">
        <f t="shared" si="8"/>
        <v>0</v>
      </c>
      <c r="AO23" s="999">
        <f t="shared" si="9"/>
        <v>0</v>
      </c>
      <c r="AP23" s="999">
        <f t="shared" si="10"/>
        <v>0</v>
      </c>
      <c r="AQ23" s="999">
        <f t="shared" si="11"/>
        <v>0</v>
      </c>
      <c r="AR23" s="999">
        <f t="shared" si="12"/>
        <v>0</v>
      </c>
      <c r="AS23" s="999">
        <f t="shared" si="13"/>
        <v>0</v>
      </c>
      <c r="AT23" s="999">
        <f t="shared" si="14"/>
        <v>0</v>
      </c>
      <c r="AU23" s="999">
        <f t="shared" si="15"/>
        <v>0</v>
      </c>
      <c r="AV23" s="999">
        <f t="shared" si="16"/>
        <v>22</v>
      </c>
      <c r="AW23" s="999">
        <f t="shared" si="17"/>
        <v>0</v>
      </c>
      <c r="AX23" s="999">
        <f t="shared" si="18"/>
        <v>0</v>
      </c>
      <c r="AY23" s="999">
        <f t="shared" si="19"/>
        <v>0</v>
      </c>
      <c r="AZ23" s="999">
        <f t="shared" si="20"/>
        <v>0</v>
      </c>
      <c r="BA23" s="181">
        <f t="shared" si="43"/>
        <v>22</v>
      </c>
      <c r="BB23" s="343"/>
      <c r="BC23" s="1002">
        <f t="shared" si="44"/>
        <v>11</v>
      </c>
      <c r="BD23" s="342"/>
      <c r="BE23" s="339"/>
      <c r="BF23" s="175">
        <f t="shared" si="45"/>
        <v>0</v>
      </c>
      <c r="BG23" s="176">
        <f t="shared" si="46"/>
        <v>0</v>
      </c>
      <c r="BH23" s="177">
        <f t="shared" si="47"/>
        <v>0</v>
      </c>
      <c r="BI23" s="178">
        <f t="shared" si="48"/>
        <v>0</v>
      </c>
      <c r="BJ23" s="179">
        <f t="shared" si="49"/>
        <v>0</v>
      </c>
      <c r="BK23" s="180">
        <f t="shared" si="24"/>
        <v>0</v>
      </c>
      <c r="BL23" s="180">
        <f t="shared" si="25"/>
        <v>0</v>
      </c>
      <c r="BM23" s="180">
        <f t="shared" si="26"/>
        <v>0</v>
      </c>
      <c r="BN23" s="180">
        <f t="shared" si="27"/>
        <v>0</v>
      </c>
      <c r="BO23" s="180">
        <f t="shared" si="28"/>
        <v>0</v>
      </c>
      <c r="BP23" s="181">
        <f t="shared" si="29"/>
        <v>0</v>
      </c>
      <c r="BQ23" s="379">
        <f t="shared" si="50"/>
        <v>0</v>
      </c>
      <c r="BR23" s="179">
        <f t="shared" si="51"/>
        <v>0</v>
      </c>
      <c r="BS23" s="180">
        <f t="shared" si="30"/>
        <v>0</v>
      </c>
      <c r="BT23" s="181">
        <f t="shared" si="31"/>
        <v>0</v>
      </c>
      <c r="BU23" s="182">
        <f t="shared" si="52"/>
        <v>0</v>
      </c>
      <c r="BV23" s="175">
        <f t="shared" si="32"/>
        <v>0</v>
      </c>
      <c r="BW23" s="176">
        <f t="shared" si="53"/>
        <v>0</v>
      </c>
      <c r="BX23" s="193">
        <f t="shared" si="54"/>
        <v>0</v>
      </c>
      <c r="BY23" s="194">
        <f t="shared" si="55"/>
        <v>0</v>
      </c>
      <c r="BZ23" s="179">
        <f t="shared" si="36"/>
        <v>0</v>
      </c>
      <c r="CA23" s="180">
        <f t="shared" si="37"/>
        <v>0</v>
      </c>
      <c r="CB23" s="180">
        <f t="shared" si="38"/>
        <v>0</v>
      </c>
      <c r="CC23" s="180">
        <f t="shared" si="39"/>
        <v>0</v>
      </c>
      <c r="CD23" s="180">
        <f t="shared" si="40"/>
        <v>0</v>
      </c>
      <c r="CE23" s="180">
        <f t="shared" si="41"/>
        <v>0</v>
      </c>
      <c r="CF23" s="181">
        <f t="shared" si="42"/>
        <v>0</v>
      </c>
      <c r="CG23" s="195">
        <f t="shared" si="56"/>
        <v>0</v>
      </c>
      <c r="CH23" s="183"/>
      <c r="CI23" s="184"/>
      <c r="CJ23" s="184"/>
      <c r="CK23" s="174">
        <f t="shared" si="57"/>
        <v>0</v>
      </c>
      <c r="CL23" s="356"/>
      <c r="CM23" s="355"/>
      <c r="CN23" s="1274">
        <v>3</v>
      </c>
      <c r="CO23" s="424">
        <v>36</v>
      </c>
    </row>
    <row r="24" spans="1:93" s="34" customFormat="1" ht="20.100000000000001" customHeight="1" thickBot="1" x14ac:dyDescent="0.25">
      <c r="A24" s="127" t="s">
        <v>80</v>
      </c>
      <c r="B24" s="570" t="s">
        <v>112</v>
      </c>
      <c r="C24" s="19" t="s">
        <v>3</v>
      </c>
      <c r="D24" s="1337" t="s">
        <v>30</v>
      </c>
      <c r="E24" s="475"/>
      <c r="F24" s="475" t="s">
        <v>50</v>
      </c>
      <c r="G24" s="429" t="s">
        <v>24</v>
      </c>
      <c r="H24" s="434" t="s">
        <v>25</v>
      </c>
      <c r="I24" s="432"/>
      <c r="J24" s="432"/>
      <c r="K24" s="412" t="s">
        <v>24</v>
      </c>
      <c r="L24" s="412" t="s">
        <v>24</v>
      </c>
      <c r="M24" s="427"/>
      <c r="N24" s="480"/>
      <c r="O24" s="434" t="s">
        <v>24</v>
      </c>
      <c r="P24" s="412" t="s">
        <v>25</v>
      </c>
      <c r="Q24" s="475"/>
      <c r="R24" s="1342"/>
      <c r="S24" s="1307"/>
      <c r="T24" s="475"/>
      <c r="U24" s="412" t="s">
        <v>30</v>
      </c>
      <c r="V24" s="412" t="s">
        <v>28</v>
      </c>
      <c r="W24" s="441"/>
      <c r="X24" s="476"/>
      <c r="Y24" s="412" t="s">
        <v>24</v>
      </c>
      <c r="Z24" s="421" t="s">
        <v>58</v>
      </c>
      <c r="AA24" s="426"/>
      <c r="AB24" s="475"/>
      <c r="AC24" s="412" t="s">
        <v>24</v>
      </c>
      <c r="AD24" s="429" t="s">
        <v>25</v>
      </c>
      <c r="AE24" s="476" t="s">
        <v>57</v>
      </c>
      <c r="AF24" s="432"/>
      <c r="AG24" s="412" t="s">
        <v>24</v>
      </c>
      <c r="AH24" s="433"/>
      <c r="AI24" s="998">
        <f>COUNTIF($D24:AH24,"D")</f>
        <v>7</v>
      </c>
      <c r="AJ24" s="999">
        <f t="shared" si="4"/>
        <v>3</v>
      </c>
      <c r="AK24" s="999">
        <f t="shared" si="5"/>
        <v>0</v>
      </c>
      <c r="AL24" s="999">
        <f t="shared" si="6"/>
        <v>0</v>
      </c>
      <c r="AM24" s="999">
        <f t="shared" si="7"/>
        <v>1</v>
      </c>
      <c r="AN24" s="999">
        <f t="shared" si="8"/>
        <v>0</v>
      </c>
      <c r="AO24" s="999">
        <f t="shared" si="9"/>
        <v>2</v>
      </c>
      <c r="AP24" s="999">
        <f t="shared" si="10"/>
        <v>0</v>
      </c>
      <c r="AQ24" s="999">
        <f t="shared" si="11"/>
        <v>0</v>
      </c>
      <c r="AR24" s="999">
        <f t="shared" si="12"/>
        <v>0</v>
      </c>
      <c r="AS24" s="999">
        <f t="shared" si="13"/>
        <v>0</v>
      </c>
      <c r="AT24" s="999">
        <f t="shared" si="14"/>
        <v>0</v>
      </c>
      <c r="AU24" s="999">
        <f t="shared" si="15"/>
        <v>0</v>
      </c>
      <c r="AV24" s="999">
        <f t="shared" si="16"/>
        <v>0</v>
      </c>
      <c r="AW24" s="999">
        <f t="shared" si="17"/>
        <v>0</v>
      </c>
      <c r="AX24" s="999">
        <f t="shared" si="18"/>
        <v>0</v>
      </c>
      <c r="AY24" s="999">
        <f t="shared" si="19"/>
        <v>0</v>
      </c>
      <c r="AZ24" s="999">
        <f t="shared" si="20"/>
        <v>0</v>
      </c>
      <c r="BA24" s="181">
        <f t="shared" si="43"/>
        <v>10</v>
      </c>
      <c r="BB24" s="343"/>
      <c r="BC24" s="1002">
        <f t="shared" si="44"/>
        <v>6.166666666666667</v>
      </c>
      <c r="BD24" s="342"/>
      <c r="BE24" s="339"/>
      <c r="BF24" s="175">
        <f t="shared" si="45"/>
        <v>1</v>
      </c>
      <c r="BG24" s="176">
        <f t="shared" si="46"/>
        <v>0.5</v>
      </c>
      <c r="BH24" s="177">
        <f t="shared" si="47"/>
        <v>4.1666666666666664E-2</v>
      </c>
      <c r="BI24" s="178">
        <f t="shared" si="48"/>
        <v>0.45833333333333331</v>
      </c>
      <c r="BJ24" s="179">
        <f t="shared" si="49"/>
        <v>0</v>
      </c>
      <c r="BK24" s="180">
        <f t="shared" si="24"/>
        <v>0</v>
      </c>
      <c r="BL24" s="180">
        <f t="shared" si="25"/>
        <v>1</v>
      </c>
      <c r="BM24" s="180">
        <f t="shared" si="26"/>
        <v>0</v>
      </c>
      <c r="BN24" s="180">
        <f t="shared" si="27"/>
        <v>0</v>
      </c>
      <c r="BO24" s="180">
        <f t="shared" si="28"/>
        <v>0</v>
      </c>
      <c r="BP24" s="181">
        <f t="shared" si="29"/>
        <v>0</v>
      </c>
      <c r="BQ24" s="379">
        <f t="shared" si="50"/>
        <v>0.5</v>
      </c>
      <c r="BR24" s="179">
        <f t="shared" si="51"/>
        <v>1</v>
      </c>
      <c r="BS24" s="180">
        <f t="shared" si="30"/>
        <v>0</v>
      </c>
      <c r="BT24" s="181">
        <f t="shared" si="31"/>
        <v>2</v>
      </c>
      <c r="BU24" s="182">
        <f t="shared" si="52"/>
        <v>0.66666666666666663</v>
      </c>
      <c r="BV24" s="175">
        <f t="shared" si="32"/>
        <v>0</v>
      </c>
      <c r="BW24" s="176">
        <f t="shared" si="53"/>
        <v>0</v>
      </c>
      <c r="BX24" s="193">
        <f t="shared" si="54"/>
        <v>0</v>
      </c>
      <c r="BY24" s="194">
        <f t="shared" si="55"/>
        <v>0</v>
      </c>
      <c r="BZ24" s="179">
        <f t="shared" si="36"/>
        <v>0</v>
      </c>
      <c r="CA24" s="180">
        <f t="shared" si="37"/>
        <v>0</v>
      </c>
      <c r="CB24" s="180">
        <f t="shared" si="38"/>
        <v>0</v>
      </c>
      <c r="CC24" s="180">
        <f t="shared" si="39"/>
        <v>0</v>
      </c>
      <c r="CD24" s="180">
        <f t="shared" si="40"/>
        <v>0</v>
      </c>
      <c r="CE24" s="180">
        <f t="shared" si="41"/>
        <v>0</v>
      </c>
      <c r="CF24" s="181">
        <f t="shared" si="42"/>
        <v>0</v>
      </c>
      <c r="CG24" s="195">
        <f t="shared" si="56"/>
        <v>0</v>
      </c>
      <c r="CH24" s="183"/>
      <c r="CI24" s="184"/>
      <c r="CJ24" s="184"/>
      <c r="CK24" s="174">
        <f t="shared" si="57"/>
        <v>1</v>
      </c>
      <c r="CL24" s="356"/>
      <c r="CM24" s="355"/>
      <c r="CN24" s="1274">
        <v>5</v>
      </c>
      <c r="CO24" s="424">
        <v>60</v>
      </c>
    </row>
    <row r="25" spans="1:93" s="34" customFormat="1" ht="20.100000000000001" customHeight="1" thickBot="1" x14ac:dyDescent="0.25">
      <c r="A25" s="132" t="s">
        <v>82</v>
      </c>
      <c r="B25" s="1213" t="s">
        <v>291</v>
      </c>
      <c r="C25" s="19" t="s">
        <v>3</v>
      </c>
      <c r="D25" s="1337" t="s">
        <v>358</v>
      </c>
      <c r="E25" s="413" t="s">
        <v>350</v>
      </c>
      <c r="F25" s="413" t="s">
        <v>351</v>
      </c>
      <c r="G25" s="429" t="s">
        <v>32</v>
      </c>
      <c r="H25" s="434" t="s">
        <v>32</v>
      </c>
      <c r="I25" s="412" t="s">
        <v>32</v>
      </c>
      <c r="J25" s="412" t="s">
        <v>32</v>
      </c>
      <c r="K25" s="409" t="s">
        <v>27</v>
      </c>
      <c r="L25" s="409" t="s">
        <v>25</v>
      </c>
      <c r="M25" s="1295" t="s">
        <v>240</v>
      </c>
      <c r="N25" s="477"/>
      <c r="O25" s="433" t="s">
        <v>24</v>
      </c>
      <c r="P25" s="409" t="s">
        <v>25</v>
      </c>
      <c r="Q25" s="471"/>
      <c r="R25" s="1331"/>
      <c r="S25" s="1309" t="s">
        <v>27</v>
      </c>
      <c r="T25" s="475"/>
      <c r="U25" s="412" t="s">
        <v>30</v>
      </c>
      <c r="V25" s="412" t="s">
        <v>28</v>
      </c>
      <c r="W25" s="441" t="s">
        <v>49</v>
      </c>
      <c r="X25" s="476"/>
      <c r="Y25" s="412" t="s">
        <v>24</v>
      </c>
      <c r="Z25" s="412" t="s">
        <v>25</v>
      </c>
      <c r="AA25" s="475"/>
      <c r="AB25" s="475"/>
      <c r="AC25" s="412" t="s">
        <v>24</v>
      </c>
      <c r="AD25" s="429" t="s">
        <v>25</v>
      </c>
      <c r="AE25" s="476"/>
      <c r="AF25" s="432"/>
      <c r="AG25" s="412" t="s">
        <v>32</v>
      </c>
      <c r="AH25" s="433"/>
      <c r="AI25" s="998">
        <f>COUNTIF($D25:AH25,"D")</f>
        <v>3</v>
      </c>
      <c r="AJ25" s="999">
        <f t="shared" si="4"/>
        <v>4</v>
      </c>
      <c r="AK25" s="999">
        <f t="shared" si="5"/>
        <v>0</v>
      </c>
      <c r="AL25" s="999">
        <f t="shared" si="6"/>
        <v>2</v>
      </c>
      <c r="AM25" s="999">
        <f t="shared" si="7"/>
        <v>1</v>
      </c>
      <c r="AN25" s="999">
        <f t="shared" si="8"/>
        <v>0</v>
      </c>
      <c r="AO25" s="999">
        <f t="shared" si="9"/>
        <v>1</v>
      </c>
      <c r="AP25" s="999">
        <f t="shared" si="10"/>
        <v>0</v>
      </c>
      <c r="AQ25" s="999">
        <f t="shared" si="11"/>
        <v>5</v>
      </c>
      <c r="AR25" s="999">
        <f t="shared" si="12"/>
        <v>0</v>
      </c>
      <c r="AS25" s="999">
        <f t="shared" si="13"/>
        <v>0</v>
      </c>
      <c r="AT25" s="999">
        <f t="shared" si="14"/>
        <v>0</v>
      </c>
      <c r="AU25" s="999">
        <f t="shared" si="15"/>
        <v>0</v>
      </c>
      <c r="AV25" s="999">
        <f t="shared" si="16"/>
        <v>0</v>
      </c>
      <c r="AW25" s="999">
        <f t="shared" si="17"/>
        <v>0</v>
      </c>
      <c r="AX25" s="999">
        <f t="shared" si="18"/>
        <v>0</v>
      </c>
      <c r="AY25" s="999">
        <f t="shared" si="19"/>
        <v>0</v>
      </c>
      <c r="AZ25" s="999">
        <f t="shared" si="20"/>
        <v>0</v>
      </c>
      <c r="BA25" s="181">
        <f t="shared" si="43"/>
        <v>14</v>
      </c>
      <c r="BB25" s="343"/>
      <c r="BC25" s="1002">
        <f t="shared" si="44"/>
        <v>5.333333333333333</v>
      </c>
      <c r="BD25" s="342"/>
      <c r="BE25" s="339"/>
      <c r="BF25" s="175">
        <f t="shared" si="45"/>
        <v>0</v>
      </c>
      <c r="BG25" s="176">
        <f t="shared" si="46"/>
        <v>0</v>
      </c>
      <c r="BH25" s="177">
        <f t="shared" si="47"/>
        <v>0</v>
      </c>
      <c r="BI25" s="178">
        <f t="shared" si="48"/>
        <v>0</v>
      </c>
      <c r="BJ25" s="179">
        <f t="shared" si="49"/>
        <v>0</v>
      </c>
      <c r="BK25" s="180">
        <f t="shared" si="24"/>
        <v>1</v>
      </c>
      <c r="BL25" s="180">
        <f t="shared" si="25"/>
        <v>0</v>
      </c>
      <c r="BM25" s="180">
        <f t="shared" si="26"/>
        <v>0</v>
      </c>
      <c r="BN25" s="180">
        <f t="shared" si="27"/>
        <v>0</v>
      </c>
      <c r="BO25" s="180">
        <f t="shared" si="28"/>
        <v>0</v>
      </c>
      <c r="BP25" s="181">
        <f t="shared" si="29"/>
        <v>0</v>
      </c>
      <c r="BQ25" s="1245">
        <f>+(BM25+BL25+BK25+BJ25)*(12/24)+"04:00"</f>
        <v>0.66666666666666663</v>
      </c>
      <c r="BR25" s="179">
        <f t="shared" si="51"/>
        <v>1</v>
      </c>
      <c r="BS25" s="180">
        <f t="shared" si="30"/>
        <v>0</v>
      </c>
      <c r="BT25" s="181">
        <f t="shared" si="31"/>
        <v>1</v>
      </c>
      <c r="BU25" s="182">
        <f t="shared" si="52"/>
        <v>0.5</v>
      </c>
      <c r="BV25" s="175">
        <f t="shared" si="32"/>
        <v>0</v>
      </c>
      <c r="BW25" s="176">
        <f t="shared" si="53"/>
        <v>0</v>
      </c>
      <c r="BX25" s="193">
        <f t="shared" si="54"/>
        <v>0</v>
      </c>
      <c r="BY25" s="194">
        <f t="shared" si="55"/>
        <v>0</v>
      </c>
      <c r="BZ25" s="179">
        <f t="shared" si="36"/>
        <v>0</v>
      </c>
      <c r="CA25" s="180">
        <f t="shared" si="37"/>
        <v>1</v>
      </c>
      <c r="CB25" s="180">
        <f t="shared" si="38"/>
        <v>0</v>
      </c>
      <c r="CC25" s="180">
        <f t="shared" si="39"/>
        <v>0</v>
      </c>
      <c r="CD25" s="180">
        <f t="shared" si="40"/>
        <v>0</v>
      </c>
      <c r="CE25" s="180">
        <f t="shared" si="41"/>
        <v>0</v>
      </c>
      <c r="CF25" s="181">
        <f t="shared" si="42"/>
        <v>0</v>
      </c>
      <c r="CG25" s="1245">
        <v>0.33333333333333331</v>
      </c>
      <c r="CH25" s="183"/>
      <c r="CI25" s="184"/>
      <c r="CJ25" s="184"/>
      <c r="CK25" s="174">
        <f t="shared" si="57"/>
        <v>1</v>
      </c>
      <c r="CL25" s="356"/>
      <c r="CM25" s="355"/>
      <c r="CN25" s="1274">
        <v>9</v>
      </c>
      <c r="CO25" s="851">
        <v>108</v>
      </c>
    </row>
    <row r="26" spans="1:93" s="34" customFormat="1" ht="20.100000000000001" customHeight="1" thickBot="1" x14ac:dyDescent="0.25">
      <c r="A26" s="127" t="s">
        <v>84</v>
      </c>
      <c r="B26" s="570" t="s">
        <v>292</v>
      </c>
      <c r="C26" s="19" t="s">
        <v>3</v>
      </c>
      <c r="D26" s="1154" t="s">
        <v>30</v>
      </c>
      <c r="E26" s="471" t="s">
        <v>57</v>
      </c>
      <c r="F26" s="471"/>
      <c r="G26" s="414" t="s">
        <v>24</v>
      </c>
      <c r="H26" s="433" t="s">
        <v>25</v>
      </c>
      <c r="I26" s="479"/>
      <c r="J26" s="479"/>
      <c r="K26" s="409" t="s">
        <v>24</v>
      </c>
      <c r="L26" s="409" t="s">
        <v>24</v>
      </c>
      <c r="M26" s="1111"/>
      <c r="N26" s="1112"/>
      <c r="O26" s="433" t="s">
        <v>24</v>
      </c>
      <c r="P26" s="409" t="s">
        <v>25</v>
      </c>
      <c r="Q26" s="471"/>
      <c r="R26" s="1331" t="s">
        <v>240</v>
      </c>
      <c r="S26" s="1305"/>
      <c r="T26" s="471"/>
      <c r="U26" s="409" t="s">
        <v>30</v>
      </c>
      <c r="V26" s="409" t="s">
        <v>28</v>
      </c>
      <c r="W26" s="478"/>
      <c r="X26" s="473"/>
      <c r="Y26" s="409" t="s">
        <v>32</v>
      </c>
      <c r="Z26" s="409" t="s">
        <v>32</v>
      </c>
      <c r="AA26" s="471"/>
      <c r="AB26" s="471"/>
      <c r="AC26" s="409" t="s">
        <v>24</v>
      </c>
      <c r="AD26" s="414" t="s">
        <v>24</v>
      </c>
      <c r="AE26" s="473"/>
      <c r="AF26" s="501" t="s">
        <v>48</v>
      </c>
      <c r="AG26" s="409" t="s">
        <v>24</v>
      </c>
      <c r="AH26" s="433"/>
      <c r="AI26" s="998">
        <f>COUNTIF($D26:AH26,"D")</f>
        <v>7</v>
      </c>
      <c r="AJ26" s="999">
        <f t="shared" si="4"/>
        <v>2</v>
      </c>
      <c r="AK26" s="999">
        <f t="shared" si="5"/>
        <v>0</v>
      </c>
      <c r="AL26" s="999">
        <f t="shared" si="6"/>
        <v>0</v>
      </c>
      <c r="AM26" s="999">
        <f t="shared" si="7"/>
        <v>1</v>
      </c>
      <c r="AN26" s="999">
        <f t="shared" si="8"/>
        <v>0</v>
      </c>
      <c r="AO26" s="999">
        <f t="shared" si="9"/>
        <v>2</v>
      </c>
      <c r="AP26" s="999">
        <f t="shared" si="10"/>
        <v>0</v>
      </c>
      <c r="AQ26" s="999">
        <f t="shared" si="11"/>
        <v>2</v>
      </c>
      <c r="AR26" s="999">
        <f t="shared" si="12"/>
        <v>0</v>
      </c>
      <c r="AS26" s="999">
        <f t="shared" si="13"/>
        <v>0</v>
      </c>
      <c r="AT26" s="999">
        <f t="shared" si="14"/>
        <v>0</v>
      </c>
      <c r="AU26" s="999">
        <f t="shared" si="15"/>
        <v>0</v>
      </c>
      <c r="AV26" s="999">
        <f t="shared" si="16"/>
        <v>0</v>
      </c>
      <c r="AW26" s="999">
        <f t="shared" si="17"/>
        <v>0</v>
      </c>
      <c r="AX26" s="999">
        <f t="shared" si="18"/>
        <v>0</v>
      </c>
      <c r="AY26" s="999">
        <f t="shared" si="19"/>
        <v>0</v>
      </c>
      <c r="AZ26" s="999">
        <f t="shared" si="20"/>
        <v>0</v>
      </c>
      <c r="BA26" s="181">
        <f t="shared" si="43"/>
        <v>11</v>
      </c>
      <c r="BB26" s="343"/>
      <c r="BC26" s="1002">
        <f t="shared" si="44"/>
        <v>5.666666666666667</v>
      </c>
      <c r="BD26" s="342"/>
      <c r="BE26" s="339"/>
      <c r="BF26" s="175">
        <f t="shared" si="45"/>
        <v>1</v>
      </c>
      <c r="BG26" s="176">
        <f t="shared" si="46"/>
        <v>0.5</v>
      </c>
      <c r="BH26" s="177">
        <f t="shared" si="47"/>
        <v>4.1666666666666664E-2</v>
      </c>
      <c r="BI26" s="178">
        <f t="shared" si="48"/>
        <v>0.45833333333333331</v>
      </c>
      <c r="BJ26" s="179">
        <f t="shared" si="49"/>
        <v>1</v>
      </c>
      <c r="BK26" s="180">
        <f t="shared" si="24"/>
        <v>0</v>
      </c>
      <c r="BL26" s="180">
        <f t="shared" si="25"/>
        <v>0</v>
      </c>
      <c r="BM26" s="180">
        <f t="shared" si="26"/>
        <v>0</v>
      </c>
      <c r="BN26" s="180">
        <f t="shared" si="27"/>
        <v>0</v>
      </c>
      <c r="BO26" s="180">
        <f t="shared" si="28"/>
        <v>0</v>
      </c>
      <c r="BP26" s="181">
        <f t="shared" si="29"/>
        <v>0</v>
      </c>
      <c r="BQ26" s="1245">
        <f>+(BM26+BL26+BK26+BJ26)*(12/24)+"03:00"</f>
        <v>0.625</v>
      </c>
      <c r="BR26" s="179">
        <f t="shared" si="51"/>
        <v>1</v>
      </c>
      <c r="BS26" s="180">
        <f t="shared" si="30"/>
        <v>0</v>
      </c>
      <c r="BT26" s="181">
        <f t="shared" si="31"/>
        <v>2</v>
      </c>
      <c r="BU26" s="182">
        <f t="shared" si="52"/>
        <v>0.66666666666666663</v>
      </c>
      <c r="BV26" s="175">
        <f t="shared" si="32"/>
        <v>0</v>
      </c>
      <c r="BW26" s="176">
        <f t="shared" si="53"/>
        <v>0</v>
      </c>
      <c r="BX26" s="193">
        <f t="shared" si="54"/>
        <v>0</v>
      </c>
      <c r="BY26" s="194">
        <f t="shared" si="55"/>
        <v>0</v>
      </c>
      <c r="BZ26" s="179">
        <f t="shared" si="36"/>
        <v>0</v>
      </c>
      <c r="CA26" s="180">
        <f t="shared" si="37"/>
        <v>1</v>
      </c>
      <c r="CB26" s="180">
        <f t="shared" si="38"/>
        <v>0</v>
      </c>
      <c r="CC26" s="180">
        <f t="shared" si="39"/>
        <v>0</v>
      </c>
      <c r="CD26" s="180">
        <f t="shared" si="40"/>
        <v>0</v>
      </c>
      <c r="CE26" s="180">
        <f t="shared" si="41"/>
        <v>0</v>
      </c>
      <c r="CF26" s="181">
        <f t="shared" si="42"/>
        <v>0</v>
      </c>
      <c r="CG26" s="1245">
        <v>0.375</v>
      </c>
      <c r="CH26" s="183"/>
      <c r="CI26" s="184"/>
      <c r="CJ26" s="184"/>
      <c r="CK26" s="174">
        <f t="shared" si="57"/>
        <v>1.5</v>
      </c>
      <c r="CL26" s="356"/>
      <c r="CM26" s="355"/>
      <c r="CN26" s="1274">
        <v>9</v>
      </c>
      <c r="CO26" s="851">
        <v>109</v>
      </c>
    </row>
    <row r="27" spans="1:93" ht="20.100000000000001" customHeight="1" thickBot="1" x14ac:dyDescent="0.3">
      <c r="A27" s="132" t="s">
        <v>85</v>
      </c>
      <c r="B27" s="1213" t="s">
        <v>330</v>
      </c>
      <c r="C27" s="19" t="s">
        <v>3</v>
      </c>
      <c r="D27" s="1154" t="s">
        <v>30</v>
      </c>
      <c r="E27" s="1278" t="s">
        <v>361</v>
      </c>
      <c r="F27" s="471"/>
      <c r="G27" s="414" t="s">
        <v>24</v>
      </c>
      <c r="H27" s="433" t="s">
        <v>25</v>
      </c>
      <c r="I27" s="479"/>
      <c r="J27" s="479" t="s">
        <v>374</v>
      </c>
      <c r="K27" s="409" t="s">
        <v>24</v>
      </c>
      <c r="L27" s="409" t="s">
        <v>24</v>
      </c>
      <c r="M27" s="493"/>
      <c r="N27" s="477" t="s">
        <v>241</v>
      </c>
      <c r="O27" s="433" t="s">
        <v>24</v>
      </c>
      <c r="P27" s="409" t="s">
        <v>25</v>
      </c>
      <c r="Q27" s="471"/>
      <c r="R27" s="1331"/>
      <c r="S27" s="1305"/>
      <c r="T27" s="471" t="s">
        <v>50</v>
      </c>
      <c r="U27" s="409" t="s">
        <v>29</v>
      </c>
      <c r="V27" s="409" t="s">
        <v>28</v>
      </c>
      <c r="W27" s="478"/>
      <c r="X27" s="473" t="s">
        <v>48</v>
      </c>
      <c r="Y27" s="409" t="s">
        <v>24</v>
      </c>
      <c r="Z27" s="409" t="s">
        <v>25</v>
      </c>
      <c r="AA27" s="471" t="s">
        <v>49</v>
      </c>
      <c r="AB27" s="471"/>
      <c r="AC27" s="409" t="s">
        <v>27</v>
      </c>
      <c r="AD27" s="414" t="s">
        <v>25</v>
      </c>
      <c r="AE27" s="473"/>
      <c r="AF27" s="479" t="s">
        <v>48</v>
      </c>
      <c r="AG27" s="409" t="s">
        <v>24</v>
      </c>
      <c r="AH27" s="2"/>
      <c r="AI27" s="998">
        <f>COUNTIF($D27:AH27,"D")</f>
        <v>6</v>
      </c>
      <c r="AJ27" s="999">
        <f t="shared" si="4"/>
        <v>4</v>
      </c>
      <c r="AK27" s="999">
        <f t="shared" si="5"/>
        <v>0</v>
      </c>
      <c r="AL27" s="999">
        <f t="shared" si="6"/>
        <v>1</v>
      </c>
      <c r="AM27" s="999">
        <f t="shared" si="7"/>
        <v>1</v>
      </c>
      <c r="AN27" s="999">
        <f t="shared" si="8"/>
        <v>1</v>
      </c>
      <c r="AO27" s="999">
        <f t="shared" si="9"/>
        <v>1</v>
      </c>
      <c r="AP27" s="999">
        <f t="shared" si="10"/>
        <v>0</v>
      </c>
      <c r="AQ27" s="999">
        <f t="shared" si="11"/>
        <v>0</v>
      </c>
      <c r="AR27" s="999">
        <f t="shared" si="12"/>
        <v>0</v>
      </c>
      <c r="AS27" s="999">
        <f t="shared" si="13"/>
        <v>0</v>
      </c>
      <c r="AT27" s="999">
        <f t="shared" si="14"/>
        <v>0</v>
      </c>
      <c r="AU27" s="999">
        <f t="shared" si="15"/>
        <v>0</v>
      </c>
      <c r="AV27" s="999">
        <f t="shared" si="16"/>
        <v>0</v>
      </c>
      <c r="AW27" s="999">
        <f t="shared" si="17"/>
        <v>0</v>
      </c>
      <c r="AX27" s="999">
        <f t="shared" si="18"/>
        <v>0</v>
      </c>
      <c r="AY27" s="999">
        <f t="shared" si="19"/>
        <v>0</v>
      </c>
      <c r="AZ27" s="999">
        <f t="shared" si="20"/>
        <v>0</v>
      </c>
      <c r="BA27" s="181">
        <f t="shared" si="43"/>
        <v>11</v>
      </c>
      <c r="BB27" s="343"/>
      <c r="BC27" s="1002">
        <f t="shared" si="44"/>
        <v>6.333333333333333</v>
      </c>
      <c r="BD27" s="342"/>
      <c r="BE27" s="339"/>
      <c r="BF27" s="175">
        <f t="shared" si="45"/>
        <v>0</v>
      </c>
      <c r="BG27" s="845">
        <v>0.16666666666666666</v>
      </c>
      <c r="BH27" s="846">
        <v>4.1666666666666664E-2</v>
      </c>
      <c r="BI27" s="847">
        <f t="shared" si="48"/>
        <v>0.125</v>
      </c>
      <c r="BJ27" s="179">
        <f t="shared" si="49"/>
        <v>2</v>
      </c>
      <c r="BK27" s="180">
        <f t="shared" si="24"/>
        <v>1</v>
      </c>
      <c r="BL27" s="180">
        <f t="shared" si="25"/>
        <v>1</v>
      </c>
      <c r="BM27" s="180">
        <f t="shared" si="26"/>
        <v>0</v>
      </c>
      <c r="BN27" s="180">
        <f t="shared" si="27"/>
        <v>0</v>
      </c>
      <c r="BO27" s="180">
        <f t="shared" si="28"/>
        <v>0</v>
      </c>
      <c r="BP27" s="181">
        <f t="shared" si="29"/>
        <v>0</v>
      </c>
      <c r="BQ27" s="379">
        <f t="shared" si="50"/>
        <v>2</v>
      </c>
      <c r="BR27" s="179">
        <f t="shared" si="51"/>
        <v>1</v>
      </c>
      <c r="BS27" s="180">
        <f t="shared" si="30"/>
        <v>1</v>
      </c>
      <c r="BT27" s="181">
        <f t="shared" si="31"/>
        <v>1</v>
      </c>
      <c r="BU27" s="182">
        <f t="shared" si="52"/>
        <v>0.99999999999999989</v>
      </c>
      <c r="BV27" s="175">
        <f t="shared" si="32"/>
        <v>2</v>
      </c>
      <c r="BW27" s="845">
        <v>0.83333333333333337</v>
      </c>
      <c r="BX27" s="846">
        <v>4.1666666666666664E-2</v>
      </c>
      <c r="BY27" s="847">
        <v>0.79166666666666663</v>
      </c>
      <c r="BZ27" s="179">
        <f t="shared" si="36"/>
        <v>0</v>
      </c>
      <c r="CA27" s="180">
        <f t="shared" si="37"/>
        <v>0</v>
      </c>
      <c r="CB27" s="180">
        <f t="shared" si="38"/>
        <v>1</v>
      </c>
      <c r="CC27" s="180">
        <f t="shared" si="39"/>
        <v>0</v>
      </c>
      <c r="CD27" s="180">
        <f t="shared" si="40"/>
        <v>0</v>
      </c>
      <c r="CE27" s="180">
        <f t="shared" si="41"/>
        <v>0</v>
      </c>
      <c r="CF27" s="181">
        <f t="shared" si="42"/>
        <v>0</v>
      </c>
      <c r="CG27" s="195">
        <f t="shared" si="56"/>
        <v>0.5</v>
      </c>
      <c r="CH27" s="183"/>
      <c r="CI27" s="184"/>
      <c r="CJ27" s="184"/>
      <c r="CK27" s="174">
        <f t="shared" si="57"/>
        <v>3.5</v>
      </c>
      <c r="CL27" s="227"/>
      <c r="CM27" s="354"/>
      <c r="CN27" s="1274">
        <v>11</v>
      </c>
      <c r="CO27" s="851">
        <v>132</v>
      </c>
    </row>
    <row r="28" spans="1:93" ht="20.100000000000001" customHeight="1" thickBot="1" x14ac:dyDescent="0.3">
      <c r="A28" s="127" t="s">
        <v>87</v>
      </c>
      <c r="B28" s="570" t="s">
        <v>331</v>
      </c>
      <c r="C28" s="19" t="s">
        <v>3</v>
      </c>
      <c r="D28" s="1154" t="s">
        <v>30</v>
      </c>
      <c r="E28" s="471" t="s">
        <v>57</v>
      </c>
      <c r="F28" s="471"/>
      <c r="G28" s="414" t="s">
        <v>27</v>
      </c>
      <c r="H28" s="433" t="s">
        <v>25</v>
      </c>
      <c r="I28" s="479"/>
      <c r="J28" s="479" t="s">
        <v>26</v>
      </c>
      <c r="K28" s="409" t="s">
        <v>24</v>
      </c>
      <c r="L28" s="409" t="s">
        <v>24</v>
      </c>
      <c r="M28" s="493" t="s">
        <v>48</v>
      </c>
      <c r="N28" s="916" t="s">
        <v>50</v>
      </c>
      <c r="O28" s="433" t="s">
        <v>24</v>
      </c>
      <c r="P28" s="409" t="s">
        <v>25</v>
      </c>
      <c r="Q28" s="471"/>
      <c r="R28" s="1331" t="s">
        <v>27</v>
      </c>
      <c r="S28" s="1305"/>
      <c r="T28" s="471" t="s">
        <v>50</v>
      </c>
      <c r="U28" s="409" t="s">
        <v>30</v>
      </c>
      <c r="V28" s="409" t="s">
        <v>28</v>
      </c>
      <c r="W28" s="478"/>
      <c r="X28" s="473"/>
      <c r="Y28" s="409" t="s">
        <v>24</v>
      </c>
      <c r="Z28" s="409" t="s">
        <v>25</v>
      </c>
      <c r="AA28" s="471"/>
      <c r="AB28" s="471"/>
      <c r="AC28" s="409" t="s">
        <v>24</v>
      </c>
      <c r="AD28" s="414" t="s">
        <v>25</v>
      </c>
      <c r="AE28" s="473"/>
      <c r="AF28" s="479"/>
      <c r="AG28" s="409" t="s">
        <v>24</v>
      </c>
      <c r="AH28" s="433"/>
      <c r="AI28" s="998">
        <f>COUNTIF($D28:AH28,"D")</f>
        <v>6</v>
      </c>
      <c r="AJ28" s="999">
        <f t="shared" si="4"/>
        <v>4</v>
      </c>
      <c r="AK28" s="999">
        <f t="shared" si="5"/>
        <v>1</v>
      </c>
      <c r="AL28" s="999">
        <f t="shared" si="6"/>
        <v>2</v>
      </c>
      <c r="AM28" s="999">
        <f t="shared" si="7"/>
        <v>1</v>
      </c>
      <c r="AN28" s="999">
        <f t="shared" si="8"/>
        <v>0</v>
      </c>
      <c r="AO28" s="999">
        <f t="shared" si="9"/>
        <v>2</v>
      </c>
      <c r="AP28" s="999">
        <f t="shared" si="10"/>
        <v>0</v>
      </c>
      <c r="AQ28" s="999">
        <f t="shared" si="11"/>
        <v>0</v>
      </c>
      <c r="AR28" s="999">
        <f t="shared" si="12"/>
        <v>0</v>
      </c>
      <c r="AS28" s="999">
        <f t="shared" si="13"/>
        <v>0</v>
      </c>
      <c r="AT28" s="999">
        <f t="shared" si="14"/>
        <v>0</v>
      </c>
      <c r="AU28" s="999">
        <f t="shared" si="15"/>
        <v>0</v>
      </c>
      <c r="AV28" s="999">
        <f t="shared" si="16"/>
        <v>0</v>
      </c>
      <c r="AW28" s="999">
        <f t="shared" si="17"/>
        <v>0</v>
      </c>
      <c r="AX28" s="999">
        <f t="shared" si="18"/>
        <v>0</v>
      </c>
      <c r="AY28" s="999">
        <f t="shared" si="19"/>
        <v>0</v>
      </c>
      <c r="AZ28" s="999">
        <f t="shared" si="20"/>
        <v>0</v>
      </c>
      <c r="BA28" s="181">
        <f t="shared" si="43"/>
        <v>13</v>
      </c>
      <c r="BB28" s="343"/>
      <c r="BC28" s="1002">
        <f t="shared" si="44"/>
        <v>7.666666666666667</v>
      </c>
      <c r="BD28" s="342"/>
      <c r="BE28" s="339"/>
      <c r="BF28" s="175">
        <f t="shared" si="45"/>
        <v>1</v>
      </c>
      <c r="BG28" s="176">
        <f t="shared" si="46"/>
        <v>0.5</v>
      </c>
      <c r="BH28" s="177">
        <f t="shared" si="47"/>
        <v>4.1666666666666664E-2</v>
      </c>
      <c r="BI28" s="178">
        <f t="shared" si="48"/>
        <v>0.45833333333333331</v>
      </c>
      <c r="BJ28" s="179">
        <f t="shared" si="49"/>
        <v>1</v>
      </c>
      <c r="BK28" s="180">
        <f t="shared" si="24"/>
        <v>0</v>
      </c>
      <c r="BL28" s="180">
        <f t="shared" si="25"/>
        <v>2</v>
      </c>
      <c r="BM28" s="180">
        <f t="shared" si="26"/>
        <v>0</v>
      </c>
      <c r="BN28" s="180">
        <f t="shared" si="27"/>
        <v>0</v>
      </c>
      <c r="BO28" s="180">
        <f t="shared" si="28"/>
        <v>0</v>
      </c>
      <c r="BP28" s="181">
        <f t="shared" si="29"/>
        <v>0</v>
      </c>
      <c r="BQ28" s="379">
        <f t="shared" si="50"/>
        <v>1.5</v>
      </c>
      <c r="BR28" s="179">
        <f t="shared" si="51"/>
        <v>1</v>
      </c>
      <c r="BS28" s="180">
        <f t="shared" si="30"/>
        <v>0</v>
      </c>
      <c r="BT28" s="181">
        <f t="shared" si="31"/>
        <v>2</v>
      </c>
      <c r="BU28" s="182">
        <f t="shared" si="52"/>
        <v>0.66666666666666663</v>
      </c>
      <c r="BV28" s="175">
        <f t="shared" si="32"/>
        <v>0</v>
      </c>
      <c r="BW28" s="176">
        <f t="shared" si="53"/>
        <v>0</v>
      </c>
      <c r="BX28" s="193">
        <f t="shared" si="54"/>
        <v>0</v>
      </c>
      <c r="BY28" s="194">
        <f t="shared" si="55"/>
        <v>0</v>
      </c>
      <c r="BZ28" s="179">
        <f t="shared" si="36"/>
        <v>0</v>
      </c>
      <c r="CA28" s="180">
        <f t="shared" si="37"/>
        <v>0</v>
      </c>
      <c r="CB28" s="180">
        <f t="shared" si="38"/>
        <v>0</v>
      </c>
      <c r="CC28" s="180">
        <f t="shared" si="39"/>
        <v>0</v>
      </c>
      <c r="CD28" s="180">
        <f t="shared" si="40"/>
        <v>0</v>
      </c>
      <c r="CE28" s="180">
        <f t="shared" si="41"/>
        <v>0</v>
      </c>
      <c r="CF28" s="181">
        <f t="shared" si="42"/>
        <v>0</v>
      </c>
      <c r="CG28" s="195">
        <f t="shared" si="56"/>
        <v>0</v>
      </c>
      <c r="CH28" s="183"/>
      <c r="CI28" s="184"/>
      <c r="CJ28" s="184"/>
      <c r="CK28" s="174">
        <f t="shared" si="57"/>
        <v>2</v>
      </c>
      <c r="CL28" s="227"/>
      <c r="CM28" s="354"/>
      <c r="CN28" s="1274">
        <v>8</v>
      </c>
      <c r="CO28" s="424">
        <v>96</v>
      </c>
    </row>
    <row r="29" spans="1:93" ht="20.100000000000001" customHeight="1" thickBot="1" x14ac:dyDescent="0.3">
      <c r="A29" s="59" t="s">
        <v>21</v>
      </c>
      <c r="B29" s="59" t="s">
        <v>22</v>
      </c>
      <c r="C29" s="222" t="s">
        <v>23</v>
      </c>
      <c r="D29" s="1343">
        <v>1</v>
      </c>
      <c r="E29" s="262">
        <v>2</v>
      </c>
      <c r="F29" s="262">
        <v>3</v>
      </c>
      <c r="G29" s="597">
        <v>4</v>
      </c>
      <c r="H29" s="305">
        <v>5</v>
      </c>
      <c r="I29" s="262">
        <v>6</v>
      </c>
      <c r="J29" s="262">
        <v>7</v>
      </c>
      <c r="K29" s="261">
        <v>8</v>
      </c>
      <c r="L29" s="262">
        <v>9</v>
      </c>
      <c r="M29" s="262">
        <v>10</v>
      </c>
      <c r="N29" s="596">
        <v>11</v>
      </c>
      <c r="O29" s="305">
        <v>12</v>
      </c>
      <c r="P29" s="262">
        <v>13</v>
      </c>
      <c r="Q29" s="262">
        <v>14</v>
      </c>
      <c r="R29" s="1344">
        <v>15</v>
      </c>
      <c r="S29" s="1310">
        <v>16</v>
      </c>
      <c r="T29" s="262">
        <v>17</v>
      </c>
      <c r="U29" s="261">
        <v>18</v>
      </c>
      <c r="V29" s="262">
        <v>19</v>
      </c>
      <c r="W29" s="1051">
        <v>20</v>
      </c>
      <c r="X29" s="305">
        <v>21</v>
      </c>
      <c r="Y29" s="262">
        <v>22</v>
      </c>
      <c r="Z29" s="262">
        <v>23</v>
      </c>
      <c r="AA29" s="262">
        <v>24</v>
      </c>
      <c r="AB29" s="1052">
        <v>25</v>
      </c>
      <c r="AC29" s="261">
        <v>26</v>
      </c>
      <c r="AD29" s="596">
        <v>27</v>
      </c>
      <c r="AE29" s="305">
        <v>28</v>
      </c>
      <c r="AF29" s="262">
        <v>29</v>
      </c>
      <c r="AG29" s="262">
        <v>30</v>
      </c>
      <c r="AH29" s="305"/>
      <c r="AI29" s="998">
        <f>COUNTIF($D29:AH29,"D")</f>
        <v>0</v>
      </c>
      <c r="AJ29" s="999">
        <f t="shared" si="4"/>
        <v>0</v>
      </c>
      <c r="AK29" s="999">
        <f t="shared" si="5"/>
        <v>0</v>
      </c>
      <c r="AL29" s="999">
        <f t="shared" si="6"/>
        <v>0</v>
      </c>
      <c r="AM29" s="999">
        <f t="shared" si="7"/>
        <v>0</v>
      </c>
      <c r="AN29" s="999">
        <f t="shared" si="8"/>
        <v>0</v>
      </c>
      <c r="AO29" s="999">
        <f t="shared" si="9"/>
        <v>0</v>
      </c>
      <c r="AP29" s="999">
        <f t="shared" si="10"/>
        <v>0</v>
      </c>
      <c r="AQ29" s="999">
        <f t="shared" si="11"/>
        <v>0</v>
      </c>
      <c r="AR29" s="999">
        <f t="shared" si="12"/>
        <v>0</v>
      </c>
      <c r="AS29" s="999">
        <f t="shared" si="13"/>
        <v>0</v>
      </c>
      <c r="AT29" s="999">
        <f t="shared" si="14"/>
        <v>0</v>
      </c>
      <c r="AU29" s="999">
        <f t="shared" si="15"/>
        <v>0</v>
      </c>
      <c r="AV29" s="999">
        <f t="shared" si="16"/>
        <v>0</v>
      </c>
      <c r="AW29" s="999">
        <f t="shared" si="17"/>
        <v>0</v>
      </c>
      <c r="AX29" s="999">
        <f t="shared" si="18"/>
        <v>0</v>
      </c>
      <c r="AY29" s="999">
        <f t="shared" si="19"/>
        <v>0</v>
      </c>
      <c r="AZ29" s="999">
        <f t="shared" si="20"/>
        <v>0</v>
      </c>
      <c r="BA29" s="181">
        <f t="shared" si="43"/>
        <v>0</v>
      </c>
      <c r="BB29" s="343"/>
      <c r="BC29" s="1002">
        <f t="shared" si="44"/>
        <v>0</v>
      </c>
      <c r="BD29" s="342"/>
      <c r="BE29" s="339"/>
      <c r="BF29" s="175">
        <f t="shared" si="45"/>
        <v>0</v>
      </c>
      <c r="BG29" s="176">
        <f t="shared" si="46"/>
        <v>0</v>
      </c>
      <c r="BH29" s="177">
        <f t="shared" si="47"/>
        <v>0</v>
      </c>
      <c r="BI29" s="178">
        <f t="shared" si="48"/>
        <v>0</v>
      </c>
      <c r="BJ29" s="179">
        <f t="shared" si="49"/>
        <v>0</v>
      </c>
      <c r="BK29" s="180">
        <f t="shared" si="24"/>
        <v>0</v>
      </c>
      <c r="BL29" s="180">
        <f t="shared" si="25"/>
        <v>0</v>
      </c>
      <c r="BM29" s="180">
        <f t="shared" si="26"/>
        <v>0</v>
      </c>
      <c r="BN29" s="180">
        <f t="shared" si="27"/>
        <v>0</v>
      </c>
      <c r="BO29" s="180">
        <f t="shared" si="28"/>
        <v>0</v>
      </c>
      <c r="BP29" s="181">
        <f t="shared" si="29"/>
        <v>0</v>
      </c>
      <c r="BQ29" s="379">
        <f t="shared" si="50"/>
        <v>0</v>
      </c>
      <c r="BR29" s="179">
        <f t="shared" si="51"/>
        <v>0</v>
      </c>
      <c r="BS29" s="180">
        <f t="shared" si="30"/>
        <v>0</v>
      </c>
      <c r="BT29" s="181">
        <f t="shared" si="31"/>
        <v>0</v>
      </c>
      <c r="BU29" s="182">
        <f t="shared" si="52"/>
        <v>0</v>
      </c>
      <c r="BV29" s="175">
        <f t="shared" si="32"/>
        <v>0</v>
      </c>
      <c r="BW29" s="176">
        <f t="shared" si="53"/>
        <v>0</v>
      </c>
      <c r="BX29" s="193">
        <f t="shared" si="54"/>
        <v>0</v>
      </c>
      <c r="BY29" s="194">
        <f t="shared" si="55"/>
        <v>0</v>
      </c>
      <c r="BZ29" s="179">
        <f t="shared" si="36"/>
        <v>0</v>
      </c>
      <c r="CA29" s="180">
        <f t="shared" si="37"/>
        <v>0</v>
      </c>
      <c r="CB29" s="180">
        <f t="shared" si="38"/>
        <v>0</v>
      </c>
      <c r="CC29" s="180">
        <f t="shared" si="39"/>
        <v>0</v>
      </c>
      <c r="CD29" s="180">
        <f t="shared" si="40"/>
        <v>0</v>
      </c>
      <c r="CE29" s="180">
        <f t="shared" si="41"/>
        <v>0</v>
      </c>
      <c r="CF29" s="181">
        <f t="shared" si="42"/>
        <v>0</v>
      </c>
      <c r="CG29" s="195">
        <f t="shared" si="56"/>
        <v>0</v>
      </c>
      <c r="CH29" s="183"/>
      <c r="CI29" s="184"/>
      <c r="CJ29" s="184"/>
      <c r="CK29" s="174">
        <f t="shared" si="57"/>
        <v>0</v>
      </c>
      <c r="CL29" s="227"/>
      <c r="CM29" s="354"/>
      <c r="CN29" s="1274">
        <v>0</v>
      </c>
      <c r="CO29" s="424"/>
    </row>
    <row r="30" spans="1:93" ht="20.100000000000001" customHeight="1" thickBot="1" x14ac:dyDescent="0.3">
      <c r="A30" s="385" t="s">
        <v>90</v>
      </c>
      <c r="B30" s="1110" t="s">
        <v>56</v>
      </c>
      <c r="C30" s="621" t="s">
        <v>1</v>
      </c>
      <c r="D30" s="1345" t="s">
        <v>358</v>
      </c>
      <c r="E30" s="1117" t="s">
        <v>32</v>
      </c>
      <c r="F30" s="408" t="s">
        <v>350</v>
      </c>
      <c r="G30" s="465" t="s">
        <v>351</v>
      </c>
      <c r="H30" s="1118" t="s">
        <v>32</v>
      </c>
      <c r="I30" s="1117" t="s">
        <v>32</v>
      </c>
      <c r="J30" s="1117" t="s">
        <v>350</v>
      </c>
      <c r="K30" s="1117" t="s">
        <v>351</v>
      </c>
      <c r="L30" s="1117" t="s">
        <v>32</v>
      </c>
      <c r="M30" s="1117" t="s">
        <v>32</v>
      </c>
      <c r="N30" s="1296" t="s">
        <v>240</v>
      </c>
      <c r="O30" s="1118"/>
      <c r="P30" s="1117" t="s">
        <v>32</v>
      </c>
      <c r="Q30" s="1117" t="s">
        <v>32</v>
      </c>
      <c r="R30" s="1346" t="s">
        <v>350</v>
      </c>
      <c r="S30" s="1311" t="s">
        <v>25</v>
      </c>
      <c r="T30" s="488" t="s">
        <v>49</v>
      </c>
      <c r="U30" s="488"/>
      <c r="V30" s="452" t="s">
        <v>24</v>
      </c>
      <c r="W30" s="453" t="s">
        <v>30</v>
      </c>
      <c r="X30" s="1267" t="s">
        <v>361</v>
      </c>
      <c r="Y30" s="628"/>
      <c r="Z30" s="452" t="s">
        <v>24</v>
      </c>
      <c r="AA30" s="452" t="s">
        <v>28</v>
      </c>
      <c r="AB30" s="488"/>
      <c r="AC30" s="488"/>
      <c r="AD30" s="453" t="s">
        <v>24</v>
      </c>
      <c r="AE30" s="451" t="s">
        <v>25</v>
      </c>
      <c r="AF30" s="628"/>
      <c r="AG30" s="628"/>
      <c r="AH30" s="433"/>
      <c r="AI30" s="998">
        <f>COUNTIF($D30:AH30,"D")</f>
        <v>3</v>
      </c>
      <c r="AJ30" s="999">
        <f t="shared" si="4"/>
        <v>2</v>
      </c>
      <c r="AK30" s="999">
        <f t="shared" si="5"/>
        <v>0</v>
      </c>
      <c r="AL30" s="999">
        <f t="shared" si="6"/>
        <v>0</v>
      </c>
      <c r="AM30" s="999">
        <f t="shared" si="7"/>
        <v>1</v>
      </c>
      <c r="AN30" s="999">
        <f t="shared" si="8"/>
        <v>0</v>
      </c>
      <c r="AO30" s="999">
        <f t="shared" si="9"/>
        <v>1</v>
      </c>
      <c r="AP30" s="999">
        <f t="shared" si="10"/>
        <v>0</v>
      </c>
      <c r="AQ30" s="999">
        <f t="shared" si="11"/>
        <v>7</v>
      </c>
      <c r="AR30" s="999">
        <f t="shared" si="12"/>
        <v>0</v>
      </c>
      <c r="AS30" s="999">
        <f t="shared" si="13"/>
        <v>0</v>
      </c>
      <c r="AT30" s="999">
        <f t="shared" si="14"/>
        <v>0</v>
      </c>
      <c r="AU30" s="999">
        <f t="shared" si="15"/>
        <v>0</v>
      </c>
      <c r="AV30" s="999">
        <f t="shared" si="16"/>
        <v>0</v>
      </c>
      <c r="AW30" s="999">
        <f t="shared" si="17"/>
        <v>0</v>
      </c>
      <c r="AX30" s="999">
        <f t="shared" si="18"/>
        <v>0</v>
      </c>
      <c r="AY30" s="999">
        <f t="shared" si="19"/>
        <v>0</v>
      </c>
      <c r="AZ30" s="999">
        <f t="shared" si="20"/>
        <v>0</v>
      </c>
      <c r="BA30" s="181">
        <f t="shared" si="43"/>
        <v>12</v>
      </c>
      <c r="BB30" s="343"/>
      <c r="BC30" s="1002">
        <f t="shared" si="44"/>
        <v>3.3333333333333335</v>
      </c>
      <c r="BD30" s="342"/>
      <c r="BE30" s="339"/>
      <c r="BF30" s="175">
        <f t="shared" si="45"/>
        <v>0</v>
      </c>
      <c r="BG30" s="845">
        <v>0.16666666666666666</v>
      </c>
      <c r="BH30" s="846">
        <v>4.1666666666666664E-2</v>
      </c>
      <c r="BI30" s="847">
        <f t="shared" si="48"/>
        <v>0.125</v>
      </c>
      <c r="BJ30" s="179">
        <f t="shared" si="49"/>
        <v>0</v>
      </c>
      <c r="BK30" s="180">
        <f t="shared" si="24"/>
        <v>1</v>
      </c>
      <c r="BL30" s="180">
        <f t="shared" si="25"/>
        <v>0</v>
      </c>
      <c r="BM30" s="180">
        <f t="shared" si="26"/>
        <v>0</v>
      </c>
      <c r="BN30" s="180">
        <f t="shared" si="27"/>
        <v>0</v>
      </c>
      <c r="BO30" s="180">
        <f t="shared" si="28"/>
        <v>0</v>
      </c>
      <c r="BP30" s="181">
        <f t="shared" si="29"/>
        <v>0</v>
      </c>
      <c r="BQ30" s="379">
        <f t="shared" si="50"/>
        <v>0.5</v>
      </c>
      <c r="BR30" s="179">
        <f t="shared" si="51"/>
        <v>1</v>
      </c>
      <c r="BS30" s="180">
        <f t="shared" si="30"/>
        <v>0</v>
      </c>
      <c r="BT30" s="181">
        <f t="shared" si="31"/>
        <v>1</v>
      </c>
      <c r="BU30" s="182">
        <f t="shared" si="52"/>
        <v>0.5</v>
      </c>
      <c r="BV30" s="175">
        <f t="shared" si="32"/>
        <v>1</v>
      </c>
      <c r="BW30" s="845">
        <v>0.33333333333333331</v>
      </c>
      <c r="BX30" s="846">
        <v>0</v>
      </c>
      <c r="BY30" s="847">
        <f t="shared" si="55"/>
        <v>0.33333333333333331</v>
      </c>
      <c r="BZ30" s="179">
        <f t="shared" si="36"/>
        <v>0</v>
      </c>
      <c r="CA30" s="180">
        <f t="shared" si="37"/>
        <v>1</v>
      </c>
      <c r="CB30" s="180">
        <f t="shared" si="38"/>
        <v>0</v>
      </c>
      <c r="CC30" s="180">
        <f t="shared" si="39"/>
        <v>0</v>
      </c>
      <c r="CD30" s="180">
        <f t="shared" si="40"/>
        <v>0</v>
      </c>
      <c r="CE30" s="180">
        <f t="shared" si="41"/>
        <v>0</v>
      </c>
      <c r="CF30" s="181">
        <f t="shared" si="42"/>
        <v>0</v>
      </c>
      <c r="CG30" s="195">
        <f t="shared" si="56"/>
        <v>0.5</v>
      </c>
      <c r="CH30" s="183"/>
      <c r="CI30" s="184"/>
      <c r="CJ30" s="184"/>
      <c r="CK30" s="174">
        <f t="shared" si="57"/>
        <v>1.5</v>
      </c>
      <c r="CL30" s="227"/>
      <c r="CM30" s="354"/>
      <c r="CN30" s="1274">
        <v>9</v>
      </c>
      <c r="CO30" s="851">
        <v>124</v>
      </c>
    </row>
    <row r="31" spans="1:93" s="1699" customFormat="1" ht="20.100000000000001" customHeight="1" thickBot="1" x14ac:dyDescent="0.3">
      <c r="A31" s="1380" t="s">
        <v>298</v>
      </c>
      <c r="B31" s="572" t="s">
        <v>91</v>
      </c>
      <c r="C31" s="622" t="s">
        <v>92</v>
      </c>
      <c r="D31" s="1154"/>
      <c r="E31" s="409"/>
      <c r="F31" s="493"/>
      <c r="G31" s="477"/>
      <c r="H31" s="433"/>
      <c r="I31" s="409"/>
      <c r="J31" s="471"/>
      <c r="K31" s="471"/>
      <c r="L31" s="409"/>
      <c r="M31" s="409"/>
      <c r="N31" s="478"/>
      <c r="O31" s="473"/>
      <c r="P31" s="409" t="s">
        <v>24</v>
      </c>
      <c r="Q31" s="409" t="s">
        <v>25</v>
      </c>
      <c r="R31" s="1331"/>
      <c r="S31" s="1312"/>
      <c r="T31" s="1055"/>
      <c r="U31" s="664"/>
      <c r="V31" s="447"/>
      <c r="W31" s="448"/>
      <c r="X31" s="632"/>
      <c r="Y31" s="486"/>
      <c r="Z31" s="447"/>
      <c r="AA31" s="447"/>
      <c r="AB31" s="664"/>
      <c r="AC31" s="664"/>
      <c r="AD31" s="448"/>
      <c r="AE31" s="446"/>
      <c r="AF31" s="486"/>
      <c r="AG31" s="633"/>
      <c r="AH31" s="433"/>
      <c r="AI31" s="998">
        <f>COUNTIF($D31:AH31,"D")</f>
        <v>1</v>
      </c>
      <c r="AJ31" s="999">
        <f t="shared" si="4"/>
        <v>1</v>
      </c>
      <c r="AK31" s="999">
        <f t="shared" si="5"/>
        <v>0</v>
      </c>
      <c r="AL31" s="999">
        <f t="shared" si="6"/>
        <v>0</v>
      </c>
      <c r="AM31" s="999">
        <f t="shared" si="7"/>
        <v>0</v>
      </c>
      <c r="AN31" s="999">
        <f t="shared" si="8"/>
        <v>0</v>
      </c>
      <c r="AO31" s="999">
        <f t="shared" si="9"/>
        <v>0</v>
      </c>
      <c r="AP31" s="999">
        <f t="shared" si="10"/>
        <v>0</v>
      </c>
      <c r="AQ31" s="999">
        <f t="shared" si="11"/>
        <v>0</v>
      </c>
      <c r="AR31" s="999">
        <f t="shared" si="12"/>
        <v>0</v>
      </c>
      <c r="AS31" s="999">
        <f t="shared" si="13"/>
        <v>0</v>
      </c>
      <c r="AT31" s="999">
        <f t="shared" si="14"/>
        <v>0</v>
      </c>
      <c r="AU31" s="999">
        <f t="shared" si="15"/>
        <v>0</v>
      </c>
      <c r="AV31" s="999">
        <f t="shared" si="16"/>
        <v>0</v>
      </c>
      <c r="AW31" s="999">
        <f t="shared" si="17"/>
        <v>0</v>
      </c>
      <c r="AX31" s="999">
        <f t="shared" si="18"/>
        <v>0</v>
      </c>
      <c r="AY31" s="999">
        <f t="shared" si="19"/>
        <v>0</v>
      </c>
      <c r="AZ31" s="999">
        <f t="shared" si="20"/>
        <v>0</v>
      </c>
      <c r="BA31" s="181">
        <f t="shared" si="43"/>
        <v>2</v>
      </c>
      <c r="BB31" s="343"/>
      <c r="BC31" s="1002">
        <f t="shared" si="44"/>
        <v>1</v>
      </c>
      <c r="BD31" s="1700">
        <v>1</v>
      </c>
      <c r="BE31" s="339"/>
      <c r="BF31" s="175">
        <f t="shared" si="45"/>
        <v>0</v>
      </c>
      <c r="BG31" s="176">
        <f t="shared" si="46"/>
        <v>0</v>
      </c>
      <c r="BH31" s="177">
        <f t="shared" si="47"/>
        <v>0</v>
      </c>
      <c r="BI31" s="178">
        <f t="shared" si="48"/>
        <v>0</v>
      </c>
      <c r="BJ31" s="179">
        <f t="shared" si="49"/>
        <v>0</v>
      </c>
      <c r="BK31" s="180">
        <f t="shared" si="24"/>
        <v>0</v>
      </c>
      <c r="BL31" s="180">
        <f t="shared" si="25"/>
        <v>0</v>
      </c>
      <c r="BM31" s="180">
        <f t="shared" si="26"/>
        <v>0</v>
      </c>
      <c r="BN31" s="180">
        <f t="shared" si="27"/>
        <v>0</v>
      </c>
      <c r="BO31" s="180">
        <f t="shared" si="28"/>
        <v>0</v>
      </c>
      <c r="BP31" s="181">
        <f t="shared" si="29"/>
        <v>0</v>
      </c>
      <c r="BQ31" s="379">
        <f t="shared" si="50"/>
        <v>0</v>
      </c>
      <c r="BR31" s="179">
        <f t="shared" si="51"/>
        <v>0</v>
      </c>
      <c r="BS31" s="180">
        <f t="shared" si="30"/>
        <v>0</v>
      </c>
      <c r="BT31" s="181">
        <f t="shared" si="31"/>
        <v>0</v>
      </c>
      <c r="BU31" s="182">
        <f t="shared" si="52"/>
        <v>0</v>
      </c>
      <c r="BV31" s="175">
        <f t="shared" si="32"/>
        <v>0</v>
      </c>
      <c r="BW31" s="176">
        <f t="shared" si="53"/>
        <v>0</v>
      </c>
      <c r="BX31" s="193">
        <f t="shared" si="54"/>
        <v>0</v>
      </c>
      <c r="BY31" s="194">
        <f t="shared" si="55"/>
        <v>0</v>
      </c>
      <c r="BZ31" s="179">
        <f t="shared" si="36"/>
        <v>0</v>
      </c>
      <c r="CA31" s="180">
        <f t="shared" si="37"/>
        <v>0</v>
      </c>
      <c r="CB31" s="180">
        <f t="shared" si="38"/>
        <v>0</v>
      </c>
      <c r="CC31" s="180">
        <f t="shared" si="39"/>
        <v>0</v>
      </c>
      <c r="CD31" s="180">
        <f t="shared" si="40"/>
        <v>0</v>
      </c>
      <c r="CE31" s="180">
        <f t="shared" si="41"/>
        <v>0</v>
      </c>
      <c r="CF31" s="181">
        <f t="shared" si="42"/>
        <v>0</v>
      </c>
      <c r="CG31" s="195">
        <f t="shared" si="56"/>
        <v>0</v>
      </c>
      <c r="CH31" s="183"/>
      <c r="CI31" s="184"/>
      <c r="CJ31" s="184"/>
      <c r="CK31" s="174">
        <f t="shared" si="57"/>
        <v>0</v>
      </c>
      <c r="CL31" s="1697"/>
      <c r="CM31" s="1698"/>
      <c r="CN31" s="1274">
        <v>6</v>
      </c>
      <c r="CO31" s="424">
        <v>72</v>
      </c>
    </row>
    <row r="32" spans="1:93" ht="20.100000000000001" customHeight="1" thickBot="1" x14ac:dyDescent="0.3">
      <c r="A32" s="386" t="s">
        <v>95</v>
      </c>
      <c r="B32" s="1110" t="s">
        <v>96</v>
      </c>
      <c r="C32" s="378" t="s">
        <v>2</v>
      </c>
      <c r="D32" s="1154" t="s">
        <v>29</v>
      </c>
      <c r="E32" s="409" t="s">
        <v>24</v>
      </c>
      <c r="F32" s="493"/>
      <c r="G32" s="1281" t="s">
        <v>241</v>
      </c>
      <c r="H32" s="433" t="s">
        <v>24</v>
      </c>
      <c r="I32" s="409" t="s">
        <v>31</v>
      </c>
      <c r="J32" s="471"/>
      <c r="K32" s="471" t="s">
        <v>26</v>
      </c>
      <c r="L32" s="409" t="s">
        <v>26</v>
      </c>
      <c r="M32" s="409" t="s">
        <v>24</v>
      </c>
      <c r="N32" s="478"/>
      <c r="O32" s="473" t="s">
        <v>26</v>
      </c>
      <c r="P32" s="409" t="s">
        <v>31</v>
      </c>
      <c r="Q32" s="409" t="s">
        <v>26</v>
      </c>
      <c r="R32" s="1331"/>
      <c r="S32" s="1313" t="s">
        <v>26</v>
      </c>
      <c r="T32" s="490"/>
      <c r="U32" s="490"/>
      <c r="V32" s="454" t="s">
        <v>24</v>
      </c>
      <c r="W32" s="455" t="s">
        <v>29</v>
      </c>
      <c r="X32" s="494"/>
      <c r="Y32" s="492"/>
      <c r="Z32" s="454" t="s">
        <v>31</v>
      </c>
      <c r="AA32" s="454" t="s">
        <v>28</v>
      </c>
      <c r="AB32" s="490"/>
      <c r="AC32" s="490" t="s">
        <v>26</v>
      </c>
      <c r="AD32" s="455" t="s">
        <v>24</v>
      </c>
      <c r="AE32" s="466" t="s">
        <v>31</v>
      </c>
      <c r="AF32" s="492" t="s">
        <v>61</v>
      </c>
      <c r="AG32" s="492"/>
      <c r="AH32" s="440"/>
      <c r="AI32" s="998">
        <f>COUNTIF($D32:AH32,"D")</f>
        <v>5</v>
      </c>
      <c r="AJ32" s="999">
        <f t="shared" si="4"/>
        <v>0</v>
      </c>
      <c r="AK32" s="999">
        <f t="shared" si="5"/>
        <v>6</v>
      </c>
      <c r="AL32" s="999">
        <f t="shared" si="6"/>
        <v>0</v>
      </c>
      <c r="AM32" s="999">
        <f t="shared" si="7"/>
        <v>1</v>
      </c>
      <c r="AN32" s="999">
        <f t="shared" si="8"/>
        <v>2</v>
      </c>
      <c r="AO32" s="999">
        <f t="shared" si="9"/>
        <v>0</v>
      </c>
      <c r="AP32" s="999">
        <f t="shared" si="10"/>
        <v>4</v>
      </c>
      <c r="AQ32" s="999">
        <f t="shared" si="11"/>
        <v>0</v>
      </c>
      <c r="AR32" s="999">
        <f t="shared" si="12"/>
        <v>0</v>
      </c>
      <c r="AS32" s="999">
        <f t="shared" si="13"/>
        <v>0</v>
      </c>
      <c r="AT32" s="999">
        <f t="shared" si="14"/>
        <v>0</v>
      </c>
      <c r="AU32" s="999">
        <f t="shared" si="15"/>
        <v>0</v>
      </c>
      <c r="AV32" s="999">
        <f t="shared" si="16"/>
        <v>0</v>
      </c>
      <c r="AW32" s="999">
        <f t="shared" si="17"/>
        <v>0</v>
      </c>
      <c r="AX32" s="999">
        <f t="shared" si="18"/>
        <v>0</v>
      </c>
      <c r="AY32" s="999">
        <f t="shared" si="19"/>
        <v>0</v>
      </c>
      <c r="AZ32" s="999">
        <f t="shared" si="20"/>
        <v>0</v>
      </c>
      <c r="BA32" s="181">
        <f t="shared" si="43"/>
        <v>11</v>
      </c>
      <c r="BB32" s="343"/>
      <c r="BC32" s="1002">
        <f t="shared" si="44"/>
        <v>6</v>
      </c>
      <c r="BD32" s="342"/>
      <c r="BE32" s="339"/>
      <c r="BF32" s="175">
        <f t="shared" si="45"/>
        <v>1</v>
      </c>
      <c r="BG32" s="176">
        <f t="shared" si="46"/>
        <v>0.5</v>
      </c>
      <c r="BH32" s="177">
        <f t="shared" si="47"/>
        <v>4.1666666666666664E-2</v>
      </c>
      <c r="BI32" s="178">
        <f t="shared" si="48"/>
        <v>0.45833333333333331</v>
      </c>
      <c r="BJ32" s="179">
        <f t="shared" si="49"/>
        <v>0</v>
      </c>
      <c r="BK32" s="180">
        <f t="shared" si="24"/>
        <v>0</v>
      </c>
      <c r="BL32" s="180">
        <f t="shared" si="25"/>
        <v>0</v>
      </c>
      <c r="BM32" s="180">
        <f t="shared" si="26"/>
        <v>0</v>
      </c>
      <c r="BN32" s="180">
        <f t="shared" si="27"/>
        <v>0</v>
      </c>
      <c r="BO32" s="180">
        <f t="shared" si="28"/>
        <v>0</v>
      </c>
      <c r="BP32" s="181">
        <f t="shared" si="29"/>
        <v>0</v>
      </c>
      <c r="BQ32" s="1245">
        <f>+(BM32+BL32+BK32+BJ32)*(12/24)+"04:00"</f>
        <v>0.16666666666666666</v>
      </c>
      <c r="BR32" s="179">
        <f t="shared" si="51"/>
        <v>1</v>
      </c>
      <c r="BS32" s="180">
        <f t="shared" si="30"/>
        <v>2</v>
      </c>
      <c r="BT32" s="181">
        <f t="shared" si="31"/>
        <v>0</v>
      </c>
      <c r="BU32" s="182">
        <f t="shared" si="52"/>
        <v>1.3333333333333333</v>
      </c>
      <c r="BV32" s="175">
        <f t="shared" si="32"/>
        <v>0</v>
      </c>
      <c r="BW32" s="176">
        <f t="shared" si="53"/>
        <v>0</v>
      </c>
      <c r="BX32" s="193">
        <f t="shared" si="54"/>
        <v>0</v>
      </c>
      <c r="BY32" s="194">
        <f t="shared" si="55"/>
        <v>0</v>
      </c>
      <c r="BZ32" s="179">
        <f t="shared" si="36"/>
        <v>0</v>
      </c>
      <c r="CA32" s="180">
        <f t="shared" si="37"/>
        <v>0</v>
      </c>
      <c r="CB32" s="180">
        <f t="shared" si="38"/>
        <v>1</v>
      </c>
      <c r="CC32" s="180">
        <f t="shared" si="39"/>
        <v>0</v>
      </c>
      <c r="CD32" s="180">
        <f t="shared" si="40"/>
        <v>0</v>
      </c>
      <c r="CE32" s="180">
        <f t="shared" si="41"/>
        <v>0</v>
      </c>
      <c r="CF32" s="181">
        <f t="shared" si="42"/>
        <v>0</v>
      </c>
      <c r="CG32" s="1245">
        <v>0.33333333333333331</v>
      </c>
      <c r="CH32" s="183"/>
      <c r="CI32" s="184"/>
      <c r="CJ32" s="184"/>
      <c r="CK32" s="174">
        <f t="shared" si="57"/>
        <v>1</v>
      </c>
      <c r="CL32" s="227"/>
      <c r="CM32" s="354"/>
      <c r="CN32" s="1274">
        <v>9</v>
      </c>
      <c r="CO32" s="851">
        <v>104</v>
      </c>
    </row>
    <row r="33" spans="1:93" ht="20.100000000000001" customHeight="1" thickBot="1" x14ac:dyDescent="0.3">
      <c r="A33" s="573" t="s">
        <v>192</v>
      </c>
      <c r="B33" s="1110" t="s">
        <v>97</v>
      </c>
      <c r="C33" s="24" t="s">
        <v>287</v>
      </c>
      <c r="D33" s="1154" t="s">
        <v>29</v>
      </c>
      <c r="E33" s="409" t="s">
        <v>24</v>
      </c>
      <c r="F33" s="493" t="s">
        <v>240</v>
      </c>
      <c r="G33" s="477"/>
      <c r="H33" s="433" t="s">
        <v>24</v>
      </c>
      <c r="I33" s="409" t="s">
        <v>25</v>
      </c>
      <c r="J33" s="471"/>
      <c r="K33" s="471"/>
      <c r="L33" s="409" t="s">
        <v>25</v>
      </c>
      <c r="M33" s="409" t="s">
        <v>25</v>
      </c>
      <c r="N33" s="478"/>
      <c r="O33" s="473"/>
      <c r="P33" s="409" t="s">
        <v>24</v>
      </c>
      <c r="Q33" s="409" t="s">
        <v>25</v>
      </c>
      <c r="R33" s="1347" t="s">
        <v>240</v>
      </c>
      <c r="S33" s="1135" t="s">
        <v>25</v>
      </c>
      <c r="T33" s="1256" t="s">
        <v>240</v>
      </c>
      <c r="U33" s="471"/>
      <c r="V33" s="409" t="s">
        <v>24</v>
      </c>
      <c r="W33" s="414" t="s">
        <v>29</v>
      </c>
      <c r="X33" s="473"/>
      <c r="Y33" s="479"/>
      <c r="Z33" s="409" t="s">
        <v>24</v>
      </c>
      <c r="AA33" s="409" t="s">
        <v>28</v>
      </c>
      <c r="AB33" s="471"/>
      <c r="AC33" s="471"/>
      <c r="AD33" s="414" t="s">
        <v>24</v>
      </c>
      <c r="AE33" s="433" t="s">
        <v>26</v>
      </c>
      <c r="AF33" s="479" t="s">
        <v>361</v>
      </c>
      <c r="AG33" s="479"/>
      <c r="AH33" s="433"/>
      <c r="AI33" s="998">
        <f>COUNTIF($D33:AH33,"D")</f>
        <v>6</v>
      </c>
      <c r="AJ33" s="999">
        <f t="shared" si="4"/>
        <v>5</v>
      </c>
      <c r="AK33" s="999">
        <f t="shared" si="5"/>
        <v>1</v>
      </c>
      <c r="AL33" s="999">
        <f t="shared" si="6"/>
        <v>0</v>
      </c>
      <c r="AM33" s="999">
        <f t="shared" si="7"/>
        <v>1</v>
      </c>
      <c r="AN33" s="999">
        <f t="shared" si="8"/>
        <v>2</v>
      </c>
      <c r="AO33" s="999">
        <f t="shared" si="9"/>
        <v>0</v>
      </c>
      <c r="AP33" s="999">
        <f t="shared" si="10"/>
        <v>0</v>
      </c>
      <c r="AQ33" s="999">
        <f t="shared" si="11"/>
        <v>0</v>
      </c>
      <c r="AR33" s="999">
        <f t="shared" si="12"/>
        <v>0</v>
      </c>
      <c r="AS33" s="999">
        <f t="shared" si="13"/>
        <v>0</v>
      </c>
      <c r="AT33" s="999">
        <f t="shared" si="14"/>
        <v>0</v>
      </c>
      <c r="AU33" s="999">
        <f t="shared" si="15"/>
        <v>0</v>
      </c>
      <c r="AV33" s="999">
        <f t="shared" si="16"/>
        <v>0</v>
      </c>
      <c r="AW33" s="999">
        <f t="shared" si="17"/>
        <v>0</v>
      </c>
      <c r="AX33" s="999">
        <f t="shared" si="18"/>
        <v>0</v>
      </c>
      <c r="AY33" s="999">
        <f t="shared" si="19"/>
        <v>0</v>
      </c>
      <c r="AZ33" s="999">
        <f t="shared" si="20"/>
        <v>0</v>
      </c>
      <c r="BA33" s="181">
        <f t="shared" si="43"/>
        <v>12</v>
      </c>
      <c r="BB33" s="343"/>
      <c r="BC33" s="1002">
        <f t="shared" si="44"/>
        <v>6.5</v>
      </c>
      <c r="BD33" s="342"/>
      <c r="BE33" s="339"/>
      <c r="BF33" s="175">
        <f t="shared" si="45"/>
        <v>0</v>
      </c>
      <c r="BG33" s="176">
        <f t="shared" si="46"/>
        <v>0</v>
      </c>
      <c r="BH33" s="177">
        <f t="shared" si="47"/>
        <v>0</v>
      </c>
      <c r="BI33" s="178">
        <f t="shared" si="48"/>
        <v>0</v>
      </c>
      <c r="BJ33" s="179">
        <f t="shared" si="49"/>
        <v>0</v>
      </c>
      <c r="BK33" s="180">
        <f t="shared" si="24"/>
        <v>0</v>
      </c>
      <c r="BL33" s="180">
        <f t="shared" si="25"/>
        <v>0</v>
      </c>
      <c r="BM33" s="180">
        <f t="shared" si="26"/>
        <v>0</v>
      </c>
      <c r="BN33" s="180">
        <f t="shared" si="27"/>
        <v>0</v>
      </c>
      <c r="BO33" s="180">
        <f t="shared" si="28"/>
        <v>0</v>
      </c>
      <c r="BP33" s="181">
        <f t="shared" si="29"/>
        <v>0</v>
      </c>
      <c r="BQ33" s="1245">
        <f>+(BM33+BL33+BK33+BJ33)*(12/24)+"04:00"</f>
        <v>0.16666666666666666</v>
      </c>
      <c r="BR33" s="179">
        <f t="shared" si="51"/>
        <v>1</v>
      </c>
      <c r="BS33" s="180">
        <f t="shared" si="30"/>
        <v>2</v>
      </c>
      <c r="BT33" s="181">
        <f t="shared" si="31"/>
        <v>0</v>
      </c>
      <c r="BU33" s="182">
        <f t="shared" si="52"/>
        <v>1.3333333333333333</v>
      </c>
      <c r="BV33" s="175">
        <f t="shared" si="32"/>
        <v>1</v>
      </c>
      <c r="BW33" s="176">
        <f t="shared" si="53"/>
        <v>0.5</v>
      </c>
      <c r="BX33" s="193">
        <f t="shared" si="54"/>
        <v>4.1666666666666664E-2</v>
      </c>
      <c r="BY33" s="194">
        <f t="shared" si="55"/>
        <v>0.45833333333333331</v>
      </c>
      <c r="BZ33" s="179">
        <f t="shared" si="36"/>
        <v>0</v>
      </c>
      <c r="CA33" s="180">
        <f t="shared" si="37"/>
        <v>3</v>
      </c>
      <c r="CB33" s="180">
        <f t="shared" si="38"/>
        <v>0</v>
      </c>
      <c r="CC33" s="180">
        <f t="shared" si="39"/>
        <v>0</v>
      </c>
      <c r="CD33" s="180">
        <f t="shared" si="40"/>
        <v>0</v>
      </c>
      <c r="CE33" s="180">
        <f t="shared" si="41"/>
        <v>0</v>
      </c>
      <c r="CF33" s="181">
        <f t="shared" si="42"/>
        <v>0</v>
      </c>
      <c r="CG33" s="1245">
        <v>1.3333333333333333</v>
      </c>
      <c r="CH33" s="183"/>
      <c r="CI33" s="184"/>
      <c r="CJ33" s="184"/>
      <c r="CK33" s="174">
        <f t="shared" si="57"/>
        <v>2</v>
      </c>
      <c r="CL33" s="227"/>
      <c r="CM33" s="354"/>
      <c r="CN33" s="1274">
        <v>11</v>
      </c>
      <c r="CO33" s="851">
        <v>144</v>
      </c>
    </row>
    <row r="34" spans="1:93" ht="20.100000000000001" customHeight="1" thickBot="1" x14ac:dyDescent="0.3">
      <c r="A34" s="573" t="s">
        <v>235</v>
      </c>
      <c r="B34" s="1110" t="s">
        <v>77</v>
      </c>
      <c r="C34" s="24" t="s">
        <v>287</v>
      </c>
      <c r="D34" s="1154" t="s">
        <v>29</v>
      </c>
      <c r="E34" s="409" t="s">
        <v>24</v>
      </c>
      <c r="F34" s="493"/>
      <c r="G34" s="477"/>
      <c r="H34" s="433" t="s">
        <v>24</v>
      </c>
      <c r="I34" s="409" t="s">
        <v>26</v>
      </c>
      <c r="J34" s="499"/>
      <c r="K34" s="471"/>
      <c r="L34" s="407" t="s">
        <v>25</v>
      </c>
      <c r="M34" s="409" t="s">
        <v>25</v>
      </c>
      <c r="N34" s="478"/>
      <c r="O34" s="473"/>
      <c r="P34" s="409" t="s">
        <v>24</v>
      </c>
      <c r="Q34" s="409" t="s">
        <v>24</v>
      </c>
      <c r="R34" s="1332"/>
      <c r="S34" s="1314" t="s">
        <v>239</v>
      </c>
      <c r="T34" s="471"/>
      <c r="U34" s="471"/>
      <c r="V34" s="87" t="s">
        <v>240</v>
      </c>
      <c r="W34" s="913" t="s">
        <v>240</v>
      </c>
      <c r="X34" s="433"/>
      <c r="Y34" s="409" t="s">
        <v>32</v>
      </c>
      <c r="Z34" s="409" t="s">
        <v>32</v>
      </c>
      <c r="AA34" s="409" t="s">
        <v>32</v>
      </c>
      <c r="AB34" s="499" t="s">
        <v>350</v>
      </c>
      <c r="AC34" s="499" t="s">
        <v>351</v>
      </c>
      <c r="AD34" s="913" t="s">
        <v>25</v>
      </c>
      <c r="AE34" s="433" t="s">
        <v>40</v>
      </c>
      <c r="AF34" s="409" t="s">
        <v>40</v>
      </c>
      <c r="AG34" s="407" t="s">
        <v>239</v>
      </c>
      <c r="AH34" s="433"/>
      <c r="AI34" s="998">
        <f>COUNTIF($D34:AH34,"D")</f>
        <v>4</v>
      </c>
      <c r="AJ34" s="999">
        <f t="shared" si="4"/>
        <v>3</v>
      </c>
      <c r="AK34" s="999">
        <f t="shared" si="5"/>
        <v>1</v>
      </c>
      <c r="AL34" s="999">
        <f t="shared" si="6"/>
        <v>0</v>
      </c>
      <c r="AM34" s="999">
        <f t="shared" si="7"/>
        <v>0</v>
      </c>
      <c r="AN34" s="999">
        <f t="shared" si="8"/>
        <v>1</v>
      </c>
      <c r="AO34" s="999">
        <f t="shared" si="9"/>
        <v>0</v>
      </c>
      <c r="AP34" s="999">
        <f t="shared" si="10"/>
        <v>0</v>
      </c>
      <c r="AQ34" s="999">
        <f t="shared" si="11"/>
        <v>3</v>
      </c>
      <c r="AR34" s="999">
        <f t="shared" si="12"/>
        <v>0</v>
      </c>
      <c r="AS34" s="999">
        <f t="shared" si="13"/>
        <v>0</v>
      </c>
      <c r="AT34" s="999">
        <f t="shared" si="14"/>
        <v>0</v>
      </c>
      <c r="AU34" s="999">
        <f t="shared" si="15"/>
        <v>0</v>
      </c>
      <c r="AV34" s="999">
        <f t="shared" si="16"/>
        <v>0</v>
      </c>
      <c r="AW34" s="999">
        <f t="shared" si="17"/>
        <v>0</v>
      </c>
      <c r="AX34" s="999">
        <f t="shared" si="18"/>
        <v>0</v>
      </c>
      <c r="AY34" s="999">
        <f t="shared" si="19"/>
        <v>2</v>
      </c>
      <c r="AZ34" s="999">
        <f t="shared" si="20"/>
        <v>0</v>
      </c>
      <c r="BA34" s="181">
        <f t="shared" si="43"/>
        <v>13</v>
      </c>
      <c r="BB34" s="343"/>
      <c r="BC34" s="1002">
        <f t="shared" si="44"/>
        <v>4.666666666666667</v>
      </c>
      <c r="BD34" s="342"/>
      <c r="BE34" s="339"/>
      <c r="BF34" s="175">
        <f t="shared" si="45"/>
        <v>0</v>
      </c>
      <c r="BG34" s="176">
        <f t="shared" si="46"/>
        <v>0</v>
      </c>
      <c r="BH34" s="177">
        <f t="shared" si="47"/>
        <v>0</v>
      </c>
      <c r="BI34" s="178">
        <f t="shared" si="48"/>
        <v>0</v>
      </c>
      <c r="BJ34" s="179">
        <f t="shared" si="49"/>
        <v>0</v>
      </c>
      <c r="BK34" s="180">
        <f t="shared" si="24"/>
        <v>0</v>
      </c>
      <c r="BL34" s="180">
        <f t="shared" si="25"/>
        <v>0</v>
      </c>
      <c r="BM34" s="180">
        <f t="shared" si="26"/>
        <v>0</v>
      </c>
      <c r="BN34" s="180">
        <f t="shared" si="27"/>
        <v>0</v>
      </c>
      <c r="BO34" s="180">
        <f t="shared" si="28"/>
        <v>0</v>
      </c>
      <c r="BP34" s="181">
        <f t="shared" si="29"/>
        <v>0</v>
      </c>
      <c r="BQ34" s="379">
        <f t="shared" si="50"/>
        <v>0</v>
      </c>
      <c r="BR34" s="179">
        <f t="shared" si="51"/>
        <v>0</v>
      </c>
      <c r="BS34" s="180">
        <f t="shared" si="30"/>
        <v>1</v>
      </c>
      <c r="BT34" s="181">
        <f t="shared" si="31"/>
        <v>0</v>
      </c>
      <c r="BU34" s="182">
        <f t="shared" si="52"/>
        <v>0.5</v>
      </c>
      <c r="BV34" s="175">
        <f t="shared" si="32"/>
        <v>0</v>
      </c>
      <c r="BW34" s="176">
        <f t="shared" si="53"/>
        <v>0</v>
      </c>
      <c r="BX34" s="193">
        <f t="shared" si="54"/>
        <v>0</v>
      </c>
      <c r="BY34" s="194">
        <f t="shared" si="55"/>
        <v>0</v>
      </c>
      <c r="BZ34" s="179">
        <f t="shared" si="36"/>
        <v>2</v>
      </c>
      <c r="CA34" s="180">
        <f t="shared" si="37"/>
        <v>2</v>
      </c>
      <c r="CB34" s="180">
        <f t="shared" si="38"/>
        <v>0</v>
      </c>
      <c r="CC34" s="180">
        <f t="shared" si="39"/>
        <v>0</v>
      </c>
      <c r="CD34" s="180">
        <f t="shared" si="40"/>
        <v>0</v>
      </c>
      <c r="CE34" s="180">
        <f t="shared" si="41"/>
        <v>0</v>
      </c>
      <c r="CF34" s="181">
        <f t="shared" si="42"/>
        <v>0</v>
      </c>
      <c r="CG34" s="195">
        <f t="shared" si="56"/>
        <v>2</v>
      </c>
      <c r="CH34" s="183"/>
      <c r="CI34" s="184"/>
      <c r="CJ34" s="184"/>
      <c r="CK34" s="174">
        <f t="shared" si="57"/>
        <v>2</v>
      </c>
      <c r="CL34" s="227"/>
      <c r="CM34" s="354"/>
      <c r="CN34" s="1274">
        <v>10</v>
      </c>
      <c r="CO34" s="424">
        <v>149</v>
      </c>
    </row>
    <row r="35" spans="1:93" ht="20.100000000000001" customHeight="1" thickBot="1" x14ac:dyDescent="0.3">
      <c r="A35" s="573" t="s">
        <v>297</v>
      </c>
      <c r="B35" s="1134" t="s">
        <v>104</v>
      </c>
      <c r="C35" s="24" t="s">
        <v>287</v>
      </c>
      <c r="D35" s="1348" t="s">
        <v>29</v>
      </c>
      <c r="E35" s="452" t="s">
        <v>24</v>
      </c>
      <c r="F35" s="673"/>
      <c r="G35" s="674"/>
      <c r="H35" s="451" t="s">
        <v>27</v>
      </c>
      <c r="I35" s="452" t="s">
        <v>25</v>
      </c>
      <c r="J35" s="488" t="s">
        <v>240</v>
      </c>
      <c r="K35" s="488"/>
      <c r="L35" s="452" t="s">
        <v>25</v>
      </c>
      <c r="M35" s="452" t="s">
        <v>25</v>
      </c>
      <c r="N35" s="491" t="s">
        <v>27</v>
      </c>
      <c r="O35" s="627"/>
      <c r="P35" s="452" t="s">
        <v>24</v>
      </c>
      <c r="Q35" s="452" t="s">
        <v>31</v>
      </c>
      <c r="R35" s="1349" t="s">
        <v>26</v>
      </c>
      <c r="S35" s="1135" t="s">
        <v>25</v>
      </c>
      <c r="T35" s="471"/>
      <c r="U35" s="471" t="s">
        <v>29</v>
      </c>
      <c r="V35" s="409" t="s">
        <v>24</v>
      </c>
      <c r="W35" s="414" t="s">
        <v>30</v>
      </c>
      <c r="X35" s="473"/>
      <c r="Y35" s="501"/>
      <c r="Z35" s="409" t="s">
        <v>24</v>
      </c>
      <c r="AA35" s="409" t="s">
        <v>31</v>
      </c>
      <c r="AB35" s="471"/>
      <c r="AC35" s="471"/>
      <c r="AD35" s="414" t="s">
        <v>25</v>
      </c>
      <c r="AE35" s="433" t="s">
        <v>25</v>
      </c>
      <c r="AF35" s="479" t="s">
        <v>361</v>
      </c>
      <c r="AG35" s="479"/>
      <c r="AH35" s="428"/>
      <c r="AI35" s="998">
        <f>COUNTIF($D35:AH35,"D")</f>
        <v>4</v>
      </c>
      <c r="AJ35" s="999">
        <f t="shared" si="4"/>
        <v>6</v>
      </c>
      <c r="AK35" s="999">
        <f t="shared" si="5"/>
        <v>1</v>
      </c>
      <c r="AL35" s="999">
        <f t="shared" si="6"/>
        <v>2</v>
      </c>
      <c r="AM35" s="999">
        <f t="shared" si="7"/>
        <v>0</v>
      </c>
      <c r="AN35" s="999">
        <f t="shared" si="8"/>
        <v>2</v>
      </c>
      <c r="AO35" s="999">
        <f t="shared" si="9"/>
        <v>1</v>
      </c>
      <c r="AP35" s="999">
        <f t="shared" si="10"/>
        <v>2</v>
      </c>
      <c r="AQ35" s="999">
        <f t="shared" si="11"/>
        <v>0</v>
      </c>
      <c r="AR35" s="999">
        <f t="shared" si="12"/>
        <v>0</v>
      </c>
      <c r="AS35" s="999">
        <f t="shared" si="13"/>
        <v>0</v>
      </c>
      <c r="AT35" s="999">
        <f t="shared" si="14"/>
        <v>0</v>
      </c>
      <c r="AU35" s="999">
        <f t="shared" si="15"/>
        <v>0</v>
      </c>
      <c r="AV35" s="999">
        <f t="shared" si="16"/>
        <v>0</v>
      </c>
      <c r="AW35" s="999">
        <f t="shared" si="17"/>
        <v>0</v>
      </c>
      <c r="AX35" s="999">
        <f t="shared" si="18"/>
        <v>0</v>
      </c>
      <c r="AY35" s="999">
        <f t="shared" si="19"/>
        <v>0</v>
      </c>
      <c r="AZ35" s="999">
        <f t="shared" si="20"/>
        <v>0</v>
      </c>
      <c r="BA35" s="181">
        <f t="shared" si="43"/>
        <v>13</v>
      </c>
      <c r="BB35" s="343"/>
      <c r="BC35" s="1002">
        <f t="shared" si="44"/>
        <v>6.833333333333333</v>
      </c>
      <c r="BD35" s="342"/>
      <c r="BE35" s="339"/>
      <c r="BF35" s="175">
        <f t="shared" si="45"/>
        <v>0</v>
      </c>
      <c r="BG35" s="176">
        <f t="shared" si="46"/>
        <v>0</v>
      </c>
      <c r="BH35" s="177">
        <f t="shared" si="47"/>
        <v>0</v>
      </c>
      <c r="BI35" s="178">
        <f t="shared" si="48"/>
        <v>0</v>
      </c>
      <c r="BJ35" s="179">
        <f t="shared" si="49"/>
        <v>0</v>
      </c>
      <c r="BK35" s="180">
        <f t="shared" si="24"/>
        <v>0</v>
      </c>
      <c r="BL35" s="180">
        <f t="shared" si="25"/>
        <v>0</v>
      </c>
      <c r="BM35" s="180">
        <f t="shared" si="26"/>
        <v>0</v>
      </c>
      <c r="BN35" s="180">
        <f t="shared" si="27"/>
        <v>0</v>
      </c>
      <c r="BO35" s="180">
        <f t="shared" si="28"/>
        <v>0</v>
      </c>
      <c r="BP35" s="181">
        <f t="shared" si="29"/>
        <v>0</v>
      </c>
      <c r="BQ35" s="379">
        <f t="shared" si="50"/>
        <v>0</v>
      </c>
      <c r="BR35" s="179">
        <f t="shared" si="51"/>
        <v>0</v>
      </c>
      <c r="BS35" s="180">
        <f t="shared" si="30"/>
        <v>2</v>
      </c>
      <c r="BT35" s="181">
        <f t="shared" si="31"/>
        <v>1</v>
      </c>
      <c r="BU35" s="182">
        <f t="shared" si="52"/>
        <v>1.1666666666666667</v>
      </c>
      <c r="BV35" s="175">
        <f t="shared" si="32"/>
        <v>1</v>
      </c>
      <c r="BW35" s="176">
        <f t="shared" si="53"/>
        <v>0.5</v>
      </c>
      <c r="BX35" s="193">
        <f t="shared" si="54"/>
        <v>4.1666666666666664E-2</v>
      </c>
      <c r="BY35" s="194">
        <f t="shared" si="55"/>
        <v>0.45833333333333331</v>
      </c>
      <c r="BZ35" s="179">
        <f t="shared" si="36"/>
        <v>0</v>
      </c>
      <c r="CA35" s="180">
        <f t="shared" si="37"/>
        <v>1</v>
      </c>
      <c r="CB35" s="180">
        <f t="shared" si="38"/>
        <v>0</v>
      </c>
      <c r="CC35" s="180">
        <f t="shared" si="39"/>
        <v>0</v>
      </c>
      <c r="CD35" s="180">
        <f t="shared" si="40"/>
        <v>0</v>
      </c>
      <c r="CE35" s="180">
        <f t="shared" si="41"/>
        <v>0</v>
      </c>
      <c r="CF35" s="181">
        <f t="shared" si="42"/>
        <v>0</v>
      </c>
      <c r="CG35" s="195">
        <f t="shared" si="56"/>
        <v>0.5</v>
      </c>
      <c r="CH35" s="183"/>
      <c r="CI35" s="184"/>
      <c r="CJ35" s="184"/>
      <c r="CK35" s="174">
        <f t="shared" si="57"/>
        <v>1</v>
      </c>
      <c r="CL35" s="227"/>
      <c r="CM35" s="354"/>
      <c r="CN35" s="1274">
        <v>10</v>
      </c>
      <c r="CO35" s="424">
        <v>132</v>
      </c>
    </row>
    <row r="36" spans="1:93" ht="20.100000000000001" customHeight="1" thickBot="1" x14ac:dyDescent="0.3">
      <c r="A36" s="573" t="s">
        <v>99</v>
      </c>
      <c r="B36" s="1110" t="s">
        <v>108</v>
      </c>
      <c r="C36" s="24" t="s">
        <v>3</v>
      </c>
      <c r="D36" s="1335" t="s">
        <v>31</v>
      </c>
      <c r="E36" s="1290"/>
      <c r="F36" s="669"/>
      <c r="G36" s="670"/>
      <c r="H36" s="482" t="s">
        <v>24</v>
      </c>
      <c r="I36" s="444" t="s">
        <v>25</v>
      </c>
      <c r="J36" s="483" t="s">
        <v>240</v>
      </c>
      <c r="K36" s="483"/>
      <c r="L36" s="444" t="s">
        <v>25</v>
      </c>
      <c r="M36" s="444" t="s">
        <v>25</v>
      </c>
      <c r="N36" s="631"/>
      <c r="O36" s="1291" t="s">
        <v>239</v>
      </c>
      <c r="P36" s="444" t="s">
        <v>24</v>
      </c>
      <c r="Q36" s="444" t="s">
        <v>25</v>
      </c>
      <c r="R36" s="1350"/>
      <c r="S36" s="1306" t="s">
        <v>25</v>
      </c>
      <c r="T36" s="475"/>
      <c r="U36" s="475" t="s">
        <v>50</v>
      </c>
      <c r="V36" s="412" t="s">
        <v>24</v>
      </c>
      <c r="W36" s="429" t="s">
        <v>30</v>
      </c>
      <c r="X36" s="476"/>
      <c r="Y36" s="402" t="s">
        <v>48</v>
      </c>
      <c r="Z36" s="412" t="s">
        <v>24</v>
      </c>
      <c r="AA36" s="412" t="s">
        <v>28</v>
      </c>
      <c r="AB36" s="475"/>
      <c r="AC36" s="475"/>
      <c r="AD36" s="429" t="s">
        <v>24</v>
      </c>
      <c r="AE36" s="434" t="s">
        <v>24</v>
      </c>
      <c r="AF36" s="1266" t="s">
        <v>361</v>
      </c>
      <c r="AG36" s="432"/>
      <c r="AH36" s="434"/>
      <c r="AI36" s="998">
        <f>COUNTIF($D36:AH36,"D")</f>
        <v>6</v>
      </c>
      <c r="AJ36" s="999">
        <f t="shared" si="4"/>
        <v>5</v>
      </c>
      <c r="AK36" s="999">
        <f t="shared" si="5"/>
        <v>0</v>
      </c>
      <c r="AL36" s="999">
        <f t="shared" si="6"/>
        <v>0</v>
      </c>
      <c r="AM36" s="999">
        <f t="shared" si="7"/>
        <v>1</v>
      </c>
      <c r="AN36" s="999">
        <f t="shared" si="8"/>
        <v>0</v>
      </c>
      <c r="AO36" s="999">
        <f t="shared" si="9"/>
        <v>1</v>
      </c>
      <c r="AP36" s="999">
        <f t="shared" si="10"/>
        <v>1</v>
      </c>
      <c r="AQ36" s="999">
        <f t="shared" si="11"/>
        <v>0</v>
      </c>
      <c r="AR36" s="999">
        <f t="shared" si="12"/>
        <v>0</v>
      </c>
      <c r="AS36" s="999">
        <f t="shared" si="13"/>
        <v>0</v>
      </c>
      <c r="AT36" s="999">
        <f t="shared" si="14"/>
        <v>0</v>
      </c>
      <c r="AU36" s="999">
        <f t="shared" si="15"/>
        <v>0</v>
      </c>
      <c r="AV36" s="999">
        <f t="shared" si="16"/>
        <v>0</v>
      </c>
      <c r="AW36" s="999">
        <f t="shared" si="17"/>
        <v>0</v>
      </c>
      <c r="AX36" s="999">
        <f t="shared" si="18"/>
        <v>0</v>
      </c>
      <c r="AY36" s="999">
        <f t="shared" si="19"/>
        <v>0</v>
      </c>
      <c r="AZ36" s="999">
        <f t="shared" si="20"/>
        <v>0</v>
      </c>
      <c r="BA36" s="181">
        <f t="shared" si="43"/>
        <v>11</v>
      </c>
      <c r="BB36" s="343"/>
      <c r="BC36" s="1002">
        <f t="shared" si="44"/>
        <v>6.333333333333333</v>
      </c>
      <c r="BD36" s="342"/>
      <c r="BE36" s="339"/>
      <c r="BF36" s="175">
        <f t="shared" si="45"/>
        <v>0</v>
      </c>
      <c r="BG36" s="845">
        <v>0.16666666666666666</v>
      </c>
      <c r="BH36" s="846">
        <v>4.1666666666666664E-2</v>
      </c>
      <c r="BI36" s="847">
        <f t="shared" si="48"/>
        <v>0.125</v>
      </c>
      <c r="BJ36" s="179">
        <f t="shared" si="49"/>
        <v>1</v>
      </c>
      <c r="BK36" s="180">
        <f t="shared" si="24"/>
        <v>0</v>
      </c>
      <c r="BL36" s="180">
        <f t="shared" si="25"/>
        <v>1</v>
      </c>
      <c r="BM36" s="180">
        <f t="shared" si="26"/>
        <v>0</v>
      </c>
      <c r="BN36" s="180">
        <f t="shared" si="27"/>
        <v>0</v>
      </c>
      <c r="BO36" s="180">
        <f t="shared" si="28"/>
        <v>0</v>
      </c>
      <c r="BP36" s="181">
        <f t="shared" si="29"/>
        <v>0</v>
      </c>
      <c r="BQ36" s="379">
        <f t="shared" si="50"/>
        <v>1</v>
      </c>
      <c r="BR36" s="179">
        <f t="shared" si="51"/>
        <v>1</v>
      </c>
      <c r="BS36" s="180">
        <f t="shared" si="30"/>
        <v>0</v>
      </c>
      <c r="BT36" s="181">
        <f t="shared" si="31"/>
        <v>1</v>
      </c>
      <c r="BU36" s="182">
        <f t="shared" si="52"/>
        <v>0.5</v>
      </c>
      <c r="BV36" s="175">
        <f t="shared" si="32"/>
        <v>1</v>
      </c>
      <c r="BW36" s="845">
        <v>0.33333333333333331</v>
      </c>
      <c r="BX36" s="846">
        <v>0</v>
      </c>
      <c r="BY36" s="847">
        <f t="shared" si="55"/>
        <v>0.33333333333333331</v>
      </c>
      <c r="BZ36" s="179">
        <f t="shared" si="36"/>
        <v>1</v>
      </c>
      <c r="CA36" s="180">
        <f t="shared" si="37"/>
        <v>1</v>
      </c>
      <c r="CB36" s="180">
        <f t="shared" si="38"/>
        <v>0</v>
      </c>
      <c r="CC36" s="180">
        <f t="shared" si="39"/>
        <v>0</v>
      </c>
      <c r="CD36" s="180">
        <f t="shared" si="40"/>
        <v>0</v>
      </c>
      <c r="CE36" s="180">
        <f t="shared" si="41"/>
        <v>0</v>
      </c>
      <c r="CF36" s="181">
        <f t="shared" si="42"/>
        <v>0</v>
      </c>
      <c r="CG36" s="195">
        <f t="shared" si="56"/>
        <v>1</v>
      </c>
      <c r="CH36" s="183"/>
      <c r="CI36" s="184"/>
      <c r="CJ36" s="184"/>
      <c r="CK36" s="174">
        <f t="shared" si="57"/>
        <v>2.5</v>
      </c>
      <c r="CL36" s="227"/>
      <c r="CM36" s="354"/>
      <c r="CN36" s="1274">
        <v>11</v>
      </c>
      <c r="CO36" s="851">
        <v>132</v>
      </c>
    </row>
    <row r="37" spans="1:93" ht="20.100000000000001" customHeight="1" thickBot="1" x14ac:dyDescent="0.3">
      <c r="A37" s="573" t="s">
        <v>101</v>
      </c>
      <c r="B37" s="572" t="s">
        <v>110</v>
      </c>
      <c r="C37" s="24" t="s">
        <v>3</v>
      </c>
      <c r="D37" s="1337" t="s">
        <v>29</v>
      </c>
      <c r="E37" s="412" t="s">
        <v>24</v>
      </c>
      <c r="F37" s="427"/>
      <c r="G37" s="480"/>
      <c r="H37" s="434" t="s">
        <v>24</v>
      </c>
      <c r="I37" s="412" t="s">
        <v>25</v>
      </c>
      <c r="J37" s="475"/>
      <c r="K37" s="475"/>
      <c r="L37" s="412" t="s">
        <v>32</v>
      </c>
      <c r="M37" s="412" t="s">
        <v>32</v>
      </c>
      <c r="N37" s="441"/>
      <c r="O37" s="476"/>
      <c r="P37" s="412" t="s">
        <v>24</v>
      </c>
      <c r="Q37" s="412" t="s">
        <v>25</v>
      </c>
      <c r="R37" s="1342" t="s">
        <v>49</v>
      </c>
      <c r="S37" s="1306" t="s">
        <v>25</v>
      </c>
      <c r="T37" s="475" t="s">
        <v>49</v>
      </c>
      <c r="U37" s="475"/>
      <c r="V37" s="412" t="s">
        <v>24</v>
      </c>
      <c r="W37" s="429" t="s">
        <v>30</v>
      </c>
      <c r="X37" s="476"/>
      <c r="Y37" s="432"/>
      <c r="Z37" s="412" t="s">
        <v>24</v>
      </c>
      <c r="AA37" s="412" t="s">
        <v>28</v>
      </c>
      <c r="AB37" s="475"/>
      <c r="AC37" s="475"/>
      <c r="AD37" s="429" t="s">
        <v>24</v>
      </c>
      <c r="AE37" s="434" t="s">
        <v>25</v>
      </c>
      <c r="AF37" s="432" t="s">
        <v>57</v>
      </c>
      <c r="AG37" s="432"/>
      <c r="AH37" s="434"/>
      <c r="AI37" s="998">
        <f>COUNTIF($D37:AH37,"D")</f>
        <v>6</v>
      </c>
      <c r="AJ37" s="999">
        <f t="shared" si="4"/>
        <v>4</v>
      </c>
      <c r="AK37" s="999">
        <f t="shared" si="5"/>
        <v>0</v>
      </c>
      <c r="AL37" s="999">
        <f t="shared" si="6"/>
        <v>0</v>
      </c>
      <c r="AM37" s="999">
        <f t="shared" si="7"/>
        <v>1</v>
      </c>
      <c r="AN37" s="999">
        <f t="shared" si="8"/>
        <v>1</v>
      </c>
      <c r="AO37" s="999">
        <f t="shared" si="9"/>
        <v>1</v>
      </c>
      <c r="AP37" s="999">
        <f t="shared" si="10"/>
        <v>0</v>
      </c>
      <c r="AQ37" s="999">
        <f t="shared" si="11"/>
        <v>2</v>
      </c>
      <c r="AR37" s="999">
        <f t="shared" si="12"/>
        <v>0</v>
      </c>
      <c r="AS37" s="999">
        <f t="shared" si="13"/>
        <v>0</v>
      </c>
      <c r="AT37" s="999">
        <f t="shared" si="14"/>
        <v>0</v>
      </c>
      <c r="AU37" s="999">
        <f t="shared" si="15"/>
        <v>0</v>
      </c>
      <c r="AV37" s="999">
        <f t="shared" si="16"/>
        <v>0</v>
      </c>
      <c r="AW37" s="999">
        <f t="shared" si="17"/>
        <v>0</v>
      </c>
      <c r="AX37" s="999">
        <f t="shared" si="18"/>
        <v>0</v>
      </c>
      <c r="AY37" s="999">
        <f t="shared" si="19"/>
        <v>0</v>
      </c>
      <c r="AZ37" s="999">
        <f t="shared" si="20"/>
        <v>0</v>
      </c>
      <c r="BA37" s="181">
        <f t="shared" si="43"/>
        <v>12</v>
      </c>
      <c r="BB37" s="343"/>
      <c r="BC37" s="1002">
        <f t="shared" si="44"/>
        <v>5.833333333333333</v>
      </c>
      <c r="BD37" s="342"/>
      <c r="BE37" s="339"/>
      <c r="BF37" s="175">
        <f t="shared" si="45"/>
        <v>1</v>
      </c>
      <c r="BG37" s="176">
        <f t="shared" si="46"/>
        <v>0.5</v>
      </c>
      <c r="BH37" s="177">
        <f t="shared" si="47"/>
        <v>4.1666666666666664E-2</v>
      </c>
      <c r="BI37" s="178">
        <f t="shared" si="48"/>
        <v>0.45833333333333331</v>
      </c>
      <c r="BJ37" s="179">
        <f t="shared" si="49"/>
        <v>0</v>
      </c>
      <c r="BK37" s="180">
        <f t="shared" si="24"/>
        <v>2</v>
      </c>
      <c r="BL37" s="180">
        <f t="shared" si="25"/>
        <v>0</v>
      </c>
      <c r="BM37" s="180">
        <f t="shared" si="26"/>
        <v>0</v>
      </c>
      <c r="BN37" s="180">
        <f t="shared" si="27"/>
        <v>0</v>
      </c>
      <c r="BO37" s="180">
        <f t="shared" si="28"/>
        <v>0</v>
      </c>
      <c r="BP37" s="181">
        <f t="shared" si="29"/>
        <v>0</v>
      </c>
      <c r="BQ37" s="379">
        <f t="shared" si="50"/>
        <v>1</v>
      </c>
      <c r="BR37" s="179">
        <f t="shared" si="51"/>
        <v>1</v>
      </c>
      <c r="BS37" s="180">
        <f t="shared" si="30"/>
        <v>1</v>
      </c>
      <c r="BT37" s="181">
        <f t="shared" si="31"/>
        <v>1</v>
      </c>
      <c r="BU37" s="182">
        <f t="shared" si="52"/>
        <v>0.99999999999999989</v>
      </c>
      <c r="BV37" s="175">
        <f t="shared" si="32"/>
        <v>0</v>
      </c>
      <c r="BW37" s="176">
        <f t="shared" si="53"/>
        <v>0</v>
      </c>
      <c r="BX37" s="193">
        <f t="shared" si="54"/>
        <v>0</v>
      </c>
      <c r="BY37" s="194">
        <f t="shared" si="55"/>
        <v>0</v>
      </c>
      <c r="BZ37" s="179">
        <f t="shared" si="36"/>
        <v>0</v>
      </c>
      <c r="CA37" s="180">
        <f t="shared" si="37"/>
        <v>0</v>
      </c>
      <c r="CB37" s="180">
        <f t="shared" si="38"/>
        <v>0</v>
      </c>
      <c r="CC37" s="180">
        <f t="shared" si="39"/>
        <v>0</v>
      </c>
      <c r="CD37" s="180">
        <f t="shared" si="40"/>
        <v>0</v>
      </c>
      <c r="CE37" s="180">
        <f t="shared" si="41"/>
        <v>0</v>
      </c>
      <c r="CF37" s="181">
        <f t="shared" si="42"/>
        <v>0</v>
      </c>
      <c r="CG37" s="195">
        <f t="shared" si="56"/>
        <v>0</v>
      </c>
      <c r="CH37" s="183"/>
      <c r="CI37" s="184"/>
      <c r="CJ37" s="184"/>
      <c r="CK37" s="174">
        <f t="shared" si="57"/>
        <v>1.5</v>
      </c>
      <c r="CL37" s="227"/>
      <c r="CM37" s="354"/>
      <c r="CN37" s="1274">
        <v>7</v>
      </c>
      <c r="CO37" s="424">
        <v>84</v>
      </c>
    </row>
    <row r="38" spans="1:93" ht="20.100000000000001" customHeight="1" thickBot="1" x14ac:dyDescent="0.3">
      <c r="A38" s="573" t="s">
        <v>103</v>
      </c>
      <c r="B38" s="1110" t="s">
        <v>168</v>
      </c>
      <c r="C38" s="24" t="s">
        <v>3</v>
      </c>
      <c r="D38" s="1337" t="s">
        <v>29</v>
      </c>
      <c r="E38" s="412" t="s">
        <v>24</v>
      </c>
      <c r="F38" s="427" t="s">
        <v>239</v>
      </c>
      <c r="G38" s="480"/>
      <c r="H38" s="434" t="s">
        <v>27</v>
      </c>
      <c r="I38" s="412" t="s">
        <v>25</v>
      </c>
      <c r="J38" s="475"/>
      <c r="K38" s="402" t="s">
        <v>241</v>
      </c>
      <c r="L38" s="412" t="s">
        <v>25</v>
      </c>
      <c r="M38" s="412" t="s">
        <v>25</v>
      </c>
      <c r="N38" s="441"/>
      <c r="O38" s="476" t="s">
        <v>374</v>
      </c>
      <c r="P38" s="412" t="s">
        <v>24</v>
      </c>
      <c r="Q38" s="412" t="s">
        <v>25</v>
      </c>
      <c r="R38" s="1342"/>
      <c r="S38" s="1306" t="s">
        <v>25</v>
      </c>
      <c r="T38" s="475"/>
      <c r="U38" s="475"/>
      <c r="V38" s="412" t="s">
        <v>58</v>
      </c>
      <c r="W38" s="429" t="s">
        <v>58</v>
      </c>
      <c r="X38" s="1260" t="s">
        <v>239</v>
      </c>
      <c r="Y38" s="432"/>
      <c r="Z38" s="412" t="s">
        <v>24</v>
      </c>
      <c r="AA38" s="412" t="s">
        <v>28</v>
      </c>
      <c r="AB38" s="475" t="s">
        <v>361</v>
      </c>
      <c r="AC38" s="475"/>
      <c r="AD38" s="429" t="s">
        <v>24</v>
      </c>
      <c r="AE38" s="434" t="s">
        <v>25</v>
      </c>
      <c r="AF38" s="432" t="s">
        <v>361</v>
      </c>
      <c r="AG38" s="432"/>
      <c r="AH38" s="434"/>
      <c r="AI38" s="998">
        <f>COUNTIF($D38:AH38,"D")</f>
        <v>4</v>
      </c>
      <c r="AJ38" s="999">
        <f t="shared" si="4"/>
        <v>6</v>
      </c>
      <c r="AK38" s="999">
        <f t="shared" si="5"/>
        <v>0</v>
      </c>
      <c r="AL38" s="999">
        <f t="shared" si="6"/>
        <v>1</v>
      </c>
      <c r="AM38" s="999">
        <f t="shared" si="7"/>
        <v>1</v>
      </c>
      <c r="AN38" s="999">
        <f t="shared" si="8"/>
        <v>1</v>
      </c>
      <c r="AO38" s="999">
        <f t="shared" si="9"/>
        <v>0</v>
      </c>
      <c r="AP38" s="999">
        <f t="shared" si="10"/>
        <v>0</v>
      </c>
      <c r="AQ38" s="999">
        <f t="shared" si="11"/>
        <v>0</v>
      </c>
      <c r="AR38" s="999">
        <f t="shared" si="12"/>
        <v>0</v>
      </c>
      <c r="AS38" s="999">
        <f t="shared" si="13"/>
        <v>0</v>
      </c>
      <c r="AT38" s="999">
        <f t="shared" si="14"/>
        <v>0</v>
      </c>
      <c r="AU38" s="999">
        <f t="shared" si="15"/>
        <v>0</v>
      </c>
      <c r="AV38" s="999">
        <f t="shared" si="16"/>
        <v>0</v>
      </c>
      <c r="AW38" s="999">
        <f t="shared" si="17"/>
        <v>0</v>
      </c>
      <c r="AX38" s="999">
        <f t="shared" si="18"/>
        <v>0</v>
      </c>
      <c r="AY38" s="999">
        <f t="shared" si="19"/>
        <v>0</v>
      </c>
      <c r="AZ38" s="999">
        <f t="shared" si="20"/>
        <v>0</v>
      </c>
      <c r="BA38" s="181">
        <f t="shared" si="43"/>
        <v>11</v>
      </c>
      <c r="BB38" s="343"/>
      <c r="BC38" s="1002">
        <f t="shared" si="44"/>
        <v>6</v>
      </c>
      <c r="BD38" s="342"/>
      <c r="BE38" s="339"/>
      <c r="BF38" s="175">
        <f t="shared" si="45"/>
        <v>0</v>
      </c>
      <c r="BG38" s="176">
        <f t="shared" si="46"/>
        <v>0</v>
      </c>
      <c r="BH38" s="177">
        <f t="shared" si="47"/>
        <v>0</v>
      </c>
      <c r="BI38" s="178">
        <f t="shared" si="48"/>
        <v>0</v>
      </c>
      <c r="BJ38" s="179">
        <f t="shared" si="49"/>
        <v>0</v>
      </c>
      <c r="BK38" s="180">
        <f t="shared" si="24"/>
        <v>0</v>
      </c>
      <c r="BL38" s="180">
        <f t="shared" si="25"/>
        <v>0</v>
      </c>
      <c r="BM38" s="180">
        <f t="shared" si="26"/>
        <v>0</v>
      </c>
      <c r="BN38" s="180">
        <f t="shared" si="27"/>
        <v>0</v>
      </c>
      <c r="BO38" s="180">
        <f t="shared" si="28"/>
        <v>0</v>
      </c>
      <c r="BP38" s="181">
        <f t="shared" si="29"/>
        <v>0</v>
      </c>
      <c r="BQ38" s="1245">
        <f>+(BM38+BL38+BK38+BJ38)*(12/24)+"04:00"</f>
        <v>0.16666666666666666</v>
      </c>
      <c r="BR38" s="179">
        <f t="shared" si="51"/>
        <v>1</v>
      </c>
      <c r="BS38" s="180">
        <f t="shared" si="30"/>
        <v>1</v>
      </c>
      <c r="BT38" s="181">
        <f t="shared" si="31"/>
        <v>0</v>
      </c>
      <c r="BU38" s="182">
        <f t="shared" si="52"/>
        <v>0.83333333333333326</v>
      </c>
      <c r="BV38" s="175">
        <f t="shared" si="32"/>
        <v>3</v>
      </c>
      <c r="BW38" s="176">
        <f t="shared" si="53"/>
        <v>1.5</v>
      </c>
      <c r="BX38" s="193">
        <f t="shared" si="54"/>
        <v>0.125</v>
      </c>
      <c r="BY38" s="194">
        <f t="shared" si="55"/>
        <v>1.375</v>
      </c>
      <c r="BZ38" s="179">
        <f t="shared" si="36"/>
        <v>2</v>
      </c>
      <c r="CA38" s="180">
        <f t="shared" si="37"/>
        <v>0</v>
      </c>
      <c r="CB38" s="180">
        <f t="shared" si="38"/>
        <v>1</v>
      </c>
      <c r="CC38" s="180">
        <f t="shared" si="39"/>
        <v>0</v>
      </c>
      <c r="CD38" s="180">
        <f t="shared" si="40"/>
        <v>0</v>
      </c>
      <c r="CE38" s="180">
        <f t="shared" si="41"/>
        <v>0</v>
      </c>
      <c r="CF38" s="181">
        <f t="shared" si="42"/>
        <v>0</v>
      </c>
      <c r="CG38" s="1245">
        <v>1.3333333333333333</v>
      </c>
      <c r="CH38" s="183"/>
      <c r="CI38" s="184"/>
      <c r="CJ38" s="184"/>
      <c r="CK38" s="174">
        <f t="shared" si="57"/>
        <v>3</v>
      </c>
      <c r="CL38" s="227"/>
      <c r="CM38" s="354"/>
      <c r="CN38" s="1274">
        <v>14</v>
      </c>
      <c r="CO38" s="851">
        <v>168</v>
      </c>
    </row>
    <row r="39" spans="1:93" ht="20.100000000000001" customHeight="1" thickBot="1" x14ac:dyDescent="0.3">
      <c r="A39" s="573" t="s">
        <v>105</v>
      </c>
      <c r="B39" s="1110" t="s">
        <v>88</v>
      </c>
      <c r="C39" s="24" t="s">
        <v>3</v>
      </c>
      <c r="D39" s="1337" t="s">
        <v>29</v>
      </c>
      <c r="E39" s="412" t="s">
        <v>24</v>
      </c>
      <c r="F39" s="1280" t="s">
        <v>240</v>
      </c>
      <c r="G39" s="480"/>
      <c r="H39" s="434"/>
      <c r="I39" s="412" t="s">
        <v>32</v>
      </c>
      <c r="J39" s="413" t="s">
        <v>350</v>
      </c>
      <c r="K39" s="413" t="s">
        <v>351</v>
      </c>
      <c r="L39" s="412" t="s">
        <v>32</v>
      </c>
      <c r="M39" s="412" t="s">
        <v>32</v>
      </c>
      <c r="N39" s="429" t="s">
        <v>32</v>
      </c>
      <c r="O39" s="434" t="s">
        <v>32</v>
      </c>
      <c r="P39" s="412" t="s">
        <v>25</v>
      </c>
      <c r="Q39" s="412" t="s">
        <v>25</v>
      </c>
      <c r="R39" s="1342"/>
      <c r="S39" s="1315" t="s">
        <v>31</v>
      </c>
      <c r="T39" s="1255" t="s">
        <v>48</v>
      </c>
      <c r="U39" s="426"/>
      <c r="V39" s="412" t="s">
        <v>24</v>
      </c>
      <c r="W39" s="429" t="s">
        <v>30</v>
      </c>
      <c r="X39" s="476" t="s">
        <v>57</v>
      </c>
      <c r="Y39" s="432"/>
      <c r="Z39" s="412" t="s">
        <v>25</v>
      </c>
      <c r="AA39" s="412" t="s">
        <v>28</v>
      </c>
      <c r="AB39" s="475"/>
      <c r="AC39" s="402" t="s">
        <v>50</v>
      </c>
      <c r="AD39" s="429" t="s">
        <v>24</v>
      </c>
      <c r="AE39" s="434" t="s">
        <v>25</v>
      </c>
      <c r="AF39" s="432" t="s">
        <v>57</v>
      </c>
      <c r="AG39" s="432"/>
      <c r="AH39" s="434"/>
      <c r="AI39" s="998">
        <f>COUNTIF($D39:AH39,"D")</f>
        <v>3</v>
      </c>
      <c r="AJ39" s="999">
        <f t="shared" si="4"/>
        <v>4</v>
      </c>
      <c r="AK39" s="999">
        <f t="shared" si="5"/>
        <v>0</v>
      </c>
      <c r="AL39" s="999">
        <f t="shared" si="6"/>
        <v>0</v>
      </c>
      <c r="AM39" s="999">
        <f t="shared" si="7"/>
        <v>1</v>
      </c>
      <c r="AN39" s="999">
        <f t="shared" si="8"/>
        <v>1</v>
      </c>
      <c r="AO39" s="999">
        <f t="shared" si="9"/>
        <v>1</v>
      </c>
      <c r="AP39" s="999">
        <f t="shared" si="10"/>
        <v>1</v>
      </c>
      <c r="AQ39" s="999">
        <f t="shared" si="11"/>
        <v>5</v>
      </c>
      <c r="AR39" s="999">
        <f t="shared" si="12"/>
        <v>0</v>
      </c>
      <c r="AS39" s="999">
        <f t="shared" si="13"/>
        <v>0</v>
      </c>
      <c r="AT39" s="999">
        <f t="shared" si="14"/>
        <v>0</v>
      </c>
      <c r="AU39" s="999">
        <f t="shared" si="15"/>
        <v>0</v>
      </c>
      <c r="AV39" s="999">
        <f t="shared" si="16"/>
        <v>0</v>
      </c>
      <c r="AW39" s="999">
        <f t="shared" si="17"/>
        <v>0</v>
      </c>
      <c r="AX39" s="999">
        <f t="shared" si="18"/>
        <v>0</v>
      </c>
      <c r="AY39" s="999">
        <f t="shared" si="19"/>
        <v>0</v>
      </c>
      <c r="AZ39" s="999">
        <f t="shared" si="20"/>
        <v>0</v>
      </c>
      <c r="BA39" s="181">
        <f t="shared" si="43"/>
        <v>12</v>
      </c>
      <c r="BB39" s="343"/>
      <c r="BC39" s="1002">
        <f t="shared" si="44"/>
        <v>4.333333333333333</v>
      </c>
      <c r="BD39" s="342"/>
      <c r="BE39" s="339"/>
      <c r="BF39" s="175">
        <f t="shared" si="45"/>
        <v>2</v>
      </c>
      <c r="BG39" s="176">
        <f t="shared" si="46"/>
        <v>1</v>
      </c>
      <c r="BH39" s="177">
        <f t="shared" si="47"/>
        <v>8.3333333333333329E-2</v>
      </c>
      <c r="BI39" s="178">
        <f t="shared" si="48"/>
        <v>0.91666666666666663</v>
      </c>
      <c r="BJ39" s="179">
        <f t="shared" si="49"/>
        <v>1</v>
      </c>
      <c r="BK39" s="180">
        <f t="shared" si="24"/>
        <v>0</v>
      </c>
      <c r="BL39" s="180">
        <f t="shared" si="25"/>
        <v>1</v>
      </c>
      <c r="BM39" s="180">
        <f t="shared" si="26"/>
        <v>0</v>
      </c>
      <c r="BN39" s="180">
        <f t="shared" si="27"/>
        <v>0</v>
      </c>
      <c r="BO39" s="180">
        <f t="shared" si="28"/>
        <v>0</v>
      </c>
      <c r="BP39" s="181">
        <f t="shared" si="29"/>
        <v>0</v>
      </c>
      <c r="BQ39" s="1245">
        <f>+(BM39+BL39+BK39+BJ39)*(12/24)+"04:00"</f>
        <v>1.1666666666666667</v>
      </c>
      <c r="BR39" s="179">
        <f t="shared" si="51"/>
        <v>1</v>
      </c>
      <c r="BS39" s="180">
        <f t="shared" si="30"/>
        <v>1</v>
      </c>
      <c r="BT39" s="181">
        <f t="shared" si="31"/>
        <v>1</v>
      </c>
      <c r="BU39" s="182">
        <f t="shared" si="52"/>
        <v>0.99999999999999989</v>
      </c>
      <c r="BV39" s="175">
        <f t="shared" si="32"/>
        <v>0</v>
      </c>
      <c r="BW39" s="176">
        <f t="shared" si="53"/>
        <v>0</v>
      </c>
      <c r="BX39" s="193">
        <f t="shared" si="54"/>
        <v>0</v>
      </c>
      <c r="BY39" s="194">
        <f t="shared" si="55"/>
        <v>0</v>
      </c>
      <c r="BZ39" s="179">
        <f t="shared" si="36"/>
        <v>0</v>
      </c>
      <c r="CA39" s="180">
        <f t="shared" si="37"/>
        <v>1</v>
      </c>
      <c r="CB39" s="180">
        <f t="shared" si="38"/>
        <v>0</v>
      </c>
      <c r="CC39" s="180">
        <f t="shared" si="39"/>
        <v>0</v>
      </c>
      <c r="CD39" s="180">
        <f t="shared" si="40"/>
        <v>0</v>
      </c>
      <c r="CE39" s="180">
        <f t="shared" si="41"/>
        <v>0</v>
      </c>
      <c r="CF39" s="181">
        <f t="shared" si="42"/>
        <v>0</v>
      </c>
      <c r="CG39" s="1245">
        <v>0.33333333333333331</v>
      </c>
      <c r="CH39" s="183"/>
      <c r="CI39" s="184"/>
      <c r="CJ39" s="184"/>
      <c r="CK39" s="174">
        <f t="shared" si="57"/>
        <v>2.5000000000000004</v>
      </c>
      <c r="CL39" s="227"/>
      <c r="CM39" s="354"/>
      <c r="CN39" s="1274">
        <v>9</v>
      </c>
      <c r="CO39" s="851">
        <v>108</v>
      </c>
    </row>
    <row r="40" spans="1:93" ht="20.100000000000001" customHeight="1" thickBot="1" x14ac:dyDescent="0.3">
      <c r="A40" s="573" t="s">
        <v>107</v>
      </c>
      <c r="B40" s="1110" t="s">
        <v>89</v>
      </c>
      <c r="C40" s="24" t="s">
        <v>3</v>
      </c>
      <c r="D40" s="1154" t="s">
        <v>29</v>
      </c>
      <c r="E40" s="409" t="s">
        <v>24</v>
      </c>
      <c r="F40" s="493"/>
      <c r="G40" s="477" t="s">
        <v>241</v>
      </c>
      <c r="H40" s="433" t="s">
        <v>24</v>
      </c>
      <c r="I40" s="409" t="s">
        <v>25</v>
      </c>
      <c r="J40" s="471"/>
      <c r="K40" s="471"/>
      <c r="L40" s="409" t="s">
        <v>24</v>
      </c>
      <c r="M40" s="409" t="s">
        <v>25</v>
      </c>
      <c r="N40" s="478" t="s">
        <v>240</v>
      </c>
      <c r="O40" s="473"/>
      <c r="P40" s="409" t="s">
        <v>24</v>
      </c>
      <c r="Q40" s="409" t="s">
        <v>25</v>
      </c>
      <c r="R40" s="1331"/>
      <c r="S40" s="1135" t="s">
        <v>25</v>
      </c>
      <c r="T40" s="471" t="s">
        <v>240</v>
      </c>
      <c r="U40" s="471"/>
      <c r="V40" s="409" t="s">
        <v>24</v>
      </c>
      <c r="W40" s="414" t="s">
        <v>30</v>
      </c>
      <c r="X40" s="473"/>
      <c r="Y40" s="479"/>
      <c r="Z40" s="409" t="s">
        <v>24</v>
      </c>
      <c r="AA40" s="409" t="s">
        <v>28</v>
      </c>
      <c r="AB40" s="471"/>
      <c r="AC40" s="471"/>
      <c r="AD40" s="414" t="s">
        <v>24</v>
      </c>
      <c r="AE40" s="433" t="s">
        <v>25</v>
      </c>
      <c r="AF40" s="479" t="s">
        <v>361</v>
      </c>
      <c r="AG40" s="479"/>
      <c r="AH40" s="434"/>
      <c r="AI40" s="998">
        <f>COUNTIF($D40:AH40,"D")</f>
        <v>7</v>
      </c>
      <c r="AJ40" s="999">
        <f t="shared" si="4"/>
        <v>5</v>
      </c>
      <c r="AK40" s="999">
        <f t="shared" si="5"/>
        <v>0</v>
      </c>
      <c r="AL40" s="999">
        <f t="shared" si="6"/>
        <v>0</v>
      </c>
      <c r="AM40" s="999">
        <f t="shared" si="7"/>
        <v>1</v>
      </c>
      <c r="AN40" s="999">
        <f t="shared" si="8"/>
        <v>1</v>
      </c>
      <c r="AO40" s="999">
        <f t="shared" si="9"/>
        <v>1</v>
      </c>
      <c r="AP40" s="999">
        <f t="shared" si="10"/>
        <v>0</v>
      </c>
      <c r="AQ40" s="999">
        <f t="shared" si="11"/>
        <v>0</v>
      </c>
      <c r="AR40" s="999">
        <f t="shared" si="12"/>
        <v>0</v>
      </c>
      <c r="AS40" s="999">
        <f t="shared" si="13"/>
        <v>0</v>
      </c>
      <c r="AT40" s="999">
        <f t="shared" si="14"/>
        <v>0</v>
      </c>
      <c r="AU40" s="999">
        <f t="shared" si="15"/>
        <v>0</v>
      </c>
      <c r="AV40" s="999">
        <f t="shared" si="16"/>
        <v>0</v>
      </c>
      <c r="AW40" s="999">
        <f t="shared" si="17"/>
        <v>0</v>
      </c>
      <c r="AX40" s="999">
        <f t="shared" si="18"/>
        <v>0</v>
      </c>
      <c r="AY40" s="999">
        <f t="shared" si="19"/>
        <v>0</v>
      </c>
      <c r="AZ40" s="999">
        <f t="shared" si="20"/>
        <v>0</v>
      </c>
      <c r="BA40" s="181">
        <f t="shared" si="43"/>
        <v>12</v>
      </c>
      <c r="BB40" s="343"/>
      <c r="BC40" s="1002">
        <f t="shared" si="44"/>
        <v>6.833333333333333</v>
      </c>
      <c r="BD40" s="342"/>
      <c r="BE40" s="339"/>
      <c r="BF40" s="175">
        <f t="shared" si="45"/>
        <v>0</v>
      </c>
      <c r="BG40" s="176">
        <f t="shared" si="46"/>
        <v>0</v>
      </c>
      <c r="BH40" s="177">
        <f t="shared" si="47"/>
        <v>0</v>
      </c>
      <c r="BI40" s="178">
        <f t="shared" si="48"/>
        <v>0</v>
      </c>
      <c r="BJ40" s="179">
        <f t="shared" si="49"/>
        <v>0</v>
      </c>
      <c r="BK40" s="180">
        <f t="shared" si="24"/>
        <v>0</v>
      </c>
      <c r="BL40" s="180">
        <f t="shared" si="25"/>
        <v>0</v>
      </c>
      <c r="BM40" s="180">
        <f t="shared" si="26"/>
        <v>0</v>
      </c>
      <c r="BN40" s="180">
        <f t="shared" si="27"/>
        <v>0</v>
      </c>
      <c r="BO40" s="180">
        <f t="shared" si="28"/>
        <v>0</v>
      </c>
      <c r="BP40" s="181">
        <f t="shared" si="29"/>
        <v>0</v>
      </c>
      <c r="BQ40" s="379">
        <f t="shared" si="50"/>
        <v>0</v>
      </c>
      <c r="BR40" s="179">
        <f t="shared" si="51"/>
        <v>1</v>
      </c>
      <c r="BS40" s="180">
        <f t="shared" si="30"/>
        <v>1</v>
      </c>
      <c r="BT40" s="181">
        <f t="shared" si="31"/>
        <v>1</v>
      </c>
      <c r="BU40" s="182">
        <f t="shared" si="52"/>
        <v>0.99999999999999989</v>
      </c>
      <c r="BV40" s="175">
        <f t="shared" si="32"/>
        <v>1</v>
      </c>
      <c r="BW40" s="176">
        <f t="shared" si="53"/>
        <v>0.5</v>
      </c>
      <c r="BX40" s="193">
        <f t="shared" si="54"/>
        <v>4.1666666666666664E-2</v>
      </c>
      <c r="BY40" s="194">
        <f t="shared" si="55"/>
        <v>0.45833333333333331</v>
      </c>
      <c r="BZ40" s="179">
        <f t="shared" si="36"/>
        <v>0</v>
      </c>
      <c r="CA40" s="180">
        <f t="shared" si="37"/>
        <v>2</v>
      </c>
      <c r="CB40" s="180">
        <f t="shared" si="38"/>
        <v>1</v>
      </c>
      <c r="CC40" s="180">
        <f t="shared" si="39"/>
        <v>0</v>
      </c>
      <c r="CD40" s="180">
        <f t="shared" si="40"/>
        <v>0</v>
      </c>
      <c r="CE40" s="180">
        <f t="shared" si="41"/>
        <v>0</v>
      </c>
      <c r="CF40" s="181">
        <f t="shared" si="42"/>
        <v>0</v>
      </c>
      <c r="CG40" s="195">
        <f t="shared" si="56"/>
        <v>1.5</v>
      </c>
      <c r="CH40" s="183"/>
      <c r="CI40" s="184"/>
      <c r="CJ40" s="184"/>
      <c r="CK40" s="174">
        <f t="shared" si="57"/>
        <v>2</v>
      </c>
      <c r="CL40" s="227"/>
      <c r="CM40" s="354"/>
      <c r="CN40" s="1274">
        <v>15</v>
      </c>
      <c r="CO40" s="424">
        <v>198</v>
      </c>
    </row>
    <row r="41" spans="1:93" ht="20.100000000000001" customHeight="1" thickBot="1" x14ac:dyDescent="0.3">
      <c r="A41" s="573" t="s">
        <v>109</v>
      </c>
      <c r="B41" s="572" t="s">
        <v>293</v>
      </c>
      <c r="C41" s="24" t="s">
        <v>3</v>
      </c>
      <c r="D41" s="1154" t="s">
        <v>358</v>
      </c>
      <c r="E41" s="409" t="s">
        <v>32</v>
      </c>
      <c r="F41" s="408" t="s">
        <v>350</v>
      </c>
      <c r="G41" s="465" t="s">
        <v>351</v>
      </c>
      <c r="H41" s="434" t="s">
        <v>24</v>
      </c>
      <c r="I41" s="412" t="s">
        <v>25</v>
      </c>
      <c r="J41" s="475"/>
      <c r="K41" s="475"/>
      <c r="L41" s="412" t="s">
        <v>25</v>
      </c>
      <c r="M41" s="412" t="s">
        <v>25</v>
      </c>
      <c r="N41" s="441"/>
      <c r="O41" s="476"/>
      <c r="P41" s="412" t="s">
        <v>24</v>
      </c>
      <c r="Q41" s="412" t="s">
        <v>25</v>
      </c>
      <c r="R41" s="1342" t="s">
        <v>49</v>
      </c>
      <c r="S41" s="1306" t="s">
        <v>25</v>
      </c>
      <c r="T41" s="475"/>
      <c r="U41" s="475"/>
      <c r="V41" s="412" t="s">
        <v>32</v>
      </c>
      <c r="W41" s="429" t="s">
        <v>358</v>
      </c>
      <c r="X41" s="434" t="s">
        <v>32</v>
      </c>
      <c r="Y41" s="412" t="s">
        <v>32</v>
      </c>
      <c r="Z41" s="412" t="s">
        <v>32</v>
      </c>
      <c r="AA41" s="412" t="s">
        <v>32</v>
      </c>
      <c r="AB41" s="475" t="s">
        <v>350</v>
      </c>
      <c r="AC41" s="475" t="s">
        <v>351</v>
      </c>
      <c r="AD41" s="429" t="s">
        <v>32</v>
      </c>
      <c r="AE41" s="434" t="s">
        <v>32</v>
      </c>
      <c r="AF41" s="412" t="s">
        <v>32</v>
      </c>
      <c r="AG41" s="412" t="s">
        <v>32</v>
      </c>
      <c r="AH41" s="434"/>
      <c r="AI41" s="998">
        <f>COUNTIF($D41:AH41,"D")</f>
        <v>2</v>
      </c>
      <c r="AJ41" s="999">
        <f t="shared" si="4"/>
        <v>5</v>
      </c>
      <c r="AK41" s="999">
        <f t="shared" si="5"/>
        <v>0</v>
      </c>
      <c r="AL41" s="999">
        <f t="shared" si="6"/>
        <v>0</v>
      </c>
      <c r="AM41" s="999">
        <f t="shared" si="7"/>
        <v>0</v>
      </c>
      <c r="AN41" s="999">
        <f t="shared" si="8"/>
        <v>0</v>
      </c>
      <c r="AO41" s="999">
        <f t="shared" si="9"/>
        <v>0</v>
      </c>
      <c r="AP41" s="999">
        <f t="shared" si="10"/>
        <v>0</v>
      </c>
      <c r="AQ41" s="999">
        <f t="shared" si="11"/>
        <v>10</v>
      </c>
      <c r="AR41" s="999">
        <f t="shared" si="12"/>
        <v>0</v>
      </c>
      <c r="AS41" s="999">
        <f t="shared" si="13"/>
        <v>0</v>
      </c>
      <c r="AT41" s="999">
        <f t="shared" si="14"/>
        <v>0</v>
      </c>
      <c r="AU41" s="999">
        <f t="shared" si="15"/>
        <v>0</v>
      </c>
      <c r="AV41" s="999">
        <f t="shared" si="16"/>
        <v>0</v>
      </c>
      <c r="AW41" s="999">
        <f t="shared" si="17"/>
        <v>0</v>
      </c>
      <c r="AX41" s="999">
        <f t="shared" si="18"/>
        <v>0</v>
      </c>
      <c r="AY41" s="999">
        <f t="shared" si="19"/>
        <v>0</v>
      </c>
      <c r="AZ41" s="999">
        <f t="shared" si="20"/>
        <v>0</v>
      </c>
      <c r="BA41" s="181">
        <f t="shared" si="43"/>
        <v>17</v>
      </c>
      <c r="BB41" s="343"/>
      <c r="BC41" s="1002">
        <f t="shared" si="44"/>
        <v>3.5</v>
      </c>
      <c r="BD41" s="342"/>
      <c r="BE41" s="339"/>
      <c r="BF41" s="175">
        <f t="shared" si="45"/>
        <v>0</v>
      </c>
      <c r="BG41" s="176">
        <f t="shared" si="46"/>
        <v>0</v>
      </c>
      <c r="BH41" s="177">
        <f t="shared" si="47"/>
        <v>0</v>
      </c>
      <c r="BI41" s="178">
        <f t="shared" si="48"/>
        <v>0</v>
      </c>
      <c r="BJ41" s="179">
        <f t="shared" si="49"/>
        <v>0</v>
      </c>
      <c r="BK41" s="180">
        <f t="shared" si="24"/>
        <v>1</v>
      </c>
      <c r="BL41" s="180">
        <f t="shared" si="25"/>
        <v>0</v>
      </c>
      <c r="BM41" s="180">
        <f t="shared" si="26"/>
        <v>0</v>
      </c>
      <c r="BN41" s="180">
        <f t="shared" si="27"/>
        <v>0</v>
      </c>
      <c r="BO41" s="180">
        <f t="shared" si="28"/>
        <v>0</v>
      </c>
      <c r="BP41" s="181">
        <f t="shared" si="29"/>
        <v>0</v>
      </c>
      <c r="BQ41" s="379">
        <f t="shared" si="50"/>
        <v>0.5</v>
      </c>
      <c r="BR41" s="179">
        <f t="shared" si="51"/>
        <v>0</v>
      </c>
      <c r="BS41" s="180">
        <f t="shared" si="30"/>
        <v>0</v>
      </c>
      <c r="BT41" s="181">
        <f t="shared" si="31"/>
        <v>0</v>
      </c>
      <c r="BU41" s="182">
        <f t="shared" si="52"/>
        <v>0</v>
      </c>
      <c r="BV41" s="175">
        <f t="shared" si="32"/>
        <v>0</v>
      </c>
      <c r="BW41" s="176">
        <f t="shared" si="53"/>
        <v>0</v>
      </c>
      <c r="BX41" s="193">
        <f t="shared" si="54"/>
        <v>0</v>
      </c>
      <c r="BY41" s="194">
        <f t="shared" si="55"/>
        <v>0</v>
      </c>
      <c r="BZ41" s="179">
        <f t="shared" si="36"/>
        <v>0</v>
      </c>
      <c r="CA41" s="180">
        <f t="shared" si="37"/>
        <v>0</v>
      </c>
      <c r="CB41" s="180">
        <f t="shared" si="38"/>
        <v>0</v>
      </c>
      <c r="CC41" s="180">
        <f t="shared" si="39"/>
        <v>0</v>
      </c>
      <c r="CD41" s="180">
        <f t="shared" si="40"/>
        <v>0</v>
      </c>
      <c r="CE41" s="180">
        <f t="shared" si="41"/>
        <v>0</v>
      </c>
      <c r="CF41" s="181">
        <f t="shared" si="42"/>
        <v>0</v>
      </c>
      <c r="CG41" s="195">
        <f t="shared" si="56"/>
        <v>0</v>
      </c>
      <c r="CH41" s="183"/>
      <c r="CI41" s="184"/>
      <c r="CJ41" s="184"/>
      <c r="CK41" s="174">
        <f t="shared" si="57"/>
        <v>0.5</v>
      </c>
      <c r="CL41" s="227"/>
      <c r="CM41" s="354"/>
      <c r="CN41" s="1274">
        <v>6</v>
      </c>
      <c r="CO41" s="424">
        <v>72</v>
      </c>
    </row>
    <row r="42" spans="1:93" ht="20.100000000000001" customHeight="1" thickBot="1" x14ac:dyDescent="0.3">
      <c r="A42" s="573" t="s">
        <v>111</v>
      </c>
      <c r="B42" s="572" t="s">
        <v>294</v>
      </c>
      <c r="C42" s="24" t="s">
        <v>3</v>
      </c>
      <c r="D42" s="1154" t="s">
        <v>29</v>
      </c>
      <c r="E42" s="409" t="s">
        <v>24</v>
      </c>
      <c r="F42" s="493"/>
      <c r="G42" s="477"/>
      <c r="H42" s="433" t="s">
        <v>24</v>
      </c>
      <c r="I42" s="409" t="s">
        <v>25</v>
      </c>
      <c r="J42" s="471"/>
      <c r="K42" s="471"/>
      <c r="L42" s="409" t="s">
        <v>25</v>
      </c>
      <c r="M42" s="409" t="s">
        <v>25</v>
      </c>
      <c r="N42" s="478"/>
      <c r="O42" s="473"/>
      <c r="P42" s="409" t="s">
        <v>24</v>
      </c>
      <c r="Q42" s="409" t="s">
        <v>25</v>
      </c>
      <c r="R42" s="1331"/>
      <c r="S42" s="1135" t="s">
        <v>26</v>
      </c>
      <c r="T42" s="471"/>
      <c r="U42" s="471"/>
      <c r="V42" s="409" t="s">
        <v>24</v>
      </c>
      <c r="W42" s="414" t="s">
        <v>29</v>
      </c>
      <c r="X42" s="473"/>
      <c r="Y42" s="479"/>
      <c r="Z42" s="409" t="s">
        <v>24</v>
      </c>
      <c r="AA42" s="409" t="s">
        <v>28</v>
      </c>
      <c r="AB42" s="471"/>
      <c r="AC42" s="471"/>
      <c r="AD42" s="414" t="s">
        <v>24</v>
      </c>
      <c r="AE42" s="433" t="s">
        <v>25</v>
      </c>
      <c r="AF42" s="499"/>
      <c r="AG42" s="479" t="s">
        <v>61</v>
      </c>
      <c r="AH42" s="433"/>
      <c r="AI42" s="998">
        <f>COUNTIF($D42:AH42,"D")</f>
        <v>6</v>
      </c>
      <c r="AJ42" s="999">
        <f t="shared" si="4"/>
        <v>5</v>
      </c>
      <c r="AK42" s="999">
        <f t="shared" si="5"/>
        <v>1</v>
      </c>
      <c r="AL42" s="999">
        <f t="shared" si="6"/>
        <v>0</v>
      </c>
      <c r="AM42" s="999">
        <f t="shared" si="7"/>
        <v>1</v>
      </c>
      <c r="AN42" s="999">
        <f t="shared" si="8"/>
        <v>2</v>
      </c>
      <c r="AO42" s="999">
        <f t="shared" si="9"/>
        <v>0</v>
      </c>
      <c r="AP42" s="999">
        <f t="shared" si="10"/>
        <v>0</v>
      </c>
      <c r="AQ42" s="999">
        <f t="shared" si="11"/>
        <v>0</v>
      </c>
      <c r="AR42" s="999">
        <f t="shared" si="12"/>
        <v>0</v>
      </c>
      <c r="AS42" s="999">
        <f t="shared" si="13"/>
        <v>0</v>
      </c>
      <c r="AT42" s="999">
        <f t="shared" si="14"/>
        <v>0</v>
      </c>
      <c r="AU42" s="999">
        <f t="shared" si="15"/>
        <v>0</v>
      </c>
      <c r="AV42" s="999">
        <f t="shared" si="16"/>
        <v>0</v>
      </c>
      <c r="AW42" s="999">
        <f t="shared" si="17"/>
        <v>0</v>
      </c>
      <c r="AX42" s="999">
        <f t="shared" si="18"/>
        <v>0</v>
      </c>
      <c r="AY42" s="999">
        <f t="shared" si="19"/>
        <v>0</v>
      </c>
      <c r="AZ42" s="999">
        <f t="shared" si="20"/>
        <v>0</v>
      </c>
      <c r="BA42" s="181">
        <f t="shared" si="43"/>
        <v>12</v>
      </c>
      <c r="BB42" s="343"/>
      <c r="BC42" s="1002">
        <f t="shared" si="44"/>
        <v>6.5</v>
      </c>
      <c r="BD42" s="342"/>
      <c r="BE42" s="339"/>
      <c r="BF42" s="175">
        <f t="shared" si="45"/>
        <v>1</v>
      </c>
      <c r="BG42" s="176">
        <f t="shared" si="46"/>
        <v>0.5</v>
      </c>
      <c r="BH42" s="177">
        <f t="shared" si="47"/>
        <v>4.1666666666666664E-2</v>
      </c>
      <c r="BI42" s="178">
        <f t="shared" si="48"/>
        <v>0.45833333333333331</v>
      </c>
      <c r="BJ42" s="179">
        <f t="shared" si="49"/>
        <v>0</v>
      </c>
      <c r="BK42" s="180">
        <f t="shared" si="24"/>
        <v>0</v>
      </c>
      <c r="BL42" s="180">
        <f t="shared" si="25"/>
        <v>0</v>
      </c>
      <c r="BM42" s="180">
        <f t="shared" si="26"/>
        <v>0</v>
      </c>
      <c r="BN42" s="180">
        <f t="shared" si="27"/>
        <v>0</v>
      </c>
      <c r="BO42" s="180">
        <f t="shared" si="28"/>
        <v>0</v>
      </c>
      <c r="BP42" s="181">
        <f t="shared" si="29"/>
        <v>0</v>
      </c>
      <c r="BQ42" s="379">
        <f t="shared" si="50"/>
        <v>0</v>
      </c>
      <c r="BR42" s="179">
        <f t="shared" si="51"/>
        <v>1</v>
      </c>
      <c r="BS42" s="180">
        <f t="shared" si="30"/>
        <v>2</v>
      </c>
      <c r="BT42" s="181">
        <f t="shared" si="31"/>
        <v>0</v>
      </c>
      <c r="BU42" s="182">
        <f t="shared" si="52"/>
        <v>1.3333333333333333</v>
      </c>
      <c r="BV42" s="175">
        <f t="shared" si="32"/>
        <v>0</v>
      </c>
      <c r="BW42" s="176">
        <f t="shared" si="53"/>
        <v>0</v>
      </c>
      <c r="BX42" s="193">
        <f t="shared" si="54"/>
        <v>0</v>
      </c>
      <c r="BY42" s="194">
        <f t="shared" si="55"/>
        <v>0</v>
      </c>
      <c r="BZ42" s="179">
        <f t="shared" si="36"/>
        <v>0</v>
      </c>
      <c r="CA42" s="180">
        <f t="shared" si="37"/>
        <v>0</v>
      </c>
      <c r="CB42" s="180">
        <f t="shared" si="38"/>
        <v>0</v>
      </c>
      <c r="CC42" s="180">
        <f t="shared" si="39"/>
        <v>0</v>
      </c>
      <c r="CD42" s="180">
        <f t="shared" si="40"/>
        <v>0</v>
      </c>
      <c r="CE42" s="180">
        <f t="shared" si="41"/>
        <v>0</v>
      </c>
      <c r="CF42" s="181">
        <f t="shared" si="42"/>
        <v>0</v>
      </c>
      <c r="CG42" s="195">
        <f t="shared" si="56"/>
        <v>0</v>
      </c>
      <c r="CH42" s="183"/>
      <c r="CI42" s="184"/>
      <c r="CJ42" s="184"/>
      <c r="CK42" s="174">
        <f t="shared" si="57"/>
        <v>0.5</v>
      </c>
      <c r="CL42" s="227"/>
      <c r="CM42" s="354"/>
      <c r="CN42" s="1274">
        <v>8</v>
      </c>
      <c r="CO42" s="424">
        <v>96</v>
      </c>
    </row>
    <row r="43" spans="1:93" ht="20.100000000000001" customHeight="1" thickBot="1" x14ac:dyDescent="0.3">
      <c r="A43" s="573" t="s">
        <v>113</v>
      </c>
      <c r="B43" s="572" t="s">
        <v>332</v>
      </c>
      <c r="C43" s="24" t="s">
        <v>3</v>
      </c>
      <c r="D43" s="1154" t="s">
        <v>29</v>
      </c>
      <c r="E43" s="409" t="s">
        <v>24</v>
      </c>
      <c r="F43" s="493" t="s">
        <v>49</v>
      </c>
      <c r="G43" s="477"/>
      <c r="H43" s="433" t="s">
        <v>24</v>
      </c>
      <c r="I43" s="409" t="s">
        <v>25</v>
      </c>
      <c r="J43" s="471"/>
      <c r="K43" s="471"/>
      <c r="L43" s="409" t="s">
        <v>27</v>
      </c>
      <c r="M43" s="409" t="s">
        <v>25</v>
      </c>
      <c r="N43" s="478" t="s">
        <v>49</v>
      </c>
      <c r="O43" s="473"/>
      <c r="P43" s="409" t="s">
        <v>24</v>
      </c>
      <c r="Q43" s="409" t="s">
        <v>25</v>
      </c>
      <c r="R43" s="1331"/>
      <c r="S43" s="1135" t="s">
        <v>25</v>
      </c>
      <c r="T43" s="471"/>
      <c r="U43" s="471"/>
      <c r="V43" s="409" t="s">
        <v>24</v>
      </c>
      <c r="W43" s="414" t="s">
        <v>30</v>
      </c>
      <c r="X43" s="473"/>
      <c r="Y43" s="479"/>
      <c r="Z43" s="409" t="s">
        <v>24</v>
      </c>
      <c r="AA43" s="409" t="s">
        <v>28</v>
      </c>
      <c r="AB43" s="471" t="s">
        <v>57</v>
      </c>
      <c r="AC43" s="471"/>
      <c r="AD43" s="414" t="s">
        <v>31</v>
      </c>
      <c r="AE43" s="433" t="s">
        <v>25</v>
      </c>
      <c r="AF43" s="479" t="s">
        <v>57</v>
      </c>
      <c r="AG43" s="479"/>
      <c r="AH43" s="433"/>
      <c r="AI43" s="998">
        <f>COUNTIF($D43:AH43,"D")</f>
        <v>5</v>
      </c>
      <c r="AJ43" s="999">
        <f t="shared" si="4"/>
        <v>5</v>
      </c>
      <c r="AK43" s="999">
        <f t="shared" si="5"/>
        <v>0</v>
      </c>
      <c r="AL43" s="999">
        <f t="shared" si="6"/>
        <v>1</v>
      </c>
      <c r="AM43" s="999">
        <f t="shared" si="7"/>
        <v>1</v>
      </c>
      <c r="AN43" s="999">
        <f t="shared" si="8"/>
        <v>1</v>
      </c>
      <c r="AO43" s="999">
        <f t="shared" si="9"/>
        <v>1</v>
      </c>
      <c r="AP43" s="999">
        <f t="shared" si="10"/>
        <v>1</v>
      </c>
      <c r="AQ43" s="999">
        <f t="shared" si="11"/>
        <v>0</v>
      </c>
      <c r="AR43" s="999">
        <f t="shared" si="12"/>
        <v>0</v>
      </c>
      <c r="AS43" s="999">
        <f t="shared" si="13"/>
        <v>0</v>
      </c>
      <c r="AT43" s="999">
        <f t="shared" si="14"/>
        <v>0</v>
      </c>
      <c r="AU43" s="999">
        <f t="shared" si="15"/>
        <v>0</v>
      </c>
      <c r="AV43" s="999">
        <f t="shared" si="16"/>
        <v>0</v>
      </c>
      <c r="AW43" s="999">
        <f t="shared" si="17"/>
        <v>0</v>
      </c>
      <c r="AX43" s="999">
        <f t="shared" si="18"/>
        <v>0</v>
      </c>
      <c r="AY43" s="999">
        <f t="shared" si="19"/>
        <v>0</v>
      </c>
      <c r="AZ43" s="999">
        <f t="shared" si="20"/>
        <v>0</v>
      </c>
      <c r="BA43" s="181">
        <f t="shared" si="43"/>
        <v>11</v>
      </c>
      <c r="BB43" s="343"/>
      <c r="BC43" s="1002">
        <f t="shared" si="44"/>
        <v>6.333333333333333</v>
      </c>
      <c r="BD43" s="342"/>
      <c r="BE43" s="339"/>
      <c r="BF43" s="175">
        <f t="shared" si="45"/>
        <v>2</v>
      </c>
      <c r="BG43" s="176">
        <f t="shared" si="46"/>
        <v>1</v>
      </c>
      <c r="BH43" s="177">
        <f t="shared" si="47"/>
        <v>8.3333333333333329E-2</v>
      </c>
      <c r="BI43" s="178">
        <f t="shared" si="48"/>
        <v>0.91666666666666663</v>
      </c>
      <c r="BJ43" s="179">
        <f t="shared" si="49"/>
        <v>0</v>
      </c>
      <c r="BK43" s="180">
        <f t="shared" si="24"/>
        <v>2</v>
      </c>
      <c r="BL43" s="180">
        <f t="shared" si="25"/>
        <v>0</v>
      </c>
      <c r="BM43" s="180">
        <f t="shared" si="26"/>
        <v>0</v>
      </c>
      <c r="BN43" s="180">
        <f t="shared" si="27"/>
        <v>0</v>
      </c>
      <c r="BO43" s="180">
        <f t="shared" si="28"/>
        <v>0</v>
      </c>
      <c r="BP43" s="181">
        <f t="shared" si="29"/>
        <v>0</v>
      </c>
      <c r="BQ43" s="379">
        <f t="shared" si="50"/>
        <v>1</v>
      </c>
      <c r="BR43" s="179">
        <f t="shared" si="51"/>
        <v>1</v>
      </c>
      <c r="BS43" s="180">
        <f t="shared" si="30"/>
        <v>1</v>
      </c>
      <c r="BT43" s="181">
        <f t="shared" si="31"/>
        <v>1</v>
      </c>
      <c r="BU43" s="182">
        <f t="shared" si="52"/>
        <v>0.99999999999999989</v>
      </c>
      <c r="BV43" s="175">
        <f t="shared" si="32"/>
        <v>0</v>
      </c>
      <c r="BW43" s="176">
        <f t="shared" si="53"/>
        <v>0</v>
      </c>
      <c r="BX43" s="193">
        <f t="shared" si="54"/>
        <v>0</v>
      </c>
      <c r="BY43" s="194">
        <f t="shared" si="55"/>
        <v>0</v>
      </c>
      <c r="BZ43" s="179">
        <f t="shared" si="36"/>
        <v>0</v>
      </c>
      <c r="CA43" s="180">
        <f t="shared" si="37"/>
        <v>0</v>
      </c>
      <c r="CB43" s="180">
        <f t="shared" si="38"/>
        <v>0</v>
      </c>
      <c r="CC43" s="180">
        <f t="shared" si="39"/>
        <v>0</v>
      </c>
      <c r="CD43" s="180">
        <f t="shared" si="40"/>
        <v>0</v>
      </c>
      <c r="CE43" s="180">
        <f t="shared" si="41"/>
        <v>0</v>
      </c>
      <c r="CF43" s="181">
        <f t="shared" si="42"/>
        <v>0</v>
      </c>
      <c r="CG43" s="195">
        <f t="shared" si="56"/>
        <v>0</v>
      </c>
      <c r="CH43" s="183"/>
      <c r="CI43" s="184"/>
      <c r="CJ43" s="184"/>
      <c r="CK43" s="174">
        <f t="shared" si="57"/>
        <v>2</v>
      </c>
      <c r="CL43" s="227"/>
      <c r="CM43" s="354"/>
      <c r="CN43" s="1274">
        <v>6</v>
      </c>
      <c r="CO43" s="424">
        <v>72</v>
      </c>
    </row>
    <row r="44" spans="1:93" ht="20.100000000000001" customHeight="1" thickBot="1" x14ac:dyDescent="0.3">
      <c r="A44" s="59" t="s">
        <v>21</v>
      </c>
      <c r="B44" s="59" t="s">
        <v>22</v>
      </c>
      <c r="C44" s="222" t="s">
        <v>23</v>
      </c>
      <c r="D44" s="1351">
        <v>1</v>
      </c>
      <c r="E44" s="262">
        <v>2</v>
      </c>
      <c r="F44" s="262">
        <v>3</v>
      </c>
      <c r="G44" s="596">
        <v>4</v>
      </c>
      <c r="H44" s="305">
        <v>5</v>
      </c>
      <c r="I44" s="262">
        <v>6</v>
      </c>
      <c r="J44" s="262">
        <v>7</v>
      </c>
      <c r="K44" s="262">
        <v>8</v>
      </c>
      <c r="L44" s="261">
        <v>9</v>
      </c>
      <c r="M44" s="262">
        <v>10</v>
      </c>
      <c r="N44" s="596">
        <v>11</v>
      </c>
      <c r="O44" s="305">
        <v>12</v>
      </c>
      <c r="P44" s="262">
        <v>13</v>
      </c>
      <c r="Q44" s="262">
        <v>14</v>
      </c>
      <c r="R44" s="1344">
        <v>15</v>
      </c>
      <c r="S44" s="1310">
        <v>16</v>
      </c>
      <c r="T44" s="262">
        <v>17</v>
      </c>
      <c r="U44" s="1052">
        <v>18</v>
      </c>
      <c r="V44" s="261">
        <v>19</v>
      </c>
      <c r="W44" s="1051">
        <v>20</v>
      </c>
      <c r="X44" s="305">
        <v>21</v>
      </c>
      <c r="Y44" s="262">
        <v>22</v>
      </c>
      <c r="Z44" s="262">
        <v>23</v>
      </c>
      <c r="AA44" s="262">
        <v>24</v>
      </c>
      <c r="AB44" s="1052">
        <v>25</v>
      </c>
      <c r="AC44" s="262">
        <v>26</v>
      </c>
      <c r="AD44" s="597">
        <v>27</v>
      </c>
      <c r="AE44" s="305">
        <v>28</v>
      </c>
      <c r="AF44" s="262">
        <v>29</v>
      </c>
      <c r="AG44" s="262">
        <v>30</v>
      </c>
      <c r="AH44" s="305"/>
      <c r="AI44" s="998">
        <f>COUNTIF($D44:AH44,"D")</f>
        <v>0</v>
      </c>
      <c r="AJ44" s="999">
        <f t="shared" si="4"/>
        <v>0</v>
      </c>
      <c r="AK44" s="999">
        <f t="shared" si="5"/>
        <v>0</v>
      </c>
      <c r="AL44" s="999">
        <f t="shared" si="6"/>
        <v>0</v>
      </c>
      <c r="AM44" s="999">
        <f t="shared" si="7"/>
        <v>0</v>
      </c>
      <c r="AN44" s="999">
        <f t="shared" si="8"/>
        <v>0</v>
      </c>
      <c r="AO44" s="999">
        <f t="shared" si="9"/>
        <v>0</v>
      </c>
      <c r="AP44" s="999">
        <f t="shared" si="10"/>
        <v>0</v>
      </c>
      <c r="AQ44" s="999">
        <f t="shared" si="11"/>
        <v>0</v>
      </c>
      <c r="AR44" s="999">
        <f t="shared" si="12"/>
        <v>0</v>
      </c>
      <c r="AS44" s="999">
        <f t="shared" si="13"/>
        <v>0</v>
      </c>
      <c r="AT44" s="999">
        <f t="shared" si="14"/>
        <v>0</v>
      </c>
      <c r="AU44" s="999">
        <f t="shared" si="15"/>
        <v>0</v>
      </c>
      <c r="AV44" s="999">
        <f t="shared" si="16"/>
        <v>0</v>
      </c>
      <c r="AW44" s="999">
        <f t="shared" si="17"/>
        <v>0</v>
      </c>
      <c r="AX44" s="999">
        <f t="shared" si="18"/>
        <v>0</v>
      </c>
      <c r="AY44" s="999">
        <f t="shared" si="19"/>
        <v>0</v>
      </c>
      <c r="AZ44" s="999">
        <f t="shared" si="20"/>
        <v>0</v>
      </c>
      <c r="BA44" s="181">
        <f t="shared" si="43"/>
        <v>0</v>
      </c>
      <c r="BB44" s="343"/>
      <c r="BC44" s="1002">
        <f t="shared" si="44"/>
        <v>0</v>
      </c>
      <c r="BD44" s="342"/>
      <c r="BE44" s="339"/>
      <c r="BF44" s="175">
        <f t="shared" si="45"/>
        <v>0</v>
      </c>
      <c r="BG44" s="176">
        <f t="shared" si="46"/>
        <v>0</v>
      </c>
      <c r="BH44" s="177">
        <f t="shared" si="47"/>
        <v>0</v>
      </c>
      <c r="BI44" s="178">
        <f t="shared" si="48"/>
        <v>0</v>
      </c>
      <c r="BJ44" s="179">
        <f t="shared" si="49"/>
        <v>0</v>
      </c>
      <c r="BK44" s="180">
        <f t="shared" si="24"/>
        <v>0</v>
      </c>
      <c r="BL44" s="180">
        <f t="shared" si="25"/>
        <v>0</v>
      </c>
      <c r="BM44" s="180">
        <f t="shared" si="26"/>
        <v>0</v>
      </c>
      <c r="BN44" s="180">
        <f t="shared" si="27"/>
        <v>0</v>
      </c>
      <c r="BO44" s="180">
        <f t="shared" si="28"/>
        <v>0</v>
      </c>
      <c r="BP44" s="181">
        <f t="shared" si="29"/>
        <v>0</v>
      </c>
      <c r="BQ44" s="379">
        <f t="shared" si="50"/>
        <v>0</v>
      </c>
      <c r="BR44" s="179">
        <f t="shared" si="51"/>
        <v>0</v>
      </c>
      <c r="BS44" s="180">
        <f t="shared" si="30"/>
        <v>0</v>
      </c>
      <c r="BT44" s="181">
        <f t="shared" si="31"/>
        <v>0</v>
      </c>
      <c r="BU44" s="182">
        <f t="shared" si="52"/>
        <v>0</v>
      </c>
      <c r="BV44" s="175">
        <f t="shared" si="32"/>
        <v>0</v>
      </c>
      <c r="BW44" s="176">
        <f t="shared" si="53"/>
        <v>0</v>
      </c>
      <c r="BX44" s="193">
        <f t="shared" si="54"/>
        <v>0</v>
      </c>
      <c r="BY44" s="194">
        <f t="shared" si="55"/>
        <v>0</v>
      </c>
      <c r="BZ44" s="179">
        <f t="shared" si="36"/>
        <v>0</v>
      </c>
      <c r="CA44" s="180">
        <f t="shared" si="37"/>
        <v>0</v>
      </c>
      <c r="CB44" s="180">
        <f t="shared" si="38"/>
        <v>0</v>
      </c>
      <c r="CC44" s="180">
        <f t="shared" si="39"/>
        <v>0</v>
      </c>
      <c r="CD44" s="180">
        <f t="shared" si="40"/>
        <v>0</v>
      </c>
      <c r="CE44" s="180">
        <f t="shared" si="41"/>
        <v>0</v>
      </c>
      <c r="CF44" s="181">
        <f t="shared" si="42"/>
        <v>0</v>
      </c>
      <c r="CG44" s="195">
        <f t="shared" si="56"/>
        <v>0</v>
      </c>
      <c r="CH44" s="183"/>
      <c r="CI44" s="184"/>
      <c r="CJ44" s="184"/>
      <c r="CK44" s="174">
        <f t="shared" si="57"/>
        <v>0</v>
      </c>
      <c r="CL44" s="227"/>
      <c r="CM44" s="354"/>
      <c r="CN44" s="1274">
        <v>0</v>
      </c>
      <c r="CO44" s="424"/>
    </row>
    <row r="45" spans="1:93" ht="20.100000000000001" customHeight="1" thickBot="1" x14ac:dyDescent="0.3">
      <c r="A45" s="600" t="s">
        <v>116</v>
      </c>
      <c r="B45" s="605" t="s">
        <v>117</v>
      </c>
      <c r="C45" s="25" t="s">
        <v>1</v>
      </c>
      <c r="D45" s="1352"/>
      <c r="E45" s="409" t="s">
        <v>25</v>
      </c>
      <c r="F45" s="409" t="s">
        <v>25</v>
      </c>
      <c r="G45" s="478" t="s">
        <v>49</v>
      </c>
      <c r="H45" s="473"/>
      <c r="I45" s="409" t="s">
        <v>24</v>
      </c>
      <c r="J45" s="409" t="s">
        <v>25</v>
      </c>
      <c r="K45" s="471"/>
      <c r="L45" s="471"/>
      <c r="M45" s="409" t="s">
        <v>24</v>
      </c>
      <c r="N45" s="414" t="s">
        <v>25</v>
      </c>
      <c r="O45" s="473" t="s">
        <v>57</v>
      </c>
      <c r="P45" s="479"/>
      <c r="Q45" s="409" t="s">
        <v>24</v>
      </c>
      <c r="R45" s="1160" t="s">
        <v>25</v>
      </c>
      <c r="S45" s="1135" t="s">
        <v>24</v>
      </c>
      <c r="T45" s="409" t="s">
        <v>32</v>
      </c>
      <c r="U45" s="471" t="s">
        <v>350</v>
      </c>
      <c r="V45" s="471" t="s">
        <v>351</v>
      </c>
      <c r="W45" s="414" t="s">
        <v>358</v>
      </c>
      <c r="X45" s="433" t="s">
        <v>32</v>
      </c>
      <c r="Y45" s="409" t="s">
        <v>32</v>
      </c>
      <c r="Z45" s="409" t="s">
        <v>32</v>
      </c>
      <c r="AA45" s="409" t="s">
        <v>32</v>
      </c>
      <c r="AB45" s="409" t="s">
        <v>358</v>
      </c>
      <c r="AC45" s="493" t="s">
        <v>350</v>
      </c>
      <c r="AD45" s="498" t="s">
        <v>50</v>
      </c>
      <c r="AE45" s="428" t="s">
        <v>40</v>
      </c>
      <c r="AF45" s="410" t="s">
        <v>40</v>
      </c>
      <c r="AG45" s="407" t="s">
        <v>48</v>
      </c>
      <c r="AH45" s="433"/>
      <c r="AI45" s="998">
        <f>COUNTIF($D45:AH45,"D")</f>
        <v>4</v>
      </c>
      <c r="AJ45" s="999">
        <f t="shared" si="4"/>
        <v>5</v>
      </c>
      <c r="AK45" s="999">
        <f t="shared" si="5"/>
        <v>0</v>
      </c>
      <c r="AL45" s="999">
        <f t="shared" si="6"/>
        <v>0</v>
      </c>
      <c r="AM45" s="999">
        <f t="shared" si="7"/>
        <v>0</v>
      </c>
      <c r="AN45" s="999">
        <f t="shared" si="8"/>
        <v>0</v>
      </c>
      <c r="AO45" s="999">
        <f t="shared" si="9"/>
        <v>0</v>
      </c>
      <c r="AP45" s="999">
        <f t="shared" si="10"/>
        <v>0</v>
      </c>
      <c r="AQ45" s="999">
        <f t="shared" si="11"/>
        <v>5</v>
      </c>
      <c r="AR45" s="999">
        <f t="shared" si="12"/>
        <v>0</v>
      </c>
      <c r="AS45" s="999">
        <f t="shared" si="13"/>
        <v>0</v>
      </c>
      <c r="AT45" s="999">
        <f t="shared" si="14"/>
        <v>0</v>
      </c>
      <c r="AU45" s="999">
        <f t="shared" si="15"/>
        <v>0</v>
      </c>
      <c r="AV45" s="999">
        <f t="shared" si="16"/>
        <v>0</v>
      </c>
      <c r="AW45" s="999">
        <f t="shared" si="17"/>
        <v>0</v>
      </c>
      <c r="AX45" s="999">
        <f t="shared" si="18"/>
        <v>0</v>
      </c>
      <c r="AY45" s="999">
        <f t="shared" si="19"/>
        <v>2</v>
      </c>
      <c r="AZ45" s="999">
        <f t="shared" si="20"/>
        <v>0</v>
      </c>
      <c r="BA45" s="181">
        <f t="shared" si="43"/>
        <v>16</v>
      </c>
      <c r="BB45" s="343"/>
      <c r="BC45" s="1002">
        <f t="shared" si="44"/>
        <v>5.166666666666667</v>
      </c>
      <c r="BD45" s="342"/>
      <c r="BE45" s="339"/>
      <c r="BF45" s="175">
        <f t="shared" si="45"/>
        <v>1</v>
      </c>
      <c r="BG45" s="176">
        <f t="shared" si="46"/>
        <v>0.5</v>
      </c>
      <c r="BH45" s="177">
        <f t="shared" si="47"/>
        <v>4.1666666666666664E-2</v>
      </c>
      <c r="BI45" s="178">
        <f t="shared" si="48"/>
        <v>0.45833333333333331</v>
      </c>
      <c r="BJ45" s="179">
        <f t="shared" si="49"/>
        <v>1</v>
      </c>
      <c r="BK45" s="180">
        <f t="shared" si="24"/>
        <v>1</v>
      </c>
      <c r="BL45" s="180">
        <f t="shared" si="25"/>
        <v>1</v>
      </c>
      <c r="BM45" s="180">
        <f t="shared" si="26"/>
        <v>0</v>
      </c>
      <c r="BN45" s="180">
        <f t="shared" si="27"/>
        <v>0</v>
      </c>
      <c r="BO45" s="180">
        <f t="shared" si="28"/>
        <v>0</v>
      </c>
      <c r="BP45" s="181">
        <f t="shared" si="29"/>
        <v>0</v>
      </c>
      <c r="BQ45" s="379">
        <f t="shared" si="50"/>
        <v>1.5</v>
      </c>
      <c r="BR45" s="179">
        <f t="shared" si="51"/>
        <v>0</v>
      </c>
      <c r="BS45" s="180">
        <f t="shared" si="30"/>
        <v>0</v>
      </c>
      <c r="BT45" s="181">
        <f t="shared" si="31"/>
        <v>0</v>
      </c>
      <c r="BU45" s="182">
        <f t="shared" si="52"/>
        <v>0</v>
      </c>
      <c r="BV45" s="175">
        <f t="shared" si="32"/>
        <v>0</v>
      </c>
      <c r="BW45" s="176">
        <f t="shared" si="53"/>
        <v>0</v>
      </c>
      <c r="BX45" s="193">
        <f t="shared" si="54"/>
        <v>0</v>
      </c>
      <c r="BY45" s="194">
        <f t="shared" si="55"/>
        <v>0</v>
      </c>
      <c r="BZ45" s="179">
        <f t="shared" si="36"/>
        <v>0</v>
      </c>
      <c r="CA45" s="180">
        <f t="shared" si="37"/>
        <v>0</v>
      </c>
      <c r="CB45" s="180">
        <f t="shared" si="38"/>
        <v>0</v>
      </c>
      <c r="CC45" s="180">
        <f t="shared" si="39"/>
        <v>0</v>
      </c>
      <c r="CD45" s="180">
        <f t="shared" si="40"/>
        <v>0</v>
      </c>
      <c r="CE45" s="180">
        <f t="shared" si="41"/>
        <v>0</v>
      </c>
      <c r="CF45" s="181">
        <f t="shared" si="42"/>
        <v>0</v>
      </c>
      <c r="CG45" s="195">
        <f t="shared" si="56"/>
        <v>0</v>
      </c>
      <c r="CH45" s="183"/>
      <c r="CI45" s="184"/>
      <c r="CJ45" s="184"/>
      <c r="CK45" s="174">
        <f t="shared" si="57"/>
        <v>2</v>
      </c>
      <c r="CL45" s="227"/>
      <c r="CM45" s="354"/>
      <c r="CN45" s="1274">
        <v>8</v>
      </c>
      <c r="CO45" s="424">
        <v>96</v>
      </c>
    </row>
    <row r="46" spans="1:93" ht="20.100000000000001" customHeight="1" thickBot="1" x14ac:dyDescent="0.3">
      <c r="A46" s="600" t="s">
        <v>118</v>
      </c>
      <c r="B46" s="605" t="s">
        <v>63</v>
      </c>
      <c r="C46" s="25" t="s">
        <v>2</v>
      </c>
      <c r="D46" s="1352"/>
      <c r="E46" s="409" t="s">
        <v>25</v>
      </c>
      <c r="F46" s="409" t="s">
        <v>25</v>
      </c>
      <c r="G46" s="478"/>
      <c r="H46" s="473" t="s">
        <v>27</v>
      </c>
      <c r="I46" s="409" t="s">
        <v>31</v>
      </c>
      <c r="J46" s="409" t="s">
        <v>25</v>
      </c>
      <c r="K46" s="471"/>
      <c r="L46" s="471"/>
      <c r="M46" s="409" t="s">
        <v>24</v>
      </c>
      <c r="N46" s="414" t="s">
        <v>25</v>
      </c>
      <c r="O46" s="473"/>
      <c r="P46" s="479" t="s">
        <v>27</v>
      </c>
      <c r="Q46" s="409" t="s">
        <v>31</v>
      </c>
      <c r="R46" s="1160" t="s">
        <v>25</v>
      </c>
      <c r="S46" s="1135" t="s">
        <v>27</v>
      </c>
      <c r="T46" s="409" t="s">
        <v>28</v>
      </c>
      <c r="U46" s="471" t="s">
        <v>57</v>
      </c>
      <c r="V46" s="471"/>
      <c r="W46" s="414" t="s">
        <v>29</v>
      </c>
      <c r="X46" s="433" t="s">
        <v>25</v>
      </c>
      <c r="Y46" s="479" t="s">
        <v>57</v>
      </c>
      <c r="Z46" s="479" t="s">
        <v>27</v>
      </c>
      <c r="AA46" s="409" t="s">
        <v>31</v>
      </c>
      <c r="AB46" s="409" t="s">
        <v>29</v>
      </c>
      <c r="AC46" s="493"/>
      <c r="AD46" s="477"/>
      <c r="AE46" s="428" t="s">
        <v>40</v>
      </c>
      <c r="AF46" s="410" t="s">
        <v>40</v>
      </c>
      <c r="AG46" s="407" t="s">
        <v>48</v>
      </c>
      <c r="AH46" s="433"/>
      <c r="AI46" s="998">
        <f>COUNTIF($D46:AH46,"D")</f>
        <v>1</v>
      </c>
      <c r="AJ46" s="999">
        <f t="shared" si="4"/>
        <v>6</v>
      </c>
      <c r="AK46" s="999">
        <f t="shared" si="5"/>
        <v>0</v>
      </c>
      <c r="AL46" s="999">
        <f t="shared" si="6"/>
        <v>4</v>
      </c>
      <c r="AM46" s="999">
        <f t="shared" si="7"/>
        <v>1</v>
      </c>
      <c r="AN46" s="999">
        <f t="shared" si="8"/>
        <v>2</v>
      </c>
      <c r="AO46" s="999">
        <f t="shared" si="9"/>
        <v>0</v>
      </c>
      <c r="AP46" s="999">
        <f t="shared" si="10"/>
        <v>3</v>
      </c>
      <c r="AQ46" s="999">
        <f t="shared" si="11"/>
        <v>0</v>
      </c>
      <c r="AR46" s="999">
        <f t="shared" si="12"/>
        <v>0</v>
      </c>
      <c r="AS46" s="999">
        <f t="shared" si="13"/>
        <v>0</v>
      </c>
      <c r="AT46" s="999">
        <f t="shared" si="14"/>
        <v>0</v>
      </c>
      <c r="AU46" s="999">
        <f t="shared" si="15"/>
        <v>0</v>
      </c>
      <c r="AV46" s="999">
        <f t="shared" si="16"/>
        <v>0</v>
      </c>
      <c r="AW46" s="999">
        <f t="shared" si="17"/>
        <v>0</v>
      </c>
      <c r="AX46" s="999">
        <f t="shared" si="18"/>
        <v>0</v>
      </c>
      <c r="AY46" s="999">
        <f t="shared" si="19"/>
        <v>2</v>
      </c>
      <c r="AZ46" s="999">
        <f t="shared" si="20"/>
        <v>0</v>
      </c>
      <c r="BA46" s="181">
        <f t="shared" si="43"/>
        <v>13</v>
      </c>
      <c r="BB46" s="343"/>
      <c r="BC46" s="1002">
        <f t="shared" si="44"/>
        <v>6.666666666666667</v>
      </c>
      <c r="BD46" s="342"/>
      <c r="BE46" s="339"/>
      <c r="BF46" s="175">
        <f t="shared" si="45"/>
        <v>2</v>
      </c>
      <c r="BG46" s="176">
        <f t="shared" si="46"/>
        <v>1</v>
      </c>
      <c r="BH46" s="177">
        <f t="shared" si="47"/>
        <v>8.3333333333333329E-2</v>
      </c>
      <c r="BI46" s="178">
        <f t="shared" si="48"/>
        <v>0.91666666666666663</v>
      </c>
      <c r="BJ46" s="179">
        <f t="shared" si="49"/>
        <v>1</v>
      </c>
      <c r="BK46" s="180">
        <f t="shared" si="24"/>
        <v>0</v>
      </c>
      <c r="BL46" s="180">
        <f t="shared" si="25"/>
        <v>0</v>
      </c>
      <c r="BM46" s="180">
        <f t="shared" si="26"/>
        <v>0</v>
      </c>
      <c r="BN46" s="180">
        <f t="shared" si="27"/>
        <v>0</v>
      </c>
      <c r="BO46" s="180">
        <f t="shared" si="28"/>
        <v>0</v>
      </c>
      <c r="BP46" s="181">
        <f t="shared" si="29"/>
        <v>0</v>
      </c>
      <c r="BQ46" s="379">
        <f t="shared" si="50"/>
        <v>0.5</v>
      </c>
      <c r="BR46" s="179">
        <f t="shared" si="51"/>
        <v>1</v>
      </c>
      <c r="BS46" s="180">
        <f t="shared" si="30"/>
        <v>2</v>
      </c>
      <c r="BT46" s="181">
        <f t="shared" si="31"/>
        <v>0</v>
      </c>
      <c r="BU46" s="182">
        <f t="shared" si="52"/>
        <v>1.3333333333333333</v>
      </c>
      <c r="BV46" s="175">
        <f t="shared" si="32"/>
        <v>0</v>
      </c>
      <c r="BW46" s="176">
        <f t="shared" si="53"/>
        <v>0</v>
      </c>
      <c r="BX46" s="193">
        <f t="shared" si="54"/>
        <v>0</v>
      </c>
      <c r="BY46" s="194">
        <f t="shared" si="55"/>
        <v>0</v>
      </c>
      <c r="BZ46" s="179">
        <f t="shared" si="36"/>
        <v>0</v>
      </c>
      <c r="CA46" s="180">
        <f t="shared" si="37"/>
        <v>0</v>
      </c>
      <c r="CB46" s="180">
        <f t="shared" si="38"/>
        <v>0</v>
      </c>
      <c r="CC46" s="180">
        <f t="shared" si="39"/>
        <v>0</v>
      </c>
      <c r="CD46" s="180">
        <f t="shared" si="40"/>
        <v>0</v>
      </c>
      <c r="CE46" s="180">
        <f t="shared" si="41"/>
        <v>0</v>
      </c>
      <c r="CF46" s="181">
        <f t="shared" si="42"/>
        <v>0</v>
      </c>
      <c r="CG46" s="195">
        <f t="shared" si="56"/>
        <v>0</v>
      </c>
      <c r="CH46" s="183"/>
      <c r="CI46" s="184"/>
      <c r="CJ46" s="184"/>
      <c r="CK46" s="174">
        <f t="shared" si="57"/>
        <v>1.5</v>
      </c>
      <c r="CL46" s="227"/>
      <c r="CM46" s="354"/>
      <c r="CN46" s="1274">
        <v>8</v>
      </c>
      <c r="CO46" s="424">
        <v>96</v>
      </c>
    </row>
    <row r="47" spans="1:93" ht="20.100000000000001" customHeight="1" thickBot="1" x14ac:dyDescent="0.3">
      <c r="A47" s="600" t="s">
        <v>120</v>
      </c>
      <c r="B47" s="605" t="s">
        <v>94</v>
      </c>
      <c r="C47" s="25" t="s">
        <v>2</v>
      </c>
      <c r="D47" s="1353" t="s">
        <v>37</v>
      </c>
      <c r="E47" s="410" t="s">
        <v>37</v>
      </c>
      <c r="F47" s="410"/>
      <c r="G47" s="417"/>
      <c r="H47" s="428" t="s">
        <v>37</v>
      </c>
      <c r="I47" s="410" t="s">
        <v>37</v>
      </c>
      <c r="J47" s="410" t="s">
        <v>37</v>
      </c>
      <c r="K47" s="410" t="s">
        <v>37</v>
      </c>
      <c r="L47" s="410" t="s">
        <v>37</v>
      </c>
      <c r="M47" s="410"/>
      <c r="N47" s="417"/>
      <c r="O47" s="428" t="s">
        <v>37</v>
      </c>
      <c r="P47" s="410" t="s">
        <v>37</v>
      </c>
      <c r="Q47" s="410" t="s">
        <v>37</v>
      </c>
      <c r="R47" s="1354" t="s">
        <v>37</v>
      </c>
      <c r="S47" s="1316" t="s">
        <v>37</v>
      </c>
      <c r="T47" s="70" t="s">
        <v>37</v>
      </c>
      <c r="U47" s="70" t="s">
        <v>37</v>
      </c>
      <c r="V47" s="70"/>
      <c r="W47" s="1058"/>
      <c r="X47" s="955" t="s">
        <v>37</v>
      </c>
      <c r="Y47" s="70" t="s">
        <v>37</v>
      </c>
      <c r="Z47" s="70" t="s">
        <v>37</v>
      </c>
      <c r="AA47" s="70" t="s">
        <v>37</v>
      </c>
      <c r="AB47" s="409" t="s">
        <v>37</v>
      </c>
      <c r="AC47" s="681"/>
      <c r="AD47" s="1113"/>
      <c r="AE47" s="428" t="s">
        <v>37</v>
      </c>
      <c r="AF47" s="410" t="s">
        <v>37</v>
      </c>
      <c r="AG47" s="410" t="s">
        <v>37</v>
      </c>
      <c r="AH47" s="433"/>
      <c r="AI47" s="998">
        <f>COUNTIF($D47:AH47,"D")</f>
        <v>0</v>
      </c>
      <c r="AJ47" s="999">
        <f t="shared" si="4"/>
        <v>0</v>
      </c>
      <c r="AK47" s="999">
        <f t="shared" si="5"/>
        <v>0</v>
      </c>
      <c r="AL47" s="999">
        <f t="shared" si="6"/>
        <v>0</v>
      </c>
      <c r="AM47" s="999">
        <f t="shared" si="7"/>
        <v>0</v>
      </c>
      <c r="AN47" s="999">
        <f t="shared" si="8"/>
        <v>0</v>
      </c>
      <c r="AO47" s="999">
        <f t="shared" si="9"/>
        <v>0</v>
      </c>
      <c r="AP47" s="999">
        <f t="shared" si="10"/>
        <v>0</v>
      </c>
      <c r="AQ47" s="999">
        <f t="shared" si="11"/>
        <v>0</v>
      </c>
      <c r="AR47" s="999">
        <f t="shared" si="12"/>
        <v>0</v>
      </c>
      <c r="AS47" s="999">
        <f t="shared" si="13"/>
        <v>0</v>
      </c>
      <c r="AT47" s="999">
        <f t="shared" si="14"/>
        <v>0</v>
      </c>
      <c r="AU47" s="999">
        <f t="shared" si="15"/>
        <v>0</v>
      </c>
      <c r="AV47" s="999">
        <f t="shared" si="16"/>
        <v>22</v>
      </c>
      <c r="AW47" s="999">
        <f t="shared" si="17"/>
        <v>0</v>
      </c>
      <c r="AX47" s="999">
        <f t="shared" si="18"/>
        <v>0</v>
      </c>
      <c r="AY47" s="999">
        <f t="shared" si="19"/>
        <v>0</v>
      </c>
      <c r="AZ47" s="999">
        <f t="shared" si="20"/>
        <v>0</v>
      </c>
      <c r="BA47" s="181">
        <f t="shared" si="43"/>
        <v>22</v>
      </c>
      <c r="BB47" s="343"/>
      <c r="BC47" s="1002">
        <f t="shared" si="44"/>
        <v>11</v>
      </c>
      <c r="BD47" s="342"/>
      <c r="BE47" s="339"/>
      <c r="BF47" s="175">
        <f t="shared" si="45"/>
        <v>0</v>
      </c>
      <c r="BG47" s="176">
        <f t="shared" si="46"/>
        <v>0</v>
      </c>
      <c r="BH47" s="177">
        <f t="shared" si="47"/>
        <v>0</v>
      </c>
      <c r="BI47" s="178">
        <f t="shared" si="48"/>
        <v>0</v>
      </c>
      <c r="BJ47" s="179">
        <f t="shared" si="49"/>
        <v>0</v>
      </c>
      <c r="BK47" s="180">
        <f t="shared" si="24"/>
        <v>0</v>
      </c>
      <c r="BL47" s="180">
        <f t="shared" si="25"/>
        <v>0</v>
      </c>
      <c r="BM47" s="180">
        <f t="shared" si="26"/>
        <v>0</v>
      </c>
      <c r="BN47" s="180">
        <f t="shared" si="27"/>
        <v>0</v>
      </c>
      <c r="BO47" s="180">
        <f t="shared" si="28"/>
        <v>0</v>
      </c>
      <c r="BP47" s="181">
        <f t="shared" si="29"/>
        <v>0</v>
      </c>
      <c r="BQ47" s="379">
        <f t="shared" si="50"/>
        <v>0</v>
      </c>
      <c r="BR47" s="179">
        <f t="shared" si="51"/>
        <v>0</v>
      </c>
      <c r="BS47" s="180">
        <f t="shared" si="30"/>
        <v>0</v>
      </c>
      <c r="BT47" s="181">
        <f t="shared" si="31"/>
        <v>0</v>
      </c>
      <c r="BU47" s="182">
        <f t="shared" si="52"/>
        <v>0</v>
      </c>
      <c r="BV47" s="175">
        <f t="shared" si="32"/>
        <v>0</v>
      </c>
      <c r="BW47" s="176">
        <f t="shared" si="53"/>
        <v>0</v>
      </c>
      <c r="BX47" s="193">
        <f t="shared" si="54"/>
        <v>0</v>
      </c>
      <c r="BY47" s="194">
        <f t="shared" si="55"/>
        <v>0</v>
      </c>
      <c r="BZ47" s="179">
        <f t="shared" si="36"/>
        <v>0</v>
      </c>
      <c r="CA47" s="180">
        <f t="shared" si="37"/>
        <v>0</v>
      </c>
      <c r="CB47" s="180">
        <f t="shared" si="38"/>
        <v>0</v>
      </c>
      <c r="CC47" s="180">
        <f t="shared" si="39"/>
        <v>0</v>
      </c>
      <c r="CD47" s="180">
        <f t="shared" si="40"/>
        <v>0</v>
      </c>
      <c r="CE47" s="180">
        <f t="shared" si="41"/>
        <v>0</v>
      </c>
      <c r="CF47" s="181">
        <f t="shared" si="42"/>
        <v>0</v>
      </c>
      <c r="CG47" s="195">
        <f t="shared" si="56"/>
        <v>0</v>
      </c>
      <c r="CH47" s="183"/>
      <c r="CI47" s="184"/>
      <c r="CJ47" s="184"/>
      <c r="CK47" s="174">
        <f t="shared" si="57"/>
        <v>0</v>
      </c>
      <c r="CL47" s="227"/>
      <c r="CM47" s="354"/>
      <c r="CN47" s="1274">
        <v>0</v>
      </c>
      <c r="CO47" s="424">
        <v>0</v>
      </c>
    </row>
    <row r="48" spans="1:93" s="333" customFormat="1" ht="20.100000000000001" customHeight="1" thickBot="1" x14ac:dyDescent="0.3">
      <c r="A48" s="600" t="s">
        <v>121</v>
      </c>
      <c r="B48" s="605" t="s">
        <v>119</v>
      </c>
      <c r="C48" s="25" t="s">
        <v>2</v>
      </c>
      <c r="D48" s="1352"/>
      <c r="E48" s="409" t="s">
        <v>25</v>
      </c>
      <c r="F48" s="409" t="s">
        <v>25</v>
      </c>
      <c r="G48" s="478"/>
      <c r="H48" s="473"/>
      <c r="I48" s="409" t="s">
        <v>24</v>
      </c>
      <c r="J48" s="409" t="s">
        <v>25</v>
      </c>
      <c r="K48" s="471"/>
      <c r="L48" s="471"/>
      <c r="M48" s="409" t="s">
        <v>24</v>
      </c>
      <c r="N48" s="1119" t="s">
        <v>39</v>
      </c>
      <c r="O48" s="1119"/>
      <c r="P48" s="1119"/>
      <c r="Q48" s="1119" t="s">
        <v>39</v>
      </c>
      <c r="R48" s="1346" t="s">
        <v>39</v>
      </c>
      <c r="S48" s="1135" t="s">
        <v>32</v>
      </c>
      <c r="T48" s="409" t="s">
        <v>32</v>
      </c>
      <c r="U48" s="406" t="s">
        <v>350</v>
      </c>
      <c r="V48" s="406" t="s">
        <v>351</v>
      </c>
      <c r="W48" s="414" t="s">
        <v>358</v>
      </c>
      <c r="X48" s="433" t="s">
        <v>32</v>
      </c>
      <c r="Y48" s="479"/>
      <c r="Z48" s="479" t="s">
        <v>61</v>
      </c>
      <c r="AA48" s="409" t="s">
        <v>24</v>
      </c>
      <c r="AB48" s="409" t="s">
        <v>29</v>
      </c>
      <c r="AC48" s="493"/>
      <c r="AD48" s="477"/>
      <c r="AE48" s="428" t="s">
        <v>40</v>
      </c>
      <c r="AF48" s="410" t="s">
        <v>40</v>
      </c>
      <c r="AG48" s="407" t="s">
        <v>48</v>
      </c>
      <c r="AH48" s="433"/>
      <c r="AI48" s="998">
        <f>COUNTIF($D48:AH48,"D")</f>
        <v>3</v>
      </c>
      <c r="AJ48" s="999">
        <f t="shared" si="4"/>
        <v>3</v>
      </c>
      <c r="AK48" s="999">
        <f t="shared" si="5"/>
        <v>0</v>
      </c>
      <c r="AL48" s="999">
        <f t="shared" si="6"/>
        <v>0</v>
      </c>
      <c r="AM48" s="999">
        <f t="shared" si="7"/>
        <v>0</v>
      </c>
      <c r="AN48" s="999">
        <f t="shared" si="8"/>
        <v>1</v>
      </c>
      <c r="AO48" s="999">
        <f t="shared" si="9"/>
        <v>0</v>
      </c>
      <c r="AP48" s="999">
        <f t="shared" si="10"/>
        <v>0</v>
      </c>
      <c r="AQ48" s="999">
        <f t="shared" si="11"/>
        <v>3</v>
      </c>
      <c r="AR48" s="999">
        <f t="shared" si="12"/>
        <v>0</v>
      </c>
      <c r="AS48" s="999">
        <f t="shared" si="13"/>
        <v>0</v>
      </c>
      <c r="AT48" s="999">
        <f t="shared" si="14"/>
        <v>0</v>
      </c>
      <c r="AU48" s="999">
        <f t="shared" si="15"/>
        <v>0</v>
      </c>
      <c r="AV48" s="999">
        <f t="shared" si="16"/>
        <v>0</v>
      </c>
      <c r="AW48" s="999">
        <f t="shared" si="17"/>
        <v>0</v>
      </c>
      <c r="AX48" s="999">
        <f t="shared" si="18"/>
        <v>3</v>
      </c>
      <c r="AY48" s="999">
        <f t="shared" si="19"/>
        <v>2</v>
      </c>
      <c r="AZ48" s="999">
        <f t="shared" si="20"/>
        <v>0</v>
      </c>
      <c r="BA48" s="181">
        <f t="shared" si="43"/>
        <v>14</v>
      </c>
      <c r="BB48" s="343"/>
      <c r="BC48" s="1002">
        <f t="shared" si="44"/>
        <v>5.166666666666667</v>
      </c>
      <c r="BD48" s="342"/>
      <c r="BE48" s="339"/>
      <c r="BF48" s="175">
        <f t="shared" si="45"/>
        <v>1</v>
      </c>
      <c r="BG48" s="176">
        <f t="shared" si="46"/>
        <v>0.5</v>
      </c>
      <c r="BH48" s="177">
        <f t="shared" si="47"/>
        <v>4.1666666666666664E-2</v>
      </c>
      <c r="BI48" s="178">
        <f t="shared" si="48"/>
        <v>0.45833333333333331</v>
      </c>
      <c r="BJ48" s="179">
        <f t="shared" si="49"/>
        <v>1</v>
      </c>
      <c r="BK48" s="180">
        <f t="shared" si="24"/>
        <v>0</v>
      </c>
      <c r="BL48" s="180">
        <f t="shared" si="25"/>
        <v>0</v>
      </c>
      <c r="BM48" s="180">
        <f t="shared" si="26"/>
        <v>0</v>
      </c>
      <c r="BN48" s="180">
        <f t="shared" si="27"/>
        <v>0</v>
      </c>
      <c r="BO48" s="180">
        <f t="shared" si="28"/>
        <v>0</v>
      </c>
      <c r="BP48" s="181">
        <f t="shared" si="29"/>
        <v>0</v>
      </c>
      <c r="BQ48" s="379">
        <f t="shared" si="50"/>
        <v>0.5</v>
      </c>
      <c r="BR48" s="179">
        <f t="shared" si="51"/>
        <v>0</v>
      </c>
      <c r="BS48" s="180">
        <f t="shared" si="30"/>
        <v>1</v>
      </c>
      <c r="BT48" s="181">
        <f t="shared" si="31"/>
        <v>0</v>
      </c>
      <c r="BU48" s="182">
        <f t="shared" si="52"/>
        <v>0.5</v>
      </c>
      <c r="BV48" s="175">
        <f t="shared" si="32"/>
        <v>0</v>
      </c>
      <c r="BW48" s="176">
        <f t="shared" si="53"/>
        <v>0</v>
      </c>
      <c r="BX48" s="193">
        <f t="shared" si="54"/>
        <v>0</v>
      </c>
      <c r="BY48" s="194">
        <f t="shared" si="55"/>
        <v>0</v>
      </c>
      <c r="BZ48" s="179">
        <f t="shared" si="36"/>
        <v>0</v>
      </c>
      <c r="CA48" s="180">
        <f t="shared" si="37"/>
        <v>0</v>
      </c>
      <c r="CB48" s="180">
        <f t="shared" si="38"/>
        <v>0</v>
      </c>
      <c r="CC48" s="180">
        <f t="shared" si="39"/>
        <v>0</v>
      </c>
      <c r="CD48" s="180">
        <f t="shared" si="40"/>
        <v>0</v>
      </c>
      <c r="CE48" s="180">
        <f t="shared" si="41"/>
        <v>0</v>
      </c>
      <c r="CF48" s="181">
        <f t="shared" si="42"/>
        <v>0</v>
      </c>
      <c r="CG48" s="195">
        <f t="shared" si="56"/>
        <v>0</v>
      </c>
      <c r="CH48" s="183"/>
      <c r="CI48" s="184"/>
      <c r="CJ48" s="184"/>
      <c r="CK48" s="174">
        <f t="shared" si="57"/>
        <v>1</v>
      </c>
      <c r="CL48" s="227"/>
      <c r="CM48" s="354"/>
      <c r="CN48" s="1274">
        <v>5</v>
      </c>
      <c r="CO48" s="424">
        <v>60</v>
      </c>
    </row>
    <row r="49" spans="1:93" ht="20.100000000000001" customHeight="1" thickBot="1" x14ac:dyDescent="0.3">
      <c r="A49" s="600" t="s">
        <v>123</v>
      </c>
      <c r="B49" s="605" t="s">
        <v>69</v>
      </c>
      <c r="C49" s="25" t="s">
        <v>2</v>
      </c>
      <c r="D49" s="1355"/>
      <c r="E49" s="409" t="s">
        <v>25</v>
      </c>
      <c r="F49" s="409" t="s">
        <v>25</v>
      </c>
      <c r="G49" s="478"/>
      <c r="H49" s="473"/>
      <c r="I49" s="409" t="s">
        <v>27</v>
      </c>
      <c r="J49" s="409" t="s">
        <v>25</v>
      </c>
      <c r="K49" s="471"/>
      <c r="L49" s="471"/>
      <c r="M49" s="409" t="s">
        <v>24</v>
      </c>
      <c r="N49" s="414" t="s">
        <v>25</v>
      </c>
      <c r="O49" s="473"/>
      <c r="P49" s="479"/>
      <c r="Q49" s="409" t="s">
        <v>24</v>
      </c>
      <c r="R49" s="1160" t="s">
        <v>25</v>
      </c>
      <c r="S49" s="1135" t="s">
        <v>24</v>
      </c>
      <c r="T49" s="409" t="s">
        <v>26</v>
      </c>
      <c r="U49" s="471"/>
      <c r="V49" s="471"/>
      <c r="W49" s="414" t="s">
        <v>30</v>
      </c>
      <c r="X49" s="433" t="s">
        <v>25</v>
      </c>
      <c r="Y49" s="479" t="s">
        <v>57</v>
      </c>
      <c r="Z49" s="479"/>
      <c r="AA49" s="409" t="s">
        <v>24</v>
      </c>
      <c r="AB49" s="409" t="s">
        <v>29</v>
      </c>
      <c r="AC49" s="493"/>
      <c r="AD49" s="477"/>
      <c r="AE49" s="433" t="s">
        <v>40</v>
      </c>
      <c r="AF49" s="409" t="s">
        <v>40</v>
      </c>
      <c r="AG49" s="407" t="s">
        <v>48</v>
      </c>
      <c r="AH49" s="433"/>
      <c r="AI49" s="998">
        <f>COUNTIF($D49:AH49,"D")</f>
        <v>4</v>
      </c>
      <c r="AJ49" s="999">
        <f t="shared" si="4"/>
        <v>6</v>
      </c>
      <c r="AK49" s="999">
        <f t="shared" si="5"/>
        <v>1</v>
      </c>
      <c r="AL49" s="999">
        <f t="shared" si="6"/>
        <v>1</v>
      </c>
      <c r="AM49" s="999">
        <f t="shared" si="7"/>
        <v>0</v>
      </c>
      <c r="AN49" s="999">
        <f t="shared" si="8"/>
        <v>1</v>
      </c>
      <c r="AO49" s="999">
        <f t="shared" si="9"/>
        <v>1</v>
      </c>
      <c r="AP49" s="999">
        <f t="shared" si="10"/>
        <v>0</v>
      </c>
      <c r="AQ49" s="999">
        <f t="shared" si="11"/>
        <v>0</v>
      </c>
      <c r="AR49" s="999">
        <f t="shared" si="12"/>
        <v>0</v>
      </c>
      <c r="AS49" s="999">
        <f t="shared" si="13"/>
        <v>0</v>
      </c>
      <c r="AT49" s="999">
        <f t="shared" si="14"/>
        <v>0</v>
      </c>
      <c r="AU49" s="999">
        <f t="shared" si="15"/>
        <v>0</v>
      </c>
      <c r="AV49" s="999">
        <f t="shared" si="16"/>
        <v>0</v>
      </c>
      <c r="AW49" s="999">
        <f t="shared" si="17"/>
        <v>0</v>
      </c>
      <c r="AX49" s="999">
        <f t="shared" si="18"/>
        <v>0</v>
      </c>
      <c r="AY49" s="999">
        <f t="shared" si="19"/>
        <v>2</v>
      </c>
      <c r="AZ49" s="999">
        <f t="shared" si="20"/>
        <v>0</v>
      </c>
      <c r="BA49" s="181">
        <f t="shared" si="43"/>
        <v>14</v>
      </c>
      <c r="BB49" s="343"/>
      <c r="BC49" s="1002">
        <f t="shared" si="44"/>
        <v>7</v>
      </c>
      <c r="BD49" s="342"/>
      <c r="BE49" s="339"/>
      <c r="BF49" s="175">
        <f t="shared" si="45"/>
        <v>1</v>
      </c>
      <c r="BG49" s="176">
        <f t="shared" si="46"/>
        <v>0.5</v>
      </c>
      <c r="BH49" s="177">
        <f t="shared" si="47"/>
        <v>4.1666666666666664E-2</v>
      </c>
      <c r="BI49" s="178">
        <f t="shared" si="48"/>
        <v>0.45833333333333331</v>
      </c>
      <c r="BJ49" s="179">
        <f t="shared" si="49"/>
        <v>1</v>
      </c>
      <c r="BK49" s="180">
        <f t="shared" si="24"/>
        <v>0</v>
      </c>
      <c r="BL49" s="180">
        <f t="shared" si="25"/>
        <v>0</v>
      </c>
      <c r="BM49" s="180">
        <f t="shared" si="26"/>
        <v>0</v>
      </c>
      <c r="BN49" s="180">
        <f t="shared" si="27"/>
        <v>0</v>
      </c>
      <c r="BO49" s="180">
        <f t="shared" si="28"/>
        <v>0</v>
      </c>
      <c r="BP49" s="181">
        <f t="shared" si="29"/>
        <v>0</v>
      </c>
      <c r="BQ49" s="379">
        <f t="shared" si="50"/>
        <v>0.5</v>
      </c>
      <c r="BR49" s="179">
        <f t="shared" si="51"/>
        <v>0</v>
      </c>
      <c r="BS49" s="180">
        <f t="shared" si="30"/>
        <v>1</v>
      </c>
      <c r="BT49" s="181">
        <f t="shared" si="31"/>
        <v>1</v>
      </c>
      <c r="BU49" s="182">
        <f t="shared" si="52"/>
        <v>0.66666666666666663</v>
      </c>
      <c r="BV49" s="175">
        <f t="shared" si="32"/>
        <v>0</v>
      </c>
      <c r="BW49" s="176">
        <f t="shared" si="53"/>
        <v>0</v>
      </c>
      <c r="BX49" s="193">
        <f t="shared" si="54"/>
        <v>0</v>
      </c>
      <c r="BY49" s="194">
        <f t="shared" si="55"/>
        <v>0</v>
      </c>
      <c r="BZ49" s="179">
        <f t="shared" si="36"/>
        <v>0</v>
      </c>
      <c r="CA49" s="180">
        <f t="shared" si="37"/>
        <v>0</v>
      </c>
      <c r="CB49" s="180">
        <f t="shared" si="38"/>
        <v>0</v>
      </c>
      <c r="CC49" s="180">
        <f t="shared" si="39"/>
        <v>0</v>
      </c>
      <c r="CD49" s="180">
        <f t="shared" si="40"/>
        <v>0</v>
      </c>
      <c r="CE49" s="180">
        <f t="shared" si="41"/>
        <v>0</v>
      </c>
      <c r="CF49" s="181">
        <f t="shared" si="42"/>
        <v>0</v>
      </c>
      <c r="CG49" s="195">
        <f t="shared" si="56"/>
        <v>0</v>
      </c>
      <c r="CH49" s="183"/>
      <c r="CI49" s="184"/>
      <c r="CJ49" s="184"/>
      <c r="CK49" s="174">
        <f t="shared" si="57"/>
        <v>1</v>
      </c>
      <c r="CL49" s="227"/>
      <c r="CM49" s="354"/>
      <c r="CN49" s="1274">
        <v>5</v>
      </c>
      <c r="CO49" s="424">
        <v>61</v>
      </c>
    </row>
    <row r="50" spans="1:93" ht="20.100000000000001" customHeight="1" thickBot="1" x14ac:dyDescent="0.3">
      <c r="A50" s="600" t="s">
        <v>290</v>
      </c>
      <c r="B50" s="264" t="s">
        <v>124</v>
      </c>
      <c r="C50" s="25" t="s">
        <v>2</v>
      </c>
      <c r="D50" s="1339" t="s">
        <v>37</v>
      </c>
      <c r="E50" s="70" t="s">
        <v>37</v>
      </c>
      <c r="F50" s="70"/>
      <c r="G50" s="1058"/>
      <c r="H50" s="955" t="s">
        <v>37</v>
      </c>
      <c r="I50" s="70" t="s">
        <v>37</v>
      </c>
      <c r="J50" s="70" t="s">
        <v>37</v>
      </c>
      <c r="K50" s="70" t="s">
        <v>37</v>
      </c>
      <c r="L50" s="70" t="s">
        <v>37</v>
      </c>
      <c r="M50" s="70"/>
      <c r="N50" s="414"/>
      <c r="O50" s="433" t="s">
        <v>37</v>
      </c>
      <c r="P50" s="409" t="s">
        <v>37</v>
      </c>
      <c r="Q50" s="409" t="s">
        <v>37</v>
      </c>
      <c r="R50" s="1160" t="s">
        <v>37</v>
      </c>
      <c r="S50" s="1316" t="s">
        <v>37</v>
      </c>
      <c r="T50" s="70" t="s">
        <v>37</v>
      </c>
      <c r="U50" s="70" t="s">
        <v>37</v>
      </c>
      <c r="V50" s="70"/>
      <c r="W50" s="1058"/>
      <c r="X50" s="955" t="s">
        <v>37</v>
      </c>
      <c r="Y50" s="70" t="s">
        <v>37</v>
      </c>
      <c r="Z50" s="70" t="s">
        <v>37</v>
      </c>
      <c r="AA50" s="70" t="s">
        <v>37</v>
      </c>
      <c r="AB50" s="70" t="s">
        <v>37</v>
      </c>
      <c r="AC50" s="70"/>
      <c r="AD50" s="1058"/>
      <c r="AE50" s="955" t="s">
        <v>37</v>
      </c>
      <c r="AF50" s="70" t="s">
        <v>37</v>
      </c>
      <c r="AG50" s="70" t="s">
        <v>37</v>
      </c>
      <c r="AH50" s="428"/>
      <c r="AI50" s="998">
        <f>COUNTIF($D50:AH50,"D")</f>
        <v>0</v>
      </c>
      <c r="AJ50" s="999">
        <f t="shared" si="4"/>
        <v>0</v>
      </c>
      <c r="AK50" s="999">
        <f t="shared" si="5"/>
        <v>0</v>
      </c>
      <c r="AL50" s="999">
        <f t="shared" si="6"/>
        <v>0</v>
      </c>
      <c r="AM50" s="999">
        <f t="shared" si="7"/>
        <v>0</v>
      </c>
      <c r="AN50" s="999">
        <f t="shared" si="8"/>
        <v>0</v>
      </c>
      <c r="AO50" s="999">
        <f t="shared" si="9"/>
        <v>0</v>
      </c>
      <c r="AP50" s="999">
        <f t="shared" si="10"/>
        <v>0</v>
      </c>
      <c r="AQ50" s="999">
        <f t="shared" si="11"/>
        <v>0</v>
      </c>
      <c r="AR50" s="999">
        <f t="shared" si="12"/>
        <v>0</v>
      </c>
      <c r="AS50" s="999">
        <f t="shared" si="13"/>
        <v>0</v>
      </c>
      <c r="AT50" s="999">
        <f t="shared" si="14"/>
        <v>0</v>
      </c>
      <c r="AU50" s="999">
        <f t="shared" si="15"/>
        <v>0</v>
      </c>
      <c r="AV50" s="999">
        <f t="shared" si="16"/>
        <v>22</v>
      </c>
      <c r="AW50" s="999">
        <f t="shared" si="17"/>
        <v>0</v>
      </c>
      <c r="AX50" s="999">
        <f t="shared" si="18"/>
        <v>0</v>
      </c>
      <c r="AY50" s="999">
        <f t="shared" si="19"/>
        <v>0</v>
      </c>
      <c r="AZ50" s="999">
        <f t="shared" si="20"/>
        <v>0</v>
      </c>
      <c r="BA50" s="181">
        <f t="shared" si="43"/>
        <v>22</v>
      </c>
      <c r="BB50" s="343"/>
      <c r="BC50" s="1002">
        <f t="shared" si="44"/>
        <v>11</v>
      </c>
      <c r="BD50" s="342"/>
      <c r="BE50" s="339"/>
      <c r="BF50" s="175">
        <f t="shared" si="45"/>
        <v>0</v>
      </c>
      <c r="BG50" s="176">
        <f t="shared" si="46"/>
        <v>0</v>
      </c>
      <c r="BH50" s="177">
        <f t="shared" si="47"/>
        <v>0</v>
      </c>
      <c r="BI50" s="178">
        <f t="shared" si="48"/>
        <v>0</v>
      </c>
      <c r="BJ50" s="179">
        <f t="shared" si="49"/>
        <v>0</v>
      </c>
      <c r="BK50" s="180">
        <f t="shared" si="24"/>
        <v>0</v>
      </c>
      <c r="BL50" s="180">
        <f t="shared" si="25"/>
        <v>0</v>
      </c>
      <c r="BM50" s="180">
        <f t="shared" si="26"/>
        <v>0</v>
      </c>
      <c r="BN50" s="180">
        <f t="shared" si="27"/>
        <v>0</v>
      </c>
      <c r="BO50" s="180">
        <f t="shared" si="28"/>
        <v>0</v>
      </c>
      <c r="BP50" s="181">
        <f t="shared" si="29"/>
        <v>0</v>
      </c>
      <c r="BQ50" s="379">
        <f t="shared" si="50"/>
        <v>0</v>
      </c>
      <c r="BR50" s="179">
        <f t="shared" si="51"/>
        <v>0</v>
      </c>
      <c r="BS50" s="180">
        <f t="shared" si="30"/>
        <v>0</v>
      </c>
      <c r="BT50" s="181">
        <f t="shared" si="31"/>
        <v>0</v>
      </c>
      <c r="BU50" s="182">
        <f t="shared" si="52"/>
        <v>0</v>
      </c>
      <c r="BV50" s="175">
        <f t="shared" si="32"/>
        <v>0</v>
      </c>
      <c r="BW50" s="176">
        <f t="shared" si="53"/>
        <v>0</v>
      </c>
      <c r="BX50" s="193">
        <f t="shared" si="54"/>
        <v>0</v>
      </c>
      <c r="BY50" s="194">
        <f t="shared" si="55"/>
        <v>0</v>
      </c>
      <c r="BZ50" s="179">
        <f t="shared" si="36"/>
        <v>0</v>
      </c>
      <c r="CA50" s="180">
        <f t="shared" si="37"/>
        <v>0</v>
      </c>
      <c r="CB50" s="180">
        <f t="shared" si="38"/>
        <v>0</v>
      </c>
      <c r="CC50" s="180">
        <f t="shared" si="39"/>
        <v>0</v>
      </c>
      <c r="CD50" s="180">
        <f t="shared" si="40"/>
        <v>0</v>
      </c>
      <c r="CE50" s="180">
        <f t="shared" si="41"/>
        <v>0</v>
      </c>
      <c r="CF50" s="181">
        <f t="shared" si="42"/>
        <v>0</v>
      </c>
      <c r="CG50" s="195">
        <f t="shared" si="56"/>
        <v>0</v>
      </c>
      <c r="CH50" s="183"/>
      <c r="CI50" s="184"/>
      <c r="CJ50" s="184"/>
      <c r="CK50" s="174">
        <f t="shared" si="57"/>
        <v>0</v>
      </c>
      <c r="CL50" s="227"/>
      <c r="CM50" s="354"/>
      <c r="CN50" s="1274">
        <v>1</v>
      </c>
      <c r="CO50" s="424">
        <v>12</v>
      </c>
    </row>
    <row r="51" spans="1:93" ht="20.100000000000001" customHeight="1" thickBot="1" x14ac:dyDescent="0.3">
      <c r="A51" s="600" t="s">
        <v>125</v>
      </c>
      <c r="B51" s="605" t="s">
        <v>132</v>
      </c>
      <c r="C51" s="25" t="s">
        <v>3</v>
      </c>
      <c r="D51" s="1356" t="s">
        <v>50</v>
      </c>
      <c r="E51" s="412" t="s">
        <v>25</v>
      </c>
      <c r="F51" s="412" t="s">
        <v>25</v>
      </c>
      <c r="G51" s="441"/>
      <c r="H51" s="476"/>
      <c r="I51" s="412" t="s">
        <v>24</v>
      </c>
      <c r="J51" s="412" t="s">
        <v>25</v>
      </c>
      <c r="K51" s="475"/>
      <c r="L51" s="475"/>
      <c r="M51" s="412" t="s">
        <v>58</v>
      </c>
      <c r="N51" s="429" t="s">
        <v>58</v>
      </c>
      <c r="O51" s="476"/>
      <c r="P51" s="432"/>
      <c r="Q51" s="412" t="s">
        <v>32</v>
      </c>
      <c r="R51" s="1357" t="s">
        <v>32</v>
      </c>
      <c r="S51" s="1317" t="s">
        <v>24</v>
      </c>
      <c r="T51" s="423" t="s">
        <v>28</v>
      </c>
      <c r="U51" s="474"/>
      <c r="V51" s="474" t="s">
        <v>50</v>
      </c>
      <c r="W51" s="464" t="s">
        <v>29</v>
      </c>
      <c r="X51" s="363" t="s">
        <v>25</v>
      </c>
      <c r="Y51" s="474"/>
      <c r="Z51" s="474"/>
      <c r="AA51" s="423" t="s">
        <v>24</v>
      </c>
      <c r="AB51" s="423" t="s">
        <v>29</v>
      </c>
      <c r="AC51" s="474" t="s">
        <v>61</v>
      </c>
      <c r="AD51" s="672"/>
      <c r="AE51" s="434" t="s">
        <v>40</v>
      </c>
      <c r="AF51" s="412" t="s">
        <v>40</v>
      </c>
      <c r="AG51" s="421" t="s">
        <v>48</v>
      </c>
      <c r="AH51" s="363"/>
      <c r="AI51" s="998">
        <f>COUNTIF($D51:AH51,"D")</f>
        <v>3</v>
      </c>
      <c r="AJ51" s="999">
        <f t="shared" si="4"/>
        <v>4</v>
      </c>
      <c r="AK51" s="999">
        <f t="shared" si="5"/>
        <v>0</v>
      </c>
      <c r="AL51" s="999">
        <f t="shared" si="6"/>
        <v>0</v>
      </c>
      <c r="AM51" s="999">
        <f t="shared" si="7"/>
        <v>1</v>
      </c>
      <c r="AN51" s="999">
        <f t="shared" si="8"/>
        <v>2</v>
      </c>
      <c r="AO51" s="999">
        <f t="shared" si="9"/>
        <v>0</v>
      </c>
      <c r="AP51" s="999">
        <f t="shared" si="10"/>
        <v>0</v>
      </c>
      <c r="AQ51" s="999">
        <f t="shared" si="11"/>
        <v>2</v>
      </c>
      <c r="AR51" s="999">
        <f t="shared" si="12"/>
        <v>0</v>
      </c>
      <c r="AS51" s="999">
        <f t="shared" si="13"/>
        <v>0</v>
      </c>
      <c r="AT51" s="999">
        <f t="shared" si="14"/>
        <v>0</v>
      </c>
      <c r="AU51" s="999">
        <f t="shared" si="15"/>
        <v>0</v>
      </c>
      <c r="AV51" s="999">
        <f t="shared" si="16"/>
        <v>0</v>
      </c>
      <c r="AW51" s="999">
        <f t="shared" si="17"/>
        <v>0</v>
      </c>
      <c r="AX51" s="999">
        <f t="shared" si="18"/>
        <v>0</v>
      </c>
      <c r="AY51" s="999">
        <f t="shared" si="19"/>
        <v>2</v>
      </c>
      <c r="AZ51" s="999">
        <f t="shared" si="20"/>
        <v>0</v>
      </c>
      <c r="BA51" s="181">
        <f t="shared" si="43"/>
        <v>11</v>
      </c>
      <c r="BB51" s="343"/>
      <c r="BC51" s="1002">
        <f t="shared" si="44"/>
        <v>4.666666666666667</v>
      </c>
      <c r="BD51" s="342"/>
      <c r="BE51" s="339"/>
      <c r="BF51" s="175">
        <f t="shared" si="45"/>
        <v>1</v>
      </c>
      <c r="BG51" s="176">
        <f t="shared" si="46"/>
        <v>0.5</v>
      </c>
      <c r="BH51" s="177">
        <f t="shared" si="47"/>
        <v>4.1666666666666664E-2</v>
      </c>
      <c r="BI51" s="178">
        <f t="shared" si="48"/>
        <v>0.45833333333333331</v>
      </c>
      <c r="BJ51" s="179">
        <f t="shared" si="49"/>
        <v>1</v>
      </c>
      <c r="BK51" s="180">
        <f t="shared" si="24"/>
        <v>0</v>
      </c>
      <c r="BL51" s="180">
        <f t="shared" si="25"/>
        <v>2</v>
      </c>
      <c r="BM51" s="180">
        <f t="shared" si="26"/>
        <v>0</v>
      </c>
      <c r="BN51" s="180">
        <f t="shared" si="27"/>
        <v>0</v>
      </c>
      <c r="BO51" s="180">
        <f t="shared" si="28"/>
        <v>0</v>
      </c>
      <c r="BP51" s="181">
        <f t="shared" si="29"/>
        <v>0</v>
      </c>
      <c r="BQ51" s="379">
        <f t="shared" si="50"/>
        <v>1.5</v>
      </c>
      <c r="BR51" s="179">
        <f t="shared" si="51"/>
        <v>1</v>
      </c>
      <c r="BS51" s="180">
        <f t="shared" si="30"/>
        <v>2</v>
      </c>
      <c r="BT51" s="181">
        <f t="shared" si="31"/>
        <v>0</v>
      </c>
      <c r="BU51" s="182">
        <f t="shared" si="52"/>
        <v>1.3333333333333333</v>
      </c>
      <c r="BV51" s="175">
        <f t="shared" si="32"/>
        <v>0</v>
      </c>
      <c r="BW51" s="176">
        <f t="shared" si="53"/>
        <v>0</v>
      </c>
      <c r="BX51" s="193">
        <f t="shared" si="54"/>
        <v>0</v>
      </c>
      <c r="BY51" s="194">
        <f t="shared" si="55"/>
        <v>0</v>
      </c>
      <c r="BZ51" s="179">
        <f t="shared" si="36"/>
        <v>0</v>
      </c>
      <c r="CA51" s="180">
        <f t="shared" si="37"/>
        <v>0</v>
      </c>
      <c r="CB51" s="180">
        <f t="shared" si="38"/>
        <v>0</v>
      </c>
      <c r="CC51" s="180">
        <f t="shared" si="39"/>
        <v>0</v>
      </c>
      <c r="CD51" s="180">
        <f t="shared" si="40"/>
        <v>0</v>
      </c>
      <c r="CE51" s="180">
        <f t="shared" si="41"/>
        <v>0</v>
      </c>
      <c r="CF51" s="181">
        <f t="shared" si="42"/>
        <v>0</v>
      </c>
      <c r="CG51" s="195">
        <f t="shared" si="56"/>
        <v>0</v>
      </c>
      <c r="CH51" s="183"/>
      <c r="CI51" s="184"/>
      <c r="CJ51" s="184"/>
      <c r="CK51" s="174">
        <f t="shared" si="57"/>
        <v>2</v>
      </c>
      <c r="CL51" s="227"/>
      <c r="CM51" s="354"/>
      <c r="CN51" s="1274">
        <v>6</v>
      </c>
      <c r="CO51" s="424">
        <v>72</v>
      </c>
    </row>
    <row r="52" spans="1:93" ht="20.100000000000001" customHeight="1" thickBot="1" x14ac:dyDescent="0.3">
      <c r="A52" s="600" t="s">
        <v>127</v>
      </c>
      <c r="B52" s="1263" t="s">
        <v>134</v>
      </c>
      <c r="C52" s="25" t="s">
        <v>3</v>
      </c>
      <c r="D52" s="1356"/>
      <c r="E52" s="412" t="s">
        <v>25</v>
      </c>
      <c r="F52" s="412" t="s">
        <v>25</v>
      </c>
      <c r="G52" s="441" t="s">
        <v>240</v>
      </c>
      <c r="H52" s="476"/>
      <c r="I52" s="412" t="s">
        <v>24</v>
      </c>
      <c r="J52" s="412" t="s">
        <v>25</v>
      </c>
      <c r="K52" s="475"/>
      <c r="L52" s="475"/>
      <c r="M52" s="412" t="s">
        <v>24</v>
      </c>
      <c r="N52" s="429" t="s">
        <v>25</v>
      </c>
      <c r="O52" s="476"/>
      <c r="P52" s="432"/>
      <c r="Q52" s="412" t="s">
        <v>24</v>
      </c>
      <c r="R52" s="1357" t="s">
        <v>25</v>
      </c>
      <c r="S52" s="1306" t="s">
        <v>24</v>
      </c>
      <c r="T52" s="412" t="s">
        <v>28</v>
      </c>
      <c r="U52" s="402" t="s">
        <v>49</v>
      </c>
      <c r="V52" s="475"/>
      <c r="W52" s="429" t="s">
        <v>30</v>
      </c>
      <c r="X52" s="434" t="s">
        <v>25</v>
      </c>
      <c r="Y52" s="1265" t="s">
        <v>361</v>
      </c>
      <c r="Z52" s="432"/>
      <c r="AA52" s="412" t="s">
        <v>24</v>
      </c>
      <c r="AB52" s="412" t="s">
        <v>30</v>
      </c>
      <c r="AC52" s="427"/>
      <c r="AD52" s="480"/>
      <c r="AE52" s="434" t="s">
        <v>40</v>
      </c>
      <c r="AF52" s="412" t="s">
        <v>40</v>
      </c>
      <c r="AG52" s="421" t="s">
        <v>239</v>
      </c>
      <c r="AH52" s="434"/>
      <c r="AI52" s="998">
        <f>COUNTIF($D52:AH52,"D")</f>
        <v>5</v>
      </c>
      <c r="AJ52" s="999">
        <f t="shared" si="4"/>
        <v>6</v>
      </c>
      <c r="AK52" s="999">
        <f t="shared" si="5"/>
        <v>0</v>
      </c>
      <c r="AL52" s="999">
        <f t="shared" si="6"/>
        <v>0</v>
      </c>
      <c r="AM52" s="999">
        <f t="shared" si="7"/>
        <v>1</v>
      </c>
      <c r="AN52" s="999">
        <f t="shared" si="8"/>
        <v>0</v>
      </c>
      <c r="AO52" s="999">
        <f t="shared" si="9"/>
        <v>2</v>
      </c>
      <c r="AP52" s="999">
        <f t="shared" si="10"/>
        <v>0</v>
      </c>
      <c r="AQ52" s="999">
        <f t="shared" si="11"/>
        <v>0</v>
      </c>
      <c r="AR52" s="999">
        <f t="shared" si="12"/>
        <v>0</v>
      </c>
      <c r="AS52" s="999">
        <f t="shared" si="13"/>
        <v>0</v>
      </c>
      <c r="AT52" s="999">
        <f t="shared" si="14"/>
        <v>0</v>
      </c>
      <c r="AU52" s="999">
        <f t="shared" si="15"/>
        <v>0</v>
      </c>
      <c r="AV52" s="999">
        <f t="shared" si="16"/>
        <v>0</v>
      </c>
      <c r="AW52" s="999">
        <f t="shared" si="17"/>
        <v>0</v>
      </c>
      <c r="AX52" s="999">
        <f t="shared" si="18"/>
        <v>0</v>
      </c>
      <c r="AY52" s="999">
        <f t="shared" si="19"/>
        <v>2</v>
      </c>
      <c r="AZ52" s="999">
        <f t="shared" si="20"/>
        <v>0</v>
      </c>
      <c r="BA52" s="181">
        <f t="shared" si="43"/>
        <v>13</v>
      </c>
      <c r="BB52" s="343"/>
      <c r="BC52" s="1002">
        <f t="shared" si="44"/>
        <v>7.3333333333333339</v>
      </c>
      <c r="BD52" s="342"/>
      <c r="BE52" s="339"/>
      <c r="BF52" s="175">
        <f t="shared" si="45"/>
        <v>0</v>
      </c>
      <c r="BG52" s="845">
        <v>0.16666666666666666</v>
      </c>
      <c r="BH52" s="846">
        <v>4.1666666666666664E-2</v>
      </c>
      <c r="BI52" s="847">
        <f t="shared" si="48"/>
        <v>0.125</v>
      </c>
      <c r="BJ52" s="179">
        <f t="shared" si="49"/>
        <v>0</v>
      </c>
      <c r="BK52" s="180">
        <f t="shared" si="24"/>
        <v>1</v>
      </c>
      <c r="BL52" s="180">
        <f t="shared" si="25"/>
        <v>0</v>
      </c>
      <c r="BM52" s="180">
        <f t="shared" si="26"/>
        <v>0</v>
      </c>
      <c r="BN52" s="180">
        <f t="shared" si="27"/>
        <v>0</v>
      </c>
      <c r="BO52" s="180">
        <f t="shared" si="28"/>
        <v>0</v>
      </c>
      <c r="BP52" s="181">
        <f t="shared" si="29"/>
        <v>0</v>
      </c>
      <c r="BQ52" s="379">
        <f t="shared" si="50"/>
        <v>0.5</v>
      </c>
      <c r="BR52" s="179">
        <f t="shared" si="51"/>
        <v>1</v>
      </c>
      <c r="BS52" s="180">
        <f t="shared" si="30"/>
        <v>0</v>
      </c>
      <c r="BT52" s="181">
        <f t="shared" si="31"/>
        <v>2</v>
      </c>
      <c r="BU52" s="182">
        <f t="shared" si="52"/>
        <v>0.66666666666666663</v>
      </c>
      <c r="BV52" s="175">
        <f t="shared" si="32"/>
        <v>1</v>
      </c>
      <c r="BW52" s="845">
        <v>0.33333333333333331</v>
      </c>
      <c r="BX52" s="846">
        <v>0</v>
      </c>
      <c r="BY52" s="847">
        <f t="shared" si="55"/>
        <v>0.33333333333333331</v>
      </c>
      <c r="BZ52" s="179">
        <f t="shared" si="36"/>
        <v>1</v>
      </c>
      <c r="CA52" s="180">
        <f t="shared" si="37"/>
        <v>1</v>
      </c>
      <c r="CB52" s="180">
        <f t="shared" si="38"/>
        <v>0</v>
      </c>
      <c r="CC52" s="180">
        <f t="shared" si="39"/>
        <v>0</v>
      </c>
      <c r="CD52" s="180">
        <f t="shared" si="40"/>
        <v>0</v>
      </c>
      <c r="CE52" s="180">
        <f t="shared" si="41"/>
        <v>0</v>
      </c>
      <c r="CF52" s="181">
        <f t="shared" si="42"/>
        <v>0</v>
      </c>
      <c r="CG52" s="195">
        <f t="shared" si="56"/>
        <v>1</v>
      </c>
      <c r="CH52" s="183"/>
      <c r="CI52" s="184"/>
      <c r="CJ52" s="184"/>
      <c r="CK52" s="174">
        <f t="shared" si="57"/>
        <v>2</v>
      </c>
      <c r="CL52" s="227"/>
      <c r="CM52" s="354"/>
      <c r="CN52" s="1274">
        <v>11</v>
      </c>
      <c r="CO52" s="851">
        <v>132</v>
      </c>
    </row>
    <row r="53" spans="1:93" s="333" customFormat="1" ht="20.100000000000001" customHeight="1" thickBot="1" x14ac:dyDescent="0.3">
      <c r="A53" s="600" t="s">
        <v>129</v>
      </c>
      <c r="B53" s="1263" t="s">
        <v>137</v>
      </c>
      <c r="C53" s="25" t="s">
        <v>3</v>
      </c>
      <c r="D53" s="1356"/>
      <c r="E53" s="412" t="s">
        <v>25</v>
      </c>
      <c r="F53" s="412" t="s">
        <v>25</v>
      </c>
      <c r="G53" s="441"/>
      <c r="H53" s="476"/>
      <c r="I53" s="412" t="s">
        <v>24</v>
      </c>
      <c r="J53" s="412" t="s">
        <v>25</v>
      </c>
      <c r="K53" s="475"/>
      <c r="L53" s="402" t="s">
        <v>241</v>
      </c>
      <c r="M53" s="412" t="s">
        <v>24</v>
      </c>
      <c r="N53" s="429" t="s">
        <v>25</v>
      </c>
      <c r="O53" s="476"/>
      <c r="P53" s="432" t="s">
        <v>26</v>
      </c>
      <c r="Q53" s="402" t="s">
        <v>239</v>
      </c>
      <c r="R53" s="1357" t="s">
        <v>25</v>
      </c>
      <c r="S53" s="1306" t="s">
        <v>24</v>
      </c>
      <c r="T53" s="412" t="s">
        <v>28</v>
      </c>
      <c r="U53" s="475"/>
      <c r="V53" s="475"/>
      <c r="W53" s="429" t="s">
        <v>29</v>
      </c>
      <c r="X53" s="434" t="s">
        <v>25</v>
      </c>
      <c r="Y53" s="432"/>
      <c r="Z53" s="432" t="s">
        <v>61</v>
      </c>
      <c r="AA53" s="412" t="s">
        <v>24</v>
      </c>
      <c r="AB53" s="412" t="s">
        <v>30</v>
      </c>
      <c r="AC53" s="427"/>
      <c r="AD53" s="480"/>
      <c r="AE53" s="434" t="s">
        <v>40</v>
      </c>
      <c r="AF53" s="412" t="s">
        <v>40</v>
      </c>
      <c r="AG53" s="1252" t="s">
        <v>239</v>
      </c>
      <c r="AH53" s="434"/>
      <c r="AI53" s="998">
        <f>COUNTIF($D53:AH53,"D")</f>
        <v>4</v>
      </c>
      <c r="AJ53" s="999">
        <f t="shared" si="4"/>
        <v>6</v>
      </c>
      <c r="AK53" s="999">
        <f t="shared" si="5"/>
        <v>1</v>
      </c>
      <c r="AL53" s="999">
        <f t="shared" si="6"/>
        <v>0</v>
      </c>
      <c r="AM53" s="999">
        <f t="shared" si="7"/>
        <v>1</v>
      </c>
      <c r="AN53" s="999">
        <f t="shared" si="8"/>
        <v>1</v>
      </c>
      <c r="AO53" s="999">
        <f t="shared" si="9"/>
        <v>1</v>
      </c>
      <c r="AP53" s="999">
        <f t="shared" si="10"/>
        <v>0</v>
      </c>
      <c r="AQ53" s="999">
        <f t="shared" si="11"/>
        <v>0</v>
      </c>
      <c r="AR53" s="999">
        <f t="shared" si="12"/>
        <v>0</v>
      </c>
      <c r="AS53" s="999">
        <f t="shared" si="13"/>
        <v>0</v>
      </c>
      <c r="AT53" s="999">
        <f t="shared" si="14"/>
        <v>0</v>
      </c>
      <c r="AU53" s="999">
        <f t="shared" si="15"/>
        <v>0</v>
      </c>
      <c r="AV53" s="999">
        <f t="shared" si="16"/>
        <v>0</v>
      </c>
      <c r="AW53" s="999">
        <f t="shared" si="17"/>
        <v>0</v>
      </c>
      <c r="AX53" s="999">
        <f t="shared" si="18"/>
        <v>0</v>
      </c>
      <c r="AY53" s="999">
        <f t="shared" si="19"/>
        <v>2</v>
      </c>
      <c r="AZ53" s="999">
        <f t="shared" si="20"/>
        <v>0</v>
      </c>
      <c r="BA53" s="181">
        <f t="shared" si="43"/>
        <v>13</v>
      </c>
      <c r="BB53" s="343"/>
      <c r="BC53" s="1002">
        <f t="shared" si="44"/>
        <v>7</v>
      </c>
      <c r="BD53" s="342"/>
      <c r="BE53" s="339"/>
      <c r="BF53" s="175">
        <f t="shared" si="45"/>
        <v>1</v>
      </c>
      <c r="BG53" s="176">
        <f t="shared" si="46"/>
        <v>0.5</v>
      </c>
      <c r="BH53" s="177">
        <f t="shared" si="47"/>
        <v>4.1666666666666664E-2</v>
      </c>
      <c r="BI53" s="178">
        <f t="shared" si="48"/>
        <v>0.45833333333333331</v>
      </c>
      <c r="BJ53" s="179">
        <f t="shared" si="49"/>
        <v>0</v>
      </c>
      <c r="BK53" s="180">
        <f t="shared" si="24"/>
        <v>0</v>
      </c>
      <c r="BL53" s="180">
        <f t="shared" si="25"/>
        <v>0</v>
      </c>
      <c r="BM53" s="180">
        <f t="shared" si="26"/>
        <v>0</v>
      </c>
      <c r="BN53" s="180">
        <f t="shared" si="27"/>
        <v>0</v>
      </c>
      <c r="BO53" s="180">
        <f t="shared" si="28"/>
        <v>0</v>
      </c>
      <c r="BP53" s="181">
        <f t="shared" si="29"/>
        <v>0</v>
      </c>
      <c r="BQ53" s="1245">
        <f>+(BM53+BL53+BK53+BJ53)*(12/24)+"04:00"</f>
        <v>0.16666666666666666</v>
      </c>
      <c r="BR53" s="179">
        <f t="shared" si="51"/>
        <v>1</v>
      </c>
      <c r="BS53" s="180">
        <f t="shared" si="30"/>
        <v>1</v>
      </c>
      <c r="BT53" s="181">
        <f t="shared" si="31"/>
        <v>1</v>
      </c>
      <c r="BU53" s="182">
        <f t="shared" si="52"/>
        <v>0.99999999999999989</v>
      </c>
      <c r="BV53" s="175">
        <f t="shared" si="32"/>
        <v>0</v>
      </c>
      <c r="BW53" s="176">
        <f t="shared" si="53"/>
        <v>0</v>
      </c>
      <c r="BX53" s="193">
        <f t="shared" si="54"/>
        <v>0</v>
      </c>
      <c r="BY53" s="194">
        <f t="shared" si="55"/>
        <v>0</v>
      </c>
      <c r="BZ53" s="179">
        <f t="shared" si="36"/>
        <v>2</v>
      </c>
      <c r="CA53" s="180">
        <f t="shared" si="37"/>
        <v>0</v>
      </c>
      <c r="CB53" s="180">
        <f t="shared" si="38"/>
        <v>1</v>
      </c>
      <c r="CC53" s="180">
        <f t="shared" si="39"/>
        <v>0</v>
      </c>
      <c r="CD53" s="180">
        <f t="shared" si="40"/>
        <v>0</v>
      </c>
      <c r="CE53" s="180">
        <f t="shared" si="41"/>
        <v>0</v>
      </c>
      <c r="CF53" s="181">
        <f t="shared" si="42"/>
        <v>0</v>
      </c>
      <c r="CG53" s="1245">
        <v>1.3333333333333333</v>
      </c>
      <c r="CH53" s="183"/>
      <c r="CI53" s="184"/>
      <c r="CJ53" s="184"/>
      <c r="CK53" s="174">
        <f t="shared" si="57"/>
        <v>2</v>
      </c>
      <c r="CL53" s="227"/>
      <c r="CM53" s="354"/>
      <c r="CN53" s="1274">
        <v>11</v>
      </c>
      <c r="CO53" s="851">
        <v>132</v>
      </c>
    </row>
    <row r="54" spans="1:93" ht="20.100000000000001" customHeight="1" thickBot="1" x14ac:dyDescent="0.3">
      <c r="A54" s="600" t="s">
        <v>131</v>
      </c>
      <c r="B54" s="1263" t="s">
        <v>140</v>
      </c>
      <c r="C54" s="25" t="s">
        <v>3</v>
      </c>
      <c r="D54" s="1356"/>
      <c r="E54" s="412" t="s">
        <v>58</v>
      </c>
      <c r="F54" s="412" t="s">
        <v>58</v>
      </c>
      <c r="G54" s="441"/>
      <c r="H54" s="534" t="s">
        <v>239</v>
      </c>
      <c r="I54" s="412" t="s">
        <v>24</v>
      </c>
      <c r="J54" s="412" t="s">
        <v>25</v>
      </c>
      <c r="K54" s="475"/>
      <c r="L54" s="475"/>
      <c r="M54" s="412" t="s">
        <v>24</v>
      </c>
      <c r="N54" s="429" t="s">
        <v>25</v>
      </c>
      <c r="O54" s="476"/>
      <c r="P54" s="432"/>
      <c r="Q54" s="412" t="s">
        <v>24</v>
      </c>
      <c r="R54" s="1357" t="s">
        <v>25</v>
      </c>
      <c r="S54" s="1306" t="s">
        <v>32</v>
      </c>
      <c r="T54" s="412" t="s">
        <v>32</v>
      </c>
      <c r="U54" s="475" t="s">
        <v>350</v>
      </c>
      <c r="V54" s="475" t="s">
        <v>351</v>
      </c>
      <c r="W54" s="429" t="s">
        <v>358</v>
      </c>
      <c r="X54" s="434" t="s">
        <v>32</v>
      </c>
      <c r="Y54" s="432" t="s">
        <v>32</v>
      </c>
      <c r="Z54" s="432" t="s">
        <v>32</v>
      </c>
      <c r="AA54" s="412" t="s">
        <v>32</v>
      </c>
      <c r="AB54" s="412" t="s">
        <v>358</v>
      </c>
      <c r="AC54" s="427" t="s">
        <v>350</v>
      </c>
      <c r="AD54" s="480" t="s">
        <v>351</v>
      </c>
      <c r="AE54" s="434" t="s">
        <v>40</v>
      </c>
      <c r="AF54" s="412" t="s">
        <v>40</v>
      </c>
      <c r="AG54" s="1252" t="s">
        <v>239</v>
      </c>
      <c r="AH54" s="434"/>
      <c r="AI54" s="998">
        <f>COUNTIF($D54:AH54,"D")</f>
        <v>3</v>
      </c>
      <c r="AJ54" s="999">
        <f t="shared" si="4"/>
        <v>3</v>
      </c>
      <c r="AK54" s="999">
        <f t="shared" si="5"/>
        <v>0</v>
      </c>
      <c r="AL54" s="999">
        <f t="shared" si="6"/>
        <v>0</v>
      </c>
      <c r="AM54" s="999">
        <f t="shared" si="7"/>
        <v>0</v>
      </c>
      <c r="AN54" s="999">
        <f t="shared" si="8"/>
        <v>0</v>
      </c>
      <c r="AO54" s="999">
        <f t="shared" si="9"/>
        <v>0</v>
      </c>
      <c r="AP54" s="999">
        <f t="shared" si="10"/>
        <v>0</v>
      </c>
      <c r="AQ54" s="999">
        <f t="shared" si="11"/>
        <v>6</v>
      </c>
      <c r="AR54" s="999">
        <f t="shared" si="12"/>
        <v>0</v>
      </c>
      <c r="AS54" s="999">
        <f t="shared" si="13"/>
        <v>0</v>
      </c>
      <c r="AT54" s="999">
        <f t="shared" si="14"/>
        <v>0</v>
      </c>
      <c r="AU54" s="999">
        <f t="shared" si="15"/>
        <v>0</v>
      </c>
      <c r="AV54" s="999">
        <f t="shared" si="16"/>
        <v>0</v>
      </c>
      <c r="AW54" s="999">
        <f t="shared" si="17"/>
        <v>0</v>
      </c>
      <c r="AX54" s="999">
        <f t="shared" si="18"/>
        <v>0</v>
      </c>
      <c r="AY54" s="999">
        <f t="shared" si="19"/>
        <v>2</v>
      </c>
      <c r="AZ54" s="999">
        <f t="shared" si="20"/>
        <v>0</v>
      </c>
      <c r="BA54" s="181">
        <f t="shared" si="43"/>
        <v>14</v>
      </c>
      <c r="BB54" s="343"/>
      <c r="BC54" s="1002">
        <f t="shared" si="44"/>
        <v>3.6666666666666665</v>
      </c>
      <c r="BD54" s="342"/>
      <c r="BE54" s="339"/>
      <c r="BF54" s="175">
        <f t="shared" si="45"/>
        <v>0</v>
      </c>
      <c r="BG54" s="176">
        <f t="shared" si="46"/>
        <v>0</v>
      </c>
      <c r="BH54" s="177">
        <f t="shared" si="47"/>
        <v>0</v>
      </c>
      <c r="BI54" s="178">
        <f t="shared" si="48"/>
        <v>0</v>
      </c>
      <c r="BJ54" s="179">
        <f t="shared" si="49"/>
        <v>0</v>
      </c>
      <c r="BK54" s="180">
        <f t="shared" si="24"/>
        <v>0</v>
      </c>
      <c r="BL54" s="180">
        <f t="shared" si="25"/>
        <v>0</v>
      </c>
      <c r="BM54" s="180">
        <f t="shared" si="26"/>
        <v>0</v>
      </c>
      <c r="BN54" s="180">
        <f t="shared" si="27"/>
        <v>0</v>
      </c>
      <c r="BO54" s="180">
        <f t="shared" si="28"/>
        <v>0</v>
      </c>
      <c r="BP54" s="181">
        <f t="shared" si="29"/>
        <v>0</v>
      </c>
      <c r="BQ54" s="1245">
        <f>+(BM54+BL54+BK54+BJ54)*(12/24)+"04:00"</f>
        <v>0.16666666666666666</v>
      </c>
      <c r="BR54" s="179">
        <f t="shared" si="51"/>
        <v>0</v>
      </c>
      <c r="BS54" s="180">
        <f t="shared" si="30"/>
        <v>0</v>
      </c>
      <c r="BT54" s="181">
        <f t="shared" si="31"/>
        <v>0</v>
      </c>
      <c r="BU54" s="182">
        <f t="shared" si="52"/>
        <v>0</v>
      </c>
      <c r="BV54" s="175">
        <f t="shared" si="32"/>
        <v>0</v>
      </c>
      <c r="BW54" s="176">
        <f t="shared" si="53"/>
        <v>0</v>
      </c>
      <c r="BX54" s="193">
        <f t="shared" si="54"/>
        <v>0</v>
      </c>
      <c r="BY54" s="194">
        <f t="shared" si="55"/>
        <v>0</v>
      </c>
      <c r="BZ54" s="179">
        <f t="shared" si="36"/>
        <v>2</v>
      </c>
      <c r="CA54" s="180">
        <f t="shared" si="37"/>
        <v>0</v>
      </c>
      <c r="CB54" s="180">
        <f t="shared" si="38"/>
        <v>0</v>
      </c>
      <c r="CC54" s="180">
        <f t="shared" si="39"/>
        <v>0</v>
      </c>
      <c r="CD54" s="180">
        <f t="shared" si="40"/>
        <v>0</v>
      </c>
      <c r="CE54" s="180">
        <f t="shared" si="41"/>
        <v>0</v>
      </c>
      <c r="CF54" s="181">
        <f t="shared" si="42"/>
        <v>0</v>
      </c>
      <c r="CG54" s="1245">
        <v>0.83333333333333337</v>
      </c>
      <c r="CH54" s="183"/>
      <c r="CI54" s="184"/>
      <c r="CJ54" s="184"/>
      <c r="CK54" s="174">
        <f t="shared" si="57"/>
        <v>1</v>
      </c>
      <c r="CL54" s="227"/>
      <c r="CM54" s="354"/>
      <c r="CN54" s="1274">
        <v>10</v>
      </c>
      <c r="CO54" s="851">
        <v>120</v>
      </c>
    </row>
    <row r="55" spans="1:93" ht="20.100000000000001" customHeight="1" thickBot="1" x14ac:dyDescent="0.3">
      <c r="A55" s="600" t="s">
        <v>133</v>
      </c>
      <c r="B55" s="605" t="s">
        <v>141</v>
      </c>
      <c r="C55" s="25" t="s">
        <v>3</v>
      </c>
      <c r="D55" s="1356" t="s">
        <v>50</v>
      </c>
      <c r="E55" s="412" t="s">
        <v>25</v>
      </c>
      <c r="F55" s="412" t="s">
        <v>25</v>
      </c>
      <c r="G55" s="441"/>
      <c r="H55" s="476"/>
      <c r="I55" s="412" t="s">
        <v>24</v>
      </c>
      <c r="J55" s="412" t="s">
        <v>25</v>
      </c>
      <c r="K55" s="1265" t="s">
        <v>240</v>
      </c>
      <c r="L55" s="426"/>
      <c r="M55" s="421" t="s">
        <v>58</v>
      </c>
      <c r="N55" s="467" t="s">
        <v>25</v>
      </c>
      <c r="O55" s="500"/>
      <c r="P55" s="421" t="s">
        <v>32</v>
      </c>
      <c r="Q55" s="412" t="s">
        <v>32</v>
      </c>
      <c r="R55" s="1357" t="s">
        <v>32</v>
      </c>
      <c r="S55" s="1306" t="s">
        <v>31</v>
      </c>
      <c r="T55" s="412" t="s">
        <v>26</v>
      </c>
      <c r="U55" s="475" t="s">
        <v>29</v>
      </c>
      <c r="V55" s="475"/>
      <c r="W55" s="429" t="s">
        <v>29</v>
      </c>
      <c r="X55" s="434" t="s">
        <v>25</v>
      </c>
      <c r="Y55" s="432"/>
      <c r="Z55" s="432"/>
      <c r="AA55" s="412" t="s">
        <v>24</v>
      </c>
      <c r="AB55" s="412" t="s">
        <v>29</v>
      </c>
      <c r="AC55" s="427" t="s">
        <v>57</v>
      </c>
      <c r="AD55" s="480" t="s">
        <v>51</v>
      </c>
      <c r="AE55" s="434"/>
      <c r="AF55" s="412"/>
      <c r="AG55" s="412" t="s">
        <v>48</v>
      </c>
      <c r="AH55" s="434"/>
      <c r="AI55" s="998">
        <f>COUNTIF($D55:AH55,"D")</f>
        <v>2</v>
      </c>
      <c r="AJ55" s="999">
        <f t="shared" si="4"/>
        <v>5</v>
      </c>
      <c r="AK55" s="999">
        <f t="shared" si="5"/>
        <v>1</v>
      </c>
      <c r="AL55" s="999">
        <f t="shared" si="6"/>
        <v>0</v>
      </c>
      <c r="AM55" s="999">
        <f t="shared" si="7"/>
        <v>0</v>
      </c>
      <c r="AN55" s="999">
        <f t="shared" si="8"/>
        <v>3</v>
      </c>
      <c r="AO55" s="999">
        <f t="shared" si="9"/>
        <v>0</v>
      </c>
      <c r="AP55" s="999">
        <f t="shared" si="10"/>
        <v>1</v>
      </c>
      <c r="AQ55" s="999">
        <f t="shared" si="11"/>
        <v>3</v>
      </c>
      <c r="AR55" s="999">
        <f t="shared" si="12"/>
        <v>0</v>
      </c>
      <c r="AS55" s="999">
        <f t="shared" si="13"/>
        <v>0</v>
      </c>
      <c r="AT55" s="999">
        <f t="shared" si="14"/>
        <v>0</v>
      </c>
      <c r="AU55" s="999">
        <f t="shared" si="15"/>
        <v>0</v>
      </c>
      <c r="AV55" s="999">
        <f t="shared" si="16"/>
        <v>0</v>
      </c>
      <c r="AW55" s="999">
        <f t="shared" si="17"/>
        <v>0</v>
      </c>
      <c r="AX55" s="999">
        <f t="shared" si="18"/>
        <v>0</v>
      </c>
      <c r="AY55" s="999">
        <f t="shared" si="19"/>
        <v>0</v>
      </c>
      <c r="AZ55" s="999">
        <f t="shared" si="20"/>
        <v>0</v>
      </c>
      <c r="BA55" s="181">
        <f t="shared" si="43"/>
        <v>11</v>
      </c>
      <c r="BB55" s="343"/>
      <c r="BC55" s="1002">
        <f t="shared" si="44"/>
        <v>4</v>
      </c>
      <c r="BD55" s="342"/>
      <c r="BE55" s="339"/>
      <c r="BF55" s="175">
        <f t="shared" si="45"/>
        <v>1</v>
      </c>
      <c r="BG55" s="176">
        <f t="shared" si="46"/>
        <v>0.5</v>
      </c>
      <c r="BH55" s="177">
        <f t="shared" si="47"/>
        <v>4.1666666666666664E-2</v>
      </c>
      <c r="BI55" s="178">
        <f t="shared" si="48"/>
        <v>0.45833333333333331</v>
      </c>
      <c r="BJ55" s="179">
        <f t="shared" si="49"/>
        <v>1</v>
      </c>
      <c r="BK55" s="180">
        <f t="shared" si="24"/>
        <v>0</v>
      </c>
      <c r="BL55" s="180">
        <f t="shared" si="25"/>
        <v>1</v>
      </c>
      <c r="BM55" s="180">
        <f t="shared" si="26"/>
        <v>1</v>
      </c>
      <c r="BN55" s="180">
        <f t="shared" si="27"/>
        <v>0</v>
      </c>
      <c r="BO55" s="180">
        <f t="shared" si="28"/>
        <v>0</v>
      </c>
      <c r="BP55" s="181">
        <f t="shared" si="29"/>
        <v>0</v>
      </c>
      <c r="BQ55" s="1245">
        <f>+(BM55+BL55+BK55+BJ55)*(12/24)+"04:00"</f>
        <v>1.6666666666666667</v>
      </c>
      <c r="BR55" s="179">
        <f t="shared" si="51"/>
        <v>0</v>
      </c>
      <c r="BS55" s="180">
        <f t="shared" si="30"/>
        <v>3</v>
      </c>
      <c r="BT55" s="181">
        <f t="shared" si="31"/>
        <v>0</v>
      </c>
      <c r="BU55" s="182">
        <f t="shared" si="52"/>
        <v>1.5</v>
      </c>
      <c r="BV55" s="175">
        <f t="shared" si="32"/>
        <v>0</v>
      </c>
      <c r="BW55" s="176">
        <f t="shared" si="53"/>
        <v>0</v>
      </c>
      <c r="BX55" s="193">
        <f t="shared" si="54"/>
        <v>0</v>
      </c>
      <c r="BY55" s="194">
        <f t="shared" si="55"/>
        <v>0</v>
      </c>
      <c r="BZ55" s="179">
        <f t="shared" si="36"/>
        <v>0</v>
      </c>
      <c r="CA55" s="180">
        <f t="shared" si="37"/>
        <v>1</v>
      </c>
      <c r="CB55" s="180">
        <f t="shared" si="38"/>
        <v>0</v>
      </c>
      <c r="CC55" s="180">
        <f t="shared" si="39"/>
        <v>0</v>
      </c>
      <c r="CD55" s="180">
        <f t="shared" si="40"/>
        <v>0</v>
      </c>
      <c r="CE55" s="180">
        <f t="shared" si="41"/>
        <v>0</v>
      </c>
      <c r="CF55" s="181">
        <f t="shared" si="42"/>
        <v>0</v>
      </c>
      <c r="CG55" s="1245">
        <v>0.33333333333333331</v>
      </c>
      <c r="CH55" s="183"/>
      <c r="CI55" s="184"/>
      <c r="CJ55" s="184"/>
      <c r="CK55" s="174">
        <f t="shared" si="57"/>
        <v>2.5000000000000004</v>
      </c>
      <c r="CL55" s="227"/>
      <c r="CM55" s="354"/>
      <c r="CN55" s="1274">
        <v>8</v>
      </c>
      <c r="CO55" s="851">
        <v>108</v>
      </c>
    </row>
    <row r="56" spans="1:93" ht="20.100000000000001" customHeight="1" thickBot="1" x14ac:dyDescent="0.3">
      <c r="A56" s="600" t="s">
        <v>136</v>
      </c>
      <c r="B56" s="605" t="s">
        <v>296</v>
      </c>
      <c r="C56" s="25" t="s">
        <v>3</v>
      </c>
      <c r="D56" s="1358"/>
      <c r="E56" s="410"/>
      <c r="F56" s="410"/>
      <c r="G56" s="495"/>
      <c r="H56" s="472"/>
      <c r="I56" s="410"/>
      <c r="J56" s="410"/>
      <c r="K56" s="470"/>
      <c r="L56" s="470"/>
      <c r="M56" s="410"/>
      <c r="N56" s="417"/>
      <c r="O56" s="472"/>
      <c r="P56" s="470"/>
      <c r="Q56" s="410"/>
      <c r="R56" s="1354"/>
      <c r="S56" s="1318"/>
      <c r="T56" s="410"/>
      <c r="U56" s="470"/>
      <c r="V56" s="470"/>
      <c r="W56" s="417"/>
      <c r="X56" s="428"/>
      <c r="Y56" s="470"/>
      <c r="Z56" s="470"/>
      <c r="AA56" s="410"/>
      <c r="AB56" s="410"/>
      <c r="AC56" s="470"/>
      <c r="AD56" s="495"/>
      <c r="AE56" s="428"/>
      <c r="AF56" s="410"/>
      <c r="AG56" s="410"/>
      <c r="AH56" s="433"/>
      <c r="AI56" s="998">
        <f>COUNTIF($D56:AH56,"D")</f>
        <v>0</v>
      </c>
      <c r="AJ56" s="999">
        <f t="shared" si="4"/>
        <v>0</v>
      </c>
      <c r="AK56" s="999">
        <f t="shared" si="5"/>
        <v>0</v>
      </c>
      <c r="AL56" s="999">
        <f t="shared" si="6"/>
        <v>0</v>
      </c>
      <c r="AM56" s="999">
        <f t="shared" si="7"/>
        <v>0</v>
      </c>
      <c r="AN56" s="999">
        <f t="shared" si="8"/>
        <v>0</v>
      </c>
      <c r="AO56" s="999">
        <f t="shared" si="9"/>
        <v>0</v>
      </c>
      <c r="AP56" s="999">
        <f t="shared" si="10"/>
        <v>0</v>
      </c>
      <c r="AQ56" s="999">
        <f t="shared" si="11"/>
        <v>0</v>
      </c>
      <c r="AR56" s="999">
        <f t="shared" si="12"/>
        <v>0</v>
      </c>
      <c r="AS56" s="999">
        <f t="shared" si="13"/>
        <v>0</v>
      </c>
      <c r="AT56" s="999">
        <f t="shared" si="14"/>
        <v>0</v>
      </c>
      <c r="AU56" s="999">
        <f t="shared" si="15"/>
        <v>0</v>
      </c>
      <c r="AV56" s="999">
        <f t="shared" si="16"/>
        <v>0</v>
      </c>
      <c r="AW56" s="999">
        <f t="shared" si="17"/>
        <v>0</v>
      </c>
      <c r="AX56" s="999">
        <f t="shared" si="18"/>
        <v>0</v>
      </c>
      <c r="AY56" s="999">
        <f t="shared" si="19"/>
        <v>0</v>
      </c>
      <c r="AZ56" s="999">
        <f t="shared" si="20"/>
        <v>0</v>
      </c>
      <c r="BA56" s="181">
        <f t="shared" si="43"/>
        <v>0</v>
      </c>
      <c r="BB56" s="343"/>
      <c r="BC56" s="1002">
        <f t="shared" si="44"/>
        <v>0</v>
      </c>
      <c r="BD56" s="342"/>
      <c r="BE56" s="339"/>
      <c r="BF56" s="175">
        <f t="shared" si="45"/>
        <v>0</v>
      </c>
      <c r="BG56" s="176">
        <f t="shared" si="46"/>
        <v>0</v>
      </c>
      <c r="BH56" s="177">
        <f t="shared" si="47"/>
        <v>0</v>
      </c>
      <c r="BI56" s="178">
        <f t="shared" si="48"/>
        <v>0</v>
      </c>
      <c r="BJ56" s="179">
        <f t="shared" si="49"/>
        <v>0</v>
      </c>
      <c r="BK56" s="180">
        <f t="shared" si="24"/>
        <v>0</v>
      </c>
      <c r="BL56" s="180">
        <f t="shared" si="25"/>
        <v>0</v>
      </c>
      <c r="BM56" s="180">
        <f t="shared" si="26"/>
        <v>0</v>
      </c>
      <c r="BN56" s="180">
        <f t="shared" si="27"/>
        <v>0</v>
      </c>
      <c r="BO56" s="180">
        <f t="shared" si="28"/>
        <v>0</v>
      </c>
      <c r="BP56" s="181">
        <f t="shared" si="29"/>
        <v>0</v>
      </c>
      <c r="BQ56" s="379">
        <f t="shared" si="50"/>
        <v>0</v>
      </c>
      <c r="BR56" s="179">
        <f t="shared" si="51"/>
        <v>0</v>
      </c>
      <c r="BS56" s="180">
        <f t="shared" si="30"/>
        <v>0</v>
      </c>
      <c r="BT56" s="181">
        <f t="shared" si="31"/>
        <v>0</v>
      </c>
      <c r="BU56" s="182">
        <f t="shared" si="52"/>
        <v>0</v>
      </c>
      <c r="BV56" s="175">
        <f t="shared" si="32"/>
        <v>0</v>
      </c>
      <c r="BW56" s="176">
        <f t="shared" si="53"/>
        <v>0</v>
      </c>
      <c r="BX56" s="193">
        <f t="shared" si="54"/>
        <v>0</v>
      </c>
      <c r="BY56" s="194">
        <f t="shared" si="55"/>
        <v>0</v>
      </c>
      <c r="BZ56" s="179">
        <f t="shared" si="36"/>
        <v>0</v>
      </c>
      <c r="CA56" s="180">
        <f t="shared" si="37"/>
        <v>0</v>
      </c>
      <c r="CB56" s="180">
        <f t="shared" si="38"/>
        <v>0</v>
      </c>
      <c r="CC56" s="180">
        <f t="shared" si="39"/>
        <v>0</v>
      </c>
      <c r="CD56" s="180">
        <f t="shared" si="40"/>
        <v>0</v>
      </c>
      <c r="CE56" s="180">
        <f t="shared" si="41"/>
        <v>0</v>
      </c>
      <c r="CF56" s="181">
        <f t="shared" si="42"/>
        <v>0</v>
      </c>
      <c r="CG56" s="195">
        <f t="shared" si="56"/>
        <v>0</v>
      </c>
      <c r="CH56" s="183"/>
      <c r="CI56" s="184"/>
      <c r="CJ56" s="184"/>
      <c r="CK56" s="174">
        <f t="shared" si="57"/>
        <v>0</v>
      </c>
      <c r="CL56" s="227"/>
      <c r="CM56" s="354"/>
      <c r="CN56" s="1274">
        <v>0</v>
      </c>
      <c r="CO56" s="424"/>
    </row>
    <row r="57" spans="1:93" ht="20.100000000000001" customHeight="1" thickBot="1" x14ac:dyDescent="0.3">
      <c r="A57" s="600" t="s">
        <v>138</v>
      </c>
      <c r="B57" s="605" t="s">
        <v>333</v>
      </c>
      <c r="C57" s="25" t="s">
        <v>3</v>
      </c>
      <c r="D57" s="1353" t="s">
        <v>358</v>
      </c>
      <c r="E57" s="409" t="s">
        <v>32</v>
      </c>
      <c r="F57" s="409" t="s">
        <v>32</v>
      </c>
      <c r="G57" s="414" t="s">
        <v>32</v>
      </c>
      <c r="H57" s="433" t="s">
        <v>32</v>
      </c>
      <c r="I57" s="409" t="s">
        <v>32</v>
      </c>
      <c r="J57" s="409" t="s">
        <v>25</v>
      </c>
      <c r="K57" s="471"/>
      <c r="L57" s="471"/>
      <c r="M57" s="409" t="s">
        <v>24</v>
      </c>
      <c r="N57" s="430" t="s">
        <v>48</v>
      </c>
      <c r="O57" s="473"/>
      <c r="P57" s="479"/>
      <c r="Q57" s="409" t="s">
        <v>24</v>
      </c>
      <c r="R57" s="1160" t="s">
        <v>31</v>
      </c>
      <c r="S57" s="1135" t="s">
        <v>24</v>
      </c>
      <c r="T57" s="70"/>
      <c r="U57" s="681"/>
      <c r="V57" s="681"/>
      <c r="W57" s="1058"/>
      <c r="X57" s="955"/>
      <c r="Y57" s="479" t="s">
        <v>57</v>
      </c>
      <c r="Z57" s="479"/>
      <c r="AA57" s="409" t="s">
        <v>24</v>
      </c>
      <c r="AB57" s="409" t="s">
        <v>30</v>
      </c>
      <c r="AC57" s="493"/>
      <c r="AD57" s="465" t="s">
        <v>26</v>
      </c>
      <c r="AE57" s="433" t="s">
        <v>40</v>
      </c>
      <c r="AF57" s="409" t="s">
        <v>40</v>
      </c>
      <c r="AG57" s="407" t="s">
        <v>48</v>
      </c>
      <c r="AH57" s="433"/>
      <c r="AI57" s="998">
        <f>COUNTIF($D57:AH57,"D")</f>
        <v>4</v>
      </c>
      <c r="AJ57" s="999">
        <f t="shared" si="4"/>
        <v>1</v>
      </c>
      <c r="AK57" s="999">
        <f t="shared" si="5"/>
        <v>1</v>
      </c>
      <c r="AL57" s="999">
        <f t="shared" si="6"/>
        <v>0</v>
      </c>
      <c r="AM57" s="999">
        <f t="shared" si="7"/>
        <v>0</v>
      </c>
      <c r="AN57" s="999">
        <f t="shared" si="8"/>
        <v>0</v>
      </c>
      <c r="AO57" s="999">
        <f t="shared" si="9"/>
        <v>1</v>
      </c>
      <c r="AP57" s="999">
        <f t="shared" si="10"/>
        <v>1</v>
      </c>
      <c r="AQ57" s="999">
        <f t="shared" si="11"/>
        <v>5</v>
      </c>
      <c r="AR57" s="999">
        <f t="shared" si="12"/>
        <v>0</v>
      </c>
      <c r="AS57" s="999">
        <f t="shared" si="13"/>
        <v>0</v>
      </c>
      <c r="AT57" s="999">
        <f t="shared" si="14"/>
        <v>0</v>
      </c>
      <c r="AU57" s="999">
        <f t="shared" si="15"/>
        <v>0</v>
      </c>
      <c r="AV57" s="999">
        <f t="shared" si="16"/>
        <v>0</v>
      </c>
      <c r="AW57" s="999">
        <f t="shared" si="17"/>
        <v>0</v>
      </c>
      <c r="AX57" s="999">
        <f t="shared" si="18"/>
        <v>0</v>
      </c>
      <c r="AY57" s="999">
        <f t="shared" si="19"/>
        <v>2</v>
      </c>
      <c r="AZ57" s="999">
        <f t="shared" si="20"/>
        <v>0</v>
      </c>
      <c r="BA57" s="181">
        <f t="shared" si="43"/>
        <v>13</v>
      </c>
      <c r="BB57" s="343"/>
      <c r="BC57" s="1002">
        <f t="shared" si="44"/>
        <v>4</v>
      </c>
      <c r="BD57" s="342"/>
      <c r="BE57" s="339"/>
      <c r="BF57" s="175">
        <f t="shared" si="45"/>
        <v>1</v>
      </c>
      <c r="BG57" s="176">
        <f t="shared" si="46"/>
        <v>0.5</v>
      </c>
      <c r="BH57" s="177">
        <f t="shared" si="47"/>
        <v>4.1666666666666664E-2</v>
      </c>
      <c r="BI57" s="178">
        <f t="shared" si="48"/>
        <v>0.45833333333333331</v>
      </c>
      <c r="BJ57" s="179">
        <f t="shared" si="49"/>
        <v>2</v>
      </c>
      <c r="BK57" s="180">
        <f t="shared" si="24"/>
        <v>0</v>
      </c>
      <c r="BL57" s="180">
        <f t="shared" si="25"/>
        <v>0</v>
      </c>
      <c r="BM57" s="180">
        <f t="shared" si="26"/>
        <v>0</v>
      </c>
      <c r="BN57" s="180">
        <f t="shared" si="27"/>
        <v>0</v>
      </c>
      <c r="BO57" s="180">
        <f t="shared" si="28"/>
        <v>0</v>
      </c>
      <c r="BP57" s="181">
        <f t="shared" si="29"/>
        <v>0</v>
      </c>
      <c r="BQ57" s="379">
        <f t="shared" si="50"/>
        <v>1</v>
      </c>
      <c r="BR57" s="179">
        <f t="shared" si="51"/>
        <v>0</v>
      </c>
      <c r="BS57" s="180">
        <f t="shared" si="30"/>
        <v>0</v>
      </c>
      <c r="BT57" s="181">
        <f t="shared" si="31"/>
        <v>1</v>
      </c>
      <c r="BU57" s="182">
        <f t="shared" si="52"/>
        <v>0.16666666666666666</v>
      </c>
      <c r="BV57" s="175">
        <f t="shared" si="32"/>
        <v>0</v>
      </c>
      <c r="BW57" s="176">
        <f t="shared" si="53"/>
        <v>0</v>
      </c>
      <c r="BX57" s="193">
        <f t="shared" si="54"/>
        <v>0</v>
      </c>
      <c r="BY57" s="194">
        <f t="shared" si="55"/>
        <v>0</v>
      </c>
      <c r="BZ57" s="179">
        <f t="shared" si="36"/>
        <v>0</v>
      </c>
      <c r="CA57" s="180">
        <f t="shared" si="37"/>
        <v>0</v>
      </c>
      <c r="CB57" s="180">
        <f t="shared" si="38"/>
        <v>0</v>
      </c>
      <c r="CC57" s="180">
        <f t="shared" si="39"/>
        <v>0</v>
      </c>
      <c r="CD57" s="180">
        <f t="shared" si="40"/>
        <v>0</v>
      </c>
      <c r="CE57" s="180">
        <f t="shared" si="41"/>
        <v>0</v>
      </c>
      <c r="CF57" s="181">
        <f t="shared" si="42"/>
        <v>0</v>
      </c>
      <c r="CG57" s="195">
        <f t="shared" si="56"/>
        <v>0</v>
      </c>
      <c r="CH57" s="183"/>
      <c r="CI57" s="184"/>
      <c r="CJ57" s="184"/>
      <c r="CK57" s="174">
        <f t="shared" si="57"/>
        <v>1.5</v>
      </c>
      <c r="CL57" s="227"/>
      <c r="CM57" s="354"/>
      <c r="CN57" s="1274">
        <v>5</v>
      </c>
      <c r="CO57" s="424">
        <v>60</v>
      </c>
    </row>
    <row r="58" spans="1:93" ht="20.100000000000001" customHeight="1" thickBot="1" x14ac:dyDescent="0.3">
      <c r="A58" s="600" t="s">
        <v>326</v>
      </c>
      <c r="B58" s="605" t="s">
        <v>334</v>
      </c>
      <c r="C58" s="25" t="s">
        <v>3</v>
      </c>
      <c r="D58" s="1353" t="s">
        <v>358</v>
      </c>
      <c r="E58" s="409" t="s">
        <v>32</v>
      </c>
      <c r="F58" s="409" t="s">
        <v>25</v>
      </c>
      <c r="G58" s="478" t="s">
        <v>49</v>
      </c>
      <c r="H58" s="473"/>
      <c r="I58" s="409" t="s">
        <v>24</v>
      </c>
      <c r="J58" s="409" t="s">
        <v>25</v>
      </c>
      <c r="K58" s="471"/>
      <c r="L58" s="471"/>
      <c r="M58" s="409" t="s">
        <v>24</v>
      </c>
      <c r="N58" s="414" t="s">
        <v>25</v>
      </c>
      <c r="O58" s="473"/>
      <c r="P58" s="479"/>
      <c r="Q58" s="409" t="s">
        <v>24</v>
      </c>
      <c r="R58" s="1160" t="s">
        <v>26</v>
      </c>
      <c r="S58" s="1135" t="s">
        <v>24</v>
      </c>
      <c r="T58" s="409" t="s">
        <v>28</v>
      </c>
      <c r="U58" s="471"/>
      <c r="V58" s="471"/>
      <c r="W58" s="414" t="s">
        <v>29</v>
      </c>
      <c r="X58" s="433" t="s">
        <v>25</v>
      </c>
      <c r="Y58" s="479"/>
      <c r="Z58" s="479" t="s">
        <v>61</v>
      </c>
      <c r="AA58" s="409" t="s">
        <v>24</v>
      </c>
      <c r="AB58" s="409" t="s">
        <v>29</v>
      </c>
      <c r="AC58" s="493"/>
      <c r="AD58" s="477"/>
      <c r="AE58" s="433" t="s">
        <v>40</v>
      </c>
      <c r="AF58" s="409" t="s">
        <v>40</v>
      </c>
      <c r="AG58" s="407" t="s">
        <v>48</v>
      </c>
      <c r="AH58" s="433"/>
      <c r="AI58" s="998">
        <f>COUNTIF($D58:AH58,"D")</f>
        <v>5</v>
      </c>
      <c r="AJ58" s="999">
        <f t="shared" si="4"/>
        <v>4</v>
      </c>
      <c r="AK58" s="999">
        <f t="shared" si="5"/>
        <v>1</v>
      </c>
      <c r="AL58" s="999">
        <f t="shared" si="6"/>
        <v>0</v>
      </c>
      <c r="AM58" s="999">
        <f t="shared" si="7"/>
        <v>1</v>
      </c>
      <c r="AN58" s="999">
        <f t="shared" si="8"/>
        <v>2</v>
      </c>
      <c r="AO58" s="999">
        <f t="shared" si="9"/>
        <v>0</v>
      </c>
      <c r="AP58" s="999">
        <f t="shared" si="10"/>
        <v>0</v>
      </c>
      <c r="AQ58" s="999">
        <f t="shared" si="11"/>
        <v>1</v>
      </c>
      <c r="AR58" s="999">
        <f t="shared" si="12"/>
        <v>0</v>
      </c>
      <c r="AS58" s="999">
        <f t="shared" si="13"/>
        <v>0</v>
      </c>
      <c r="AT58" s="999">
        <f t="shared" si="14"/>
        <v>0</v>
      </c>
      <c r="AU58" s="999">
        <f t="shared" si="15"/>
        <v>0</v>
      </c>
      <c r="AV58" s="999">
        <f t="shared" si="16"/>
        <v>0</v>
      </c>
      <c r="AW58" s="999">
        <f t="shared" si="17"/>
        <v>0</v>
      </c>
      <c r="AX58" s="999">
        <f t="shared" si="18"/>
        <v>0</v>
      </c>
      <c r="AY58" s="999">
        <f t="shared" si="19"/>
        <v>2</v>
      </c>
      <c r="AZ58" s="999">
        <f t="shared" si="20"/>
        <v>0</v>
      </c>
      <c r="BA58" s="181">
        <f t="shared" si="43"/>
        <v>13</v>
      </c>
      <c r="BB58" s="343"/>
      <c r="BC58" s="1002">
        <f t="shared" si="44"/>
        <v>6.166666666666667</v>
      </c>
      <c r="BD58" s="342"/>
      <c r="BE58" s="339"/>
      <c r="BF58" s="175">
        <f t="shared" si="45"/>
        <v>1</v>
      </c>
      <c r="BG58" s="176">
        <f t="shared" si="46"/>
        <v>0.5</v>
      </c>
      <c r="BH58" s="177">
        <f t="shared" si="47"/>
        <v>4.1666666666666664E-2</v>
      </c>
      <c r="BI58" s="178">
        <f t="shared" si="48"/>
        <v>0.45833333333333331</v>
      </c>
      <c r="BJ58" s="179">
        <f t="shared" si="49"/>
        <v>1</v>
      </c>
      <c r="BK58" s="180">
        <f t="shared" si="24"/>
        <v>1</v>
      </c>
      <c r="BL58" s="180">
        <f t="shared" si="25"/>
        <v>0</v>
      </c>
      <c r="BM58" s="180">
        <f t="shared" si="26"/>
        <v>0</v>
      </c>
      <c r="BN58" s="180">
        <f t="shared" si="27"/>
        <v>0</v>
      </c>
      <c r="BO58" s="180">
        <f t="shared" si="28"/>
        <v>0</v>
      </c>
      <c r="BP58" s="181">
        <f t="shared" si="29"/>
        <v>0</v>
      </c>
      <c r="BQ58" s="379">
        <f t="shared" si="50"/>
        <v>1</v>
      </c>
      <c r="BR58" s="179">
        <f t="shared" si="51"/>
        <v>1</v>
      </c>
      <c r="BS58" s="180">
        <f t="shared" si="30"/>
        <v>2</v>
      </c>
      <c r="BT58" s="181">
        <f t="shared" si="31"/>
        <v>0</v>
      </c>
      <c r="BU58" s="182">
        <f t="shared" si="52"/>
        <v>1.3333333333333333</v>
      </c>
      <c r="BV58" s="175">
        <f t="shared" si="32"/>
        <v>0</v>
      </c>
      <c r="BW58" s="176">
        <f t="shared" si="53"/>
        <v>0</v>
      </c>
      <c r="BX58" s="193">
        <f t="shared" si="54"/>
        <v>0</v>
      </c>
      <c r="BY58" s="194">
        <f t="shared" si="55"/>
        <v>0</v>
      </c>
      <c r="BZ58" s="179">
        <f t="shared" si="36"/>
        <v>0</v>
      </c>
      <c r="CA58" s="180">
        <f t="shared" si="37"/>
        <v>0</v>
      </c>
      <c r="CB58" s="180">
        <f t="shared" si="38"/>
        <v>0</v>
      </c>
      <c r="CC58" s="180">
        <f t="shared" si="39"/>
        <v>0</v>
      </c>
      <c r="CD58" s="180">
        <f t="shared" si="40"/>
        <v>0</v>
      </c>
      <c r="CE58" s="180">
        <f t="shared" si="41"/>
        <v>0</v>
      </c>
      <c r="CF58" s="181">
        <f t="shared" si="42"/>
        <v>0</v>
      </c>
      <c r="CG58" s="195">
        <f t="shared" si="56"/>
        <v>0</v>
      </c>
      <c r="CH58" s="183"/>
      <c r="CI58" s="184"/>
      <c r="CJ58" s="184"/>
      <c r="CK58" s="174">
        <f t="shared" si="57"/>
        <v>1.5</v>
      </c>
      <c r="CL58" s="227"/>
      <c r="CM58" s="354"/>
      <c r="CN58" s="1274">
        <v>7</v>
      </c>
      <c r="CO58" s="424">
        <v>84</v>
      </c>
    </row>
    <row r="59" spans="1:93" ht="20.100000000000001" customHeight="1" thickBot="1" x14ac:dyDescent="0.3">
      <c r="A59" s="814" t="s">
        <v>21</v>
      </c>
      <c r="B59" s="814" t="s">
        <v>22</v>
      </c>
      <c r="C59" s="815" t="s">
        <v>23</v>
      </c>
      <c r="D59" s="1343">
        <v>1</v>
      </c>
      <c r="E59" s="261">
        <v>2</v>
      </c>
      <c r="F59" s="262">
        <v>3</v>
      </c>
      <c r="G59" s="596">
        <v>4</v>
      </c>
      <c r="H59" s="305">
        <v>5</v>
      </c>
      <c r="I59" s="262">
        <v>6</v>
      </c>
      <c r="J59" s="262">
        <v>7</v>
      </c>
      <c r="K59" s="262">
        <v>8</v>
      </c>
      <c r="L59" s="262">
        <v>9</v>
      </c>
      <c r="M59" s="261">
        <v>10</v>
      </c>
      <c r="N59" s="596">
        <v>11</v>
      </c>
      <c r="O59" s="305">
        <v>12</v>
      </c>
      <c r="P59" s="262">
        <v>13</v>
      </c>
      <c r="Q59" s="262">
        <v>14</v>
      </c>
      <c r="R59" s="1344">
        <v>15</v>
      </c>
      <c r="S59" s="1310">
        <v>16</v>
      </c>
      <c r="T59" s="262">
        <v>17</v>
      </c>
      <c r="U59" s="1052">
        <v>18</v>
      </c>
      <c r="V59" s="262">
        <v>19</v>
      </c>
      <c r="W59" s="597">
        <v>20</v>
      </c>
      <c r="X59" s="305">
        <v>21</v>
      </c>
      <c r="Y59" s="262">
        <v>22</v>
      </c>
      <c r="Z59" s="262">
        <v>23</v>
      </c>
      <c r="AA59" s="261">
        <v>24</v>
      </c>
      <c r="AB59" s="1052">
        <v>25</v>
      </c>
      <c r="AC59" s="262">
        <v>26</v>
      </c>
      <c r="AD59" s="596">
        <v>27</v>
      </c>
      <c r="AE59" s="305">
        <v>28</v>
      </c>
      <c r="AF59" s="262">
        <v>29</v>
      </c>
      <c r="AG59" s="262">
        <v>30</v>
      </c>
      <c r="AH59" s="305"/>
      <c r="AI59" s="998">
        <f>COUNTIF($D59:AH59,"D")</f>
        <v>0</v>
      </c>
      <c r="AJ59" s="999">
        <f t="shared" si="4"/>
        <v>0</v>
      </c>
      <c r="AK59" s="999">
        <f t="shared" si="5"/>
        <v>0</v>
      </c>
      <c r="AL59" s="999">
        <f t="shared" si="6"/>
        <v>0</v>
      </c>
      <c r="AM59" s="999">
        <f t="shared" si="7"/>
        <v>0</v>
      </c>
      <c r="AN59" s="999">
        <f t="shared" si="8"/>
        <v>0</v>
      </c>
      <c r="AO59" s="999">
        <f t="shared" si="9"/>
        <v>0</v>
      </c>
      <c r="AP59" s="999">
        <f t="shared" si="10"/>
        <v>0</v>
      </c>
      <c r="AQ59" s="999">
        <f t="shared" si="11"/>
        <v>0</v>
      </c>
      <c r="AR59" s="999">
        <f t="shared" si="12"/>
        <v>0</v>
      </c>
      <c r="AS59" s="999">
        <f t="shared" si="13"/>
        <v>0</v>
      </c>
      <c r="AT59" s="999">
        <f t="shared" si="14"/>
        <v>0</v>
      </c>
      <c r="AU59" s="999">
        <f t="shared" si="15"/>
        <v>0</v>
      </c>
      <c r="AV59" s="999">
        <f t="shared" si="16"/>
        <v>0</v>
      </c>
      <c r="AW59" s="999">
        <f t="shared" si="17"/>
        <v>0</v>
      </c>
      <c r="AX59" s="999">
        <f t="shared" si="18"/>
        <v>0</v>
      </c>
      <c r="AY59" s="999">
        <f t="shared" si="19"/>
        <v>0</v>
      </c>
      <c r="AZ59" s="999">
        <f t="shared" si="20"/>
        <v>0</v>
      </c>
      <c r="BA59" s="181">
        <f t="shared" si="43"/>
        <v>0</v>
      </c>
      <c r="BB59" s="343"/>
      <c r="BC59" s="1002">
        <f t="shared" si="44"/>
        <v>0</v>
      </c>
      <c r="BD59" s="342"/>
      <c r="BE59" s="339"/>
      <c r="BF59" s="175">
        <f t="shared" si="45"/>
        <v>0</v>
      </c>
      <c r="BG59" s="176">
        <f t="shared" si="46"/>
        <v>0</v>
      </c>
      <c r="BH59" s="177">
        <f t="shared" si="47"/>
        <v>0</v>
      </c>
      <c r="BI59" s="178">
        <f t="shared" si="48"/>
        <v>0</v>
      </c>
      <c r="BJ59" s="179">
        <f t="shared" si="49"/>
        <v>0</v>
      </c>
      <c r="BK59" s="180">
        <f t="shared" si="24"/>
        <v>0</v>
      </c>
      <c r="BL59" s="180">
        <f t="shared" si="25"/>
        <v>0</v>
      </c>
      <c r="BM59" s="180">
        <f t="shared" si="26"/>
        <v>0</v>
      </c>
      <c r="BN59" s="180">
        <f t="shared" si="27"/>
        <v>0</v>
      </c>
      <c r="BO59" s="180">
        <f t="shared" si="28"/>
        <v>0</v>
      </c>
      <c r="BP59" s="181">
        <f t="shared" si="29"/>
        <v>0</v>
      </c>
      <c r="BQ59" s="379">
        <f t="shared" si="50"/>
        <v>0</v>
      </c>
      <c r="BR59" s="179">
        <f t="shared" si="51"/>
        <v>0</v>
      </c>
      <c r="BS59" s="180">
        <f t="shared" si="30"/>
        <v>0</v>
      </c>
      <c r="BT59" s="181">
        <f t="shared" si="31"/>
        <v>0</v>
      </c>
      <c r="BU59" s="182">
        <f t="shared" si="52"/>
        <v>0</v>
      </c>
      <c r="BV59" s="175">
        <f t="shared" si="32"/>
        <v>0</v>
      </c>
      <c r="BW59" s="176">
        <f t="shared" si="53"/>
        <v>0</v>
      </c>
      <c r="BX59" s="193">
        <f t="shared" si="54"/>
        <v>0</v>
      </c>
      <c r="BY59" s="194">
        <f t="shared" si="55"/>
        <v>0</v>
      </c>
      <c r="BZ59" s="179">
        <f t="shared" si="36"/>
        <v>0</v>
      </c>
      <c r="CA59" s="180">
        <f t="shared" si="37"/>
        <v>0</v>
      </c>
      <c r="CB59" s="180">
        <f t="shared" si="38"/>
        <v>0</v>
      </c>
      <c r="CC59" s="180">
        <f t="shared" si="39"/>
        <v>0</v>
      </c>
      <c r="CD59" s="180">
        <f t="shared" si="40"/>
        <v>0</v>
      </c>
      <c r="CE59" s="180">
        <f t="shared" si="41"/>
        <v>0</v>
      </c>
      <c r="CF59" s="181">
        <f t="shared" si="42"/>
        <v>0</v>
      </c>
      <c r="CG59" s="195">
        <f t="shared" si="56"/>
        <v>0</v>
      </c>
      <c r="CH59" s="183"/>
      <c r="CI59" s="184"/>
      <c r="CJ59" s="184"/>
      <c r="CK59" s="174">
        <f t="shared" si="57"/>
        <v>0</v>
      </c>
      <c r="CL59" s="227"/>
      <c r="CM59" s="354"/>
      <c r="CN59" s="1274">
        <v>0</v>
      </c>
      <c r="CO59" s="424"/>
    </row>
    <row r="60" spans="1:93" ht="20.100000000000001" customHeight="1" thickBot="1" x14ac:dyDescent="0.3">
      <c r="A60" s="652" t="s">
        <v>142</v>
      </c>
      <c r="B60" s="1257" t="s">
        <v>143</v>
      </c>
      <c r="C60" s="654" t="s">
        <v>1</v>
      </c>
      <c r="D60" s="1352"/>
      <c r="E60" s="471"/>
      <c r="F60" s="409" t="s">
        <v>32</v>
      </c>
      <c r="G60" s="414" t="s">
        <v>32</v>
      </c>
      <c r="H60" s="473"/>
      <c r="I60" s="501" t="s">
        <v>239</v>
      </c>
      <c r="J60" s="409" t="s">
        <v>24</v>
      </c>
      <c r="K60" s="409" t="s">
        <v>25</v>
      </c>
      <c r="L60" s="471"/>
      <c r="M60" s="471"/>
      <c r="N60" s="1119" t="s">
        <v>39</v>
      </c>
      <c r="O60" s="1119" t="s">
        <v>39</v>
      </c>
      <c r="P60" s="1119"/>
      <c r="Q60" s="1119"/>
      <c r="R60" s="1346" t="s">
        <v>39</v>
      </c>
      <c r="S60" s="931"/>
      <c r="T60" s="409" t="s">
        <v>24</v>
      </c>
      <c r="U60" s="409" t="s">
        <v>29</v>
      </c>
      <c r="V60" s="493"/>
      <c r="W60" s="1258" t="s">
        <v>241</v>
      </c>
      <c r="X60" s="433" t="s">
        <v>24</v>
      </c>
      <c r="Y60" s="409" t="s">
        <v>25</v>
      </c>
      <c r="Z60" s="471"/>
      <c r="AA60" s="471"/>
      <c r="AB60" s="409" t="s">
        <v>30</v>
      </c>
      <c r="AC60" s="409" t="s">
        <v>25</v>
      </c>
      <c r="AD60" s="478"/>
      <c r="AE60" s="473"/>
      <c r="AF60" s="409" t="s">
        <v>24</v>
      </c>
      <c r="AG60" s="409" t="s">
        <v>28</v>
      </c>
      <c r="AH60" s="473"/>
      <c r="AI60" s="998">
        <f>COUNTIF($D60:AH60,"D")</f>
        <v>4</v>
      </c>
      <c r="AJ60" s="999">
        <f t="shared" ref="AJ60:AJ75" si="58">COUNTIF($D60:$AH60,"N")</f>
        <v>3</v>
      </c>
      <c r="AK60" s="999">
        <f t="shared" ref="AK60:AK75" si="59">COUNTIF($D60:$AH60,"DT")</f>
        <v>0</v>
      </c>
      <c r="AL60" s="999">
        <f t="shared" ref="AL60:AL75" si="60">COUNTIF($D60:$AH60,"NT")</f>
        <v>0</v>
      </c>
      <c r="AM60" s="999">
        <f t="shared" ref="AM60:AM75" si="61">COUNTIF($D60:$AH60,"Naf")</f>
        <v>1</v>
      </c>
      <c r="AN60" s="999">
        <f t="shared" ref="AN60:AN75" si="62">COUNTIF($D60:$AH60,"DF")</f>
        <v>1</v>
      </c>
      <c r="AO60" s="999">
        <f t="shared" ref="AO60:AO75" si="63">COUNTIF($D60:$AH60,"NF")</f>
        <v>1</v>
      </c>
      <c r="AP60" s="999">
        <f t="shared" ref="AP60:AP75" si="64">COUNTIF($D60:$AH60,"t")</f>
        <v>0</v>
      </c>
      <c r="AQ60" s="999">
        <f t="shared" ref="AQ60:AQ75" si="65">COUNTIF($D60:$AH60,"FE")</f>
        <v>2</v>
      </c>
      <c r="AR60" s="999">
        <f t="shared" ref="AR60:AR75" si="66">COUNTIF($D60:$AH60,"LN")</f>
        <v>0</v>
      </c>
      <c r="AS60" s="999">
        <f t="shared" ref="AS60:AS75" si="67">COUNTIF($D60:$AH60,"DS")</f>
        <v>0</v>
      </c>
      <c r="AT60" s="999">
        <f t="shared" ref="AT60:AT75" si="68">COUNTIF($D60:$AH60,"DISP")</f>
        <v>0</v>
      </c>
      <c r="AU60" s="999">
        <f t="shared" ref="AU60:AU75" si="69">COUNTIF($D60:$AH60,"L")</f>
        <v>0</v>
      </c>
      <c r="AV60" s="999">
        <f t="shared" ref="AV60:AV75" si="70">COUNTIF($D60:$AH60,"B")</f>
        <v>0</v>
      </c>
      <c r="AW60" s="999">
        <f t="shared" ref="AW60:AW75" si="71">COUNTIF($D60:$AH60,"SA")</f>
        <v>0</v>
      </c>
      <c r="AX60" s="999">
        <f t="shared" ref="AX60:AX75" si="72">COUNTIF($D60:$AH60,"SE")</f>
        <v>3</v>
      </c>
      <c r="AY60" s="999">
        <f t="shared" ref="AY60:AY75" si="73">COUNTIF($D60:$AH60,"TR")</f>
        <v>0</v>
      </c>
      <c r="AZ60" s="999">
        <f t="shared" ref="AZ60:AZ75" si="74">COUNTIF($D60:$AH60,"F")</f>
        <v>0</v>
      </c>
      <c r="BA60" s="181">
        <f t="shared" si="43"/>
        <v>12</v>
      </c>
      <c r="BB60" s="343"/>
      <c r="BC60" s="1002">
        <f t="shared" si="44"/>
        <v>5.833333333333333</v>
      </c>
      <c r="BD60" s="342"/>
      <c r="BE60" s="339"/>
      <c r="BF60" s="175">
        <f t="shared" si="45"/>
        <v>0</v>
      </c>
      <c r="BG60" s="176">
        <f t="shared" si="46"/>
        <v>0</v>
      </c>
      <c r="BH60" s="177">
        <f t="shared" si="47"/>
        <v>0</v>
      </c>
      <c r="BI60" s="178">
        <f t="shared" si="48"/>
        <v>0</v>
      </c>
      <c r="BJ60" s="179">
        <f t="shared" si="49"/>
        <v>0</v>
      </c>
      <c r="BK60" s="180">
        <f t="shared" ref="BK60:BK75" si="75">COUNTIF($D60:$AH60,"NTS5S")</f>
        <v>0</v>
      </c>
      <c r="BL60" s="180">
        <f t="shared" ref="BL60:BL75" si="76">COUNTIF($D60:$AH60,"DTSDS")</f>
        <v>0</v>
      </c>
      <c r="BM60" s="180">
        <f t="shared" ref="BM60:BM75" si="77">COUNTIF($D60:$AH60,"NTSDS")</f>
        <v>0</v>
      </c>
      <c r="BN60" s="180">
        <f t="shared" ref="BN60:BN75" si="78">COUNTIF($D60:$AH60,"NTSAF")</f>
        <v>0</v>
      </c>
      <c r="BO60" s="180">
        <f t="shared" ref="BO60:BO75" si="79">COUNTIF($D60:$AH60,"DTSF")</f>
        <v>0</v>
      </c>
      <c r="BP60" s="181">
        <f t="shared" ref="BP60:BP75" si="80">COUNTIF($D60:$AH60,"NTSF")</f>
        <v>0</v>
      </c>
      <c r="BQ60" s="1245">
        <v>0.16666666666666666</v>
      </c>
      <c r="BR60" s="179">
        <f t="shared" si="51"/>
        <v>1</v>
      </c>
      <c r="BS60" s="180">
        <f t="shared" ref="BS60:BS75" si="81">COUNTIF($D60:$AH60,"DF")</f>
        <v>1</v>
      </c>
      <c r="BT60" s="181">
        <f t="shared" ref="BT60:BT75" si="82">COUNTIF($D60:$AH60,"NF")</f>
        <v>1</v>
      </c>
      <c r="BU60" s="182">
        <f t="shared" si="52"/>
        <v>0.99999999999999989</v>
      </c>
      <c r="BV60" s="175">
        <f t="shared" ref="BV60:BV75" si="83">COUNTIF($D60:$AH60,"DTS1")+COUNTIF($D60:$AH60,"NTS1")</f>
        <v>0</v>
      </c>
      <c r="BW60" s="176">
        <f t="shared" si="53"/>
        <v>0</v>
      </c>
      <c r="BX60" s="193">
        <f t="shared" si="54"/>
        <v>0</v>
      </c>
      <c r="BY60" s="194">
        <f t="shared" si="55"/>
        <v>0</v>
      </c>
      <c r="BZ60" s="179">
        <f t="shared" ref="BZ60:BZ75" si="84">COUNTIF($D60:$AH60,"DTS5S1")</f>
        <v>1</v>
      </c>
      <c r="CA60" s="180">
        <f t="shared" ref="CA60:CA75" si="85">COUNTIF($D60:$AH60,"NTS5S1")</f>
        <v>0</v>
      </c>
      <c r="CB60" s="180">
        <f t="shared" ref="CB60:CB75" si="86">COUNTIF($D60:$AH60,"DTSDS1")</f>
        <v>1</v>
      </c>
      <c r="CC60" s="180">
        <f t="shared" ref="CC60:CC75" si="87">COUNTIF($D60:$AH60,"NTSDS1")</f>
        <v>0</v>
      </c>
      <c r="CD60" s="180">
        <f t="shared" ref="CD60:CD75" si="88">COUNTIF($D60:$AH60,"NTSAF1")</f>
        <v>0</v>
      </c>
      <c r="CE60" s="180">
        <f t="shared" ref="CE60:CE75" si="89">COUNTIF($D60:$AH60,"DTSF1")</f>
        <v>0</v>
      </c>
      <c r="CF60" s="181">
        <f t="shared" ref="CF60:CF75" si="90">COUNTIF($D60:$AH60,"NTSF1")</f>
        <v>0</v>
      </c>
      <c r="CG60" s="1245">
        <v>0.83333333333333337</v>
      </c>
      <c r="CH60" s="183"/>
      <c r="CI60" s="184"/>
      <c r="CJ60" s="184"/>
      <c r="CK60" s="174">
        <f t="shared" si="57"/>
        <v>1</v>
      </c>
      <c r="CL60" s="227"/>
      <c r="CM60" s="354"/>
      <c r="CN60" s="1274">
        <v>10</v>
      </c>
      <c r="CO60" s="851">
        <v>120</v>
      </c>
    </row>
    <row r="61" spans="1:93" s="34" customFormat="1" ht="20.100000000000001" customHeight="1" thickBot="1" x14ac:dyDescent="0.25">
      <c r="A61" s="816" t="s">
        <v>146</v>
      </c>
      <c r="B61" s="817" t="s">
        <v>147</v>
      </c>
      <c r="C61" s="88" t="s">
        <v>2</v>
      </c>
      <c r="D61" s="1352"/>
      <c r="E61" s="471"/>
      <c r="F61" s="409" t="s">
        <v>24</v>
      </c>
      <c r="G61" s="414" t="s">
        <v>25</v>
      </c>
      <c r="H61" s="473"/>
      <c r="I61" s="479"/>
      <c r="J61" s="409" t="s">
        <v>24</v>
      </c>
      <c r="K61" s="409" t="s">
        <v>25</v>
      </c>
      <c r="L61" s="471"/>
      <c r="M61" s="471"/>
      <c r="N61" s="414" t="s">
        <v>24</v>
      </c>
      <c r="O61" s="433" t="s">
        <v>25</v>
      </c>
      <c r="P61" s="479"/>
      <c r="Q61" s="479"/>
      <c r="R61" s="1160" t="s">
        <v>24</v>
      </c>
      <c r="S61" s="931"/>
      <c r="T61" s="409" t="s">
        <v>32</v>
      </c>
      <c r="U61" s="409" t="s">
        <v>32</v>
      </c>
      <c r="V61" s="493" t="s">
        <v>350</v>
      </c>
      <c r="W61" s="477" t="s">
        <v>358</v>
      </c>
      <c r="X61" s="433" t="s">
        <v>32</v>
      </c>
      <c r="Y61" s="409" t="s">
        <v>32</v>
      </c>
      <c r="Z61" s="471" t="s">
        <v>350</v>
      </c>
      <c r="AA61" s="471" t="s">
        <v>351</v>
      </c>
      <c r="AB61" s="409" t="s">
        <v>32</v>
      </c>
      <c r="AC61" s="409" t="s">
        <v>32</v>
      </c>
      <c r="AD61" s="414" t="s">
        <v>32</v>
      </c>
      <c r="AE61" s="473" t="s">
        <v>48</v>
      </c>
      <c r="AF61" s="87" t="s">
        <v>57</v>
      </c>
      <c r="AG61" s="409" t="s">
        <v>28</v>
      </c>
      <c r="AH61" s="473"/>
      <c r="AI61" s="998">
        <f>COUNTIF($D61:AH61,"D")</f>
        <v>4</v>
      </c>
      <c r="AJ61" s="999">
        <f t="shared" si="58"/>
        <v>3</v>
      </c>
      <c r="AK61" s="999">
        <f t="shared" si="59"/>
        <v>0</v>
      </c>
      <c r="AL61" s="999">
        <f t="shared" si="60"/>
        <v>0</v>
      </c>
      <c r="AM61" s="999">
        <f t="shared" si="61"/>
        <v>1</v>
      </c>
      <c r="AN61" s="999">
        <f t="shared" si="62"/>
        <v>0</v>
      </c>
      <c r="AO61" s="999">
        <f t="shared" si="63"/>
        <v>0</v>
      </c>
      <c r="AP61" s="999">
        <f t="shared" si="64"/>
        <v>0</v>
      </c>
      <c r="AQ61" s="999">
        <f t="shared" si="65"/>
        <v>7</v>
      </c>
      <c r="AR61" s="999">
        <f t="shared" si="66"/>
        <v>0</v>
      </c>
      <c r="AS61" s="999">
        <f t="shared" si="67"/>
        <v>0</v>
      </c>
      <c r="AT61" s="999">
        <f t="shared" si="68"/>
        <v>0</v>
      </c>
      <c r="AU61" s="999">
        <f t="shared" si="69"/>
        <v>0</v>
      </c>
      <c r="AV61" s="999">
        <f t="shared" si="70"/>
        <v>0</v>
      </c>
      <c r="AW61" s="999">
        <f t="shared" si="71"/>
        <v>0</v>
      </c>
      <c r="AX61" s="999">
        <f t="shared" si="72"/>
        <v>0</v>
      </c>
      <c r="AY61" s="999">
        <f t="shared" si="73"/>
        <v>0</v>
      </c>
      <c r="AZ61" s="999">
        <f t="shared" si="74"/>
        <v>0</v>
      </c>
      <c r="BA61" s="181">
        <f t="shared" ref="BA61:BA75" si="91">+AI61+AJ61+AK61+AL61+AQ61+AU61+AV61+AW61+AX61+AY61</f>
        <v>14</v>
      </c>
      <c r="BB61" s="343"/>
      <c r="BC61" s="1002">
        <f t="shared" ref="BC61:BC75" si="92">+AI61*$BB$2+AJ61*$BB$6+AK61*$BB$2+AL61*$BB$2+AM61*$BB$6+AO61*8/24+AS61*8/24+AT61*8/24+AU61*8/24+AV61*12/24+AW61*8/24+AX61*$BB$2+AY61*8/24+BJ61*(0/24)+AR61*12/24</f>
        <v>4</v>
      </c>
      <c r="BD61" s="342"/>
      <c r="BE61" s="339"/>
      <c r="BF61" s="175">
        <f t="shared" ref="BF61:BF75" si="93">COUNTIF($D61:$AH61,"DTS")+COUNTIF($D61:$AH61,"NTS")</f>
        <v>1</v>
      </c>
      <c r="BG61" s="176">
        <f t="shared" ref="BG61:BG75" si="94">+BF61*12/24</f>
        <v>0.5</v>
      </c>
      <c r="BH61" s="177">
        <f t="shared" ref="BH61:BH75" si="95">+BG61/12+BN61*(1/24)</f>
        <v>4.1666666666666664E-2</v>
      </c>
      <c r="BI61" s="178">
        <f t="shared" ref="BI61:BI75" si="96">+BG61-BH61+(BN61*(3/24))+(BP61*(8/24))</f>
        <v>0.45833333333333331</v>
      </c>
      <c r="BJ61" s="179">
        <f t="shared" ref="BJ61:BJ75" si="97">COUNTIF($D61:$AH61,"DTS5S")</f>
        <v>1</v>
      </c>
      <c r="BK61" s="180">
        <f t="shared" si="75"/>
        <v>0</v>
      </c>
      <c r="BL61" s="180">
        <f t="shared" si="76"/>
        <v>0</v>
      </c>
      <c r="BM61" s="180">
        <f t="shared" si="77"/>
        <v>0</v>
      </c>
      <c r="BN61" s="180">
        <f t="shared" si="78"/>
        <v>0</v>
      </c>
      <c r="BO61" s="180">
        <f t="shared" si="79"/>
        <v>0</v>
      </c>
      <c r="BP61" s="181">
        <f t="shared" si="80"/>
        <v>0</v>
      </c>
      <c r="BQ61" s="379">
        <f t="shared" ref="BQ61:BQ73" si="98">+(BM61+BL61+BK61+BJ61)*(12/24)</f>
        <v>0.5</v>
      </c>
      <c r="BR61" s="179">
        <f t="shared" ref="BR61:BR75" si="99">COUNTIF($D61:$AH61,"NAF")+$BR$8</f>
        <v>1</v>
      </c>
      <c r="BS61" s="180">
        <f t="shared" si="81"/>
        <v>0</v>
      </c>
      <c r="BT61" s="181">
        <f t="shared" si="82"/>
        <v>0</v>
      </c>
      <c r="BU61" s="182">
        <f t="shared" ref="BU61:BU75" si="100">BR61*(8/24)+BS61*(12/24)+BT61*(4/24)+BN61*(8/24)+BO61*(12/24)+BP61*(4/24)</f>
        <v>0.33333333333333331</v>
      </c>
      <c r="BV61" s="175">
        <f t="shared" si="83"/>
        <v>0</v>
      </c>
      <c r="BW61" s="176">
        <f t="shared" ref="BW61:BW75" si="101">+BV61*12/24</f>
        <v>0</v>
      </c>
      <c r="BX61" s="193">
        <f t="shared" ref="BX61:BX75" si="102">+BW61/12+CD61*(1/24)</f>
        <v>0</v>
      </c>
      <c r="BY61" s="194">
        <f t="shared" ref="BY61:BY75" si="103">+BW61-BX61+(CD61*(3/24))+(CF61*(8/24))</f>
        <v>0</v>
      </c>
      <c r="BZ61" s="179">
        <f t="shared" si="84"/>
        <v>0</v>
      </c>
      <c r="CA61" s="180">
        <f t="shared" si="85"/>
        <v>0</v>
      </c>
      <c r="CB61" s="180">
        <f t="shared" si="86"/>
        <v>0</v>
      </c>
      <c r="CC61" s="180">
        <f t="shared" si="87"/>
        <v>0</v>
      </c>
      <c r="CD61" s="180">
        <f t="shared" si="88"/>
        <v>0</v>
      </c>
      <c r="CE61" s="180">
        <f t="shared" si="89"/>
        <v>0</v>
      </c>
      <c r="CF61" s="181">
        <f t="shared" si="90"/>
        <v>0</v>
      </c>
      <c r="CG61" s="195">
        <f t="shared" ref="CG61:CG73" si="104">+(CC61+CB61+CA61+CD61+CE61+CF61+BZ61)*(12/24)</f>
        <v>0</v>
      </c>
      <c r="CH61" s="183"/>
      <c r="CI61" s="184"/>
      <c r="CJ61" s="184"/>
      <c r="CK61" s="174">
        <f t="shared" ref="CK61:CK75" si="105">SUM(BQ61)+BG61+BW61+CG61</f>
        <v>1</v>
      </c>
      <c r="CL61" s="356"/>
      <c r="CM61" s="355"/>
      <c r="CN61" s="1274">
        <v>6</v>
      </c>
      <c r="CO61" s="424">
        <v>84</v>
      </c>
    </row>
    <row r="62" spans="1:93" s="34" customFormat="1" ht="20.100000000000001" customHeight="1" thickBot="1" x14ac:dyDescent="0.25">
      <c r="A62" s="571" t="s">
        <v>148</v>
      </c>
      <c r="B62" s="1214" t="s">
        <v>149</v>
      </c>
      <c r="C62" s="26" t="s">
        <v>2</v>
      </c>
      <c r="D62" s="1352"/>
      <c r="E62" s="471"/>
      <c r="F62" s="409" t="s">
        <v>24</v>
      </c>
      <c r="G62" s="414" t="s">
        <v>25</v>
      </c>
      <c r="H62" s="914" t="s">
        <v>240</v>
      </c>
      <c r="I62" s="479"/>
      <c r="J62" s="409" t="s">
        <v>24</v>
      </c>
      <c r="K62" s="409" t="s">
        <v>25</v>
      </c>
      <c r="L62" s="471" t="s">
        <v>361</v>
      </c>
      <c r="M62" s="501" t="s">
        <v>242</v>
      </c>
      <c r="N62" s="414" t="s">
        <v>31</v>
      </c>
      <c r="O62" s="433" t="s">
        <v>25</v>
      </c>
      <c r="P62" s="479"/>
      <c r="Q62" s="479"/>
      <c r="R62" s="1160" t="s">
        <v>24</v>
      </c>
      <c r="S62" s="931"/>
      <c r="T62" s="409" t="s">
        <v>31</v>
      </c>
      <c r="U62" s="409" t="s">
        <v>31</v>
      </c>
      <c r="V62" s="493"/>
      <c r="W62" s="477"/>
      <c r="X62" s="433" t="s">
        <v>25</v>
      </c>
      <c r="Y62" s="409" t="s">
        <v>25</v>
      </c>
      <c r="Z62" s="471"/>
      <c r="AA62" s="471" t="s">
        <v>28</v>
      </c>
      <c r="AB62" s="409" t="s">
        <v>30</v>
      </c>
      <c r="AC62" s="409" t="s">
        <v>25</v>
      </c>
      <c r="AD62" s="478"/>
      <c r="AE62" s="473" t="s">
        <v>240</v>
      </c>
      <c r="AF62" s="409" t="s">
        <v>27</v>
      </c>
      <c r="AG62" s="409" t="s">
        <v>28</v>
      </c>
      <c r="AH62" s="473"/>
      <c r="AI62" s="998">
        <f>COUNTIF($D62:AH62,"D")</f>
        <v>3</v>
      </c>
      <c r="AJ62" s="999">
        <f t="shared" si="58"/>
        <v>6</v>
      </c>
      <c r="AK62" s="999">
        <f t="shared" si="59"/>
        <v>0</v>
      </c>
      <c r="AL62" s="999">
        <f t="shared" si="60"/>
        <v>1</v>
      </c>
      <c r="AM62" s="999">
        <f t="shared" si="61"/>
        <v>2</v>
      </c>
      <c r="AN62" s="999">
        <f t="shared" si="62"/>
        <v>0</v>
      </c>
      <c r="AO62" s="999">
        <f t="shared" si="63"/>
        <v>1</v>
      </c>
      <c r="AP62" s="999">
        <f t="shared" si="64"/>
        <v>3</v>
      </c>
      <c r="AQ62" s="999">
        <f t="shared" si="65"/>
        <v>0</v>
      </c>
      <c r="AR62" s="999">
        <f t="shared" si="66"/>
        <v>0</v>
      </c>
      <c r="AS62" s="999">
        <f t="shared" si="67"/>
        <v>0</v>
      </c>
      <c r="AT62" s="999">
        <f t="shared" si="68"/>
        <v>0</v>
      </c>
      <c r="AU62" s="999">
        <f t="shared" si="69"/>
        <v>0</v>
      </c>
      <c r="AV62" s="999">
        <f t="shared" si="70"/>
        <v>0</v>
      </c>
      <c r="AW62" s="999">
        <f t="shared" si="71"/>
        <v>0</v>
      </c>
      <c r="AX62" s="999">
        <f t="shared" si="72"/>
        <v>0</v>
      </c>
      <c r="AY62" s="999">
        <f t="shared" si="73"/>
        <v>0</v>
      </c>
      <c r="AZ62" s="999">
        <f t="shared" si="74"/>
        <v>0</v>
      </c>
      <c r="BA62" s="181">
        <f t="shared" si="91"/>
        <v>10</v>
      </c>
      <c r="BB62" s="343"/>
      <c r="BC62" s="1002">
        <f t="shared" si="92"/>
        <v>6.333333333333333</v>
      </c>
      <c r="BD62" s="342"/>
      <c r="BE62" s="339"/>
      <c r="BF62" s="175">
        <f t="shared" si="93"/>
        <v>0</v>
      </c>
      <c r="BG62" s="176">
        <f t="shared" si="94"/>
        <v>0</v>
      </c>
      <c r="BH62" s="177">
        <f t="shared" si="95"/>
        <v>0</v>
      </c>
      <c r="BI62" s="178">
        <f t="shared" si="96"/>
        <v>0</v>
      </c>
      <c r="BJ62" s="179">
        <f t="shared" si="97"/>
        <v>0</v>
      </c>
      <c r="BK62" s="180">
        <f t="shared" si="75"/>
        <v>0</v>
      </c>
      <c r="BL62" s="180">
        <f t="shared" si="76"/>
        <v>0</v>
      </c>
      <c r="BM62" s="180">
        <f t="shared" si="77"/>
        <v>0</v>
      </c>
      <c r="BN62" s="180">
        <f t="shared" si="78"/>
        <v>0</v>
      </c>
      <c r="BO62" s="180">
        <f t="shared" si="79"/>
        <v>0</v>
      </c>
      <c r="BP62" s="181">
        <f t="shared" si="80"/>
        <v>0</v>
      </c>
      <c r="BQ62" s="379">
        <f t="shared" si="98"/>
        <v>0</v>
      </c>
      <c r="BR62" s="179">
        <f t="shared" si="99"/>
        <v>2</v>
      </c>
      <c r="BS62" s="180">
        <f t="shared" si="81"/>
        <v>0</v>
      </c>
      <c r="BT62" s="181">
        <f t="shared" si="82"/>
        <v>1</v>
      </c>
      <c r="BU62" s="182">
        <f t="shared" si="100"/>
        <v>0.83333333333333326</v>
      </c>
      <c r="BV62" s="175">
        <f t="shared" si="83"/>
        <v>1</v>
      </c>
      <c r="BW62" s="176">
        <f t="shared" si="101"/>
        <v>0.5</v>
      </c>
      <c r="BX62" s="193">
        <f t="shared" si="102"/>
        <v>4.1666666666666664E-2</v>
      </c>
      <c r="BY62" s="194">
        <f t="shared" si="103"/>
        <v>0.45833333333333331</v>
      </c>
      <c r="BZ62" s="179">
        <f t="shared" si="84"/>
        <v>0</v>
      </c>
      <c r="CA62" s="180">
        <f t="shared" si="85"/>
        <v>2</v>
      </c>
      <c r="CB62" s="180">
        <f t="shared" si="86"/>
        <v>0</v>
      </c>
      <c r="CC62" s="180">
        <f t="shared" si="87"/>
        <v>1</v>
      </c>
      <c r="CD62" s="180">
        <f t="shared" si="88"/>
        <v>0</v>
      </c>
      <c r="CE62" s="180">
        <f t="shared" si="89"/>
        <v>0</v>
      </c>
      <c r="CF62" s="181">
        <f t="shared" si="90"/>
        <v>0</v>
      </c>
      <c r="CG62" s="195">
        <f t="shared" si="104"/>
        <v>1.5</v>
      </c>
      <c r="CH62" s="183"/>
      <c r="CI62" s="184"/>
      <c r="CJ62" s="184"/>
      <c r="CK62" s="174">
        <f t="shared" si="105"/>
        <v>2</v>
      </c>
      <c r="CL62" s="356"/>
      <c r="CM62" s="355"/>
      <c r="CN62" s="1274">
        <v>12</v>
      </c>
      <c r="CO62" s="424">
        <v>156</v>
      </c>
    </row>
    <row r="63" spans="1:93" s="34" customFormat="1" ht="20.100000000000001" customHeight="1" thickBot="1" x14ac:dyDescent="0.25">
      <c r="A63" s="816" t="s">
        <v>150</v>
      </c>
      <c r="B63" s="1214" t="s">
        <v>151</v>
      </c>
      <c r="C63" s="26" t="s">
        <v>2</v>
      </c>
      <c r="D63" s="1352" t="s">
        <v>49</v>
      </c>
      <c r="E63" s="471"/>
      <c r="F63" s="409" t="s">
        <v>24</v>
      </c>
      <c r="G63" s="414" t="s">
        <v>25</v>
      </c>
      <c r="H63" s="473"/>
      <c r="I63" s="479"/>
      <c r="J63" s="409" t="s">
        <v>24</v>
      </c>
      <c r="K63" s="409" t="s">
        <v>25</v>
      </c>
      <c r="L63" s="471"/>
      <c r="M63" s="471"/>
      <c r="N63" s="414" t="s">
        <v>24</v>
      </c>
      <c r="O63" s="433" t="s">
        <v>25</v>
      </c>
      <c r="P63" s="479"/>
      <c r="Q63" s="1297" t="s">
        <v>374</v>
      </c>
      <c r="R63" s="1160" t="s">
        <v>24</v>
      </c>
      <c r="S63" s="931"/>
      <c r="T63" s="409" t="s">
        <v>24</v>
      </c>
      <c r="U63" s="409" t="s">
        <v>29</v>
      </c>
      <c r="V63" s="493"/>
      <c r="W63" s="477"/>
      <c r="X63" s="433" t="s">
        <v>24</v>
      </c>
      <c r="Y63" s="409" t="s">
        <v>24</v>
      </c>
      <c r="Z63" s="471" t="s">
        <v>49</v>
      </c>
      <c r="AA63" s="471"/>
      <c r="AB63" s="409" t="s">
        <v>30</v>
      </c>
      <c r="AC63" s="409" t="s">
        <v>25</v>
      </c>
      <c r="AD63" s="478"/>
      <c r="AE63" s="473"/>
      <c r="AF63" s="409" t="s">
        <v>24</v>
      </c>
      <c r="AG63" s="409" t="s">
        <v>28</v>
      </c>
      <c r="AH63" s="473"/>
      <c r="AI63" s="998">
        <f>COUNTIF($D63:AH63,"D")</f>
        <v>8</v>
      </c>
      <c r="AJ63" s="999">
        <f t="shared" si="58"/>
        <v>4</v>
      </c>
      <c r="AK63" s="999">
        <f t="shared" si="59"/>
        <v>0</v>
      </c>
      <c r="AL63" s="999">
        <f t="shared" si="60"/>
        <v>0</v>
      </c>
      <c r="AM63" s="999">
        <f t="shared" si="61"/>
        <v>1</v>
      </c>
      <c r="AN63" s="999">
        <f t="shared" si="62"/>
        <v>1</v>
      </c>
      <c r="AO63" s="999">
        <f t="shared" si="63"/>
        <v>1</v>
      </c>
      <c r="AP63" s="999">
        <f t="shared" si="64"/>
        <v>0</v>
      </c>
      <c r="AQ63" s="999">
        <f t="shared" si="65"/>
        <v>0</v>
      </c>
      <c r="AR63" s="999">
        <f t="shared" si="66"/>
        <v>0</v>
      </c>
      <c r="AS63" s="999">
        <f t="shared" si="67"/>
        <v>0</v>
      </c>
      <c r="AT63" s="999">
        <f t="shared" si="68"/>
        <v>0</v>
      </c>
      <c r="AU63" s="999">
        <f t="shared" si="69"/>
        <v>0</v>
      </c>
      <c r="AV63" s="999">
        <f t="shared" si="70"/>
        <v>0</v>
      </c>
      <c r="AW63" s="999">
        <f t="shared" si="71"/>
        <v>0</v>
      </c>
      <c r="AX63" s="999">
        <f t="shared" si="72"/>
        <v>0</v>
      </c>
      <c r="AY63" s="999">
        <f t="shared" si="73"/>
        <v>0</v>
      </c>
      <c r="AZ63" s="999">
        <f t="shared" si="74"/>
        <v>0</v>
      </c>
      <c r="BA63" s="181">
        <f t="shared" si="91"/>
        <v>12</v>
      </c>
      <c r="BB63" s="343"/>
      <c r="BC63" s="1002">
        <f t="shared" si="92"/>
        <v>6.833333333333333</v>
      </c>
      <c r="BD63" s="342"/>
      <c r="BE63" s="339"/>
      <c r="BF63" s="175">
        <f t="shared" si="93"/>
        <v>0</v>
      </c>
      <c r="BG63" s="845">
        <v>0.16666666666666666</v>
      </c>
      <c r="BH63" s="846">
        <v>4.1666666666666664E-2</v>
      </c>
      <c r="BI63" s="847">
        <v>0.125</v>
      </c>
      <c r="BJ63" s="179">
        <f t="shared" si="97"/>
        <v>0</v>
      </c>
      <c r="BK63" s="180">
        <f t="shared" si="75"/>
        <v>2</v>
      </c>
      <c r="BL63" s="180">
        <f t="shared" si="76"/>
        <v>0</v>
      </c>
      <c r="BM63" s="180">
        <f t="shared" si="77"/>
        <v>0</v>
      </c>
      <c r="BN63" s="180">
        <f t="shared" si="78"/>
        <v>0</v>
      </c>
      <c r="BO63" s="180">
        <f t="shared" si="79"/>
        <v>0</v>
      </c>
      <c r="BP63" s="181">
        <f t="shared" si="80"/>
        <v>0</v>
      </c>
      <c r="BQ63" s="379">
        <f t="shared" si="98"/>
        <v>1</v>
      </c>
      <c r="BR63" s="179">
        <f t="shared" si="99"/>
        <v>1</v>
      </c>
      <c r="BS63" s="180">
        <f t="shared" si="81"/>
        <v>1</v>
      </c>
      <c r="BT63" s="181">
        <f t="shared" si="82"/>
        <v>1</v>
      </c>
      <c r="BU63" s="182">
        <f t="shared" si="100"/>
        <v>0.99999999999999989</v>
      </c>
      <c r="BV63" s="175">
        <f t="shared" si="83"/>
        <v>1</v>
      </c>
      <c r="BW63" s="845">
        <v>0.33333333333333331</v>
      </c>
      <c r="BX63" s="846">
        <v>0</v>
      </c>
      <c r="BY63" s="847">
        <f t="shared" si="103"/>
        <v>0.33333333333333331</v>
      </c>
      <c r="BZ63" s="179">
        <f t="shared" si="84"/>
        <v>0</v>
      </c>
      <c r="CA63" s="180">
        <f t="shared" si="85"/>
        <v>0</v>
      </c>
      <c r="CB63" s="180">
        <f t="shared" si="86"/>
        <v>0</v>
      </c>
      <c r="CC63" s="180">
        <f t="shared" si="87"/>
        <v>0</v>
      </c>
      <c r="CD63" s="180">
        <f t="shared" si="88"/>
        <v>0</v>
      </c>
      <c r="CE63" s="180">
        <f t="shared" si="89"/>
        <v>0</v>
      </c>
      <c r="CF63" s="181">
        <f t="shared" si="90"/>
        <v>0</v>
      </c>
      <c r="CG63" s="195">
        <f t="shared" si="104"/>
        <v>0</v>
      </c>
      <c r="CH63" s="183"/>
      <c r="CI63" s="184"/>
      <c r="CJ63" s="184"/>
      <c r="CK63" s="174">
        <f t="shared" si="105"/>
        <v>1.5</v>
      </c>
      <c r="CL63" s="356"/>
      <c r="CM63" s="355"/>
      <c r="CN63" s="1274">
        <v>9</v>
      </c>
      <c r="CO63" s="851">
        <v>108</v>
      </c>
    </row>
    <row r="64" spans="1:93" s="332" customFormat="1" ht="20.100000000000001" customHeight="1" thickBot="1" x14ac:dyDescent="0.25">
      <c r="A64" s="571" t="s">
        <v>152</v>
      </c>
      <c r="B64" s="1214" t="s">
        <v>102</v>
      </c>
      <c r="C64" s="26" t="s">
        <v>2</v>
      </c>
      <c r="D64" s="1359"/>
      <c r="E64" s="499"/>
      <c r="F64" s="409" t="s">
        <v>32</v>
      </c>
      <c r="G64" s="414" t="s">
        <v>32</v>
      </c>
      <c r="H64" s="433" t="s">
        <v>32</v>
      </c>
      <c r="I64" s="409" t="s">
        <v>32</v>
      </c>
      <c r="J64" s="409" t="s">
        <v>32</v>
      </c>
      <c r="K64" s="409" t="s">
        <v>25</v>
      </c>
      <c r="L64" s="471"/>
      <c r="M64" s="499"/>
      <c r="N64" s="414" t="s">
        <v>24</v>
      </c>
      <c r="O64" s="433" t="s">
        <v>25</v>
      </c>
      <c r="P64" s="479"/>
      <c r="Q64" s="479"/>
      <c r="R64" s="1160" t="s">
        <v>24</v>
      </c>
      <c r="S64" s="1319" t="s">
        <v>239</v>
      </c>
      <c r="T64" s="409" t="s">
        <v>28</v>
      </c>
      <c r="U64" s="409" t="s">
        <v>30</v>
      </c>
      <c r="V64" s="499"/>
      <c r="W64" s="498"/>
      <c r="X64" s="433" t="s">
        <v>25</v>
      </c>
      <c r="Y64" s="409" t="s">
        <v>25</v>
      </c>
      <c r="Z64" s="471"/>
      <c r="AA64" s="501" t="s">
        <v>241</v>
      </c>
      <c r="AB64" s="409" t="s">
        <v>30</v>
      </c>
      <c r="AC64" s="407" t="s">
        <v>25</v>
      </c>
      <c r="AD64" s="498"/>
      <c r="AE64" s="473" t="s">
        <v>239</v>
      </c>
      <c r="AF64" s="409" t="s">
        <v>24</v>
      </c>
      <c r="AG64" s="409" t="s">
        <v>28</v>
      </c>
      <c r="AH64" s="473"/>
      <c r="AI64" s="998">
        <f>COUNTIF($D64:AH64,"D")</f>
        <v>3</v>
      </c>
      <c r="AJ64" s="999">
        <f t="shared" si="58"/>
        <v>5</v>
      </c>
      <c r="AK64" s="999">
        <f t="shared" si="59"/>
        <v>0</v>
      </c>
      <c r="AL64" s="999">
        <f t="shared" si="60"/>
        <v>0</v>
      </c>
      <c r="AM64" s="999">
        <f t="shared" si="61"/>
        <v>2</v>
      </c>
      <c r="AN64" s="999">
        <f t="shared" si="62"/>
        <v>0</v>
      </c>
      <c r="AO64" s="999">
        <f t="shared" si="63"/>
        <v>2</v>
      </c>
      <c r="AP64" s="999">
        <f t="shared" si="64"/>
        <v>0</v>
      </c>
      <c r="AQ64" s="999">
        <f t="shared" si="65"/>
        <v>5</v>
      </c>
      <c r="AR64" s="999">
        <f t="shared" si="66"/>
        <v>0</v>
      </c>
      <c r="AS64" s="999">
        <f t="shared" si="67"/>
        <v>0</v>
      </c>
      <c r="AT64" s="999">
        <f t="shared" si="68"/>
        <v>0</v>
      </c>
      <c r="AU64" s="999">
        <f t="shared" si="69"/>
        <v>0</v>
      </c>
      <c r="AV64" s="999">
        <f t="shared" si="70"/>
        <v>0</v>
      </c>
      <c r="AW64" s="999">
        <f t="shared" si="71"/>
        <v>0</v>
      </c>
      <c r="AX64" s="999">
        <f t="shared" si="72"/>
        <v>0</v>
      </c>
      <c r="AY64" s="999">
        <f t="shared" si="73"/>
        <v>0</v>
      </c>
      <c r="AZ64" s="999">
        <f t="shared" si="74"/>
        <v>0</v>
      </c>
      <c r="BA64" s="181">
        <f t="shared" si="91"/>
        <v>13</v>
      </c>
      <c r="BB64" s="343"/>
      <c r="BC64" s="1002">
        <f t="shared" si="92"/>
        <v>5.666666666666667</v>
      </c>
      <c r="BD64" s="342"/>
      <c r="BE64" s="339"/>
      <c r="BF64" s="175">
        <f t="shared" si="93"/>
        <v>0</v>
      </c>
      <c r="BG64" s="176">
        <f t="shared" si="94"/>
        <v>0</v>
      </c>
      <c r="BH64" s="177">
        <f t="shared" si="95"/>
        <v>0</v>
      </c>
      <c r="BI64" s="178">
        <f t="shared" si="96"/>
        <v>0</v>
      </c>
      <c r="BJ64" s="179">
        <f t="shared" si="97"/>
        <v>0</v>
      </c>
      <c r="BK64" s="180">
        <f t="shared" si="75"/>
        <v>0</v>
      </c>
      <c r="BL64" s="180">
        <f t="shared" si="76"/>
        <v>0</v>
      </c>
      <c r="BM64" s="180">
        <f t="shared" si="77"/>
        <v>0</v>
      </c>
      <c r="BN64" s="180">
        <f t="shared" si="78"/>
        <v>0</v>
      </c>
      <c r="BO64" s="180">
        <f t="shared" si="79"/>
        <v>0</v>
      </c>
      <c r="BP64" s="181">
        <f t="shared" si="80"/>
        <v>0</v>
      </c>
      <c r="BQ64" s="379">
        <f t="shared" si="98"/>
        <v>0</v>
      </c>
      <c r="BR64" s="179">
        <f t="shared" si="99"/>
        <v>2</v>
      </c>
      <c r="BS64" s="180">
        <f t="shared" si="81"/>
        <v>0</v>
      </c>
      <c r="BT64" s="181">
        <f t="shared" si="82"/>
        <v>2</v>
      </c>
      <c r="BU64" s="182">
        <f t="shared" si="100"/>
        <v>1</v>
      </c>
      <c r="BV64" s="175">
        <f t="shared" si="83"/>
        <v>0</v>
      </c>
      <c r="BW64" s="176">
        <f t="shared" si="101"/>
        <v>0</v>
      </c>
      <c r="BX64" s="193">
        <f t="shared" si="102"/>
        <v>0</v>
      </c>
      <c r="BY64" s="194">
        <f t="shared" si="103"/>
        <v>0</v>
      </c>
      <c r="BZ64" s="179">
        <f t="shared" si="84"/>
        <v>2</v>
      </c>
      <c r="CA64" s="180">
        <f t="shared" si="85"/>
        <v>0</v>
      </c>
      <c r="CB64" s="180">
        <f t="shared" si="86"/>
        <v>1</v>
      </c>
      <c r="CC64" s="180">
        <f t="shared" si="87"/>
        <v>0</v>
      </c>
      <c r="CD64" s="180">
        <f t="shared" si="88"/>
        <v>0</v>
      </c>
      <c r="CE64" s="180">
        <f t="shared" si="89"/>
        <v>0</v>
      </c>
      <c r="CF64" s="181">
        <f t="shared" si="90"/>
        <v>0</v>
      </c>
      <c r="CG64" s="195">
        <f t="shared" si="104"/>
        <v>1.5</v>
      </c>
      <c r="CH64" s="183"/>
      <c r="CI64" s="184"/>
      <c r="CJ64" s="184"/>
      <c r="CK64" s="174">
        <f t="shared" si="105"/>
        <v>1.5</v>
      </c>
      <c r="CL64" s="356"/>
      <c r="CM64" s="355"/>
      <c r="CN64" s="1274">
        <v>11</v>
      </c>
      <c r="CO64" s="424">
        <v>137</v>
      </c>
    </row>
    <row r="65" spans="1:93" s="34" customFormat="1" ht="20.100000000000001" customHeight="1" thickBot="1" x14ac:dyDescent="0.25">
      <c r="A65" s="816" t="s">
        <v>153</v>
      </c>
      <c r="B65" s="818" t="s">
        <v>161</v>
      </c>
      <c r="C65" s="654" t="s">
        <v>2</v>
      </c>
      <c r="D65" s="1352"/>
      <c r="E65" s="471"/>
      <c r="F65" s="409" t="s">
        <v>24</v>
      </c>
      <c r="G65" s="414" t="s">
        <v>25</v>
      </c>
      <c r="H65" s="473"/>
      <c r="I65" s="479"/>
      <c r="J65" s="409" t="s">
        <v>24</v>
      </c>
      <c r="K65" s="409" t="s">
        <v>25</v>
      </c>
      <c r="L65" s="471"/>
      <c r="M65" s="475"/>
      <c r="N65" s="414" t="s">
        <v>24</v>
      </c>
      <c r="O65" s="433" t="s">
        <v>25</v>
      </c>
      <c r="P65" s="479"/>
      <c r="Q65" s="479" t="s">
        <v>27</v>
      </c>
      <c r="R65" s="1160" t="s">
        <v>31</v>
      </c>
      <c r="S65" s="931"/>
      <c r="T65" s="409" t="s">
        <v>24</v>
      </c>
      <c r="U65" s="409" t="s">
        <v>29</v>
      </c>
      <c r="V65" s="493"/>
      <c r="W65" s="477" t="s">
        <v>50</v>
      </c>
      <c r="X65" s="433" t="s">
        <v>24</v>
      </c>
      <c r="Y65" s="409" t="s">
        <v>24</v>
      </c>
      <c r="Z65" s="471"/>
      <c r="AA65" s="471"/>
      <c r="AB65" s="409" t="s">
        <v>30</v>
      </c>
      <c r="AC65" s="409" t="s">
        <v>25</v>
      </c>
      <c r="AD65" s="478"/>
      <c r="AE65" s="473" t="s">
        <v>48</v>
      </c>
      <c r="AF65" s="409" t="s">
        <v>24</v>
      </c>
      <c r="AG65" s="409" t="s">
        <v>28</v>
      </c>
      <c r="AH65" s="473"/>
      <c r="AI65" s="998">
        <f>COUNTIF($D65:AH65,"D")</f>
        <v>7</v>
      </c>
      <c r="AJ65" s="999">
        <f t="shared" si="58"/>
        <v>4</v>
      </c>
      <c r="AK65" s="999">
        <f t="shared" si="59"/>
        <v>0</v>
      </c>
      <c r="AL65" s="999">
        <f t="shared" si="60"/>
        <v>1</v>
      </c>
      <c r="AM65" s="999">
        <f t="shared" si="61"/>
        <v>1</v>
      </c>
      <c r="AN65" s="999">
        <f t="shared" si="62"/>
        <v>1</v>
      </c>
      <c r="AO65" s="999">
        <f t="shared" si="63"/>
        <v>1</v>
      </c>
      <c r="AP65" s="999">
        <f t="shared" si="64"/>
        <v>1</v>
      </c>
      <c r="AQ65" s="999">
        <f t="shared" si="65"/>
        <v>0</v>
      </c>
      <c r="AR65" s="999">
        <f t="shared" si="66"/>
        <v>0</v>
      </c>
      <c r="AS65" s="999">
        <f t="shared" si="67"/>
        <v>0</v>
      </c>
      <c r="AT65" s="999">
        <f t="shared" si="68"/>
        <v>0</v>
      </c>
      <c r="AU65" s="999">
        <f t="shared" si="69"/>
        <v>0</v>
      </c>
      <c r="AV65" s="999">
        <f t="shared" si="70"/>
        <v>0</v>
      </c>
      <c r="AW65" s="999">
        <f t="shared" si="71"/>
        <v>0</v>
      </c>
      <c r="AX65" s="999">
        <f t="shared" si="72"/>
        <v>0</v>
      </c>
      <c r="AY65" s="999">
        <f t="shared" si="73"/>
        <v>0</v>
      </c>
      <c r="AZ65" s="999">
        <f t="shared" si="74"/>
        <v>0</v>
      </c>
      <c r="BA65" s="181">
        <f t="shared" si="91"/>
        <v>12</v>
      </c>
      <c r="BB65" s="343"/>
      <c r="BC65" s="1002">
        <f t="shared" si="92"/>
        <v>6.833333333333333</v>
      </c>
      <c r="BD65" s="342"/>
      <c r="BE65" s="339"/>
      <c r="BF65" s="175">
        <f t="shared" si="93"/>
        <v>0</v>
      </c>
      <c r="BG65" s="176">
        <f t="shared" si="94"/>
        <v>0</v>
      </c>
      <c r="BH65" s="177">
        <f t="shared" si="95"/>
        <v>0</v>
      </c>
      <c r="BI65" s="178">
        <f t="shared" si="96"/>
        <v>0</v>
      </c>
      <c r="BJ65" s="179">
        <f t="shared" si="97"/>
        <v>1</v>
      </c>
      <c r="BK65" s="180">
        <f t="shared" si="75"/>
        <v>0</v>
      </c>
      <c r="BL65" s="180">
        <f t="shared" si="76"/>
        <v>1</v>
      </c>
      <c r="BM65" s="180">
        <f t="shared" si="77"/>
        <v>0</v>
      </c>
      <c r="BN65" s="180">
        <f t="shared" si="78"/>
        <v>0</v>
      </c>
      <c r="BO65" s="180">
        <f t="shared" si="79"/>
        <v>0</v>
      </c>
      <c r="BP65" s="181">
        <f t="shared" si="80"/>
        <v>0</v>
      </c>
      <c r="BQ65" s="379">
        <f t="shared" si="98"/>
        <v>1</v>
      </c>
      <c r="BR65" s="179">
        <f t="shared" si="99"/>
        <v>1</v>
      </c>
      <c r="BS65" s="180">
        <f t="shared" si="81"/>
        <v>1</v>
      </c>
      <c r="BT65" s="181">
        <f t="shared" si="82"/>
        <v>1</v>
      </c>
      <c r="BU65" s="182">
        <f t="shared" si="100"/>
        <v>0.99999999999999989</v>
      </c>
      <c r="BV65" s="175">
        <f t="shared" si="83"/>
        <v>0</v>
      </c>
      <c r="BW65" s="176">
        <f t="shared" si="101"/>
        <v>0</v>
      </c>
      <c r="BX65" s="193">
        <f t="shared" si="102"/>
        <v>0</v>
      </c>
      <c r="BY65" s="194">
        <f t="shared" si="103"/>
        <v>0</v>
      </c>
      <c r="BZ65" s="179">
        <f t="shared" si="84"/>
        <v>0</v>
      </c>
      <c r="CA65" s="180">
        <f t="shared" si="85"/>
        <v>0</v>
      </c>
      <c r="CB65" s="180">
        <f t="shared" si="86"/>
        <v>0</v>
      </c>
      <c r="CC65" s="180">
        <f t="shared" si="87"/>
        <v>0</v>
      </c>
      <c r="CD65" s="180">
        <f t="shared" si="88"/>
        <v>0</v>
      </c>
      <c r="CE65" s="180">
        <f t="shared" si="89"/>
        <v>0</v>
      </c>
      <c r="CF65" s="181">
        <f t="shared" si="90"/>
        <v>0</v>
      </c>
      <c r="CG65" s="195">
        <f t="shared" si="104"/>
        <v>0</v>
      </c>
      <c r="CH65" s="183"/>
      <c r="CI65" s="184"/>
      <c r="CJ65" s="184"/>
      <c r="CK65" s="174">
        <f t="shared" si="105"/>
        <v>1</v>
      </c>
      <c r="CL65" s="356"/>
      <c r="CM65" s="355"/>
      <c r="CN65" s="1274">
        <v>3</v>
      </c>
      <c r="CO65" s="424">
        <v>36</v>
      </c>
    </row>
    <row r="66" spans="1:93" s="34" customFormat="1" ht="20.100000000000001" customHeight="1" thickBot="1" x14ac:dyDescent="0.25">
      <c r="A66" s="571" t="s">
        <v>155</v>
      </c>
      <c r="B66" s="569" t="s">
        <v>126</v>
      </c>
      <c r="C66" s="26" t="s">
        <v>3</v>
      </c>
      <c r="D66" s="1356"/>
      <c r="E66" s="475"/>
      <c r="F66" s="412"/>
      <c r="G66" s="429"/>
      <c r="H66" s="476"/>
      <c r="I66" s="432"/>
      <c r="J66" s="412"/>
      <c r="K66" s="412"/>
      <c r="L66" s="475"/>
      <c r="M66" s="475"/>
      <c r="N66" s="429"/>
      <c r="O66" s="434"/>
      <c r="P66" s="432"/>
      <c r="Q66" s="432"/>
      <c r="R66" s="1357"/>
      <c r="S66" s="931" t="s">
        <v>24</v>
      </c>
      <c r="T66" s="409"/>
      <c r="U66" s="409"/>
      <c r="V66" s="493"/>
      <c r="W66" s="477"/>
      <c r="X66" s="433" t="s">
        <v>24</v>
      </c>
      <c r="Y66" s="409"/>
      <c r="Z66" s="471"/>
      <c r="AA66" s="471"/>
      <c r="AB66" s="409"/>
      <c r="AC66" s="409"/>
      <c r="AD66" s="478" t="s">
        <v>25</v>
      </c>
      <c r="AE66" s="473"/>
      <c r="AF66" s="409" t="s">
        <v>24</v>
      </c>
      <c r="AG66" s="409"/>
      <c r="AH66" s="473"/>
      <c r="AI66" s="998">
        <f>COUNTIF($D66:AH66,"D")</f>
        <v>3</v>
      </c>
      <c r="AJ66" s="999">
        <f t="shared" si="58"/>
        <v>1</v>
      </c>
      <c r="AK66" s="999">
        <f t="shared" si="59"/>
        <v>0</v>
      </c>
      <c r="AL66" s="999">
        <f t="shared" si="60"/>
        <v>0</v>
      </c>
      <c r="AM66" s="999">
        <f t="shared" si="61"/>
        <v>0</v>
      </c>
      <c r="AN66" s="999">
        <f t="shared" si="62"/>
        <v>0</v>
      </c>
      <c r="AO66" s="999">
        <f t="shared" si="63"/>
        <v>0</v>
      </c>
      <c r="AP66" s="999">
        <f t="shared" si="64"/>
        <v>0</v>
      </c>
      <c r="AQ66" s="999">
        <f t="shared" si="65"/>
        <v>0</v>
      </c>
      <c r="AR66" s="999">
        <f t="shared" si="66"/>
        <v>0</v>
      </c>
      <c r="AS66" s="999">
        <f t="shared" si="67"/>
        <v>0</v>
      </c>
      <c r="AT66" s="999">
        <f t="shared" si="68"/>
        <v>0</v>
      </c>
      <c r="AU66" s="999">
        <f t="shared" si="69"/>
        <v>0</v>
      </c>
      <c r="AV66" s="999">
        <f t="shared" si="70"/>
        <v>0</v>
      </c>
      <c r="AW66" s="999">
        <f t="shared" si="71"/>
        <v>0</v>
      </c>
      <c r="AX66" s="999">
        <f t="shared" si="72"/>
        <v>0</v>
      </c>
      <c r="AY66" s="999">
        <f t="shared" si="73"/>
        <v>0</v>
      </c>
      <c r="AZ66" s="999">
        <f t="shared" si="74"/>
        <v>0</v>
      </c>
      <c r="BA66" s="181">
        <f t="shared" si="91"/>
        <v>4</v>
      </c>
      <c r="BB66" s="343"/>
      <c r="BC66" s="1002">
        <f t="shared" si="92"/>
        <v>2</v>
      </c>
      <c r="BD66" s="342"/>
      <c r="BE66" s="339"/>
      <c r="BF66" s="175">
        <f t="shared" si="93"/>
        <v>0</v>
      </c>
      <c r="BG66" s="176">
        <f t="shared" si="94"/>
        <v>0</v>
      </c>
      <c r="BH66" s="177">
        <f t="shared" si="95"/>
        <v>0</v>
      </c>
      <c r="BI66" s="178">
        <f t="shared" si="96"/>
        <v>0</v>
      </c>
      <c r="BJ66" s="179">
        <f t="shared" si="97"/>
        <v>0</v>
      </c>
      <c r="BK66" s="180">
        <f t="shared" si="75"/>
        <v>0</v>
      </c>
      <c r="BL66" s="180">
        <f t="shared" si="76"/>
        <v>0</v>
      </c>
      <c r="BM66" s="180">
        <f t="shared" si="77"/>
        <v>0</v>
      </c>
      <c r="BN66" s="180">
        <f t="shared" si="78"/>
        <v>0</v>
      </c>
      <c r="BO66" s="180">
        <f t="shared" si="79"/>
        <v>0</v>
      </c>
      <c r="BP66" s="181">
        <f t="shared" si="80"/>
        <v>0</v>
      </c>
      <c r="BQ66" s="379">
        <f t="shared" si="98"/>
        <v>0</v>
      </c>
      <c r="BR66" s="179">
        <f t="shared" si="99"/>
        <v>0</v>
      </c>
      <c r="BS66" s="180">
        <f t="shared" si="81"/>
        <v>0</v>
      </c>
      <c r="BT66" s="181">
        <f t="shared" si="82"/>
        <v>0</v>
      </c>
      <c r="BU66" s="182">
        <f t="shared" si="100"/>
        <v>0</v>
      </c>
      <c r="BV66" s="175">
        <f t="shared" si="83"/>
        <v>0</v>
      </c>
      <c r="BW66" s="176">
        <f t="shared" si="101"/>
        <v>0</v>
      </c>
      <c r="BX66" s="193">
        <f t="shared" si="102"/>
        <v>0</v>
      </c>
      <c r="BY66" s="194">
        <f t="shared" si="103"/>
        <v>0</v>
      </c>
      <c r="BZ66" s="179">
        <f t="shared" si="84"/>
        <v>0</v>
      </c>
      <c r="CA66" s="180">
        <f t="shared" si="85"/>
        <v>0</v>
      </c>
      <c r="CB66" s="180">
        <f t="shared" si="86"/>
        <v>0</v>
      </c>
      <c r="CC66" s="180">
        <f t="shared" si="87"/>
        <v>0</v>
      </c>
      <c r="CD66" s="180">
        <f t="shared" si="88"/>
        <v>0</v>
      </c>
      <c r="CE66" s="180">
        <f t="shared" si="89"/>
        <v>0</v>
      </c>
      <c r="CF66" s="181">
        <f t="shared" si="90"/>
        <v>0</v>
      </c>
      <c r="CG66" s="195">
        <f t="shared" si="104"/>
        <v>0</v>
      </c>
      <c r="CH66" s="183"/>
      <c r="CI66" s="184"/>
      <c r="CJ66" s="184"/>
      <c r="CK66" s="174">
        <f t="shared" si="105"/>
        <v>0</v>
      </c>
      <c r="CL66" s="356"/>
      <c r="CM66" s="355"/>
      <c r="CN66" s="1274">
        <v>0</v>
      </c>
      <c r="CO66" s="424">
        <v>0</v>
      </c>
    </row>
    <row r="67" spans="1:93" s="34" customFormat="1" ht="20.100000000000001" customHeight="1" thickBot="1" x14ac:dyDescent="0.25">
      <c r="A67" s="571" t="s">
        <v>156</v>
      </c>
      <c r="B67" s="569" t="s">
        <v>139</v>
      </c>
      <c r="C67" s="26" t="s">
        <v>3</v>
      </c>
      <c r="D67" s="1356" t="s">
        <v>30</v>
      </c>
      <c r="E67" s="475"/>
      <c r="F67" s="412" t="s">
        <v>24</v>
      </c>
      <c r="G67" s="429" t="s">
        <v>25</v>
      </c>
      <c r="H67" s="476"/>
      <c r="I67" s="412" t="s">
        <v>24</v>
      </c>
      <c r="J67" s="421"/>
      <c r="K67" s="421"/>
      <c r="L67" s="413" t="s">
        <v>26</v>
      </c>
      <c r="M67" s="475" t="s">
        <v>27</v>
      </c>
      <c r="N67" s="429" t="s">
        <v>31</v>
      </c>
      <c r="O67" s="434" t="s">
        <v>25</v>
      </c>
      <c r="P67" s="432"/>
      <c r="Q67" s="412" t="s">
        <v>24</v>
      </c>
      <c r="R67" s="1360"/>
      <c r="S67" s="1306" t="s">
        <v>24</v>
      </c>
      <c r="T67" s="421"/>
      <c r="U67" s="412" t="s">
        <v>29</v>
      </c>
      <c r="V67" s="427"/>
      <c r="W67" s="480"/>
      <c r="X67" s="434" t="s">
        <v>27</v>
      </c>
      <c r="Y67" s="412" t="s">
        <v>25</v>
      </c>
      <c r="Z67" s="475" t="s">
        <v>49</v>
      </c>
      <c r="AA67" s="475"/>
      <c r="AB67" s="412" t="s">
        <v>30</v>
      </c>
      <c r="AC67" s="412" t="s">
        <v>25</v>
      </c>
      <c r="AD67" s="441"/>
      <c r="AE67" s="476" t="s">
        <v>48</v>
      </c>
      <c r="AF67" s="412" t="s">
        <v>25</v>
      </c>
      <c r="AG67" s="412" t="s">
        <v>28</v>
      </c>
      <c r="AH67" s="473"/>
      <c r="AI67" s="998">
        <f>COUNTIF($D67:AH67,"D")</f>
        <v>4</v>
      </c>
      <c r="AJ67" s="999">
        <f t="shared" si="58"/>
        <v>5</v>
      </c>
      <c r="AK67" s="999">
        <f t="shared" si="59"/>
        <v>1</v>
      </c>
      <c r="AL67" s="999">
        <f t="shared" si="60"/>
        <v>2</v>
      </c>
      <c r="AM67" s="999">
        <f t="shared" si="61"/>
        <v>1</v>
      </c>
      <c r="AN67" s="999">
        <f t="shared" si="62"/>
        <v>1</v>
      </c>
      <c r="AO67" s="999">
        <f t="shared" si="63"/>
        <v>2</v>
      </c>
      <c r="AP67" s="999">
        <f t="shared" si="64"/>
        <v>1</v>
      </c>
      <c r="AQ67" s="999">
        <f t="shared" si="65"/>
        <v>0</v>
      </c>
      <c r="AR67" s="999">
        <f t="shared" si="66"/>
        <v>0</v>
      </c>
      <c r="AS67" s="999">
        <f t="shared" si="67"/>
        <v>0</v>
      </c>
      <c r="AT67" s="999">
        <f t="shared" si="68"/>
        <v>0</v>
      </c>
      <c r="AU67" s="999">
        <f t="shared" si="69"/>
        <v>0</v>
      </c>
      <c r="AV67" s="999">
        <f t="shared" si="70"/>
        <v>0</v>
      </c>
      <c r="AW67" s="999">
        <f t="shared" si="71"/>
        <v>0</v>
      </c>
      <c r="AX67" s="999">
        <f t="shared" si="72"/>
        <v>0</v>
      </c>
      <c r="AY67" s="999">
        <f t="shared" si="73"/>
        <v>0</v>
      </c>
      <c r="AZ67" s="999">
        <f t="shared" si="74"/>
        <v>0</v>
      </c>
      <c r="BA67" s="181">
        <f t="shared" si="91"/>
        <v>12</v>
      </c>
      <c r="BB67" s="343"/>
      <c r="BC67" s="1002">
        <f t="shared" si="92"/>
        <v>7.166666666666667</v>
      </c>
      <c r="BD67" s="342"/>
      <c r="BE67" s="339"/>
      <c r="BF67" s="175">
        <f t="shared" si="93"/>
        <v>0</v>
      </c>
      <c r="BG67" s="176">
        <f t="shared" si="94"/>
        <v>0</v>
      </c>
      <c r="BH67" s="177">
        <f t="shared" si="95"/>
        <v>0</v>
      </c>
      <c r="BI67" s="178">
        <f t="shared" si="96"/>
        <v>0</v>
      </c>
      <c r="BJ67" s="179">
        <f t="shared" si="97"/>
        <v>1</v>
      </c>
      <c r="BK67" s="180">
        <f t="shared" si="75"/>
        <v>1</v>
      </c>
      <c r="BL67" s="180">
        <f t="shared" si="76"/>
        <v>0</v>
      </c>
      <c r="BM67" s="180">
        <f t="shared" si="77"/>
        <v>0</v>
      </c>
      <c r="BN67" s="180">
        <f t="shared" si="78"/>
        <v>0</v>
      </c>
      <c r="BO67" s="180">
        <f t="shared" si="79"/>
        <v>0</v>
      </c>
      <c r="BP67" s="181">
        <f t="shared" si="80"/>
        <v>0</v>
      </c>
      <c r="BQ67" s="379">
        <f t="shared" si="98"/>
        <v>1</v>
      </c>
      <c r="BR67" s="179">
        <f t="shared" si="99"/>
        <v>1</v>
      </c>
      <c r="BS67" s="180">
        <f t="shared" si="81"/>
        <v>1</v>
      </c>
      <c r="BT67" s="181">
        <f t="shared" si="82"/>
        <v>2</v>
      </c>
      <c r="BU67" s="182">
        <f t="shared" si="100"/>
        <v>1.1666666666666665</v>
      </c>
      <c r="BV67" s="175">
        <f t="shared" si="83"/>
        <v>0</v>
      </c>
      <c r="BW67" s="176">
        <f t="shared" si="101"/>
        <v>0</v>
      </c>
      <c r="BX67" s="193">
        <f t="shared" si="102"/>
        <v>0</v>
      </c>
      <c r="BY67" s="194">
        <f t="shared" si="103"/>
        <v>0</v>
      </c>
      <c r="BZ67" s="179">
        <f t="shared" si="84"/>
        <v>0</v>
      </c>
      <c r="CA67" s="180">
        <f t="shared" si="85"/>
        <v>0</v>
      </c>
      <c r="CB67" s="180">
        <f t="shared" si="86"/>
        <v>0</v>
      </c>
      <c r="CC67" s="180">
        <f t="shared" si="87"/>
        <v>0</v>
      </c>
      <c r="CD67" s="180">
        <f t="shared" si="88"/>
        <v>0</v>
      </c>
      <c r="CE67" s="180">
        <f t="shared" si="89"/>
        <v>0</v>
      </c>
      <c r="CF67" s="181">
        <f t="shared" si="90"/>
        <v>0</v>
      </c>
      <c r="CG67" s="195">
        <f t="shared" si="104"/>
        <v>0</v>
      </c>
      <c r="CH67" s="183"/>
      <c r="CI67" s="184"/>
      <c r="CJ67" s="184"/>
      <c r="CK67" s="174">
        <f t="shared" si="105"/>
        <v>1</v>
      </c>
      <c r="CL67" s="356"/>
      <c r="CM67" s="355"/>
      <c r="CN67" s="1274">
        <v>6</v>
      </c>
      <c r="CO67" s="424">
        <v>72</v>
      </c>
    </row>
    <row r="68" spans="1:93" s="34" customFormat="1" ht="20.100000000000001" customHeight="1" thickBot="1" x14ac:dyDescent="0.25">
      <c r="A68" s="571" t="s">
        <v>158</v>
      </c>
      <c r="B68" s="569" t="s">
        <v>86</v>
      </c>
      <c r="C68" s="26" t="s">
        <v>3</v>
      </c>
      <c r="D68" s="1356"/>
      <c r="E68" s="475"/>
      <c r="F68" s="412" t="s">
        <v>32</v>
      </c>
      <c r="G68" s="429" t="s">
        <v>32</v>
      </c>
      <c r="H68" s="434" t="s">
        <v>32</v>
      </c>
      <c r="I68" s="412" t="s">
        <v>32</v>
      </c>
      <c r="J68" s="412" t="s">
        <v>32</v>
      </c>
      <c r="K68" s="412" t="s">
        <v>25</v>
      </c>
      <c r="L68" s="475"/>
      <c r="M68" s="475"/>
      <c r="N68" s="429" t="s">
        <v>24</v>
      </c>
      <c r="O68" s="434" t="s">
        <v>25</v>
      </c>
      <c r="P68" s="402"/>
      <c r="Q68" s="432"/>
      <c r="R68" s="1357" t="s">
        <v>24</v>
      </c>
      <c r="S68" s="1320"/>
      <c r="T68" s="412" t="s">
        <v>24</v>
      </c>
      <c r="U68" s="412" t="s">
        <v>29</v>
      </c>
      <c r="V68" s="427"/>
      <c r="W68" s="480"/>
      <c r="X68" s="434" t="s">
        <v>24</v>
      </c>
      <c r="Y68" s="412" t="s">
        <v>25</v>
      </c>
      <c r="Z68" s="475"/>
      <c r="AA68" s="475"/>
      <c r="AB68" s="412" t="s">
        <v>30</v>
      </c>
      <c r="AC68" s="412" t="s">
        <v>25</v>
      </c>
      <c r="AD68" s="441"/>
      <c r="AE68" s="476" t="s">
        <v>48</v>
      </c>
      <c r="AF68" s="412" t="s">
        <v>24</v>
      </c>
      <c r="AG68" s="412" t="s">
        <v>28</v>
      </c>
      <c r="AH68" s="473"/>
      <c r="AI68" s="998">
        <f>COUNTIF($D68:AH68,"D")</f>
        <v>5</v>
      </c>
      <c r="AJ68" s="999">
        <f t="shared" si="58"/>
        <v>4</v>
      </c>
      <c r="AK68" s="999">
        <f t="shared" si="59"/>
        <v>0</v>
      </c>
      <c r="AL68" s="999">
        <f t="shared" si="60"/>
        <v>0</v>
      </c>
      <c r="AM68" s="999">
        <f t="shared" si="61"/>
        <v>1</v>
      </c>
      <c r="AN68" s="999">
        <f t="shared" si="62"/>
        <v>1</v>
      </c>
      <c r="AO68" s="999">
        <f t="shared" si="63"/>
        <v>1</v>
      </c>
      <c r="AP68" s="999">
        <f t="shared" si="64"/>
        <v>0</v>
      </c>
      <c r="AQ68" s="999">
        <f t="shared" si="65"/>
        <v>5</v>
      </c>
      <c r="AR68" s="999">
        <f t="shared" si="66"/>
        <v>0</v>
      </c>
      <c r="AS68" s="999">
        <f t="shared" si="67"/>
        <v>0</v>
      </c>
      <c r="AT68" s="999">
        <f t="shared" si="68"/>
        <v>0</v>
      </c>
      <c r="AU68" s="999">
        <f t="shared" si="69"/>
        <v>0</v>
      </c>
      <c r="AV68" s="999">
        <f t="shared" si="70"/>
        <v>0</v>
      </c>
      <c r="AW68" s="999">
        <f t="shared" si="71"/>
        <v>0</v>
      </c>
      <c r="AX68" s="999">
        <f t="shared" si="72"/>
        <v>0</v>
      </c>
      <c r="AY68" s="999">
        <f t="shared" si="73"/>
        <v>0</v>
      </c>
      <c r="AZ68" s="999">
        <f t="shared" si="74"/>
        <v>0</v>
      </c>
      <c r="BA68" s="181">
        <f t="shared" si="91"/>
        <v>14</v>
      </c>
      <c r="BB68" s="343"/>
      <c r="BC68" s="1002">
        <f t="shared" si="92"/>
        <v>5.333333333333333</v>
      </c>
      <c r="BD68" s="342"/>
      <c r="BE68" s="339"/>
      <c r="BF68" s="175">
        <f t="shared" si="93"/>
        <v>0</v>
      </c>
      <c r="BG68" s="845">
        <v>4.1666666666666664E-2</v>
      </c>
      <c r="BH68" s="846">
        <v>4.1666666666666664E-2</v>
      </c>
      <c r="BI68" s="178">
        <v>0</v>
      </c>
      <c r="BJ68" s="179">
        <f t="shared" si="97"/>
        <v>1</v>
      </c>
      <c r="BK68" s="180">
        <f t="shared" si="75"/>
        <v>0</v>
      </c>
      <c r="BL68" s="180">
        <f t="shared" si="76"/>
        <v>0</v>
      </c>
      <c r="BM68" s="180">
        <f t="shared" si="77"/>
        <v>0</v>
      </c>
      <c r="BN68" s="180">
        <f t="shared" si="78"/>
        <v>0</v>
      </c>
      <c r="BO68" s="180">
        <f t="shared" si="79"/>
        <v>0</v>
      </c>
      <c r="BP68" s="181">
        <f t="shared" si="80"/>
        <v>0</v>
      </c>
      <c r="BQ68" s="379">
        <f t="shared" si="98"/>
        <v>0.5</v>
      </c>
      <c r="BR68" s="179">
        <f t="shared" si="99"/>
        <v>1</v>
      </c>
      <c r="BS68" s="180">
        <f t="shared" si="81"/>
        <v>1</v>
      </c>
      <c r="BT68" s="181">
        <f t="shared" si="82"/>
        <v>1</v>
      </c>
      <c r="BU68" s="182">
        <f t="shared" si="100"/>
        <v>0.99999999999999989</v>
      </c>
      <c r="BV68" s="175">
        <f t="shared" si="83"/>
        <v>0</v>
      </c>
      <c r="BW68" s="176">
        <f t="shared" si="101"/>
        <v>0</v>
      </c>
      <c r="BX68" s="193">
        <f t="shared" si="102"/>
        <v>0</v>
      </c>
      <c r="BY68" s="194">
        <f t="shared" si="103"/>
        <v>0</v>
      </c>
      <c r="BZ68" s="179">
        <f t="shared" si="84"/>
        <v>0</v>
      </c>
      <c r="CA68" s="180">
        <f t="shared" si="85"/>
        <v>0</v>
      </c>
      <c r="CB68" s="180">
        <f t="shared" si="86"/>
        <v>0</v>
      </c>
      <c r="CC68" s="180">
        <f t="shared" si="87"/>
        <v>0</v>
      </c>
      <c r="CD68" s="180">
        <f t="shared" si="88"/>
        <v>0</v>
      </c>
      <c r="CE68" s="180">
        <f t="shared" si="89"/>
        <v>0</v>
      </c>
      <c r="CF68" s="181">
        <f t="shared" si="90"/>
        <v>0</v>
      </c>
      <c r="CG68" s="195">
        <f t="shared" si="104"/>
        <v>0</v>
      </c>
      <c r="CH68" s="183"/>
      <c r="CI68" s="184"/>
      <c r="CJ68" s="184"/>
      <c r="CK68" s="174">
        <f t="shared" si="105"/>
        <v>0.54166666666666663</v>
      </c>
      <c r="CL68" s="356"/>
      <c r="CM68" s="355"/>
      <c r="CN68" s="1274">
        <v>4</v>
      </c>
      <c r="CO68" s="424">
        <v>49</v>
      </c>
    </row>
    <row r="69" spans="1:93" s="332" customFormat="1" ht="20.100000000000001" customHeight="1" thickBot="1" x14ac:dyDescent="0.25">
      <c r="A69" s="571" t="s">
        <v>160</v>
      </c>
      <c r="B69" s="569" t="s">
        <v>170</v>
      </c>
      <c r="C69" s="26" t="s">
        <v>3</v>
      </c>
      <c r="D69" s="1361" t="s">
        <v>37</v>
      </c>
      <c r="E69" s="410" t="s">
        <v>37</v>
      </c>
      <c r="F69" s="423"/>
      <c r="G69" s="464"/>
      <c r="H69" s="363" t="s">
        <v>37</v>
      </c>
      <c r="I69" s="423" t="s">
        <v>37</v>
      </c>
      <c r="J69" s="423" t="s">
        <v>37</v>
      </c>
      <c r="K69" s="423" t="s">
        <v>37</v>
      </c>
      <c r="L69" s="423" t="s">
        <v>37</v>
      </c>
      <c r="M69" s="423"/>
      <c r="N69" s="464"/>
      <c r="O69" s="363" t="s">
        <v>37</v>
      </c>
      <c r="P69" s="423" t="s">
        <v>37</v>
      </c>
      <c r="Q69" s="423" t="s">
        <v>37</v>
      </c>
      <c r="R69" s="1362" t="s">
        <v>37</v>
      </c>
      <c r="S69" s="1321" t="s">
        <v>37</v>
      </c>
      <c r="T69" s="979" t="s">
        <v>37</v>
      </c>
      <c r="U69" s="979" t="s">
        <v>37</v>
      </c>
      <c r="V69" s="979"/>
      <c r="W69" s="977"/>
      <c r="X69" s="980" t="s">
        <v>37</v>
      </c>
      <c r="Y69" s="979" t="s">
        <v>37</v>
      </c>
      <c r="Z69" s="979" t="s">
        <v>37</v>
      </c>
      <c r="AA69" s="979" t="s">
        <v>37</v>
      </c>
      <c r="AB69" s="979" t="s">
        <v>37</v>
      </c>
      <c r="AC69" s="979"/>
      <c r="AD69" s="977"/>
      <c r="AE69" s="980" t="s">
        <v>37</v>
      </c>
      <c r="AF69" s="979" t="s">
        <v>37</v>
      </c>
      <c r="AG69" s="979" t="s">
        <v>37</v>
      </c>
      <c r="AH69" s="409"/>
      <c r="AI69" s="998">
        <f>COUNTIF($D69:AH69,"D")</f>
        <v>0</v>
      </c>
      <c r="AJ69" s="999">
        <f t="shared" si="58"/>
        <v>0</v>
      </c>
      <c r="AK69" s="999">
        <f t="shared" si="59"/>
        <v>0</v>
      </c>
      <c r="AL69" s="999">
        <f t="shared" si="60"/>
        <v>0</v>
      </c>
      <c r="AM69" s="999">
        <f t="shared" si="61"/>
        <v>0</v>
      </c>
      <c r="AN69" s="999">
        <f t="shared" si="62"/>
        <v>0</v>
      </c>
      <c r="AO69" s="999">
        <f t="shared" si="63"/>
        <v>0</v>
      </c>
      <c r="AP69" s="999">
        <f t="shared" si="64"/>
        <v>0</v>
      </c>
      <c r="AQ69" s="999">
        <f t="shared" si="65"/>
        <v>0</v>
      </c>
      <c r="AR69" s="999">
        <f t="shared" si="66"/>
        <v>0</v>
      </c>
      <c r="AS69" s="999">
        <f t="shared" si="67"/>
        <v>0</v>
      </c>
      <c r="AT69" s="999">
        <f t="shared" si="68"/>
        <v>0</v>
      </c>
      <c r="AU69" s="999">
        <f t="shared" si="69"/>
        <v>0</v>
      </c>
      <c r="AV69" s="999">
        <f t="shared" si="70"/>
        <v>22</v>
      </c>
      <c r="AW69" s="999">
        <f t="shared" si="71"/>
        <v>0</v>
      </c>
      <c r="AX69" s="999">
        <f t="shared" si="72"/>
        <v>0</v>
      </c>
      <c r="AY69" s="999">
        <f t="shared" si="73"/>
        <v>0</v>
      </c>
      <c r="AZ69" s="999">
        <f t="shared" si="74"/>
        <v>0</v>
      </c>
      <c r="BA69" s="181">
        <f t="shared" si="91"/>
        <v>22</v>
      </c>
      <c r="BB69" s="343"/>
      <c r="BC69" s="1002">
        <f t="shared" si="92"/>
        <v>11</v>
      </c>
      <c r="BD69" s="342"/>
      <c r="BE69" s="339"/>
      <c r="BF69" s="175">
        <f t="shared" si="93"/>
        <v>0</v>
      </c>
      <c r="BG69" s="176">
        <f t="shared" si="94"/>
        <v>0</v>
      </c>
      <c r="BH69" s="177">
        <f t="shared" si="95"/>
        <v>0</v>
      </c>
      <c r="BI69" s="178">
        <f t="shared" si="96"/>
        <v>0</v>
      </c>
      <c r="BJ69" s="179">
        <f t="shared" si="97"/>
        <v>0</v>
      </c>
      <c r="BK69" s="180">
        <f t="shared" si="75"/>
        <v>0</v>
      </c>
      <c r="BL69" s="180">
        <f t="shared" si="76"/>
        <v>0</v>
      </c>
      <c r="BM69" s="180">
        <f t="shared" si="77"/>
        <v>0</v>
      </c>
      <c r="BN69" s="180">
        <f t="shared" si="78"/>
        <v>0</v>
      </c>
      <c r="BO69" s="180">
        <f t="shared" si="79"/>
        <v>0</v>
      </c>
      <c r="BP69" s="181">
        <f t="shared" si="80"/>
        <v>0</v>
      </c>
      <c r="BQ69" s="379">
        <f t="shared" si="98"/>
        <v>0</v>
      </c>
      <c r="BR69" s="179">
        <f t="shared" si="99"/>
        <v>0</v>
      </c>
      <c r="BS69" s="180">
        <f t="shared" si="81"/>
        <v>0</v>
      </c>
      <c r="BT69" s="181">
        <f t="shared" si="82"/>
        <v>0</v>
      </c>
      <c r="BU69" s="182">
        <f t="shared" si="100"/>
        <v>0</v>
      </c>
      <c r="BV69" s="175">
        <f t="shared" si="83"/>
        <v>0</v>
      </c>
      <c r="BW69" s="176">
        <f t="shared" si="101"/>
        <v>0</v>
      </c>
      <c r="BX69" s="193">
        <f t="shared" si="102"/>
        <v>0</v>
      </c>
      <c r="BY69" s="194">
        <f t="shared" si="103"/>
        <v>0</v>
      </c>
      <c r="BZ69" s="179">
        <f t="shared" si="84"/>
        <v>0</v>
      </c>
      <c r="CA69" s="180">
        <f t="shared" si="85"/>
        <v>0</v>
      </c>
      <c r="CB69" s="180">
        <f t="shared" si="86"/>
        <v>0</v>
      </c>
      <c r="CC69" s="180">
        <f t="shared" si="87"/>
        <v>0</v>
      </c>
      <c r="CD69" s="180">
        <f t="shared" si="88"/>
        <v>0</v>
      </c>
      <c r="CE69" s="180">
        <f t="shared" si="89"/>
        <v>0</v>
      </c>
      <c r="CF69" s="181">
        <f t="shared" si="90"/>
        <v>0</v>
      </c>
      <c r="CG69" s="195">
        <f t="shared" si="104"/>
        <v>0</v>
      </c>
      <c r="CH69" s="183"/>
      <c r="CI69" s="184"/>
      <c r="CJ69" s="184"/>
      <c r="CK69" s="174">
        <f t="shared" si="105"/>
        <v>0</v>
      </c>
      <c r="CL69" s="356"/>
      <c r="CM69" s="355"/>
      <c r="CN69" s="1274">
        <v>0</v>
      </c>
      <c r="CO69" s="424">
        <v>0</v>
      </c>
    </row>
    <row r="70" spans="1:93" s="34" customFormat="1" ht="20.100000000000001" customHeight="1" thickBot="1" x14ac:dyDescent="0.25">
      <c r="A70" s="571" t="s">
        <v>162</v>
      </c>
      <c r="B70" s="1214" t="s">
        <v>166</v>
      </c>
      <c r="C70" s="26" t="s">
        <v>3</v>
      </c>
      <c r="D70" s="1356"/>
      <c r="E70" s="475" t="s">
        <v>241</v>
      </c>
      <c r="F70" s="412" t="s">
        <v>24</v>
      </c>
      <c r="G70" s="429" t="s">
        <v>25</v>
      </c>
      <c r="H70" s="476"/>
      <c r="I70" s="432"/>
      <c r="J70" s="412" t="s">
        <v>24</v>
      </c>
      <c r="K70" s="412" t="s">
        <v>25</v>
      </c>
      <c r="L70" s="475"/>
      <c r="M70" s="475"/>
      <c r="N70" s="429" t="s">
        <v>24</v>
      </c>
      <c r="O70" s="434" t="s">
        <v>25</v>
      </c>
      <c r="P70" s="402" t="s">
        <v>240</v>
      </c>
      <c r="Q70" s="432"/>
      <c r="R70" s="1357" t="s">
        <v>24</v>
      </c>
      <c r="S70" s="1320"/>
      <c r="T70" s="412" t="s">
        <v>24</v>
      </c>
      <c r="U70" s="412" t="s">
        <v>29</v>
      </c>
      <c r="V70" s="427"/>
      <c r="W70" s="480" t="s">
        <v>50</v>
      </c>
      <c r="X70" s="434" t="s">
        <v>24</v>
      </c>
      <c r="Y70" s="412" t="s">
        <v>25</v>
      </c>
      <c r="Z70" s="402" t="s">
        <v>49</v>
      </c>
      <c r="AA70" s="475"/>
      <c r="AB70" s="412" t="s">
        <v>29</v>
      </c>
      <c r="AC70" s="412" t="s">
        <v>25</v>
      </c>
      <c r="AD70" s="441"/>
      <c r="AE70" s="1264" t="s">
        <v>239</v>
      </c>
      <c r="AF70" s="412" t="s">
        <v>24</v>
      </c>
      <c r="AG70" s="412" t="s">
        <v>28</v>
      </c>
      <c r="AH70" s="476"/>
      <c r="AI70" s="998">
        <f>COUNTIF($D70:AH70,"D")</f>
        <v>7</v>
      </c>
      <c r="AJ70" s="999">
        <f t="shared" si="58"/>
        <v>5</v>
      </c>
      <c r="AK70" s="999">
        <f t="shared" si="59"/>
        <v>0</v>
      </c>
      <c r="AL70" s="999">
        <f t="shared" si="60"/>
        <v>0</v>
      </c>
      <c r="AM70" s="999">
        <f t="shared" si="61"/>
        <v>1</v>
      </c>
      <c r="AN70" s="999">
        <f t="shared" si="62"/>
        <v>2</v>
      </c>
      <c r="AO70" s="999">
        <f t="shared" si="63"/>
        <v>0</v>
      </c>
      <c r="AP70" s="999">
        <f t="shared" si="64"/>
        <v>0</v>
      </c>
      <c r="AQ70" s="999">
        <f t="shared" si="65"/>
        <v>0</v>
      </c>
      <c r="AR70" s="999">
        <f t="shared" si="66"/>
        <v>0</v>
      </c>
      <c r="AS70" s="999">
        <f t="shared" si="67"/>
        <v>0</v>
      </c>
      <c r="AT70" s="999">
        <f t="shared" si="68"/>
        <v>0</v>
      </c>
      <c r="AU70" s="999">
        <f t="shared" si="69"/>
        <v>0</v>
      </c>
      <c r="AV70" s="999">
        <f t="shared" si="70"/>
        <v>0</v>
      </c>
      <c r="AW70" s="999">
        <f t="shared" si="71"/>
        <v>0</v>
      </c>
      <c r="AX70" s="999">
        <f t="shared" si="72"/>
        <v>0</v>
      </c>
      <c r="AY70" s="999">
        <f t="shared" si="73"/>
        <v>0</v>
      </c>
      <c r="AZ70" s="999">
        <f t="shared" si="74"/>
        <v>0</v>
      </c>
      <c r="BA70" s="181">
        <f t="shared" si="91"/>
        <v>12</v>
      </c>
      <c r="BB70" s="343"/>
      <c r="BC70" s="1002">
        <f t="shared" si="92"/>
        <v>6.5</v>
      </c>
      <c r="BD70" s="342"/>
      <c r="BE70" s="339"/>
      <c r="BF70" s="175">
        <f t="shared" si="93"/>
        <v>0</v>
      </c>
      <c r="BG70" s="176">
        <f t="shared" si="94"/>
        <v>0</v>
      </c>
      <c r="BH70" s="177">
        <f t="shared" si="95"/>
        <v>0</v>
      </c>
      <c r="BI70" s="178">
        <f t="shared" si="96"/>
        <v>0</v>
      </c>
      <c r="BJ70" s="179">
        <f t="shared" si="97"/>
        <v>0</v>
      </c>
      <c r="BK70" s="180">
        <f t="shared" si="75"/>
        <v>1</v>
      </c>
      <c r="BL70" s="180">
        <f t="shared" si="76"/>
        <v>1</v>
      </c>
      <c r="BM70" s="180">
        <f t="shared" si="77"/>
        <v>0</v>
      </c>
      <c r="BN70" s="180">
        <f t="shared" si="78"/>
        <v>0</v>
      </c>
      <c r="BO70" s="180">
        <f t="shared" si="79"/>
        <v>0</v>
      </c>
      <c r="BP70" s="181">
        <f t="shared" si="80"/>
        <v>0</v>
      </c>
      <c r="BQ70" s="1245">
        <f>+(BM70+BL70+BK70+BJ70)*(12/24)+"04:00"</f>
        <v>1.1666666666666667</v>
      </c>
      <c r="BR70" s="179">
        <f t="shared" si="99"/>
        <v>1</v>
      </c>
      <c r="BS70" s="180">
        <f t="shared" si="81"/>
        <v>2</v>
      </c>
      <c r="BT70" s="181">
        <f t="shared" si="82"/>
        <v>0</v>
      </c>
      <c r="BU70" s="182">
        <f t="shared" si="100"/>
        <v>1.3333333333333333</v>
      </c>
      <c r="BV70" s="175">
        <f t="shared" si="83"/>
        <v>0</v>
      </c>
      <c r="BW70" s="176">
        <f t="shared" si="101"/>
        <v>0</v>
      </c>
      <c r="BX70" s="193">
        <f t="shared" si="102"/>
        <v>0</v>
      </c>
      <c r="BY70" s="194">
        <f t="shared" si="103"/>
        <v>0</v>
      </c>
      <c r="BZ70" s="179">
        <f t="shared" si="84"/>
        <v>1</v>
      </c>
      <c r="CA70" s="180">
        <f t="shared" si="85"/>
        <v>1</v>
      </c>
      <c r="CB70" s="180">
        <f t="shared" si="86"/>
        <v>1</v>
      </c>
      <c r="CC70" s="180">
        <f t="shared" si="87"/>
        <v>0</v>
      </c>
      <c r="CD70" s="180">
        <f t="shared" si="88"/>
        <v>0</v>
      </c>
      <c r="CE70" s="180">
        <f t="shared" si="89"/>
        <v>0</v>
      </c>
      <c r="CF70" s="181">
        <f t="shared" si="90"/>
        <v>0</v>
      </c>
      <c r="CG70" s="1245">
        <v>1.3333333333333333</v>
      </c>
      <c r="CH70" s="183"/>
      <c r="CI70" s="184"/>
      <c r="CJ70" s="184"/>
      <c r="CK70" s="174">
        <f t="shared" si="105"/>
        <v>2.5</v>
      </c>
      <c r="CL70" s="356"/>
      <c r="CM70" s="355"/>
      <c r="CN70" s="1274">
        <v>11</v>
      </c>
      <c r="CO70" s="851">
        <v>132</v>
      </c>
    </row>
    <row r="71" spans="1:93" s="34" customFormat="1" ht="20.100000000000001" customHeight="1" thickBot="1" x14ac:dyDescent="0.25">
      <c r="A71" s="571" t="s">
        <v>164</v>
      </c>
      <c r="B71" s="569" t="s">
        <v>115</v>
      </c>
      <c r="C71" s="26" t="s">
        <v>3</v>
      </c>
      <c r="D71" s="1363"/>
      <c r="E71" s="479"/>
      <c r="F71" s="409" t="s">
        <v>27</v>
      </c>
      <c r="G71" s="414" t="s">
        <v>25</v>
      </c>
      <c r="H71" s="473"/>
      <c r="I71" s="479"/>
      <c r="J71" s="409" t="s">
        <v>24</v>
      </c>
      <c r="K71" s="409" t="s">
        <v>26</v>
      </c>
      <c r="L71" s="499"/>
      <c r="M71" s="499"/>
      <c r="N71" s="430" t="s">
        <v>58</v>
      </c>
      <c r="O71" s="433" t="s">
        <v>25</v>
      </c>
      <c r="P71" s="479"/>
      <c r="Q71" s="479"/>
      <c r="R71" s="1160" t="s">
        <v>24</v>
      </c>
      <c r="S71" s="931" t="s">
        <v>27</v>
      </c>
      <c r="T71" s="409" t="s">
        <v>28</v>
      </c>
      <c r="U71" s="409" t="s">
        <v>31</v>
      </c>
      <c r="V71" s="493" t="s">
        <v>61</v>
      </c>
      <c r="W71" s="477"/>
      <c r="X71" s="433" t="s">
        <v>24</v>
      </c>
      <c r="Y71" s="409" t="s">
        <v>25</v>
      </c>
      <c r="Z71" s="471"/>
      <c r="AA71" s="501" t="s">
        <v>50</v>
      </c>
      <c r="AB71" s="409" t="s">
        <v>29</v>
      </c>
      <c r="AC71" s="409" t="s">
        <v>25</v>
      </c>
      <c r="AD71" s="478"/>
      <c r="AE71" s="473" t="s">
        <v>48</v>
      </c>
      <c r="AF71" s="409" t="s">
        <v>24</v>
      </c>
      <c r="AG71" s="409" t="s">
        <v>28</v>
      </c>
      <c r="AH71" s="476"/>
      <c r="AI71" s="998">
        <f>COUNTIF($D71:AH71,"D")</f>
        <v>4</v>
      </c>
      <c r="AJ71" s="999">
        <f t="shared" si="58"/>
        <v>4</v>
      </c>
      <c r="AK71" s="999">
        <f t="shared" si="59"/>
        <v>1</v>
      </c>
      <c r="AL71" s="999">
        <f t="shared" si="60"/>
        <v>2</v>
      </c>
      <c r="AM71" s="999">
        <f t="shared" si="61"/>
        <v>2</v>
      </c>
      <c r="AN71" s="999">
        <f t="shared" si="62"/>
        <v>1</v>
      </c>
      <c r="AO71" s="999">
        <f t="shared" si="63"/>
        <v>0</v>
      </c>
      <c r="AP71" s="999">
        <f t="shared" si="64"/>
        <v>1</v>
      </c>
      <c r="AQ71" s="999">
        <f t="shared" si="65"/>
        <v>0</v>
      </c>
      <c r="AR71" s="999">
        <f t="shared" si="66"/>
        <v>0</v>
      </c>
      <c r="AS71" s="999">
        <f t="shared" si="67"/>
        <v>0</v>
      </c>
      <c r="AT71" s="999">
        <f t="shared" si="68"/>
        <v>0</v>
      </c>
      <c r="AU71" s="999">
        <f t="shared" si="69"/>
        <v>0</v>
      </c>
      <c r="AV71" s="999">
        <f t="shared" si="70"/>
        <v>0</v>
      </c>
      <c r="AW71" s="999">
        <f t="shared" si="71"/>
        <v>0</v>
      </c>
      <c r="AX71" s="999">
        <f t="shared" si="72"/>
        <v>0</v>
      </c>
      <c r="AY71" s="999">
        <f t="shared" si="73"/>
        <v>0</v>
      </c>
      <c r="AZ71" s="999">
        <f t="shared" si="74"/>
        <v>0</v>
      </c>
      <c r="BA71" s="181">
        <f t="shared" si="91"/>
        <v>11</v>
      </c>
      <c r="BB71" s="343"/>
      <c r="BC71" s="1002">
        <f t="shared" si="92"/>
        <v>6.5</v>
      </c>
      <c r="BD71" s="342"/>
      <c r="BE71" s="339"/>
      <c r="BF71" s="175">
        <f t="shared" si="93"/>
        <v>1</v>
      </c>
      <c r="BG71" s="176">
        <f t="shared" si="94"/>
        <v>0.5</v>
      </c>
      <c r="BH71" s="177">
        <f t="shared" si="95"/>
        <v>4.1666666666666664E-2</v>
      </c>
      <c r="BI71" s="178">
        <f t="shared" si="96"/>
        <v>0.45833333333333331</v>
      </c>
      <c r="BJ71" s="179">
        <f t="shared" si="97"/>
        <v>1</v>
      </c>
      <c r="BK71" s="180">
        <f t="shared" si="75"/>
        <v>0</v>
      </c>
      <c r="BL71" s="180">
        <f t="shared" si="76"/>
        <v>1</v>
      </c>
      <c r="BM71" s="180">
        <f t="shared" si="77"/>
        <v>0</v>
      </c>
      <c r="BN71" s="180">
        <f t="shared" si="78"/>
        <v>0</v>
      </c>
      <c r="BO71" s="180">
        <f t="shared" si="79"/>
        <v>0</v>
      </c>
      <c r="BP71" s="181">
        <f t="shared" si="80"/>
        <v>0</v>
      </c>
      <c r="BQ71" s="379">
        <f t="shared" si="98"/>
        <v>1</v>
      </c>
      <c r="BR71" s="179">
        <f t="shared" si="99"/>
        <v>2</v>
      </c>
      <c r="BS71" s="180">
        <f t="shared" si="81"/>
        <v>1</v>
      </c>
      <c r="BT71" s="181">
        <f t="shared" si="82"/>
        <v>0</v>
      </c>
      <c r="BU71" s="182">
        <f t="shared" si="100"/>
        <v>1.1666666666666665</v>
      </c>
      <c r="BV71" s="175">
        <f t="shared" si="83"/>
        <v>0</v>
      </c>
      <c r="BW71" s="176">
        <f t="shared" si="101"/>
        <v>0</v>
      </c>
      <c r="BX71" s="193">
        <f t="shared" si="102"/>
        <v>0</v>
      </c>
      <c r="BY71" s="194">
        <f t="shared" si="103"/>
        <v>0</v>
      </c>
      <c r="BZ71" s="179">
        <f t="shared" si="84"/>
        <v>0</v>
      </c>
      <c r="CA71" s="180">
        <f t="shared" si="85"/>
        <v>0</v>
      </c>
      <c r="CB71" s="180">
        <f t="shared" si="86"/>
        <v>0</v>
      </c>
      <c r="CC71" s="180">
        <f t="shared" si="87"/>
        <v>0</v>
      </c>
      <c r="CD71" s="180">
        <f t="shared" si="88"/>
        <v>0</v>
      </c>
      <c r="CE71" s="180">
        <f t="shared" si="89"/>
        <v>0</v>
      </c>
      <c r="CF71" s="181">
        <f t="shared" si="90"/>
        <v>0</v>
      </c>
      <c r="CG71" s="195">
        <f t="shared" si="104"/>
        <v>0</v>
      </c>
      <c r="CH71" s="183"/>
      <c r="CI71" s="184"/>
      <c r="CJ71" s="184"/>
      <c r="CK71" s="174">
        <f t="shared" si="105"/>
        <v>1.5</v>
      </c>
      <c r="CL71" s="356"/>
      <c r="CM71" s="355"/>
      <c r="CN71" s="1274">
        <v>6</v>
      </c>
      <c r="CO71" s="424">
        <v>72</v>
      </c>
    </row>
    <row r="72" spans="1:93" s="34" customFormat="1" ht="20.100000000000001" customHeight="1" thickBot="1" x14ac:dyDescent="0.25">
      <c r="A72" s="571" t="s">
        <v>165</v>
      </c>
      <c r="B72" s="1214" t="s">
        <v>100</v>
      </c>
      <c r="C72" s="26" t="s">
        <v>3</v>
      </c>
      <c r="D72" s="1356"/>
      <c r="E72" s="475"/>
      <c r="F72" s="412" t="s">
        <v>24</v>
      </c>
      <c r="G72" s="429" t="s">
        <v>25</v>
      </c>
      <c r="H72" s="476"/>
      <c r="I72" s="432" t="s">
        <v>374</v>
      </c>
      <c r="J72" s="412" t="s">
        <v>24</v>
      </c>
      <c r="K72" s="412" t="s">
        <v>25</v>
      </c>
      <c r="L72" s="475"/>
      <c r="M72" s="475"/>
      <c r="N72" s="429" t="s">
        <v>24</v>
      </c>
      <c r="O72" s="434" t="s">
        <v>25</v>
      </c>
      <c r="P72" s="432"/>
      <c r="Q72" s="432"/>
      <c r="R72" s="1357" t="s">
        <v>24</v>
      </c>
      <c r="S72" s="1320"/>
      <c r="T72" s="412" t="s">
        <v>24</v>
      </c>
      <c r="U72" s="412" t="s">
        <v>29</v>
      </c>
      <c r="V72" s="427"/>
      <c r="W72" s="480"/>
      <c r="X72" s="434" t="s">
        <v>32</v>
      </c>
      <c r="Y72" s="412" t="s">
        <v>32</v>
      </c>
      <c r="Z72" s="413" t="s">
        <v>350</v>
      </c>
      <c r="AA72" s="413" t="s">
        <v>351</v>
      </c>
      <c r="AB72" s="412" t="s">
        <v>358</v>
      </c>
      <c r="AC72" s="412" t="s">
        <v>32</v>
      </c>
      <c r="AD72" s="441"/>
      <c r="AE72" s="476" t="s">
        <v>239</v>
      </c>
      <c r="AF72" s="412" t="s">
        <v>24</v>
      </c>
      <c r="AG72" s="412" t="s">
        <v>28</v>
      </c>
      <c r="AH72" s="476"/>
      <c r="AI72" s="998">
        <f>COUNTIF($D72:AH72,"D")</f>
        <v>6</v>
      </c>
      <c r="AJ72" s="999">
        <f t="shared" si="58"/>
        <v>3</v>
      </c>
      <c r="AK72" s="999">
        <f t="shared" si="59"/>
        <v>0</v>
      </c>
      <c r="AL72" s="999">
        <f t="shared" si="60"/>
        <v>0</v>
      </c>
      <c r="AM72" s="999">
        <f t="shared" si="61"/>
        <v>1</v>
      </c>
      <c r="AN72" s="999">
        <f t="shared" si="62"/>
        <v>1</v>
      </c>
      <c r="AO72" s="999">
        <f t="shared" si="63"/>
        <v>0</v>
      </c>
      <c r="AP72" s="999">
        <f t="shared" si="64"/>
        <v>0</v>
      </c>
      <c r="AQ72" s="999">
        <f t="shared" si="65"/>
        <v>3</v>
      </c>
      <c r="AR72" s="999">
        <f t="shared" si="66"/>
        <v>0</v>
      </c>
      <c r="AS72" s="999">
        <f t="shared" si="67"/>
        <v>0</v>
      </c>
      <c r="AT72" s="999">
        <f t="shared" si="68"/>
        <v>0</v>
      </c>
      <c r="AU72" s="999">
        <f t="shared" si="69"/>
        <v>0</v>
      </c>
      <c r="AV72" s="999">
        <f t="shared" si="70"/>
        <v>0</v>
      </c>
      <c r="AW72" s="999">
        <f t="shared" si="71"/>
        <v>0</v>
      </c>
      <c r="AX72" s="999">
        <f t="shared" si="72"/>
        <v>0</v>
      </c>
      <c r="AY72" s="999">
        <f t="shared" si="73"/>
        <v>0</v>
      </c>
      <c r="AZ72" s="999">
        <f t="shared" si="74"/>
        <v>0</v>
      </c>
      <c r="BA72" s="181">
        <f t="shared" si="91"/>
        <v>12</v>
      </c>
      <c r="BB72" s="343"/>
      <c r="BC72" s="1002">
        <f t="shared" si="92"/>
        <v>5</v>
      </c>
      <c r="BD72" s="342"/>
      <c r="BE72" s="339"/>
      <c r="BF72" s="175">
        <f t="shared" si="93"/>
        <v>0</v>
      </c>
      <c r="BG72" s="176">
        <f t="shared" si="94"/>
        <v>0</v>
      </c>
      <c r="BH72" s="177">
        <f t="shared" si="95"/>
        <v>0</v>
      </c>
      <c r="BI72" s="178">
        <f t="shared" si="96"/>
        <v>0</v>
      </c>
      <c r="BJ72" s="179">
        <f t="shared" si="97"/>
        <v>0</v>
      </c>
      <c r="BK72" s="180">
        <f t="shared" si="75"/>
        <v>0</v>
      </c>
      <c r="BL72" s="180">
        <f t="shared" si="76"/>
        <v>0</v>
      </c>
      <c r="BM72" s="180">
        <f t="shared" si="77"/>
        <v>0</v>
      </c>
      <c r="BN72" s="180">
        <f t="shared" si="78"/>
        <v>0</v>
      </c>
      <c r="BO72" s="180">
        <f t="shared" si="79"/>
        <v>0</v>
      </c>
      <c r="BP72" s="181">
        <f t="shared" si="80"/>
        <v>0</v>
      </c>
      <c r="BQ72" s="379">
        <f t="shared" si="98"/>
        <v>0</v>
      </c>
      <c r="BR72" s="179">
        <f t="shared" si="99"/>
        <v>1</v>
      </c>
      <c r="BS72" s="180">
        <f t="shared" si="81"/>
        <v>1</v>
      </c>
      <c r="BT72" s="181">
        <f t="shared" si="82"/>
        <v>0</v>
      </c>
      <c r="BU72" s="182">
        <f t="shared" si="100"/>
        <v>0.83333333333333326</v>
      </c>
      <c r="BV72" s="175">
        <f t="shared" si="83"/>
        <v>1</v>
      </c>
      <c r="BW72" s="176">
        <f t="shared" si="101"/>
        <v>0.5</v>
      </c>
      <c r="BX72" s="193">
        <f t="shared" si="102"/>
        <v>4.1666666666666664E-2</v>
      </c>
      <c r="BY72" s="194">
        <f t="shared" si="103"/>
        <v>0.45833333333333331</v>
      </c>
      <c r="BZ72" s="179">
        <f t="shared" si="84"/>
        <v>1</v>
      </c>
      <c r="CA72" s="180">
        <f t="shared" si="85"/>
        <v>0</v>
      </c>
      <c r="CB72" s="180">
        <f t="shared" si="86"/>
        <v>0</v>
      </c>
      <c r="CC72" s="180">
        <f t="shared" si="87"/>
        <v>0</v>
      </c>
      <c r="CD72" s="180">
        <f t="shared" si="88"/>
        <v>0</v>
      </c>
      <c r="CE72" s="180">
        <f t="shared" si="89"/>
        <v>0</v>
      </c>
      <c r="CF72" s="181">
        <f t="shared" si="90"/>
        <v>0</v>
      </c>
      <c r="CG72" s="195">
        <f t="shared" si="104"/>
        <v>0.5</v>
      </c>
      <c r="CH72" s="183"/>
      <c r="CI72" s="184"/>
      <c r="CJ72" s="184"/>
      <c r="CK72" s="174">
        <f t="shared" si="105"/>
        <v>1</v>
      </c>
      <c r="CL72" s="356"/>
      <c r="CM72" s="355"/>
      <c r="CN72" s="1274">
        <v>10</v>
      </c>
      <c r="CO72" s="424">
        <v>132</v>
      </c>
    </row>
    <row r="73" spans="1:93" s="34" customFormat="1" ht="20.100000000000001" customHeight="1" thickBot="1" x14ac:dyDescent="0.25">
      <c r="A73" s="571" t="s">
        <v>167</v>
      </c>
      <c r="B73" s="569" t="s">
        <v>335</v>
      </c>
      <c r="C73" s="26" t="s">
        <v>3</v>
      </c>
      <c r="D73" s="1361" t="s">
        <v>37</v>
      </c>
      <c r="E73" s="410" t="s">
        <v>37</v>
      </c>
      <c r="F73" s="410"/>
      <c r="G73" s="417"/>
      <c r="H73" s="428" t="s">
        <v>37</v>
      </c>
      <c r="I73" s="410" t="s">
        <v>37</v>
      </c>
      <c r="J73" s="410" t="s">
        <v>37</v>
      </c>
      <c r="K73" s="410" t="s">
        <v>37</v>
      </c>
      <c r="L73" s="410" t="s">
        <v>37</v>
      </c>
      <c r="M73" s="410"/>
      <c r="N73" s="417"/>
      <c r="O73" s="428" t="s">
        <v>37</v>
      </c>
      <c r="P73" s="410" t="s">
        <v>37</v>
      </c>
      <c r="Q73" s="410" t="s">
        <v>37</v>
      </c>
      <c r="R73" s="1354" t="s">
        <v>37</v>
      </c>
      <c r="S73" s="1316" t="s">
        <v>37</v>
      </c>
      <c r="T73" s="70" t="s">
        <v>37</v>
      </c>
      <c r="U73" s="70" t="s">
        <v>37</v>
      </c>
      <c r="V73" s="70"/>
      <c r="W73" s="1058"/>
      <c r="X73" s="955" t="s">
        <v>37</v>
      </c>
      <c r="Y73" s="70" t="s">
        <v>37</v>
      </c>
      <c r="Z73" s="70" t="s">
        <v>37</v>
      </c>
      <c r="AA73" s="70" t="s">
        <v>37</v>
      </c>
      <c r="AB73" s="70" t="s">
        <v>37</v>
      </c>
      <c r="AC73" s="70"/>
      <c r="AD73" s="1058"/>
      <c r="AE73" s="955" t="s">
        <v>37</v>
      </c>
      <c r="AF73" s="70" t="s">
        <v>37</v>
      </c>
      <c r="AG73" s="70" t="s">
        <v>37</v>
      </c>
      <c r="AH73" s="433"/>
      <c r="AI73" s="998">
        <f>COUNTIF($D73:AH73,"D")</f>
        <v>0</v>
      </c>
      <c r="AJ73" s="999">
        <f t="shared" si="58"/>
        <v>0</v>
      </c>
      <c r="AK73" s="999">
        <f t="shared" si="59"/>
        <v>0</v>
      </c>
      <c r="AL73" s="999">
        <f t="shared" si="60"/>
        <v>0</v>
      </c>
      <c r="AM73" s="999">
        <f t="shared" si="61"/>
        <v>0</v>
      </c>
      <c r="AN73" s="999">
        <f t="shared" si="62"/>
        <v>0</v>
      </c>
      <c r="AO73" s="999">
        <f t="shared" si="63"/>
        <v>0</v>
      </c>
      <c r="AP73" s="999">
        <f t="shared" si="64"/>
        <v>0</v>
      </c>
      <c r="AQ73" s="999">
        <f t="shared" si="65"/>
        <v>0</v>
      </c>
      <c r="AR73" s="999">
        <f t="shared" si="66"/>
        <v>0</v>
      </c>
      <c r="AS73" s="999">
        <f t="shared" si="67"/>
        <v>0</v>
      </c>
      <c r="AT73" s="999">
        <f t="shared" si="68"/>
        <v>0</v>
      </c>
      <c r="AU73" s="999">
        <f t="shared" si="69"/>
        <v>0</v>
      </c>
      <c r="AV73" s="999">
        <f t="shared" si="70"/>
        <v>22</v>
      </c>
      <c r="AW73" s="999">
        <f t="shared" si="71"/>
        <v>0</v>
      </c>
      <c r="AX73" s="999">
        <f t="shared" si="72"/>
        <v>0</v>
      </c>
      <c r="AY73" s="999">
        <f t="shared" si="73"/>
        <v>0</v>
      </c>
      <c r="AZ73" s="999">
        <f t="shared" si="74"/>
        <v>0</v>
      </c>
      <c r="BA73" s="181">
        <f t="shared" si="91"/>
        <v>22</v>
      </c>
      <c r="BB73" s="343"/>
      <c r="BC73" s="1002">
        <f t="shared" si="92"/>
        <v>11</v>
      </c>
      <c r="BD73" s="342"/>
      <c r="BE73" s="339"/>
      <c r="BF73" s="175">
        <f t="shared" si="93"/>
        <v>0</v>
      </c>
      <c r="BG73" s="176">
        <f t="shared" si="94"/>
        <v>0</v>
      </c>
      <c r="BH73" s="177">
        <f t="shared" si="95"/>
        <v>0</v>
      </c>
      <c r="BI73" s="178">
        <f t="shared" si="96"/>
        <v>0</v>
      </c>
      <c r="BJ73" s="179">
        <f t="shared" si="97"/>
        <v>0</v>
      </c>
      <c r="BK73" s="180">
        <f t="shared" si="75"/>
        <v>0</v>
      </c>
      <c r="BL73" s="180">
        <f t="shared" si="76"/>
        <v>0</v>
      </c>
      <c r="BM73" s="180">
        <f t="shared" si="77"/>
        <v>0</v>
      </c>
      <c r="BN73" s="180">
        <f t="shared" si="78"/>
        <v>0</v>
      </c>
      <c r="BO73" s="180">
        <f t="shared" si="79"/>
        <v>0</v>
      </c>
      <c r="BP73" s="181">
        <f t="shared" si="80"/>
        <v>0</v>
      </c>
      <c r="BQ73" s="379">
        <f t="shared" si="98"/>
        <v>0</v>
      </c>
      <c r="BR73" s="179">
        <f t="shared" si="99"/>
        <v>0</v>
      </c>
      <c r="BS73" s="180">
        <f t="shared" si="81"/>
        <v>0</v>
      </c>
      <c r="BT73" s="181">
        <f t="shared" si="82"/>
        <v>0</v>
      </c>
      <c r="BU73" s="182">
        <f t="shared" si="100"/>
        <v>0</v>
      </c>
      <c r="BV73" s="175">
        <f t="shared" si="83"/>
        <v>0</v>
      </c>
      <c r="BW73" s="176">
        <f t="shared" si="101"/>
        <v>0</v>
      </c>
      <c r="BX73" s="193">
        <f t="shared" si="102"/>
        <v>0</v>
      </c>
      <c r="BY73" s="194">
        <f t="shared" si="103"/>
        <v>0</v>
      </c>
      <c r="BZ73" s="179">
        <f t="shared" si="84"/>
        <v>0</v>
      </c>
      <c r="CA73" s="180">
        <f t="shared" si="85"/>
        <v>0</v>
      </c>
      <c r="CB73" s="180">
        <f t="shared" si="86"/>
        <v>0</v>
      </c>
      <c r="CC73" s="180">
        <f t="shared" si="87"/>
        <v>0</v>
      </c>
      <c r="CD73" s="180">
        <f t="shared" si="88"/>
        <v>0</v>
      </c>
      <c r="CE73" s="180">
        <f t="shared" si="89"/>
        <v>0</v>
      </c>
      <c r="CF73" s="181">
        <f t="shared" si="90"/>
        <v>0</v>
      </c>
      <c r="CG73" s="195">
        <f t="shared" si="104"/>
        <v>0</v>
      </c>
      <c r="CH73" s="183"/>
      <c r="CI73" s="184"/>
      <c r="CJ73" s="184"/>
      <c r="CK73" s="174">
        <f t="shared" si="105"/>
        <v>0</v>
      </c>
      <c r="CL73" s="356"/>
      <c r="CM73" s="355"/>
      <c r="CN73" s="1274">
        <v>0</v>
      </c>
      <c r="CO73" s="424">
        <v>0</v>
      </c>
    </row>
    <row r="74" spans="1:93" ht="20.100000000000001" customHeight="1" thickBot="1" x14ac:dyDescent="0.3">
      <c r="A74" s="571" t="s">
        <v>169</v>
      </c>
      <c r="B74" s="1214" t="s">
        <v>336</v>
      </c>
      <c r="C74" s="26" t="s">
        <v>3</v>
      </c>
      <c r="D74" s="1352"/>
      <c r="E74" s="1259" t="s">
        <v>241</v>
      </c>
      <c r="F74" s="409" t="s">
        <v>24</v>
      </c>
      <c r="G74" s="414" t="s">
        <v>26</v>
      </c>
      <c r="H74" s="473"/>
      <c r="I74" s="479"/>
      <c r="J74" s="409" t="s">
        <v>24</v>
      </c>
      <c r="K74" s="409" t="s">
        <v>25</v>
      </c>
      <c r="L74" s="471" t="s">
        <v>361</v>
      </c>
      <c r="M74" s="471"/>
      <c r="N74" s="498" t="s">
        <v>361</v>
      </c>
      <c r="O74" s="433" t="s">
        <v>25</v>
      </c>
      <c r="P74" s="479"/>
      <c r="Q74" s="479"/>
      <c r="R74" s="1160" t="s">
        <v>24</v>
      </c>
      <c r="S74" s="931"/>
      <c r="T74" s="409" t="s">
        <v>24</v>
      </c>
      <c r="U74" s="409" t="s">
        <v>29</v>
      </c>
      <c r="V74" s="501" t="s">
        <v>49</v>
      </c>
      <c r="W74" s="477"/>
      <c r="X74" s="433" t="s">
        <v>24</v>
      </c>
      <c r="Y74" s="409" t="s">
        <v>25</v>
      </c>
      <c r="Z74" s="471" t="s">
        <v>49</v>
      </c>
      <c r="AA74" s="471"/>
      <c r="AB74" s="409" t="s">
        <v>30</v>
      </c>
      <c r="AC74" s="409" t="s">
        <v>25</v>
      </c>
      <c r="AD74" s="478"/>
      <c r="AE74" s="473" t="s">
        <v>48</v>
      </c>
      <c r="AF74" s="409" t="s">
        <v>24</v>
      </c>
      <c r="AG74" s="409" t="s">
        <v>28</v>
      </c>
      <c r="AH74" s="473"/>
      <c r="AI74" s="998">
        <f>COUNTIF($D74:AH74,"D")</f>
        <v>6</v>
      </c>
      <c r="AJ74" s="999">
        <f t="shared" si="58"/>
        <v>4</v>
      </c>
      <c r="AK74" s="999">
        <f t="shared" si="59"/>
        <v>1</v>
      </c>
      <c r="AL74" s="999">
        <f t="shared" si="60"/>
        <v>0</v>
      </c>
      <c r="AM74" s="999">
        <f t="shared" si="61"/>
        <v>1</v>
      </c>
      <c r="AN74" s="999">
        <f t="shared" si="62"/>
        <v>1</v>
      </c>
      <c r="AO74" s="999">
        <f t="shared" si="63"/>
        <v>1</v>
      </c>
      <c r="AP74" s="999">
        <f t="shared" si="64"/>
        <v>0</v>
      </c>
      <c r="AQ74" s="999">
        <f t="shared" si="65"/>
        <v>0</v>
      </c>
      <c r="AR74" s="999">
        <f t="shared" si="66"/>
        <v>0</v>
      </c>
      <c r="AS74" s="999">
        <f t="shared" si="67"/>
        <v>0</v>
      </c>
      <c r="AT74" s="999">
        <f t="shared" si="68"/>
        <v>0</v>
      </c>
      <c r="AU74" s="999">
        <f t="shared" si="69"/>
        <v>0</v>
      </c>
      <c r="AV74" s="999">
        <f t="shared" si="70"/>
        <v>0</v>
      </c>
      <c r="AW74" s="999">
        <f t="shared" si="71"/>
        <v>0</v>
      </c>
      <c r="AX74" s="999">
        <f t="shared" si="72"/>
        <v>0</v>
      </c>
      <c r="AY74" s="999">
        <f t="shared" si="73"/>
        <v>0</v>
      </c>
      <c r="AZ74" s="999">
        <f t="shared" si="74"/>
        <v>0</v>
      </c>
      <c r="BA74" s="181">
        <f t="shared" si="91"/>
        <v>11</v>
      </c>
      <c r="BB74" s="343"/>
      <c r="BC74" s="1002">
        <f t="shared" si="92"/>
        <v>6.333333333333333</v>
      </c>
      <c r="BD74" s="342"/>
      <c r="BE74" s="339"/>
      <c r="BF74" s="175">
        <f t="shared" si="93"/>
        <v>0</v>
      </c>
      <c r="BG74" s="176">
        <f t="shared" si="94"/>
        <v>0</v>
      </c>
      <c r="BH74" s="177">
        <f t="shared" si="95"/>
        <v>0</v>
      </c>
      <c r="BI74" s="178">
        <f t="shared" si="96"/>
        <v>0</v>
      </c>
      <c r="BJ74" s="179">
        <f t="shared" si="97"/>
        <v>1</v>
      </c>
      <c r="BK74" s="180">
        <f t="shared" si="75"/>
        <v>2</v>
      </c>
      <c r="BL74" s="180">
        <f t="shared" si="76"/>
        <v>0</v>
      </c>
      <c r="BM74" s="180">
        <f t="shared" si="77"/>
        <v>0</v>
      </c>
      <c r="BN74" s="180">
        <f t="shared" si="78"/>
        <v>0</v>
      </c>
      <c r="BO74" s="180">
        <f t="shared" si="79"/>
        <v>0</v>
      </c>
      <c r="BP74" s="181">
        <f t="shared" si="80"/>
        <v>0</v>
      </c>
      <c r="BQ74" s="1245">
        <f>+(BM74+BL74+BK74+BJ74)*(12/24)+"02:00"</f>
        <v>1.5833333333333333</v>
      </c>
      <c r="BR74" s="179">
        <f t="shared" si="99"/>
        <v>1</v>
      </c>
      <c r="BS74" s="180">
        <f t="shared" si="81"/>
        <v>1</v>
      </c>
      <c r="BT74" s="181">
        <f t="shared" si="82"/>
        <v>1</v>
      </c>
      <c r="BU74" s="182">
        <f t="shared" si="100"/>
        <v>0.99999999999999989</v>
      </c>
      <c r="BV74" s="175">
        <f t="shared" si="83"/>
        <v>2</v>
      </c>
      <c r="BW74" s="176">
        <f t="shared" si="101"/>
        <v>1</v>
      </c>
      <c r="BX74" s="193">
        <f t="shared" si="102"/>
        <v>8.3333333333333329E-2</v>
      </c>
      <c r="BY74" s="194">
        <f t="shared" si="103"/>
        <v>0.91666666666666663</v>
      </c>
      <c r="BZ74" s="179">
        <f t="shared" si="84"/>
        <v>0</v>
      </c>
      <c r="CA74" s="180">
        <f t="shared" si="85"/>
        <v>0</v>
      </c>
      <c r="CB74" s="180">
        <f t="shared" si="86"/>
        <v>1</v>
      </c>
      <c r="CC74" s="180">
        <f t="shared" si="87"/>
        <v>0</v>
      </c>
      <c r="CD74" s="180">
        <f t="shared" si="88"/>
        <v>0</v>
      </c>
      <c r="CE74" s="180">
        <f t="shared" si="89"/>
        <v>0</v>
      </c>
      <c r="CF74" s="181">
        <f t="shared" si="90"/>
        <v>0</v>
      </c>
      <c r="CG74" s="1245">
        <v>0.41666666666666669</v>
      </c>
      <c r="CH74" s="183"/>
      <c r="CI74" s="184"/>
      <c r="CJ74" s="184"/>
      <c r="CK74" s="174">
        <f t="shared" si="105"/>
        <v>2.9999999999999996</v>
      </c>
      <c r="CL74" s="227"/>
      <c r="CM74" s="354"/>
      <c r="CN74" s="1274">
        <v>11</v>
      </c>
      <c r="CO74" s="851">
        <v>134</v>
      </c>
    </row>
    <row r="75" spans="1:93" ht="20.100000000000001" customHeight="1" x14ac:dyDescent="0.25">
      <c r="A75" s="571" t="s">
        <v>325</v>
      </c>
      <c r="B75" s="1214" t="s">
        <v>337</v>
      </c>
      <c r="C75" s="26" t="s">
        <v>3</v>
      </c>
      <c r="D75" s="1364" t="s">
        <v>49</v>
      </c>
      <c r="E75" s="471"/>
      <c r="F75" s="409" t="s">
        <v>24</v>
      </c>
      <c r="G75" s="414" t="s">
        <v>25</v>
      </c>
      <c r="H75" s="473" t="s">
        <v>57</v>
      </c>
      <c r="I75" s="479"/>
      <c r="J75" s="409" t="s">
        <v>31</v>
      </c>
      <c r="K75" s="409" t="s">
        <v>25</v>
      </c>
      <c r="L75" s="471"/>
      <c r="M75" s="1259" t="s">
        <v>241</v>
      </c>
      <c r="N75" s="414" t="s">
        <v>24</v>
      </c>
      <c r="O75" s="433" t="s">
        <v>25</v>
      </c>
      <c r="P75" s="479"/>
      <c r="Q75" s="501" t="s">
        <v>239</v>
      </c>
      <c r="R75" s="1160" t="s">
        <v>27</v>
      </c>
      <c r="S75" s="931"/>
      <c r="T75" s="409" t="s">
        <v>28</v>
      </c>
      <c r="U75" s="409" t="s">
        <v>30</v>
      </c>
      <c r="V75" s="493"/>
      <c r="W75" s="916" t="s">
        <v>50</v>
      </c>
      <c r="X75" s="433" t="s">
        <v>25</v>
      </c>
      <c r="Y75" s="409" t="s">
        <v>25</v>
      </c>
      <c r="Z75" s="471"/>
      <c r="AA75" s="471"/>
      <c r="AB75" s="409" t="s">
        <v>29</v>
      </c>
      <c r="AC75" s="409" t="s">
        <v>25</v>
      </c>
      <c r="AD75" s="478"/>
      <c r="AE75" s="473" t="s">
        <v>48</v>
      </c>
      <c r="AF75" s="409" t="s">
        <v>25</v>
      </c>
      <c r="AG75" s="409" t="s">
        <v>28</v>
      </c>
      <c r="AH75" s="473"/>
      <c r="AI75" s="998">
        <f>COUNTIF($D75:AH75,"D")</f>
        <v>2</v>
      </c>
      <c r="AJ75" s="999">
        <f t="shared" si="58"/>
        <v>7</v>
      </c>
      <c r="AK75" s="999">
        <f t="shared" si="59"/>
        <v>0</v>
      </c>
      <c r="AL75" s="999">
        <f t="shared" si="60"/>
        <v>1</v>
      </c>
      <c r="AM75" s="999">
        <f t="shared" si="61"/>
        <v>2</v>
      </c>
      <c r="AN75" s="999">
        <f t="shared" si="62"/>
        <v>1</v>
      </c>
      <c r="AO75" s="999">
        <f t="shared" si="63"/>
        <v>1</v>
      </c>
      <c r="AP75" s="999">
        <f t="shared" si="64"/>
        <v>1</v>
      </c>
      <c r="AQ75" s="999">
        <f t="shared" si="65"/>
        <v>0</v>
      </c>
      <c r="AR75" s="999">
        <f t="shared" si="66"/>
        <v>0</v>
      </c>
      <c r="AS75" s="999">
        <f t="shared" si="67"/>
        <v>0</v>
      </c>
      <c r="AT75" s="999">
        <f t="shared" si="68"/>
        <v>0</v>
      </c>
      <c r="AU75" s="999">
        <f t="shared" si="69"/>
        <v>0</v>
      </c>
      <c r="AV75" s="999">
        <f t="shared" si="70"/>
        <v>0</v>
      </c>
      <c r="AW75" s="999">
        <f t="shared" si="71"/>
        <v>0</v>
      </c>
      <c r="AX75" s="999">
        <f t="shared" si="72"/>
        <v>0</v>
      </c>
      <c r="AY75" s="999">
        <f t="shared" si="73"/>
        <v>0</v>
      </c>
      <c r="AZ75" s="999">
        <f t="shared" si="74"/>
        <v>0</v>
      </c>
      <c r="BA75" s="181">
        <f t="shared" si="91"/>
        <v>10</v>
      </c>
      <c r="BB75" s="343"/>
      <c r="BC75" s="1002">
        <f t="shared" si="92"/>
        <v>6.333333333333333</v>
      </c>
      <c r="BD75" s="342"/>
      <c r="BE75" s="339"/>
      <c r="BF75" s="175">
        <f t="shared" si="93"/>
        <v>1</v>
      </c>
      <c r="BG75" s="176">
        <f t="shared" si="94"/>
        <v>0.5</v>
      </c>
      <c r="BH75" s="177">
        <f t="shared" si="95"/>
        <v>4.1666666666666664E-2</v>
      </c>
      <c r="BI75" s="178">
        <f t="shared" si="96"/>
        <v>0.45833333333333331</v>
      </c>
      <c r="BJ75" s="179">
        <f t="shared" si="97"/>
        <v>1</v>
      </c>
      <c r="BK75" s="180">
        <f t="shared" si="75"/>
        <v>1</v>
      </c>
      <c r="BL75" s="180">
        <f t="shared" si="76"/>
        <v>1</v>
      </c>
      <c r="BM75" s="180">
        <f t="shared" si="77"/>
        <v>0</v>
      </c>
      <c r="BN75" s="180">
        <f t="shared" si="78"/>
        <v>0</v>
      </c>
      <c r="BO75" s="180">
        <f t="shared" si="79"/>
        <v>0</v>
      </c>
      <c r="BP75" s="181">
        <f t="shared" si="80"/>
        <v>0</v>
      </c>
      <c r="BQ75" s="1245">
        <f>+(BM75+BL75+BK75+BJ75)*(12/24)+"04:00"</f>
        <v>1.6666666666666667</v>
      </c>
      <c r="BR75" s="179">
        <f t="shared" si="99"/>
        <v>2</v>
      </c>
      <c r="BS75" s="180">
        <f t="shared" si="81"/>
        <v>1</v>
      </c>
      <c r="BT75" s="181">
        <f t="shared" si="82"/>
        <v>1</v>
      </c>
      <c r="BU75" s="182">
        <f t="shared" si="100"/>
        <v>1.3333333333333333</v>
      </c>
      <c r="BV75" s="175">
        <f t="shared" si="83"/>
        <v>0</v>
      </c>
      <c r="BW75" s="176">
        <f t="shared" si="101"/>
        <v>0</v>
      </c>
      <c r="BX75" s="193">
        <f t="shared" si="102"/>
        <v>0</v>
      </c>
      <c r="BY75" s="194">
        <f t="shared" si="103"/>
        <v>0</v>
      </c>
      <c r="BZ75" s="179">
        <f t="shared" si="84"/>
        <v>1</v>
      </c>
      <c r="CA75" s="180">
        <f t="shared" si="85"/>
        <v>0</v>
      </c>
      <c r="CB75" s="180">
        <f t="shared" si="86"/>
        <v>1</v>
      </c>
      <c r="CC75" s="180">
        <f t="shared" si="87"/>
        <v>0</v>
      </c>
      <c r="CD75" s="180">
        <f t="shared" si="88"/>
        <v>0</v>
      </c>
      <c r="CE75" s="180">
        <f t="shared" si="89"/>
        <v>0</v>
      </c>
      <c r="CF75" s="181">
        <f t="shared" si="90"/>
        <v>0</v>
      </c>
      <c r="CG75" s="1245">
        <v>0.83333333333333337</v>
      </c>
      <c r="CH75" s="183"/>
      <c r="CI75" s="184"/>
      <c r="CJ75" s="184"/>
      <c r="CK75" s="174">
        <f t="shared" si="105"/>
        <v>3.0000000000000004</v>
      </c>
      <c r="CM75" s="348"/>
      <c r="CN75" s="1274">
        <v>10</v>
      </c>
      <c r="CO75" s="851">
        <v>120</v>
      </c>
    </row>
    <row r="76" spans="1:93" x14ac:dyDescent="0.25">
      <c r="BA76" s="28" t="e">
        <f>SUM(#REF!)</f>
        <v>#REF!</v>
      </c>
      <c r="CN76" s="1275"/>
      <c r="CO76" s="1275">
        <v>0</v>
      </c>
    </row>
    <row r="77" spans="1:93" x14ac:dyDescent="0.25">
      <c r="CN77" s="1276">
        <v>446</v>
      </c>
      <c r="CO77" s="1277">
        <v>5505</v>
      </c>
    </row>
  </sheetData>
  <mergeCells count="12">
    <mergeCell ref="D10:R10"/>
    <mergeCell ref="S10:AH10"/>
    <mergeCell ref="BB10:BC10"/>
    <mergeCell ref="BD10:BU10"/>
    <mergeCell ref="BV10:CG10"/>
    <mergeCell ref="BZ11:CG11"/>
    <mergeCell ref="CH11:CK11"/>
    <mergeCell ref="BB11:BC11"/>
    <mergeCell ref="BF11:BI11"/>
    <mergeCell ref="BJ11:BQ11"/>
    <mergeCell ref="BR11:BU11"/>
    <mergeCell ref="BV11:BY11"/>
  </mergeCells>
  <conditionalFormatting sqref="B6:C6 D60:R66 S60:AG67 AH60:AH75">
    <cfRule type="cellIs" dxfId="2453" priority="3103" operator="equal">
      <formula>"DC"</formula>
    </cfRule>
    <cfRule type="cellIs" dxfId="2452" priority="3104" operator="equal">
      <formula>"DS"</formula>
    </cfRule>
    <cfRule type="cellIs" dxfId="2451" priority="3105" operator="equal">
      <formula>"FE"</formula>
    </cfRule>
    <cfRule type="cellIs" dxfId="2450" priority="3106" operator="equal">
      <formula>"FES"</formula>
    </cfRule>
    <cfRule type="cellIs" dxfId="2449" priority="3107" operator="equal">
      <formula>"FED"</formula>
    </cfRule>
    <cfRule type="cellIs" dxfId="2448" priority="3108" operator="equal">
      <formula>"FEF"</formula>
    </cfRule>
    <cfRule type="cellIs" dxfId="2447" priority="3109" operator="equal">
      <formula>"B"</formula>
    </cfRule>
    <cfRule type="cellIs" dxfId="2446" priority="3110" operator="equal">
      <formula>"F"</formula>
    </cfRule>
    <cfRule type="cellIs" dxfId="2445" priority="3111" operator="equal">
      <formula>"L"</formula>
    </cfRule>
    <cfRule type="cellIs" dxfId="2444" priority="3112" operator="equal">
      <formula>"SA"</formula>
    </cfRule>
    <cfRule type="cellIs" dxfId="2443" priority="3113" operator="equal">
      <formula>"SE"</formula>
    </cfRule>
    <cfRule type="cellIs" dxfId="2442" priority="3114" operator="equal">
      <formula>"TR"</formula>
    </cfRule>
    <cfRule type="cellIs" dxfId="2441" priority="3115" operator="equal">
      <formula>"NT"</formula>
    </cfRule>
    <cfRule type="cellIs" dxfId="2440" priority="3116" operator="equal">
      <formula>"DT"</formula>
    </cfRule>
    <cfRule type="cellIs" dxfId="2439" priority="3117" operator="equal">
      <formula>"T"</formula>
    </cfRule>
    <cfRule type="cellIs" dxfId="2438" priority="3118" operator="equal">
      <formula>"FOTS"</formula>
    </cfRule>
    <cfRule type="cellIs" dxfId="2437" priority="3119" operator="equal">
      <formula>"DISP"</formula>
    </cfRule>
    <cfRule type="cellIs" dxfId="2436" priority="3120" operator="equal">
      <formula>"FO"</formula>
    </cfRule>
  </conditionalFormatting>
  <conditionalFormatting sqref="D39:D41 D13:R28 AH30:AH43">
    <cfRule type="cellIs" dxfId="2435" priority="781" operator="equal">
      <formula>"DISP"</formula>
    </cfRule>
    <cfRule type="cellIs" dxfId="2434" priority="782" operator="equal">
      <formula>"FO"</formula>
    </cfRule>
  </conditionalFormatting>
  <conditionalFormatting sqref="AF13:AH26 S36:AG38 D51:Y58 Z51:Z54 AA51:AD55 AE49:AG55 D45:D50 S45:AG46 W32:AG35">
    <cfRule type="cellIs" dxfId="2433" priority="780" operator="equal">
      <formula>"DISP"</formula>
    </cfRule>
  </conditionalFormatting>
  <conditionalFormatting sqref="D67:D71">
    <cfRule type="cellIs" dxfId="2432" priority="778" operator="equal">
      <formula>"DISP"</formula>
    </cfRule>
  </conditionalFormatting>
  <conditionalFormatting sqref="D67:D75 G19:G28 H19:J22 K15:R22 AF13:AH26 D51:AD58 AE50:AG58 D45:D50 S45:Z50 AA45:AG46 S30:AH43">
    <cfRule type="cellIs" dxfId="2431" priority="762" operator="equal">
      <formula>"DC"</formula>
    </cfRule>
    <cfRule type="cellIs" dxfId="2430" priority="763" operator="equal">
      <formula>"DS"</formula>
    </cfRule>
    <cfRule type="cellIs" dxfId="2429" priority="764" operator="equal">
      <formula>"FE"</formula>
    </cfRule>
    <cfRule type="cellIs" dxfId="2428" priority="765" operator="equal">
      <formula>"FES"</formula>
    </cfRule>
    <cfRule type="cellIs" dxfId="2427" priority="766" operator="equal">
      <formula>"FED"</formula>
    </cfRule>
    <cfRule type="cellIs" dxfId="2426" priority="767" operator="equal">
      <formula>"FEF"</formula>
    </cfRule>
    <cfRule type="cellIs" dxfId="2425" priority="768" operator="equal">
      <formula>"B"</formula>
    </cfRule>
    <cfRule type="cellIs" dxfId="2424" priority="769" operator="equal">
      <formula>"F"</formula>
    </cfRule>
    <cfRule type="cellIs" dxfId="2423" priority="770" operator="equal">
      <formula>"L"</formula>
    </cfRule>
    <cfRule type="cellIs" dxfId="2422" priority="771" operator="equal">
      <formula>"SA"</formula>
    </cfRule>
    <cfRule type="cellIs" dxfId="2421" priority="772" operator="equal">
      <formula>"SE"</formula>
    </cfRule>
    <cfRule type="cellIs" dxfId="2420" priority="773" operator="equal">
      <formula>"TR"</formula>
    </cfRule>
    <cfRule type="cellIs" dxfId="2419" priority="774" operator="equal">
      <formula>"NT"</formula>
    </cfRule>
    <cfRule type="cellIs" dxfId="2418" priority="775" operator="equal">
      <formula>"DT"</formula>
    </cfRule>
    <cfRule type="cellIs" dxfId="2417" priority="776" operator="equal">
      <formula>"T"</formula>
    </cfRule>
    <cfRule type="cellIs" dxfId="2416" priority="777" operator="equal">
      <formula>"FOTS"</formula>
    </cfRule>
  </conditionalFormatting>
  <conditionalFormatting sqref="P50 D13:F28">
    <cfRule type="cellIs" dxfId="2415" priority="729" operator="equal">
      <formula>"TR"</formula>
    </cfRule>
  </conditionalFormatting>
  <conditionalFormatting sqref="D13:F28">
    <cfRule type="cellIs" dxfId="2414" priority="358" operator="equal">
      <formula>"DC"</formula>
    </cfRule>
    <cfRule type="cellIs" dxfId="2413" priority="359" operator="equal">
      <formula>"DS"</formula>
    </cfRule>
    <cfRule type="cellIs" dxfId="2412" priority="360" operator="equal">
      <formula>"FE"</formula>
    </cfRule>
    <cfRule type="cellIs" dxfId="2411" priority="361" operator="equal">
      <formula>"FES"</formula>
    </cfRule>
    <cfRule type="cellIs" dxfId="2410" priority="362" operator="equal">
      <formula>"FED"</formula>
    </cfRule>
    <cfRule type="cellIs" dxfId="2409" priority="363" operator="equal">
      <formula>"FEF"</formula>
    </cfRule>
    <cfRule type="cellIs" dxfId="2408" priority="364" operator="equal">
      <formula>"B"</formula>
    </cfRule>
    <cfRule type="cellIs" dxfId="2407" priority="365" operator="equal">
      <formula>"F"</formula>
    </cfRule>
    <cfRule type="cellIs" dxfId="2406" priority="366" operator="equal">
      <formula>"L"</formula>
    </cfRule>
    <cfRule type="cellIs" dxfId="2405" priority="367" operator="equal">
      <formula>"SA"</formula>
    </cfRule>
    <cfRule type="cellIs" dxfId="2404" priority="368" operator="equal">
      <formula>"SE"</formula>
    </cfRule>
    <cfRule type="cellIs" dxfId="2403" priority="369" operator="equal">
      <formula>"NT"</formula>
    </cfRule>
    <cfRule type="cellIs" dxfId="2402" priority="370" operator="equal">
      <formula>"DT"</formula>
    </cfRule>
    <cfRule type="cellIs" dxfId="2401" priority="371" operator="equal">
      <formula>"T"</formula>
    </cfRule>
    <cfRule type="cellIs" dxfId="2400" priority="372" operator="equal">
      <formula>"FOTS"</formula>
    </cfRule>
  </conditionalFormatting>
  <conditionalFormatting sqref="D37:F38">
    <cfRule type="cellIs" dxfId="2399" priority="743" operator="equal">
      <formula>"DISP"</formula>
    </cfRule>
    <cfRule type="cellIs" dxfId="2398" priority="744" operator="equal">
      <formula>"FO"</formula>
    </cfRule>
  </conditionalFormatting>
  <conditionalFormatting sqref="D37:F43 M41:O43">
    <cfRule type="cellIs" dxfId="2397" priority="695" operator="equal">
      <formula>"DC"</formula>
    </cfRule>
    <cfRule type="cellIs" dxfId="2396" priority="696" operator="equal">
      <formula>"DS"</formula>
    </cfRule>
    <cfRule type="cellIs" dxfId="2395" priority="697" operator="equal">
      <formula>"FE"</formula>
    </cfRule>
    <cfRule type="cellIs" dxfId="2394" priority="698" operator="equal">
      <formula>"FES"</formula>
    </cfRule>
    <cfRule type="cellIs" dxfId="2393" priority="699" operator="equal">
      <formula>"FED"</formula>
    </cfRule>
    <cfRule type="cellIs" dxfId="2392" priority="700" operator="equal">
      <formula>"FEF"</formula>
    </cfRule>
    <cfRule type="cellIs" dxfId="2391" priority="701" operator="equal">
      <formula>"B"</formula>
    </cfRule>
    <cfRule type="cellIs" dxfId="2390" priority="702" operator="equal">
      <formula>"F"</formula>
    </cfRule>
    <cfRule type="cellIs" dxfId="2389" priority="703" operator="equal">
      <formula>"L"</formula>
    </cfRule>
    <cfRule type="cellIs" dxfId="2388" priority="704" operator="equal">
      <formula>"SA"</formula>
    </cfRule>
    <cfRule type="cellIs" dxfId="2387" priority="705" operator="equal">
      <formula>"SE"</formula>
    </cfRule>
    <cfRule type="cellIs" dxfId="2386" priority="706" operator="equal">
      <formula>"TR"</formula>
    </cfRule>
    <cfRule type="cellIs" dxfId="2385" priority="707" operator="equal">
      <formula>"NT"</formula>
    </cfRule>
    <cfRule type="cellIs" dxfId="2384" priority="708" operator="equal">
      <formula>"DT"</formula>
    </cfRule>
    <cfRule type="cellIs" dxfId="2383" priority="709" operator="equal">
      <formula>"T"</formula>
    </cfRule>
    <cfRule type="cellIs" dxfId="2382" priority="710" operator="equal">
      <formula>"FOTS"</formula>
    </cfRule>
  </conditionalFormatting>
  <conditionalFormatting sqref="D72:F75">
    <cfRule type="cellIs" dxfId="2381" priority="742" operator="equal">
      <formula>"DISP"</formula>
    </cfRule>
  </conditionalFormatting>
  <conditionalFormatting sqref="D41:L43">
    <cfRule type="cellIs" dxfId="2380" priority="741" operator="equal">
      <formula>"DISP"</formula>
    </cfRule>
  </conditionalFormatting>
  <conditionalFormatting sqref="D38:O38">
    <cfRule type="cellIs" dxfId="2379" priority="389" operator="equal">
      <formula>"DC"</formula>
    </cfRule>
    <cfRule type="cellIs" dxfId="2378" priority="390" operator="equal">
      <formula>"DS"</formula>
    </cfRule>
    <cfRule type="cellIs" dxfId="2377" priority="391" operator="equal">
      <formula>"FE"</formula>
    </cfRule>
    <cfRule type="cellIs" dxfId="2376" priority="392" operator="equal">
      <formula>"FES"</formula>
    </cfRule>
    <cfRule type="cellIs" dxfId="2375" priority="393" operator="equal">
      <formula>"FED"</formula>
    </cfRule>
    <cfRule type="cellIs" dxfId="2374" priority="394" operator="equal">
      <formula>"FEF"</formula>
    </cfRule>
    <cfRule type="cellIs" dxfId="2373" priority="395" operator="equal">
      <formula>"B"</formula>
    </cfRule>
    <cfRule type="cellIs" dxfId="2372" priority="396" operator="equal">
      <formula>"F"</formula>
    </cfRule>
    <cfRule type="cellIs" dxfId="2371" priority="397" operator="equal">
      <formula>"L"</formula>
    </cfRule>
    <cfRule type="cellIs" dxfId="2370" priority="398" operator="equal">
      <formula>"SA"</formula>
    </cfRule>
    <cfRule type="cellIs" dxfId="2369" priority="399" operator="equal">
      <formula>"SE"</formula>
    </cfRule>
    <cfRule type="cellIs" dxfId="2368" priority="400" operator="equal">
      <formula>"TR"</formula>
    </cfRule>
    <cfRule type="cellIs" dxfId="2367" priority="401" operator="equal">
      <formula>"NT"</formula>
    </cfRule>
    <cfRule type="cellIs" dxfId="2366" priority="402" operator="equal">
      <formula>"DT"</formula>
    </cfRule>
    <cfRule type="cellIs" dxfId="2365" priority="403" operator="equal">
      <formula>"T"</formula>
    </cfRule>
    <cfRule type="cellIs" dxfId="2364" priority="404" operator="equal">
      <formula>"FOTS"</formula>
    </cfRule>
    <cfRule type="cellIs" dxfId="2363" priority="739" operator="equal">
      <formula>"DISP"</formula>
    </cfRule>
    <cfRule type="cellIs" dxfId="2362" priority="740" operator="equal">
      <formula>"FO"</formula>
    </cfRule>
  </conditionalFormatting>
  <conditionalFormatting sqref="D41:O43 AF13:AH26 D45:AH58 D30:AG36">
    <cfRule type="cellIs" dxfId="2361" priority="738" operator="equal">
      <formula>"FO"</formula>
    </cfRule>
  </conditionalFormatting>
  <conditionalFormatting sqref="AH45:AH58 E45:R50 D30:R36">
    <cfRule type="cellIs" dxfId="2360" priority="68" operator="equal">
      <formula>"DC"</formula>
    </cfRule>
    <cfRule type="cellIs" dxfId="2359" priority="69" operator="equal">
      <formula>"DS"</formula>
    </cfRule>
    <cfRule type="cellIs" dxfId="2358" priority="70" operator="equal">
      <formula>"FE"</formula>
    </cfRule>
    <cfRule type="cellIs" dxfId="2357" priority="71" operator="equal">
      <formula>"FES"</formula>
    </cfRule>
    <cfRule type="cellIs" dxfId="2356" priority="72" operator="equal">
      <formula>"FED"</formula>
    </cfRule>
    <cfRule type="cellIs" dxfId="2355" priority="73" operator="equal">
      <formula>"FEF"</formula>
    </cfRule>
    <cfRule type="cellIs" dxfId="2354" priority="74" operator="equal">
      <formula>"B"</formula>
    </cfRule>
    <cfRule type="cellIs" dxfId="2353" priority="75" operator="equal">
      <formula>"F"</formula>
    </cfRule>
    <cfRule type="cellIs" dxfId="2352" priority="76" operator="equal">
      <formula>"L"</formula>
    </cfRule>
    <cfRule type="cellIs" dxfId="2351" priority="77" operator="equal">
      <formula>"SA"</formula>
    </cfRule>
    <cfRule type="cellIs" dxfId="2350" priority="78" operator="equal">
      <formula>"SE"</formula>
    </cfRule>
    <cfRule type="cellIs" dxfId="2349" priority="79" operator="equal">
      <formula>"TR"</formula>
    </cfRule>
    <cfRule type="cellIs" dxfId="2348" priority="80" operator="equal">
      <formula>"NT"</formula>
    </cfRule>
    <cfRule type="cellIs" dxfId="2347" priority="81" operator="equal">
      <formula>"DT"</formula>
    </cfRule>
    <cfRule type="cellIs" dxfId="2346" priority="82" operator="equal">
      <formula>"T"</formula>
    </cfRule>
    <cfRule type="cellIs" dxfId="2345" priority="83" operator="equal">
      <formula>"FOTS"</formula>
    </cfRule>
    <cfRule type="cellIs" dxfId="2344" priority="84" operator="equal">
      <formula>"DISP"</formula>
    </cfRule>
  </conditionalFormatting>
  <conditionalFormatting sqref="D67:Z71">
    <cfRule type="cellIs" dxfId="2343" priority="608" operator="equal">
      <formula>"FO"</formula>
    </cfRule>
  </conditionalFormatting>
  <conditionalFormatting sqref="D72:AG75">
    <cfRule type="cellIs" dxfId="2342" priority="732" operator="equal">
      <formula>"FO"</formula>
    </cfRule>
  </conditionalFormatting>
  <conditionalFormatting sqref="D2:AH2">
    <cfRule type="cellIs" dxfId="2341" priority="3080" operator="lessThan">
      <formula>1</formula>
    </cfRule>
    <cfRule type="cellIs" dxfId="2340" priority="3081" operator="greaterThan">
      <formula>1</formula>
    </cfRule>
    <cfRule type="cellIs" dxfId="2339" priority="3082" operator="equal">
      <formula>1</formula>
    </cfRule>
  </conditionalFormatting>
  <conditionalFormatting sqref="D3:AH4">
    <cfRule type="cellIs" dxfId="2338" priority="3095" operator="lessThan">
      <formula>4</formula>
    </cfRule>
    <cfRule type="cellIs" dxfId="2337" priority="3096" operator="greaterThan">
      <formula>4</formula>
    </cfRule>
    <cfRule type="cellIs" dxfId="2336" priority="3097" operator="equal">
      <formula>4</formula>
    </cfRule>
  </conditionalFormatting>
  <conditionalFormatting sqref="D5:AH5">
    <cfRule type="cellIs" dxfId="2335" priority="3092" operator="lessThan">
      <formula>13</formula>
    </cfRule>
    <cfRule type="cellIs" dxfId="2334" priority="3093" operator="equal">
      <formula>13</formula>
    </cfRule>
    <cfRule type="cellIs" dxfId="2333" priority="3094" operator="greaterThan">
      <formula>13</formula>
    </cfRule>
  </conditionalFormatting>
  <conditionalFormatting sqref="D6:AH6">
    <cfRule type="cellIs" dxfId="2332" priority="3086" operator="lessThan">
      <formula>1</formula>
    </cfRule>
    <cfRule type="cellIs" dxfId="2331" priority="3087" operator="greaterThan">
      <formula>1</formula>
    </cfRule>
    <cfRule type="cellIs" dxfId="2330" priority="3088" operator="equal">
      <formula>1</formula>
    </cfRule>
  </conditionalFormatting>
  <conditionalFormatting sqref="D7:AH7">
    <cfRule type="cellIs" dxfId="2329" priority="3077" operator="lessThan">
      <formula>4</formula>
    </cfRule>
    <cfRule type="cellIs" dxfId="2328" priority="3078" operator="greaterThan">
      <formula>4</formula>
    </cfRule>
    <cfRule type="cellIs" dxfId="2327" priority="3079" operator="equal">
      <formula>4</formula>
    </cfRule>
  </conditionalFormatting>
  <conditionalFormatting sqref="D8:AH8">
    <cfRule type="cellIs" dxfId="2326" priority="3083" operator="lessThan">
      <formula>8</formula>
    </cfRule>
    <cfRule type="cellIs" dxfId="2325" priority="3084" operator="greaterThan">
      <formula>8</formula>
    </cfRule>
    <cfRule type="cellIs" dxfId="2324" priority="3085" operator="equal">
      <formula>8</formula>
    </cfRule>
  </conditionalFormatting>
  <conditionalFormatting sqref="D9:AH9">
    <cfRule type="cellIs" dxfId="2323" priority="3089" operator="lessThan">
      <formula>13</formula>
    </cfRule>
    <cfRule type="cellIs" dxfId="2322" priority="3090" operator="equal">
      <formula>13</formula>
    </cfRule>
    <cfRule type="cellIs" dxfId="2321" priority="3091" operator="greaterThan">
      <formula>13</formula>
    </cfRule>
  </conditionalFormatting>
  <conditionalFormatting sqref="E69">
    <cfRule type="cellIs" dxfId="2320" priority="731" operator="equal">
      <formula>"FO"</formula>
    </cfRule>
  </conditionalFormatting>
  <conditionalFormatting sqref="E32:F35">
    <cfRule type="cellIs" dxfId="2319" priority="135" operator="equal">
      <formula>"DISP"</formula>
    </cfRule>
  </conditionalFormatting>
  <conditionalFormatting sqref="E33:F34">
    <cfRule type="cellIs" dxfId="2318" priority="133" operator="equal">
      <formula>"B"</formula>
    </cfRule>
    <cfRule type="cellIs" dxfId="2317" priority="134" operator="equal">
      <formula>"TR"</formula>
    </cfRule>
  </conditionalFormatting>
  <conditionalFormatting sqref="E39:F43">
    <cfRule type="cellIs" dxfId="2316" priority="711" operator="equal">
      <formula>"DISP"</formula>
    </cfRule>
  </conditionalFormatting>
  <conditionalFormatting sqref="E67:F67 F68:F69">
    <cfRule type="cellIs" dxfId="2315" priority="645" operator="equal">
      <formula>"DISP"</formula>
    </cfRule>
    <cfRule type="cellIs" dxfId="2314" priority="646" operator="equal">
      <formula>"DC"</formula>
    </cfRule>
    <cfRule type="cellIs" dxfId="2313" priority="647" operator="equal">
      <formula>"DS"</formula>
    </cfRule>
    <cfRule type="cellIs" dxfId="2312" priority="648" operator="equal">
      <formula>"FE"</formula>
    </cfRule>
    <cfRule type="cellIs" dxfId="2311" priority="649" operator="equal">
      <formula>"FES"</formula>
    </cfRule>
    <cfRule type="cellIs" dxfId="2310" priority="650" operator="equal">
      <formula>"FED"</formula>
    </cfRule>
    <cfRule type="cellIs" dxfId="2309" priority="651" operator="equal">
      <formula>"FEF"</formula>
    </cfRule>
    <cfRule type="cellIs" dxfId="2308" priority="652" operator="equal">
      <formula>"B"</formula>
    </cfRule>
    <cfRule type="cellIs" dxfId="2307" priority="653" operator="equal">
      <formula>"F"</formula>
    </cfRule>
    <cfRule type="cellIs" dxfId="2306" priority="654" operator="equal">
      <formula>"L"</formula>
    </cfRule>
    <cfRule type="cellIs" dxfId="2305" priority="655" operator="equal">
      <formula>"SA"</formula>
    </cfRule>
    <cfRule type="cellIs" dxfId="2304" priority="656" operator="equal">
      <formula>"SE"</formula>
    </cfRule>
    <cfRule type="cellIs" dxfId="2303" priority="657" operator="equal">
      <formula>"TR"</formula>
    </cfRule>
    <cfRule type="cellIs" dxfId="2302" priority="658" operator="equal">
      <formula>"NT"</formula>
    </cfRule>
    <cfRule type="cellIs" dxfId="2301" priority="659" operator="equal">
      <formula>"DT"</formula>
    </cfRule>
    <cfRule type="cellIs" dxfId="2300" priority="660" operator="equal">
      <formula>"T"</formula>
    </cfRule>
    <cfRule type="cellIs" dxfId="2299" priority="661" operator="equal">
      <formula>"FOTS"</formula>
    </cfRule>
  </conditionalFormatting>
  <conditionalFormatting sqref="E70:F71">
    <cfRule type="cellIs" dxfId="2298" priority="606" operator="equal">
      <formula>"DISP"</formula>
    </cfRule>
  </conditionalFormatting>
  <conditionalFormatting sqref="E70:F75">
    <cfRule type="cellIs" dxfId="2297" priority="613" operator="equal">
      <formula>"DC"</formula>
    </cfRule>
    <cfRule type="cellIs" dxfId="2296" priority="614" operator="equal">
      <formula>"DS"</formula>
    </cfRule>
    <cfRule type="cellIs" dxfId="2295" priority="615" operator="equal">
      <formula>"FE"</formula>
    </cfRule>
    <cfRule type="cellIs" dxfId="2294" priority="616" operator="equal">
      <formula>"FES"</formula>
    </cfRule>
    <cfRule type="cellIs" dxfId="2293" priority="617" operator="equal">
      <formula>"FED"</formula>
    </cfRule>
    <cfRule type="cellIs" dxfId="2292" priority="618" operator="equal">
      <formula>"FEF"</formula>
    </cfRule>
    <cfRule type="cellIs" dxfId="2291" priority="619" operator="equal">
      <formula>"B"</formula>
    </cfRule>
    <cfRule type="cellIs" dxfId="2290" priority="620" operator="equal">
      <formula>"F"</formula>
    </cfRule>
    <cfRule type="cellIs" dxfId="2289" priority="621" operator="equal">
      <formula>"L"</formula>
    </cfRule>
    <cfRule type="cellIs" dxfId="2288" priority="622" operator="equal">
      <formula>"SA"</formula>
    </cfRule>
    <cfRule type="cellIs" dxfId="2287" priority="623" operator="equal">
      <formula>"SE"</formula>
    </cfRule>
    <cfRule type="cellIs" dxfId="2286" priority="624" operator="equal">
      <formula>"TR"</formula>
    </cfRule>
    <cfRule type="cellIs" dxfId="2285" priority="625" operator="equal">
      <formula>"NT"</formula>
    </cfRule>
    <cfRule type="cellIs" dxfId="2284" priority="626" operator="equal">
      <formula>"DT"</formula>
    </cfRule>
    <cfRule type="cellIs" dxfId="2283" priority="627" operator="equal">
      <formula>"T"</formula>
    </cfRule>
    <cfRule type="cellIs" dxfId="2282" priority="628" operator="equal">
      <formula>"FOTS"</formula>
    </cfRule>
  </conditionalFormatting>
  <conditionalFormatting sqref="E14:R14">
    <cfRule type="cellIs" dxfId="2281" priority="313" operator="equal">
      <formula>"TR"</formula>
    </cfRule>
  </conditionalFormatting>
  <conditionalFormatting sqref="E67:R69">
    <cfRule type="cellIs" dxfId="2280" priority="1" operator="equal">
      <formula>"DC"</formula>
    </cfRule>
    <cfRule type="cellIs" dxfId="2279" priority="2" operator="equal">
      <formula>"DS"</formula>
    </cfRule>
    <cfRule type="cellIs" dxfId="2278" priority="3" operator="equal">
      <formula>"FE"</formula>
    </cfRule>
    <cfRule type="cellIs" dxfId="2277" priority="4" operator="equal">
      <formula>"FES"</formula>
    </cfRule>
    <cfRule type="cellIs" dxfId="2276" priority="5" operator="equal">
      <formula>"FED"</formula>
    </cfRule>
    <cfRule type="cellIs" dxfId="2275" priority="6" operator="equal">
      <formula>"FEF"</formula>
    </cfRule>
    <cfRule type="cellIs" dxfId="2274" priority="7" operator="equal">
      <formula>"B"</formula>
    </cfRule>
    <cfRule type="cellIs" dxfId="2273" priority="8" operator="equal">
      <formula>"F"</formula>
    </cfRule>
    <cfRule type="cellIs" dxfId="2272" priority="9" operator="equal">
      <formula>"L"</formula>
    </cfRule>
    <cfRule type="cellIs" dxfId="2271" priority="10" operator="equal">
      <formula>"SA"</formula>
    </cfRule>
    <cfRule type="cellIs" dxfId="2270" priority="11" operator="equal">
      <formula>"SE"</formula>
    </cfRule>
    <cfRule type="cellIs" dxfId="2269" priority="12" operator="equal">
      <formula>"TR"</formula>
    </cfRule>
    <cfRule type="cellIs" dxfId="2268" priority="13" operator="equal">
      <formula>"NT"</formula>
    </cfRule>
    <cfRule type="cellIs" dxfId="2267" priority="14" operator="equal">
      <formula>"DT"</formula>
    </cfRule>
    <cfRule type="cellIs" dxfId="2266" priority="15" operator="equal">
      <formula>"T"</formula>
    </cfRule>
    <cfRule type="cellIs" dxfId="2265" priority="16" operator="equal">
      <formula>"FOTS"</formula>
    </cfRule>
  </conditionalFormatting>
  <conditionalFormatting sqref="E67:Y69">
    <cfRule type="cellIs" dxfId="2264" priority="240" operator="equal">
      <formula>"DISP"</formula>
    </cfRule>
  </conditionalFormatting>
  <conditionalFormatting sqref="F62:F63">
    <cfRule type="cellIs" dxfId="2263" priority="607" operator="equal">
      <formula>"DISP"</formula>
    </cfRule>
    <cfRule type="cellIs" dxfId="2262" priority="662" operator="equal">
      <formula>"DC"</formula>
    </cfRule>
    <cfRule type="cellIs" dxfId="2261" priority="663" operator="equal">
      <formula>"DS"</formula>
    </cfRule>
    <cfRule type="cellIs" dxfId="2260" priority="664" operator="equal">
      <formula>"FE"</formula>
    </cfRule>
    <cfRule type="cellIs" dxfId="2259" priority="665" operator="equal">
      <formula>"FES"</formula>
    </cfRule>
    <cfRule type="cellIs" dxfId="2258" priority="666" operator="equal">
      <formula>"FED"</formula>
    </cfRule>
    <cfRule type="cellIs" dxfId="2257" priority="667" operator="equal">
      <formula>"FEF"</formula>
    </cfRule>
    <cfRule type="cellIs" dxfId="2256" priority="668" operator="equal">
      <formula>"B"</formula>
    </cfRule>
    <cfRule type="cellIs" dxfId="2255" priority="669" operator="equal">
      <formula>"F"</formula>
    </cfRule>
    <cfRule type="cellIs" dxfId="2254" priority="670" operator="equal">
      <formula>"L"</formula>
    </cfRule>
    <cfRule type="cellIs" dxfId="2253" priority="671" operator="equal">
      <formula>"SA"</formula>
    </cfRule>
    <cfRule type="cellIs" dxfId="2252" priority="672" operator="equal">
      <formula>"SE"</formula>
    </cfRule>
    <cfRule type="cellIs" dxfId="2251" priority="673" operator="equal">
      <formula>"TR"</formula>
    </cfRule>
    <cfRule type="cellIs" dxfId="2250" priority="674" operator="equal">
      <formula>"NT"</formula>
    </cfRule>
    <cfRule type="cellIs" dxfId="2249" priority="675" operator="equal">
      <formula>"DT"</formula>
    </cfRule>
    <cfRule type="cellIs" dxfId="2248" priority="676" operator="equal">
      <formula>"T"</formula>
    </cfRule>
    <cfRule type="cellIs" dxfId="2247" priority="677" operator="equal">
      <formula>"FOTS"</formula>
    </cfRule>
  </conditionalFormatting>
  <conditionalFormatting sqref="F58:R58">
    <cfRule type="cellIs" dxfId="2246" priority="169" operator="equal">
      <formula>"DISP"</formula>
    </cfRule>
  </conditionalFormatting>
  <conditionalFormatting sqref="F58:Y58">
    <cfRule type="cellIs" dxfId="2245" priority="605" operator="equal">
      <formula>"FO"</formula>
    </cfRule>
  </conditionalFormatting>
  <conditionalFormatting sqref="G38:G43">
    <cfRule type="cellIs" dxfId="2244" priority="571" operator="equal">
      <formula>"DC"</formula>
    </cfRule>
    <cfRule type="cellIs" dxfId="2243" priority="572" operator="equal">
      <formula>"DS"</formula>
    </cfRule>
    <cfRule type="cellIs" dxfId="2242" priority="573" operator="equal">
      <formula>"FE"</formula>
    </cfRule>
    <cfRule type="cellIs" dxfId="2241" priority="574" operator="equal">
      <formula>"FES"</formula>
    </cfRule>
    <cfRule type="cellIs" dxfId="2240" priority="575" operator="equal">
      <formula>"FED"</formula>
    </cfRule>
    <cfRule type="cellIs" dxfId="2239" priority="576" operator="equal">
      <formula>"FEF"</formula>
    </cfRule>
    <cfRule type="cellIs" dxfId="2238" priority="577" operator="equal">
      <formula>"B"</formula>
    </cfRule>
    <cfRule type="cellIs" dxfId="2237" priority="578" operator="equal">
      <formula>"F"</formula>
    </cfRule>
    <cfRule type="cellIs" dxfId="2236" priority="579" operator="equal">
      <formula>"L"</formula>
    </cfRule>
    <cfRule type="cellIs" dxfId="2235" priority="580" operator="equal">
      <formula>"SA"</formula>
    </cfRule>
    <cfRule type="cellIs" dxfId="2234" priority="581" operator="equal">
      <formula>"SE"</formula>
    </cfRule>
    <cfRule type="cellIs" dxfId="2233" priority="582" operator="equal">
      <formula>"TR"</formula>
    </cfRule>
    <cfRule type="cellIs" dxfId="2232" priority="583" operator="equal">
      <formula>"NT"</formula>
    </cfRule>
    <cfRule type="cellIs" dxfId="2231" priority="584" operator="equal">
      <formula>"DT"</formula>
    </cfRule>
    <cfRule type="cellIs" dxfId="2230" priority="585" operator="equal">
      <formula>"T"</formula>
    </cfRule>
    <cfRule type="cellIs" dxfId="2229" priority="586" operator="equal">
      <formula>"FOTS"</formula>
    </cfRule>
  </conditionalFormatting>
  <conditionalFormatting sqref="G15:J18">
    <cfRule type="cellIs" dxfId="2228" priority="555" operator="equal">
      <formula>"DC"</formula>
    </cfRule>
    <cfRule type="cellIs" dxfId="2227" priority="556" operator="equal">
      <formula>"DS"</formula>
    </cfRule>
    <cfRule type="cellIs" dxfId="2226" priority="557" operator="equal">
      <formula>"FE"</formula>
    </cfRule>
    <cfRule type="cellIs" dxfId="2225" priority="558" operator="equal">
      <formula>"FES"</formula>
    </cfRule>
    <cfRule type="cellIs" dxfId="2224" priority="559" operator="equal">
      <formula>"FED"</formula>
    </cfRule>
    <cfRule type="cellIs" dxfId="2223" priority="560" operator="equal">
      <formula>"FEF"</formula>
    </cfRule>
    <cfRule type="cellIs" dxfId="2222" priority="561" operator="equal">
      <formula>"B"</formula>
    </cfRule>
    <cfRule type="cellIs" dxfId="2221" priority="562" operator="equal">
      <formula>"F"</formula>
    </cfRule>
    <cfRule type="cellIs" dxfId="2220" priority="563" operator="equal">
      <formula>"L"</formula>
    </cfRule>
    <cfRule type="cellIs" dxfId="2219" priority="564" operator="equal">
      <formula>"SA"</formula>
    </cfRule>
    <cfRule type="cellIs" dxfId="2218" priority="565" operator="equal">
      <formula>"SE"</formula>
    </cfRule>
    <cfRule type="cellIs" dxfId="2217" priority="566" operator="equal">
      <formula>"TR"</formula>
    </cfRule>
    <cfRule type="cellIs" dxfId="2216" priority="567" operator="equal">
      <formula>"NT"</formula>
    </cfRule>
    <cfRule type="cellIs" dxfId="2215" priority="568" operator="equal">
      <formula>"DT"</formula>
    </cfRule>
    <cfRule type="cellIs" dxfId="2214" priority="569" operator="equal">
      <formula>"T"</formula>
    </cfRule>
    <cfRule type="cellIs" dxfId="2213" priority="570" operator="equal">
      <formula>"FOTS"</formula>
    </cfRule>
  </conditionalFormatting>
  <conditionalFormatting sqref="G27:J28">
    <cfRule type="cellIs" dxfId="2212" priority="539" operator="equal">
      <formula>"DC"</formula>
    </cfRule>
    <cfRule type="cellIs" dxfId="2211" priority="540" operator="equal">
      <formula>"DS"</formula>
    </cfRule>
    <cfRule type="cellIs" dxfId="2210" priority="541" operator="equal">
      <formula>"FE"</formula>
    </cfRule>
    <cfRule type="cellIs" dxfId="2209" priority="542" operator="equal">
      <formula>"FES"</formula>
    </cfRule>
    <cfRule type="cellIs" dxfId="2208" priority="543" operator="equal">
      <formula>"FED"</formula>
    </cfRule>
    <cfRule type="cellIs" dxfId="2207" priority="544" operator="equal">
      <formula>"FEF"</formula>
    </cfRule>
    <cfRule type="cellIs" dxfId="2206" priority="545" operator="equal">
      <formula>"B"</formula>
    </cfRule>
    <cfRule type="cellIs" dxfId="2205" priority="546" operator="equal">
      <formula>"F"</formula>
    </cfRule>
    <cfRule type="cellIs" dxfId="2204" priority="547" operator="equal">
      <formula>"L"</formula>
    </cfRule>
    <cfRule type="cellIs" dxfId="2203" priority="548" operator="equal">
      <formula>"SA"</formula>
    </cfRule>
    <cfRule type="cellIs" dxfId="2202" priority="549" operator="equal">
      <formula>"SE"</formula>
    </cfRule>
    <cfRule type="cellIs" dxfId="2201" priority="550" operator="equal">
      <formula>"TR"</formula>
    </cfRule>
    <cfRule type="cellIs" dxfId="2200" priority="551" operator="equal">
      <formula>"NT"</formula>
    </cfRule>
    <cfRule type="cellIs" dxfId="2199" priority="552" operator="equal">
      <formula>"DT"</formula>
    </cfRule>
    <cfRule type="cellIs" dxfId="2198" priority="553" operator="equal">
      <formula>"T"</formula>
    </cfRule>
    <cfRule type="cellIs" dxfId="2197" priority="554" operator="equal">
      <formula>"FOTS"</formula>
    </cfRule>
  </conditionalFormatting>
  <conditionalFormatting sqref="G39:J40">
    <cfRule type="cellIs" dxfId="2196" priority="433" operator="equal">
      <formula>"DISP"</formula>
    </cfRule>
    <cfRule type="cellIs" dxfId="2195" priority="506" operator="equal">
      <formula>"FO"</formula>
    </cfRule>
  </conditionalFormatting>
  <conditionalFormatting sqref="G67:J75">
    <cfRule type="cellIs" dxfId="2194" priority="477" operator="equal">
      <formula>"DC"</formula>
    </cfRule>
    <cfRule type="cellIs" dxfId="2193" priority="478" operator="equal">
      <formula>"DS"</formula>
    </cfRule>
    <cfRule type="cellIs" dxfId="2192" priority="479" operator="equal">
      <formula>"FE"</formula>
    </cfRule>
    <cfRule type="cellIs" dxfId="2191" priority="480" operator="equal">
      <formula>"FES"</formula>
    </cfRule>
    <cfRule type="cellIs" dxfId="2190" priority="481" operator="equal">
      <formula>"FED"</formula>
    </cfRule>
    <cfRule type="cellIs" dxfId="2189" priority="482" operator="equal">
      <formula>"FEF"</formula>
    </cfRule>
    <cfRule type="cellIs" dxfId="2188" priority="483" operator="equal">
      <formula>"B"</formula>
    </cfRule>
    <cfRule type="cellIs" dxfId="2187" priority="484" operator="equal">
      <formula>"F"</formula>
    </cfRule>
    <cfRule type="cellIs" dxfId="2186" priority="485" operator="equal">
      <formula>"L"</formula>
    </cfRule>
    <cfRule type="cellIs" dxfId="2185" priority="486" operator="equal">
      <formula>"SA"</formula>
    </cfRule>
    <cfRule type="cellIs" dxfId="2184" priority="487" operator="equal">
      <formula>"SE"</formula>
    </cfRule>
    <cfRule type="cellIs" dxfId="2183" priority="488" operator="equal">
      <formula>"TR"</formula>
    </cfRule>
    <cfRule type="cellIs" dxfId="2182" priority="489" operator="equal">
      <formula>"NT"</formula>
    </cfRule>
    <cfRule type="cellIs" dxfId="2181" priority="490" operator="equal">
      <formula>"DT"</formula>
    </cfRule>
    <cfRule type="cellIs" dxfId="2180" priority="491" operator="equal">
      <formula>"T"</formula>
    </cfRule>
    <cfRule type="cellIs" dxfId="2179" priority="492" operator="equal">
      <formula>"FOTS"</formula>
    </cfRule>
  </conditionalFormatting>
  <conditionalFormatting sqref="G37:O37 S13:AE21">
    <cfRule type="cellIs" dxfId="2178" priority="475" operator="equal">
      <formula>"DISP"</formula>
    </cfRule>
    <cfRule type="cellIs" dxfId="2177" priority="476" operator="equal">
      <formula>"FO"</formula>
    </cfRule>
    <cfRule type="cellIs" dxfId="2176" priority="507" operator="equal">
      <formula>"DC"</formula>
    </cfRule>
    <cfRule type="cellIs" dxfId="2175" priority="508" operator="equal">
      <formula>"DS"</formula>
    </cfRule>
    <cfRule type="cellIs" dxfId="2174" priority="509" operator="equal">
      <formula>"FE"</formula>
    </cfRule>
    <cfRule type="cellIs" dxfId="2173" priority="510" operator="equal">
      <formula>"FES"</formula>
    </cfRule>
    <cfRule type="cellIs" dxfId="2172" priority="511" operator="equal">
      <formula>"FED"</formula>
    </cfRule>
    <cfRule type="cellIs" dxfId="2171" priority="512" operator="equal">
      <formula>"FEF"</formula>
    </cfRule>
    <cfRule type="cellIs" dxfId="2170" priority="513" operator="equal">
      <formula>"B"</formula>
    </cfRule>
    <cfRule type="cellIs" dxfId="2169" priority="514" operator="equal">
      <formula>"F"</formula>
    </cfRule>
    <cfRule type="cellIs" dxfId="2168" priority="515" operator="equal">
      <formula>"L"</formula>
    </cfRule>
    <cfRule type="cellIs" dxfId="2167" priority="516" operator="equal">
      <formula>"SA"</formula>
    </cfRule>
    <cfRule type="cellIs" dxfId="2166" priority="517" operator="equal">
      <formula>"SE"</formula>
    </cfRule>
    <cfRule type="cellIs" dxfId="2165" priority="518" operator="equal">
      <formula>"TR"</formula>
    </cfRule>
    <cfRule type="cellIs" dxfId="2164" priority="519" operator="equal">
      <formula>"NT"</formula>
    </cfRule>
    <cfRule type="cellIs" dxfId="2163" priority="520" operator="equal">
      <formula>"DT"</formula>
    </cfRule>
    <cfRule type="cellIs" dxfId="2162" priority="521" operator="equal">
      <formula>"T"</formula>
    </cfRule>
    <cfRule type="cellIs" dxfId="2161" priority="522" operator="equal">
      <formula>"FOTS"</formula>
    </cfRule>
  </conditionalFormatting>
  <conditionalFormatting sqref="G39:O42">
    <cfRule type="cellIs" dxfId="2160" priority="339" operator="equal">
      <formula>"DC"</formula>
    </cfRule>
    <cfRule type="cellIs" dxfId="2159" priority="340" operator="equal">
      <formula>"DS"</formula>
    </cfRule>
    <cfRule type="cellIs" dxfId="2158" priority="341" operator="equal">
      <formula>"FE"</formula>
    </cfRule>
    <cfRule type="cellIs" dxfId="2157" priority="342" operator="equal">
      <formula>"FES"</formula>
    </cfRule>
    <cfRule type="cellIs" dxfId="2156" priority="343" operator="equal">
      <formula>"FED"</formula>
    </cfRule>
    <cfRule type="cellIs" dxfId="2155" priority="344" operator="equal">
      <formula>"FEF"</formula>
    </cfRule>
    <cfRule type="cellIs" dxfId="2154" priority="345" operator="equal">
      <formula>"B"</formula>
    </cfRule>
    <cfRule type="cellIs" dxfId="2153" priority="346" operator="equal">
      <formula>"F"</formula>
    </cfRule>
    <cfRule type="cellIs" dxfId="2152" priority="347" operator="equal">
      <formula>"L"</formula>
    </cfRule>
    <cfRule type="cellIs" dxfId="2151" priority="348" operator="equal">
      <formula>"SA"</formula>
    </cfRule>
    <cfRule type="cellIs" dxfId="2150" priority="349" operator="equal">
      <formula>"SE"</formula>
    </cfRule>
    <cfRule type="cellIs" dxfId="2149" priority="350" operator="equal">
      <formula>"TR"</formula>
    </cfRule>
    <cfRule type="cellIs" dxfId="2148" priority="351" operator="equal">
      <formula>"NT"</formula>
    </cfRule>
    <cfRule type="cellIs" dxfId="2147" priority="352" operator="equal">
      <formula>"DT"</formula>
    </cfRule>
    <cfRule type="cellIs" dxfId="2146" priority="353" operator="equal">
      <formula>"T"</formula>
    </cfRule>
    <cfRule type="cellIs" dxfId="2145" priority="354" operator="equal">
      <formula>"FOTS"</formula>
    </cfRule>
    <cfRule type="cellIs" dxfId="2144" priority="355" operator="equal">
      <formula>"DISP"</formula>
    </cfRule>
    <cfRule type="cellIs" dxfId="2143" priority="474" operator="equal">
      <formula>"FO"</formula>
    </cfRule>
  </conditionalFormatting>
  <conditionalFormatting sqref="G32:P32">
    <cfRule type="cellIs" dxfId="2142" priority="472" operator="equal">
      <formula>"DISP"</formula>
    </cfRule>
    <cfRule type="cellIs" dxfId="2141" priority="473" operator="equal">
      <formula>"FO"</formula>
    </cfRule>
    <cfRule type="cellIs" dxfId="2140" priority="523" operator="equal">
      <formula>"DC"</formula>
    </cfRule>
    <cfRule type="cellIs" dxfId="2139" priority="524" operator="equal">
      <formula>"DS"</formula>
    </cfRule>
    <cfRule type="cellIs" dxfId="2138" priority="525" operator="equal">
      <formula>"FE"</formula>
    </cfRule>
    <cfRule type="cellIs" dxfId="2137" priority="526" operator="equal">
      <formula>"FES"</formula>
    </cfRule>
    <cfRule type="cellIs" dxfId="2136" priority="527" operator="equal">
      <formula>"FED"</formula>
    </cfRule>
    <cfRule type="cellIs" dxfId="2135" priority="528" operator="equal">
      <formula>"FEF"</formula>
    </cfRule>
    <cfRule type="cellIs" dxfId="2134" priority="529" operator="equal">
      <formula>"B"</formula>
    </cfRule>
    <cfRule type="cellIs" dxfId="2133" priority="530" operator="equal">
      <formula>"F"</formula>
    </cfRule>
    <cfRule type="cellIs" dxfId="2132" priority="531" operator="equal">
      <formula>"L"</formula>
    </cfRule>
    <cfRule type="cellIs" dxfId="2131" priority="532" operator="equal">
      <formula>"SA"</formula>
    </cfRule>
    <cfRule type="cellIs" dxfId="2130" priority="533" operator="equal">
      <formula>"SE"</formula>
    </cfRule>
    <cfRule type="cellIs" dxfId="2129" priority="534" operator="equal">
      <formula>"TR"</formula>
    </cfRule>
    <cfRule type="cellIs" dxfId="2128" priority="535" operator="equal">
      <formula>"NT"</formula>
    </cfRule>
    <cfRule type="cellIs" dxfId="2127" priority="536" operator="equal">
      <formula>"DT"</formula>
    </cfRule>
    <cfRule type="cellIs" dxfId="2126" priority="537" operator="equal">
      <formula>"T"</formula>
    </cfRule>
    <cfRule type="cellIs" dxfId="2125" priority="538" operator="equal">
      <formula>"FOTS"</formula>
    </cfRule>
  </conditionalFormatting>
  <conditionalFormatting sqref="G13:R13">
    <cfRule type="cellIs" dxfId="2124" priority="338" operator="equal">
      <formula>"TR"</formula>
    </cfRule>
  </conditionalFormatting>
  <conditionalFormatting sqref="G13:R14">
    <cfRule type="cellIs" dxfId="2123" priority="302" operator="equal">
      <formula>"DC"</formula>
    </cfRule>
    <cfRule type="cellIs" dxfId="2122" priority="303" operator="equal">
      <formula>"DS"</formula>
    </cfRule>
    <cfRule type="cellIs" dxfId="2121" priority="304" operator="equal">
      <formula>"FE"</formula>
    </cfRule>
    <cfRule type="cellIs" dxfId="2120" priority="305" operator="equal">
      <formula>"FES"</formula>
    </cfRule>
    <cfRule type="cellIs" dxfId="2119" priority="306" operator="equal">
      <formula>"FED"</formula>
    </cfRule>
    <cfRule type="cellIs" dxfId="2118" priority="307" operator="equal">
      <formula>"FEF"</formula>
    </cfRule>
    <cfRule type="cellIs" dxfId="2117" priority="308" operator="equal">
      <formula>"B"</formula>
    </cfRule>
    <cfRule type="cellIs" dxfId="2116" priority="309" operator="equal">
      <formula>"F"</formula>
    </cfRule>
    <cfRule type="cellIs" dxfId="2115" priority="310" operator="equal">
      <formula>"L"</formula>
    </cfRule>
    <cfRule type="cellIs" dxfId="2114" priority="311" operator="equal">
      <formula>"SA"</formula>
    </cfRule>
    <cfRule type="cellIs" dxfId="2113" priority="312" operator="equal">
      <formula>"SE"</formula>
    </cfRule>
    <cfRule type="cellIs" dxfId="2112" priority="314" operator="equal">
      <formula>"NT"</formula>
    </cfRule>
    <cfRule type="cellIs" dxfId="2111" priority="315" operator="equal">
      <formula>"DT"</formula>
    </cfRule>
    <cfRule type="cellIs" dxfId="2110" priority="316" operator="equal">
      <formula>"T"</formula>
    </cfRule>
    <cfRule type="cellIs" dxfId="2109" priority="317" operator="equal">
      <formula>"FOTS"</formula>
    </cfRule>
  </conditionalFormatting>
  <conditionalFormatting sqref="G34:R35">
    <cfRule type="cellIs" dxfId="2108" priority="205" operator="equal">
      <formula>"DISP"</formula>
    </cfRule>
  </conditionalFormatting>
  <conditionalFormatting sqref="G67:R75">
    <cfRule type="cellIs" dxfId="2107" priority="168" operator="equal">
      <formula>"DISP"</formula>
    </cfRule>
  </conditionalFormatting>
  <conditionalFormatting sqref="G34:V35">
    <cfRule type="cellIs" dxfId="2106" priority="189" operator="equal">
      <formula>"DC"</formula>
    </cfRule>
    <cfRule type="cellIs" dxfId="2105" priority="190" operator="equal">
      <formula>"DS"</formula>
    </cfRule>
    <cfRule type="cellIs" dxfId="2104" priority="191" operator="equal">
      <formula>"FE"</formula>
    </cfRule>
    <cfRule type="cellIs" dxfId="2103" priority="192" operator="equal">
      <formula>"FES"</formula>
    </cfRule>
    <cfRule type="cellIs" dxfId="2102" priority="193" operator="equal">
      <formula>"FED"</formula>
    </cfRule>
    <cfRule type="cellIs" dxfId="2101" priority="194" operator="equal">
      <formula>"FEF"</formula>
    </cfRule>
    <cfRule type="cellIs" dxfId="2100" priority="195" operator="equal">
      <formula>"B"</formula>
    </cfRule>
    <cfRule type="cellIs" dxfId="2099" priority="196" operator="equal">
      <formula>"F"</formula>
    </cfRule>
    <cfRule type="cellIs" dxfId="2098" priority="197" operator="equal">
      <formula>"L"</formula>
    </cfRule>
    <cfRule type="cellIs" dxfId="2097" priority="198" operator="equal">
      <formula>"SA"</formula>
    </cfRule>
    <cfRule type="cellIs" dxfId="2096" priority="199" operator="equal">
      <formula>"SE"</formula>
    </cfRule>
    <cfRule type="cellIs" dxfId="2095" priority="200" operator="equal">
      <formula>"TR"</formula>
    </cfRule>
    <cfRule type="cellIs" dxfId="2094" priority="201" operator="equal">
      <formula>"NT"</formula>
    </cfRule>
    <cfRule type="cellIs" dxfId="2093" priority="202" operator="equal">
      <formula>"DT"</formula>
    </cfRule>
    <cfRule type="cellIs" dxfId="2092" priority="203" operator="equal">
      <formula>"T"</formula>
    </cfRule>
    <cfRule type="cellIs" dxfId="2091" priority="204" operator="equal">
      <formula>"FOTS"</formula>
    </cfRule>
    <cfRule type="cellIs" dxfId="2090" priority="469" operator="equal">
      <formula>"FO"</formula>
    </cfRule>
  </conditionalFormatting>
  <conditionalFormatting sqref="H24:J28">
    <cfRule type="cellIs" dxfId="2089" priority="434" operator="equal">
      <formula>"DC"</formula>
    </cfRule>
    <cfRule type="cellIs" dxfId="2088" priority="435" operator="equal">
      <formula>"DS"</formula>
    </cfRule>
    <cfRule type="cellIs" dxfId="2087" priority="436" operator="equal">
      <formula>"FE"</formula>
    </cfRule>
    <cfRule type="cellIs" dxfId="2086" priority="437" operator="equal">
      <formula>"FES"</formula>
    </cfRule>
    <cfRule type="cellIs" dxfId="2085" priority="438" operator="equal">
      <formula>"FED"</formula>
    </cfRule>
    <cfRule type="cellIs" dxfId="2084" priority="439" operator="equal">
      <formula>"FEF"</formula>
    </cfRule>
    <cfRule type="cellIs" dxfId="2083" priority="440" operator="equal">
      <formula>"B"</formula>
    </cfRule>
    <cfRule type="cellIs" dxfId="2082" priority="441" operator="equal">
      <formula>"F"</formula>
    </cfRule>
    <cfRule type="cellIs" dxfId="2081" priority="442" operator="equal">
      <formula>"L"</formula>
    </cfRule>
    <cfRule type="cellIs" dxfId="2080" priority="443" operator="equal">
      <formula>"SA"</formula>
    </cfRule>
    <cfRule type="cellIs" dxfId="2079" priority="444" operator="equal">
      <formula>"SE"</formula>
    </cfRule>
    <cfRule type="cellIs" dxfId="2078" priority="445" operator="equal">
      <formula>"TR"</formula>
    </cfRule>
    <cfRule type="cellIs" dxfId="2077" priority="446" operator="equal">
      <formula>"NT"</formula>
    </cfRule>
    <cfRule type="cellIs" dxfId="2076" priority="447" operator="equal">
      <formula>"DT"</formula>
    </cfRule>
    <cfRule type="cellIs" dxfId="2075" priority="448" operator="equal">
      <formula>"T"</formula>
    </cfRule>
    <cfRule type="cellIs" dxfId="2074" priority="449" operator="equal">
      <formula>"FOTS"</formula>
    </cfRule>
  </conditionalFormatting>
  <conditionalFormatting sqref="H39:J40">
    <cfRule type="cellIs" dxfId="2073" priority="417" operator="equal">
      <formula>"DC"</formula>
    </cfRule>
    <cfRule type="cellIs" dxfId="2072" priority="418" operator="equal">
      <formula>"DS"</formula>
    </cfRule>
    <cfRule type="cellIs" dxfId="2071" priority="419" operator="equal">
      <formula>"FE"</formula>
    </cfRule>
    <cfRule type="cellIs" dxfId="2070" priority="420" operator="equal">
      <formula>"FES"</formula>
    </cfRule>
    <cfRule type="cellIs" dxfId="2069" priority="421" operator="equal">
      <formula>"FED"</formula>
    </cfRule>
    <cfRule type="cellIs" dxfId="2068" priority="422" operator="equal">
      <formula>"FEF"</formula>
    </cfRule>
    <cfRule type="cellIs" dxfId="2067" priority="423" operator="equal">
      <formula>"B"</formula>
    </cfRule>
    <cfRule type="cellIs" dxfId="2066" priority="424" operator="equal">
      <formula>"F"</formula>
    </cfRule>
    <cfRule type="cellIs" dxfId="2065" priority="425" operator="equal">
      <formula>"L"</formula>
    </cfRule>
    <cfRule type="cellIs" dxfId="2064" priority="426" operator="equal">
      <formula>"SA"</formula>
    </cfRule>
    <cfRule type="cellIs" dxfId="2063" priority="427" operator="equal">
      <formula>"SE"</formula>
    </cfRule>
    <cfRule type="cellIs" dxfId="2062" priority="428" operator="equal">
      <formula>"TR"</formula>
    </cfRule>
    <cfRule type="cellIs" dxfId="2061" priority="429" operator="equal">
      <formula>"NT"</formula>
    </cfRule>
    <cfRule type="cellIs" dxfId="2060" priority="430" operator="equal">
      <formula>"DT"</formula>
    </cfRule>
    <cfRule type="cellIs" dxfId="2059" priority="431" operator="equal">
      <formula>"T"</formula>
    </cfRule>
    <cfRule type="cellIs" dxfId="2058" priority="432" operator="equal">
      <formula>"FOTS"</formula>
    </cfRule>
  </conditionalFormatting>
  <conditionalFormatting sqref="H41:K43">
    <cfRule type="cellIs" dxfId="2057" priority="416" operator="equal">
      <formula>"DISP"</formula>
    </cfRule>
  </conditionalFormatting>
  <conditionalFormatting sqref="H41:L43">
    <cfRule type="cellIs" dxfId="2056" priority="373" operator="equal">
      <formula>"DC"</formula>
    </cfRule>
    <cfRule type="cellIs" dxfId="2055" priority="374" operator="equal">
      <formula>"DS"</formula>
    </cfRule>
    <cfRule type="cellIs" dxfId="2054" priority="375" operator="equal">
      <formula>"FE"</formula>
    </cfRule>
    <cfRule type="cellIs" dxfId="2053" priority="376" operator="equal">
      <formula>"FES"</formula>
    </cfRule>
    <cfRule type="cellIs" dxfId="2052" priority="377" operator="equal">
      <formula>"FED"</formula>
    </cfRule>
    <cfRule type="cellIs" dxfId="2051" priority="378" operator="equal">
      <formula>"FEF"</formula>
    </cfRule>
    <cfRule type="cellIs" dxfId="2050" priority="379" operator="equal">
      <formula>"B"</formula>
    </cfRule>
    <cfRule type="cellIs" dxfId="2049" priority="380" operator="equal">
      <formula>"F"</formula>
    </cfRule>
    <cfRule type="cellIs" dxfId="2048" priority="381" operator="equal">
      <formula>"L"</formula>
    </cfRule>
    <cfRule type="cellIs" dxfId="2047" priority="382" operator="equal">
      <formula>"SA"</formula>
    </cfRule>
    <cfRule type="cellIs" dxfId="2046" priority="383" operator="equal">
      <formula>"SE"</formula>
    </cfRule>
    <cfRule type="cellIs" dxfId="2045" priority="384" operator="equal">
      <formula>"TR"</formula>
    </cfRule>
    <cfRule type="cellIs" dxfId="2044" priority="385" operator="equal">
      <formula>"NT"</formula>
    </cfRule>
    <cfRule type="cellIs" dxfId="2043" priority="386" operator="equal">
      <formula>"DT"</formula>
    </cfRule>
    <cfRule type="cellIs" dxfId="2042" priority="387" operator="equal">
      <formula>"T"</formula>
    </cfRule>
    <cfRule type="cellIs" dxfId="2041" priority="388" operator="equal">
      <formula>"FOTS"</formula>
    </cfRule>
  </conditionalFormatting>
  <conditionalFormatting sqref="H23:R23">
    <cfRule type="cellIs" dxfId="2040" priority="286" operator="equal">
      <formula>"DC"</formula>
    </cfRule>
    <cfRule type="cellIs" dxfId="2039" priority="287" operator="equal">
      <formula>"DS"</formula>
    </cfRule>
    <cfRule type="cellIs" dxfId="2038" priority="288" operator="equal">
      <formula>"FE"</formula>
    </cfRule>
    <cfRule type="cellIs" dxfId="2037" priority="289" operator="equal">
      <formula>"FES"</formula>
    </cfRule>
    <cfRule type="cellIs" dxfId="2036" priority="290" operator="equal">
      <formula>"FED"</formula>
    </cfRule>
    <cfRule type="cellIs" dxfId="2035" priority="291" operator="equal">
      <formula>"FEF"</formula>
    </cfRule>
    <cfRule type="cellIs" dxfId="2034" priority="292" operator="equal">
      <formula>"B"</formula>
    </cfRule>
    <cfRule type="cellIs" dxfId="2033" priority="293" operator="equal">
      <formula>"F"</formula>
    </cfRule>
    <cfRule type="cellIs" dxfId="2032" priority="294" operator="equal">
      <formula>"L"</formula>
    </cfRule>
    <cfRule type="cellIs" dxfId="2031" priority="295" operator="equal">
      <formula>"SA"</formula>
    </cfRule>
    <cfRule type="cellIs" dxfId="2030" priority="296" operator="equal">
      <formula>"SE"</formula>
    </cfRule>
    <cfRule type="cellIs" dxfId="2029" priority="297" operator="equal">
      <formula>"TR"</formula>
    </cfRule>
    <cfRule type="cellIs" dxfId="2028" priority="298" operator="equal">
      <formula>"NT"</formula>
    </cfRule>
    <cfRule type="cellIs" dxfId="2027" priority="299" operator="equal">
      <formula>"DT"</formula>
    </cfRule>
    <cfRule type="cellIs" dxfId="2026" priority="300" operator="equal">
      <formula>"T"</formula>
    </cfRule>
    <cfRule type="cellIs" dxfId="2025" priority="301" operator="equal">
      <formula>"FOTS"</formula>
    </cfRule>
  </conditionalFormatting>
  <conditionalFormatting sqref="H25:R26">
    <cfRule type="cellIs" dxfId="2024" priority="270" operator="equal">
      <formula>"DC"</formula>
    </cfRule>
    <cfRule type="cellIs" dxfId="2023" priority="271" operator="equal">
      <formula>"DS"</formula>
    </cfRule>
    <cfRule type="cellIs" dxfId="2022" priority="272" operator="equal">
      <formula>"FE"</formula>
    </cfRule>
    <cfRule type="cellIs" dxfId="2021" priority="273" operator="equal">
      <formula>"FES"</formula>
    </cfRule>
    <cfRule type="cellIs" dxfId="2020" priority="274" operator="equal">
      <formula>"FED"</formula>
    </cfRule>
    <cfRule type="cellIs" dxfId="2019" priority="275" operator="equal">
      <formula>"FEF"</formula>
    </cfRule>
    <cfRule type="cellIs" dxfId="2018" priority="276" operator="equal">
      <formula>"B"</formula>
    </cfRule>
    <cfRule type="cellIs" dxfId="2017" priority="277" operator="equal">
      <formula>"F"</formula>
    </cfRule>
    <cfRule type="cellIs" dxfId="2016" priority="278" operator="equal">
      <formula>"L"</formula>
    </cfRule>
    <cfRule type="cellIs" dxfId="2015" priority="279" operator="equal">
      <formula>"SA"</formula>
    </cfRule>
    <cfRule type="cellIs" dxfId="2014" priority="280" operator="equal">
      <formula>"SE"</formula>
    </cfRule>
    <cfRule type="cellIs" dxfId="2013" priority="281" operator="equal">
      <formula>"TR"</formula>
    </cfRule>
    <cfRule type="cellIs" dxfId="2012" priority="282" operator="equal">
      <formula>"NT"</formula>
    </cfRule>
    <cfRule type="cellIs" dxfId="2011" priority="283" operator="equal">
      <formula>"DT"</formula>
    </cfRule>
    <cfRule type="cellIs" dxfId="2010" priority="284" operator="equal">
      <formula>"T"</formula>
    </cfRule>
    <cfRule type="cellIs" dxfId="2009" priority="285" operator="equal">
      <formula>"FOTS"</formula>
    </cfRule>
  </conditionalFormatting>
  <conditionalFormatting sqref="K39:O41 E39:F43">
    <cfRule type="cellIs" dxfId="2008" priority="414" operator="equal">
      <formula>"FO"</formula>
    </cfRule>
  </conditionalFormatting>
  <conditionalFormatting sqref="K39:O41">
    <cfRule type="cellIs" dxfId="2007" priority="712" operator="equal">
      <formula>"DC"</formula>
    </cfRule>
    <cfRule type="cellIs" dxfId="2006" priority="713" operator="equal">
      <formula>"DS"</formula>
    </cfRule>
    <cfRule type="cellIs" dxfId="2005" priority="714" operator="equal">
      <formula>"FE"</formula>
    </cfRule>
    <cfRule type="cellIs" dxfId="2004" priority="715" operator="equal">
      <formula>"FES"</formula>
    </cfRule>
    <cfRule type="cellIs" dxfId="2003" priority="716" operator="equal">
      <formula>"FED"</formula>
    </cfRule>
    <cfRule type="cellIs" dxfId="2002" priority="717" operator="equal">
      <formula>"FEF"</formula>
    </cfRule>
    <cfRule type="cellIs" dxfId="2001" priority="718" operator="equal">
      <formula>"B"</formula>
    </cfRule>
    <cfRule type="cellIs" dxfId="2000" priority="719" operator="equal">
      <formula>"F"</formula>
    </cfRule>
    <cfRule type="cellIs" dxfId="1999" priority="720" operator="equal">
      <formula>"L"</formula>
    </cfRule>
    <cfRule type="cellIs" dxfId="1998" priority="721" operator="equal">
      <formula>"SA"</formula>
    </cfRule>
    <cfRule type="cellIs" dxfId="1997" priority="722" operator="equal">
      <formula>"SE"</formula>
    </cfRule>
    <cfRule type="cellIs" dxfId="1996" priority="723" operator="equal">
      <formula>"TR"</formula>
    </cfRule>
    <cfRule type="cellIs" dxfId="1995" priority="724" operator="equal">
      <formula>"NT"</formula>
    </cfRule>
    <cfRule type="cellIs" dxfId="1994" priority="725" operator="equal">
      <formula>"DT"</formula>
    </cfRule>
    <cfRule type="cellIs" dxfId="1993" priority="726" operator="equal">
      <formula>"T"</formula>
    </cfRule>
    <cfRule type="cellIs" dxfId="1992" priority="727" operator="equal">
      <formula>"FOTS"</formula>
    </cfRule>
    <cfRule type="cellIs" dxfId="1991" priority="728" operator="equal">
      <formula>"DISP"</formula>
    </cfRule>
  </conditionalFormatting>
  <conditionalFormatting sqref="K67:P70">
    <cfRule type="cellIs" dxfId="1990" priority="629" operator="equal">
      <formula>"DC"</formula>
    </cfRule>
    <cfRule type="cellIs" dxfId="1989" priority="630" operator="equal">
      <formula>"DS"</formula>
    </cfRule>
    <cfRule type="cellIs" dxfId="1988" priority="631" operator="equal">
      <formula>"FE"</formula>
    </cfRule>
    <cfRule type="cellIs" dxfId="1987" priority="632" operator="equal">
      <formula>"FES"</formula>
    </cfRule>
    <cfRule type="cellIs" dxfId="1986" priority="633" operator="equal">
      <formula>"FED"</formula>
    </cfRule>
    <cfRule type="cellIs" dxfId="1985" priority="634" operator="equal">
      <formula>"FEF"</formula>
    </cfRule>
    <cfRule type="cellIs" dxfId="1984" priority="635" operator="equal">
      <formula>"B"</formula>
    </cfRule>
    <cfRule type="cellIs" dxfId="1983" priority="636" operator="equal">
      <formula>"F"</formula>
    </cfRule>
    <cfRule type="cellIs" dxfId="1982" priority="637" operator="equal">
      <formula>"L"</formula>
    </cfRule>
    <cfRule type="cellIs" dxfId="1981" priority="638" operator="equal">
      <formula>"SA"</formula>
    </cfRule>
    <cfRule type="cellIs" dxfId="1980" priority="639" operator="equal">
      <formula>"SE"</formula>
    </cfRule>
    <cfRule type="cellIs" dxfId="1979" priority="640" operator="equal">
      <formula>"TR"</formula>
    </cfRule>
    <cfRule type="cellIs" dxfId="1978" priority="641" operator="equal">
      <formula>"NT"</formula>
    </cfRule>
    <cfRule type="cellIs" dxfId="1977" priority="642" operator="equal">
      <formula>"DT"</formula>
    </cfRule>
    <cfRule type="cellIs" dxfId="1976" priority="643" operator="equal">
      <formula>"T"</formula>
    </cfRule>
    <cfRule type="cellIs" dxfId="1975" priority="644" operator="equal">
      <formula>"FOTS"</formula>
    </cfRule>
  </conditionalFormatting>
  <conditionalFormatting sqref="K24:R28">
    <cfRule type="cellIs" dxfId="1974" priority="206" operator="equal">
      <formula>"DC"</formula>
    </cfRule>
    <cfRule type="cellIs" dxfId="1973" priority="207" operator="equal">
      <formula>"DS"</formula>
    </cfRule>
    <cfRule type="cellIs" dxfId="1972" priority="208" operator="equal">
      <formula>"FE"</formula>
    </cfRule>
    <cfRule type="cellIs" dxfId="1971" priority="209" operator="equal">
      <formula>"FES"</formula>
    </cfRule>
    <cfRule type="cellIs" dxfId="1970" priority="210" operator="equal">
      <formula>"FED"</formula>
    </cfRule>
    <cfRule type="cellIs" dxfId="1969" priority="211" operator="equal">
      <formula>"FEF"</formula>
    </cfRule>
    <cfRule type="cellIs" dxfId="1968" priority="212" operator="equal">
      <formula>"B"</formula>
    </cfRule>
    <cfRule type="cellIs" dxfId="1967" priority="213" operator="equal">
      <formula>"F"</formula>
    </cfRule>
    <cfRule type="cellIs" dxfId="1966" priority="214" operator="equal">
      <formula>"L"</formula>
    </cfRule>
    <cfRule type="cellIs" dxfId="1965" priority="215" operator="equal">
      <formula>"SA"</formula>
    </cfRule>
    <cfRule type="cellIs" dxfId="1964" priority="216" operator="equal">
      <formula>"SE"</formula>
    </cfRule>
    <cfRule type="cellIs" dxfId="1963" priority="217" operator="equal">
      <formula>"TR"</formula>
    </cfRule>
    <cfRule type="cellIs" dxfId="1962" priority="218" operator="equal">
      <formula>"NT"</formula>
    </cfRule>
    <cfRule type="cellIs" dxfId="1961" priority="219" operator="equal">
      <formula>"DT"</formula>
    </cfRule>
    <cfRule type="cellIs" dxfId="1960" priority="220" operator="equal">
      <formula>"T"</formula>
    </cfRule>
    <cfRule type="cellIs" dxfId="1959" priority="221" operator="equal">
      <formula>"FOTS"</formula>
    </cfRule>
  </conditionalFormatting>
  <conditionalFormatting sqref="K70:R75">
    <cfRule type="cellIs" dxfId="1958" priority="101" operator="equal">
      <formula>"DC"</formula>
    </cfRule>
    <cfRule type="cellIs" dxfId="1957" priority="102" operator="equal">
      <formula>"DS"</formula>
    </cfRule>
    <cfRule type="cellIs" dxfId="1956" priority="103" operator="equal">
      <formula>"FE"</formula>
    </cfRule>
    <cfRule type="cellIs" dxfId="1955" priority="104" operator="equal">
      <formula>"FES"</formula>
    </cfRule>
    <cfRule type="cellIs" dxfId="1954" priority="105" operator="equal">
      <formula>"FED"</formula>
    </cfRule>
    <cfRule type="cellIs" dxfId="1953" priority="106" operator="equal">
      <formula>"FEF"</formula>
    </cfRule>
    <cfRule type="cellIs" dxfId="1952" priority="107" operator="equal">
      <formula>"B"</formula>
    </cfRule>
    <cfRule type="cellIs" dxfId="1951" priority="108" operator="equal">
      <formula>"F"</formula>
    </cfRule>
    <cfRule type="cellIs" dxfId="1950" priority="109" operator="equal">
      <formula>"L"</formula>
    </cfRule>
    <cfRule type="cellIs" dxfId="1949" priority="110" operator="equal">
      <formula>"SA"</formula>
    </cfRule>
    <cfRule type="cellIs" dxfId="1948" priority="111" operator="equal">
      <formula>"SE"</formula>
    </cfRule>
    <cfRule type="cellIs" dxfId="1947" priority="112" operator="equal">
      <formula>"TR"</formula>
    </cfRule>
    <cfRule type="cellIs" dxfId="1946" priority="113" operator="equal">
      <formula>"NT"</formula>
    </cfRule>
    <cfRule type="cellIs" dxfId="1945" priority="114" operator="equal">
      <formula>"DT"</formula>
    </cfRule>
    <cfRule type="cellIs" dxfId="1944" priority="115" operator="equal">
      <formula>"T"</formula>
    </cfRule>
    <cfRule type="cellIs" dxfId="1943" priority="116" operator="equal">
      <formula>"FOTS"</formula>
    </cfRule>
  </conditionalFormatting>
  <conditionalFormatting sqref="M41:O43">
    <cfRule type="cellIs" dxfId="1942" priority="357" operator="equal">
      <formula>"DISP"</formula>
    </cfRule>
  </conditionalFormatting>
  <conditionalFormatting sqref="P50">
    <cfRule type="cellIs" dxfId="1941" priority="690" operator="equal">
      <formula>"NT"</formula>
    </cfRule>
    <cfRule type="cellIs" dxfId="1940" priority="691" operator="equal">
      <formula>"DT"</formula>
    </cfRule>
    <cfRule type="cellIs" dxfId="1939" priority="692" operator="equal">
      <formula>"T"</formula>
    </cfRule>
    <cfRule type="cellIs" dxfId="1938" priority="693" operator="equal">
      <formula>"FOTS"</formula>
    </cfRule>
    <cfRule type="cellIs" dxfId="1937" priority="694" operator="equal">
      <formula>"DISP"</formula>
    </cfRule>
  </conditionalFormatting>
  <conditionalFormatting sqref="P50">
    <cfRule type="cellIs" dxfId="1936" priority="784" operator="equal">
      <formula>"DC"</formula>
    </cfRule>
    <cfRule type="cellIs" dxfId="1935" priority="785" operator="equal">
      <formula>"DS"</formula>
    </cfRule>
    <cfRule type="cellIs" dxfId="1934" priority="786" operator="equal">
      <formula>"FE"</formula>
    </cfRule>
    <cfRule type="cellIs" dxfId="1933" priority="787" operator="equal">
      <formula>"FES"</formula>
    </cfRule>
    <cfRule type="cellIs" dxfId="1932" priority="788" operator="equal">
      <formula>"FED"</formula>
    </cfRule>
    <cfRule type="cellIs" dxfId="1931" priority="789" operator="equal">
      <formula>"FEF"</formula>
    </cfRule>
    <cfRule type="cellIs" dxfId="1930" priority="790" operator="equal">
      <formula>"B"</formula>
    </cfRule>
    <cfRule type="cellIs" dxfId="1929" priority="791" operator="equal">
      <formula>"F"</formula>
    </cfRule>
    <cfRule type="cellIs" dxfId="1928" priority="792" operator="equal">
      <formula>"L"</formula>
    </cfRule>
    <cfRule type="cellIs" dxfId="1927" priority="793" operator="equal">
      <formula>"SA"</formula>
    </cfRule>
    <cfRule type="cellIs" dxfId="1926" priority="794" operator="equal">
      <formula>"SE"</formula>
    </cfRule>
  </conditionalFormatting>
  <conditionalFormatting sqref="P37:R43">
    <cfRule type="cellIs" dxfId="1925" priority="17" operator="equal">
      <formula>"DC"</formula>
    </cfRule>
    <cfRule type="cellIs" dxfId="1924" priority="18" operator="equal">
      <formula>"DS"</formula>
    </cfRule>
    <cfRule type="cellIs" dxfId="1923" priority="19" operator="equal">
      <formula>"FE"</formula>
    </cfRule>
    <cfRule type="cellIs" dxfId="1922" priority="20" operator="equal">
      <formula>"FES"</formula>
    </cfRule>
    <cfRule type="cellIs" dxfId="1921" priority="21" operator="equal">
      <formula>"FED"</formula>
    </cfRule>
    <cfRule type="cellIs" dxfId="1920" priority="22" operator="equal">
      <formula>"FEF"</formula>
    </cfRule>
    <cfRule type="cellIs" dxfId="1919" priority="23" operator="equal">
      <formula>"B"</formula>
    </cfRule>
    <cfRule type="cellIs" dxfId="1918" priority="24" operator="equal">
      <formula>"F"</formula>
    </cfRule>
    <cfRule type="cellIs" dxfId="1917" priority="25" operator="equal">
      <formula>"L"</formula>
    </cfRule>
    <cfRule type="cellIs" dxfId="1916" priority="26" operator="equal">
      <formula>"SA"</formula>
    </cfRule>
    <cfRule type="cellIs" dxfId="1915" priority="27" operator="equal">
      <formula>"SE"</formula>
    </cfRule>
    <cfRule type="cellIs" dxfId="1914" priority="28" operator="equal">
      <formula>"TR"</formula>
    </cfRule>
    <cfRule type="cellIs" dxfId="1913" priority="29" operator="equal">
      <formula>"NT"</formula>
    </cfRule>
    <cfRule type="cellIs" dxfId="1912" priority="30" operator="equal">
      <formula>"DT"</formula>
    </cfRule>
    <cfRule type="cellIs" dxfId="1911" priority="31" operator="equal">
      <formula>"T"</formula>
    </cfRule>
    <cfRule type="cellIs" dxfId="1910" priority="32" operator="equal">
      <formula>"FOTS"</formula>
    </cfRule>
    <cfRule type="cellIs" dxfId="1909" priority="33" operator="equal">
      <formula>"DISP"</formula>
    </cfRule>
  </conditionalFormatting>
  <conditionalFormatting sqref="P56:R56">
    <cfRule type="cellIs" dxfId="1908" priority="170" operator="equal">
      <formula>"B"</formula>
    </cfRule>
    <cfRule type="cellIs" dxfId="1907" priority="171" operator="equal">
      <formula>"TR"</formula>
    </cfRule>
    <cfRule type="cellIs" dxfId="1906" priority="320" operator="equal">
      <formula>"DISP"</formula>
    </cfRule>
    <cfRule type="cellIs" dxfId="1905" priority="321" operator="equal">
      <formula>"FO"</formula>
    </cfRule>
  </conditionalFormatting>
  <conditionalFormatting sqref="P37:V43">
    <cfRule type="cellIs" dxfId="1904" priority="319" operator="equal">
      <formula>"FO"</formula>
    </cfRule>
  </conditionalFormatting>
  <conditionalFormatting sqref="Q70:R70">
    <cfRule type="cellIs" dxfId="1903" priority="152" operator="equal">
      <formula>"DC"</formula>
    </cfRule>
    <cfRule type="cellIs" dxfId="1902" priority="153" operator="equal">
      <formula>"DS"</formula>
    </cfRule>
    <cfRule type="cellIs" dxfId="1901" priority="154" operator="equal">
      <formula>"FE"</formula>
    </cfRule>
    <cfRule type="cellIs" dxfId="1900" priority="155" operator="equal">
      <formula>"FES"</formula>
    </cfRule>
    <cfRule type="cellIs" dxfId="1899" priority="156" operator="equal">
      <formula>"FED"</formula>
    </cfRule>
    <cfRule type="cellIs" dxfId="1898" priority="157" operator="equal">
      <formula>"FEF"</formula>
    </cfRule>
    <cfRule type="cellIs" dxfId="1897" priority="158" operator="equal">
      <formula>"B"</formula>
    </cfRule>
    <cfRule type="cellIs" dxfId="1896" priority="159" operator="equal">
      <formula>"F"</formula>
    </cfRule>
    <cfRule type="cellIs" dxfId="1895" priority="160" operator="equal">
      <formula>"L"</formula>
    </cfRule>
    <cfRule type="cellIs" dxfId="1894" priority="161" operator="equal">
      <formula>"SA"</formula>
    </cfRule>
    <cfRule type="cellIs" dxfId="1893" priority="162" operator="equal">
      <formula>"SE"</formula>
    </cfRule>
    <cfRule type="cellIs" dxfId="1892" priority="163" operator="equal">
      <formula>"TR"</formula>
    </cfRule>
    <cfRule type="cellIs" dxfId="1891" priority="164" operator="equal">
      <formula>"NT"</formula>
    </cfRule>
    <cfRule type="cellIs" dxfId="1890" priority="165" operator="equal">
      <formula>"DT"</formula>
    </cfRule>
    <cfRule type="cellIs" dxfId="1889" priority="166" operator="equal">
      <formula>"T"</formula>
    </cfRule>
    <cfRule type="cellIs" dxfId="1888" priority="167" operator="equal">
      <formula>"FOTS"</formula>
    </cfRule>
  </conditionalFormatting>
  <conditionalFormatting sqref="S71:T72">
    <cfRule type="cellIs" dxfId="1887" priority="2137" operator="equal">
      <formula>"DISP"</formula>
    </cfRule>
  </conditionalFormatting>
  <conditionalFormatting sqref="S17:V18">
    <cfRule type="cellIs" dxfId="1886" priority="2303" operator="equal">
      <formula>"DC"</formula>
    </cfRule>
    <cfRule type="cellIs" dxfId="1885" priority="2304" operator="equal">
      <formula>"DS"</formula>
    </cfRule>
    <cfRule type="cellIs" dxfId="1884" priority="2305" operator="equal">
      <formula>"FE"</formula>
    </cfRule>
    <cfRule type="cellIs" dxfId="1883" priority="2306" operator="equal">
      <formula>"FES"</formula>
    </cfRule>
    <cfRule type="cellIs" dxfId="1882" priority="2307" operator="equal">
      <formula>"FED"</formula>
    </cfRule>
    <cfRule type="cellIs" dxfId="1881" priority="2308" operator="equal">
      <formula>"FEF"</formula>
    </cfRule>
    <cfRule type="cellIs" dxfId="1880" priority="2309" operator="equal">
      <formula>"B"</formula>
    </cfRule>
    <cfRule type="cellIs" dxfId="1879" priority="2310" operator="equal">
      <formula>"F"</formula>
    </cfRule>
    <cfRule type="cellIs" dxfId="1878" priority="2311" operator="equal">
      <formula>"L"</formula>
    </cfRule>
    <cfRule type="cellIs" dxfId="1877" priority="2312" operator="equal">
      <formula>"SA"</formula>
    </cfRule>
    <cfRule type="cellIs" dxfId="1876" priority="2313" operator="equal">
      <formula>"SE"</formula>
    </cfRule>
    <cfRule type="cellIs" dxfId="1875" priority="2314" operator="equal">
      <formula>"TR"</formula>
    </cfRule>
    <cfRule type="cellIs" dxfId="1874" priority="2315" operator="equal">
      <formula>"NT"</formula>
    </cfRule>
    <cfRule type="cellIs" dxfId="1873" priority="2316" operator="equal">
      <formula>"DT"</formula>
    </cfRule>
    <cfRule type="cellIs" dxfId="1872" priority="2317" operator="equal">
      <formula>"T"</formula>
    </cfRule>
    <cfRule type="cellIs" dxfId="1871" priority="2318" operator="equal">
      <formula>"FOTS"</formula>
    </cfRule>
  </conditionalFormatting>
  <conditionalFormatting sqref="S22:V28">
    <cfRule type="cellIs" dxfId="1870" priority="2116" operator="equal">
      <formula>"DC"</formula>
    </cfRule>
    <cfRule type="cellIs" dxfId="1869" priority="2117" operator="equal">
      <formula>"DS"</formula>
    </cfRule>
    <cfRule type="cellIs" dxfId="1868" priority="2118" operator="equal">
      <formula>"FE"</formula>
    </cfRule>
    <cfRule type="cellIs" dxfId="1867" priority="2119" operator="equal">
      <formula>"FES"</formula>
    </cfRule>
    <cfRule type="cellIs" dxfId="1866" priority="2120" operator="equal">
      <formula>"FED"</formula>
    </cfRule>
    <cfRule type="cellIs" dxfId="1865" priority="2121" operator="equal">
      <formula>"FEF"</formula>
    </cfRule>
    <cfRule type="cellIs" dxfId="1864" priority="2122" operator="equal">
      <formula>"B"</formula>
    </cfRule>
    <cfRule type="cellIs" dxfId="1863" priority="2123" operator="equal">
      <formula>"F"</formula>
    </cfRule>
    <cfRule type="cellIs" dxfId="1862" priority="2124" operator="equal">
      <formula>"L"</formula>
    </cfRule>
    <cfRule type="cellIs" dxfId="1861" priority="2125" operator="equal">
      <formula>"SA"</formula>
    </cfRule>
    <cfRule type="cellIs" dxfId="1860" priority="2126" operator="equal">
      <formula>"SE"</formula>
    </cfRule>
    <cfRule type="cellIs" dxfId="1859" priority="2127" operator="equal">
      <formula>"TR"</formula>
    </cfRule>
    <cfRule type="cellIs" dxfId="1858" priority="2128" operator="equal">
      <formula>"NT"</formula>
    </cfRule>
    <cfRule type="cellIs" dxfId="1857" priority="2129" operator="equal">
      <formula>"DT"</formula>
    </cfRule>
    <cfRule type="cellIs" dxfId="1856" priority="2130" operator="equal">
      <formula>"T"</formula>
    </cfRule>
    <cfRule type="cellIs" dxfId="1855" priority="2131" operator="equal">
      <formula>"FOTS"</formula>
    </cfRule>
    <cfRule type="cellIs" dxfId="1854" priority="2132" operator="equal">
      <formula>"DISP"</formula>
    </cfRule>
    <cfRule type="cellIs" dxfId="1853" priority="2133" operator="equal">
      <formula>"FO"</formula>
    </cfRule>
  </conditionalFormatting>
  <conditionalFormatting sqref="S39:V42">
    <cfRule type="cellIs" dxfId="1852" priority="2009" operator="equal">
      <formula>"DC"</formula>
    </cfRule>
    <cfRule type="cellIs" dxfId="1851" priority="2010" operator="equal">
      <formula>"DS"</formula>
    </cfRule>
    <cfRule type="cellIs" dxfId="1850" priority="2011" operator="equal">
      <formula>"FE"</formula>
    </cfRule>
    <cfRule type="cellIs" dxfId="1849" priority="2012" operator="equal">
      <formula>"FES"</formula>
    </cfRule>
    <cfRule type="cellIs" dxfId="1848" priority="2013" operator="equal">
      <formula>"FED"</formula>
    </cfRule>
    <cfRule type="cellIs" dxfId="1847" priority="2014" operator="equal">
      <formula>"FEF"</formula>
    </cfRule>
    <cfRule type="cellIs" dxfId="1846" priority="2015" operator="equal">
      <formula>"B"</formula>
    </cfRule>
    <cfRule type="cellIs" dxfId="1845" priority="2016" operator="equal">
      <formula>"F"</formula>
    </cfRule>
    <cfRule type="cellIs" dxfId="1844" priority="2017" operator="equal">
      <formula>"L"</formula>
    </cfRule>
    <cfRule type="cellIs" dxfId="1843" priority="2018" operator="equal">
      <formula>"SA"</formula>
    </cfRule>
    <cfRule type="cellIs" dxfId="1842" priority="2019" operator="equal">
      <formula>"SE"</formula>
    </cfRule>
    <cfRule type="cellIs" dxfId="1841" priority="2020" operator="equal">
      <formula>"TR"</formula>
    </cfRule>
    <cfRule type="cellIs" dxfId="1840" priority="2021" operator="equal">
      <formula>"NT"</formula>
    </cfRule>
    <cfRule type="cellIs" dxfId="1839" priority="2022" operator="equal">
      <formula>"DT"</formula>
    </cfRule>
    <cfRule type="cellIs" dxfId="1838" priority="2023" operator="equal">
      <formula>"T"</formula>
    </cfRule>
    <cfRule type="cellIs" dxfId="1837" priority="2024" operator="equal">
      <formula>"FOTS"</formula>
    </cfRule>
    <cfRule type="cellIs" dxfId="1836" priority="2025" operator="equal">
      <formula>"DISP"</formula>
    </cfRule>
  </conditionalFormatting>
  <conditionalFormatting sqref="S69:V69">
    <cfRule type="cellIs" dxfId="1835" priority="2114" operator="equal">
      <formula>"FO"</formula>
    </cfRule>
  </conditionalFormatting>
  <conditionalFormatting sqref="S69:V70">
    <cfRule type="cellIs" dxfId="1834" priority="2113" operator="equal">
      <formula>"DISP"</formula>
    </cfRule>
  </conditionalFormatting>
  <conditionalFormatting sqref="S33:Y35">
    <cfRule type="cellIs" dxfId="1833" priority="1988" operator="equal">
      <formula>"DISP"</formula>
    </cfRule>
  </conditionalFormatting>
  <conditionalFormatting sqref="S38:Y43">
    <cfRule type="cellIs" dxfId="1832" priority="1987" operator="equal">
      <formula>"DISP"</formula>
    </cfRule>
  </conditionalFormatting>
  <conditionalFormatting sqref="S47:Z50">
    <cfRule type="cellIs" dxfId="1831" priority="1857" operator="equal">
      <formula>"DISP"</formula>
    </cfRule>
  </conditionalFormatting>
  <conditionalFormatting sqref="S67:Z72">
    <cfRule type="cellIs" dxfId="1830" priority="1919" operator="equal">
      <formula>"DC"</formula>
    </cfRule>
    <cfRule type="cellIs" dxfId="1829" priority="1920" operator="equal">
      <formula>"DS"</formula>
    </cfRule>
    <cfRule type="cellIs" dxfId="1828" priority="1921" operator="equal">
      <formula>"FE"</formula>
    </cfRule>
    <cfRule type="cellIs" dxfId="1827" priority="1922" operator="equal">
      <formula>"FES"</formula>
    </cfRule>
    <cfRule type="cellIs" dxfId="1826" priority="1923" operator="equal">
      <formula>"FED"</formula>
    </cfRule>
    <cfRule type="cellIs" dxfId="1825" priority="1924" operator="equal">
      <formula>"FEF"</formula>
    </cfRule>
    <cfRule type="cellIs" dxfId="1824" priority="1925" operator="equal">
      <formula>"B"</formula>
    </cfRule>
    <cfRule type="cellIs" dxfId="1823" priority="1926" operator="equal">
      <formula>"F"</formula>
    </cfRule>
    <cfRule type="cellIs" dxfId="1822" priority="1927" operator="equal">
      <formula>"L"</formula>
    </cfRule>
    <cfRule type="cellIs" dxfId="1821" priority="1928" operator="equal">
      <formula>"SA"</formula>
    </cfRule>
    <cfRule type="cellIs" dxfId="1820" priority="1929" operator="equal">
      <formula>"SE"</formula>
    </cfRule>
    <cfRule type="cellIs" dxfId="1819" priority="1930" operator="equal">
      <formula>"TR"</formula>
    </cfRule>
    <cfRule type="cellIs" dxfId="1818" priority="1931" operator="equal">
      <formula>"NT"</formula>
    </cfRule>
    <cfRule type="cellIs" dxfId="1817" priority="1932" operator="equal">
      <formula>"DT"</formula>
    </cfRule>
    <cfRule type="cellIs" dxfId="1816" priority="1933" operator="equal">
      <formula>"T"</formula>
    </cfRule>
    <cfRule type="cellIs" dxfId="1815" priority="1934" operator="equal">
      <formula>"FOTS"</formula>
    </cfRule>
  </conditionalFormatting>
  <conditionalFormatting sqref="S73:AE74">
    <cfRule type="cellIs" dxfId="1814" priority="2058" operator="equal">
      <formula>"DISP"</formula>
    </cfRule>
  </conditionalFormatting>
  <conditionalFormatting sqref="S73:AE75">
    <cfRule type="cellIs" dxfId="1813" priority="2042" operator="equal">
      <formula>"DC"</formula>
    </cfRule>
    <cfRule type="cellIs" dxfId="1812" priority="2043" operator="equal">
      <formula>"DS"</formula>
    </cfRule>
    <cfRule type="cellIs" dxfId="1811" priority="2044" operator="equal">
      <formula>"FE"</formula>
    </cfRule>
    <cfRule type="cellIs" dxfId="1810" priority="2045" operator="equal">
      <formula>"FES"</formula>
    </cfRule>
    <cfRule type="cellIs" dxfId="1809" priority="2046" operator="equal">
      <formula>"FED"</formula>
    </cfRule>
    <cfRule type="cellIs" dxfId="1808" priority="2047" operator="equal">
      <formula>"FEF"</formula>
    </cfRule>
    <cfRule type="cellIs" dxfId="1807" priority="2048" operator="equal">
      <formula>"B"</formula>
    </cfRule>
    <cfRule type="cellIs" dxfId="1806" priority="2049" operator="equal">
      <formula>"F"</formula>
    </cfRule>
    <cfRule type="cellIs" dxfId="1805" priority="2050" operator="equal">
      <formula>"L"</formula>
    </cfRule>
    <cfRule type="cellIs" dxfId="1804" priority="2051" operator="equal">
      <formula>"SA"</formula>
    </cfRule>
    <cfRule type="cellIs" dxfId="1803" priority="2052" operator="equal">
      <formula>"SE"</formula>
    </cfRule>
    <cfRule type="cellIs" dxfId="1802" priority="2053" operator="equal">
      <formula>"TR"</formula>
    </cfRule>
    <cfRule type="cellIs" dxfId="1801" priority="2054" operator="equal">
      <formula>"NT"</formula>
    </cfRule>
    <cfRule type="cellIs" dxfId="1800" priority="2055" operator="equal">
      <formula>"DT"</formula>
    </cfRule>
    <cfRule type="cellIs" dxfId="1799" priority="2056" operator="equal">
      <formula>"T"</formula>
    </cfRule>
    <cfRule type="cellIs" dxfId="1798" priority="2057" operator="equal">
      <formula>"FOTS"</formula>
    </cfRule>
  </conditionalFormatting>
  <conditionalFormatting sqref="S30:AG31">
    <cfRule type="cellIs" dxfId="1797" priority="2263" operator="equal">
      <formula>"DISP"</formula>
    </cfRule>
  </conditionalFormatting>
  <conditionalFormatting sqref="S32:AG32">
    <cfRule type="cellIs" dxfId="1796" priority="2216" operator="equal">
      <formula>"DISP"</formula>
    </cfRule>
  </conditionalFormatting>
  <conditionalFormatting sqref="S41:AG43">
    <cfRule type="cellIs" dxfId="1795" priority="2007" operator="equal">
      <formula>"DISP"</formula>
    </cfRule>
    <cfRule type="cellIs" dxfId="1794" priority="2008" operator="equal">
      <formula>"FO"</formula>
    </cfRule>
  </conditionalFormatting>
  <conditionalFormatting sqref="S53:AG58">
    <cfRule type="cellIs" dxfId="1793" priority="2241" operator="equal">
      <formula>"DISP"</formula>
    </cfRule>
  </conditionalFormatting>
  <conditionalFormatting sqref="S75:AG75">
    <cfRule type="cellIs" dxfId="1792" priority="2220" operator="equal">
      <formula>"DISP"</formula>
    </cfRule>
  </conditionalFormatting>
  <conditionalFormatting sqref="T56:Y58">
    <cfRule type="cellIs" dxfId="1791" priority="1954" operator="equal">
      <formula>"DC"</formula>
    </cfRule>
    <cfRule type="cellIs" dxfId="1790" priority="1955" operator="equal">
      <formula>"DS"</formula>
    </cfRule>
    <cfRule type="cellIs" dxfId="1789" priority="1956" operator="equal">
      <formula>"FE"</formula>
    </cfRule>
    <cfRule type="cellIs" dxfId="1788" priority="1957" operator="equal">
      <formula>"FES"</formula>
    </cfRule>
    <cfRule type="cellIs" dxfId="1787" priority="1958" operator="equal">
      <formula>"FED"</formula>
    </cfRule>
    <cfRule type="cellIs" dxfId="1786" priority="1959" operator="equal">
      <formula>"FEF"</formula>
    </cfRule>
    <cfRule type="cellIs" dxfId="1785" priority="1960" operator="equal">
      <formula>"B"</formula>
    </cfRule>
    <cfRule type="cellIs" dxfId="1784" priority="1961" operator="equal">
      <formula>"F"</formula>
    </cfRule>
    <cfRule type="cellIs" dxfId="1783" priority="1962" operator="equal">
      <formula>"L"</formula>
    </cfRule>
    <cfRule type="cellIs" dxfId="1782" priority="1963" operator="equal">
      <formula>"SA"</formula>
    </cfRule>
    <cfRule type="cellIs" dxfId="1781" priority="1964" operator="equal">
      <formula>"SE"</formula>
    </cfRule>
    <cfRule type="cellIs" dxfId="1780" priority="1965" operator="equal">
      <formula>"TR"</formula>
    </cfRule>
    <cfRule type="cellIs" dxfId="1779" priority="1966" operator="equal">
      <formula>"NT"</formula>
    </cfRule>
    <cfRule type="cellIs" dxfId="1778" priority="1967" operator="equal">
      <formula>"DT"</formula>
    </cfRule>
    <cfRule type="cellIs" dxfId="1777" priority="1968" operator="equal">
      <formula>"T"</formula>
    </cfRule>
    <cfRule type="cellIs" dxfId="1776" priority="1969" operator="equal">
      <formula>"FOTS"</formula>
    </cfRule>
    <cfRule type="cellIs" dxfId="1775" priority="1970" operator="equal">
      <formula>"FO"</formula>
    </cfRule>
  </conditionalFormatting>
  <conditionalFormatting sqref="U70:Y72">
    <cfRule type="cellIs" dxfId="1774" priority="1953" operator="equal">
      <formula>"DISP"</formula>
    </cfRule>
  </conditionalFormatting>
  <conditionalFormatting sqref="W24:Y28 AA24:AE28">
    <cfRule type="cellIs" dxfId="1773" priority="2218" operator="equal">
      <formula>"FO"</formula>
    </cfRule>
  </conditionalFormatting>
  <conditionalFormatting sqref="W24:Y28">
    <cfRule type="cellIs" dxfId="1772" priority="2217" operator="equal">
      <formula>"DISP"</formula>
    </cfRule>
  </conditionalFormatting>
  <conditionalFormatting sqref="W39:Y43 AA39:AE43">
    <cfRule type="cellIs" dxfId="1771" priority="1951" operator="equal">
      <formula>"FO"</formula>
    </cfRule>
  </conditionalFormatting>
  <conditionalFormatting sqref="W22:AE28">
    <cfRule type="cellIs" dxfId="1770" priority="1901" operator="equal">
      <formula>"DC"</formula>
    </cfRule>
    <cfRule type="cellIs" dxfId="1769" priority="1902" operator="equal">
      <formula>"DS"</formula>
    </cfRule>
    <cfRule type="cellIs" dxfId="1768" priority="1903" operator="equal">
      <formula>"FE"</formula>
    </cfRule>
    <cfRule type="cellIs" dxfId="1767" priority="1904" operator="equal">
      <formula>"FES"</formula>
    </cfRule>
    <cfRule type="cellIs" dxfId="1766" priority="1905" operator="equal">
      <formula>"FED"</formula>
    </cfRule>
    <cfRule type="cellIs" dxfId="1765" priority="1906" operator="equal">
      <formula>"FEF"</formula>
    </cfRule>
    <cfRule type="cellIs" dxfId="1764" priority="1907" operator="equal">
      <formula>"B"</formula>
    </cfRule>
    <cfRule type="cellIs" dxfId="1763" priority="1908" operator="equal">
      <formula>"F"</formula>
    </cfRule>
    <cfRule type="cellIs" dxfId="1762" priority="1909" operator="equal">
      <formula>"L"</formula>
    </cfRule>
    <cfRule type="cellIs" dxfId="1761" priority="1910" operator="equal">
      <formula>"SA"</formula>
    </cfRule>
    <cfRule type="cellIs" dxfId="1760" priority="1911" operator="equal">
      <formula>"SE"</formula>
    </cfRule>
    <cfRule type="cellIs" dxfId="1759" priority="1912" operator="equal">
      <formula>"TR"</formula>
    </cfRule>
    <cfRule type="cellIs" dxfId="1758" priority="1913" operator="equal">
      <formula>"NT"</formula>
    </cfRule>
    <cfRule type="cellIs" dxfId="1757" priority="1914" operator="equal">
      <formula>"DT"</formula>
    </cfRule>
    <cfRule type="cellIs" dxfId="1756" priority="1915" operator="equal">
      <formula>"T"</formula>
    </cfRule>
    <cfRule type="cellIs" dxfId="1755" priority="1916" operator="equal">
      <formula>"FOTS"</formula>
    </cfRule>
    <cfRule type="cellIs" dxfId="1754" priority="1917" operator="equal">
      <formula>"FO"</formula>
    </cfRule>
  </conditionalFormatting>
  <conditionalFormatting sqref="W22:AE28">
    <cfRule type="cellIs" dxfId="1753" priority="1900" operator="equal">
      <formula>"DISP"</formula>
    </cfRule>
  </conditionalFormatting>
  <conditionalFormatting sqref="W32:AE32">
    <cfRule type="cellIs" dxfId="1752" priority="1883" operator="equal">
      <formula>"DC"</formula>
    </cfRule>
    <cfRule type="cellIs" dxfId="1751" priority="1884" operator="equal">
      <formula>"DS"</formula>
    </cfRule>
    <cfRule type="cellIs" dxfId="1750" priority="1885" operator="equal">
      <formula>"FE"</formula>
    </cfRule>
    <cfRule type="cellIs" dxfId="1749" priority="1886" operator="equal">
      <formula>"FES"</formula>
    </cfRule>
    <cfRule type="cellIs" dxfId="1748" priority="1887" operator="equal">
      <formula>"FED"</formula>
    </cfRule>
    <cfRule type="cellIs" dxfId="1747" priority="1888" operator="equal">
      <formula>"FEF"</formula>
    </cfRule>
    <cfRule type="cellIs" dxfId="1746" priority="1889" operator="equal">
      <formula>"B"</formula>
    </cfRule>
    <cfRule type="cellIs" dxfId="1745" priority="1890" operator="equal">
      <formula>"F"</formula>
    </cfRule>
    <cfRule type="cellIs" dxfId="1744" priority="1891" operator="equal">
      <formula>"L"</formula>
    </cfRule>
    <cfRule type="cellIs" dxfId="1743" priority="1892" operator="equal">
      <formula>"SA"</formula>
    </cfRule>
    <cfRule type="cellIs" dxfId="1742" priority="1893" operator="equal">
      <formula>"SE"</formula>
    </cfRule>
    <cfRule type="cellIs" dxfId="1741" priority="1894" operator="equal">
      <formula>"TR"</formula>
    </cfRule>
    <cfRule type="cellIs" dxfId="1740" priority="1895" operator="equal">
      <formula>"NT"</formula>
    </cfRule>
    <cfRule type="cellIs" dxfId="1739" priority="1896" operator="equal">
      <formula>"DT"</formula>
    </cfRule>
    <cfRule type="cellIs" dxfId="1738" priority="1897" operator="equal">
      <formula>"T"</formula>
    </cfRule>
    <cfRule type="cellIs" dxfId="1737" priority="1898" operator="equal">
      <formula>"FOTS"</formula>
    </cfRule>
    <cfRule type="cellIs" dxfId="1736" priority="1899" operator="equal">
      <formula>"FO"</formula>
    </cfRule>
  </conditionalFormatting>
  <conditionalFormatting sqref="W37:AE37">
    <cfRule type="cellIs" dxfId="1735" priority="1882" operator="equal">
      <formula>"FO"</formula>
    </cfRule>
  </conditionalFormatting>
  <conditionalFormatting sqref="W39:AE41">
    <cfRule type="cellIs" dxfId="1734" priority="1881" operator="equal">
      <formula>"DISP"</formula>
    </cfRule>
  </conditionalFormatting>
  <conditionalFormatting sqref="W69:AE71">
    <cfRule type="cellIs" dxfId="1733" priority="1864" operator="equal">
      <formula>"DISP"</formula>
    </cfRule>
    <cfRule type="cellIs" dxfId="1732" priority="1865" operator="equal">
      <formula>"DC"</formula>
    </cfRule>
    <cfRule type="cellIs" dxfId="1731" priority="1866" operator="equal">
      <formula>"DS"</formula>
    </cfRule>
    <cfRule type="cellIs" dxfId="1730" priority="1867" operator="equal">
      <formula>"FE"</formula>
    </cfRule>
    <cfRule type="cellIs" dxfId="1729" priority="1868" operator="equal">
      <formula>"FES"</formula>
    </cfRule>
    <cfRule type="cellIs" dxfId="1728" priority="1869" operator="equal">
      <formula>"FED"</formula>
    </cfRule>
    <cfRule type="cellIs" dxfId="1727" priority="1870" operator="equal">
      <formula>"FEF"</formula>
    </cfRule>
    <cfRule type="cellIs" dxfId="1726" priority="1871" operator="equal">
      <formula>"B"</formula>
    </cfRule>
    <cfRule type="cellIs" dxfId="1725" priority="1872" operator="equal">
      <formula>"F"</formula>
    </cfRule>
    <cfRule type="cellIs" dxfId="1724" priority="1873" operator="equal">
      <formula>"L"</formula>
    </cfRule>
    <cfRule type="cellIs" dxfId="1723" priority="1874" operator="equal">
      <formula>"SA"</formula>
    </cfRule>
    <cfRule type="cellIs" dxfId="1722" priority="1875" operator="equal">
      <formula>"SE"</formula>
    </cfRule>
    <cfRule type="cellIs" dxfId="1721" priority="1876" operator="equal">
      <formula>"TR"</formula>
    </cfRule>
    <cfRule type="cellIs" dxfId="1720" priority="1877" operator="equal">
      <formula>"NT"</formula>
    </cfRule>
    <cfRule type="cellIs" dxfId="1719" priority="1878" operator="equal">
      <formula>"DT"</formula>
    </cfRule>
    <cfRule type="cellIs" dxfId="1718" priority="1879" operator="equal">
      <formula>"T"</formula>
    </cfRule>
    <cfRule type="cellIs" dxfId="1717" priority="1880" operator="equal">
      <formula>"FOTS"</formula>
    </cfRule>
  </conditionalFormatting>
  <conditionalFormatting sqref="W39:AG41">
    <cfRule type="cellIs" dxfId="1716" priority="1862" operator="equal">
      <formula>"FO"</formula>
    </cfRule>
  </conditionalFormatting>
  <conditionalFormatting sqref="W69:AG71">
    <cfRule type="cellIs" dxfId="1715" priority="1861" operator="equal">
      <formula>"FO"</formula>
    </cfRule>
  </conditionalFormatting>
  <conditionalFormatting sqref="Z28">
    <cfRule type="cellIs" dxfId="1714" priority="1860" operator="equal">
      <formula>"DISP"</formula>
    </cfRule>
  </conditionalFormatting>
  <conditionalFormatting sqref="Z38:Z40">
    <cfRule type="cellIs" dxfId="1713" priority="1859" operator="equal">
      <formula>"DISP"</formula>
    </cfRule>
  </conditionalFormatting>
  <conditionalFormatting sqref="Z39:Z40">
    <cfRule type="cellIs" dxfId="1712" priority="1858" operator="equal">
      <formula>"FO"</formula>
    </cfRule>
  </conditionalFormatting>
  <conditionalFormatting sqref="Z67:Z72">
    <cfRule type="cellIs" dxfId="1711" priority="1854" operator="equal">
      <formula>"DISP"</formula>
    </cfRule>
  </conditionalFormatting>
  <conditionalFormatting sqref="AA49:AD50">
    <cfRule type="cellIs" dxfId="1710" priority="1836" operator="equal">
      <formula>"DISP"</formula>
    </cfRule>
    <cfRule type="cellIs" dxfId="1709" priority="1837" operator="equal">
      <formula>"DC"</formula>
    </cfRule>
    <cfRule type="cellIs" dxfId="1708" priority="1838" operator="equal">
      <formula>"DS"</formula>
    </cfRule>
    <cfRule type="cellIs" dxfId="1707" priority="1839" operator="equal">
      <formula>"FE"</formula>
    </cfRule>
    <cfRule type="cellIs" dxfId="1706" priority="1840" operator="equal">
      <formula>"FES"</formula>
    </cfRule>
    <cfRule type="cellIs" dxfId="1705" priority="1841" operator="equal">
      <formula>"FED"</formula>
    </cfRule>
    <cfRule type="cellIs" dxfId="1704" priority="1842" operator="equal">
      <formula>"FEF"</formula>
    </cfRule>
    <cfRule type="cellIs" dxfId="1703" priority="1843" operator="equal">
      <formula>"B"</formula>
    </cfRule>
    <cfRule type="cellIs" dxfId="1702" priority="1844" operator="equal">
      <formula>"F"</formula>
    </cfRule>
    <cfRule type="cellIs" dxfId="1701" priority="1845" operator="equal">
      <formula>"L"</formula>
    </cfRule>
    <cfRule type="cellIs" dxfId="1700" priority="1846" operator="equal">
      <formula>"SA"</formula>
    </cfRule>
    <cfRule type="cellIs" dxfId="1699" priority="1847" operator="equal">
      <formula>"SE"</formula>
    </cfRule>
    <cfRule type="cellIs" dxfId="1698" priority="1848" operator="equal">
      <formula>"TR"</formula>
    </cfRule>
    <cfRule type="cellIs" dxfId="1697" priority="1849" operator="equal">
      <formula>"NT"</formula>
    </cfRule>
    <cfRule type="cellIs" dxfId="1696" priority="1850" operator="equal">
      <formula>"DT"</formula>
    </cfRule>
    <cfRule type="cellIs" dxfId="1695" priority="1851" operator="equal">
      <formula>"T"</formula>
    </cfRule>
    <cfRule type="cellIs" dxfId="1694" priority="1852" operator="equal">
      <formula>"FOTS"</formula>
    </cfRule>
  </conditionalFormatting>
  <conditionalFormatting sqref="AA58:AD58">
    <cfRule type="cellIs" dxfId="1693" priority="1818" operator="equal">
      <formula>"FO"</formula>
    </cfRule>
  </conditionalFormatting>
  <conditionalFormatting sqref="AA24:AE28 S33:V34">
    <cfRule type="cellIs" dxfId="1692" priority="1817" operator="equal">
      <formula>"DISP"</formula>
    </cfRule>
  </conditionalFormatting>
  <conditionalFormatting sqref="AA47:AE48">
    <cfRule type="cellIs" dxfId="1691" priority="1801" operator="equal">
      <formula>"DC"</formula>
    </cfRule>
    <cfRule type="cellIs" dxfId="1690" priority="1802" operator="equal">
      <formula>"DS"</formula>
    </cfRule>
    <cfRule type="cellIs" dxfId="1689" priority="1803" operator="equal">
      <formula>"FE"</formula>
    </cfRule>
    <cfRule type="cellIs" dxfId="1688" priority="1804" operator="equal">
      <formula>"FES"</formula>
    </cfRule>
    <cfRule type="cellIs" dxfId="1687" priority="1805" operator="equal">
      <formula>"FED"</formula>
    </cfRule>
    <cfRule type="cellIs" dxfId="1686" priority="1806" operator="equal">
      <formula>"FEF"</formula>
    </cfRule>
    <cfRule type="cellIs" dxfId="1685" priority="1807" operator="equal">
      <formula>"B"</formula>
    </cfRule>
    <cfRule type="cellIs" dxfId="1684" priority="1808" operator="equal">
      <formula>"F"</formula>
    </cfRule>
    <cfRule type="cellIs" dxfId="1683" priority="1809" operator="equal">
      <formula>"L"</formula>
    </cfRule>
    <cfRule type="cellIs" dxfId="1682" priority="1810" operator="equal">
      <formula>"SA"</formula>
    </cfRule>
    <cfRule type="cellIs" dxfId="1681" priority="1811" operator="equal">
      <formula>"SE"</formula>
    </cfRule>
    <cfRule type="cellIs" dxfId="1680" priority="1812" operator="equal">
      <formula>"TR"</formula>
    </cfRule>
    <cfRule type="cellIs" dxfId="1679" priority="1813" operator="equal">
      <formula>"NT"</formula>
    </cfRule>
    <cfRule type="cellIs" dxfId="1678" priority="1814" operator="equal">
      <formula>"DT"</formula>
    </cfRule>
    <cfRule type="cellIs" dxfId="1677" priority="1815" operator="equal">
      <formula>"T"</formula>
    </cfRule>
    <cfRule type="cellIs" dxfId="1676" priority="1816" operator="equal">
      <formula>"FOTS"</formula>
    </cfRule>
  </conditionalFormatting>
  <conditionalFormatting sqref="AA70:AE71">
    <cfRule type="cellIs" dxfId="1675" priority="1800" operator="equal">
      <formula>"FO"</formula>
    </cfRule>
  </conditionalFormatting>
  <conditionalFormatting sqref="AA70:AE72">
    <cfRule type="cellIs" dxfId="1674" priority="1783" operator="equal">
      <formula>"DISP"</formula>
    </cfRule>
    <cfRule type="cellIs" dxfId="1673" priority="1784" operator="equal">
      <formula>"DC"</formula>
    </cfRule>
    <cfRule type="cellIs" dxfId="1672" priority="1785" operator="equal">
      <formula>"DS"</formula>
    </cfRule>
    <cfRule type="cellIs" dxfId="1671" priority="1786" operator="equal">
      <formula>"FE"</formula>
    </cfRule>
    <cfRule type="cellIs" dxfId="1670" priority="1787" operator="equal">
      <formula>"FES"</formula>
    </cfRule>
    <cfRule type="cellIs" dxfId="1669" priority="1788" operator="equal">
      <formula>"FED"</formula>
    </cfRule>
    <cfRule type="cellIs" dxfId="1668" priority="1789" operator="equal">
      <formula>"FEF"</formula>
    </cfRule>
    <cfRule type="cellIs" dxfId="1667" priority="1790" operator="equal">
      <formula>"B"</formula>
    </cfRule>
    <cfRule type="cellIs" dxfId="1666" priority="1791" operator="equal">
      <formula>"F"</formula>
    </cfRule>
    <cfRule type="cellIs" dxfId="1665" priority="1792" operator="equal">
      <formula>"L"</formula>
    </cfRule>
    <cfRule type="cellIs" dxfId="1664" priority="1793" operator="equal">
      <formula>"SA"</formula>
    </cfRule>
    <cfRule type="cellIs" dxfId="1663" priority="1794" operator="equal">
      <formula>"SE"</formula>
    </cfRule>
    <cfRule type="cellIs" dxfId="1662" priority="1795" operator="equal">
      <formula>"TR"</formula>
    </cfRule>
    <cfRule type="cellIs" dxfId="1661" priority="1796" operator="equal">
      <formula>"NT"</formula>
    </cfRule>
    <cfRule type="cellIs" dxfId="1660" priority="1797" operator="equal">
      <formula>"DT"</formula>
    </cfRule>
    <cfRule type="cellIs" dxfId="1659" priority="1798" operator="equal">
      <formula>"T"</formula>
    </cfRule>
    <cfRule type="cellIs" dxfId="1658" priority="1799" operator="equal">
      <formula>"FOTS"</formula>
    </cfRule>
  </conditionalFormatting>
  <conditionalFormatting sqref="AA38:AG43">
    <cfRule type="cellIs" dxfId="1657" priority="1782" operator="equal">
      <formula>"DISP"</formula>
    </cfRule>
  </conditionalFormatting>
  <conditionalFormatting sqref="AA47:AG48">
    <cfRule type="cellIs" dxfId="1656" priority="1765" operator="equal">
      <formula>"DISP"</formula>
    </cfRule>
  </conditionalFormatting>
  <conditionalFormatting sqref="AA56:AG58">
    <cfRule type="cellIs" dxfId="1655" priority="1763" operator="equal">
      <formula>"DISP"</formula>
    </cfRule>
    <cfRule type="cellIs" dxfId="1654" priority="1764" operator="equal">
      <formula>"FO"</formula>
    </cfRule>
  </conditionalFormatting>
  <conditionalFormatting sqref="AA56:AG58">
    <cfRule type="cellIs" dxfId="1653" priority="1747" operator="equal">
      <formula>"DC"</formula>
    </cfRule>
    <cfRule type="cellIs" dxfId="1652" priority="1748" operator="equal">
      <formula>"DS"</formula>
    </cfRule>
    <cfRule type="cellIs" dxfId="1651" priority="1749" operator="equal">
      <formula>"FE"</formula>
    </cfRule>
    <cfRule type="cellIs" dxfId="1650" priority="1750" operator="equal">
      <formula>"FES"</formula>
    </cfRule>
    <cfRule type="cellIs" dxfId="1649" priority="1751" operator="equal">
      <formula>"FED"</formula>
    </cfRule>
    <cfRule type="cellIs" dxfId="1648" priority="1752" operator="equal">
      <formula>"FEF"</formula>
    </cfRule>
    <cfRule type="cellIs" dxfId="1647" priority="1753" operator="equal">
      <formula>"B"</formula>
    </cfRule>
    <cfRule type="cellIs" dxfId="1646" priority="1754" operator="equal">
      <formula>"F"</formula>
    </cfRule>
    <cfRule type="cellIs" dxfId="1645" priority="1755" operator="equal">
      <formula>"L"</formula>
    </cfRule>
    <cfRule type="cellIs" dxfId="1644" priority="1756" operator="equal">
      <formula>"SA"</formula>
    </cfRule>
    <cfRule type="cellIs" dxfId="1643" priority="1757" operator="equal">
      <formula>"SE"</formula>
    </cfRule>
    <cfRule type="cellIs" dxfId="1642" priority="1758" operator="equal">
      <formula>"TR"</formula>
    </cfRule>
    <cfRule type="cellIs" dxfId="1641" priority="1759" operator="equal">
      <formula>"NT"</formula>
    </cfRule>
    <cfRule type="cellIs" dxfId="1640" priority="1760" operator="equal">
      <formula>"DT"</formula>
    </cfRule>
    <cfRule type="cellIs" dxfId="1639" priority="1761" operator="equal">
      <formula>"T"</formula>
    </cfRule>
    <cfRule type="cellIs" dxfId="1638" priority="1762" operator="equal">
      <formula>"FOTS"</formula>
    </cfRule>
  </conditionalFormatting>
  <conditionalFormatting sqref="AA67:AG69">
    <cfRule type="cellIs" dxfId="1637" priority="1729" operator="equal">
      <formula>"DC"</formula>
    </cfRule>
    <cfRule type="cellIs" dxfId="1636" priority="1730" operator="equal">
      <formula>"DS"</formula>
    </cfRule>
    <cfRule type="cellIs" dxfId="1635" priority="1731" operator="equal">
      <formula>"FE"</formula>
    </cfRule>
    <cfRule type="cellIs" dxfId="1634" priority="1732" operator="equal">
      <formula>"FES"</formula>
    </cfRule>
    <cfRule type="cellIs" dxfId="1633" priority="1733" operator="equal">
      <formula>"FED"</formula>
    </cfRule>
    <cfRule type="cellIs" dxfId="1632" priority="1734" operator="equal">
      <formula>"FEF"</formula>
    </cfRule>
    <cfRule type="cellIs" dxfId="1631" priority="1735" operator="equal">
      <formula>"B"</formula>
    </cfRule>
    <cfRule type="cellIs" dxfId="1630" priority="1736" operator="equal">
      <formula>"F"</formula>
    </cfRule>
    <cfRule type="cellIs" dxfId="1629" priority="1737" operator="equal">
      <formula>"L"</formula>
    </cfRule>
    <cfRule type="cellIs" dxfId="1628" priority="1738" operator="equal">
      <formula>"SA"</formula>
    </cfRule>
    <cfRule type="cellIs" dxfId="1627" priority="1739" operator="equal">
      <formula>"SE"</formula>
    </cfRule>
    <cfRule type="cellIs" dxfId="1626" priority="1740" operator="equal">
      <formula>"TR"</formula>
    </cfRule>
    <cfRule type="cellIs" dxfId="1625" priority="1741" operator="equal">
      <formula>"NT"</formula>
    </cfRule>
    <cfRule type="cellIs" dxfId="1624" priority="1742" operator="equal">
      <formula>"DT"</formula>
    </cfRule>
    <cfRule type="cellIs" dxfId="1623" priority="1743" operator="equal">
      <formula>"T"</formula>
    </cfRule>
    <cfRule type="cellIs" dxfId="1622" priority="1744" operator="equal">
      <formula>"FOTS"</formula>
    </cfRule>
    <cfRule type="cellIs" dxfId="1621" priority="1745" operator="equal">
      <formula>"DISP"</formula>
    </cfRule>
    <cfRule type="cellIs" dxfId="1620" priority="1746" operator="equal">
      <formula>"FO"</formula>
    </cfRule>
  </conditionalFormatting>
  <conditionalFormatting sqref="AE49">
    <cfRule type="cellIs" dxfId="1619" priority="1713" operator="equal">
      <formula>"DC"</formula>
    </cfRule>
    <cfRule type="cellIs" dxfId="1618" priority="1714" operator="equal">
      <formula>"DS"</formula>
    </cfRule>
    <cfRule type="cellIs" dxfId="1617" priority="1715" operator="equal">
      <formula>"FE"</formula>
    </cfRule>
    <cfRule type="cellIs" dxfId="1616" priority="1716" operator="equal">
      <formula>"FES"</formula>
    </cfRule>
    <cfRule type="cellIs" dxfId="1615" priority="1717" operator="equal">
      <formula>"FED"</formula>
    </cfRule>
    <cfRule type="cellIs" dxfId="1614" priority="1718" operator="equal">
      <formula>"FEF"</formula>
    </cfRule>
    <cfRule type="cellIs" dxfId="1613" priority="1719" operator="equal">
      <formula>"B"</formula>
    </cfRule>
    <cfRule type="cellIs" dxfId="1612" priority="1720" operator="equal">
      <formula>"F"</formula>
    </cfRule>
    <cfRule type="cellIs" dxfId="1611" priority="1721" operator="equal">
      <formula>"L"</formula>
    </cfRule>
    <cfRule type="cellIs" dxfId="1610" priority="1722" operator="equal">
      <formula>"SA"</formula>
    </cfRule>
    <cfRule type="cellIs" dxfId="1609" priority="1723" operator="equal">
      <formula>"SE"</formula>
    </cfRule>
    <cfRule type="cellIs" dxfId="1608" priority="1724" operator="equal">
      <formula>"TR"</formula>
    </cfRule>
    <cfRule type="cellIs" dxfId="1607" priority="1725" operator="equal">
      <formula>"NT"</formula>
    </cfRule>
    <cfRule type="cellIs" dxfId="1606" priority="1726" operator="equal">
      <formula>"DT"</formula>
    </cfRule>
    <cfRule type="cellIs" dxfId="1605" priority="1727" operator="equal">
      <formula>"T"</formula>
    </cfRule>
    <cfRule type="cellIs" dxfId="1604" priority="1728" operator="equal">
      <formula>"FOTS"</formula>
    </cfRule>
  </conditionalFormatting>
  <conditionalFormatting sqref="AF37:AG38">
    <cfRule type="cellIs" dxfId="1603" priority="1695" operator="equal">
      <formula>"FO"</formula>
    </cfRule>
  </conditionalFormatting>
  <conditionalFormatting sqref="AF47:AG49">
    <cfRule type="cellIs" dxfId="1602" priority="1679" operator="equal">
      <formula>"DC"</formula>
    </cfRule>
    <cfRule type="cellIs" dxfId="1601" priority="1680" operator="equal">
      <formula>"DS"</formula>
    </cfRule>
    <cfRule type="cellIs" dxfId="1600" priority="1681" operator="equal">
      <formula>"FE"</formula>
    </cfRule>
    <cfRule type="cellIs" dxfId="1599" priority="1682" operator="equal">
      <formula>"FES"</formula>
    </cfRule>
    <cfRule type="cellIs" dxfId="1598" priority="1683" operator="equal">
      <formula>"FED"</formula>
    </cfRule>
    <cfRule type="cellIs" dxfId="1597" priority="1684" operator="equal">
      <formula>"FEF"</formula>
    </cfRule>
    <cfRule type="cellIs" dxfId="1596" priority="1685" operator="equal">
      <formula>"B"</formula>
    </cfRule>
    <cfRule type="cellIs" dxfId="1595" priority="1686" operator="equal">
      <formula>"F"</formula>
    </cfRule>
    <cfRule type="cellIs" dxfId="1594" priority="1687" operator="equal">
      <formula>"L"</formula>
    </cfRule>
    <cfRule type="cellIs" dxfId="1593" priority="1688" operator="equal">
      <formula>"SA"</formula>
    </cfRule>
    <cfRule type="cellIs" dxfId="1592" priority="1689" operator="equal">
      <formula>"SE"</formula>
    </cfRule>
    <cfRule type="cellIs" dxfId="1591" priority="1690" operator="equal">
      <formula>"TR"</formula>
    </cfRule>
    <cfRule type="cellIs" dxfId="1590" priority="1691" operator="equal">
      <formula>"NT"</formula>
    </cfRule>
    <cfRule type="cellIs" dxfId="1589" priority="1692" operator="equal">
      <formula>"DT"</formula>
    </cfRule>
    <cfRule type="cellIs" dxfId="1588" priority="1693" operator="equal">
      <formula>"T"</formula>
    </cfRule>
    <cfRule type="cellIs" dxfId="1587" priority="1694" operator="equal">
      <formula>"FOTS"</formula>
    </cfRule>
  </conditionalFormatting>
  <conditionalFormatting sqref="AF58:AG58">
    <cfRule type="cellIs" dxfId="1586" priority="1678" operator="equal">
      <formula>"FO"</formula>
    </cfRule>
  </conditionalFormatting>
  <conditionalFormatting sqref="AF69:AG74">
    <cfRule type="cellIs" dxfId="1585" priority="1677" operator="equal">
      <formula>"DISP"</formula>
    </cfRule>
  </conditionalFormatting>
  <conditionalFormatting sqref="AF69:AG75">
    <cfRule type="cellIs" dxfId="1584" priority="1661" operator="equal">
      <formula>"DC"</formula>
    </cfRule>
    <cfRule type="cellIs" dxfId="1583" priority="1662" operator="equal">
      <formula>"DS"</formula>
    </cfRule>
    <cfRule type="cellIs" dxfId="1582" priority="1663" operator="equal">
      <formula>"FE"</formula>
    </cfRule>
    <cfRule type="cellIs" dxfId="1581" priority="1664" operator="equal">
      <formula>"FES"</formula>
    </cfRule>
    <cfRule type="cellIs" dxfId="1580" priority="1665" operator="equal">
      <formula>"FED"</formula>
    </cfRule>
    <cfRule type="cellIs" dxfId="1579" priority="1666" operator="equal">
      <formula>"FEF"</formula>
    </cfRule>
    <cfRule type="cellIs" dxfId="1578" priority="1667" operator="equal">
      <formula>"B"</formula>
    </cfRule>
    <cfRule type="cellIs" dxfId="1577" priority="1668" operator="equal">
      <formula>"F"</formula>
    </cfRule>
    <cfRule type="cellIs" dxfId="1576" priority="1669" operator="equal">
      <formula>"L"</formula>
    </cfRule>
    <cfRule type="cellIs" dxfId="1575" priority="1670" operator="equal">
      <formula>"SA"</formula>
    </cfRule>
    <cfRule type="cellIs" dxfId="1574" priority="1671" operator="equal">
      <formula>"SE"</formula>
    </cfRule>
    <cfRule type="cellIs" dxfId="1573" priority="1672" operator="equal">
      <formula>"TR"</formula>
    </cfRule>
    <cfRule type="cellIs" dxfId="1572" priority="1673" operator="equal">
      <formula>"NT"</formula>
    </cfRule>
    <cfRule type="cellIs" dxfId="1571" priority="1674" operator="equal">
      <formula>"DT"</formula>
    </cfRule>
    <cfRule type="cellIs" dxfId="1570" priority="1675" operator="equal">
      <formula>"T"</formula>
    </cfRule>
    <cfRule type="cellIs" dxfId="1569" priority="1676" operator="equal">
      <formula>"FOTS"</formula>
    </cfRule>
  </conditionalFormatting>
  <conditionalFormatting sqref="AF27:AG27 AF28:AH28">
    <cfRule type="cellIs" dxfId="1568" priority="1659" operator="equal">
      <formula>"DISP"</formula>
    </cfRule>
  </conditionalFormatting>
  <conditionalFormatting sqref="AF27:AG27 AF28:AH28 S38:AG38">
    <cfRule type="cellIs" dxfId="1567" priority="1660" operator="equal">
      <formula>"FO"</formula>
    </cfRule>
  </conditionalFormatting>
  <conditionalFormatting sqref="AF27:AG27 AF28:AH28">
    <cfRule type="cellIs" dxfId="1566" priority="1643" operator="equal">
      <formula>"DC"</formula>
    </cfRule>
    <cfRule type="cellIs" dxfId="1565" priority="1644" operator="equal">
      <formula>"DS"</formula>
    </cfRule>
    <cfRule type="cellIs" dxfId="1564" priority="1645" operator="equal">
      <formula>"FE"</formula>
    </cfRule>
    <cfRule type="cellIs" dxfId="1563" priority="1646" operator="equal">
      <formula>"FES"</formula>
    </cfRule>
    <cfRule type="cellIs" dxfId="1562" priority="1647" operator="equal">
      <formula>"FED"</formula>
    </cfRule>
    <cfRule type="cellIs" dxfId="1561" priority="1648" operator="equal">
      <formula>"FEF"</formula>
    </cfRule>
    <cfRule type="cellIs" dxfId="1560" priority="1649" operator="equal">
      <formula>"B"</formula>
    </cfRule>
    <cfRule type="cellIs" dxfId="1559" priority="1650" operator="equal">
      <formula>"F"</formula>
    </cfRule>
    <cfRule type="cellIs" dxfId="1558" priority="1651" operator="equal">
      <formula>"L"</formula>
    </cfRule>
    <cfRule type="cellIs" dxfId="1557" priority="1652" operator="equal">
      <formula>"SA"</formula>
    </cfRule>
    <cfRule type="cellIs" dxfId="1556" priority="1653" operator="equal">
      <formula>"SE"</formula>
    </cfRule>
    <cfRule type="cellIs" dxfId="1555" priority="1654" operator="equal">
      <formula>"TR"</formula>
    </cfRule>
    <cfRule type="cellIs" dxfId="1554" priority="1655" operator="equal">
      <formula>"NT"</formula>
    </cfRule>
    <cfRule type="cellIs" dxfId="1553" priority="1656" operator="equal">
      <formula>"DT"</formula>
    </cfRule>
    <cfRule type="cellIs" dxfId="1552" priority="1657" operator="equal">
      <formula>"T"</formula>
    </cfRule>
    <cfRule type="cellIs" dxfId="1551" priority="1658" operator="equal">
      <formula>"FOTS"</formula>
    </cfRule>
  </conditionalFormatting>
  <conditionalFormatting sqref="BB13:BB75">
    <cfRule type="cellIs" dxfId="1550" priority="3102" operator="greaterThan">
      <formula>0</formula>
    </cfRule>
  </conditionalFormatting>
  <conditionalFormatting sqref="BC13:BC75">
    <cfRule type="cellIs" dxfId="1549" priority="3098" operator="between">
      <formula>#REF!-(12/24)</formula>
      <formula>#REF!+(12/24)</formula>
    </cfRule>
    <cfRule type="cellIs" dxfId="1548" priority="3099" operator="greaterThanOrEqual">
      <formula>#REF!+(12/24)</formula>
    </cfRule>
    <cfRule type="cellIs" dxfId="1547" priority="3100" operator="greaterThan">
      <formula>#REF!+(6/24)</formula>
    </cfRule>
    <cfRule type="cellIs" dxfId="1546" priority="3101" operator="lessThan">
      <formula>#REF!-(12/24)</formula>
    </cfRule>
  </conditionalFormatting>
  <pageMargins left="0.25" right="0.25" top="0.75" bottom="0.75" header="0.3" footer="0.3"/>
  <pageSetup paperSize="9" scale="19" orientation="landscape" r:id="rId1"/>
  <ignoredErrors>
    <ignoredError sqref="BQ70" formula="1"/>
  </ignoredError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DA38D-DD3C-4D9C-9A43-F517A2A0C828}">
  <sheetPr>
    <pageSetUpPr fitToPage="1"/>
  </sheetPr>
  <dimension ref="A1:L76"/>
  <sheetViews>
    <sheetView zoomScale="90" zoomScaleNormal="90" workbookViewId="0">
      <selection activeCell="C4" sqref="C4"/>
    </sheetView>
  </sheetViews>
  <sheetFormatPr defaultRowHeight="15" x14ac:dyDescent="0.25"/>
  <cols>
    <col min="2" max="2" width="18.85546875" style="312" customWidth="1"/>
    <col min="12" max="12" width="8.7109375" style="311"/>
  </cols>
  <sheetData>
    <row r="1" spans="1:12" ht="14.45" customHeight="1" thickBot="1" x14ac:dyDescent="0.3">
      <c r="A1" s="1567">
        <v>2025</v>
      </c>
      <c r="B1" s="1568"/>
      <c r="C1" s="205" t="s">
        <v>280</v>
      </c>
      <c r="D1" s="205" t="s">
        <v>281</v>
      </c>
      <c r="E1" s="205" t="s">
        <v>282</v>
      </c>
      <c r="F1" s="205" t="s">
        <v>283</v>
      </c>
      <c r="G1" s="205" t="s">
        <v>284</v>
      </c>
      <c r="H1" s="205" t="s">
        <v>285</v>
      </c>
      <c r="I1" s="1571" t="s">
        <v>286</v>
      </c>
      <c r="J1" s="1572"/>
      <c r="K1" s="205">
        <f>12/24</f>
        <v>0.5</v>
      </c>
    </row>
    <row r="2" spans="1:12" ht="14.45" customHeight="1" x14ac:dyDescent="0.25">
      <c r="A2" s="1569"/>
      <c r="B2" s="1570"/>
      <c r="C2" s="1573">
        <f>184/24</f>
        <v>7.666666666666667</v>
      </c>
      <c r="D2" s="1573">
        <f>160/24</f>
        <v>6.666666666666667</v>
      </c>
      <c r="E2" s="1573">
        <f>168/24</f>
        <v>7</v>
      </c>
      <c r="F2" s="1573">
        <f>176/24</f>
        <v>7.333333333333333</v>
      </c>
      <c r="G2" s="1573"/>
      <c r="H2" s="1573"/>
      <c r="I2" s="1575">
        <f>+C2+D2+E2+F2+G2+H2</f>
        <v>28.666666666666668</v>
      </c>
      <c r="J2" s="1576"/>
      <c r="K2" s="1561" t="s">
        <v>372</v>
      </c>
      <c r="L2" s="1559" t="s">
        <v>301</v>
      </c>
    </row>
    <row r="3" spans="1:12" x14ac:dyDescent="0.25">
      <c r="A3" s="206" t="s">
        <v>21</v>
      </c>
      <c r="B3" s="206" t="s">
        <v>252</v>
      </c>
      <c r="C3" s="1574"/>
      <c r="D3" s="1574"/>
      <c r="E3" s="1574"/>
      <c r="F3" s="1574"/>
      <c r="G3" s="1574"/>
      <c r="H3" s="1574"/>
      <c r="I3" s="1577"/>
      <c r="J3" s="1578"/>
      <c r="K3" s="1562"/>
      <c r="L3" s="1560"/>
    </row>
    <row r="4" spans="1:12" x14ac:dyDescent="0.25">
      <c r="A4" s="207" t="s">
        <v>253</v>
      </c>
      <c r="B4" s="313" t="s">
        <v>60</v>
      </c>
      <c r="C4" s="208">
        <f>+JAN!BO13</f>
        <v>7.5</v>
      </c>
      <c r="D4" s="208">
        <f>+FEV!BE13</f>
        <v>4.5</v>
      </c>
      <c r="E4" s="208">
        <f>+MAR!BE13</f>
        <v>8</v>
      </c>
      <c r="F4" s="208">
        <f>+ABR!BE13</f>
        <v>6.166666666666667</v>
      </c>
      <c r="G4" s="208"/>
      <c r="H4" s="208"/>
      <c r="I4" s="205">
        <f>SUM(C4:H4)</f>
        <v>26.166666666666668</v>
      </c>
      <c r="J4" s="205">
        <f>+I4-$I$2</f>
        <v>-2.5</v>
      </c>
      <c r="K4" s="975">
        <f>+ABR!CL13</f>
        <v>96</v>
      </c>
      <c r="L4" s="976">
        <f>ABR!BP13</f>
        <v>-0.5</v>
      </c>
    </row>
    <row r="5" spans="1:12" ht="15.75" thickBot="1" x14ac:dyDescent="0.3">
      <c r="A5" s="207" t="s">
        <v>253</v>
      </c>
      <c r="B5" s="919" t="s">
        <v>145</v>
      </c>
      <c r="C5" s="208">
        <f>+JAN!BO65</f>
        <v>7</v>
      </c>
      <c r="D5" s="208">
        <f>+FEV!BE14</f>
        <v>6.166666666666667</v>
      </c>
      <c r="E5" s="208">
        <f>+MAR!BE14</f>
        <v>6.5</v>
      </c>
      <c r="F5" s="208">
        <f>+ABR!BE14</f>
        <v>6.3333333333333339</v>
      </c>
      <c r="G5" s="208"/>
      <c r="H5" s="208"/>
      <c r="I5" s="205">
        <f t="shared" ref="I5" si="0">SUM(C5:H5)</f>
        <v>26</v>
      </c>
      <c r="J5" s="205">
        <f t="shared" ref="J5:J8" si="1">+I5-$I$2</f>
        <v>-2.6666666666666679</v>
      </c>
      <c r="K5" s="975">
        <f>+ABR!CL14</f>
        <v>96</v>
      </c>
      <c r="L5" s="976">
        <f>ABR!BP14</f>
        <v>-1.6666666666666679</v>
      </c>
    </row>
    <row r="6" spans="1:12" x14ac:dyDescent="0.25">
      <c r="A6" s="210" t="s">
        <v>37</v>
      </c>
      <c r="B6" s="315" t="s">
        <v>56</v>
      </c>
      <c r="C6" s="208">
        <f>+JAN!BO31</f>
        <v>7</v>
      </c>
      <c r="D6" s="208">
        <f>+FEV!BE30</f>
        <v>6.5</v>
      </c>
      <c r="E6" s="208">
        <f>+MAR!BE30</f>
        <v>8</v>
      </c>
      <c r="F6" s="208">
        <f>+ABR!BE30</f>
        <v>6.666666666666667</v>
      </c>
      <c r="G6" s="208"/>
      <c r="H6" s="208"/>
      <c r="I6" s="205">
        <f t="shared" ref="I6:I29" si="2">SUM(C6:H6)</f>
        <v>28.166666666666668</v>
      </c>
      <c r="J6" s="205">
        <f t="shared" si="1"/>
        <v>-0.5</v>
      </c>
      <c r="K6" s="975">
        <f>+ABR!CL30</f>
        <v>112</v>
      </c>
      <c r="L6" s="976">
        <f>ABR!BP30</f>
        <v>-0.5</v>
      </c>
    </row>
    <row r="7" spans="1:12" x14ac:dyDescent="0.25">
      <c r="A7" s="211" t="s">
        <v>254</v>
      </c>
      <c r="B7" s="211" t="s">
        <v>117</v>
      </c>
      <c r="C7" s="208">
        <f>+JAN!BO47</f>
        <v>8</v>
      </c>
      <c r="D7" s="208">
        <f>+FEV!BE45</f>
        <v>6.5</v>
      </c>
      <c r="E7" s="208">
        <f>+MAR!BE45</f>
        <v>8</v>
      </c>
      <c r="F7" s="208">
        <f>+ABR!BE45</f>
        <v>5.8333333333333339</v>
      </c>
      <c r="G7" s="208"/>
      <c r="H7" s="208"/>
      <c r="I7" s="205">
        <f t="shared" si="2"/>
        <v>28.333333333333336</v>
      </c>
      <c r="J7" s="205">
        <f t="shared" si="1"/>
        <v>-0.33333333333333215</v>
      </c>
      <c r="K7" s="975">
        <f>+ABR!CL45</f>
        <v>72</v>
      </c>
      <c r="L7" s="976">
        <f>ABR!BP45</f>
        <v>0.16666666666666785</v>
      </c>
    </row>
    <row r="8" spans="1:12" x14ac:dyDescent="0.25">
      <c r="A8" s="212" t="s">
        <v>24</v>
      </c>
      <c r="B8" s="212" t="s">
        <v>143</v>
      </c>
      <c r="C8" s="208">
        <f>+JAN!BO64</f>
        <v>6.5</v>
      </c>
      <c r="D8" s="208">
        <f>+FEV!BE60</f>
        <v>7</v>
      </c>
      <c r="E8" s="208">
        <f>+MAR!BE60</f>
        <v>6.666666666666667</v>
      </c>
      <c r="F8" s="208">
        <f>+ABR!BE60</f>
        <v>8</v>
      </c>
      <c r="G8" s="208"/>
      <c r="H8" s="208"/>
      <c r="I8" s="205">
        <f t="shared" si="2"/>
        <v>28.166666666666668</v>
      </c>
      <c r="J8" s="205">
        <f t="shared" si="1"/>
        <v>-0.5</v>
      </c>
      <c r="K8" s="975">
        <f>+ABR!CL60</f>
        <v>108</v>
      </c>
      <c r="L8" s="976">
        <f>ABR!BP60</f>
        <v>2</v>
      </c>
    </row>
    <row r="9" spans="1:12" x14ac:dyDescent="0.25">
      <c r="A9" s="213"/>
      <c r="B9" s="214" t="s">
        <v>255</v>
      </c>
      <c r="C9" s="215">
        <f t="shared" ref="C9:I9" si="3">AVERAGE(C4:C8)</f>
        <v>7.2</v>
      </c>
      <c r="D9" s="215">
        <f t="shared" si="3"/>
        <v>6.1333333333333337</v>
      </c>
      <c r="E9" s="215">
        <f t="shared" si="3"/>
        <v>7.4333333333333327</v>
      </c>
      <c r="F9" s="215">
        <f t="shared" si="3"/>
        <v>6.6</v>
      </c>
      <c r="G9" s="215" t="e">
        <f t="shared" si="3"/>
        <v>#DIV/0!</v>
      </c>
      <c r="H9" s="215" t="e">
        <f t="shared" si="3"/>
        <v>#DIV/0!</v>
      </c>
      <c r="I9" s="215">
        <f t="shared" si="3"/>
        <v>27.366666666666667</v>
      </c>
      <c r="J9" s="215">
        <f>SUMIF(J4:J8,"&gt;0")</f>
        <v>0</v>
      </c>
      <c r="K9" s="319">
        <f>AVERAGE(K4:K8)</f>
        <v>96.8</v>
      </c>
      <c r="L9" s="373">
        <f>SUMIF(L4:L8,"&gt;0")</f>
        <v>2.1666666666666679</v>
      </c>
    </row>
    <row r="10" spans="1:12" x14ac:dyDescent="0.25">
      <c r="A10" s="207" t="s">
        <v>253</v>
      </c>
      <c r="B10" s="313" t="s">
        <v>65</v>
      </c>
      <c r="C10" s="208">
        <f>+JAN!BO14</f>
        <v>7.5</v>
      </c>
      <c r="D10" s="208">
        <f>+FEV!BE15</f>
        <v>6.166666666666667</v>
      </c>
      <c r="E10" s="208">
        <f>+MAR!BE15</f>
        <v>8</v>
      </c>
      <c r="F10" s="208">
        <f>+ABR!BE15</f>
        <v>7</v>
      </c>
      <c r="G10" s="208"/>
      <c r="H10" s="208"/>
      <c r="I10" s="205">
        <f t="shared" ref="I10" si="4">SUM(C10:H10)</f>
        <v>28.666666666666668</v>
      </c>
      <c r="J10" s="205">
        <f t="shared" ref="J10:J29" si="5">+I10-$I$2</f>
        <v>0</v>
      </c>
      <c r="K10" s="975">
        <f>+ABR!CL15</f>
        <v>60</v>
      </c>
      <c r="L10" s="976">
        <f>ABR!BP15</f>
        <v>0.5</v>
      </c>
    </row>
    <row r="11" spans="1:12" ht="14.45" customHeight="1" x14ac:dyDescent="0.25">
      <c r="A11" s="207" t="s">
        <v>253</v>
      </c>
      <c r="B11" s="314" t="s">
        <v>68</v>
      </c>
      <c r="C11" s="208">
        <f>+JAN!BO15</f>
        <v>6</v>
      </c>
      <c r="D11" s="208">
        <f>+FEV!BE16</f>
        <v>6.166666666666667</v>
      </c>
      <c r="E11" s="208">
        <f>+MAR!BE16</f>
        <v>7.5</v>
      </c>
      <c r="F11" s="208">
        <f>+ABR!BE16</f>
        <v>7.166666666666667</v>
      </c>
      <c r="G11" s="208"/>
      <c r="H11" s="208"/>
      <c r="I11" s="205">
        <f t="shared" si="2"/>
        <v>26.833333333333336</v>
      </c>
      <c r="J11" s="205">
        <f t="shared" si="5"/>
        <v>-1.8333333333333321</v>
      </c>
      <c r="K11" s="975">
        <f>+ABR!CL16</f>
        <v>72</v>
      </c>
      <c r="L11" s="976">
        <f>ABR!BP16</f>
        <v>-0.33333333333333215</v>
      </c>
    </row>
    <row r="12" spans="1:12" x14ac:dyDescent="0.25">
      <c r="A12" s="207" t="s">
        <v>253</v>
      </c>
      <c r="B12" s="313" t="s">
        <v>98</v>
      </c>
      <c r="C12" s="208">
        <f>+JAN!BO17</f>
        <v>6.5</v>
      </c>
      <c r="D12" s="208">
        <f>+FEV!BE17</f>
        <v>6.5</v>
      </c>
      <c r="E12" s="208">
        <f>+MAR!BE17</f>
        <v>7.5</v>
      </c>
      <c r="F12" s="208">
        <f>+ABR!BE17</f>
        <v>7.5</v>
      </c>
      <c r="G12" s="208"/>
      <c r="H12" s="208"/>
      <c r="I12" s="205">
        <f t="shared" si="2"/>
        <v>28</v>
      </c>
      <c r="J12" s="205">
        <f t="shared" si="5"/>
        <v>-0.66666666666666785</v>
      </c>
      <c r="K12" s="975">
        <f>+ABR!CL17</f>
        <v>144</v>
      </c>
      <c r="L12" s="976">
        <f>ABR!BP17</f>
        <v>-0.66666666666666785</v>
      </c>
    </row>
    <row r="13" spans="1:12" x14ac:dyDescent="0.25">
      <c r="A13" s="207" t="s">
        <v>253</v>
      </c>
      <c r="B13" s="314" t="s">
        <v>79</v>
      </c>
      <c r="C13" s="208">
        <f>+JAN!BO18</f>
        <v>6.5</v>
      </c>
      <c r="D13" s="208">
        <f>+FEV!BE18</f>
        <v>6.166666666666667</v>
      </c>
      <c r="E13" s="208">
        <f>+MAR!BE18</f>
        <v>7.5</v>
      </c>
      <c r="F13" s="208">
        <f>+ABR!BE18</f>
        <v>5.666666666666667</v>
      </c>
      <c r="G13" s="208"/>
      <c r="H13" s="208"/>
      <c r="I13" s="205">
        <f t="shared" si="2"/>
        <v>25.833333333333336</v>
      </c>
      <c r="J13" s="205">
        <f t="shared" si="5"/>
        <v>-2.8333333333333321</v>
      </c>
      <c r="K13" s="975">
        <f>+ABR!CL18</f>
        <v>72</v>
      </c>
      <c r="L13" s="976">
        <f>ABR!BP18</f>
        <v>-2.3333333333333321</v>
      </c>
    </row>
    <row r="14" spans="1:12" x14ac:dyDescent="0.25">
      <c r="A14" s="207" t="s">
        <v>253</v>
      </c>
      <c r="B14" s="314" t="s">
        <v>73</v>
      </c>
      <c r="C14" s="208" t="e">
        <f>+JAN!BO19</f>
        <v>#REF!</v>
      </c>
      <c r="D14" s="208">
        <f>+FEV!BE19</f>
        <v>6.5</v>
      </c>
      <c r="E14" s="208">
        <f>+MAR!BE19</f>
        <v>8</v>
      </c>
      <c r="F14" s="208">
        <f>+ABR!BE19</f>
        <v>6.666666666666667</v>
      </c>
      <c r="G14" s="208"/>
      <c r="H14" s="208"/>
      <c r="I14" s="205" t="e">
        <f t="shared" si="2"/>
        <v>#REF!</v>
      </c>
      <c r="J14" s="205" t="e">
        <f t="shared" si="5"/>
        <v>#REF!</v>
      </c>
      <c r="K14" s="975" t="e">
        <f>+ABR!CL19</f>
        <v>#REF!</v>
      </c>
      <c r="L14" s="976">
        <f>ABR!BP19</f>
        <v>0</v>
      </c>
    </row>
    <row r="15" spans="1:12" x14ac:dyDescent="0.25">
      <c r="A15" s="210" t="s">
        <v>299</v>
      </c>
      <c r="B15" s="216" t="s">
        <v>91</v>
      </c>
      <c r="C15" s="208" t="e">
        <f>+JAN!BO32</f>
        <v>#REF!</v>
      </c>
      <c r="D15" s="208" t="e">
        <f>+FEV!BE31</f>
        <v>#REF!</v>
      </c>
      <c r="E15" s="208" t="e">
        <f>+MAR!BE31</f>
        <v>#REF!</v>
      </c>
      <c r="F15" s="208" t="e">
        <f>+ABR!BE31</f>
        <v>#REF!</v>
      </c>
      <c r="G15" s="208"/>
      <c r="H15" s="208"/>
      <c r="I15" s="205" t="e">
        <f t="shared" si="2"/>
        <v>#REF!</v>
      </c>
      <c r="J15" s="205" t="e">
        <f t="shared" si="5"/>
        <v>#REF!</v>
      </c>
      <c r="K15" s="975" t="e">
        <f>+ABR!CL31</f>
        <v>#REF!</v>
      </c>
      <c r="L15" s="976" t="e">
        <f>ABR!BP31</f>
        <v>#REF!</v>
      </c>
    </row>
    <row r="16" spans="1:12" x14ac:dyDescent="0.25">
      <c r="A16" s="210" t="s">
        <v>37</v>
      </c>
      <c r="B16" s="315" t="s">
        <v>96</v>
      </c>
      <c r="C16" s="208">
        <f>+JAN!BO34</f>
        <v>7.5</v>
      </c>
      <c r="D16" s="208">
        <f>+FEV!BE32</f>
        <v>6.5</v>
      </c>
      <c r="E16" s="208">
        <f>+MAR!BE32</f>
        <v>8</v>
      </c>
      <c r="F16" s="208">
        <f>+ABR!BE32</f>
        <v>6.666666666666667</v>
      </c>
      <c r="G16" s="208"/>
      <c r="H16" s="208"/>
      <c r="I16" s="205">
        <f t="shared" si="2"/>
        <v>28.666666666666668</v>
      </c>
      <c r="J16" s="205">
        <f t="shared" si="5"/>
        <v>0</v>
      </c>
      <c r="K16" s="975">
        <f>+ABR!CL32</f>
        <v>92</v>
      </c>
      <c r="L16" s="976">
        <f>ABR!BP32</f>
        <v>0</v>
      </c>
    </row>
    <row r="17" spans="1:12" x14ac:dyDescent="0.25">
      <c r="A17" s="210" t="s">
        <v>37</v>
      </c>
      <c r="B17" s="315" t="s">
        <v>97</v>
      </c>
      <c r="C17" s="208">
        <f>+JAN!BO35</f>
        <v>7.333333333333333</v>
      </c>
      <c r="D17" s="208">
        <f>+FEV!BE33</f>
        <v>7</v>
      </c>
      <c r="E17" s="208">
        <f>+MAR!BE33</f>
        <v>7.5</v>
      </c>
      <c r="F17" s="208">
        <f>+ABR!BE33</f>
        <v>6.666666666666667</v>
      </c>
      <c r="G17" s="208"/>
      <c r="H17" s="208"/>
      <c r="I17" s="205">
        <f t="shared" si="2"/>
        <v>28.5</v>
      </c>
      <c r="J17" s="205">
        <f t="shared" si="5"/>
        <v>-0.16666666666666785</v>
      </c>
      <c r="K17" s="975">
        <f>+ABR!CL33</f>
        <v>120</v>
      </c>
      <c r="L17" s="976">
        <f>ABR!BP33</f>
        <v>-0.16666666666666785</v>
      </c>
    </row>
    <row r="18" spans="1:12" x14ac:dyDescent="0.25">
      <c r="A18" s="210" t="s">
        <v>37</v>
      </c>
      <c r="B18" s="315" t="s">
        <v>77</v>
      </c>
      <c r="C18" s="208">
        <f>+JAN!BO36</f>
        <v>8</v>
      </c>
      <c r="D18" s="208">
        <f>+FEV!BE34</f>
        <v>6</v>
      </c>
      <c r="E18" s="208">
        <f>+MAR!BE34</f>
        <v>8</v>
      </c>
      <c r="F18" s="208">
        <f>+ABR!BE34</f>
        <v>5.5000000000000009</v>
      </c>
      <c r="G18" s="208"/>
      <c r="H18" s="208"/>
      <c r="I18" s="205">
        <f t="shared" si="2"/>
        <v>27.5</v>
      </c>
      <c r="J18" s="205">
        <f t="shared" si="5"/>
        <v>-1.1666666666666679</v>
      </c>
      <c r="K18" s="975">
        <f>+ABR!CL34</f>
        <v>149</v>
      </c>
      <c r="L18" s="976">
        <f>ABR!BP34</f>
        <v>-1.1666666666666679</v>
      </c>
    </row>
    <row r="19" spans="1:12" x14ac:dyDescent="0.25">
      <c r="A19" s="210" t="s">
        <v>37</v>
      </c>
      <c r="B19" s="920" t="s">
        <v>104</v>
      </c>
      <c r="C19" s="208">
        <f>+JAN!BO37</f>
        <v>7</v>
      </c>
      <c r="D19" s="208">
        <f>+FEV!BE35</f>
        <v>7</v>
      </c>
      <c r="E19" s="208">
        <f>+MAR!BE35</f>
        <v>7</v>
      </c>
      <c r="F19" s="208">
        <f>+ABR!BE35</f>
        <v>6.666666666666667</v>
      </c>
      <c r="G19" s="208"/>
      <c r="H19" s="208"/>
      <c r="I19" s="205">
        <f t="shared" si="2"/>
        <v>27.666666666666668</v>
      </c>
      <c r="J19" s="205">
        <f t="shared" si="5"/>
        <v>-1</v>
      </c>
      <c r="K19" s="975">
        <f>+ABR!CL35</f>
        <v>120</v>
      </c>
      <c r="L19" s="976">
        <f>ABR!BP35</f>
        <v>-0.5</v>
      </c>
    </row>
    <row r="20" spans="1:12" x14ac:dyDescent="0.25">
      <c r="A20" s="211" t="s">
        <v>254</v>
      </c>
      <c r="B20" s="317" t="s">
        <v>63</v>
      </c>
      <c r="C20" s="208">
        <f>+JAN!BO48</f>
        <v>8</v>
      </c>
      <c r="D20" s="208">
        <f>+FEV!BE46</f>
        <v>6.5</v>
      </c>
      <c r="E20" s="208">
        <f>+MAR!BE46</f>
        <v>6.666666666666667</v>
      </c>
      <c r="F20" s="208">
        <f>+ABR!BE46</f>
        <v>7.166666666666667</v>
      </c>
      <c r="G20" s="208"/>
      <c r="H20" s="208"/>
      <c r="I20" s="205">
        <f t="shared" si="2"/>
        <v>28.333333333333336</v>
      </c>
      <c r="J20" s="205">
        <f t="shared" si="5"/>
        <v>-0.33333333333333215</v>
      </c>
      <c r="K20" s="975">
        <f>+ABR!CL46</f>
        <v>96</v>
      </c>
      <c r="L20" s="976">
        <f>ABR!BP46</f>
        <v>-0.33333333333333215</v>
      </c>
    </row>
    <row r="21" spans="1:12" x14ac:dyDescent="0.25">
      <c r="A21" s="211" t="s">
        <v>254</v>
      </c>
      <c r="B21" s="317" t="s">
        <v>94</v>
      </c>
      <c r="C21" s="208">
        <f>+JAN!BO49</f>
        <v>8</v>
      </c>
      <c r="D21" s="208">
        <f>+FEV!BE47</f>
        <v>6.5</v>
      </c>
      <c r="E21" s="208">
        <f>+MAR!BE47</f>
        <v>7</v>
      </c>
      <c r="F21" s="208">
        <f>+ABR!BE47</f>
        <v>7.333333333333333</v>
      </c>
      <c r="G21" s="208"/>
      <c r="H21" s="208"/>
      <c r="I21" s="205">
        <f t="shared" si="2"/>
        <v>28.833333333333332</v>
      </c>
      <c r="J21" s="205">
        <f t="shared" si="5"/>
        <v>0.1666666666666643</v>
      </c>
      <c r="K21" s="975">
        <f>+ABR!CL47</f>
        <v>0</v>
      </c>
      <c r="L21" s="976">
        <f>ABR!BP47</f>
        <v>0.1666666666666643</v>
      </c>
    </row>
    <row r="22" spans="1:12" x14ac:dyDescent="0.25">
      <c r="A22" s="211" t="s">
        <v>254</v>
      </c>
      <c r="B22" s="317" t="s">
        <v>119</v>
      </c>
      <c r="C22" s="208">
        <f>+JAN!BO50</f>
        <v>9</v>
      </c>
      <c r="D22" s="208">
        <f>+FEV!BE48</f>
        <v>7</v>
      </c>
      <c r="E22" s="208">
        <f>+MAR!BE48</f>
        <v>7</v>
      </c>
      <c r="F22" s="208">
        <f>+ABR!BE48</f>
        <v>6.5</v>
      </c>
      <c r="G22" s="208"/>
      <c r="H22" s="208"/>
      <c r="I22" s="205">
        <f t="shared" si="2"/>
        <v>29.5</v>
      </c>
      <c r="J22" s="205">
        <f t="shared" si="5"/>
        <v>0.83333333333333215</v>
      </c>
      <c r="K22" s="975">
        <f>+ABR!CL48</f>
        <v>60</v>
      </c>
      <c r="L22" s="976">
        <f>ABR!BP48</f>
        <v>1.3333333333333321</v>
      </c>
    </row>
    <row r="23" spans="1:12" x14ac:dyDescent="0.25">
      <c r="A23" s="211" t="s">
        <v>254</v>
      </c>
      <c r="B23" s="317" t="s">
        <v>69</v>
      </c>
      <c r="C23" s="208">
        <f>JAN!BO16</f>
        <v>7.5</v>
      </c>
      <c r="D23" s="208">
        <f>+FEV!BE49</f>
        <v>7</v>
      </c>
      <c r="E23" s="208">
        <f>+MAR!BE49</f>
        <v>7.166666666666667</v>
      </c>
      <c r="F23" s="208">
        <f>+ABR!BE49</f>
        <v>6.8333333333333339</v>
      </c>
      <c r="G23" s="208"/>
      <c r="H23" s="208"/>
      <c r="I23" s="205">
        <f t="shared" si="2"/>
        <v>28.5</v>
      </c>
      <c r="J23" s="205">
        <f t="shared" si="5"/>
        <v>-0.16666666666666785</v>
      </c>
      <c r="K23" s="975">
        <f>+ABR!CL49</f>
        <v>61</v>
      </c>
      <c r="L23" s="976">
        <f>ABR!BP49</f>
        <v>0.83333333333333215</v>
      </c>
    </row>
    <row r="24" spans="1:12" x14ac:dyDescent="0.25">
      <c r="A24" s="211" t="s">
        <v>254</v>
      </c>
      <c r="B24" s="318" t="s">
        <v>124</v>
      </c>
      <c r="C24" s="208">
        <f>+JAN!BO52</f>
        <v>7.833333333333333</v>
      </c>
      <c r="D24" s="208">
        <f>+FEV!BE50</f>
        <v>6.666666666666667</v>
      </c>
      <c r="E24" s="208">
        <f>+MAR!BE50</f>
        <v>6.666666666666667</v>
      </c>
      <c r="F24" s="208">
        <f>+ABR!BE50</f>
        <v>7.333333333333333</v>
      </c>
      <c r="G24" s="208"/>
      <c r="H24" s="208"/>
      <c r="I24" s="205">
        <f t="shared" si="2"/>
        <v>28.5</v>
      </c>
      <c r="J24" s="205">
        <f>+I24-$I$2</f>
        <v>-0.16666666666666785</v>
      </c>
      <c r="K24" s="975">
        <f>+ABR!CL50</f>
        <v>12</v>
      </c>
      <c r="L24" s="976">
        <f>ABR!BP50</f>
        <v>0.83333333333333215</v>
      </c>
    </row>
    <row r="25" spans="1:12" x14ac:dyDescent="0.25">
      <c r="A25" s="212" t="s">
        <v>24</v>
      </c>
      <c r="B25" s="921" t="s">
        <v>147</v>
      </c>
      <c r="C25" s="208">
        <f>+JAN!BO66</f>
        <v>7.5</v>
      </c>
      <c r="D25" s="208">
        <f>+FEV!BE61</f>
        <v>7</v>
      </c>
      <c r="E25" s="208">
        <f>+MAR!BE61</f>
        <v>6.8333333333333339</v>
      </c>
      <c r="F25" s="208">
        <f>+ABR!BE61</f>
        <v>5.666666666666667</v>
      </c>
      <c r="G25" s="208"/>
      <c r="H25" s="208"/>
      <c r="I25" s="205">
        <f t="shared" si="2"/>
        <v>27.000000000000004</v>
      </c>
      <c r="J25" s="205">
        <f t="shared" si="5"/>
        <v>-1.6666666666666643</v>
      </c>
      <c r="K25" s="975">
        <f>+ABR!CL61</f>
        <v>84</v>
      </c>
      <c r="L25" s="976">
        <f>ABR!BP61</f>
        <v>-1.1666666666666643</v>
      </c>
    </row>
    <row r="26" spans="1:12" x14ac:dyDescent="0.25">
      <c r="A26" s="212" t="s">
        <v>24</v>
      </c>
      <c r="B26" s="316" t="s">
        <v>149</v>
      </c>
      <c r="C26" s="208">
        <f>+JAN!BO67</f>
        <v>8.5</v>
      </c>
      <c r="D26" s="208">
        <f>+FEV!BE62</f>
        <v>6.166666666666667</v>
      </c>
      <c r="E26" s="208">
        <f>+MAR!BE62</f>
        <v>7.166666666666667</v>
      </c>
      <c r="F26" s="208">
        <f>+ABR!BE62</f>
        <v>8.5</v>
      </c>
      <c r="G26" s="208"/>
      <c r="H26" s="208"/>
      <c r="I26" s="205">
        <f t="shared" si="2"/>
        <v>30.333333333333336</v>
      </c>
      <c r="J26" s="205">
        <f t="shared" si="5"/>
        <v>1.6666666666666679</v>
      </c>
      <c r="K26" s="975">
        <f>+ABR!CL62</f>
        <v>120</v>
      </c>
      <c r="L26" s="976">
        <f>ABR!BP62</f>
        <v>2.6666666666666679</v>
      </c>
    </row>
    <row r="27" spans="1:12" x14ac:dyDescent="0.25">
      <c r="A27" s="212" t="s">
        <v>24</v>
      </c>
      <c r="B27" s="316" t="s">
        <v>151</v>
      </c>
      <c r="C27" s="208">
        <f>+JAN!BO33</f>
        <v>8</v>
      </c>
      <c r="D27" s="208">
        <f>+FEV!BE63</f>
        <v>7</v>
      </c>
      <c r="E27" s="208">
        <f>+MAR!BE63</f>
        <v>7.166666666666667</v>
      </c>
      <c r="F27" s="208">
        <f>+ABR!BE63</f>
        <v>8</v>
      </c>
      <c r="G27" s="208"/>
      <c r="H27" s="208"/>
      <c r="I27" s="205">
        <f t="shared" si="2"/>
        <v>30.166666666666668</v>
      </c>
      <c r="J27" s="205">
        <f t="shared" si="5"/>
        <v>1.5</v>
      </c>
      <c r="K27" s="975">
        <f>+ABR!CL63</f>
        <v>84</v>
      </c>
      <c r="L27" s="976">
        <f>ABR!BP63</f>
        <v>1.5</v>
      </c>
    </row>
    <row r="28" spans="1:12" x14ac:dyDescent="0.25">
      <c r="A28" s="212" t="s">
        <v>24</v>
      </c>
      <c r="B28" s="316" t="s">
        <v>102</v>
      </c>
      <c r="C28" s="208">
        <f>+JAN!BO68</f>
        <v>8</v>
      </c>
      <c r="D28" s="208">
        <f>+FEV!BE64</f>
        <v>6</v>
      </c>
      <c r="E28" s="208">
        <f>+MAR!BE64</f>
        <v>7.166666666666667</v>
      </c>
      <c r="F28" s="208">
        <f>+ABR!BE64</f>
        <v>8</v>
      </c>
      <c r="G28" s="208"/>
      <c r="H28" s="208"/>
      <c r="I28" s="205">
        <f t="shared" si="2"/>
        <v>29.166666666666668</v>
      </c>
      <c r="J28" s="205">
        <f t="shared" si="5"/>
        <v>0.5</v>
      </c>
      <c r="K28" s="975">
        <f>+ABR!CL64</f>
        <v>137</v>
      </c>
      <c r="L28" s="976">
        <f>ABR!BP64</f>
        <v>0.5</v>
      </c>
    </row>
    <row r="29" spans="1:12" x14ac:dyDescent="0.25">
      <c r="A29" s="212" t="s">
        <v>24</v>
      </c>
      <c r="B29" s="922" t="s">
        <v>161</v>
      </c>
      <c r="C29" s="208" t="e">
        <f>+JAN!BO69</f>
        <v>#REF!</v>
      </c>
      <c r="D29" s="208">
        <f>+FEV!BE65</f>
        <v>6.333333333333333</v>
      </c>
      <c r="E29" s="208">
        <f>+MAR!BE65</f>
        <v>6.666666666666667</v>
      </c>
      <c r="F29" s="208">
        <f>+ABR!BE65</f>
        <v>7.666666666666667</v>
      </c>
      <c r="G29" s="208"/>
      <c r="H29" s="208"/>
      <c r="I29" s="205" t="e">
        <f t="shared" si="2"/>
        <v>#REF!</v>
      </c>
      <c r="J29" s="205" t="e">
        <f t="shared" si="5"/>
        <v>#REF!</v>
      </c>
      <c r="K29" s="975" t="e">
        <f>+ABR!CL65</f>
        <v>#REF!</v>
      </c>
      <c r="L29" s="976" t="e">
        <f>ABR!BP65</f>
        <v>#REF!</v>
      </c>
    </row>
    <row r="30" spans="1:12" x14ac:dyDescent="0.25">
      <c r="A30" s="213"/>
      <c r="B30" s="214" t="s">
        <v>256</v>
      </c>
      <c r="C30" s="215" t="e">
        <f t="shared" ref="C30:K30" si="6">AVERAGE(C10:C29)</f>
        <v>#REF!</v>
      </c>
      <c r="D30" s="215" t="e">
        <f t="shared" si="6"/>
        <v>#REF!</v>
      </c>
      <c r="E30" s="215" t="e">
        <f t="shared" si="6"/>
        <v>#REF!</v>
      </c>
      <c r="F30" s="215" t="e">
        <f t="shared" si="6"/>
        <v>#REF!</v>
      </c>
      <c r="G30" s="215" t="e">
        <f t="shared" si="6"/>
        <v>#DIV/0!</v>
      </c>
      <c r="H30" s="215" t="e">
        <f t="shared" si="6"/>
        <v>#DIV/0!</v>
      </c>
      <c r="I30" s="215" t="e">
        <f t="shared" si="6"/>
        <v>#REF!</v>
      </c>
      <c r="J30" s="215">
        <f>SUMIF(J10:J29,"&gt;0")</f>
        <v>4.6666666666666643</v>
      </c>
      <c r="K30" s="319" t="e">
        <f t="shared" si="6"/>
        <v>#REF!</v>
      </c>
      <c r="L30" s="373">
        <f>SUMIF(L10:L29,"&gt;0")</f>
        <v>8.3333333333333286</v>
      </c>
    </row>
    <row r="31" spans="1:12" x14ac:dyDescent="0.25">
      <c r="A31" s="207" t="s">
        <v>253</v>
      </c>
      <c r="B31" s="923" t="s">
        <v>75</v>
      </c>
      <c r="C31" s="208">
        <f>+JAN!BO20</f>
        <v>7.5</v>
      </c>
      <c r="D31" s="208">
        <f>+FEV!BE20</f>
        <v>6.666666666666667</v>
      </c>
      <c r="E31" s="208">
        <f>+MAR!BE20</f>
        <v>8</v>
      </c>
      <c r="F31" s="208">
        <f>+ABR!BE20</f>
        <v>7</v>
      </c>
      <c r="G31" s="208"/>
      <c r="H31" s="208"/>
      <c r="I31" s="205">
        <f t="shared" ref="I31:I40" si="7">SUM(C31:H31)</f>
        <v>29.166666666666668</v>
      </c>
      <c r="J31" s="205">
        <f t="shared" ref="J31:J40" si="8">+I31-$I$2</f>
        <v>0.5</v>
      </c>
      <c r="K31" s="975">
        <f>+ABR!CL20</f>
        <v>60</v>
      </c>
      <c r="L31" s="976">
        <f>ABR!BP20</f>
        <v>1</v>
      </c>
    </row>
    <row r="32" spans="1:12" x14ac:dyDescent="0.25">
      <c r="A32" s="207" t="s">
        <v>253</v>
      </c>
      <c r="B32" s="313" t="s">
        <v>159</v>
      </c>
      <c r="C32" s="208">
        <f>+JAN!BO21</f>
        <v>7.5</v>
      </c>
      <c r="D32" s="208">
        <f>+FEV!BE21</f>
        <v>5.166666666666667</v>
      </c>
      <c r="E32" s="208">
        <f>+MAR!BE21</f>
        <v>8</v>
      </c>
      <c r="F32" s="208">
        <f>+ABR!BE21</f>
        <v>7.166666666666667</v>
      </c>
      <c r="G32" s="208"/>
      <c r="H32" s="208"/>
      <c r="I32" s="205">
        <f t="shared" si="7"/>
        <v>27.833333333333336</v>
      </c>
      <c r="J32" s="205">
        <f t="shared" si="8"/>
        <v>-0.83333333333333215</v>
      </c>
      <c r="K32" s="975">
        <f>+ABR!CL21</f>
        <v>84</v>
      </c>
      <c r="L32" s="976">
        <f>ABR!BP21</f>
        <v>0.16666666666666785</v>
      </c>
    </row>
    <row r="33" spans="1:12" x14ac:dyDescent="0.25">
      <c r="A33" s="207" t="s">
        <v>253</v>
      </c>
      <c r="B33" s="313" t="s">
        <v>81</v>
      </c>
      <c r="C33" s="208">
        <f>+JAN!BO22</f>
        <v>8</v>
      </c>
      <c r="D33" s="208">
        <f>+FEV!BE22</f>
        <v>7.666666666666667</v>
      </c>
      <c r="E33" s="208">
        <f>+MAR!BE22</f>
        <v>7</v>
      </c>
      <c r="F33" s="208">
        <f>+ABR!BE22</f>
        <v>6.5</v>
      </c>
      <c r="G33" s="208"/>
      <c r="H33" s="208"/>
      <c r="I33" s="205">
        <f t="shared" si="7"/>
        <v>29.166666666666668</v>
      </c>
      <c r="J33" s="205">
        <f t="shared" si="8"/>
        <v>0.5</v>
      </c>
      <c r="K33" s="975">
        <f>+ABR!CL22</f>
        <v>12</v>
      </c>
      <c r="L33" s="976">
        <f>ABR!BP22</f>
        <v>0.5</v>
      </c>
    </row>
    <row r="34" spans="1:12" x14ac:dyDescent="0.25">
      <c r="A34" s="207" t="s">
        <v>253</v>
      </c>
      <c r="B34" s="313" t="s">
        <v>106</v>
      </c>
      <c r="C34" s="208">
        <f>+JAN!BO23</f>
        <v>8.3333333333333339</v>
      </c>
      <c r="D34" s="208">
        <f>+FEV!BE23</f>
        <v>6.166666666666667</v>
      </c>
      <c r="E34" s="208">
        <f>+MAR!BE23</f>
        <v>7</v>
      </c>
      <c r="F34" s="208">
        <f>+ABR!BE23</f>
        <v>7.333333333333333</v>
      </c>
      <c r="G34" s="208"/>
      <c r="H34" s="208"/>
      <c r="I34" s="205">
        <f t="shared" si="7"/>
        <v>28.833333333333332</v>
      </c>
      <c r="J34" s="205">
        <f t="shared" si="8"/>
        <v>0.1666666666666643</v>
      </c>
      <c r="K34" s="975">
        <f>+ABR!CL23</f>
        <v>36</v>
      </c>
      <c r="L34" s="976">
        <f>ABR!BP23</f>
        <v>0.1666666666666643</v>
      </c>
    </row>
    <row r="35" spans="1:12" x14ac:dyDescent="0.25">
      <c r="A35" s="207" t="s">
        <v>253</v>
      </c>
      <c r="B35" s="313" t="s">
        <v>112</v>
      </c>
      <c r="C35" s="208">
        <f>+JAN!BO25</f>
        <v>7.5</v>
      </c>
      <c r="D35" s="208">
        <f>+FEV!BE24</f>
        <v>6.666666666666667</v>
      </c>
      <c r="E35" s="208">
        <f>+MAR!BE24</f>
        <v>7.666666666666667</v>
      </c>
      <c r="F35" s="208">
        <f>+ABR!BE24</f>
        <v>7</v>
      </c>
      <c r="G35" s="208"/>
      <c r="H35" s="208"/>
      <c r="I35" s="205">
        <f t="shared" si="7"/>
        <v>28.833333333333336</v>
      </c>
      <c r="J35" s="205">
        <f t="shared" si="8"/>
        <v>0.16666666666666785</v>
      </c>
      <c r="K35" s="975">
        <f>+ABR!CL24</f>
        <v>48</v>
      </c>
      <c r="L35" s="976">
        <f>ABR!BP24</f>
        <v>0.66666666666666785</v>
      </c>
    </row>
    <row r="36" spans="1:12" x14ac:dyDescent="0.25">
      <c r="A36" s="207" t="s">
        <v>253</v>
      </c>
      <c r="B36" s="313" t="s">
        <v>291</v>
      </c>
      <c r="C36" s="208">
        <f>+JAN!BO26</f>
        <v>7.166666666666667</v>
      </c>
      <c r="D36" s="208">
        <f>+FEV!BE25</f>
        <v>6.166666666666667</v>
      </c>
      <c r="E36" s="208">
        <f>+MAR!BE25</f>
        <v>7</v>
      </c>
      <c r="F36" s="208">
        <f>+ABR!BE25</f>
        <v>7.333333333333333</v>
      </c>
      <c r="G36" s="208"/>
      <c r="H36" s="208"/>
      <c r="I36" s="205">
        <f t="shared" si="7"/>
        <v>27.666666666666668</v>
      </c>
      <c r="J36" s="205">
        <f t="shared" si="8"/>
        <v>-1</v>
      </c>
      <c r="K36" s="975">
        <f>+ABR!CL25</f>
        <v>96</v>
      </c>
      <c r="L36" s="976">
        <f>ABR!BP25</f>
        <v>-0.5</v>
      </c>
    </row>
    <row r="37" spans="1:12" x14ac:dyDescent="0.25">
      <c r="A37" s="207" t="s">
        <v>253</v>
      </c>
      <c r="B37" s="313" t="s">
        <v>292</v>
      </c>
      <c r="C37" s="208">
        <f>+JAN!BO27</f>
        <v>7.833333333333333</v>
      </c>
      <c r="D37" s="208">
        <f>+FEV!BE26</f>
        <v>6.5</v>
      </c>
      <c r="E37" s="208">
        <f>+MAR!BE26</f>
        <v>8</v>
      </c>
      <c r="F37" s="208">
        <f>+ABR!BE26</f>
        <v>7.166666666666667</v>
      </c>
      <c r="G37" s="208"/>
      <c r="H37" s="208"/>
      <c r="I37" s="205">
        <f t="shared" si="7"/>
        <v>29.5</v>
      </c>
      <c r="J37" s="205">
        <f t="shared" si="8"/>
        <v>0.83333333333333215</v>
      </c>
      <c r="K37" s="975">
        <f>+ABR!CL26</f>
        <v>85</v>
      </c>
      <c r="L37" s="976">
        <f>ABR!BP26</f>
        <v>0.83333333333333215</v>
      </c>
    </row>
    <row r="38" spans="1:12" x14ac:dyDescent="0.25">
      <c r="A38" s="207" t="s">
        <v>253</v>
      </c>
      <c r="B38" s="313" t="s">
        <v>330</v>
      </c>
      <c r="C38" s="208">
        <f>+JAN!BO28</f>
        <v>1.5</v>
      </c>
      <c r="D38" s="208">
        <f>+FEV!BE27</f>
        <v>6.666666666666667</v>
      </c>
      <c r="E38" s="208">
        <f>+MAR!BE27</f>
        <v>7.5</v>
      </c>
      <c r="F38" s="208">
        <f>+ABR!BE27</f>
        <v>7.5</v>
      </c>
      <c r="G38" s="208"/>
      <c r="H38" s="208"/>
      <c r="I38" s="205">
        <f t="shared" ref="I38:I39" si="9">SUM(C38:H38)</f>
        <v>23.166666666666668</v>
      </c>
      <c r="J38" s="205">
        <f>+I38-$I$2+"148:00"</f>
        <v>0.66666666666666696</v>
      </c>
      <c r="K38" s="975">
        <f>+ABR!CL27</f>
        <v>96</v>
      </c>
      <c r="L38" s="976">
        <f>ABR!BP27</f>
        <v>0.5</v>
      </c>
    </row>
    <row r="39" spans="1:12" x14ac:dyDescent="0.25">
      <c r="A39" s="207" t="s">
        <v>253</v>
      </c>
      <c r="B39" s="313" t="s">
        <v>331</v>
      </c>
      <c r="C39" s="208">
        <f>+JAN!BO29</f>
        <v>1.5</v>
      </c>
      <c r="D39" s="208">
        <f>+FEV!BE28</f>
        <v>7.166666666666667</v>
      </c>
      <c r="E39" s="208">
        <f>+MAR!BE28</f>
        <v>7.5</v>
      </c>
      <c r="F39" s="208">
        <f>+ABR!BE28</f>
        <v>7.5</v>
      </c>
      <c r="G39" s="208"/>
      <c r="H39" s="208"/>
      <c r="I39" s="205">
        <f t="shared" si="9"/>
        <v>23.666666666666668</v>
      </c>
      <c r="J39" s="205">
        <f>+I39-$I$2+"148:00"</f>
        <v>1.166666666666667</v>
      </c>
      <c r="K39" s="975">
        <f>+ABR!CL28</f>
        <v>60</v>
      </c>
      <c r="L39" s="976">
        <f>ABR!BP28</f>
        <v>1</v>
      </c>
    </row>
    <row r="40" spans="1:12" x14ac:dyDescent="0.25">
      <c r="A40" s="210" t="s">
        <v>37</v>
      </c>
      <c r="B40" s="315" t="s">
        <v>108</v>
      </c>
      <c r="C40" s="208">
        <f>+JAN!BO38</f>
        <v>6.166666666666667</v>
      </c>
      <c r="D40" s="208">
        <f>+FEV!BE36</f>
        <v>6.5</v>
      </c>
      <c r="E40" s="208">
        <f>+MAR!BE36</f>
        <v>5.5</v>
      </c>
      <c r="F40" s="208">
        <f>+ABR!BE36</f>
        <v>6.666666666666667</v>
      </c>
      <c r="G40" s="208"/>
      <c r="H40" s="208"/>
      <c r="I40" s="205">
        <f t="shared" si="7"/>
        <v>24.833333333333336</v>
      </c>
      <c r="J40" s="205">
        <f t="shared" si="8"/>
        <v>-3.8333333333333321</v>
      </c>
      <c r="K40" s="975">
        <f>+ABR!CL36</f>
        <v>108</v>
      </c>
      <c r="L40" s="976">
        <f>ABR!BP36</f>
        <v>-0.83333333333333215</v>
      </c>
    </row>
    <row r="41" spans="1:12" x14ac:dyDescent="0.25">
      <c r="A41" s="210" t="s">
        <v>37</v>
      </c>
      <c r="B41" s="315" t="s">
        <v>110</v>
      </c>
      <c r="C41" s="208">
        <f>+JAN!BO39</f>
        <v>7.5</v>
      </c>
      <c r="D41" s="208">
        <f>+FEV!BE37</f>
        <v>6.5</v>
      </c>
      <c r="E41" s="208">
        <f>+MAR!BE37</f>
        <v>8</v>
      </c>
      <c r="F41" s="208">
        <f>+ABR!BE37</f>
        <v>6.666666666666667</v>
      </c>
      <c r="G41" s="208"/>
      <c r="H41" s="208"/>
      <c r="I41" s="205">
        <f t="shared" ref="I41" si="10">SUM(C41:H41)</f>
        <v>28.666666666666668</v>
      </c>
      <c r="J41" s="205">
        <v>0</v>
      </c>
      <c r="K41" s="975">
        <f>+ABR!CL37</f>
        <v>72</v>
      </c>
      <c r="L41" s="976">
        <f>ABR!BP37</f>
        <v>0</v>
      </c>
    </row>
    <row r="42" spans="1:12" x14ac:dyDescent="0.25">
      <c r="A42" s="210" t="s">
        <v>37</v>
      </c>
      <c r="B42" s="315" t="s">
        <v>168</v>
      </c>
      <c r="C42" s="208">
        <f>+JAN!BO40</f>
        <v>7.5</v>
      </c>
      <c r="D42" s="208">
        <f>+FEV!BE38</f>
        <v>6.5</v>
      </c>
      <c r="E42" s="208">
        <f>+MAR!BE38</f>
        <v>8</v>
      </c>
      <c r="F42" s="208">
        <f>+ABR!BE38</f>
        <v>5.666666666666667</v>
      </c>
      <c r="G42" s="208"/>
      <c r="H42" s="208"/>
      <c r="I42" s="205">
        <f t="shared" ref="I42:I48" si="11">SUM(C42:H42)</f>
        <v>27.666666666666668</v>
      </c>
      <c r="J42" s="205">
        <f t="shared" ref="J42:J48" si="12">+I42-$I$2</f>
        <v>-1</v>
      </c>
      <c r="K42" s="975">
        <f>+ABR!CL38</f>
        <v>132</v>
      </c>
      <c r="L42" s="976">
        <f>ABR!BP38</f>
        <v>0.5</v>
      </c>
    </row>
    <row r="43" spans="1:12" x14ac:dyDescent="0.25">
      <c r="A43" s="210" t="s">
        <v>37</v>
      </c>
      <c r="B43" s="315" t="s">
        <v>88</v>
      </c>
      <c r="C43" s="208">
        <f>+JAN!BO24</f>
        <v>7.5</v>
      </c>
      <c r="D43" s="208">
        <f>+FEV!BE39</f>
        <v>6</v>
      </c>
      <c r="E43" s="208">
        <f>+MAR!BE39</f>
        <v>9</v>
      </c>
      <c r="F43" s="208">
        <f>+ABR!BE39</f>
        <v>5.166666666666667</v>
      </c>
      <c r="G43" s="208"/>
      <c r="H43" s="208"/>
      <c r="I43" s="205">
        <f t="shared" si="11"/>
        <v>27.666666666666668</v>
      </c>
      <c r="J43" s="205">
        <f t="shared" si="12"/>
        <v>-1</v>
      </c>
      <c r="K43" s="975">
        <f>+ABR!CL39</f>
        <v>96</v>
      </c>
      <c r="L43" s="976">
        <f>ABR!BP39</f>
        <v>1</v>
      </c>
    </row>
    <row r="44" spans="1:12" x14ac:dyDescent="0.25">
      <c r="A44" s="210" t="s">
        <v>37</v>
      </c>
      <c r="B44" s="315" t="s">
        <v>89</v>
      </c>
      <c r="C44" s="208">
        <f>+JAN!BO41</f>
        <v>8</v>
      </c>
      <c r="D44" s="208">
        <f>+FEV!BE40</f>
        <v>7</v>
      </c>
      <c r="E44" s="208">
        <f>+MAR!BE40</f>
        <v>7.5</v>
      </c>
      <c r="F44" s="208">
        <f>+ABR!BE40</f>
        <v>6.666666666666667</v>
      </c>
      <c r="G44" s="208"/>
      <c r="H44" s="208"/>
      <c r="I44" s="205">
        <f t="shared" si="11"/>
        <v>29.166666666666668</v>
      </c>
      <c r="J44" s="205">
        <f t="shared" si="12"/>
        <v>0.5</v>
      </c>
      <c r="K44" s="975">
        <f>+ABR!CL40</f>
        <v>174</v>
      </c>
      <c r="L44" s="976">
        <f>ABR!BP40</f>
        <v>0.5</v>
      </c>
    </row>
    <row r="45" spans="1:12" x14ac:dyDescent="0.25">
      <c r="A45" s="210" t="s">
        <v>37</v>
      </c>
      <c r="B45" s="315" t="s">
        <v>293</v>
      </c>
      <c r="C45" s="208">
        <f>+JAN!BO43</f>
        <v>8</v>
      </c>
      <c r="D45" s="208">
        <f>+FEV!BE41</f>
        <v>6.166666666666667</v>
      </c>
      <c r="E45" s="208">
        <f>+MAR!BE41</f>
        <v>7.5</v>
      </c>
      <c r="F45" s="208">
        <f>+ABR!BE41</f>
        <v>6.666666666666667</v>
      </c>
      <c r="G45" s="208"/>
      <c r="H45" s="208"/>
      <c r="I45" s="205">
        <f t="shared" si="11"/>
        <v>28.333333333333336</v>
      </c>
      <c r="J45" s="205">
        <f t="shared" si="12"/>
        <v>-0.33333333333333215</v>
      </c>
      <c r="K45" s="975">
        <f>+ABR!CL41</f>
        <v>60</v>
      </c>
      <c r="L45" s="976">
        <f>ABR!BP41</f>
        <v>-0.33333333333333215</v>
      </c>
    </row>
    <row r="46" spans="1:12" x14ac:dyDescent="0.25">
      <c r="A46" s="210" t="s">
        <v>37</v>
      </c>
      <c r="B46" s="315" t="s">
        <v>294</v>
      </c>
      <c r="C46" s="208">
        <f>+JAN!BO44</f>
        <v>5.666666666666667</v>
      </c>
      <c r="D46" s="208">
        <f>+FEV!BE42</f>
        <v>7</v>
      </c>
      <c r="E46" s="208">
        <f>+MAR!BE42</f>
        <v>8</v>
      </c>
      <c r="F46" s="208">
        <f>+ABR!BE42</f>
        <v>6.666666666666667</v>
      </c>
      <c r="G46" s="208"/>
      <c r="H46" s="208"/>
      <c r="I46" s="205">
        <f t="shared" si="11"/>
        <v>27.333333333333336</v>
      </c>
      <c r="J46" s="205">
        <f t="shared" si="12"/>
        <v>-1.3333333333333321</v>
      </c>
      <c r="K46" s="975">
        <f>+ABR!CL42</f>
        <v>96</v>
      </c>
      <c r="L46" s="976">
        <f>ABR!BP42</f>
        <v>-0.33333333333333215</v>
      </c>
    </row>
    <row r="47" spans="1:12" x14ac:dyDescent="0.25">
      <c r="A47" s="210" t="s">
        <v>37</v>
      </c>
      <c r="B47" s="315" t="s">
        <v>332</v>
      </c>
      <c r="C47" s="208">
        <f>+JAN!BO45</f>
        <v>1.5</v>
      </c>
      <c r="D47" s="208">
        <f>+FEV!BE43</f>
        <v>7</v>
      </c>
      <c r="E47" s="208">
        <f>+MAR!BE43</f>
        <v>7.5</v>
      </c>
      <c r="F47" s="208">
        <f>+ABR!BE43</f>
        <v>6.166666666666667</v>
      </c>
      <c r="G47" s="208"/>
      <c r="H47" s="208"/>
      <c r="I47" s="205">
        <f t="shared" si="11"/>
        <v>22.166666666666668</v>
      </c>
      <c r="J47" s="205">
        <f>+I47-$I$2+"148:00"</f>
        <v>-0.33333333333333304</v>
      </c>
      <c r="K47" s="975">
        <f>+ABR!CL43</f>
        <v>48</v>
      </c>
      <c r="L47" s="976" t="e">
        <f>ABR!BP43</f>
        <v>#REF!</v>
      </c>
    </row>
    <row r="48" spans="1:12" x14ac:dyDescent="0.25">
      <c r="A48" s="211" t="s">
        <v>254</v>
      </c>
      <c r="B48" s="317" t="s">
        <v>132</v>
      </c>
      <c r="C48" s="208">
        <f>+JAN!BO54</f>
        <v>6.333333333333333</v>
      </c>
      <c r="D48" s="208">
        <f>+FEV!BE51</f>
        <v>6.1666666666666661</v>
      </c>
      <c r="E48" s="208">
        <f>+MAR!BE51</f>
        <v>7.166666666666667</v>
      </c>
      <c r="F48" s="208">
        <f>+ABR!BE51</f>
        <v>7.166666666666667</v>
      </c>
      <c r="G48" s="208"/>
      <c r="H48" s="208"/>
      <c r="I48" s="205">
        <f t="shared" si="11"/>
        <v>26.833333333333336</v>
      </c>
      <c r="J48" s="205">
        <f t="shared" si="12"/>
        <v>-1.8333333333333321</v>
      </c>
      <c r="K48" s="975">
        <f>+ABR!CL51</f>
        <v>60</v>
      </c>
      <c r="L48" s="976">
        <f>ABR!BP51</f>
        <v>-0.83333333333333215</v>
      </c>
    </row>
    <row r="49" spans="1:12" x14ac:dyDescent="0.25">
      <c r="A49" s="211" t="s">
        <v>254</v>
      </c>
      <c r="B49" s="317" t="s">
        <v>134</v>
      </c>
      <c r="C49" s="208">
        <f>+JAN!BO55</f>
        <v>8.5</v>
      </c>
      <c r="D49" s="208">
        <f>+FEV!BE52</f>
        <v>7</v>
      </c>
      <c r="E49" s="208">
        <f>+MAR!BE52</f>
        <v>7.5</v>
      </c>
      <c r="F49" s="208">
        <f>+ABR!BE52</f>
        <v>6.666666666666667</v>
      </c>
      <c r="G49" s="208"/>
      <c r="H49" s="208"/>
      <c r="I49" s="205">
        <f t="shared" ref="I49:I63" si="13">SUM(C49:H49)</f>
        <v>29.666666666666668</v>
      </c>
      <c r="J49" s="205">
        <f t="shared" ref="J49:J62" si="14">+I49-$I$2</f>
        <v>1</v>
      </c>
      <c r="K49" s="975">
        <f>+ABR!CL52</f>
        <v>120</v>
      </c>
      <c r="L49" s="976">
        <f>ABR!BP52</f>
        <v>1</v>
      </c>
    </row>
    <row r="50" spans="1:12" x14ac:dyDescent="0.25">
      <c r="A50" s="211" t="s">
        <v>254</v>
      </c>
      <c r="B50" s="317" t="s">
        <v>137</v>
      </c>
      <c r="C50" s="208">
        <f>+JAN!BO56</f>
        <v>7</v>
      </c>
      <c r="D50" s="208">
        <f>+FEV!BE53</f>
        <v>7</v>
      </c>
      <c r="E50" s="208">
        <f>+MAR!BE53</f>
        <v>7</v>
      </c>
      <c r="F50" s="208">
        <f>+ABR!BE53</f>
        <v>7.166666666666667</v>
      </c>
      <c r="G50" s="208"/>
      <c r="H50" s="208"/>
      <c r="I50" s="205">
        <f t="shared" si="13"/>
        <v>28.166666666666668</v>
      </c>
      <c r="J50" s="205">
        <f t="shared" si="14"/>
        <v>-0.5</v>
      </c>
      <c r="K50" s="975">
        <f>+ABR!CL53</f>
        <v>108</v>
      </c>
      <c r="L50" s="976">
        <f>ABR!BP53</f>
        <v>0</v>
      </c>
    </row>
    <row r="51" spans="1:12" x14ac:dyDescent="0.25">
      <c r="A51" s="211" t="s">
        <v>254</v>
      </c>
      <c r="B51" s="317" t="s">
        <v>140</v>
      </c>
      <c r="C51" s="208">
        <f>+JAN!BO57</f>
        <v>8</v>
      </c>
      <c r="D51" s="208">
        <f>+FEV!BE54</f>
        <v>7</v>
      </c>
      <c r="E51" s="208">
        <f>+MAR!BE54</f>
        <v>5.5</v>
      </c>
      <c r="F51" s="208">
        <f>+ABR!BE54</f>
        <v>6.166666666666667</v>
      </c>
      <c r="G51" s="208"/>
      <c r="H51" s="208"/>
      <c r="I51" s="205">
        <f t="shared" si="13"/>
        <v>26.666666666666668</v>
      </c>
      <c r="J51" s="205">
        <f t="shared" si="14"/>
        <v>-2</v>
      </c>
      <c r="K51" s="975">
        <f>+ABR!CL54</f>
        <v>108</v>
      </c>
      <c r="L51" s="976">
        <f>ABR!BP54</f>
        <v>-0.5</v>
      </c>
    </row>
    <row r="52" spans="1:12" x14ac:dyDescent="0.25">
      <c r="A52" s="211" t="s">
        <v>254</v>
      </c>
      <c r="B52" s="317" t="s">
        <v>141</v>
      </c>
      <c r="C52" s="208">
        <f>+JAN!BO58</f>
        <v>8.5</v>
      </c>
      <c r="D52" s="208">
        <f>+FEV!BE55</f>
        <v>6.6666666666666661</v>
      </c>
      <c r="E52" s="208">
        <f>+MAR!BE55</f>
        <v>7.5</v>
      </c>
      <c r="F52" s="208">
        <f>+ABR!BE55</f>
        <v>6.5</v>
      </c>
      <c r="G52" s="208"/>
      <c r="H52" s="208"/>
      <c r="I52" s="205">
        <f t="shared" si="13"/>
        <v>29.166666666666664</v>
      </c>
      <c r="J52" s="205">
        <f t="shared" si="14"/>
        <v>0.49999999999999645</v>
      </c>
      <c r="K52" s="975">
        <f>+ABR!CL55</f>
        <v>84</v>
      </c>
      <c r="L52" s="976">
        <f>ABR!BP55</f>
        <v>0.49999999999999645</v>
      </c>
    </row>
    <row r="53" spans="1:12" x14ac:dyDescent="0.25">
      <c r="A53" s="211" t="s">
        <v>254</v>
      </c>
      <c r="B53" s="317" t="s">
        <v>296</v>
      </c>
      <c r="C53" s="208">
        <f>+JAN!BO60</f>
        <v>6.5</v>
      </c>
      <c r="D53" s="208">
        <f>+FEV!BE56</f>
        <v>5.5</v>
      </c>
      <c r="E53" s="208">
        <f>+MAR!BE56</f>
        <v>6.916666666666667</v>
      </c>
      <c r="F53" s="208">
        <f>+ABR!BE56</f>
        <v>3.6666666666666665</v>
      </c>
      <c r="G53" s="208"/>
      <c r="H53" s="208"/>
      <c r="I53" s="205">
        <f t="shared" si="13"/>
        <v>22.583333333333336</v>
      </c>
      <c r="J53" s="205">
        <f t="shared" si="14"/>
        <v>-6.0833333333333321</v>
      </c>
      <c r="K53" s="975">
        <f>+ABR!CL56</f>
        <v>0</v>
      </c>
      <c r="L53" s="976">
        <f>ABR!BP56</f>
        <v>0</v>
      </c>
    </row>
    <row r="54" spans="1:12" x14ac:dyDescent="0.25">
      <c r="A54" s="211" t="s">
        <v>254</v>
      </c>
      <c r="B54" s="317" t="s">
        <v>333</v>
      </c>
      <c r="C54" s="208">
        <f>+JAN!BO61</f>
        <v>1.5</v>
      </c>
      <c r="D54" s="208">
        <f>+FEV!BE57</f>
        <v>7.5</v>
      </c>
      <c r="E54" s="208">
        <f>+MAR!BE57</f>
        <v>8</v>
      </c>
      <c r="F54" s="208">
        <f>+ABR!BE57</f>
        <v>6.666666666666667</v>
      </c>
      <c r="G54" s="208"/>
      <c r="H54" s="208"/>
      <c r="I54" s="205">
        <f t="shared" ref="I54:I55" si="15">SUM(C54:H54)</f>
        <v>23.666666666666668</v>
      </c>
      <c r="J54" s="205">
        <f>+I54-$I$2+"148:00"</f>
        <v>1.166666666666667</v>
      </c>
      <c r="K54" s="975">
        <f>+ABR!CL57</f>
        <v>48</v>
      </c>
      <c r="L54" s="976">
        <f>ABR!BP57</f>
        <v>1</v>
      </c>
    </row>
    <row r="55" spans="1:12" x14ac:dyDescent="0.25">
      <c r="A55" s="211" t="s">
        <v>254</v>
      </c>
      <c r="B55" s="317" t="s">
        <v>334</v>
      </c>
      <c r="C55" s="208">
        <f>+JAN!BO62</f>
        <v>1.5</v>
      </c>
      <c r="D55" s="208">
        <f>+FEV!BE58</f>
        <v>7.5</v>
      </c>
      <c r="E55" s="208">
        <f>+MAR!BE58</f>
        <v>7.5</v>
      </c>
      <c r="F55" s="208">
        <f>+ABR!BE58</f>
        <v>7.166666666666667</v>
      </c>
      <c r="G55" s="208"/>
      <c r="H55" s="208"/>
      <c r="I55" s="205">
        <f t="shared" si="15"/>
        <v>23.666666666666668</v>
      </c>
      <c r="J55" s="205">
        <f>+I55-$I$2+"148:00"</f>
        <v>1.166666666666667</v>
      </c>
      <c r="K55" s="975">
        <f>+ABR!CL58</f>
        <v>72</v>
      </c>
      <c r="L55" s="976">
        <f>ABR!BP58</f>
        <v>1</v>
      </c>
    </row>
    <row r="56" spans="1:12" x14ac:dyDescent="0.25">
      <c r="A56" s="212" t="s">
        <v>24</v>
      </c>
      <c r="B56" s="316" t="s">
        <v>126</v>
      </c>
      <c r="C56" s="208">
        <f>+JAN!BE70</f>
        <v>2</v>
      </c>
      <c r="D56" s="208">
        <f>+FEV!BE66</f>
        <v>1.5</v>
      </c>
      <c r="E56" s="208">
        <f>+MAR!BE66</f>
        <v>2</v>
      </c>
      <c r="F56" s="208">
        <f>+ABR!BE66</f>
        <v>3</v>
      </c>
      <c r="G56" s="208"/>
      <c r="H56" s="208"/>
      <c r="I56" s="205">
        <f t="shared" si="13"/>
        <v>8.5</v>
      </c>
      <c r="J56" s="205">
        <v>0</v>
      </c>
      <c r="K56" s="975">
        <f>+ABR!CL66</f>
        <v>0</v>
      </c>
      <c r="L56" s="976">
        <f>ABR!BP66</f>
        <v>0</v>
      </c>
    </row>
    <row r="57" spans="1:12" x14ac:dyDescent="0.25">
      <c r="A57" s="212" t="s">
        <v>24</v>
      </c>
      <c r="B57" s="316" t="s">
        <v>139</v>
      </c>
      <c r="C57" s="208">
        <f>+JAN!BO72</f>
        <v>8</v>
      </c>
      <c r="D57" s="208">
        <f>+FEV!BE67</f>
        <v>6.5</v>
      </c>
      <c r="E57" s="208">
        <f>+MAR!BE67</f>
        <v>7.625</v>
      </c>
      <c r="F57" s="208">
        <f>+ABR!BE67</f>
        <v>7.958333333333333</v>
      </c>
      <c r="G57" s="208"/>
      <c r="H57" s="208"/>
      <c r="I57" s="205">
        <f t="shared" si="13"/>
        <v>30.083333333333332</v>
      </c>
      <c r="J57" s="205">
        <f t="shared" si="14"/>
        <v>1.4166666666666643</v>
      </c>
      <c r="K57" s="975">
        <f>+ABR!CL67</f>
        <v>72</v>
      </c>
      <c r="L57" s="976">
        <f>ABR!BP67</f>
        <v>1.4166666666666643</v>
      </c>
    </row>
    <row r="58" spans="1:12" x14ac:dyDescent="0.25">
      <c r="A58" s="212" t="s">
        <v>24</v>
      </c>
      <c r="B58" s="316" t="s">
        <v>86</v>
      </c>
      <c r="C58" s="208">
        <f>+JAN!BO73</f>
        <v>8</v>
      </c>
      <c r="D58" s="208">
        <f>+FEV!BE68</f>
        <v>6.166666666666667</v>
      </c>
      <c r="E58" s="208">
        <f>+MAR!BE68</f>
        <v>6.166666666666667</v>
      </c>
      <c r="F58" s="208">
        <f>+ABR!BE68</f>
        <v>8</v>
      </c>
      <c r="G58" s="208"/>
      <c r="H58" s="208"/>
      <c r="I58" s="205">
        <f t="shared" si="13"/>
        <v>28.333333333333336</v>
      </c>
      <c r="J58" s="205">
        <f t="shared" si="14"/>
        <v>-0.33333333333333215</v>
      </c>
      <c r="K58" s="975">
        <f>+ABR!CL68</f>
        <v>48</v>
      </c>
      <c r="L58" s="976">
        <f>ABR!BP68</f>
        <v>1.1666666666666679</v>
      </c>
    </row>
    <row r="59" spans="1:12" x14ac:dyDescent="0.25">
      <c r="A59" s="212" t="s">
        <v>24</v>
      </c>
      <c r="B59" s="316" t="s">
        <v>170</v>
      </c>
      <c r="C59" s="208">
        <f>+JAN!BO74</f>
        <v>7.666666666666667</v>
      </c>
      <c r="D59" s="208">
        <f>+FEV!BE69</f>
        <v>6.666666666666667</v>
      </c>
      <c r="E59" s="208">
        <f>+MAR!BE69</f>
        <v>7</v>
      </c>
      <c r="F59" s="208">
        <f>+ABR!BE69</f>
        <v>7.333333333333333</v>
      </c>
      <c r="G59" s="208"/>
      <c r="H59" s="208"/>
      <c r="I59" s="205">
        <f t="shared" si="13"/>
        <v>28.666666666666668</v>
      </c>
      <c r="J59" s="205">
        <f t="shared" si="14"/>
        <v>0</v>
      </c>
      <c r="K59" s="975">
        <f>+ABR!CL69</f>
        <v>0</v>
      </c>
      <c r="L59" s="976">
        <f>ABR!BP69</f>
        <v>0</v>
      </c>
    </row>
    <row r="60" spans="1:12" x14ac:dyDescent="0.25">
      <c r="A60" s="212" t="s">
        <v>24</v>
      </c>
      <c r="B60" s="316" t="s">
        <v>166</v>
      </c>
      <c r="C60" s="208">
        <f>+JAN!BO75</f>
        <v>6.5</v>
      </c>
      <c r="D60" s="208">
        <f>+FEV!BE70</f>
        <v>6.5</v>
      </c>
      <c r="E60" s="208">
        <f>+MAR!BE70</f>
        <v>7.166666666666667</v>
      </c>
      <c r="F60" s="208">
        <f>+ABR!BE70</f>
        <v>7.666666666666667</v>
      </c>
      <c r="G60" s="208"/>
      <c r="H60" s="208"/>
      <c r="I60" s="205">
        <f t="shared" si="13"/>
        <v>27.833333333333336</v>
      </c>
      <c r="J60" s="205">
        <f t="shared" si="14"/>
        <v>-0.83333333333333215</v>
      </c>
      <c r="K60" s="975">
        <f>+ABR!CL70</f>
        <v>108</v>
      </c>
      <c r="L60" s="976">
        <f>ABR!BP70</f>
        <v>0.66666666666666785</v>
      </c>
    </row>
    <row r="61" spans="1:12" x14ac:dyDescent="0.25">
      <c r="A61" s="212" t="s">
        <v>24</v>
      </c>
      <c r="B61" s="316" t="s">
        <v>115</v>
      </c>
      <c r="C61" s="208">
        <f>+JAN!BO42</f>
        <v>7.833333333333333</v>
      </c>
      <c r="D61" s="208">
        <f>+FEV!BE71</f>
        <v>6.5</v>
      </c>
      <c r="E61" s="208">
        <f>+MAR!BE71</f>
        <v>6.666666666666667</v>
      </c>
      <c r="F61" s="208">
        <f>+ABR!BE71</f>
        <v>6.666666666666667</v>
      </c>
      <c r="G61" s="208"/>
      <c r="H61" s="208"/>
      <c r="I61" s="205">
        <f t="shared" si="13"/>
        <v>27.666666666666668</v>
      </c>
      <c r="J61" s="205">
        <f t="shared" si="14"/>
        <v>-1</v>
      </c>
      <c r="K61" s="975">
        <f>+ABR!CL71</f>
        <v>72</v>
      </c>
      <c r="L61" s="976">
        <f>ABR!BP71</f>
        <v>0</v>
      </c>
    </row>
    <row r="62" spans="1:12" x14ac:dyDescent="0.25">
      <c r="A62" s="212" t="s">
        <v>24</v>
      </c>
      <c r="B62" s="316" t="s">
        <v>100</v>
      </c>
      <c r="C62" s="208">
        <f>+JAN!BO76</f>
        <v>7</v>
      </c>
      <c r="D62" s="208">
        <f>+FEV!BE72</f>
        <v>7</v>
      </c>
      <c r="E62" s="208">
        <f>+MAR!BE72</f>
        <v>7.166666666666667</v>
      </c>
      <c r="F62" s="208">
        <f>+ABR!BE72</f>
        <v>7</v>
      </c>
      <c r="G62" s="208"/>
      <c r="H62" s="208"/>
      <c r="I62" s="205">
        <f t="shared" si="13"/>
        <v>28.166666666666668</v>
      </c>
      <c r="J62" s="205">
        <f t="shared" si="14"/>
        <v>-0.5</v>
      </c>
      <c r="K62" s="975">
        <f>+ABR!CL72</f>
        <v>120</v>
      </c>
      <c r="L62" s="976">
        <f>ABR!BP72</f>
        <v>-0.5</v>
      </c>
    </row>
    <row r="63" spans="1:12" x14ac:dyDescent="0.25">
      <c r="A63" s="212" t="s">
        <v>24</v>
      </c>
      <c r="B63" s="316" t="s">
        <v>335</v>
      </c>
      <c r="C63" s="208">
        <f>+JAN!BO77</f>
        <v>1.6666666666666667</v>
      </c>
      <c r="D63" s="208">
        <f>+FEV!BE73</f>
        <v>6.666666666666667</v>
      </c>
      <c r="E63" s="208">
        <f>+MAR!BE73</f>
        <v>7</v>
      </c>
      <c r="F63" s="208">
        <f>+ABR!BE73</f>
        <v>7.333333333333333</v>
      </c>
      <c r="G63" s="208"/>
      <c r="H63" s="208"/>
      <c r="I63" s="205">
        <f t="shared" si="13"/>
        <v>22.666666666666668</v>
      </c>
      <c r="J63" s="205">
        <f>+I63-$I$2+"148:00"</f>
        <v>0.16666666666666696</v>
      </c>
      <c r="K63" s="975">
        <f>+ABR!CL73</f>
        <v>0</v>
      </c>
      <c r="L63" s="976">
        <f>ABR!BP73</f>
        <v>0</v>
      </c>
    </row>
    <row r="64" spans="1:12" x14ac:dyDescent="0.25">
      <c r="A64" s="212" t="s">
        <v>24</v>
      </c>
      <c r="B64" s="316" t="s">
        <v>336</v>
      </c>
      <c r="C64" s="208">
        <f>+JAN!BO78</f>
        <v>1.5</v>
      </c>
      <c r="D64" s="208">
        <f>+FEV!BE74</f>
        <v>7</v>
      </c>
      <c r="E64" s="208">
        <f>+MAR!BE74</f>
        <v>7.166666666666667</v>
      </c>
      <c r="F64" s="208">
        <f>+ABR!BE74</f>
        <v>8</v>
      </c>
      <c r="G64" s="208"/>
      <c r="H64" s="208"/>
      <c r="I64" s="205">
        <f>SUM(C64:H64)</f>
        <v>23.666666666666668</v>
      </c>
      <c r="J64" s="205">
        <f>+I64-$I$2+"148:00"</f>
        <v>1.166666666666667</v>
      </c>
      <c r="K64" s="975">
        <f>+ABR!CL74</f>
        <v>98</v>
      </c>
      <c r="L64" s="976">
        <f>ABR!BP74</f>
        <v>1</v>
      </c>
    </row>
    <row r="65" spans="1:12" x14ac:dyDescent="0.25">
      <c r="A65" s="212" t="s">
        <v>24</v>
      </c>
      <c r="B65" s="316" t="s">
        <v>337</v>
      </c>
      <c r="C65" s="208">
        <f>+JAN!BO79</f>
        <v>1.5</v>
      </c>
      <c r="D65" s="208">
        <f>+FEV!BE75</f>
        <v>7.5</v>
      </c>
      <c r="E65" s="208">
        <f>+MAR!BE75</f>
        <v>7.166666666666667</v>
      </c>
      <c r="F65" s="208">
        <f>+ABR!BE75</f>
        <v>7.916666666666667</v>
      </c>
      <c r="G65" s="208"/>
      <c r="H65" s="208"/>
      <c r="I65" s="205">
        <f>SUM(C65:H65)</f>
        <v>24.083333333333336</v>
      </c>
      <c r="J65" s="205">
        <f>+I65-$I$2+"148:00"</f>
        <v>1.5833333333333348</v>
      </c>
      <c r="K65" s="975">
        <f>+ABR!CL75</f>
        <v>72</v>
      </c>
      <c r="L65" s="976">
        <f>ABR!BP75</f>
        <v>1.4166666666666679</v>
      </c>
    </row>
    <row r="66" spans="1:12" ht="21" customHeight="1" x14ac:dyDescent="0.25">
      <c r="A66" s="1563" t="s">
        <v>3</v>
      </c>
      <c r="B66" s="1564"/>
      <c r="C66" s="249">
        <f t="shared" ref="C66:I66" si="16">AVERAGE(C31:C65)</f>
        <v>5.9476190476190469</v>
      </c>
      <c r="D66" s="249">
        <f t="shared" si="16"/>
        <v>6.5095238095238086</v>
      </c>
      <c r="E66" s="249">
        <f t="shared" si="16"/>
        <v>7.16785714285714</v>
      </c>
      <c r="F66" s="249">
        <f t="shared" si="16"/>
        <v>6.7678571428571432</v>
      </c>
      <c r="G66" s="249" t="e">
        <f t="shared" si="16"/>
        <v>#DIV/0!</v>
      </c>
      <c r="H66" s="249" t="e">
        <f t="shared" si="16"/>
        <v>#DIV/0!</v>
      </c>
      <c r="I66" s="249">
        <f t="shared" si="16"/>
        <v>26.392857142857135</v>
      </c>
      <c r="J66" s="215">
        <f>SUMIF(J31:J65,"&gt;0")</f>
        <v>12.666666666666664</v>
      </c>
      <c r="K66" s="320">
        <f>AVERAGE(K31:K65)</f>
        <v>72.942857142857136</v>
      </c>
      <c r="L66" s="322">
        <f>SUMIF(L31:L65,"&gt;0")</f>
        <v>15.999999999999996</v>
      </c>
    </row>
    <row r="67" spans="1:12" ht="21" customHeight="1" x14ac:dyDescent="0.25">
      <c r="A67" s="1563" t="s">
        <v>42</v>
      </c>
      <c r="B67" s="1564"/>
      <c r="C67" s="249" t="e">
        <f>AVERAGE(C4:C65)</f>
        <v>#REF!</v>
      </c>
      <c r="D67" s="249" t="e">
        <f t="shared" ref="D67:I67" si="17">AVERAGE(D4:D65)</f>
        <v>#REF!</v>
      </c>
      <c r="E67" s="249" t="e">
        <f t="shared" si="17"/>
        <v>#REF!</v>
      </c>
      <c r="F67" s="249" t="e">
        <f t="shared" si="17"/>
        <v>#REF!</v>
      </c>
      <c r="G67" s="249" t="e">
        <f t="shared" si="17"/>
        <v>#DIV/0!</v>
      </c>
      <c r="H67" s="249" t="e">
        <f t="shared" si="17"/>
        <v>#DIV/0!</v>
      </c>
      <c r="I67" s="249" t="e">
        <f t="shared" si="17"/>
        <v>#REF!</v>
      </c>
      <c r="J67" s="249">
        <f>+J66+J30+J9</f>
        <v>17.333333333333329</v>
      </c>
      <c r="K67" s="320" t="e">
        <f>AVERAGE(K4:K65)</f>
        <v>#REF!</v>
      </c>
      <c r="L67" s="322">
        <f>+L66+L30+L9</f>
        <v>26.499999999999993</v>
      </c>
    </row>
    <row r="68" spans="1:12" ht="32.450000000000003" customHeight="1" x14ac:dyDescent="0.25">
      <c r="A68" s="1565" t="s">
        <v>261</v>
      </c>
      <c r="B68" s="1566"/>
      <c r="C68" s="205">
        <f>260/24</f>
        <v>10.833333333333334</v>
      </c>
      <c r="D68" s="205">
        <f>424/24</f>
        <v>17.666666666666668</v>
      </c>
      <c r="E68" s="205">
        <f>843/24</f>
        <v>35.125</v>
      </c>
      <c r="F68" s="205">
        <f>+L68-C68-D68-E68</f>
        <v>-37.125</v>
      </c>
      <c r="G68" s="205"/>
      <c r="H68" s="205"/>
      <c r="I68" s="250" t="s">
        <v>261</v>
      </c>
      <c r="J68" s="251">
        <f>SUMIF(J4:J65,"&gt;0")-(J9+J30)</f>
        <v>17.333333333333332</v>
      </c>
      <c r="L68" s="374">
        <f>SUMIF(L4:L65,"&gt;0")-(L9+L30)</f>
        <v>26.500000000000004</v>
      </c>
    </row>
    <row r="69" spans="1:12" ht="30" customHeight="1" thickBot="1" x14ac:dyDescent="0.3">
      <c r="A69" s="219"/>
      <c r="B69" s="311"/>
      <c r="C69" s="220"/>
      <c r="D69" s="221"/>
      <c r="E69" s="220"/>
      <c r="F69" s="220"/>
      <c r="G69" s="220"/>
      <c r="H69" s="220"/>
      <c r="I69" s="250" t="s">
        <v>262</v>
      </c>
      <c r="J69" s="251" t="e">
        <f>SUM(J4:J65)-(J9+J30)</f>
        <v>#REF!</v>
      </c>
      <c r="K69" s="321"/>
      <c r="L69" s="323" t="e">
        <f>SUM(L4:L65)-(L9+L30)</f>
        <v>#REF!</v>
      </c>
    </row>
    <row r="71" spans="1:12" x14ac:dyDescent="0.25">
      <c r="J71" s="227"/>
    </row>
    <row r="72" spans="1:12" x14ac:dyDescent="0.25">
      <c r="J72" s="227"/>
    </row>
    <row r="73" spans="1:12" x14ac:dyDescent="0.25">
      <c r="J73" s="227"/>
    </row>
    <row r="74" spans="1:12" x14ac:dyDescent="0.25">
      <c r="J74" s="227"/>
    </row>
    <row r="75" spans="1:12" x14ac:dyDescent="0.25">
      <c r="J75" s="227"/>
    </row>
    <row r="76" spans="1:12" x14ac:dyDescent="0.25">
      <c r="J76" s="227"/>
    </row>
  </sheetData>
  <mergeCells count="14">
    <mergeCell ref="L2:L3"/>
    <mergeCell ref="K2:K3"/>
    <mergeCell ref="A66:B66"/>
    <mergeCell ref="A67:B67"/>
    <mergeCell ref="A68:B68"/>
    <mergeCell ref="A1:B2"/>
    <mergeCell ref="I1:J1"/>
    <mergeCell ref="C2:C3"/>
    <mergeCell ref="D2:D3"/>
    <mergeCell ref="E2:E3"/>
    <mergeCell ref="F2:F3"/>
    <mergeCell ref="G2:G3"/>
    <mergeCell ref="H2:H3"/>
    <mergeCell ref="I2:J3"/>
  </mergeCells>
  <conditionalFormatting sqref="J68">
    <cfRule type="cellIs" dxfId="1545" priority="1" operator="equal">
      <formula>0</formula>
    </cfRule>
    <cfRule type="cellIs" dxfId="1544" priority="2" operator="lessThan">
      <formula>0</formula>
    </cfRule>
    <cfRule type="cellIs" dxfId="1543" priority="3" operator="greaterThan">
      <formula>0</formula>
    </cfRule>
  </conditionalFormatting>
  <pageMargins left="0.7" right="0.7" top="0.75" bottom="0.75" header="0.3" footer="0.3"/>
  <pageSetup paperSize="9" scale="54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26CB4-475A-428A-9C04-DF4BEF8AEE7F}">
  <sheetPr>
    <pageSetUpPr fitToPage="1"/>
  </sheetPr>
  <dimension ref="A1:L76"/>
  <sheetViews>
    <sheetView topLeftCell="A3" zoomScale="90" zoomScaleNormal="90" workbookViewId="0">
      <selection activeCell="J76" sqref="J76"/>
    </sheetView>
  </sheetViews>
  <sheetFormatPr defaultRowHeight="15" x14ac:dyDescent="0.25"/>
  <cols>
    <col min="2" max="2" width="18.85546875" style="312" customWidth="1"/>
    <col min="12" max="12" width="8.7109375" style="311"/>
  </cols>
  <sheetData>
    <row r="1" spans="1:12" ht="14.45" customHeight="1" thickBot="1" x14ac:dyDescent="0.3">
      <c r="A1" s="1567">
        <v>2024</v>
      </c>
      <c r="B1" s="1568"/>
      <c r="C1" s="205" t="s">
        <v>306</v>
      </c>
      <c r="D1" s="205" t="s">
        <v>307</v>
      </c>
      <c r="E1" s="205" t="s">
        <v>308</v>
      </c>
      <c r="F1" s="205" t="s">
        <v>309</v>
      </c>
      <c r="G1" s="205" t="s">
        <v>310</v>
      </c>
      <c r="H1" s="205" t="s">
        <v>311</v>
      </c>
      <c r="I1" s="1571" t="s">
        <v>312</v>
      </c>
      <c r="J1" s="1572"/>
      <c r="K1" s="205">
        <f>12/24</f>
        <v>0.5</v>
      </c>
    </row>
    <row r="2" spans="1:12" ht="14.45" customHeight="1" x14ac:dyDescent="0.25">
      <c r="A2" s="1569"/>
      <c r="B2" s="1570"/>
      <c r="C2" s="1573">
        <f>184/24</f>
        <v>7.666666666666667</v>
      </c>
      <c r="D2" s="1573">
        <f>176/24</f>
        <v>7.333333333333333</v>
      </c>
      <c r="E2" s="1573">
        <f>168/24</f>
        <v>7</v>
      </c>
      <c r="F2" s="1573">
        <f>184/24</f>
        <v>7.666666666666667</v>
      </c>
      <c r="G2" s="1573">
        <f>168/24</f>
        <v>7</v>
      </c>
      <c r="H2" s="1573"/>
      <c r="I2" s="1575">
        <f>+C2+D2+E2+F2+G2+H2</f>
        <v>36.666666666666671</v>
      </c>
      <c r="J2" s="1576"/>
      <c r="K2" s="1561" t="s">
        <v>251</v>
      </c>
      <c r="L2" s="1579" t="s">
        <v>301</v>
      </c>
    </row>
    <row r="3" spans="1:12" x14ac:dyDescent="0.25">
      <c r="A3" s="206" t="s">
        <v>21</v>
      </c>
      <c r="B3" s="206" t="s">
        <v>252</v>
      </c>
      <c r="C3" s="1574"/>
      <c r="D3" s="1574"/>
      <c r="E3" s="1574"/>
      <c r="F3" s="1574"/>
      <c r="G3" s="1574"/>
      <c r="H3" s="1574"/>
      <c r="I3" s="1577"/>
      <c r="J3" s="1578"/>
      <c r="K3" s="1562"/>
      <c r="L3" s="1580"/>
    </row>
    <row r="4" spans="1:12" x14ac:dyDescent="0.25">
      <c r="A4" s="207" t="s">
        <v>253</v>
      </c>
      <c r="B4" s="209" t="s">
        <v>60</v>
      </c>
      <c r="C4" s="208" t="e">
        <f>+#REF!</f>
        <v>#REF!</v>
      </c>
      <c r="D4" s="208" t="e">
        <f>+#REF!</f>
        <v>#REF!</v>
      </c>
      <c r="E4" s="208" t="e">
        <f>+#REF!</f>
        <v>#REF!</v>
      </c>
      <c r="F4" s="598" t="e">
        <f>+#REF!</f>
        <v>#REF!</v>
      </c>
      <c r="G4" s="208" t="e">
        <f>+JAN!#REF!</f>
        <v>#REF!</v>
      </c>
      <c r="H4" s="208"/>
      <c r="I4" s="205" t="e">
        <f t="shared" ref="I4:I27" si="0">SUM(C4:H4)</f>
        <v>#REF!</v>
      </c>
      <c r="J4" s="205" t="e">
        <f t="shared" ref="J4:J7" si="1">+I4-$I$2</f>
        <v>#REF!</v>
      </c>
      <c r="K4" s="542" t="e">
        <f>JAN!#REF!</f>
        <v>#REF!</v>
      </c>
      <c r="L4" s="543" t="e">
        <f>JAN!#REF!</f>
        <v>#REF!</v>
      </c>
    </row>
    <row r="5" spans="1:12" x14ac:dyDescent="0.25">
      <c r="A5" s="210" t="s">
        <v>37</v>
      </c>
      <c r="B5" s="210" t="s">
        <v>56</v>
      </c>
      <c r="C5" s="208" t="e">
        <f>+#REF!</f>
        <v>#REF!</v>
      </c>
      <c r="D5" s="208" t="e">
        <f>+#REF!</f>
        <v>#REF!</v>
      </c>
      <c r="E5" s="208" t="e">
        <f>+#REF!</f>
        <v>#REF!</v>
      </c>
      <c r="F5" s="598" t="e">
        <f>+#REF!</f>
        <v>#REF!</v>
      </c>
      <c r="G5" s="208">
        <f>+JAN!BE31</f>
        <v>7</v>
      </c>
      <c r="H5" s="208"/>
      <c r="I5" s="205" t="e">
        <f t="shared" si="0"/>
        <v>#REF!</v>
      </c>
      <c r="J5" s="205" t="e">
        <f t="shared" si="1"/>
        <v>#REF!</v>
      </c>
      <c r="K5" s="542">
        <f>JAN!CL31</f>
        <v>14</v>
      </c>
      <c r="L5" s="543">
        <f>JAN!BP31</f>
        <v>-0.66666666666666696</v>
      </c>
    </row>
    <row r="6" spans="1:12" x14ac:dyDescent="0.25">
      <c r="A6" s="211" t="s">
        <v>254</v>
      </c>
      <c r="B6" s="211" t="s">
        <v>117</v>
      </c>
      <c r="C6" s="208" t="e">
        <f>+#REF!</f>
        <v>#REF!</v>
      </c>
      <c r="D6" s="208" t="e">
        <f>+#REF!</f>
        <v>#REF!</v>
      </c>
      <c r="E6" s="208" t="e">
        <f>+#REF!</f>
        <v>#REF!</v>
      </c>
      <c r="F6" s="598" t="e">
        <f>+#REF!</f>
        <v>#REF!</v>
      </c>
      <c r="G6" s="208">
        <f>+JAN!BE47</f>
        <v>8</v>
      </c>
      <c r="H6" s="208"/>
      <c r="I6" s="205" t="e">
        <f t="shared" si="0"/>
        <v>#REF!</v>
      </c>
      <c r="J6" s="205" t="e">
        <f t="shared" si="1"/>
        <v>#REF!</v>
      </c>
      <c r="K6" s="542">
        <f>JAN!CL47</f>
        <v>0</v>
      </c>
      <c r="L6" s="543">
        <f>JAN!BP47</f>
        <v>0.33333333333333304</v>
      </c>
    </row>
    <row r="7" spans="1:12" x14ac:dyDescent="0.25">
      <c r="A7" s="212" t="s">
        <v>24</v>
      </c>
      <c r="B7" s="212" t="s">
        <v>143</v>
      </c>
      <c r="C7" s="208" t="e">
        <f>+#REF!</f>
        <v>#REF!</v>
      </c>
      <c r="D7" s="208" t="e">
        <f>+#REF!</f>
        <v>#REF!</v>
      </c>
      <c r="E7" s="208" t="e">
        <f>+#REF!</f>
        <v>#REF!</v>
      </c>
      <c r="F7" s="598" t="e">
        <f>+#REF!</f>
        <v>#REF!</v>
      </c>
      <c r="G7" s="208">
        <f>+JAN!BE64</f>
        <v>6.5</v>
      </c>
      <c r="H7" s="208"/>
      <c r="I7" s="205" t="e">
        <f t="shared" si="0"/>
        <v>#REF!</v>
      </c>
      <c r="J7" s="205" t="e">
        <f t="shared" si="1"/>
        <v>#REF!</v>
      </c>
      <c r="K7" s="542">
        <f>JAN!CL64</f>
        <v>24</v>
      </c>
      <c r="L7" s="543">
        <f>JAN!BP64</f>
        <v>0.33333333333333304</v>
      </c>
    </row>
    <row r="8" spans="1:12" x14ac:dyDescent="0.25">
      <c r="A8" s="213"/>
      <c r="B8" s="214" t="s">
        <v>255</v>
      </c>
      <c r="C8" s="215" t="e">
        <f t="shared" ref="C8:I8" si="2">AVERAGE(C4:C7)</f>
        <v>#REF!</v>
      </c>
      <c r="D8" s="215" t="e">
        <f t="shared" si="2"/>
        <v>#REF!</v>
      </c>
      <c r="E8" s="215" t="e">
        <f t="shared" si="2"/>
        <v>#REF!</v>
      </c>
      <c r="F8" s="215" t="e">
        <f t="shared" si="2"/>
        <v>#REF!</v>
      </c>
      <c r="G8" s="215" t="e">
        <f t="shared" si="2"/>
        <v>#REF!</v>
      </c>
      <c r="H8" s="215" t="e">
        <f t="shared" si="2"/>
        <v>#DIV/0!</v>
      </c>
      <c r="I8" s="215" t="e">
        <f t="shared" si="2"/>
        <v>#REF!</v>
      </c>
      <c r="J8" s="215">
        <f>SUMIF(J4:J7,"&gt;0")</f>
        <v>0</v>
      </c>
      <c r="K8" s="390" t="e">
        <f>AVERAGE(K4:K7)</f>
        <v>#REF!</v>
      </c>
      <c r="L8" s="373">
        <f>SUMIF(L4:L7,"&gt;0")</f>
        <v>0.66666666666666607</v>
      </c>
    </row>
    <row r="9" spans="1:12" x14ac:dyDescent="0.25">
      <c r="A9" s="207" t="s">
        <v>253</v>
      </c>
      <c r="B9" s="313" t="s">
        <v>65</v>
      </c>
      <c r="C9" s="208" t="e">
        <f>+#REF!</f>
        <v>#REF!</v>
      </c>
      <c r="D9" s="208" t="e">
        <f>+#REF!</f>
        <v>#REF!</v>
      </c>
      <c r="E9" s="208" t="e">
        <f>+#REF!</f>
        <v>#REF!</v>
      </c>
      <c r="F9" s="598" t="e">
        <f>+#REF!</f>
        <v>#REF!</v>
      </c>
      <c r="G9" s="208">
        <f>+JAN!BE14</f>
        <v>7.5</v>
      </c>
      <c r="H9" s="208"/>
      <c r="I9" s="205" t="e">
        <f t="shared" ref="I9" si="3">SUM(C9:H9)</f>
        <v>#REF!</v>
      </c>
      <c r="J9" s="205" t="e">
        <f t="shared" ref="J9:J27" si="4">+I9-$I$2</f>
        <v>#REF!</v>
      </c>
      <c r="K9" s="542">
        <f>JAN!CL14</f>
        <v>12</v>
      </c>
      <c r="L9" s="543">
        <f>JAN!BP14</f>
        <v>-0.16666666666666696</v>
      </c>
    </row>
    <row r="10" spans="1:12" ht="14.45" customHeight="1" x14ac:dyDescent="0.25">
      <c r="A10" s="207" t="s">
        <v>253</v>
      </c>
      <c r="B10" s="313" t="s">
        <v>68</v>
      </c>
      <c r="C10" s="208" t="e">
        <f>+#REF!</f>
        <v>#REF!</v>
      </c>
      <c r="D10" s="208" t="e">
        <f>+#REF!</f>
        <v>#REF!</v>
      </c>
      <c r="E10" s="208" t="e">
        <f>+#REF!</f>
        <v>#REF!</v>
      </c>
      <c r="F10" s="598" t="e">
        <f>+#REF!</f>
        <v>#REF!</v>
      </c>
      <c r="G10" s="208">
        <f>+JAN!BE15</f>
        <v>6</v>
      </c>
      <c r="H10" s="208"/>
      <c r="I10" s="205" t="e">
        <f t="shared" si="0"/>
        <v>#REF!</v>
      </c>
      <c r="J10" s="205" t="e">
        <f t="shared" si="4"/>
        <v>#REF!</v>
      </c>
      <c r="K10" s="542">
        <f>JAN!CL15</f>
        <v>24</v>
      </c>
      <c r="L10" s="543">
        <f>JAN!BP15</f>
        <v>-0.66666666666666696</v>
      </c>
    </row>
    <row r="11" spans="1:12" x14ac:dyDescent="0.25">
      <c r="A11" s="207" t="s">
        <v>253</v>
      </c>
      <c r="B11" s="314" t="s">
        <v>69</v>
      </c>
      <c r="C11" s="208" t="e">
        <f>+#REF!</f>
        <v>#REF!</v>
      </c>
      <c r="D11" s="208" t="e">
        <f>+#REF!</f>
        <v>#REF!</v>
      </c>
      <c r="E11" s="208" t="e">
        <f>+#REF!</f>
        <v>#REF!</v>
      </c>
      <c r="F11" s="598" t="e">
        <f>+#REF!</f>
        <v>#REF!</v>
      </c>
      <c r="G11" s="208">
        <f>+JAN!BE16</f>
        <v>7.5</v>
      </c>
      <c r="H11" s="208"/>
      <c r="I11" s="205" t="e">
        <f t="shared" si="0"/>
        <v>#REF!</v>
      </c>
      <c r="J11" s="205" t="e">
        <f t="shared" si="4"/>
        <v>#REF!</v>
      </c>
      <c r="K11" s="542">
        <f>JAN!CL16</f>
        <v>12</v>
      </c>
      <c r="L11" s="543">
        <f>JAN!BP16</f>
        <v>0.83333333333333304</v>
      </c>
    </row>
    <row r="12" spans="1:12" x14ac:dyDescent="0.25">
      <c r="A12" s="207" t="s">
        <v>253</v>
      </c>
      <c r="B12" s="313" t="s">
        <v>98</v>
      </c>
      <c r="C12" s="208" t="e">
        <f>+#REF!</f>
        <v>#REF!</v>
      </c>
      <c r="D12" s="208" t="e">
        <f>+#REF!</f>
        <v>#REF!</v>
      </c>
      <c r="E12" s="208" t="e">
        <f>+#REF!</f>
        <v>#REF!</v>
      </c>
      <c r="F12" s="598" t="e">
        <f>+#REF!</f>
        <v>#REF!</v>
      </c>
      <c r="G12" s="208">
        <f>+JAN!BE17</f>
        <v>6.5</v>
      </c>
      <c r="H12" s="208"/>
      <c r="I12" s="205" t="e">
        <f>SUM(C12:H12)</f>
        <v>#REF!</v>
      </c>
      <c r="J12" s="205" t="e">
        <f t="shared" si="4"/>
        <v>#REF!</v>
      </c>
      <c r="K12" s="542">
        <f>JAN!CL17</f>
        <v>24</v>
      </c>
      <c r="L12" s="543">
        <f>JAN!BP17</f>
        <v>-1.166666666666667</v>
      </c>
    </row>
    <row r="13" spans="1:12" x14ac:dyDescent="0.25">
      <c r="A13" s="207" t="s">
        <v>253</v>
      </c>
      <c r="B13" s="313" t="s">
        <v>79</v>
      </c>
      <c r="C13" s="208" t="e">
        <f>+#REF!</f>
        <v>#REF!</v>
      </c>
      <c r="D13" s="208" t="e">
        <f>+#REF!</f>
        <v>#REF!</v>
      </c>
      <c r="E13" s="208" t="e">
        <f>+#REF!</f>
        <v>#REF!</v>
      </c>
      <c r="F13" s="598" t="e">
        <f>+#REF!</f>
        <v>#REF!</v>
      </c>
      <c r="G13" s="208">
        <f>+JAN!BE18</f>
        <v>6.5</v>
      </c>
      <c r="H13" s="208"/>
      <c r="I13" s="205" t="e">
        <f t="shared" si="0"/>
        <v>#REF!</v>
      </c>
      <c r="J13" s="205" t="e">
        <f t="shared" si="4"/>
        <v>#REF!</v>
      </c>
      <c r="K13" s="542">
        <f>JAN!CL18</f>
        <v>24</v>
      </c>
      <c r="L13" s="543">
        <f>JAN!BP18</f>
        <v>-1.166666666666667</v>
      </c>
    </row>
    <row r="14" spans="1:12" x14ac:dyDescent="0.25">
      <c r="A14" s="210" t="s">
        <v>299</v>
      </c>
      <c r="B14" s="216" t="s">
        <v>91</v>
      </c>
      <c r="C14" s="208" t="e">
        <f>+#REF!</f>
        <v>#REF!</v>
      </c>
      <c r="D14" s="208" t="e">
        <f>+#REF!</f>
        <v>#REF!</v>
      </c>
      <c r="E14" s="208" t="e">
        <f>+#REF!</f>
        <v>#REF!</v>
      </c>
      <c r="F14" s="598" t="e">
        <f>+#REF!</f>
        <v>#REF!</v>
      </c>
      <c r="G14" s="208" t="e">
        <f>+JAN!BE32</f>
        <v>#REF!</v>
      </c>
      <c r="H14" s="208"/>
      <c r="I14" s="205" t="e">
        <f t="shared" si="0"/>
        <v>#REF!</v>
      </c>
      <c r="J14" s="205" t="e">
        <f t="shared" si="4"/>
        <v>#REF!</v>
      </c>
      <c r="K14" s="542" t="e">
        <f>JAN!CL32</f>
        <v>#REF!</v>
      </c>
      <c r="L14" s="543" t="e">
        <f>JAN!BP32</f>
        <v>#REF!</v>
      </c>
    </row>
    <row r="15" spans="1:12" x14ac:dyDescent="0.25">
      <c r="A15" s="210" t="s">
        <v>37</v>
      </c>
      <c r="B15" s="315" t="s">
        <v>151</v>
      </c>
      <c r="C15" s="208" t="e">
        <f>+#REF!</f>
        <v>#REF!</v>
      </c>
      <c r="D15" s="208" t="e">
        <f>+#REF!</f>
        <v>#REF!</v>
      </c>
      <c r="E15" s="208" t="e">
        <f>+#REF!</f>
        <v>#REF!</v>
      </c>
      <c r="F15" s="598" t="e">
        <f>+#REF!</f>
        <v>#REF!</v>
      </c>
      <c r="G15" s="208">
        <f>+JAN!BE33</f>
        <v>8</v>
      </c>
      <c r="H15" s="208"/>
      <c r="I15" s="205" t="e">
        <f t="shared" si="0"/>
        <v>#REF!</v>
      </c>
      <c r="J15" s="205" t="e">
        <f t="shared" si="4"/>
        <v>#REF!</v>
      </c>
      <c r="K15" s="542">
        <f>JAN!CL33</f>
        <v>12</v>
      </c>
      <c r="L15" s="543">
        <f>JAN!BP33</f>
        <v>0.33333333333333304</v>
      </c>
    </row>
    <row r="16" spans="1:12" x14ac:dyDescent="0.25">
      <c r="A16" s="210" t="s">
        <v>37</v>
      </c>
      <c r="B16" s="315" t="s">
        <v>96</v>
      </c>
      <c r="C16" s="208" t="e">
        <f>+#REF!</f>
        <v>#REF!</v>
      </c>
      <c r="D16" s="208" t="e">
        <f>+#REF!</f>
        <v>#REF!</v>
      </c>
      <c r="E16" s="208" t="e">
        <f>+#REF!</f>
        <v>#REF!</v>
      </c>
      <c r="F16" s="598" t="e">
        <f>+#REF!</f>
        <v>#REF!</v>
      </c>
      <c r="G16" s="208">
        <f>+JAN!BE34</f>
        <v>7.5</v>
      </c>
      <c r="H16" s="208"/>
      <c r="I16" s="205" t="e">
        <f t="shared" si="0"/>
        <v>#REF!</v>
      </c>
      <c r="J16" s="205" t="e">
        <f t="shared" si="4"/>
        <v>#REF!</v>
      </c>
      <c r="K16" s="542">
        <f>JAN!CL34</f>
        <v>12</v>
      </c>
      <c r="L16" s="543">
        <f>JAN!BP34</f>
        <v>-0.16666666666666696</v>
      </c>
    </row>
    <row r="17" spans="1:12" x14ac:dyDescent="0.25">
      <c r="A17" s="210" t="s">
        <v>37</v>
      </c>
      <c r="B17" s="315" t="s">
        <v>97</v>
      </c>
      <c r="C17" s="208" t="e">
        <f>+#REF!</f>
        <v>#REF!</v>
      </c>
      <c r="D17" s="208" t="e">
        <f>+#REF!</f>
        <v>#REF!</v>
      </c>
      <c r="E17" s="208" t="e">
        <f>+#REF!</f>
        <v>#REF!</v>
      </c>
      <c r="F17" s="598" t="e">
        <f>+#REF!</f>
        <v>#REF!</v>
      </c>
      <c r="G17" s="208">
        <f>+JAN!BE35</f>
        <v>7.333333333333333</v>
      </c>
      <c r="H17" s="208"/>
      <c r="I17" s="205" t="e">
        <f t="shared" si="0"/>
        <v>#REF!</v>
      </c>
      <c r="J17" s="205" t="e">
        <f t="shared" si="4"/>
        <v>#REF!</v>
      </c>
      <c r="K17" s="542">
        <f>JAN!CL35</f>
        <v>24</v>
      </c>
      <c r="L17" s="543">
        <f>JAN!BP35</f>
        <v>-0.33333333333333393</v>
      </c>
    </row>
    <row r="18" spans="1:12" x14ac:dyDescent="0.25">
      <c r="A18" s="210" t="s">
        <v>37</v>
      </c>
      <c r="B18" s="315" t="s">
        <v>77</v>
      </c>
      <c r="C18" s="208" t="e">
        <f>+#REF!</f>
        <v>#REF!</v>
      </c>
      <c r="D18" s="208" t="e">
        <f>+#REF!</f>
        <v>#REF!</v>
      </c>
      <c r="E18" s="208" t="e">
        <f>+#REF!</f>
        <v>#REF!</v>
      </c>
      <c r="F18" s="598" t="e">
        <f>+#REF!</f>
        <v>#REF!</v>
      </c>
      <c r="G18" s="208">
        <f>+JAN!BE36</f>
        <v>8</v>
      </c>
      <c r="H18" s="208"/>
      <c r="I18" s="205" t="e">
        <f t="shared" si="0"/>
        <v>#REF!</v>
      </c>
      <c r="J18" s="205" t="e">
        <f t="shared" si="4"/>
        <v>#REF!</v>
      </c>
      <c r="K18" s="542">
        <f>JAN!CL36</f>
        <v>24</v>
      </c>
      <c r="L18" s="543">
        <f>JAN!BP36</f>
        <v>0.33333333333333304</v>
      </c>
    </row>
    <row r="19" spans="1:12" x14ac:dyDescent="0.25">
      <c r="A19" s="211" t="s">
        <v>254</v>
      </c>
      <c r="B19" s="317" t="s">
        <v>63</v>
      </c>
      <c r="C19" s="208" t="e">
        <f>+#REF!</f>
        <v>#REF!</v>
      </c>
      <c r="D19" s="208" t="e">
        <f>+#REF!</f>
        <v>#REF!</v>
      </c>
      <c r="E19" s="208" t="e">
        <f>+#REF!</f>
        <v>#REF!</v>
      </c>
      <c r="F19" s="598" t="e">
        <f>+#REF!</f>
        <v>#REF!</v>
      </c>
      <c r="G19" s="208">
        <f>+JAN!BE48</f>
        <v>8</v>
      </c>
      <c r="H19" s="208"/>
      <c r="I19" s="205" t="e">
        <f t="shared" si="0"/>
        <v>#REF!</v>
      </c>
      <c r="J19" s="205" t="e">
        <f t="shared" si="4"/>
        <v>#REF!</v>
      </c>
      <c r="K19" s="542">
        <f>JAN!CL48</f>
        <v>12</v>
      </c>
      <c r="L19" s="543">
        <f>JAN!BP48</f>
        <v>0.33333333333333304</v>
      </c>
    </row>
    <row r="20" spans="1:12" x14ac:dyDescent="0.25">
      <c r="A20" s="211" t="s">
        <v>254</v>
      </c>
      <c r="B20" s="317" t="s">
        <v>94</v>
      </c>
      <c r="C20" s="208" t="e">
        <f>+#REF!</f>
        <v>#REF!</v>
      </c>
      <c r="D20" s="208" t="e">
        <f>+#REF!</f>
        <v>#REF!</v>
      </c>
      <c r="E20" s="208" t="e">
        <f>+#REF!</f>
        <v>#REF!</v>
      </c>
      <c r="F20" s="598" t="e">
        <f>+#REF!</f>
        <v>#REF!</v>
      </c>
      <c r="G20" s="208">
        <f>+JAN!BE49</f>
        <v>8</v>
      </c>
      <c r="H20" s="208"/>
      <c r="I20" s="205" t="e">
        <f t="shared" si="0"/>
        <v>#REF!</v>
      </c>
      <c r="J20" s="205" t="e">
        <f t="shared" si="4"/>
        <v>#REF!</v>
      </c>
      <c r="K20" s="542">
        <f>JAN!CL49</f>
        <v>0</v>
      </c>
      <c r="L20" s="543">
        <f>JAN!BP49</f>
        <v>0.33333333333333304</v>
      </c>
    </row>
    <row r="21" spans="1:12" x14ac:dyDescent="0.25">
      <c r="A21" s="211" t="s">
        <v>254</v>
      </c>
      <c r="B21" s="317" t="s">
        <v>119</v>
      </c>
      <c r="C21" s="208" t="e">
        <f>+#REF!</f>
        <v>#REF!</v>
      </c>
      <c r="D21" s="208" t="e">
        <f>+#REF!</f>
        <v>#REF!</v>
      </c>
      <c r="E21" s="208" t="e">
        <f>+#REF!</f>
        <v>#REF!</v>
      </c>
      <c r="F21" s="598" t="e">
        <f>+#REF!</f>
        <v>#REF!</v>
      </c>
      <c r="G21" s="208">
        <f>+JAN!BE50</f>
        <v>9</v>
      </c>
      <c r="H21" s="208"/>
      <c r="I21" s="205" t="e">
        <f t="shared" si="0"/>
        <v>#REF!</v>
      </c>
      <c r="J21" s="205" t="e">
        <f t="shared" si="4"/>
        <v>#REF!</v>
      </c>
      <c r="K21" s="542">
        <f>JAN!CL50</f>
        <v>12</v>
      </c>
      <c r="L21" s="543">
        <f>JAN!BP50</f>
        <v>1.333333333333333</v>
      </c>
    </row>
    <row r="22" spans="1:12" x14ac:dyDescent="0.25">
      <c r="A22" s="211" t="s">
        <v>254</v>
      </c>
      <c r="B22" s="317" t="s">
        <v>122</v>
      </c>
      <c r="C22" s="208" t="e">
        <f>+#REF!</f>
        <v>#REF!</v>
      </c>
      <c r="D22" s="208" t="e">
        <f>+#REF!</f>
        <v>#REF!</v>
      </c>
      <c r="E22" s="208" t="e">
        <f>+#REF!</f>
        <v>#REF!</v>
      </c>
      <c r="F22" s="598" t="e">
        <f>+#REF!</f>
        <v>#REF!</v>
      </c>
      <c r="G22" s="208">
        <f>+JAN!BE51</f>
        <v>4</v>
      </c>
      <c r="H22" s="208"/>
      <c r="I22" s="205" t="e">
        <f t="shared" si="0"/>
        <v>#REF!</v>
      </c>
      <c r="J22" s="205" t="e">
        <f t="shared" si="4"/>
        <v>#REF!</v>
      </c>
      <c r="K22" s="542">
        <f>JAN!CL51</f>
        <v>0</v>
      </c>
      <c r="L22" s="543">
        <f>JAN!BP51</f>
        <v>0</v>
      </c>
    </row>
    <row r="23" spans="1:12" x14ac:dyDescent="0.25">
      <c r="A23" s="211" t="s">
        <v>254</v>
      </c>
      <c r="B23" s="318" t="s">
        <v>124</v>
      </c>
      <c r="C23" s="208" t="e">
        <f>+#REF!</f>
        <v>#REF!</v>
      </c>
      <c r="D23" s="208" t="e">
        <f>+#REF!</f>
        <v>#REF!</v>
      </c>
      <c r="E23" s="208" t="e">
        <f>+#REF!</f>
        <v>#REF!</v>
      </c>
      <c r="F23" s="598" t="e">
        <f>+#REF!</f>
        <v>#REF!</v>
      </c>
      <c r="G23" s="208">
        <f>+JAN!BE52</f>
        <v>7.833333333333333</v>
      </c>
      <c r="H23" s="208"/>
      <c r="I23" s="205" t="e">
        <f t="shared" si="0"/>
        <v>#REF!</v>
      </c>
      <c r="J23" s="205" t="e">
        <f>+I23-$I$2</f>
        <v>#REF!</v>
      </c>
      <c r="K23" s="542">
        <f>JAN!CL52</f>
        <v>12</v>
      </c>
      <c r="L23" s="543">
        <f>JAN!BP52</f>
        <v>0.16666666666666607</v>
      </c>
    </row>
    <row r="24" spans="1:12" x14ac:dyDescent="0.25">
      <c r="A24" s="212" t="s">
        <v>300</v>
      </c>
      <c r="B24" s="218" t="s">
        <v>145</v>
      </c>
      <c r="C24" s="208" t="e">
        <f>+#REF!</f>
        <v>#REF!</v>
      </c>
      <c r="D24" s="208" t="e">
        <f>+#REF!</f>
        <v>#REF!</v>
      </c>
      <c r="E24" s="208" t="e">
        <f>+#REF!</f>
        <v>#REF!</v>
      </c>
      <c r="F24" s="598" t="e">
        <f>+#REF!</f>
        <v>#REF!</v>
      </c>
      <c r="G24" s="208">
        <f>+JAN!BE65</f>
        <v>7</v>
      </c>
      <c r="H24" s="208"/>
      <c r="I24" s="205" t="e">
        <f t="shared" si="0"/>
        <v>#REF!</v>
      </c>
      <c r="J24" s="205" t="e">
        <f t="shared" si="4"/>
        <v>#REF!</v>
      </c>
      <c r="K24" s="542">
        <f>JAN!CL65</f>
        <v>36</v>
      </c>
      <c r="L24" s="543">
        <f>JAN!BP65</f>
        <v>-0.66666666666666696</v>
      </c>
    </row>
    <row r="25" spans="1:12" x14ac:dyDescent="0.25">
      <c r="A25" s="212" t="s">
        <v>24</v>
      </c>
      <c r="B25" s="316" t="s">
        <v>147</v>
      </c>
      <c r="C25" s="208" t="e">
        <f>+#REF!</f>
        <v>#REF!</v>
      </c>
      <c r="D25" s="208" t="e">
        <f>+#REF!</f>
        <v>#REF!</v>
      </c>
      <c r="E25" s="208" t="e">
        <f>+#REF!</f>
        <v>#REF!</v>
      </c>
      <c r="F25" s="598" t="e">
        <f>+#REF!</f>
        <v>#REF!</v>
      </c>
      <c r="G25" s="208">
        <f>+JAN!BE66</f>
        <v>7.5</v>
      </c>
      <c r="H25" s="208"/>
      <c r="I25" s="205" t="e">
        <f t="shared" si="0"/>
        <v>#REF!</v>
      </c>
      <c r="J25" s="205" t="e">
        <f t="shared" si="4"/>
        <v>#REF!</v>
      </c>
      <c r="K25" s="542">
        <f>JAN!CL66</f>
        <v>12</v>
      </c>
      <c r="L25" s="543">
        <f>JAN!BP66</f>
        <v>-0.16666666666666696</v>
      </c>
    </row>
    <row r="26" spans="1:12" x14ac:dyDescent="0.25">
      <c r="A26" s="212" t="s">
        <v>24</v>
      </c>
      <c r="B26" s="316" t="s">
        <v>149</v>
      </c>
      <c r="C26" s="208" t="e">
        <f>+#REF!</f>
        <v>#REF!</v>
      </c>
      <c r="D26" s="208" t="e">
        <f>+#REF!</f>
        <v>#REF!</v>
      </c>
      <c r="E26" s="208" t="e">
        <f>+#REF!</f>
        <v>#REF!</v>
      </c>
      <c r="F26" s="598" t="e">
        <f>+#REF!</f>
        <v>#REF!</v>
      </c>
      <c r="G26" s="208">
        <f>+JAN!BE67</f>
        <v>8.5</v>
      </c>
      <c r="H26" s="208"/>
      <c r="I26" s="205" t="e">
        <f t="shared" si="0"/>
        <v>#REF!</v>
      </c>
      <c r="J26" s="205" t="e">
        <f t="shared" si="4"/>
        <v>#REF!</v>
      </c>
      <c r="K26" s="542">
        <f>JAN!CL67</f>
        <v>36</v>
      </c>
      <c r="L26" s="543">
        <f>JAN!BP67</f>
        <v>0.83333333333333304</v>
      </c>
    </row>
    <row r="27" spans="1:12" x14ac:dyDescent="0.25">
      <c r="A27" s="212" t="s">
        <v>24</v>
      </c>
      <c r="B27" s="316" t="s">
        <v>102</v>
      </c>
      <c r="C27" s="208" t="e">
        <f>+#REF!</f>
        <v>#REF!</v>
      </c>
      <c r="D27" s="208" t="e">
        <f>+#REF!</f>
        <v>#REF!</v>
      </c>
      <c r="E27" s="208" t="e">
        <f>+#REF!</f>
        <v>#REF!</v>
      </c>
      <c r="F27" s="598" t="e">
        <f>+#REF!</f>
        <v>#REF!</v>
      </c>
      <c r="G27" s="208" t="e">
        <f>+JAN!#REF!</f>
        <v>#REF!</v>
      </c>
      <c r="H27" s="208"/>
      <c r="I27" s="205" t="e">
        <f t="shared" si="0"/>
        <v>#REF!</v>
      </c>
      <c r="J27" s="205" t="e">
        <f t="shared" si="4"/>
        <v>#REF!</v>
      </c>
      <c r="K27" s="542" t="e">
        <f>JAN!#REF!</f>
        <v>#REF!</v>
      </c>
      <c r="L27" s="543" t="e">
        <f>JAN!#REF!</f>
        <v>#REF!</v>
      </c>
    </row>
    <row r="28" spans="1:12" x14ac:dyDescent="0.25">
      <c r="A28" s="213"/>
      <c r="B28" s="214" t="s">
        <v>256</v>
      </c>
      <c r="C28" s="215" t="e">
        <f t="shared" ref="C28:I28" si="5">AVERAGE(C9:C27)</f>
        <v>#REF!</v>
      </c>
      <c r="D28" s="215" t="e">
        <f t="shared" si="5"/>
        <v>#REF!</v>
      </c>
      <c r="E28" s="215" t="e">
        <f t="shared" si="5"/>
        <v>#REF!</v>
      </c>
      <c r="F28" s="215" t="e">
        <f t="shared" si="5"/>
        <v>#REF!</v>
      </c>
      <c r="G28" s="215" t="e">
        <f t="shared" si="5"/>
        <v>#REF!</v>
      </c>
      <c r="H28" s="215" t="e">
        <f t="shared" si="5"/>
        <v>#DIV/0!</v>
      </c>
      <c r="I28" s="215" t="e">
        <f t="shared" si="5"/>
        <v>#REF!</v>
      </c>
      <c r="J28" s="215">
        <f>SUMIF(J9:J27,"&gt;0")</f>
        <v>0</v>
      </c>
      <c r="K28" s="390" t="e">
        <f>AVERAGE(K9:K27)</f>
        <v>#REF!</v>
      </c>
      <c r="L28" s="373">
        <f>SUMIF(L9:L27,"&gt;0")</f>
        <v>4.4999999999999973</v>
      </c>
    </row>
    <row r="29" spans="1:12" x14ac:dyDescent="0.25">
      <c r="A29" s="207" t="s">
        <v>257</v>
      </c>
      <c r="B29" s="207" t="s">
        <v>73</v>
      </c>
      <c r="C29" s="208" t="e">
        <f>+#REF!</f>
        <v>#REF!</v>
      </c>
      <c r="D29" s="208" t="e">
        <f>+#REF!</f>
        <v>#REF!</v>
      </c>
      <c r="E29" s="208" t="e">
        <f>+#REF!</f>
        <v>#REF!</v>
      </c>
      <c r="F29" s="598" t="e">
        <f>+#REF!</f>
        <v>#REF!</v>
      </c>
      <c r="G29" s="208" t="e">
        <f>+JAN!BE19</f>
        <v>#REF!</v>
      </c>
      <c r="H29" s="208"/>
      <c r="I29" s="205" t="e">
        <f t="shared" ref="I29:I39" si="6">SUM(C29:H29)</f>
        <v>#REF!</v>
      </c>
      <c r="J29" s="205" t="e">
        <f t="shared" ref="J29:J39" si="7">+I29-$I$2</f>
        <v>#REF!</v>
      </c>
      <c r="K29" s="542" t="e">
        <f>JAN!CL19</f>
        <v>#REF!</v>
      </c>
      <c r="L29" s="543" t="e">
        <f>JAN!BP19</f>
        <v>#REF!</v>
      </c>
    </row>
    <row r="30" spans="1:12" x14ac:dyDescent="0.25">
      <c r="A30" s="207" t="s">
        <v>253</v>
      </c>
      <c r="B30" s="313" t="s">
        <v>75</v>
      </c>
      <c r="C30" s="208" t="e">
        <f>+#REF!</f>
        <v>#REF!</v>
      </c>
      <c r="D30" s="208" t="e">
        <f>+#REF!</f>
        <v>#REF!</v>
      </c>
      <c r="E30" s="208" t="e">
        <f>+#REF!</f>
        <v>#REF!</v>
      </c>
      <c r="F30" s="598" t="e">
        <f>+#REF!</f>
        <v>#REF!</v>
      </c>
      <c r="G30" s="208">
        <f>+JAN!BE20</f>
        <v>7.5</v>
      </c>
      <c r="H30" s="208"/>
      <c r="I30" s="205" t="e">
        <f t="shared" si="6"/>
        <v>#REF!</v>
      </c>
      <c r="J30" s="205" t="e">
        <f t="shared" si="7"/>
        <v>#REF!</v>
      </c>
      <c r="K30" s="542">
        <f>JAN!CL20</f>
        <v>0</v>
      </c>
      <c r="L30" s="543">
        <f>JAN!BP20</f>
        <v>-0.16666666666666696</v>
      </c>
    </row>
    <row r="31" spans="1:12" x14ac:dyDescent="0.25">
      <c r="A31" s="207" t="s">
        <v>253</v>
      </c>
      <c r="B31" s="313" t="s">
        <v>159</v>
      </c>
      <c r="C31" s="208" t="e">
        <f>+#REF!</f>
        <v>#REF!</v>
      </c>
      <c r="D31" s="208" t="e">
        <f>+#REF!</f>
        <v>#REF!</v>
      </c>
      <c r="E31" s="208" t="e">
        <f>+#REF!</f>
        <v>#REF!</v>
      </c>
      <c r="F31" s="598" t="e">
        <f>+#REF!</f>
        <v>#REF!</v>
      </c>
      <c r="G31" s="208">
        <f>+JAN!BE21</f>
        <v>7.5</v>
      </c>
      <c r="H31" s="208"/>
      <c r="I31" s="205" t="e">
        <f t="shared" si="6"/>
        <v>#REF!</v>
      </c>
      <c r="J31" s="205" t="e">
        <f t="shared" si="7"/>
        <v>#REF!</v>
      </c>
      <c r="K31" s="542">
        <f>JAN!CL21</f>
        <v>12</v>
      </c>
      <c r="L31" s="543">
        <f>JAN!BP21</f>
        <v>-0.16666666666666696</v>
      </c>
    </row>
    <row r="32" spans="1:12" x14ac:dyDescent="0.25">
      <c r="A32" s="207" t="s">
        <v>253</v>
      </c>
      <c r="B32" s="313" t="s">
        <v>81</v>
      </c>
      <c r="C32" s="208" t="e">
        <f>+#REF!</f>
        <v>#REF!</v>
      </c>
      <c r="D32" s="208" t="e">
        <f>+#REF!</f>
        <v>#REF!</v>
      </c>
      <c r="E32" s="208" t="e">
        <f>+#REF!</f>
        <v>#REF!</v>
      </c>
      <c r="F32" s="598" t="e">
        <f>+#REF!</f>
        <v>#REF!</v>
      </c>
      <c r="G32" s="208">
        <f>+JAN!BE22</f>
        <v>8</v>
      </c>
      <c r="H32" s="208"/>
      <c r="I32" s="205" t="e">
        <f t="shared" si="6"/>
        <v>#REF!</v>
      </c>
      <c r="J32" s="205" t="e">
        <f t="shared" si="7"/>
        <v>#REF!</v>
      </c>
      <c r="K32" s="542">
        <f>JAN!CL22</f>
        <v>12</v>
      </c>
      <c r="L32" s="543">
        <f>JAN!BP22</f>
        <v>0.33333333333333304</v>
      </c>
    </row>
    <row r="33" spans="1:12" x14ac:dyDescent="0.25">
      <c r="A33" s="207" t="s">
        <v>253</v>
      </c>
      <c r="B33" s="313" t="s">
        <v>106</v>
      </c>
      <c r="C33" s="208" t="e">
        <f>+#REF!</f>
        <v>#REF!</v>
      </c>
      <c r="D33" s="208" t="e">
        <f>+#REF!</f>
        <v>#REF!</v>
      </c>
      <c r="E33" s="208" t="e">
        <f>+#REF!</f>
        <v>#REF!</v>
      </c>
      <c r="F33" s="598" t="e">
        <f>+#REF!</f>
        <v>#REF!</v>
      </c>
      <c r="G33" s="208">
        <f>+JAN!BE23</f>
        <v>8.3333333333333339</v>
      </c>
      <c r="H33" s="208"/>
      <c r="I33" s="205" t="e">
        <f t="shared" si="6"/>
        <v>#REF!</v>
      </c>
      <c r="J33" s="205" t="e">
        <f t="shared" si="7"/>
        <v>#REF!</v>
      </c>
      <c r="K33" s="542">
        <f>JAN!CL23</f>
        <v>12</v>
      </c>
      <c r="L33" s="543">
        <f>JAN!BP23</f>
        <v>0.66666666666666696</v>
      </c>
    </row>
    <row r="34" spans="1:12" x14ac:dyDescent="0.25">
      <c r="A34" s="207" t="s">
        <v>253</v>
      </c>
      <c r="B34" s="313" t="s">
        <v>88</v>
      </c>
      <c r="C34" s="208" t="e">
        <f>+#REF!</f>
        <v>#REF!</v>
      </c>
      <c r="D34" s="208" t="e">
        <f>+#REF!</f>
        <v>#REF!</v>
      </c>
      <c r="E34" s="208" t="e">
        <f>+#REF!</f>
        <v>#REF!</v>
      </c>
      <c r="F34" s="598" t="e">
        <f>+#REF!</f>
        <v>#REF!</v>
      </c>
      <c r="G34" s="208">
        <f>+JAN!BE25</f>
        <v>7.5</v>
      </c>
      <c r="H34" s="208"/>
      <c r="I34" s="205" t="e">
        <f t="shared" si="6"/>
        <v>#REF!</v>
      </c>
      <c r="J34" s="205" t="e">
        <f t="shared" si="7"/>
        <v>#REF!</v>
      </c>
      <c r="K34" s="542">
        <f>JAN!CL25</f>
        <v>0</v>
      </c>
      <c r="L34" s="543">
        <f>JAN!BP25</f>
        <v>-0.16666666666666696</v>
      </c>
    </row>
    <row r="35" spans="1:12" x14ac:dyDescent="0.25">
      <c r="A35" s="207" t="s">
        <v>253</v>
      </c>
      <c r="B35" s="313" t="s">
        <v>112</v>
      </c>
      <c r="C35" s="208" t="e">
        <f>+#REF!</f>
        <v>#REF!</v>
      </c>
      <c r="D35" s="208" t="e">
        <f>+#REF!</f>
        <v>#REF!</v>
      </c>
      <c r="E35" s="208" t="e">
        <f>+#REF!</f>
        <v>#REF!</v>
      </c>
      <c r="F35" s="598" t="e">
        <f>+#REF!</f>
        <v>#REF!</v>
      </c>
      <c r="G35" s="208">
        <f>+JAN!BE26</f>
        <v>7.166666666666667</v>
      </c>
      <c r="H35" s="208"/>
      <c r="I35" s="205" t="e">
        <f t="shared" si="6"/>
        <v>#REF!</v>
      </c>
      <c r="J35" s="205" t="e">
        <f t="shared" si="7"/>
        <v>#REF!</v>
      </c>
      <c r="K35" s="542">
        <f>JAN!CL26</f>
        <v>24</v>
      </c>
      <c r="L35" s="543">
        <f>JAN!BP26</f>
        <v>-0.5</v>
      </c>
    </row>
    <row r="36" spans="1:12" x14ac:dyDescent="0.25">
      <c r="A36" s="207" t="s">
        <v>253</v>
      </c>
      <c r="B36" s="313" t="s">
        <v>291</v>
      </c>
      <c r="C36" s="208" t="e">
        <f>+#REF!</f>
        <v>#REF!</v>
      </c>
      <c r="D36" s="208" t="e">
        <f>+#REF!</f>
        <v>#REF!</v>
      </c>
      <c r="E36" s="208" t="e">
        <f>+#REF!</f>
        <v>#REF!</v>
      </c>
      <c r="F36" s="598" t="e">
        <f>+#REF!</f>
        <v>#REF!</v>
      </c>
      <c r="G36" s="208">
        <f>+JAN!BE27</f>
        <v>7.833333333333333</v>
      </c>
      <c r="H36" s="208"/>
      <c r="I36" s="205" t="e">
        <f>SUM(C36:H36)</f>
        <v>#REF!</v>
      </c>
      <c r="J36" s="205" t="e">
        <f t="shared" si="7"/>
        <v>#REF!</v>
      </c>
      <c r="K36" s="542">
        <f>JAN!CL27</f>
        <v>0</v>
      </c>
      <c r="L36" s="543">
        <f>JAN!BP27</f>
        <v>0.16666666666666607</v>
      </c>
    </row>
    <row r="37" spans="1:12" x14ac:dyDescent="0.25">
      <c r="A37" s="207" t="s">
        <v>253</v>
      </c>
      <c r="B37" s="313" t="s">
        <v>292</v>
      </c>
      <c r="C37" s="208" t="e">
        <f>+#REF!</f>
        <v>#REF!</v>
      </c>
      <c r="D37" s="208" t="e">
        <f>+#REF!</f>
        <v>#REF!</v>
      </c>
      <c r="E37" s="208" t="e">
        <f>+#REF!</f>
        <v>#REF!</v>
      </c>
      <c r="F37" s="598" t="e">
        <f>+#REF!</f>
        <v>#REF!</v>
      </c>
      <c r="G37" s="208">
        <f>+JAN!BE28</f>
        <v>1.5</v>
      </c>
      <c r="H37" s="208"/>
      <c r="I37" s="205" t="e">
        <f>SUM(C37:H37)</f>
        <v>#REF!</v>
      </c>
      <c r="J37" s="205" t="e">
        <f t="shared" si="7"/>
        <v>#REF!</v>
      </c>
      <c r="K37" s="542">
        <f>JAN!CL28</f>
        <v>0</v>
      </c>
      <c r="L37" s="543">
        <f>JAN!BP28</f>
        <v>-6.166666666666667</v>
      </c>
    </row>
    <row r="38" spans="1:12" x14ac:dyDescent="0.25">
      <c r="A38" s="210" t="s">
        <v>258</v>
      </c>
      <c r="B38" s="210" t="s">
        <v>104</v>
      </c>
      <c r="C38" s="208" t="e">
        <f>+#REF!</f>
        <v>#REF!</v>
      </c>
      <c r="D38" s="208" t="e">
        <f>+#REF!</f>
        <v>#REF!</v>
      </c>
      <c r="E38" s="208" t="e">
        <f>+#REF!</f>
        <v>#REF!</v>
      </c>
      <c r="F38" s="598" t="e">
        <f>+#REF!</f>
        <v>#REF!</v>
      </c>
      <c r="G38" s="208" t="e">
        <f>+JAN!#REF!</f>
        <v>#REF!</v>
      </c>
      <c r="H38" s="208"/>
      <c r="I38" s="205" t="e">
        <f t="shared" si="6"/>
        <v>#REF!</v>
      </c>
      <c r="J38" s="205" t="e">
        <f t="shared" si="7"/>
        <v>#REF!</v>
      </c>
      <c r="K38" s="542" t="e">
        <f>JAN!#REF!</f>
        <v>#REF!</v>
      </c>
      <c r="L38" s="543" t="e">
        <f>JAN!#REF!</f>
        <v>#REF!</v>
      </c>
    </row>
    <row r="39" spans="1:12" x14ac:dyDescent="0.25">
      <c r="A39" s="210" t="s">
        <v>37</v>
      </c>
      <c r="B39" s="315" t="s">
        <v>108</v>
      </c>
      <c r="C39" s="208" t="e">
        <f>+#REF!</f>
        <v>#REF!</v>
      </c>
      <c r="D39" s="208" t="e">
        <f>+#REF!</f>
        <v>#REF!</v>
      </c>
      <c r="E39" s="208" t="e">
        <f>+#REF!</f>
        <v>#REF!</v>
      </c>
      <c r="F39" s="598" t="e">
        <f>+#REF!</f>
        <v>#REF!</v>
      </c>
      <c r="G39" s="208">
        <f>+JAN!BE38</f>
        <v>6.166666666666667</v>
      </c>
      <c r="H39" s="208"/>
      <c r="I39" s="205" t="e">
        <f t="shared" si="6"/>
        <v>#REF!</v>
      </c>
      <c r="J39" s="205" t="e">
        <f t="shared" si="7"/>
        <v>#REF!</v>
      </c>
      <c r="K39" s="542">
        <f>JAN!CL38</f>
        <v>36</v>
      </c>
      <c r="L39" s="543">
        <f>JAN!BP38</f>
        <v>-0.5</v>
      </c>
    </row>
    <row r="40" spans="1:12" x14ac:dyDescent="0.25">
      <c r="A40" s="210" t="s">
        <v>37</v>
      </c>
      <c r="B40" s="315" t="s">
        <v>110</v>
      </c>
      <c r="C40" s="208" t="e">
        <f>+#REF!</f>
        <v>#REF!</v>
      </c>
      <c r="D40" s="208" t="e">
        <f>+#REF!</f>
        <v>#REF!</v>
      </c>
      <c r="E40" s="208" t="e">
        <f>+#REF!</f>
        <v>#REF!</v>
      </c>
      <c r="F40" s="598" t="e">
        <f>+#REF!</f>
        <v>#REF!</v>
      </c>
      <c r="G40" s="208">
        <f>+JAN!BE40</f>
        <v>7.5</v>
      </c>
      <c r="H40" s="208"/>
      <c r="I40" s="205" t="e">
        <f t="shared" ref="I40:I49" si="8">SUM(C40:H40)</f>
        <v>#REF!</v>
      </c>
      <c r="J40" s="205" t="e">
        <f t="shared" ref="J40:J65" si="9">+I40-$I$2</f>
        <v>#REF!</v>
      </c>
      <c r="K40" s="542">
        <f>JAN!CL40</f>
        <v>36</v>
      </c>
      <c r="L40" s="543">
        <f>JAN!BP40</f>
        <v>-0.16666666666666696</v>
      </c>
    </row>
    <row r="41" spans="1:12" x14ac:dyDescent="0.25">
      <c r="A41" s="210" t="s">
        <v>37</v>
      </c>
      <c r="B41" s="315" t="s">
        <v>170</v>
      </c>
      <c r="C41" s="208" t="e">
        <f>+#REF!</f>
        <v>#REF!</v>
      </c>
      <c r="D41" s="208" t="e">
        <f>+#REF!</f>
        <v>#REF!</v>
      </c>
      <c r="E41" s="208" t="e">
        <f>+#REF!</f>
        <v>#REF!</v>
      </c>
      <c r="F41" s="598" t="e">
        <f>+#REF!</f>
        <v>#REF!</v>
      </c>
      <c r="G41" s="208">
        <f>+JAN!BE41</f>
        <v>8</v>
      </c>
      <c r="H41" s="208"/>
      <c r="I41" s="205" t="e">
        <f t="shared" si="8"/>
        <v>#REF!</v>
      </c>
      <c r="J41" s="205" t="e">
        <f t="shared" si="9"/>
        <v>#REF!</v>
      </c>
      <c r="K41" s="542">
        <f>JAN!CL41</f>
        <v>36</v>
      </c>
      <c r="L41" s="543">
        <f>JAN!BP41</f>
        <v>0.33333333333333304</v>
      </c>
    </row>
    <row r="42" spans="1:12" x14ac:dyDescent="0.25">
      <c r="A42" s="210" t="s">
        <v>37</v>
      </c>
      <c r="B42" s="315" t="s">
        <v>168</v>
      </c>
      <c r="C42" s="208" t="e">
        <f>+#REF!</f>
        <v>#REF!</v>
      </c>
      <c r="D42" s="208" t="e">
        <f>+#REF!</f>
        <v>#REF!</v>
      </c>
      <c r="E42" s="208" t="e">
        <f>+#REF!</f>
        <v>#REF!</v>
      </c>
      <c r="F42" s="598" t="e">
        <f>+#REF!</f>
        <v>#REF!</v>
      </c>
      <c r="G42" s="208">
        <f>+JAN!BE42</f>
        <v>7.833333333333333</v>
      </c>
      <c r="H42" s="208"/>
      <c r="I42" s="205" t="e">
        <f t="shared" si="8"/>
        <v>#REF!</v>
      </c>
      <c r="J42" s="205" t="e">
        <f t="shared" si="9"/>
        <v>#REF!</v>
      </c>
      <c r="K42" s="542">
        <f>JAN!CL42</f>
        <v>12</v>
      </c>
      <c r="L42" s="543">
        <f>JAN!BP42</f>
        <v>0.16666666666666607</v>
      </c>
    </row>
    <row r="43" spans="1:12" x14ac:dyDescent="0.25">
      <c r="A43" s="210" t="s">
        <v>37</v>
      </c>
      <c r="B43" s="315" t="s">
        <v>89</v>
      </c>
      <c r="C43" s="208" t="e">
        <f>+#REF!</f>
        <v>#REF!</v>
      </c>
      <c r="D43" s="208" t="e">
        <f>+#REF!</f>
        <v>#REF!</v>
      </c>
      <c r="E43" s="208" t="e">
        <f>+#REF!</f>
        <v>#REF!</v>
      </c>
      <c r="F43" s="598" t="e">
        <f>+#REF!</f>
        <v>#REF!</v>
      </c>
      <c r="G43" s="208">
        <f>+JAN!BE43</f>
        <v>8</v>
      </c>
      <c r="H43" s="208"/>
      <c r="I43" s="205" t="e">
        <f t="shared" si="8"/>
        <v>#REF!</v>
      </c>
      <c r="J43" s="205" t="e">
        <f t="shared" si="9"/>
        <v>#REF!</v>
      </c>
      <c r="K43" s="542">
        <f>JAN!CL43</f>
        <v>12</v>
      </c>
      <c r="L43" s="543">
        <f>JAN!BP43</f>
        <v>0.33333333333333304</v>
      </c>
    </row>
    <row r="44" spans="1:12" x14ac:dyDescent="0.25">
      <c r="A44" s="210" t="s">
        <v>37</v>
      </c>
      <c r="B44" s="315" t="s">
        <v>114</v>
      </c>
      <c r="C44" s="208" t="e">
        <f>+#REF!</f>
        <v>#REF!</v>
      </c>
      <c r="D44" s="208" t="e">
        <f>+#REF!</f>
        <v>#REF!</v>
      </c>
      <c r="E44" s="208" t="e">
        <f>+#REF!</f>
        <v>#REF!</v>
      </c>
      <c r="F44" s="598" t="e">
        <f>+#REF!</f>
        <v>#REF!</v>
      </c>
      <c r="G44" s="208">
        <f>+JAN!BE44</f>
        <v>5.666666666666667</v>
      </c>
      <c r="H44" s="208"/>
      <c r="I44" s="205" t="e">
        <f t="shared" si="8"/>
        <v>#REF!</v>
      </c>
      <c r="J44" s="205" t="e">
        <f t="shared" si="9"/>
        <v>#REF!</v>
      </c>
      <c r="K44" s="542">
        <f>JAN!CL44</f>
        <v>24</v>
      </c>
      <c r="L44" s="543">
        <f>JAN!BP44</f>
        <v>-1</v>
      </c>
    </row>
    <row r="45" spans="1:12" x14ac:dyDescent="0.25">
      <c r="A45" s="210" t="s">
        <v>37</v>
      </c>
      <c r="B45" s="315" t="s">
        <v>115</v>
      </c>
      <c r="C45" s="208" t="e">
        <f>+#REF!</f>
        <v>#REF!</v>
      </c>
      <c r="D45" s="208" t="e">
        <f>+#REF!</f>
        <v>#REF!</v>
      </c>
      <c r="E45" s="208" t="e">
        <f>+#REF!</f>
        <v>#REF!</v>
      </c>
      <c r="F45" s="598" t="e">
        <f>+#REF!</f>
        <v>#REF!</v>
      </c>
      <c r="G45" s="208">
        <f>+JAN!BE45</f>
        <v>1.5</v>
      </c>
      <c r="H45" s="208"/>
      <c r="I45" s="205" t="e">
        <f t="shared" si="8"/>
        <v>#REF!</v>
      </c>
      <c r="J45" s="205" t="e">
        <f t="shared" si="9"/>
        <v>#REF!</v>
      </c>
      <c r="K45" s="542">
        <f>JAN!CL45</f>
        <v>0</v>
      </c>
      <c r="L45" s="543">
        <f>JAN!BP45</f>
        <v>-6.166666666666667</v>
      </c>
    </row>
    <row r="46" spans="1:12" x14ac:dyDescent="0.25">
      <c r="A46" s="210" t="s">
        <v>37</v>
      </c>
      <c r="B46" s="315" t="s">
        <v>293</v>
      </c>
      <c r="C46" s="208" t="e">
        <f>+#REF!</f>
        <v>#REF!</v>
      </c>
      <c r="D46" s="208" t="e">
        <f>+#REF!</f>
        <v>#REF!</v>
      </c>
      <c r="E46" s="208" t="e">
        <f>+#REF!</f>
        <v>#REF!</v>
      </c>
      <c r="F46" s="598" t="e">
        <f>+#REF!</f>
        <v>#REF!</v>
      </c>
      <c r="G46" s="208" t="e">
        <f>+JAN!#REF!</f>
        <v>#REF!</v>
      </c>
      <c r="H46" s="208"/>
      <c r="I46" s="205" t="e">
        <f>SUM(C46:H46)</f>
        <v>#REF!</v>
      </c>
      <c r="J46" s="205" t="e">
        <f t="shared" si="9"/>
        <v>#REF!</v>
      </c>
      <c r="K46" s="542" t="e">
        <f>JAN!#REF!</f>
        <v>#REF!</v>
      </c>
      <c r="L46" s="543" t="e">
        <f>JAN!#REF!</f>
        <v>#REF!</v>
      </c>
    </row>
    <row r="47" spans="1:12" x14ac:dyDescent="0.25">
      <c r="A47" s="210" t="s">
        <v>37</v>
      </c>
      <c r="B47" s="315" t="s">
        <v>294</v>
      </c>
      <c r="C47" s="208" t="e">
        <f>+#REF!</f>
        <v>#REF!</v>
      </c>
      <c r="D47" s="208" t="e">
        <f>+#REF!</f>
        <v>#REF!</v>
      </c>
      <c r="E47" s="208" t="e">
        <f>+#REF!</f>
        <v>#REF!</v>
      </c>
      <c r="F47" s="598" t="e">
        <f>+#REF!</f>
        <v>#REF!</v>
      </c>
      <c r="G47" s="208" t="e">
        <f>+JAN!#REF!</f>
        <v>#REF!</v>
      </c>
      <c r="H47" s="208"/>
      <c r="I47" s="205" t="e">
        <f>SUM(C47:H47)</f>
        <v>#REF!</v>
      </c>
      <c r="J47" s="205" t="e">
        <f t="shared" si="9"/>
        <v>#REF!</v>
      </c>
      <c r="K47" s="542" t="e">
        <f>JAN!#REF!</f>
        <v>#REF!</v>
      </c>
      <c r="L47" s="543" t="e">
        <f>JAN!#REF!</f>
        <v>#REF!</v>
      </c>
    </row>
    <row r="48" spans="1:12" x14ac:dyDescent="0.25">
      <c r="A48" s="211" t="s">
        <v>259</v>
      </c>
      <c r="B48" s="217" t="s">
        <v>128</v>
      </c>
      <c r="C48" s="208" t="e">
        <f>+#REF!</f>
        <v>#REF!</v>
      </c>
      <c r="D48" s="208" t="e">
        <f>+#REF!</f>
        <v>#REF!</v>
      </c>
      <c r="E48" s="208" t="e">
        <f>+#REF!</f>
        <v>#REF!</v>
      </c>
      <c r="F48" s="598" t="e">
        <f>+#REF!</f>
        <v>#REF!</v>
      </c>
      <c r="G48" s="208" t="e">
        <f>+JAN!BE53</f>
        <v>#REF!</v>
      </c>
      <c r="H48" s="208"/>
      <c r="I48" s="205" t="e">
        <f t="shared" si="8"/>
        <v>#REF!</v>
      </c>
      <c r="J48" s="205" t="e">
        <f t="shared" si="9"/>
        <v>#REF!</v>
      </c>
      <c r="K48" s="542" t="e">
        <f>JAN!CL53</f>
        <v>#REF!</v>
      </c>
      <c r="L48" s="543">
        <f>JAN!BP53</f>
        <v>0</v>
      </c>
    </row>
    <row r="49" spans="1:12" x14ac:dyDescent="0.25">
      <c r="A49" s="211" t="s">
        <v>254</v>
      </c>
      <c r="B49" s="317" t="s">
        <v>132</v>
      </c>
      <c r="C49" s="208" t="e">
        <f>+#REF!</f>
        <v>#REF!</v>
      </c>
      <c r="D49" s="208" t="e">
        <f>+#REF!</f>
        <v>#REF!</v>
      </c>
      <c r="E49" s="208" t="e">
        <f>+#REF!</f>
        <v>#REF!</v>
      </c>
      <c r="F49" s="598" t="e">
        <f>+#REF!</f>
        <v>#REF!</v>
      </c>
      <c r="G49" s="208">
        <f>+JAN!BE54</f>
        <v>6.333333333333333</v>
      </c>
      <c r="H49" s="208"/>
      <c r="I49" s="205" t="e">
        <f t="shared" si="8"/>
        <v>#REF!</v>
      </c>
      <c r="J49" s="205" t="e">
        <f t="shared" si="9"/>
        <v>#REF!</v>
      </c>
      <c r="K49" s="542">
        <f>JAN!CL54</f>
        <v>12</v>
      </c>
      <c r="L49" s="543">
        <f>JAN!BP54</f>
        <v>-0.83333333333333393</v>
      </c>
    </row>
    <row r="50" spans="1:12" x14ac:dyDescent="0.25">
      <c r="A50" s="211" t="s">
        <v>254</v>
      </c>
      <c r="B50" s="317" t="s">
        <v>134</v>
      </c>
      <c r="C50" s="208" t="e">
        <f>+#REF!</f>
        <v>#REF!</v>
      </c>
      <c r="D50" s="208" t="e">
        <f>+#REF!</f>
        <v>#REF!</v>
      </c>
      <c r="E50" s="208" t="e">
        <f>+#REF!</f>
        <v>#REF!</v>
      </c>
      <c r="F50" s="598" t="e">
        <f>+#REF!</f>
        <v>#REF!</v>
      </c>
      <c r="G50" s="208">
        <f>+JAN!BE55</f>
        <v>8.5</v>
      </c>
      <c r="H50" s="208"/>
      <c r="I50" s="205" t="e">
        <f t="shared" ref="I50:I64" si="10">SUM(C50:H50)</f>
        <v>#REF!</v>
      </c>
      <c r="J50" s="205" t="e">
        <f t="shared" si="9"/>
        <v>#REF!</v>
      </c>
      <c r="K50" s="542">
        <f>JAN!CL55</f>
        <v>24</v>
      </c>
      <c r="L50" s="543">
        <f>JAN!BP55</f>
        <v>0.83333333333333304</v>
      </c>
    </row>
    <row r="51" spans="1:12" x14ac:dyDescent="0.25">
      <c r="A51" s="211" t="s">
        <v>254</v>
      </c>
      <c r="B51" s="317" t="s">
        <v>137</v>
      </c>
      <c r="C51" s="208" t="e">
        <f>+#REF!</f>
        <v>#REF!</v>
      </c>
      <c r="D51" s="208" t="e">
        <f>+#REF!</f>
        <v>#REF!</v>
      </c>
      <c r="E51" s="208" t="e">
        <f>+#REF!</f>
        <v>#REF!</v>
      </c>
      <c r="F51" s="598" t="e">
        <f>+#REF!</f>
        <v>#REF!</v>
      </c>
      <c r="G51" s="208">
        <f>+JAN!BE56</f>
        <v>7</v>
      </c>
      <c r="H51" s="208"/>
      <c r="I51" s="205" t="e">
        <f t="shared" si="10"/>
        <v>#REF!</v>
      </c>
      <c r="J51" s="205" t="e">
        <f t="shared" si="9"/>
        <v>#REF!</v>
      </c>
      <c r="K51" s="542">
        <f>JAN!CL56</f>
        <v>12</v>
      </c>
      <c r="L51" s="543">
        <f>JAN!BP56</f>
        <v>-0.66666666666666696</v>
      </c>
    </row>
    <row r="52" spans="1:12" x14ac:dyDescent="0.25">
      <c r="A52" s="211" t="s">
        <v>254</v>
      </c>
      <c r="B52" s="317" t="s">
        <v>139</v>
      </c>
      <c r="C52" s="208" t="e">
        <f>+#REF!</f>
        <v>#REF!</v>
      </c>
      <c r="D52" s="208" t="e">
        <f>+#REF!</f>
        <v>#REF!</v>
      </c>
      <c r="E52" s="208" t="e">
        <f>+#REF!</f>
        <v>#REF!</v>
      </c>
      <c r="F52" s="598" t="e">
        <f>+#REF!</f>
        <v>#REF!</v>
      </c>
      <c r="G52" s="208">
        <f>+JAN!BE57</f>
        <v>8</v>
      </c>
      <c r="H52" s="208"/>
      <c r="I52" s="205" t="e">
        <f t="shared" si="10"/>
        <v>#REF!</v>
      </c>
      <c r="J52" s="205" t="e">
        <f t="shared" si="9"/>
        <v>#REF!</v>
      </c>
      <c r="K52" s="542">
        <f>JAN!CL57</f>
        <v>0</v>
      </c>
      <c r="L52" s="543">
        <f>JAN!BP57</f>
        <v>0.33333333333333304</v>
      </c>
    </row>
    <row r="53" spans="1:12" x14ac:dyDescent="0.25">
      <c r="A53" s="211" t="s">
        <v>254</v>
      </c>
      <c r="B53" s="317" t="s">
        <v>140</v>
      </c>
      <c r="C53" s="208" t="e">
        <f>+#REF!</f>
        <v>#REF!</v>
      </c>
      <c r="D53" s="208" t="e">
        <f>+#REF!</f>
        <v>#REF!</v>
      </c>
      <c r="E53" s="208" t="e">
        <f>+#REF!</f>
        <v>#REF!</v>
      </c>
      <c r="F53" s="598" t="e">
        <f>+#REF!</f>
        <v>#REF!</v>
      </c>
      <c r="G53" s="208">
        <f>+JAN!BE58</f>
        <v>8.5</v>
      </c>
      <c r="H53" s="208"/>
      <c r="I53" s="205" t="e">
        <f t="shared" si="10"/>
        <v>#REF!</v>
      </c>
      <c r="J53" s="205" t="e">
        <f t="shared" si="9"/>
        <v>#REF!</v>
      </c>
      <c r="K53" s="542">
        <f>JAN!CL58</f>
        <v>12</v>
      </c>
      <c r="L53" s="543">
        <f>JAN!BP58</f>
        <v>0.83333333333333304</v>
      </c>
    </row>
    <row r="54" spans="1:12" x14ac:dyDescent="0.25">
      <c r="A54" s="211" t="s">
        <v>254</v>
      </c>
      <c r="B54" s="317" t="s">
        <v>141</v>
      </c>
      <c r="C54" s="208" t="e">
        <f>+#REF!</f>
        <v>#REF!</v>
      </c>
      <c r="D54" s="208" t="e">
        <f>+#REF!</f>
        <v>#REF!</v>
      </c>
      <c r="E54" s="208" t="e">
        <f>+#REF!</f>
        <v>#REF!</v>
      </c>
      <c r="F54" s="598" t="e">
        <f>+#REF!</f>
        <v>#REF!</v>
      </c>
      <c r="G54" s="208">
        <f>+JAN!BE59</f>
        <v>7.666666666666667</v>
      </c>
      <c r="H54" s="208"/>
      <c r="I54" s="205" t="e">
        <f t="shared" si="10"/>
        <v>#REF!</v>
      </c>
      <c r="J54" s="205" t="e">
        <f t="shared" si="9"/>
        <v>#REF!</v>
      </c>
      <c r="K54" s="542">
        <f>JAN!CL59</f>
        <v>0</v>
      </c>
      <c r="L54" s="543">
        <f>JAN!BP59</f>
        <v>0</v>
      </c>
    </row>
    <row r="55" spans="1:12" x14ac:dyDescent="0.25">
      <c r="A55" s="211" t="s">
        <v>254</v>
      </c>
      <c r="B55" s="317" t="s">
        <v>295</v>
      </c>
      <c r="C55" s="208" t="e">
        <f>+#REF!</f>
        <v>#REF!</v>
      </c>
      <c r="D55" s="208" t="e">
        <f>+#REF!</f>
        <v>#REF!</v>
      </c>
      <c r="E55" s="208" t="e">
        <f>+#REF!</f>
        <v>#REF!</v>
      </c>
      <c r="F55" s="598" t="e">
        <f>+#REF!</f>
        <v>#REF!</v>
      </c>
      <c r="G55" s="208">
        <f>+JAN!BE60</f>
        <v>6.5</v>
      </c>
      <c r="H55" s="208"/>
      <c r="I55" s="205" t="e">
        <f>SUM(C55:H55)</f>
        <v>#REF!</v>
      </c>
      <c r="J55" s="205" t="e">
        <f t="shared" si="9"/>
        <v>#REF!</v>
      </c>
      <c r="K55" s="542">
        <f>JAN!CL60</f>
        <v>12</v>
      </c>
      <c r="L55" s="543">
        <f>JAN!BP60</f>
        <v>-1.166666666666667</v>
      </c>
    </row>
    <row r="56" spans="1:12" x14ac:dyDescent="0.25">
      <c r="A56" s="211" t="s">
        <v>254</v>
      </c>
      <c r="B56" s="317" t="s">
        <v>296</v>
      </c>
      <c r="C56" s="208" t="e">
        <f>+#REF!</f>
        <v>#REF!</v>
      </c>
      <c r="D56" s="208" t="e">
        <f>+#REF!</f>
        <v>#REF!</v>
      </c>
      <c r="E56" s="208" t="e">
        <f>+#REF!</f>
        <v>#REF!</v>
      </c>
      <c r="F56" s="598" t="e">
        <f>+#REF!</f>
        <v>#REF!</v>
      </c>
      <c r="G56" s="208">
        <f>+JAN!BE61</f>
        <v>1.5</v>
      </c>
      <c r="H56" s="208"/>
      <c r="I56" s="205" t="e">
        <f>SUM(C56:H56)</f>
        <v>#REF!</v>
      </c>
      <c r="J56" s="205" t="e">
        <f t="shared" si="9"/>
        <v>#REF!</v>
      </c>
      <c r="K56" s="542">
        <f>JAN!CL61</f>
        <v>0</v>
      </c>
      <c r="L56" s="543">
        <f>JAN!BP61</f>
        <v>-6.166666666666667</v>
      </c>
    </row>
    <row r="57" spans="1:12" x14ac:dyDescent="0.25">
      <c r="A57" s="212" t="s">
        <v>260</v>
      </c>
      <c r="B57" s="212" t="s">
        <v>161</v>
      </c>
      <c r="C57" s="208" t="e">
        <f>+#REF!</f>
        <v>#REF!</v>
      </c>
      <c r="D57" s="208" t="e">
        <f>+#REF!</f>
        <v>#REF!</v>
      </c>
      <c r="E57" s="208" t="e">
        <f>+#REF!</f>
        <v>#REF!</v>
      </c>
      <c r="F57" s="598" t="e">
        <f>+#REF!</f>
        <v>#REF!</v>
      </c>
      <c r="G57" s="208" t="e">
        <f>+JAN!BE69</f>
        <v>#REF!</v>
      </c>
      <c r="H57" s="208"/>
      <c r="I57" s="205" t="e">
        <f t="shared" si="10"/>
        <v>#REF!</v>
      </c>
      <c r="J57" s="205" t="e">
        <f t="shared" si="9"/>
        <v>#REF!</v>
      </c>
      <c r="K57" s="542" t="e">
        <f>JAN!CL69</f>
        <v>#REF!</v>
      </c>
      <c r="L57" s="543" t="e">
        <f>JAN!BP69</f>
        <v>#REF!</v>
      </c>
    </row>
    <row r="58" spans="1:12" x14ac:dyDescent="0.25">
      <c r="A58" s="212" t="s">
        <v>24</v>
      </c>
      <c r="B58" s="316" t="s">
        <v>157</v>
      </c>
      <c r="C58" s="208"/>
      <c r="D58" s="208"/>
      <c r="E58" s="208"/>
      <c r="F58" s="598"/>
      <c r="G58" s="208"/>
      <c r="H58" s="208"/>
      <c r="I58" s="205"/>
      <c r="J58" s="205"/>
      <c r="K58" s="542"/>
      <c r="L58" s="543"/>
    </row>
    <row r="59" spans="1:12" x14ac:dyDescent="0.25">
      <c r="A59" s="212" t="s">
        <v>24</v>
      </c>
      <c r="B59" s="316" t="s">
        <v>126</v>
      </c>
      <c r="C59" s="208"/>
      <c r="D59" s="208"/>
      <c r="E59" s="208"/>
      <c r="F59" s="598" t="e">
        <f>+#REF!</f>
        <v>#REF!</v>
      </c>
      <c r="G59" s="598">
        <f>+JAN!BE72</f>
        <v>8</v>
      </c>
      <c r="H59" s="208"/>
      <c r="I59" s="205"/>
      <c r="J59" s="205"/>
      <c r="K59" s="542">
        <f>JAN!CL72</f>
        <v>12</v>
      </c>
      <c r="L59" s="543">
        <f>JAN!BP72</f>
        <v>0.33333333333333304</v>
      </c>
    </row>
    <row r="60" spans="1:12" x14ac:dyDescent="0.25">
      <c r="A60" s="212" t="s">
        <v>24</v>
      </c>
      <c r="B60" s="316" t="s">
        <v>130</v>
      </c>
      <c r="C60" s="208" t="e">
        <f>+#REF!</f>
        <v>#REF!</v>
      </c>
      <c r="D60" s="208" t="e">
        <f>+#REF!</f>
        <v>#REF!</v>
      </c>
      <c r="E60" s="208" t="e">
        <f>+#REF!</f>
        <v>#REF!</v>
      </c>
      <c r="F60" s="598" t="e">
        <f>+#REF!</f>
        <v>#REF!</v>
      </c>
      <c r="G60" s="598">
        <f>+JAN!BE73</f>
        <v>8</v>
      </c>
      <c r="H60" s="208"/>
      <c r="I60" s="205" t="e">
        <f t="shared" si="10"/>
        <v>#REF!</v>
      </c>
      <c r="J60" s="205" t="e">
        <f t="shared" si="9"/>
        <v>#REF!</v>
      </c>
      <c r="K60" s="542">
        <f>JAN!CL73</f>
        <v>0</v>
      </c>
      <c r="L60" s="543">
        <f>JAN!BP73</f>
        <v>0.33333333333333304</v>
      </c>
    </row>
    <row r="61" spans="1:12" x14ac:dyDescent="0.25">
      <c r="A61" s="212" t="s">
        <v>24</v>
      </c>
      <c r="B61" s="316" t="s">
        <v>163</v>
      </c>
      <c r="C61" s="208"/>
      <c r="D61" s="208"/>
      <c r="E61" s="208"/>
      <c r="F61" s="598"/>
      <c r="G61" s="598"/>
      <c r="H61" s="208"/>
      <c r="I61" s="205"/>
      <c r="J61" s="205"/>
      <c r="K61" s="542"/>
      <c r="L61" s="543"/>
    </row>
    <row r="62" spans="1:12" x14ac:dyDescent="0.25">
      <c r="A62" s="212" t="s">
        <v>24</v>
      </c>
      <c r="B62" s="316" t="s">
        <v>83</v>
      </c>
      <c r="C62" s="208" t="e">
        <f>+#REF!</f>
        <v>#REF!</v>
      </c>
      <c r="D62" s="208" t="e">
        <f>+#REF!</f>
        <v>#REF!</v>
      </c>
      <c r="E62" s="208" t="e">
        <f>+#REF!</f>
        <v>#REF!</v>
      </c>
      <c r="F62" s="598" t="e">
        <f>+#REF!</f>
        <v>#REF!</v>
      </c>
      <c r="G62" s="598">
        <f>+JAN!BE75</f>
        <v>6.5</v>
      </c>
      <c r="H62" s="208"/>
      <c r="I62" s="205" t="e">
        <f t="shared" si="10"/>
        <v>#REF!</v>
      </c>
      <c r="J62" s="205" t="e">
        <f t="shared" si="9"/>
        <v>#REF!</v>
      </c>
      <c r="K62" s="542">
        <f>JAN!CL75</f>
        <v>12</v>
      </c>
      <c r="L62" s="543">
        <f>JAN!BP75</f>
        <v>-0.16666666666666696</v>
      </c>
    </row>
    <row r="63" spans="1:12" x14ac:dyDescent="0.25">
      <c r="A63" s="212" t="s">
        <v>24</v>
      </c>
      <c r="B63" s="316" t="s">
        <v>86</v>
      </c>
      <c r="C63" s="208" t="e">
        <f>+#REF!</f>
        <v>#REF!</v>
      </c>
      <c r="D63" s="208" t="e">
        <f>+#REF!</f>
        <v>#REF!</v>
      </c>
      <c r="E63" s="208" t="e">
        <f>+#REF!</f>
        <v>#REF!</v>
      </c>
      <c r="F63" s="598" t="e">
        <f>+#REF!</f>
        <v>#REF!</v>
      </c>
      <c r="G63" s="598">
        <f>+JAN!BE76</f>
        <v>7</v>
      </c>
      <c r="H63" s="208"/>
      <c r="I63" s="205" t="e">
        <f t="shared" si="10"/>
        <v>#REF!</v>
      </c>
      <c r="J63" s="205" t="e">
        <f t="shared" si="9"/>
        <v>#REF!</v>
      </c>
      <c r="K63" s="542">
        <f>JAN!CL76</f>
        <v>36</v>
      </c>
      <c r="L63" s="543">
        <f>JAN!BP76</f>
        <v>-0.66666666666666696</v>
      </c>
    </row>
    <row r="64" spans="1:12" x14ac:dyDescent="0.25">
      <c r="A64" s="212" t="s">
        <v>24</v>
      </c>
      <c r="B64" s="316" t="s">
        <v>166</v>
      </c>
      <c r="C64" s="208" t="e">
        <f>+#REF!</f>
        <v>#REF!</v>
      </c>
      <c r="D64" s="208" t="e">
        <f>+#REF!</f>
        <v>#REF!</v>
      </c>
      <c r="E64" s="208" t="e">
        <f>+#REF!</f>
        <v>#REF!</v>
      </c>
      <c r="F64" s="598" t="e">
        <f>+#REF!</f>
        <v>#REF!</v>
      </c>
      <c r="G64" s="598">
        <f>+JAN!BE77</f>
        <v>1.6666666666666667</v>
      </c>
      <c r="H64" s="208"/>
      <c r="I64" s="205" t="e">
        <f t="shared" si="10"/>
        <v>#REF!</v>
      </c>
      <c r="J64" s="205" t="e">
        <f t="shared" si="9"/>
        <v>#REF!</v>
      </c>
      <c r="K64" s="542">
        <f>JAN!CL77</f>
        <v>0</v>
      </c>
      <c r="L64" s="543">
        <f>JAN!BP77</f>
        <v>-6</v>
      </c>
    </row>
    <row r="65" spans="1:12" x14ac:dyDescent="0.25">
      <c r="A65" s="212" t="s">
        <v>24</v>
      </c>
      <c r="B65" s="316" t="s">
        <v>100</v>
      </c>
      <c r="C65" s="208" t="e">
        <f>+#REF!</f>
        <v>#REF!</v>
      </c>
      <c r="D65" s="208" t="e">
        <f>+#REF!</f>
        <v>#REF!</v>
      </c>
      <c r="E65" s="208" t="e">
        <f>+#REF!</f>
        <v>#REF!</v>
      </c>
      <c r="F65" s="598" t="e">
        <f>+#REF!</f>
        <v>#REF!</v>
      </c>
      <c r="G65" s="598">
        <f>+JAN!BE78</f>
        <v>1.5</v>
      </c>
      <c r="H65" s="208"/>
      <c r="I65" s="205" t="e">
        <f>SUM(C65:H65)</f>
        <v>#REF!</v>
      </c>
      <c r="J65" s="205" t="e">
        <f t="shared" si="9"/>
        <v>#REF!</v>
      </c>
      <c r="K65" s="542">
        <f>JAN!CL78</f>
        <v>0</v>
      </c>
      <c r="L65" s="543">
        <f>JAN!BP78</f>
        <v>-6.166666666666667</v>
      </c>
    </row>
    <row r="66" spans="1:12" ht="21" customHeight="1" x14ac:dyDescent="0.25">
      <c r="A66" s="1563" t="s">
        <v>3</v>
      </c>
      <c r="B66" s="1564"/>
      <c r="C66" s="249" t="e">
        <f t="shared" ref="C66:H66" si="11">AVERAGE(C30:C65)</f>
        <v>#REF!</v>
      </c>
      <c r="D66" s="249" t="e">
        <f t="shared" si="11"/>
        <v>#REF!</v>
      </c>
      <c r="E66" s="249" t="e">
        <f t="shared" si="11"/>
        <v>#REF!</v>
      </c>
      <c r="F66" s="249" t="e">
        <f t="shared" si="11"/>
        <v>#REF!</v>
      </c>
      <c r="G66" s="249" t="e">
        <f t="shared" si="11"/>
        <v>#REF!</v>
      </c>
      <c r="H66" s="249" t="e">
        <f t="shared" si="11"/>
        <v>#DIV/0!</v>
      </c>
      <c r="I66" s="249" t="e">
        <f>AVERAGE(I29:I65)</f>
        <v>#REF!</v>
      </c>
      <c r="J66" s="215">
        <f>SUMIF(J29:J65,"&gt;0")</f>
        <v>0</v>
      </c>
      <c r="K66" s="391" t="e">
        <f>AVERAGE(K30:K65)</f>
        <v>#REF!</v>
      </c>
      <c r="L66" s="322">
        <f>SUMIF(L29:L65,"&gt;0")</f>
        <v>4.6666666666666634</v>
      </c>
    </row>
    <row r="67" spans="1:12" ht="21" customHeight="1" x14ac:dyDescent="0.25">
      <c r="A67" s="1563" t="s">
        <v>42</v>
      </c>
      <c r="B67" s="1564"/>
      <c r="C67" s="249" t="e">
        <f t="shared" ref="C67:I67" si="12">AVERAGE(C4:C65)</f>
        <v>#REF!</v>
      </c>
      <c r="D67" s="249" t="e">
        <f t="shared" si="12"/>
        <v>#REF!</v>
      </c>
      <c r="E67" s="249" t="e">
        <f t="shared" si="12"/>
        <v>#REF!</v>
      </c>
      <c r="F67" s="249" t="e">
        <f t="shared" si="12"/>
        <v>#REF!</v>
      </c>
      <c r="G67" s="249" t="e">
        <f t="shared" si="12"/>
        <v>#REF!</v>
      </c>
      <c r="H67" s="249" t="e">
        <f t="shared" si="12"/>
        <v>#DIV/0!</v>
      </c>
      <c r="I67" s="249" t="e">
        <f t="shared" si="12"/>
        <v>#REF!</v>
      </c>
      <c r="J67" s="249">
        <f>+J66+J28+J8</f>
        <v>0</v>
      </c>
      <c r="K67" s="391" t="e">
        <f>AVERAGE(K4:K65)</f>
        <v>#REF!</v>
      </c>
      <c r="L67" s="322">
        <f>+L66+L28+L8</f>
        <v>9.8333333333333268</v>
      </c>
    </row>
    <row r="68" spans="1:12" ht="32.450000000000003" customHeight="1" x14ac:dyDescent="0.25">
      <c r="A68" s="1565" t="s">
        <v>261</v>
      </c>
      <c r="B68" s="1566"/>
      <c r="C68" s="205">
        <f>516/24</f>
        <v>21.5</v>
      </c>
      <c r="D68" s="205">
        <f>796/24</f>
        <v>33.166666666666664</v>
      </c>
      <c r="E68" s="205">
        <f>832/24</f>
        <v>34.666666666666664</v>
      </c>
      <c r="F68" s="544">
        <f>396/24</f>
        <v>16.5</v>
      </c>
      <c r="G68" s="251">
        <f>684/24</f>
        <v>28.5</v>
      </c>
      <c r="H68" s="205"/>
      <c r="I68" s="250" t="s">
        <v>261</v>
      </c>
      <c r="J68" s="251">
        <f>SUMIF(J4:J65,"&gt;0")-(J8+J28)</f>
        <v>0</v>
      </c>
      <c r="L68" s="374">
        <f>SUMIF(L4:L65,"&gt;0")-(L8+L28)</f>
        <v>9.833333333333325</v>
      </c>
    </row>
    <row r="69" spans="1:12" ht="30" customHeight="1" thickBot="1" x14ac:dyDescent="0.3">
      <c r="A69" s="219"/>
      <c r="B69" s="311"/>
      <c r="C69" s="220"/>
      <c r="D69" s="221"/>
      <c r="E69" s="220"/>
      <c r="F69" s="220"/>
      <c r="G69" s="220"/>
      <c r="H69" s="220"/>
      <c r="I69" s="250" t="s">
        <v>262</v>
      </c>
      <c r="J69" s="251" t="e">
        <f>SUM(J4:J65)-(J8+J28)</f>
        <v>#REF!</v>
      </c>
      <c r="K69" s="321"/>
      <c r="L69" s="323" t="e">
        <f>SUM(L4:L65)-(L8+L28)</f>
        <v>#REF!</v>
      </c>
    </row>
    <row r="71" spans="1:12" x14ac:dyDescent="0.25">
      <c r="J71" s="227"/>
    </row>
    <row r="72" spans="1:12" x14ac:dyDescent="0.25">
      <c r="J72" s="227"/>
    </row>
    <row r="73" spans="1:12" x14ac:dyDescent="0.25">
      <c r="J73" s="227"/>
    </row>
    <row r="74" spans="1:12" x14ac:dyDescent="0.25">
      <c r="J74" s="227"/>
    </row>
    <row r="75" spans="1:12" x14ac:dyDescent="0.25">
      <c r="J75" s="227"/>
    </row>
    <row r="76" spans="1:12" x14ac:dyDescent="0.25">
      <c r="J76" s="227"/>
    </row>
  </sheetData>
  <mergeCells count="14">
    <mergeCell ref="K2:K3"/>
    <mergeCell ref="L2:L3"/>
    <mergeCell ref="A66:B66"/>
    <mergeCell ref="A67:B67"/>
    <mergeCell ref="A68:B68"/>
    <mergeCell ref="A1:B2"/>
    <mergeCell ref="I1:J1"/>
    <mergeCell ref="C2:C3"/>
    <mergeCell ref="D2:D3"/>
    <mergeCell ref="E2:E3"/>
    <mergeCell ref="F2:F3"/>
    <mergeCell ref="G2:G3"/>
    <mergeCell ref="H2:H3"/>
    <mergeCell ref="I2:J3"/>
  </mergeCells>
  <conditionalFormatting sqref="J68">
    <cfRule type="cellIs" dxfId="1542" priority="1" operator="equal">
      <formula>0</formula>
    </cfRule>
    <cfRule type="cellIs" dxfId="1541" priority="2" operator="lessThan">
      <formula>0</formula>
    </cfRule>
    <cfRule type="cellIs" dxfId="1540" priority="3" operator="greaterThan">
      <formula>0</formula>
    </cfRule>
  </conditionalFormatting>
  <pageMargins left="0.7" right="0.7" top="0.75" bottom="0.75" header="0.3" footer="0.3"/>
  <pageSetup paperSize="9" scale="54" orientation="portrait" r:id="rId1"/>
  <ignoredErrors>
    <ignoredError sqref="J8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0411C-D176-46B0-97B5-B89B29E27C30}">
  <dimension ref="A1:BD50"/>
  <sheetViews>
    <sheetView showZeros="0" tabSelected="1" zoomScale="80" zoomScaleNormal="80" workbookViewId="0">
      <selection activeCell="BH21" sqref="BH21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8.42578125" hidden="1" customWidth="1"/>
    <col min="35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60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1270" t="str">
        <f>+JAN!D13</f>
        <v>D</v>
      </c>
      <c r="C5" s="256" t="str">
        <f>+JAN!E13</f>
        <v>D</v>
      </c>
      <c r="D5" s="256">
        <f>+JAN!F13</f>
        <v>0</v>
      </c>
      <c r="E5" s="256" t="str">
        <f>+JAN!G13</f>
        <v>D</v>
      </c>
      <c r="F5" s="256" t="str">
        <f>+JAN!H13</f>
        <v>N</v>
      </c>
      <c r="G5" s="256">
        <f>+JAN!I13</f>
        <v>0</v>
      </c>
      <c r="H5" s="256">
        <f>+JAN!J13</f>
        <v>0</v>
      </c>
      <c r="I5" s="256" t="str">
        <f>+JAN!K13</f>
        <v>D</v>
      </c>
      <c r="J5" s="256" t="str">
        <f>+JAN!L13</f>
        <v>N</v>
      </c>
      <c r="K5" s="256" t="str">
        <f>+JAN!M13</f>
        <v>NTS</v>
      </c>
      <c r="L5" s="256">
        <f>+JAN!N13</f>
        <v>0</v>
      </c>
      <c r="M5" s="256" t="str">
        <f>+JAN!O13</f>
        <v>D</v>
      </c>
      <c r="N5" s="256" t="str">
        <f>+JAN!P13</f>
        <v>T</v>
      </c>
      <c r="O5" s="256" t="str">
        <f>+JAN!Q13</f>
        <v>DT</v>
      </c>
      <c r="P5" s="256">
        <f>+JAN!R13</f>
        <v>0</v>
      </c>
      <c r="Q5" s="256" t="str">
        <f>+JAN!S13</f>
        <v>D</v>
      </c>
      <c r="R5" s="256" t="str">
        <f>+JAN!T13</f>
        <v>D</v>
      </c>
      <c r="S5" s="256">
        <f>+JAN!U13</f>
        <v>0</v>
      </c>
      <c r="T5" s="256">
        <f>+JAN!V13</f>
        <v>0</v>
      </c>
      <c r="U5" s="256" t="str">
        <f>+JAN!W13</f>
        <v>FOTS</v>
      </c>
      <c r="V5" s="256" t="str">
        <f>+JAN!X13</f>
        <v>T</v>
      </c>
      <c r="W5" s="256" t="str">
        <f>+JAN!Y13</f>
        <v>DT</v>
      </c>
      <c r="X5" s="256">
        <f>+JAN!Z13</f>
        <v>0</v>
      </c>
      <c r="Y5" s="256" t="str">
        <f>+JAN!AA13</f>
        <v>D</v>
      </c>
      <c r="Z5" s="256" t="str">
        <f>+JAN!AB13</f>
        <v>N</v>
      </c>
      <c r="AA5" s="256">
        <f>+JAN!AC13</f>
        <v>0</v>
      </c>
      <c r="AB5" s="256">
        <f>+JAN!AD13</f>
        <v>0</v>
      </c>
      <c r="AC5" s="256" t="str">
        <f>+JAN!AE13</f>
        <v>D</v>
      </c>
      <c r="AD5" s="256" t="str">
        <f>+JAN!AF13</f>
        <v>T</v>
      </c>
      <c r="AE5" s="256">
        <f>+JAN!AG13</f>
        <v>0</v>
      </c>
      <c r="AF5" s="256" t="str">
        <f>+JAN!AH13</f>
        <v>NT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+JAN!BE13</f>
        <v>7.5</v>
      </c>
    </row>
    <row r="7" spans="1:33" ht="21" customHeight="1" x14ac:dyDescent="0.25">
      <c r="A7" s="359" t="s">
        <v>281</v>
      </c>
      <c r="B7" s="256">
        <f>+FEV!D13</f>
        <v>0</v>
      </c>
      <c r="C7" s="256" t="str">
        <f>+FEV!E13</f>
        <v>FE</v>
      </c>
      <c r="D7" s="256">
        <f>+FEV!F13</f>
        <v>0</v>
      </c>
      <c r="E7" s="256">
        <f>+FEV!G13</f>
        <v>0</v>
      </c>
      <c r="F7" s="256" t="str">
        <f>+FEV!H13</f>
        <v>FOTS</v>
      </c>
      <c r="G7" s="256" t="str">
        <f>+FEV!I13</f>
        <v>FOTS</v>
      </c>
      <c r="H7" s="256">
        <f>+FEV!J13</f>
        <v>0</v>
      </c>
      <c r="I7" s="256">
        <f>+FEV!K13</f>
        <v>0</v>
      </c>
      <c r="J7" s="256" t="str">
        <f>+FEV!L13</f>
        <v>D</v>
      </c>
      <c r="K7" s="256" t="str">
        <f>+FEV!M13</f>
        <v>N</v>
      </c>
      <c r="L7" s="256">
        <f>+FEV!N13</f>
        <v>0</v>
      </c>
      <c r="M7" s="256">
        <f>+FEV!O13</f>
        <v>0</v>
      </c>
      <c r="N7" s="256" t="str">
        <f>+FEV!P13</f>
        <v>D</v>
      </c>
      <c r="O7" s="256" t="str">
        <f>+FEV!Q13</f>
        <v>D</v>
      </c>
      <c r="P7" s="256">
        <f>+FEV!R13</f>
        <v>0</v>
      </c>
      <c r="Q7" s="256">
        <f>+FEV!S13</f>
        <v>0</v>
      </c>
      <c r="R7" s="256" t="str">
        <f>+FEV!T13</f>
        <v>DISP</v>
      </c>
      <c r="S7" s="256" t="str">
        <f>+FEV!U13</f>
        <v>T</v>
      </c>
      <c r="T7" s="256" t="str">
        <f>+FEV!V13</f>
        <v>DT</v>
      </c>
      <c r="U7" s="256">
        <f>+FEV!W13</f>
        <v>0</v>
      </c>
      <c r="V7" s="256" t="str">
        <f>+FEV!X13</f>
        <v>N</v>
      </c>
      <c r="W7" s="256" t="str">
        <f>+FEV!Y13</f>
        <v>N</v>
      </c>
      <c r="X7" s="256">
        <f>+FEV!Z13</f>
        <v>0</v>
      </c>
      <c r="Y7" s="256" t="str">
        <f>+FEV!AA13</f>
        <v>DTS5S</v>
      </c>
      <c r="Z7" s="256" t="str">
        <f>+FEV!AB13</f>
        <v>TR</v>
      </c>
      <c r="AA7" s="256" t="str">
        <f>+FEV!AC13</f>
        <v>TR</v>
      </c>
      <c r="AB7" s="256">
        <f>+FEV!AD13</f>
        <v>0</v>
      </c>
      <c r="AC7" s="256" t="str">
        <f>+FEV!AE13</f>
        <v>DTSDS</v>
      </c>
      <c r="AD7" s="256">
        <f>+FEV!AF13</f>
        <v>0</v>
      </c>
      <c r="AE7" s="256">
        <f>+FEV!AG13</f>
        <v>0</v>
      </c>
      <c r="AF7" s="256">
        <f>+FEV!AH13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+FEV!BE13</f>
        <v>4.5</v>
      </c>
    </row>
    <row r="9" spans="1:33" ht="21" customHeight="1" x14ac:dyDescent="0.25">
      <c r="A9" s="359" t="s">
        <v>282</v>
      </c>
      <c r="B9" s="256" t="str">
        <f>+MAR!D13</f>
        <v>D</v>
      </c>
      <c r="C9" s="256" t="str">
        <f>+MAR!E13</f>
        <v>N</v>
      </c>
      <c r="D9" s="256">
        <f>+MAR!F13</f>
        <v>0</v>
      </c>
      <c r="E9" s="256">
        <f>+MAR!G13</f>
        <v>0</v>
      </c>
      <c r="F9" s="256" t="str">
        <f>+MAR!H13</f>
        <v>D</v>
      </c>
      <c r="G9" s="256" t="str">
        <f>+MAR!I13</f>
        <v>N</v>
      </c>
      <c r="H9" s="256">
        <f>+MAR!J13</f>
        <v>0</v>
      </c>
      <c r="I9" s="256">
        <f>+MAR!K13</f>
        <v>0</v>
      </c>
      <c r="J9" s="256" t="str">
        <f>+MAR!L13</f>
        <v>D</v>
      </c>
      <c r="K9" s="256" t="str">
        <f>+MAR!M13</f>
        <v>N</v>
      </c>
      <c r="L9" s="256">
        <f>+MAR!N13</f>
        <v>0</v>
      </c>
      <c r="M9" s="256">
        <f>+MAR!O13</f>
        <v>0</v>
      </c>
      <c r="N9" s="256" t="str">
        <f>+MAR!P13</f>
        <v>D</v>
      </c>
      <c r="O9" s="256" t="str">
        <f>+MAR!Q13</f>
        <v>D</v>
      </c>
      <c r="P9" s="256">
        <f>+MAR!R13</f>
        <v>0</v>
      </c>
      <c r="Q9" s="256">
        <f>+MAR!S13</f>
        <v>0</v>
      </c>
      <c r="R9" s="256" t="str">
        <f>+MAR!T13</f>
        <v>D</v>
      </c>
      <c r="S9" s="256" t="str">
        <f>+MAR!U13</f>
        <v>N</v>
      </c>
      <c r="T9" s="256">
        <f>+MAR!V13</f>
        <v>0</v>
      </c>
      <c r="U9" s="256" t="str">
        <f>+MAR!W13</f>
        <v>NTSDS</v>
      </c>
      <c r="V9" s="256" t="str">
        <f>+MAR!X13</f>
        <v>N</v>
      </c>
      <c r="W9" s="256" t="str">
        <f>+MAR!Y13</f>
        <v>N</v>
      </c>
      <c r="X9" s="256">
        <f>+MAR!Z13</f>
        <v>0</v>
      </c>
      <c r="Y9" s="256" t="str">
        <f>+MAR!AA13</f>
        <v>DTS5S</v>
      </c>
      <c r="Z9" s="256" t="str">
        <f>+MAR!AB13</f>
        <v>D</v>
      </c>
      <c r="AA9" s="256" t="str">
        <f>+MAR!AC13</f>
        <v>T</v>
      </c>
      <c r="AB9" s="256" t="str">
        <f>+MAR!AD13</f>
        <v>DT</v>
      </c>
      <c r="AC9" s="256">
        <f>+MAR!AE13</f>
        <v>0</v>
      </c>
      <c r="AD9" s="256" t="str">
        <f>+MAR!AF13</f>
        <v>D</v>
      </c>
      <c r="AE9" s="256" t="str">
        <f>+MAR!AG13</f>
        <v>N</v>
      </c>
      <c r="AF9" s="256">
        <f>+MAR!AH13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+MAR!BE13</f>
        <v>8</v>
      </c>
    </row>
    <row r="11" spans="1:33" ht="21" customHeight="1" x14ac:dyDescent="0.25">
      <c r="A11" s="359" t="s">
        <v>283</v>
      </c>
      <c r="B11" s="247" t="str">
        <f>+ABR!D13</f>
        <v>NT</v>
      </c>
      <c r="C11" s="247" t="str">
        <f>+ABR!E13</f>
        <v>T</v>
      </c>
      <c r="D11" s="247" t="str">
        <f>+ABR!F13</f>
        <v>N</v>
      </c>
      <c r="E11" s="247">
        <f>+ABR!G13</f>
        <v>0</v>
      </c>
      <c r="F11" s="247">
        <f>+ABR!H13</f>
        <v>0</v>
      </c>
      <c r="G11" s="247" t="str">
        <f>+ABR!I13</f>
        <v>D</v>
      </c>
      <c r="H11" s="247" t="str">
        <f>+ABR!J13</f>
        <v>N</v>
      </c>
      <c r="I11" s="247" t="str">
        <f>+ABR!K13</f>
        <v>NTS</v>
      </c>
      <c r="J11" s="247">
        <f>+ABR!L13</f>
        <v>0</v>
      </c>
      <c r="K11" s="247" t="str">
        <f>+ABR!M13</f>
        <v>D</v>
      </c>
      <c r="L11" s="247" t="str">
        <f>+ABR!N13</f>
        <v>FOTS</v>
      </c>
      <c r="M11" s="247">
        <f>+ABR!O13</f>
        <v>0</v>
      </c>
      <c r="N11" s="247">
        <f>+ABR!P13</f>
        <v>0</v>
      </c>
      <c r="O11" s="247" t="str">
        <f>+ABR!Q13</f>
        <v>FE</v>
      </c>
      <c r="P11" s="247" t="str">
        <f>+ABR!R13</f>
        <v>FE</v>
      </c>
      <c r="Q11" s="247" t="str">
        <f>+ABR!S13</f>
        <v>FES</v>
      </c>
      <c r="R11" s="247" t="str">
        <f>+ABR!T13</f>
        <v>FED</v>
      </c>
      <c r="S11" s="247" t="str">
        <f>+ABR!U13</f>
        <v>FEF</v>
      </c>
      <c r="T11" s="247" t="str">
        <f>+ABR!V13</f>
        <v>FE</v>
      </c>
      <c r="U11" s="247" t="str">
        <f>+ABR!W13</f>
        <v>FEF</v>
      </c>
      <c r="V11" s="247" t="str">
        <f>+ABR!X13</f>
        <v>FE</v>
      </c>
      <c r="W11" s="247" t="str">
        <f>+ABR!Y13</f>
        <v>FE</v>
      </c>
      <c r="X11" s="247" t="str">
        <f>+ABR!Z13</f>
        <v>T</v>
      </c>
      <c r="Y11" s="247" t="str">
        <f>+ABR!AA13</f>
        <v>DT</v>
      </c>
      <c r="Z11" s="247" t="str">
        <f>+ABR!AB13</f>
        <v>DTSDS</v>
      </c>
      <c r="AA11" s="247" t="str">
        <f>+ABR!AC13</f>
        <v>D</v>
      </c>
      <c r="AB11" s="247" t="str">
        <f>+ABR!AD13</f>
        <v>N</v>
      </c>
      <c r="AC11" s="247" t="str">
        <f>+ABR!AE13</f>
        <v>NTS5S</v>
      </c>
      <c r="AD11" s="247">
        <f>+ABR!AF13</f>
        <v>0</v>
      </c>
      <c r="AE11" s="247" t="str">
        <f>+ABR!AG13</f>
        <v>D</v>
      </c>
      <c r="AF11" s="247">
        <f>+ABR!AH13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+ABR!BE13</f>
        <v>6.166666666666667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26.166666666666668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-2.5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6</v>
      </c>
      <c r="M20" s="1596"/>
      <c r="Q20" s="1597" t="s">
        <v>58</v>
      </c>
      <c r="R20" s="1598"/>
      <c r="S20" s="1598"/>
      <c r="T20" s="1599"/>
      <c r="U20" s="1600">
        <f>+ABR!CB13</f>
        <v>5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4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3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18" customHeight="1" x14ac:dyDescent="0.25"/>
    <row r="27" spans="1:33" ht="3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1.95" customHeight="1" x14ac:dyDescent="0.25">
      <c r="A28" s="1583">
        <v>2024</v>
      </c>
      <c r="B28" s="1590" t="s">
        <v>263</v>
      </c>
      <c r="C28" s="1591"/>
      <c r="D28" s="1592"/>
      <c r="E28" s="1629" t="s">
        <v>60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35.666666666666671</v>
      </c>
    </row>
    <row r="29" spans="1:33" ht="21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1.9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21.9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21.9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21.9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21.9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1.9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21.9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184/24-"24:00"</f>
        <v>6.666666666666667</v>
      </c>
    </row>
    <row r="37" spans="1:33" ht="21.9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21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>
        <f>168/24</f>
        <v>7</v>
      </c>
    </row>
    <row r="39" spans="1:33" ht="21.9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1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4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4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4" spans="1:33" ht="10.5" customHeight="1" x14ac:dyDescent="0.25"/>
    <row r="45" spans="1:33" ht="17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7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7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7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39.950000000000003" customHeight="1" x14ac:dyDescent="0.25">
      <c r="A50" s="1641" t="s">
        <v>317</v>
      </c>
      <c r="B50" s="1641"/>
      <c r="C50" s="1641"/>
      <c r="D50" s="1641"/>
      <c r="E50" s="1641"/>
      <c r="F50" s="1641"/>
      <c r="G50" s="1641"/>
      <c r="H50" s="1641"/>
      <c r="I50" s="1641"/>
      <c r="J50" s="1641"/>
      <c r="K50" s="1641"/>
      <c r="L50" s="1641"/>
      <c r="M50" s="1641"/>
      <c r="N50" s="1641"/>
      <c r="O50" s="1641"/>
      <c r="P50" s="1641"/>
      <c r="Q50" s="1641"/>
      <c r="R50" s="1641"/>
      <c r="S50" s="1641"/>
      <c r="T50" s="1641"/>
      <c r="U50" s="1641"/>
      <c r="V50" s="1641"/>
      <c r="W50" s="1641"/>
      <c r="X50" s="1641"/>
      <c r="Y50" s="1641"/>
      <c r="Z50" s="1641"/>
      <c r="AA50" s="1641"/>
      <c r="AB50" s="1641"/>
      <c r="AC50" s="1641"/>
      <c r="AD50" s="1641"/>
      <c r="AE50" s="1641"/>
      <c r="AF50" s="1641"/>
      <c r="AG50" s="1641"/>
      <c r="AH50" s="1641"/>
      <c r="AI50" s="1641"/>
      <c r="AJ50" s="1641"/>
      <c r="AK50" s="1641"/>
      <c r="AL50" s="1641"/>
      <c r="AM50" s="1641"/>
      <c r="AN50" s="1641"/>
      <c r="AO50" s="1641"/>
      <c r="AP50" s="1641"/>
      <c r="AQ50" s="1641"/>
      <c r="AR50" s="1641"/>
      <c r="AS50" s="1641"/>
      <c r="AT50" s="1641"/>
      <c r="AU50" s="1641"/>
      <c r="AV50" s="1641"/>
      <c r="AW50" s="1641"/>
      <c r="AX50" s="1641"/>
      <c r="AY50" s="1641"/>
      <c r="AZ50" s="1641"/>
      <c r="BA50" s="1641"/>
      <c r="BB50" s="1641"/>
      <c r="BC50" s="1641"/>
      <c r="BD50" s="1641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539" priority="1" operator="equal">
      <formula>"FOTS"</formula>
    </cfRule>
    <cfRule type="cellIs" dxfId="1538" priority="2" operator="equal">
      <formula>"FO"</formula>
    </cfRule>
    <cfRule type="cellIs" dxfId="1537" priority="3" operator="equal">
      <formula>"F"</formula>
    </cfRule>
    <cfRule type="cellIs" dxfId="1536" priority="4" operator="equal">
      <formula>"NTSDS"</formula>
    </cfRule>
    <cfRule type="cellIs" dxfId="1535" priority="5" operator="equal">
      <formula>"DTSDS"</formula>
    </cfRule>
    <cfRule type="cellIs" dxfId="1534" priority="6" operator="equal">
      <formula>"NTS5S"</formula>
    </cfRule>
    <cfRule type="cellIs" dxfId="1533" priority="7" operator="equal">
      <formula>"DTS5S"</formula>
    </cfRule>
    <cfRule type="cellIs" dxfId="1532" priority="8" operator="equal">
      <formula>"NTS"</formula>
    </cfRule>
    <cfRule type="cellIs" dxfId="1531" priority="9" operator="equal">
      <formula>"DTS"</formula>
    </cfRule>
    <cfRule type="cellIs" dxfId="1530" priority="10" operator="equal">
      <formula>"FEF"</formula>
    </cfRule>
    <cfRule type="cellIs" dxfId="1529" priority="11" operator="equal">
      <formula>"FED"</formula>
    </cfRule>
    <cfRule type="cellIs" dxfId="1528" priority="12" operator="equal">
      <formula>"FES"</formula>
    </cfRule>
    <cfRule type="cellIs" dxfId="1527" priority="13" operator="equal">
      <formula>"FE"</formula>
    </cfRule>
    <cfRule type="cellIs" dxfId="1526" priority="14" operator="equal">
      <formula>"DS"</formula>
    </cfRule>
  </conditionalFormatting>
  <conditionalFormatting sqref="B30:AF41">
    <cfRule type="cellIs" dxfId="1525" priority="29" operator="equal">
      <formula>"FOTS"</formula>
    </cfRule>
    <cfRule type="cellIs" dxfId="1524" priority="30" operator="equal">
      <formula>"FO"</formula>
    </cfRule>
    <cfRule type="cellIs" dxfId="1523" priority="31" operator="equal">
      <formula>"F"</formula>
    </cfRule>
    <cfRule type="cellIs" dxfId="1522" priority="32" operator="equal">
      <formula>"NTSDS"</formula>
    </cfRule>
    <cfRule type="cellIs" dxfId="1521" priority="33" operator="equal">
      <formula>"DTSDS"</formula>
    </cfRule>
    <cfRule type="cellIs" dxfId="1520" priority="34" operator="equal">
      <formula>"NTS5S"</formula>
    </cfRule>
    <cfRule type="cellIs" dxfId="1519" priority="35" operator="equal">
      <formula>"DTS5S"</formula>
    </cfRule>
    <cfRule type="cellIs" dxfId="1518" priority="36" operator="equal">
      <formula>"NTS"</formula>
    </cfRule>
    <cfRule type="cellIs" dxfId="1517" priority="37" operator="equal">
      <formula>"DTS"</formula>
    </cfRule>
    <cfRule type="cellIs" dxfId="1516" priority="38" operator="equal">
      <formula>"FEF"</formula>
    </cfRule>
    <cfRule type="cellIs" dxfId="1515" priority="39" operator="equal">
      <formula>"FED"</formula>
    </cfRule>
    <cfRule type="cellIs" dxfId="1514" priority="40" operator="equal">
      <formula>"FES"</formula>
    </cfRule>
    <cfRule type="cellIs" dxfId="1513" priority="41" operator="equal">
      <formula>"FE"</formula>
    </cfRule>
    <cfRule type="cellIs" dxfId="151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8574-F4BC-48D3-9DC1-134F48A14A6A}">
  <dimension ref="A1:BD50"/>
  <sheetViews>
    <sheetView showZeros="0" topLeftCell="A13" workbookViewId="0">
      <selection activeCell="U22" sqref="U22:V23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1.140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145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+JAN!D65</f>
        <v>0</v>
      </c>
      <c r="C5" s="256" t="str">
        <f>+JAN!E65</f>
        <v>DT</v>
      </c>
      <c r="D5" s="256" t="str">
        <f>+JAN!F65</f>
        <v>T</v>
      </c>
      <c r="E5" s="256" t="str">
        <f>+JAN!G65</f>
        <v>T</v>
      </c>
      <c r="F5" s="256" t="str">
        <f>+JAN!H65</f>
        <v>NT</v>
      </c>
      <c r="G5" s="256">
        <f>+JAN!I65</f>
        <v>0</v>
      </c>
      <c r="H5" s="256" t="str">
        <f>+JAN!J65</f>
        <v>D</v>
      </c>
      <c r="I5" s="256" t="str">
        <f>+JAN!K65</f>
        <v>DT</v>
      </c>
      <c r="J5" s="256">
        <f>+JAN!L65</f>
        <v>0</v>
      </c>
      <c r="K5" s="256">
        <f>+JAN!M65</f>
        <v>0</v>
      </c>
      <c r="L5" s="256" t="str">
        <f>+JAN!N65</f>
        <v>D</v>
      </c>
      <c r="M5" s="256" t="str">
        <f>+JAN!O65</f>
        <v>N</v>
      </c>
      <c r="N5" s="256" t="str">
        <f>+JAN!P65</f>
        <v>NTS</v>
      </c>
      <c r="O5" s="256" t="str">
        <f>+JAN!Q65</f>
        <v>T</v>
      </c>
      <c r="P5" s="256" t="str">
        <f>+JAN!R65</f>
        <v>D</v>
      </c>
      <c r="Q5" s="256" t="str">
        <f>+JAN!S65</f>
        <v>N</v>
      </c>
      <c r="R5" s="256">
        <f>+JAN!T65</f>
        <v>0</v>
      </c>
      <c r="S5" s="256" t="str">
        <f>+JAN!U65</f>
        <v>NTSDS</v>
      </c>
      <c r="T5" s="256">
        <f>+JAN!V65</f>
        <v>0</v>
      </c>
      <c r="U5" s="256" t="str">
        <f>+JAN!W65</f>
        <v>NT</v>
      </c>
      <c r="V5" s="256">
        <f>+JAN!X65</f>
        <v>0</v>
      </c>
      <c r="W5" s="256" t="str">
        <f>+JAN!Y65</f>
        <v>DTS</v>
      </c>
      <c r="X5" s="256" t="str">
        <f>+JAN!Z65</f>
        <v>D</v>
      </c>
      <c r="Y5" s="256" t="str">
        <f>+JAN!AA65</f>
        <v>NT</v>
      </c>
      <c r="Z5" s="256">
        <f>+JAN!AB65</f>
        <v>0</v>
      </c>
      <c r="AA5" s="256">
        <f>+JAN!AC65</f>
        <v>0</v>
      </c>
      <c r="AB5" s="256" t="str">
        <f>+JAN!AD65</f>
        <v>D</v>
      </c>
      <c r="AC5" s="256" t="str">
        <f>+JAN!AE65</f>
        <v>N</v>
      </c>
      <c r="AD5" s="256" t="str">
        <f>+JAN!AF65</f>
        <v>NT</v>
      </c>
      <c r="AE5" s="256">
        <f>+JAN!AG65</f>
        <v>0</v>
      </c>
      <c r="AF5" s="256" t="str">
        <f>+JAN!AH65</f>
        <v>T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+JAN!BE65</f>
        <v>7</v>
      </c>
    </row>
    <row r="7" spans="1:33" ht="21" customHeight="1" x14ac:dyDescent="0.25">
      <c r="A7" s="359" t="s">
        <v>281</v>
      </c>
      <c r="B7" s="256" t="str">
        <f>+FEV!D14</f>
        <v>N</v>
      </c>
      <c r="C7" s="256" t="str">
        <f>+FEV!E14</f>
        <v>N</v>
      </c>
      <c r="D7" s="256">
        <f>+FEV!F14</f>
        <v>0</v>
      </c>
      <c r="E7" s="256">
        <f>+FEV!G14</f>
        <v>0</v>
      </c>
      <c r="F7" s="256" t="str">
        <f>+FEV!H14</f>
        <v>D</v>
      </c>
      <c r="G7" s="256" t="str">
        <f>+FEV!I14</f>
        <v>N</v>
      </c>
      <c r="H7" s="256">
        <f>+FEV!J14</f>
        <v>0</v>
      </c>
      <c r="I7" s="256">
        <f>+FEV!K14</f>
        <v>0</v>
      </c>
      <c r="J7" s="256" t="str">
        <f>+FEV!L14</f>
        <v>D</v>
      </c>
      <c r="K7" s="256" t="str">
        <f>+FEV!M14</f>
        <v>N</v>
      </c>
      <c r="L7" s="256">
        <f>+FEV!N14</f>
        <v>0</v>
      </c>
      <c r="M7" s="256">
        <f>+FEV!O14</f>
        <v>0</v>
      </c>
      <c r="N7" s="256" t="str">
        <f>+FEV!P14</f>
        <v>D</v>
      </c>
      <c r="O7" s="256" t="str">
        <f>+FEV!Q14</f>
        <v>D</v>
      </c>
      <c r="P7" s="256">
        <f>+FEV!R14</f>
        <v>0</v>
      </c>
      <c r="Q7" s="256">
        <f>+FEV!S14</f>
        <v>0</v>
      </c>
      <c r="R7" s="256" t="str">
        <f>+FEV!T14</f>
        <v>D</v>
      </c>
      <c r="S7" s="256" t="str">
        <f>+FEV!U14</f>
        <v>DISP</v>
      </c>
      <c r="T7" s="256">
        <f>+FEV!V14</f>
        <v>0</v>
      </c>
      <c r="U7" s="256">
        <f>+FEV!W14</f>
        <v>0</v>
      </c>
      <c r="V7" s="256" t="str">
        <f>+FEV!X14</f>
        <v>N</v>
      </c>
      <c r="W7" s="256" t="str">
        <f>+FEV!Y14</f>
        <v>N</v>
      </c>
      <c r="X7" s="256">
        <f>+FEV!Z14</f>
        <v>0</v>
      </c>
      <c r="Y7" s="256" t="str">
        <f>+FEV!AA14</f>
        <v>DTS5S</v>
      </c>
      <c r="Z7" s="256" t="str">
        <f>+FEV!AB14</f>
        <v>TR</v>
      </c>
      <c r="AA7" s="256" t="str">
        <f>+FEV!AC14</f>
        <v>TR</v>
      </c>
      <c r="AB7" s="256">
        <f>+FEV!AD14</f>
        <v>0</v>
      </c>
      <c r="AC7" s="256">
        <f>+FEV!AE14</f>
        <v>0</v>
      </c>
      <c r="AD7" s="256">
        <f>+FEV!AF14</f>
        <v>0</v>
      </c>
      <c r="AE7" s="256">
        <f>+FEV!AG14</f>
        <v>0</v>
      </c>
      <c r="AF7" s="256">
        <f>+FEV!AH14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+FEV!BE14</f>
        <v>6.166666666666667</v>
      </c>
    </row>
    <row r="9" spans="1:33" ht="21" customHeight="1" x14ac:dyDescent="0.25">
      <c r="A9" s="359" t="s">
        <v>282</v>
      </c>
      <c r="B9" s="256" t="str">
        <f>+MAR!D14</f>
        <v>D</v>
      </c>
      <c r="C9" s="256" t="str">
        <f>+MAR!E14</f>
        <v>N</v>
      </c>
      <c r="D9" s="256">
        <f>+MAR!F14</f>
        <v>0</v>
      </c>
      <c r="E9" s="256">
        <f>+MAR!G14</f>
        <v>0</v>
      </c>
      <c r="F9" s="256" t="str">
        <f>+MAR!H14</f>
        <v>D</v>
      </c>
      <c r="G9" s="256" t="str">
        <f>+MAR!I14</f>
        <v>N</v>
      </c>
      <c r="H9" s="256">
        <f>+MAR!J14</f>
        <v>0</v>
      </c>
      <c r="I9" s="256" t="str">
        <f>+MAR!K14</f>
        <v>DTSDS</v>
      </c>
      <c r="J9" s="256" t="str">
        <f>+MAR!L14</f>
        <v>D</v>
      </c>
      <c r="K9" s="256" t="str">
        <f>+MAR!M14</f>
        <v>N</v>
      </c>
      <c r="L9" s="256">
        <f>+MAR!N14</f>
        <v>0</v>
      </c>
      <c r="M9" s="256">
        <f>+MAR!O14</f>
        <v>0</v>
      </c>
      <c r="N9" s="256" t="str">
        <f>+MAR!P14</f>
        <v>D</v>
      </c>
      <c r="O9" s="256" t="str">
        <f>+MAR!Q14</f>
        <v>D</v>
      </c>
      <c r="P9" s="256">
        <f>+MAR!R14</f>
        <v>0</v>
      </c>
      <c r="Q9" s="256">
        <f>+MAR!S14</f>
        <v>0</v>
      </c>
      <c r="R9" s="256" t="str">
        <f>+MAR!T14</f>
        <v>D</v>
      </c>
      <c r="S9" s="256" t="str">
        <f>+MAR!U14</f>
        <v>T</v>
      </c>
      <c r="T9" s="256" t="str">
        <f>+MAR!V14</f>
        <v>DT</v>
      </c>
      <c r="U9" s="256">
        <f>+MAR!W14</f>
        <v>0</v>
      </c>
      <c r="V9" s="256" t="str">
        <f>+MAR!X14</f>
        <v>FOTS</v>
      </c>
      <c r="W9" s="256" t="str">
        <f>+MAR!Y14</f>
        <v>FOTS</v>
      </c>
      <c r="X9" s="256">
        <f>+MAR!Z14</f>
        <v>0</v>
      </c>
      <c r="Y9" s="256" t="str">
        <f>+MAR!AA14</f>
        <v>DTS5S</v>
      </c>
      <c r="Z9" s="256" t="str">
        <f>+MAR!AB14</f>
        <v>D</v>
      </c>
      <c r="AA9" s="256" t="str">
        <f>+MAR!AC14</f>
        <v>N</v>
      </c>
      <c r="AB9" s="256" t="str">
        <f>+MAR!AD14</f>
        <v>NTS5S</v>
      </c>
      <c r="AC9" s="256">
        <f>+MAR!AE14</f>
        <v>0</v>
      </c>
      <c r="AD9" s="256" t="str">
        <f>+MAR!AF14</f>
        <v>D</v>
      </c>
      <c r="AE9" s="256" t="str">
        <f>+MAR!AG14</f>
        <v>T</v>
      </c>
      <c r="AF9" s="256">
        <f>+MAR!AH14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+MAR!BE14</f>
        <v>6.5</v>
      </c>
    </row>
    <row r="11" spans="1:33" ht="21" customHeight="1" x14ac:dyDescent="0.25">
      <c r="A11" s="359" t="s">
        <v>283</v>
      </c>
      <c r="B11" s="247">
        <f>+ABR!D14</f>
        <v>0</v>
      </c>
      <c r="C11" s="247" t="str">
        <f>+ABR!E14</f>
        <v>T</v>
      </c>
      <c r="D11" s="247" t="str">
        <f>+ABR!F14</f>
        <v>FE</v>
      </c>
      <c r="E11" s="247" t="str">
        <f>+ABR!G14</f>
        <v>FES</v>
      </c>
      <c r="F11" s="247" t="str">
        <f>+ABR!H14</f>
        <v>FED</v>
      </c>
      <c r="G11" s="247" t="str">
        <f>+ABR!I14</f>
        <v>FE</v>
      </c>
      <c r="H11" s="247" t="str">
        <f>+ABR!J14</f>
        <v>FE</v>
      </c>
      <c r="I11" s="247" t="str">
        <f>+ABR!K14</f>
        <v>FE</v>
      </c>
      <c r="J11" s="247" t="str">
        <f>+ABR!L14</f>
        <v>FE</v>
      </c>
      <c r="K11" s="247" t="str">
        <f>+ABR!M14</f>
        <v>FE</v>
      </c>
      <c r="L11" s="247" t="str">
        <f>+ABR!N14</f>
        <v>FE</v>
      </c>
      <c r="M11" s="247" t="str">
        <f>+ABR!O14</f>
        <v>FES</v>
      </c>
      <c r="N11" s="247" t="str">
        <f>+ABR!P14</f>
        <v>FED</v>
      </c>
      <c r="O11" s="247">
        <f>+ABR!Q14</f>
        <v>0</v>
      </c>
      <c r="P11" s="247" t="str">
        <f>+ABR!R14</f>
        <v>T</v>
      </c>
      <c r="Q11" s="247">
        <f>+ABR!S14</f>
        <v>0</v>
      </c>
      <c r="R11" s="247" t="str">
        <f>+ABR!T14</f>
        <v>DT</v>
      </c>
      <c r="S11" s="247" t="str">
        <f>+ABR!U14</f>
        <v>N</v>
      </c>
      <c r="T11" s="247" t="str">
        <f>+ABR!V14</f>
        <v>N</v>
      </c>
      <c r="U11" s="247">
        <f>+ABR!W14</f>
        <v>0</v>
      </c>
      <c r="V11" s="247">
        <f>+ABR!X14</f>
        <v>0</v>
      </c>
      <c r="W11" s="247" t="str">
        <f>+ABR!Y14</f>
        <v>D</v>
      </c>
      <c r="X11" s="247" t="str">
        <f>+ABR!Z14</f>
        <v>NT</v>
      </c>
      <c r="Y11" s="247" t="str">
        <f>+ABR!AA14</f>
        <v>T</v>
      </c>
      <c r="Z11" s="247" t="str">
        <f>+ABR!AB14</f>
        <v>DT</v>
      </c>
      <c r="AA11" s="247" t="str">
        <f>+ABR!AC14</f>
        <v>D</v>
      </c>
      <c r="AB11" s="247">
        <f>+ABR!AD14</f>
        <v>0</v>
      </c>
      <c r="AC11" s="247" t="str">
        <f>+ABR!AE14</f>
        <v>D</v>
      </c>
      <c r="AD11" s="247" t="str">
        <f>+ABR!AF14</f>
        <v>NTS</v>
      </c>
      <c r="AE11" s="247">
        <f>+ABR!AG14</f>
        <v>0</v>
      </c>
      <c r="AF11" s="247">
        <f>+ABR!AH14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+ABR!BE14</f>
        <v>6.3333333333333339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-2.6666666666666679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7</v>
      </c>
      <c r="M20" s="1596"/>
      <c r="Q20" s="1597" t="s">
        <v>58</v>
      </c>
      <c r="R20" s="1598"/>
      <c r="S20" s="1598"/>
      <c r="T20" s="1599"/>
      <c r="U20" s="1600">
        <f>+ABR!CB14</f>
        <v>6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2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18" customHeight="1" x14ac:dyDescent="0.25"/>
    <row r="27" spans="1:33" ht="42.9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6.1" customHeight="1" x14ac:dyDescent="0.25">
      <c r="A28" s="1583">
        <v>2024</v>
      </c>
      <c r="B28" s="1590" t="s">
        <v>263</v>
      </c>
      <c r="C28" s="1591"/>
      <c r="D28" s="1592"/>
      <c r="E28" s="1629" t="s">
        <v>145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29.166666666666668</v>
      </c>
    </row>
    <row r="29" spans="1:33" ht="17.4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7.4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17.4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17.4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17.4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7.4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168/24-"12:00"</f>
        <v>6.5</v>
      </c>
    </row>
    <row r="35" spans="1:33" ht="17.4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7.4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17.4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7.4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7.4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7.4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7.4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0.10000000000000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0.10000000000000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7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7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7.4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7.4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1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511" priority="1" operator="equal">
      <formula>"FOTS"</formula>
    </cfRule>
    <cfRule type="cellIs" dxfId="1510" priority="2" operator="equal">
      <formula>"FO"</formula>
    </cfRule>
    <cfRule type="cellIs" dxfId="1509" priority="3" operator="equal">
      <formula>"F"</formula>
    </cfRule>
    <cfRule type="cellIs" dxfId="1508" priority="4" operator="equal">
      <formula>"NTSDS"</formula>
    </cfRule>
    <cfRule type="cellIs" dxfId="1507" priority="5" operator="equal">
      <formula>"DTSDS"</formula>
    </cfRule>
    <cfRule type="cellIs" dxfId="1506" priority="6" operator="equal">
      <formula>"NTS5S"</formula>
    </cfRule>
    <cfRule type="cellIs" dxfId="1505" priority="7" operator="equal">
      <formula>"DTS5S"</formula>
    </cfRule>
    <cfRule type="cellIs" dxfId="1504" priority="8" operator="equal">
      <formula>"NTS"</formula>
    </cfRule>
    <cfRule type="cellIs" dxfId="1503" priority="9" operator="equal">
      <formula>"DTS"</formula>
    </cfRule>
    <cfRule type="cellIs" dxfId="1502" priority="10" operator="equal">
      <formula>"FEF"</formula>
    </cfRule>
    <cfRule type="cellIs" dxfId="1501" priority="11" operator="equal">
      <formula>"FED"</formula>
    </cfRule>
    <cfRule type="cellIs" dxfId="1500" priority="12" operator="equal">
      <formula>"FES"</formula>
    </cfRule>
    <cfRule type="cellIs" dxfId="1499" priority="13" operator="equal">
      <formula>"FE"</formula>
    </cfRule>
    <cfRule type="cellIs" dxfId="1498" priority="14" operator="equal">
      <formula>"DS"</formula>
    </cfRule>
  </conditionalFormatting>
  <conditionalFormatting sqref="B30:AF41">
    <cfRule type="cellIs" dxfId="1497" priority="29" operator="equal">
      <formula>"FOTS"</formula>
    </cfRule>
    <cfRule type="cellIs" dxfId="1496" priority="30" operator="equal">
      <formula>"FO"</formula>
    </cfRule>
    <cfRule type="cellIs" dxfId="1495" priority="31" operator="equal">
      <formula>"F"</formula>
    </cfRule>
    <cfRule type="cellIs" dxfId="1494" priority="32" operator="equal">
      <formula>"NTSDS"</formula>
    </cfRule>
    <cfRule type="cellIs" dxfId="1493" priority="33" operator="equal">
      <formula>"DTSDS"</formula>
    </cfRule>
    <cfRule type="cellIs" dxfId="1492" priority="34" operator="equal">
      <formula>"NTS5S"</formula>
    </cfRule>
    <cfRule type="cellIs" dxfId="1491" priority="35" operator="equal">
      <formula>"DTS5S"</formula>
    </cfRule>
    <cfRule type="cellIs" dxfId="1490" priority="36" operator="equal">
      <formula>"NTS"</formula>
    </cfRule>
    <cfRule type="cellIs" dxfId="1489" priority="37" operator="equal">
      <formula>"DTS"</formula>
    </cfRule>
    <cfRule type="cellIs" dxfId="1488" priority="38" operator="equal">
      <formula>"FEF"</formula>
    </cfRule>
    <cfRule type="cellIs" dxfId="1487" priority="39" operator="equal">
      <formula>"FED"</formula>
    </cfRule>
    <cfRule type="cellIs" dxfId="1486" priority="40" operator="equal">
      <formula>"FES"</formula>
    </cfRule>
    <cfRule type="cellIs" dxfId="1485" priority="41" operator="equal">
      <formula>"FE"</formula>
    </cfRule>
    <cfRule type="cellIs" dxfId="148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CF514-B7C5-4330-BD0E-C2654C2B372B}">
  <dimension ref="A1:BD49"/>
  <sheetViews>
    <sheetView showZeros="0" topLeftCell="A23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7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65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+JAN!D14</f>
        <v>D</v>
      </c>
      <c r="C5" s="256">
        <f>+JAN!E14</f>
        <v>0</v>
      </c>
      <c r="D5" s="256">
        <f>+JAN!F14</f>
        <v>0</v>
      </c>
      <c r="E5" s="256" t="str">
        <f>+JAN!G14</f>
        <v>D</v>
      </c>
      <c r="F5" s="256" t="str">
        <f>+JAN!H14</f>
        <v>N</v>
      </c>
      <c r="G5" s="256">
        <f>+JAN!I14</f>
        <v>0</v>
      </c>
      <c r="H5" s="256" t="str">
        <f>+JAN!J14</f>
        <v>NTS</v>
      </c>
      <c r="I5" s="256" t="str">
        <f>+JAN!K14</f>
        <v>NT</v>
      </c>
      <c r="J5" s="256" t="str">
        <f>+JAN!L14</f>
        <v>N</v>
      </c>
      <c r="K5" s="256">
        <f>+JAN!M14</f>
        <v>0</v>
      </c>
      <c r="L5" s="256">
        <f>+JAN!N14</f>
        <v>0</v>
      </c>
      <c r="M5" s="256" t="str">
        <f>+JAN!O14</f>
        <v>D</v>
      </c>
      <c r="N5" s="256" t="str">
        <f>+JAN!P14</f>
        <v>N</v>
      </c>
      <c r="O5" s="256">
        <f>+JAN!Q14</f>
        <v>0</v>
      </c>
      <c r="P5" s="256">
        <f>+JAN!R14</f>
        <v>0</v>
      </c>
      <c r="Q5" s="256" t="str">
        <f>+JAN!S14</f>
        <v>NT</v>
      </c>
      <c r="R5" s="256" t="str">
        <f>+JAN!T14</f>
        <v>NT</v>
      </c>
      <c r="S5" s="256">
        <f>+JAN!U14</f>
        <v>0</v>
      </c>
      <c r="T5" s="256">
        <f>+JAN!V14</f>
        <v>0</v>
      </c>
      <c r="U5" s="256" t="str">
        <f>+JAN!W14</f>
        <v>D</v>
      </c>
      <c r="V5" s="256" t="str">
        <f>+JAN!X14</f>
        <v>N</v>
      </c>
      <c r="W5" s="256">
        <f>+JAN!Y14</f>
        <v>0</v>
      </c>
      <c r="X5" s="256">
        <f>+JAN!Z14</f>
        <v>0</v>
      </c>
      <c r="Y5" s="256" t="str">
        <f>+JAN!AA14</f>
        <v>N</v>
      </c>
      <c r="Z5" s="256" t="str">
        <f>+JAN!AB14</f>
        <v>N</v>
      </c>
      <c r="AA5" s="256">
        <f>+JAN!AC14</f>
        <v>0</v>
      </c>
      <c r="AB5" s="256">
        <f>+JAN!AD14</f>
        <v>0</v>
      </c>
      <c r="AC5" s="256" t="str">
        <f>+JAN!AE14</f>
        <v>NT</v>
      </c>
      <c r="AD5" s="256" t="str">
        <f>+JAN!AF14</f>
        <v>N</v>
      </c>
      <c r="AE5" s="256">
        <f>+JAN!AG14</f>
        <v>0</v>
      </c>
      <c r="AF5" s="256">
        <f>+JAN!AH14</f>
        <v>0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+JAN!BE14</f>
        <v>7.5</v>
      </c>
    </row>
    <row r="7" spans="1:33" ht="21" customHeight="1" x14ac:dyDescent="0.25">
      <c r="A7" s="359" t="s">
        <v>281</v>
      </c>
      <c r="B7" s="256" t="str">
        <f>+FEV!D15</f>
        <v>D</v>
      </c>
      <c r="C7" s="256" t="str">
        <f>+FEV!E15</f>
        <v>N</v>
      </c>
      <c r="D7" s="256">
        <f>+FEV!F15</f>
        <v>0</v>
      </c>
      <c r="E7" s="256">
        <f>+FEV!G15</f>
        <v>0</v>
      </c>
      <c r="F7" s="256" t="str">
        <f>+FEV!H15</f>
        <v>D</v>
      </c>
      <c r="G7" s="256" t="str">
        <f>+FEV!I15</f>
        <v>N</v>
      </c>
      <c r="H7" s="256">
        <f>+FEV!J15</f>
        <v>0</v>
      </c>
      <c r="I7" s="256">
        <f>+FEV!K15</f>
        <v>0</v>
      </c>
      <c r="J7" s="256" t="str">
        <f>+FEV!L15</f>
        <v>D</v>
      </c>
      <c r="K7" s="256" t="str">
        <f>+FEV!M15</f>
        <v>N</v>
      </c>
      <c r="L7" s="256">
        <f>+FEV!N15</f>
        <v>0</v>
      </c>
      <c r="M7" s="256">
        <f>+FEV!O15</f>
        <v>0</v>
      </c>
      <c r="N7" s="256" t="str">
        <f>+FEV!P15</f>
        <v>D</v>
      </c>
      <c r="O7" s="256" t="str">
        <f>+FEV!Q15</f>
        <v>DISP</v>
      </c>
      <c r="P7" s="256">
        <f>+FEV!R15</f>
        <v>0</v>
      </c>
      <c r="Q7" s="256">
        <f>+FEV!S15</f>
        <v>0</v>
      </c>
      <c r="R7" s="256" t="str">
        <f>+FEV!T15</f>
        <v>D</v>
      </c>
      <c r="S7" s="256" t="str">
        <f>+FEV!U15</f>
        <v>N</v>
      </c>
      <c r="T7" s="256">
        <f>+FEV!V15</f>
        <v>0</v>
      </c>
      <c r="U7" s="256">
        <f>+FEV!W15</f>
        <v>0</v>
      </c>
      <c r="V7" s="256" t="str">
        <f>+FEV!X15</f>
        <v>N</v>
      </c>
      <c r="W7" s="256" t="str">
        <f>+FEV!Y15</f>
        <v>N</v>
      </c>
      <c r="X7" s="256">
        <f>+FEV!Z15</f>
        <v>0</v>
      </c>
      <c r="Y7" s="256" t="str">
        <f>+FEV!AA15</f>
        <v>DTS5S</v>
      </c>
      <c r="Z7" s="256" t="str">
        <f>+FEV!AB15</f>
        <v>TR</v>
      </c>
      <c r="AA7" s="256" t="str">
        <f>+FEV!AC15</f>
        <v>TR</v>
      </c>
      <c r="AB7" s="256">
        <f>+FEV!AD15</f>
        <v>0</v>
      </c>
      <c r="AC7" s="256">
        <f>+FEV!AE15</f>
        <v>0</v>
      </c>
      <c r="AD7" s="256">
        <f>+FEV!AF15</f>
        <v>0</v>
      </c>
      <c r="AE7" s="256">
        <f>+FEV!AG15</f>
        <v>0</v>
      </c>
      <c r="AF7" s="256">
        <f>+FEV!AH15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+FEV!BE15</f>
        <v>6.166666666666667</v>
      </c>
    </row>
    <row r="9" spans="1:33" ht="21" customHeight="1" x14ac:dyDescent="0.25">
      <c r="A9" s="359" t="s">
        <v>282</v>
      </c>
      <c r="B9" s="256" t="str">
        <f>+MAR!D15</f>
        <v>D</v>
      </c>
      <c r="C9" s="256" t="str">
        <f>+MAR!E15</f>
        <v>N</v>
      </c>
      <c r="D9" s="256">
        <f>+MAR!F15</f>
        <v>0</v>
      </c>
      <c r="E9" s="256">
        <f>+MAR!G15</f>
        <v>0</v>
      </c>
      <c r="F9" s="256" t="str">
        <f>+MAR!H15</f>
        <v>D</v>
      </c>
      <c r="G9" s="256" t="str">
        <f>+MAR!I15</f>
        <v>N</v>
      </c>
      <c r="H9" s="256">
        <f>+MAR!J15</f>
        <v>0</v>
      </c>
      <c r="I9" s="256" t="str">
        <f>+MAR!K15</f>
        <v>DTSDS</v>
      </c>
      <c r="J9" s="256" t="str">
        <f>+MAR!L15</f>
        <v>D</v>
      </c>
      <c r="K9" s="256" t="str">
        <f>+MAR!M15</f>
        <v>N</v>
      </c>
      <c r="L9" s="256">
        <f>+MAR!N15</f>
        <v>0</v>
      </c>
      <c r="M9" s="256">
        <f>+MAR!O15</f>
        <v>0</v>
      </c>
      <c r="N9" s="256" t="str">
        <f>+MAR!P15</f>
        <v>D</v>
      </c>
      <c r="O9" s="256" t="str">
        <f>+MAR!Q15</f>
        <v>D</v>
      </c>
      <c r="P9" s="256">
        <f>+MAR!R15</f>
        <v>0</v>
      </c>
      <c r="Q9" s="256">
        <f>+MAR!S15</f>
        <v>0</v>
      </c>
      <c r="R9" s="256" t="str">
        <f>+MAR!T15</f>
        <v>D</v>
      </c>
      <c r="S9" s="256" t="str">
        <f>+MAR!U15</f>
        <v>N</v>
      </c>
      <c r="T9" s="256">
        <f>+MAR!V15</f>
        <v>0</v>
      </c>
      <c r="U9" s="256">
        <f>+MAR!W15</f>
        <v>0</v>
      </c>
      <c r="V9" s="256" t="str">
        <f>+MAR!X15</f>
        <v>N</v>
      </c>
      <c r="W9" s="256" t="str">
        <f>+MAR!Y15</f>
        <v>N</v>
      </c>
      <c r="X9" s="256">
        <f>+MAR!Z15</f>
        <v>0</v>
      </c>
      <c r="Y9" s="256" t="str">
        <f>+MAR!AA15</f>
        <v>DTS5S</v>
      </c>
      <c r="Z9" s="256" t="str">
        <f>+MAR!AB15</f>
        <v>D</v>
      </c>
      <c r="AA9" s="256" t="str">
        <f>+MAR!AC15</f>
        <v>N</v>
      </c>
      <c r="AB9" s="256">
        <f>+MAR!AD15</f>
        <v>0</v>
      </c>
      <c r="AC9" s="256">
        <f>+MAR!AE15</f>
        <v>0</v>
      </c>
      <c r="AD9" s="256" t="str">
        <f>+MAR!AF15</f>
        <v>D</v>
      </c>
      <c r="AE9" s="256" t="str">
        <f>+MAR!AG15</f>
        <v>N</v>
      </c>
      <c r="AF9" s="256">
        <f>+MAR!AH15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+MAR!BE15</f>
        <v>8</v>
      </c>
    </row>
    <row r="11" spans="1:33" ht="21" customHeight="1" x14ac:dyDescent="0.25">
      <c r="A11" s="359" t="s">
        <v>283</v>
      </c>
      <c r="B11" s="247">
        <f>+ABR!D15</f>
        <v>0</v>
      </c>
      <c r="C11" s="247" t="str">
        <f>+ABR!E15</f>
        <v>D</v>
      </c>
      <c r="D11" s="247" t="str">
        <f>+ABR!F15</f>
        <v>N</v>
      </c>
      <c r="E11" s="247">
        <f>+ABR!G15</f>
        <v>0</v>
      </c>
      <c r="F11" s="247">
        <f>+ABR!H15</f>
        <v>0</v>
      </c>
      <c r="G11" s="247" t="str">
        <f>+ABR!I15</f>
        <v>FOTS</v>
      </c>
      <c r="H11" s="247" t="str">
        <f>+ABR!J15</f>
        <v>N</v>
      </c>
      <c r="I11" s="247">
        <f>+ABR!K15</f>
        <v>0</v>
      </c>
      <c r="J11" s="247">
        <f>+ABR!L15</f>
        <v>0</v>
      </c>
      <c r="K11" s="247" t="str">
        <f>+ABR!M15</f>
        <v>D</v>
      </c>
      <c r="L11" s="247" t="str">
        <f>+ABR!N15</f>
        <v>D</v>
      </c>
      <c r="M11" s="247">
        <f>+ABR!O15</f>
        <v>0</v>
      </c>
      <c r="N11" s="247">
        <f>+ABR!P15</f>
        <v>0</v>
      </c>
      <c r="O11" s="247" t="str">
        <f>+ABR!Q15</f>
        <v>D</v>
      </c>
      <c r="P11" s="247" t="str">
        <f>+ABR!R15</f>
        <v>N</v>
      </c>
      <c r="Q11" s="247">
        <f>+ABR!S15</f>
        <v>0</v>
      </c>
      <c r="R11" s="247">
        <f>+ABR!T15</f>
        <v>0</v>
      </c>
      <c r="S11" s="247" t="str">
        <f>+ABR!U15</f>
        <v>DT</v>
      </c>
      <c r="T11" s="247" t="str">
        <f>+ABR!V15</f>
        <v>N</v>
      </c>
      <c r="U11" s="247">
        <f>+ABR!W15</f>
        <v>0</v>
      </c>
      <c r="V11" s="247" t="str">
        <f>+ABR!X15</f>
        <v>DTS5S</v>
      </c>
      <c r="W11" s="247" t="str">
        <f>+ABR!Y15</f>
        <v>D</v>
      </c>
      <c r="X11" s="247" t="str">
        <f>+ABR!Z15</f>
        <v>N</v>
      </c>
      <c r="Y11" s="247">
        <f>+ABR!AA15</f>
        <v>0</v>
      </c>
      <c r="Z11" s="247">
        <f>+ABR!AB15</f>
        <v>0</v>
      </c>
      <c r="AA11" s="247" t="str">
        <f>+ABR!AC15</f>
        <v>D</v>
      </c>
      <c r="AB11" s="247" t="str">
        <f>+ABR!AD15</f>
        <v>N</v>
      </c>
      <c r="AC11" s="247">
        <f>+ABR!AE15</f>
        <v>0</v>
      </c>
      <c r="AD11" s="247" t="str">
        <f>+ABR!AF15</f>
        <v>T</v>
      </c>
      <c r="AE11" s="247" t="str">
        <f>+ABR!AG15</f>
        <v>D</v>
      </c>
      <c r="AF11" s="247">
        <f>+ABR!AH15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+ABR!BE15</f>
        <v>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28.666666666666668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1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+ABR!CB15</f>
        <v>5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5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36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2.5" customHeight="1" x14ac:dyDescent="0.25">
      <c r="A27" s="1583">
        <v>2024</v>
      </c>
      <c r="B27" s="1590" t="s">
        <v>263</v>
      </c>
      <c r="C27" s="1591"/>
      <c r="D27" s="1592"/>
      <c r="E27" s="1629" t="s">
        <v>65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35.666666666666671</v>
      </c>
    </row>
    <row r="28" spans="1:33" ht="22.5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2.5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184/24-"12:00"</f>
        <v>7.166666666666667</v>
      </c>
    </row>
    <row r="30" spans="1:33" ht="22.5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22.5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176/24-"12:00"</f>
        <v>6.833333333333333</v>
      </c>
    </row>
    <row r="32" spans="1:33" ht="22.5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22.5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</f>
        <v>7</v>
      </c>
    </row>
    <row r="34" spans="1:33" ht="22.5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22.5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2.5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22.5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>
        <f>168/24</f>
        <v>7</v>
      </c>
    </row>
    <row r="38" spans="1:33" ht="22.5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22.5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2.5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5.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5.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8.600000000000001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43" t="e">
        <f>+ABR!#REF!</f>
        <v>#REF!</v>
      </c>
      <c r="V44" s="1601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8.600000000000001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02"/>
      <c r="V45" s="1603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600000000000001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8.600000000000001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8.60000000000000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4.1" customHeight="1" x14ac:dyDescent="0.25">
      <c r="A49" s="1641" t="s">
        <v>317</v>
      </c>
      <c r="B49" s="1641"/>
      <c r="C49" s="1641"/>
      <c r="D49" s="1641"/>
      <c r="E49" s="1641"/>
      <c r="F49" s="1641"/>
      <c r="G49" s="1641"/>
      <c r="H49" s="1641"/>
      <c r="I49" s="1641"/>
      <c r="J49" s="1641"/>
      <c r="K49" s="1641"/>
      <c r="L49" s="1641"/>
      <c r="M49" s="1641"/>
      <c r="N49" s="1641"/>
      <c r="O49" s="1641"/>
      <c r="P49" s="1641"/>
      <c r="Q49" s="1641"/>
      <c r="R49" s="1641"/>
      <c r="S49" s="1641"/>
      <c r="T49" s="1641"/>
      <c r="U49" s="1641"/>
      <c r="V49" s="1641"/>
      <c r="W49" s="1641"/>
      <c r="X49" s="1641"/>
      <c r="Y49" s="1641"/>
      <c r="Z49" s="1641"/>
      <c r="AA49" s="1641"/>
      <c r="AB49" s="1641"/>
      <c r="AC49" s="1641"/>
      <c r="AD49" s="1641"/>
      <c r="AE49" s="1641"/>
      <c r="AF49" s="1641"/>
      <c r="AG49" s="1641"/>
      <c r="AH49" s="1641"/>
      <c r="AI49" s="1641"/>
      <c r="AJ49" s="1641"/>
      <c r="AK49" s="1641"/>
      <c r="AL49" s="1641"/>
      <c r="AM49" s="1641"/>
      <c r="AN49" s="1641"/>
      <c r="AO49" s="1641"/>
      <c r="AP49" s="1641"/>
      <c r="AQ49" s="1641"/>
      <c r="AR49" s="1641"/>
      <c r="AS49" s="1641"/>
      <c r="AT49" s="1641"/>
      <c r="AU49" s="1641"/>
      <c r="AV49" s="1641"/>
      <c r="AW49" s="1641"/>
      <c r="AX49" s="1641"/>
      <c r="AY49" s="1641"/>
      <c r="AZ49" s="1641"/>
      <c r="BA49" s="1641"/>
      <c r="BB49" s="1641"/>
      <c r="BC49" s="1641"/>
      <c r="BD49" s="1641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483" priority="1" operator="equal">
      <formula>"FOTS"</formula>
    </cfRule>
    <cfRule type="cellIs" dxfId="1482" priority="2" operator="equal">
      <formula>"FO"</formula>
    </cfRule>
    <cfRule type="cellIs" dxfId="1481" priority="3" operator="equal">
      <formula>"F"</formula>
    </cfRule>
    <cfRule type="cellIs" dxfId="1480" priority="4" operator="equal">
      <formula>"NTSDS"</formula>
    </cfRule>
    <cfRule type="cellIs" dxfId="1479" priority="5" operator="equal">
      <formula>"DTSDS"</formula>
    </cfRule>
    <cfRule type="cellIs" dxfId="1478" priority="6" operator="equal">
      <formula>"NTS5S"</formula>
    </cfRule>
    <cfRule type="cellIs" dxfId="1477" priority="7" operator="equal">
      <formula>"DTS5S"</formula>
    </cfRule>
    <cfRule type="cellIs" dxfId="1476" priority="8" operator="equal">
      <formula>"NTS"</formula>
    </cfRule>
    <cfRule type="cellIs" dxfId="1475" priority="9" operator="equal">
      <formula>"DTS"</formula>
    </cfRule>
    <cfRule type="cellIs" dxfId="1474" priority="10" operator="equal">
      <formula>"FEF"</formula>
    </cfRule>
    <cfRule type="cellIs" dxfId="1473" priority="11" operator="equal">
      <formula>"FED"</formula>
    </cfRule>
    <cfRule type="cellIs" dxfId="1472" priority="12" operator="equal">
      <formula>"FES"</formula>
    </cfRule>
    <cfRule type="cellIs" dxfId="1471" priority="13" operator="equal">
      <formula>"FE"</formula>
    </cfRule>
    <cfRule type="cellIs" dxfId="1470" priority="14" operator="equal">
      <formula>"DS"</formula>
    </cfRule>
  </conditionalFormatting>
  <conditionalFormatting sqref="B29:AF40">
    <cfRule type="cellIs" dxfId="1469" priority="29" operator="equal">
      <formula>"FOTS"</formula>
    </cfRule>
    <cfRule type="cellIs" dxfId="1468" priority="30" operator="equal">
      <formula>"FO"</formula>
    </cfRule>
    <cfRule type="cellIs" dxfId="1467" priority="31" operator="equal">
      <formula>"F"</formula>
    </cfRule>
    <cfRule type="cellIs" dxfId="1466" priority="32" operator="equal">
      <formula>"NTSDS"</formula>
    </cfRule>
    <cfRule type="cellIs" dxfId="1465" priority="33" operator="equal">
      <formula>"DTSDS"</formula>
    </cfRule>
    <cfRule type="cellIs" dxfId="1464" priority="34" operator="equal">
      <formula>"NTS5S"</formula>
    </cfRule>
    <cfRule type="cellIs" dxfId="1463" priority="35" operator="equal">
      <formula>"DTS5S"</formula>
    </cfRule>
    <cfRule type="cellIs" dxfId="1462" priority="36" operator="equal">
      <formula>"NTS"</formula>
    </cfRule>
    <cfRule type="cellIs" dxfId="1461" priority="37" operator="equal">
      <formula>"DTS"</formula>
    </cfRule>
    <cfRule type="cellIs" dxfId="1460" priority="38" operator="equal">
      <formula>"FEF"</formula>
    </cfRule>
    <cfRule type="cellIs" dxfId="1459" priority="39" operator="equal">
      <formula>"FED"</formula>
    </cfRule>
    <cfRule type="cellIs" dxfId="1458" priority="40" operator="equal">
      <formula>"FES"</formula>
    </cfRule>
    <cfRule type="cellIs" dxfId="1457" priority="41" operator="equal">
      <formula>"FE"</formula>
    </cfRule>
    <cfRule type="cellIs" dxfId="145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BE150-A89E-4302-8D9D-8F36305D1CD0}">
  <dimension ref="A1:BD49"/>
  <sheetViews>
    <sheetView showZeros="0" topLeftCell="A10" zoomScale="106" zoomScaleNormal="106" workbookViewId="0">
      <selection activeCell="B5" sqref="B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28515625" style="237" customWidth="1"/>
    <col min="34" max="39" width="8.7109375" hidden="1" customWidth="1"/>
    <col min="40" max="40" width="7.28515625" hidden="1" customWidth="1"/>
    <col min="41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68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+JAN!D15</f>
        <v>0</v>
      </c>
      <c r="C5" s="256">
        <f>+JAN!E15</f>
        <v>0</v>
      </c>
      <c r="D5" s="256" t="str">
        <f>+JAN!F15</f>
        <v>T</v>
      </c>
      <c r="E5" s="256" t="str">
        <f>+JAN!G15</f>
        <v>D</v>
      </c>
      <c r="F5" s="256" t="str">
        <f>+JAN!H15</f>
        <v>N</v>
      </c>
      <c r="G5" s="256">
        <f>+JAN!I15</f>
        <v>0</v>
      </c>
      <c r="H5" s="256">
        <f>+JAN!J15</f>
        <v>0</v>
      </c>
      <c r="I5" s="256" t="str">
        <f>+JAN!K15</f>
        <v>D</v>
      </c>
      <c r="J5" s="256" t="str">
        <f>+JAN!L15</f>
        <v>N</v>
      </c>
      <c r="K5" s="256">
        <f>+JAN!M15</f>
        <v>0</v>
      </c>
      <c r="L5" s="256">
        <f>+JAN!N15</f>
        <v>0</v>
      </c>
      <c r="M5" s="256" t="str">
        <f>+JAN!O15</f>
        <v>D</v>
      </c>
      <c r="N5" s="256" t="str">
        <f>+JAN!P15</f>
        <v>N</v>
      </c>
      <c r="O5" s="256">
        <f>+JAN!Q15</f>
        <v>0</v>
      </c>
      <c r="P5" s="256">
        <f>+JAN!R15</f>
        <v>0</v>
      </c>
      <c r="Q5" s="256" t="str">
        <f>+JAN!S15</f>
        <v>FOTS</v>
      </c>
      <c r="R5" s="256" t="str">
        <f>+JAN!T15</f>
        <v>FOTS</v>
      </c>
      <c r="S5" s="256">
        <f>+JAN!U15</f>
        <v>0</v>
      </c>
      <c r="T5" s="256">
        <f>+JAN!V15</f>
        <v>0</v>
      </c>
      <c r="U5" s="256" t="str">
        <f>+JAN!W15</f>
        <v>D</v>
      </c>
      <c r="V5" s="256" t="str">
        <f>+JAN!X15</f>
        <v>N</v>
      </c>
      <c r="W5" s="256">
        <f>+JAN!Y15</f>
        <v>0</v>
      </c>
      <c r="X5" s="256">
        <f>+JAN!Z15</f>
        <v>0</v>
      </c>
      <c r="Y5" s="256" t="str">
        <f>+JAN!AA15</f>
        <v>N</v>
      </c>
      <c r="Z5" s="256" t="str">
        <f>+JAN!AB15</f>
        <v>N</v>
      </c>
      <c r="AA5" s="256">
        <f>+JAN!AC15</f>
        <v>0</v>
      </c>
      <c r="AB5" s="256" t="str">
        <f>+JAN!AD15</f>
        <v>DTS5S</v>
      </c>
      <c r="AC5" s="256" t="str">
        <f>+JAN!AE15</f>
        <v>D</v>
      </c>
      <c r="AD5" s="256" t="str">
        <f>+JAN!AF15</f>
        <v>T</v>
      </c>
      <c r="AE5" s="256" t="str">
        <f>+JAN!AG15</f>
        <v>DT</v>
      </c>
      <c r="AF5" s="256" t="str">
        <f>+JAN!AH15</f>
        <v>DTSDS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+JAN!BE15</f>
        <v>6</v>
      </c>
    </row>
    <row r="7" spans="1:33" ht="21" customHeight="1" x14ac:dyDescent="0.25">
      <c r="A7" s="359" t="s">
        <v>281</v>
      </c>
      <c r="B7" s="256" t="str">
        <f>+FEV!D16</f>
        <v>D</v>
      </c>
      <c r="C7" s="256" t="str">
        <f>+FEV!E16</f>
        <v>N</v>
      </c>
      <c r="D7" s="256">
        <f>+FEV!F16</f>
        <v>0</v>
      </c>
      <c r="E7" s="256">
        <f>+FEV!G16</f>
        <v>0</v>
      </c>
      <c r="F7" s="256" t="str">
        <f>+FEV!H16</f>
        <v>D</v>
      </c>
      <c r="G7" s="256" t="str">
        <f>+FEV!I16</f>
        <v>N</v>
      </c>
      <c r="H7" s="256">
        <f>+FEV!J16</f>
        <v>0</v>
      </c>
      <c r="I7" s="256">
        <f>+FEV!K16</f>
        <v>0</v>
      </c>
      <c r="J7" s="256" t="str">
        <f>+FEV!L16</f>
        <v>D</v>
      </c>
      <c r="K7" s="256" t="str">
        <f>+FEV!M16</f>
        <v>N</v>
      </c>
      <c r="L7" s="256">
        <f>+FEV!N16</f>
        <v>0</v>
      </c>
      <c r="M7" s="256">
        <f>+FEV!O16</f>
        <v>0</v>
      </c>
      <c r="N7" s="256" t="str">
        <f>+FEV!P16</f>
        <v>D</v>
      </c>
      <c r="O7" s="256" t="str">
        <f>+FEV!Q16</f>
        <v>D</v>
      </c>
      <c r="P7" s="256">
        <f>+FEV!R16</f>
        <v>0</v>
      </c>
      <c r="Q7" s="256">
        <f>+FEV!S16</f>
        <v>0</v>
      </c>
      <c r="R7" s="256" t="str">
        <f>+FEV!T16</f>
        <v>D</v>
      </c>
      <c r="S7" s="256" t="str">
        <f>+FEV!U16</f>
        <v>N</v>
      </c>
      <c r="T7" s="256">
        <f>+FEV!V16</f>
        <v>0</v>
      </c>
      <c r="U7" s="256">
        <f>+FEV!W16</f>
        <v>0</v>
      </c>
      <c r="V7" s="256" t="str">
        <f>+FEV!X16</f>
        <v>N</v>
      </c>
      <c r="W7" s="256" t="str">
        <f>+FEV!Y16</f>
        <v>DISP</v>
      </c>
      <c r="X7" s="256">
        <f>+FEV!Z16</f>
        <v>0</v>
      </c>
      <c r="Y7" s="256" t="str">
        <f>+FEV!AA16</f>
        <v>DTS5S</v>
      </c>
      <c r="Z7" s="256" t="str">
        <f>+FEV!AB16</f>
        <v>TR</v>
      </c>
      <c r="AA7" s="256" t="str">
        <f>+FEV!AC16</f>
        <v>TR</v>
      </c>
      <c r="AB7" s="256">
        <f>+FEV!AD16</f>
        <v>0</v>
      </c>
      <c r="AC7" s="256">
        <f>+FEV!AE16</f>
        <v>0</v>
      </c>
      <c r="AD7" s="256">
        <f>+FEV!AF16</f>
        <v>0</v>
      </c>
      <c r="AE7" s="256">
        <f>+FEV!AG16</f>
        <v>0</v>
      </c>
      <c r="AF7" s="256">
        <f>+FEV!AH16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+FEV!BE16</f>
        <v>6.166666666666667</v>
      </c>
    </row>
    <row r="9" spans="1:33" ht="21" customHeight="1" x14ac:dyDescent="0.25">
      <c r="A9" s="359" t="s">
        <v>282</v>
      </c>
      <c r="B9" s="256" t="str">
        <f>+MAR!D16</f>
        <v>D</v>
      </c>
      <c r="C9" s="256" t="str">
        <f>+MAR!E16</f>
        <v>N</v>
      </c>
      <c r="D9" s="256">
        <f>+MAR!F16</f>
        <v>0</v>
      </c>
      <c r="E9" s="256">
        <f>+MAR!G16</f>
        <v>0</v>
      </c>
      <c r="F9" s="256" t="str">
        <f>+MAR!H16</f>
        <v>FOTS</v>
      </c>
      <c r="G9" s="256" t="str">
        <f>+MAR!I16</f>
        <v>N</v>
      </c>
      <c r="H9" s="256">
        <f>+MAR!J16</f>
        <v>0</v>
      </c>
      <c r="I9" s="256">
        <f>+MAR!K16</f>
        <v>0</v>
      </c>
      <c r="J9" s="256" t="str">
        <f>+MAR!L16</f>
        <v>D</v>
      </c>
      <c r="K9" s="256" t="str">
        <f>+MAR!M16</f>
        <v>N</v>
      </c>
      <c r="L9" s="256">
        <f>+MAR!N16</f>
        <v>0</v>
      </c>
      <c r="M9" s="256">
        <f>+MAR!O16</f>
        <v>0</v>
      </c>
      <c r="N9" s="256" t="str">
        <f>+MAR!P16</f>
        <v>D</v>
      </c>
      <c r="O9" s="256" t="str">
        <f>+MAR!Q16</f>
        <v>D</v>
      </c>
      <c r="P9" s="256">
        <f>+MAR!R16</f>
        <v>0</v>
      </c>
      <c r="Q9" s="256">
        <f>+MAR!S16</f>
        <v>0</v>
      </c>
      <c r="R9" s="256" t="str">
        <f>+MAR!T16</f>
        <v>D</v>
      </c>
      <c r="S9" s="256" t="str">
        <f>+MAR!U16</f>
        <v>N</v>
      </c>
      <c r="T9" s="256">
        <f>+MAR!V16</f>
        <v>0</v>
      </c>
      <c r="U9" s="256">
        <f>+MAR!W16</f>
        <v>0</v>
      </c>
      <c r="V9" s="256" t="str">
        <f>+MAR!X16</f>
        <v>DT</v>
      </c>
      <c r="W9" s="256" t="str">
        <f>+MAR!Y16</f>
        <v>N</v>
      </c>
      <c r="X9" s="256">
        <f>+MAR!Z16</f>
        <v>0</v>
      </c>
      <c r="Y9" s="256" t="str">
        <f>+MAR!AA16</f>
        <v>DTS5S</v>
      </c>
      <c r="Z9" s="256" t="str">
        <f>+MAR!AB16</f>
        <v>DT</v>
      </c>
      <c r="AA9" s="256" t="str">
        <f>+MAR!AC16</f>
        <v>N</v>
      </c>
      <c r="AB9" s="256">
        <f>+MAR!AD16</f>
        <v>0</v>
      </c>
      <c r="AC9" s="256">
        <f>+MAR!AE16</f>
        <v>0</v>
      </c>
      <c r="AD9" s="256" t="str">
        <f>+MAR!AF16</f>
        <v>D</v>
      </c>
      <c r="AE9" s="256" t="str">
        <f>+MAR!AG16</f>
        <v>N</v>
      </c>
      <c r="AF9" s="256">
        <f>+MAR!AH16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+MAR!BE16</f>
        <v>7.5</v>
      </c>
    </row>
    <row r="11" spans="1:33" ht="21" customHeight="1" x14ac:dyDescent="0.25">
      <c r="A11" s="359" t="s">
        <v>283</v>
      </c>
      <c r="B11" s="247">
        <f>+ABR!D16</f>
        <v>0</v>
      </c>
      <c r="C11" s="247" t="str">
        <f>+ABR!E16</f>
        <v>D</v>
      </c>
      <c r="D11" s="247" t="str">
        <f>+ABR!F16</f>
        <v>N</v>
      </c>
      <c r="E11" s="247">
        <f>+ABR!G16</f>
        <v>0</v>
      </c>
      <c r="F11" s="247">
        <f>+ABR!H16</f>
        <v>0</v>
      </c>
      <c r="G11" s="247" t="str">
        <f>+ABR!I16</f>
        <v>D</v>
      </c>
      <c r="H11" s="247" t="str">
        <f>+ABR!J16</f>
        <v>DT</v>
      </c>
      <c r="I11" s="247" t="str">
        <f>+ABR!K16</f>
        <v>NTS</v>
      </c>
      <c r="J11" s="247">
        <f>+ABR!L16</f>
        <v>0</v>
      </c>
      <c r="K11" s="247" t="str">
        <f>+ABR!M16</f>
        <v>D</v>
      </c>
      <c r="L11" s="247" t="str">
        <f>+ABR!N16</f>
        <v>D</v>
      </c>
      <c r="M11" s="247">
        <f>+ABR!O16</f>
        <v>0</v>
      </c>
      <c r="N11" s="247" t="str">
        <f>+ABR!P16</f>
        <v>DTSDS</v>
      </c>
      <c r="O11" s="247" t="str">
        <f>+ABR!Q16</f>
        <v>D</v>
      </c>
      <c r="P11" s="247" t="str">
        <f>+ABR!R16</f>
        <v>N</v>
      </c>
      <c r="Q11" s="247">
        <f>+ABR!S16</f>
        <v>0</v>
      </c>
      <c r="R11" s="247">
        <f>+ABR!T16</f>
        <v>0</v>
      </c>
      <c r="S11" s="247" t="str">
        <f>+ABR!U16</f>
        <v>N</v>
      </c>
      <c r="T11" s="247" t="str">
        <f>+ABR!V16</f>
        <v>N</v>
      </c>
      <c r="U11" s="247">
        <f>+ABR!W16</f>
        <v>0</v>
      </c>
      <c r="V11" s="247">
        <f>+ABR!X16</f>
        <v>0</v>
      </c>
      <c r="W11" s="247" t="str">
        <f>+ABR!Y16</f>
        <v>FE</v>
      </c>
      <c r="X11" s="247" t="str">
        <f>+ABR!Z16</f>
        <v>FE</v>
      </c>
      <c r="Y11" s="247" t="str">
        <f>+ABR!AA16</f>
        <v>FES</v>
      </c>
      <c r="Z11" s="247" t="str">
        <f>+ABR!AB16</f>
        <v>FED</v>
      </c>
      <c r="AA11" s="247" t="str">
        <f>+ABR!AC16</f>
        <v>FE</v>
      </c>
      <c r="AB11" s="247" t="str">
        <f>+ABR!AD16</f>
        <v>FE</v>
      </c>
      <c r="AC11" s="247" t="str">
        <f>+ABR!AE16</f>
        <v>FE</v>
      </c>
      <c r="AD11" s="247">
        <f>+ABR!AF16</f>
        <v>0</v>
      </c>
      <c r="AE11" s="247" t="str">
        <f>+ABR!AG16</f>
        <v>D</v>
      </c>
      <c r="AF11" s="247">
        <f>+ABR!AH16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+ABR!BE16</f>
        <v>7.166666666666667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26.833333333333336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-1.8333333333333321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1</v>
      </c>
      <c r="E20" s="1596"/>
      <c r="I20" s="1595" t="s">
        <v>268</v>
      </c>
      <c r="J20" s="1595"/>
      <c r="K20" s="1595"/>
      <c r="L20" s="1596">
        <f>COUNTIF($B$4:$AF$15,"=FE")</f>
        <v>5</v>
      </c>
      <c r="M20" s="1596"/>
      <c r="Q20" s="1597" t="s">
        <v>58</v>
      </c>
      <c r="R20" s="1598"/>
      <c r="S20" s="1598"/>
      <c r="T20" s="1599"/>
      <c r="U20" s="1600">
        <f>+ABR!CB16</f>
        <v>6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3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6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39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1.6" customHeight="1" x14ac:dyDescent="0.25">
      <c r="A27" s="1583">
        <v>2024</v>
      </c>
      <c r="B27" s="1590" t="s">
        <v>263</v>
      </c>
      <c r="C27" s="1591"/>
      <c r="D27" s="1592"/>
      <c r="E27" s="1629" t="s">
        <v>68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35.666666666666671</v>
      </c>
    </row>
    <row r="28" spans="1:33" ht="21.6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1.6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</f>
        <v>7.666666666666667</v>
      </c>
    </row>
    <row r="30" spans="1:33" ht="21.6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21.6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</f>
        <v>7.333333333333333</v>
      </c>
    </row>
    <row r="32" spans="1:33" ht="21.6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21.6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168/24-"24:00"</f>
        <v>6</v>
      </c>
    </row>
    <row r="34" spans="1:33" ht="21.6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21.6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1.6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21.6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 t="str">
        <f>+JAN!AH15</f>
        <v>DTSDS</v>
      </c>
      <c r="AG37" s="241">
        <f>168/24</f>
        <v>7</v>
      </c>
    </row>
    <row r="38" spans="1:33" ht="21.6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21.6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1.6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1.6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1.6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3" spans="1:33" ht="12.6" customHeight="1" x14ac:dyDescent="0.25"/>
    <row r="44" spans="1:33" ht="20.45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20.45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45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1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20.45" customHeight="1" x14ac:dyDescent="0.25">
      <c r="A47" s="1612" t="s">
        <v>274</v>
      </c>
      <c r="B47" s="1613"/>
      <c r="C47" s="1614"/>
      <c r="D47" s="1639">
        <f>+D44+D45+D46</f>
        <v>1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20.45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39" customHeight="1" x14ac:dyDescent="0.25">
      <c r="A49" s="1641" t="s">
        <v>317</v>
      </c>
      <c r="B49" s="1641"/>
      <c r="C49" s="1641"/>
      <c r="D49" s="1641"/>
      <c r="E49" s="1641"/>
      <c r="F49" s="1641"/>
      <c r="G49" s="1641"/>
      <c r="H49" s="1641"/>
      <c r="I49" s="1641"/>
      <c r="J49" s="1641"/>
      <c r="K49" s="1641"/>
      <c r="L49" s="1641"/>
      <c r="M49" s="1641"/>
      <c r="N49" s="1641"/>
      <c r="O49" s="1641"/>
      <c r="P49" s="1641"/>
      <c r="Q49" s="1641"/>
      <c r="R49" s="1641"/>
      <c r="S49" s="1641"/>
      <c r="T49" s="1641"/>
      <c r="U49" s="1641"/>
      <c r="V49" s="1641"/>
      <c r="W49" s="1641"/>
      <c r="X49" s="1641"/>
      <c r="Y49" s="1641"/>
      <c r="Z49" s="1641"/>
      <c r="AA49" s="1641"/>
      <c r="AB49" s="1641"/>
      <c r="AC49" s="1641"/>
      <c r="AD49" s="1641"/>
      <c r="AE49" s="1641"/>
      <c r="AF49" s="1641"/>
      <c r="AG49" s="1641"/>
      <c r="AH49" s="1641"/>
      <c r="AI49" s="1641"/>
      <c r="AJ49" s="1641"/>
      <c r="AK49" s="1641"/>
      <c r="AL49" s="1641"/>
      <c r="AM49" s="1641"/>
      <c r="AN49" s="1641"/>
      <c r="AO49" s="1641"/>
      <c r="AP49" s="1641"/>
      <c r="AQ49" s="1641"/>
      <c r="AR49" s="1641"/>
      <c r="AS49" s="1641"/>
      <c r="AT49" s="1641"/>
      <c r="AU49" s="1641"/>
      <c r="AV49" s="1641"/>
      <c r="AW49" s="1641"/>
      <c r="AX49" s="1641"/>
      <c r="AY49" s="1641"/>
      <c r="AZ49" s="1641"/>
      <c r="BA49" s="1641"/>
      <c r="BB49" s="1641"/>
      <c r="BC49" s="1641"/>
      <c r="BD49" s="1641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455" priority="1" operator="equal">
      <formula>"FOTS"</formula>
    </cfRule>
    <cfRule type="cellIs" dxfId="1454" priority="2" operator="equal">
      <formula>"FO"</formula>
    </cfRule>
    <cfRule type="cellIs" dxfId="1453" priority="3" operator="equal">
      <formula>"F"</formula>
    </cfRule>
    <cfRule type="cellIs" dxfId="1452" priority="4" operator="equal">
      <formula>"NTSDS"</formula>
    </cfRule>
    <cfRule type="cellIs" dxfId="1451" priority="5" operator="equal">
      <formula>"DTSDS"</formula>
    </cfRule>
    <cfRule type="cellIs" dxfId="1450" priority="6" operator="equal">
      <formula>"NTS5S"</formula>
    </cfRule>
    <cfRule type="cellIs" dxfId="1449" priority="7" operator="equal">
      <formula>"DTS5S"</formula>
    </cfRule>
    <cfRule type="cellIs" dxfId="1448" priority="8" operator="equal">
      <formula>"NTS"</formula>
    </cfRule>
    <cfRule type="cellIs" dxfId="1447" priority="9" operator="equal">
      <formula>"DTS"</formula>
    </cfRule>
    <cfRule type="cellIs" dxfId="1446" priority="10" operator="equal">
      <formula>"FEF"</formula>
    </cfRule>
    <cfRule type="cellIs" dxfId="1445" priority="11" operator="equal">
      <formula>"FED"</formula>
    </cfRule>
    <cfRule type="cellIs" dxfId="1444" priority="12" operator="equal">
      <formula>"FES"</formula>
    </cfRule>
    <cfRule type="cellIs" dxfId="1443" priority="13" operator="equal">
      <formula>"FE"</formula>
    </cfRule>
    <cfRule type="cellIs" dxfId="1442" priority="14" operator="equal">
      <formula>"DS"</formula>
    </cfRule>
  </conditionalFormatting>
  <conditionalFormatting sqref="B29:AF40">
    <cfRule type="cellIs" dxfId="1441" priority="29" operator="equal">
      <formula>"FOTS"</formula>
    </cfRule>
    <cfRule type="cellIs" dxfId="1440" priority="30" operator="equal">
      <formula>"FO"</formula>
    </cfRule>
    <cfRule type="cellIs" dxfId="1439" priority="31" operator="equal">
      <formula>"F"</formula>
    </cfRule>
    <cfRule type="cellIs" dxfId="1438" priority="32" operator="equal">
      <formula>"NTSDS"</formula>
    </cfRule>
    <cfRule type="cellIs" dxfId="1437" priority="33" operator="equal">
      <formula>"DTSDS"</formula>
    </cfRule>
    <cfRule type="cellIs" dxfId="1436" priority="34" operator="equal">
      <formula>"NTS5S"</formula>
    </cfRule>
    <cfRule type="cellIs" dxfId="1435" priority="35" operator="equal">
      <formula>"DTS5S"</formula>
    </cfRule>
    <cfRule type="cellIs" dxfId="1434" priority="36" operator="equal">
      <formula>"NTS"</formula>
    </cfRule>
    <cfRule type="cellIs" dxfId="1433" priority="37" operator="equal">
      <formula>"DTS"</formula>
    </cfRule>
    <cfRule type="cellIs" dxfId="1432" priority="38" operator="equal">
      <formula>"FEF"</formula>
    </cfRule>
    <cfRule type="cellIs" dxfId="1431" priority="39" operator="equal">
      <formula>"FED"</formula>
    </cfRule>
    <cfRule type="cellIs" dxfId="1430" priority="40" operator="equal">
      <formula>"FES"</formula>
    </cfRule>
    <cfRule type="cellIs" dxfId="1429" priority="41" operator="equal">
      <formula>"FE"</formula>
    </cfRule>
    <cfRule type="cellIs" dxfId="142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24FAA-2A69-42C2-A11E-0694F300DF3E}">
  <dimension ref="A1:BD50"/>
  <sheetViews>
    <sheetView showZeros="0" topLeftCell="A16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42578125" customWidth="1"/>
    <col min="35" max="39" width="8.7109375" hidden="1" customWidth="1"/>
    <col min="40" max="40" width="1.42578125" hidden="1" customWidth="1"/>
    <col min="41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2024</v>
      </c>
      <c r="B3" s="1585" t="s">
        <v>263</v>
      </c>
      <c r="C3" s="1585"/>
      <c r="D3" s="1585"/>
      <c r="E3" s="1586" t="s">
        <v>98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+JAN!D17</f>
        <v>0</v>
      </c>
      <c r="C5" s="256">
        <f>+JAN!E17</f>
        <v>0</v>
      </c>
      <c r="D5" s="256" t="str">
        <f>+JAN!F17</f>
        <v>N</v>
      </c>
      <c r="E5" s="256">
        <f>+JAN!G17</f>
        <v>0</v>
      </c>
      <c r="F5" s="256" t="str">
        <f>+JAN!H17</f>
        <v>DT</v>
      </c>
      <c r="G5" s="256">
        <f>+JAN!I17</f>
        <v>0</v>
      </c>
      <c r="H5" s="256">
        <f>+JAN!J17</f>
        <v>0</v>
      </c>
      <c r="I5" s="256" t="str">
        <f>+JAN!K17</f>
        <v>T</v>
      </c>
      <c r="J5" s="256" t="str">
        <f>+JAN!L17</f>
        <v>T</v>
      </c>
      <c r="K5" s="256" t="str">
        <f>+JAN!M17</f>
        <v>NTS</v>
      </c>
      <c r="L5" s="256">
        <f>+JAN!N17</f>
        <v>0</v>
      </c>
      <c r="M5" s="256" t="str">
        <f>+JAN!O17</f>
        <v>D</v>
      </c>
      <c r="N5" s="256" t="str">
        <f>+JAN!P17</f>
        <v>N</v>
      </c>
      <c r="O5" s="256">
        <f>+JAN!Q17</f>
        <v>0</v>
      </c>
      <c r="P5" s="256">
        <f>+JAN!R17</f>
        <v>0</v>
      </c>
      <c r="Q5" s="256" t="str">
        <f>+JAN!S17</f>
        <v>NT</v>
      </c>
      <c r="R5" s="256" t="str">
        <f>+JAN!T17</f>
        <v>T</v>
      </c>
      <c r="S5" s="256">
        <f>+JAN!U17</f>
        <v>0</v>
      </c>
      <c r="T5" s="256" t="str">
        <f>+JAN!V17</f>
        <v>DTSDS</v>
      </c>
      <c r="U5" s="256" t="str">
        <f>+JAN!W17</f>
        <v>D</v>
      </c>
      <c r="V5" s="256" t="str">
        <f>+JAN!X17</f>
        <v>N</v>
      </c>
      <c r="W5" s="256">
        <f>+JAN!Y17</f>
        <v>0</v>
      </c>
      <c r="X5" s="256" t="str">
        <f>+JAN!Z17</f>
        <v>NT</v>
      </c>
      <c r="Y5" s="256" t="str">
        <f>+JAN!AA17</f>
        <v>N</v>
      </c>
      <c r="Z5" s="256" t="str">
        <f>+JAN!AB17</f>
        <v>N</v>
      </c>
      <c r="AA5" s="256" t="str">
        <f>+JAN!AC17</f>
        <v>NT</v>
      </c>
      <c r="AB5" s="256">
        <f>+JAN!AD17</f>
        <v>0</v>
      </c>
      <c r="AC5" s="256" t="str">
        <f>+JAN!AE17</f>
        <v>NT</v>
      </c>
      <c r="AD5" s="256" t="str">
        <f>+JAN!AF17</f>
        <v>N</v>
      </c>
      <c r="AE5" s="256">
        <f>+JAN!AG17</f>
        <v>0</v>
      </c>
      <c r="AF5" s="256">
        <f>+JAN!AH17</f>
        <v>0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+JAN!BE17</f>
        <v>6.5</v>
      </c>
    </row>
    <row r="7" spans="1:33" ht="21" customHeight="1" x14ac:dyDescent="0.25">
      <c r="A7" s="359" t="s">
        <v>281</v>
      </c>
      <c r="B7" s="256" t="str">
        <f>+FEV!D17</f>
        <v>D</v>
      </c>
      <c r="C7" s="256" t="str">
        <f>+FEV!E17</f>
        <v>N</v>
      </c>
      <c r="D7" s="256" t="str">
        <f>+FEV!F17</f>
        <v>NT</v>
      </c>
      <c r="E7" s="256" t="str">
        <f>+FEV!G17</f>
        <v>NTS</v>
      </c>
      <c r="F7" s="256" t="str">
        <f>+FEV!H17</f>
        <v>T</v>
      </c>
      <c r="G7" s="256" t="str">
        <f>+FEV!I17</f>
        <v>N</v>
      </c>
      <c r="H7" s="256">
        <f>+FEV!J17</f>
        <v>0</v>
      </c>
      <c r="I7" s="256">
        <f>+FEV!K17</f>
        <v>0</v>
      </c>
      <c r="J7" s="256" t="str">
        <f>+FEV!L17</f>
        <v>FE</v>
      </c>
      <c r="K7" s="256" t="str">
        <f>+FEV!M17</f>
        <v>N</v>
      </c>
      <c r="L7" s="256" t="str">
        <f>+FEV!N17</f>
        <v>NT</v>
      </c>
      <c r="M7" s="256" t="str">
        <f>+FEV!O17</f>
        <v>NTS</v>
      </c>
      <c r="N7" s="256">
        <f>+FEV!P17</f>
        <v>0</v>
      </c>
      <c r="O7" s="256" t="str">
        <f>+FEV!Q17</f>
        <v>T</v>
      </c>
      <c r="P7" s="256" t="str">
        <f>+FEV!R17</f>
        <v>NT</v>
      </c>
      <c r="Q7" s="256">
        <f>+FEV!S17</f>
        <v>0</v>
      </c>
      <c r="R7" s="256" t="str">
        <f>+FEV!T17</f>
        <v>D</v>
      </c>
      <c r="S7" s="256" t="str">
        <f>+FEV!U17</f>
        <v>N</v>
      </c>
      <c r="T7" s="256">
        <f>+FEV!V17</f>
        <v>0</v>
      </c>
      <c r="U7" s="256">
        <f>+FEV!W17</f>
        <v>0</v>
      </c>
      <c r="V7" s="256" t="str">
        <f>+FEV!X17</f>
        <v>N</v>
      </c>
      <c r="W7" s="256" t="str">
        <f>+FEV!Y17</f>
        <v>N</v>
      </c>
      <c r="X7" s="256">
        <f>+FEV!Z17</f>
        <v>0</v>
      </c>
      <c r="Y7" s="256" t="str">
        <f>+FEV!AA17</f>
        <v>DTS5S</v>
      </c>
      <c r="Z7" s="256" t="str">
        <f>+FEV!AB17</f>
        <v>TR</v>
      </c>
      <c r="AA7" s="256" t="str">
        <f>+FEV!AC17</f>
        <v>TR</v>
      </c>
      <c r="AB7" s="256">
        <f>+FEV!AD17</f>
        <v>0</v>
      </c>
      <c r="AC7" s="256">
        <f>+FEV!AE17</f>
        <v>0</v>
      </c>
      <c r="AD7" s="256">
        <f>+FEV!AF17</f>
        <v>0</v>
      </c>
      <c r="AE7" s="256">
        <f>+FEV!AG17</f>
        <v>0</v>
      </c>
      <c r="AF7" s="256">
        <f>+FEV!AH17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+FEV!BE17</f>
        <v>6.5</v>
      </c>
    </row>
    <row r="9" spans="1:33" ht="21" customHeight="1" x14ac:dyDescent="0.25">
      <c r="A9" s="359" t="s">
        <v>282</v>
      </c>
      <c r="B9" s="256" t="str">
        <f>+MAR!D17</f>
        <v>DT</v>
      </c>
      <c r="C9" s="256" t="str">
        <f>+MAR!E17</f>
        <v>DT</v>
      </c>
      <c r="D9" s="256">
        <f>+MAR!F17</f>
        <v>0</v>
      </c>
      <c r="E9" s="256">
        <f>+MAR!G17</f>
        <v>0</v>
      </c>
      <c r="F9" s="256" t="str">
        <f>+MAR!H17</f>
        <v>NT</v>
      </c>
      <c r="G9" s="256" t="str">
        <f>+MAR!I17</f>
        <v>N</v>
      </c>
      <c r="H9" s="256" t="str">
        <f>+MAR!J17</f>
        <v>NTS</v>
      </c>
      <c r="I9" s="256">
        <f>+MAR!K17</f>
        <v>0</v>
      </c>
      <c r="J9" s="256" t="str">
        <f>+MAR!L17</f>
        <v>D</v>
      </c>
      <c r="K9" s="256" t="str">
        <f>+MAR!M17</f>
        <v>N</v>
      </c>
      <c r="L9" s="256">
        <f>+MAR!N17</f>
        <v>0</v>
      </c>
      <c r="M9" s="256" t="str">
        <f>+MAR!O17</f>
        <v>NT</v>
      </c>
      <c r="N9" s="256" t="str">
        <f>+MAR!P17</f>
        <v>T</v>
      </c>
      <c r="O9" s="256" t="str">
        <f>+MAR!Q17</f>
        <v>T</v>
      </c>
      <c r="P9" s="256">
        <f>+MAR!R17</f>
        <v>0</v>
      </c>
      <c r="Q9" s="256">
        <f>+MAR!S17</f>
        <v>0</v>
      </c>
      <c r="R9" s="256" t="str">
        <f>+MAR!T17</f>
        <v>NT</v>
      </c>
      <c r="S9" s="256" t="str">
        <f>+MAR!U17</f>
        <v>NT</v>
      </c>
      <c r="T9" s="256">
        <f>+MAR!V17</f>
        <v>0</v>
      </c>
      <c r="U9" s="256">
        <f>+MAR!W17</f>
        <v>0</v>
      </c>
      <c r="V9" s="256" t="str">
        <f>+MAR!X17</f>
        <v>N</v>
      </c>
      <c r="W9" s="256" t="str">
        <f>+MAR!Y17</f>
        <v>N</v>
      </c>
      <c r="X9" s="256" t="str">
        <f>+MAR!Z17</f>
        <v>NT</v>
      </c>
      <c r="Y9" s="256">
        <f>+MAR!AA17</f>
        <v>0</v>
      </c>
      <c r="Z9" s="256" t="str">
        <f>+MAR!AB17</f>
        <v>T</v>
      </c>
      <c r="AA9" s="256" t="str">
        <f>+MAR!AC17</f>
        <v>DT</v>
      </c>
      <c r="AB9" s="256">
        <f>+MAR!AD17</f>
        <v>0</v>
      </c>
      <c r="AC9" s="256">
        <f>+MAR!AE17</f>
        <v>0</v>
      </c>
      <c r="AD9" s="256" t="str">
        <f>+MAR!AF17</f>
        <v>D</v>
      </c>
      <c r="AE9" s="256" t="str">
        <f>+MAR!AG17</f>
        <v>N</v>
      </c>
      <c r="AF9" s="256">
        <f>+MAR!AH17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+MAR!BE17</f>
        <v>7.5</v>
      </c>
    </row>
    <row r="11" spans="1:33" ht="21" customHeight="1" x14ac:dyDescent="0.25">
      <c r="A11" s="359" t="s">
        <v>283</v>
      </c>
      <c r="B11" s="247">
        <f>+ABR!D17</f>
        <v>0</v>
      </c>
      <c r="C11" s="247" t="str">
        <f>+ABR!E17</f>
        <v>D</v>
      </c>
      <c r="D11" s="247" t="str">
        <f>+ABR!F17</f>
        <v>N</v>
      </c>
      <c r="E11" s="247">
        <f>+ABR!G17</f>
        <v>0</v>
      </c>
      <c r="F11" s="247">
        <f>+ABR!H17</f>
        <v>0</v>
      </c>
      <c r="G11" s="247" t="str">
        <f>+ABR!I17</f>
        <v>N</v>
      </c>
      <c r="H11" s="247" t="str">
        <f>+ABR!J17</f>
        <v>N</v>
      </c>
      <c r="I11" s="247" t="str">
        <f>+ABR!K17</f>
        <v>NTS</v>
      </c>
      <c r="J11" s="247" t="str">
        <f>+ABR!L17</f>
        <v>NTS5S1</v>
      </c>
      <c r="K11" s="247" t="str">
        <f>+ABR!M17</f>
        <v>T</v>
      </c>
      <c r="L11" s="247" t="str">
        <f>+ABR!N17</f>
        <v>T</v>
      </c>
      <c r="M11" s="247" t="str">
        <f>+ABR!O17</f>
        <v>NT</v>
      </c>
      <c r="N11" s="247" t="str">
        <f>+ABR!P17</f>
        <v>NT</v>
      </c>
      <c r="O11" s="247" t="str">
        <f>+ABR!Q17</f>
        <v>T</v>
      </c>
      <c r="P11" s="247" t="str">
        <f>+ABR!R17</f>
        <v>N</v>
      </c>
      <c r="Q11" s="247">
        <f>+ABR!S17</f>
        <v>0</v>
      </c>
      <c r="R11" s="247" t="str">
        <f>+ABR!T17</f>
        <v>NTSDS1</v>
      </c>
      <c r="S11" s="247" t="str">
        <f>+ABR!U17</f>
        <v>N</v>
      </c>
      <c r="T11" s="247" t="str">
        <f>+ABR!V17</f>
        <v>N</v>
      </c>
      <c r="U11" s="247" t="str">
        <f>+ABR!W17</f>
        <v>NTS5S1</v>
      </c>
      <c r="V11" s="247">
        <f>+ABR!X17</f>
        <v>0</v>
      </c>
      <c r="W11" s="247" t="str">
        <f>+ABR!Y17</f>
        <v>D</v>
      </c>
      <c r="X11" s="247" t="str">
        <f>+ABR!Z17</f>
        <v>N</v>
      </c>
      <c r="Y11" s="247" t="str">
        <f>+ABR!AA17</f>
        <v>NTS5S1</v>
      </c>
      <c r="Z11" s="247">
        <f>+ABR!AB17</f>
        <v>0</v>
      </c>
      <c r="AA11" s="247" t="str">
        <f>+ABR!AC17</f>
        <v>D</v>
      </c>
      <c r="AB11" s="247" t="str">
        <f>+ABR!AD17</f>
        <v>D</v>
      </c>
      <c r="AC11" s="247" t="str">
        <f>+ABR!AE17</f>
        <v>NT</v>
      </c>
      <c r="AD11" s="247">
        <f>+ABR!AF17</f>
        <v>0</v>
      </c>
      <c r="AE11" s="247" t="str">
        <f>+ABR!AG17</f>
        <v>D</v>
      </c>
      <c r="AF11" s="247">
        <f>+ABR!AH17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+ABR!BE17</f>
        <v>7.5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-0.66666666666666785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5</v>
      </c>
      <c r="E20" s="1596"/>
      <c r="I20" s="1595" t="s">
        <v>268</v>
      </c>
      <c r="J20" s="1595"/>
      <c r="K20" s="1595"/>
      <c r="L20" s="1596">
        <f>COUNTIF($B$4:$AF$15,"=FE")</f>
        <v>1</v>
      </c>
      <c r="M20" s="1596"/>
      <c r="Q20" s="1597" t="s">
        <v>58</v>
      </c>
      <c r="R20" s="1598"/>
      <c r="S20" s="1598"/>
      <c r="T20" s="1599"/>
      <c r="U20" s="1600">
        <f>+ABR!CB17</f>
        <v>6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11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18" customHeight="1" x14ac:dyDescent="0.25"/>
    <row r="27" spans="1:33" ht="42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4.6" customHeight="1" x14ac:dyDescent="0.25">
      <c r="A28" s="1583">
        <v>2024</v>
      </c>
      <c r="B28" s="1590" t="s">
        <v>263</v>
      </c>
      <c r="C28" s="1591"/>
      <c r="D28" s="1592"/>
      <c r="E28" s="1629" t="s">
        <v>98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25.666666666666668</v>
      </c>
    </row>
    <row r="29" spans="1:33" ht="21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1.9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184/24-"48:00"</f>
        <v>5.666666666666667</v>
      </c>
    </row>
    <row r="31" spans="1:33" ht="21.9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21.9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176/24-"48:00"</f>
        <v>5.333333333333333</v>
      </c>
    </row>
    <row r="33" spans="1:33" ht="21.9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21.9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1.9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21.9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21.9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21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1.9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1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1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1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5.9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5.9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5.9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5.9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5.9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4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427" priority="1" operator="equal">
      <formula>"FOTS"</formula>
    </cfRule>
    <cfRule type="cellIs" dxfId="1426" priority="2" operator="equal">
      <formula>"FO"</formula>
    </cfRule>
    <cfRule type="cellIs" dxfId="1425" priority="3" operator="equal">
      <formula>"F"</formula>
    </cfRule>
    <cfRule type="cellIs" dxfId="1424" priority="4" operator="equal">
      <formula>"NTSDS"</formula>
    </cfRule>
    <cfRule type="cellIs" dxfId="1423" priority="5" operator="equal">
      <formula>"DTSDS"</formula>
    </cfRule>
    <cfRule type="cellIs" dxfId="1422" priority="6" operator="equal">
      <formula>"NTS5S"</formula>
    </cfRule>
    <cfRule type="cellIs" dxfId="1421" priority="7" operator="equal">
      <formula>"DTS5S"</formula>
    </cfRule>
    <cfRule type="cellIs" dxfId="1420" priority="8" operator="equal">
      <formula>"NTS"</formula>
    </cfRule>
    <cfRule type="cellIs" dxfId="1419" priority="9" operator="equal">
      <formula>"DTS"</formula>
    </cfRule>
    <cfRule type="cellIs" dxfId="1418" priority="10" operator="equal">
      <formula>"FEF"</formula>
    </cfRule>
    <cfRule type="cellIs" dxfId="1417" priority="11" operator="equal">
      <formula>"FED"</formula>
    </cfRule>
    <cfRule type="cellIs" dxfId="1416" priority="12" operator="equal">
      <formula>"FES"</formula>
    </cfRule>
    <cfRule type="cellIs" dxfId="1415" priority="13" operator="equal">
      <formula>"FE"</formula>
    </cfRule>
    <cfRule type="cellIs" dxfId="1414" priority="14" operator="equal">
      <formula>"DS"</formula>
    </cfRule>
  </conditionalFormatting>
  <conditionalFormatting sqref="B30:AF41">
    <cfRule type="cellIs" dxfId="1413" priority="29" operator="equal">
      <formula>"FOTS"</formula>
    </cfRule>
    <cfRule type="cellIs" dxfId="1412" priority="30" operator="equal">
      <formula>"FO"</formula>
    </cfRule>
    <cfRule type="cellIs" dxfId="1411" priority="31" operator="equal">
      <formula>"F"</formula>
    </cfRule>
    <cfRule type="cellIs" dxfId="1410" priority="32" operator="equal">
      <formula>"NTSDS"</formula>
    </cfRule>
    <cfRule type="cellIs" dxfId="1409" priority="33" operator="equal">
      <formula>"DTSDS"</formula>
    </cfRule>
    <cfRule type="cellIs" dxfId="1408" priority="34" operator="equal">
      <formula>"NTS5S"</formula>
    </cfRule>
    <cfRule type="cellIs" dxfId="1407" priority="35" operator="equal">
      <formula>"DTS5S"</formula>
    </cfRule>
    <cfRule type="cellIs" dxfId="1406" priority="36" operator="equal">
      <formula>"NTS"</formula>
    </cfRule>
    <cfRule type="cellIs" dxfId="1405" priority="37" operator="equal">
      <formula>"DTS"</formula>
    </cfRule>
    <cfRule type="cellIs" dxfId="1404" priority="38" operator="equal">
      <formula>"FEF"</formula>
    </cfRule>
    <cfRule type="cellIs" dxfId="1403" priority="39" operator="equal">
      <formula>"FED"</formula>
    </cfRule>
    <cfRule type="cellIs" dxfId="1402" priority="40" operator="equal">
      <formula>"FES"</formula>
    </cfRule>
    <cfRule type="cellIs" dxfId="1401" priority="41" operator="equal">
      <formula>"FE"</formula>
    </cfRule>
    <cfRule type="cellIs" dxfId="140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95FA1-D747-47A8-A69B-A61F0313C676}">
  <dimension ref="A1:BE49"/>
  <sheetViews>
    <sheetView showZeros="0" topLeftCell="A16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28515625" customWidth="1"/>
    <col min="35" max="40" width="8.7109375" hidden="1" customWidth="1"/>
    <col min="41" max="41" width="1.42578125" hidden="1" customWidth="1"/>
    <col min="42" max="57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79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+JAN!D18</f>
        <v>0</v>
      </c>
      <c r="C5" s="256">
        <f>+JAN!E18</f>
        <v>0</v>
      </c>
      <c r="D5" s="256" t="str">
        <f>+JAN!F18</f>
        <v>T</v>
      </c>
      <c r="E5" s="256" t="str">
        <f>+JAN!G18</f>
        <v>DT</v>
      </c>
      <c r="F5" s="256" t="str">
        <f>+JAN!H18</f>
        <v>DT</v>
      </c>
      <c r="G5" s="256">
        <f>+JAN!I18</f>
        <v>0</v>
      </c>
      <c r="H5" s="256">
        <f>+JAN!J18</f>
        <v>0</v>
      </c>
      <c r="I5" s="256" t="str">
        <f>+JAN!K18</f>
        <v>D</v>
      </c>
      <c r="J5" s="256" t="str">
        <f>+JAN!L18</f>
        <v>D</v>
      </c>
      <c r="K5" s="256" t="str">
        <f>+JAN!M18</f>
        <v>NTS</v>
      </c>
      <c r="L5" s="256">
        <f>+JAN!N18</f>
        <v>0</v>
      </c>
      <c r="M5" s="256" t="str">
        <f>+JAN!O18</f>
        <v>D</v>
      </c>
      <c r="N5" s="256" t="str">
        <f>+JAN!P18</f>
        <v>T</v>
      </c>
      <c r="O5" s="256" t="str">
        <f>+JAN!Q18</f>
        <v>DT</v>
      </c>
      <c r="P5" s="256">
        <f>+JAN!R18</f>
        <v>0</v>
      </c>
      <c r="Q5" s="256" t="str">
        <f>+JAN!S18</f>
        <v>D</v>
      </c>
      <c r="R5" s="256" t="str">
        <f>+JAN!T18</f>
        <v>D</v>
      </c>
      <c r="S5" s="256" t="str">
        <f>+JAN!U18</f>
        <v>DT</v>
      </c>
      <c r="T5" s="256" t="str">
        <f>+JAN!V18</f>
        <v>DTSDS</v>
      </c>
      <c r="U5" s="256">
        <f>+JAN!W18</f>
        <v>0</v>
      </c>
      <c r="V5" s="256" t="str">
        <f>+JAN!X18</f>
        <v>T</v>
      </c>
      <c r="W5" s="256" t="str">
        <f>+JAN!Y18</f>
        <v>DT</v>
      </c>
      <c r="X5" s="256">
        <f>+JAN!Z18</f>
        <v>0</v>
      </c>
      <c r="Y5" s="256" t="str">
        <f>+JAN!AA18</f>
        <v>D</v>
      </c>
      <c r="Z5" s="256" t="str">
        <f>+JAN!AB18</f>
        <v>T</v>
      </c>
      <c r="AA5" s="256">
        <f>+JAN!AC18</f>
        <v>0</v>
      </c>
      <c r="AB5" s="256">
        <f>+JAN!AD18</f>
        <v>0</v>
      </c>
      <c r="AC5" s="256" t="str">
        <f>+JAN!AE18</f>
        <v>D</v>
      </c>
      <c r="AD5" s="256" t="str">
        <f>+JAN!AF18</f>
        <v>DT</v>
      </c>
      <c r="AE5" s="256">
        <f>+JAN!AG18</f>
        <v>0</v>
      </c>
      <c r="AF5" s="256">
        <f>+JAN!AH18</f>
        <v>0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+JAN!BE18</f>
        <v>6.5</v>
      </c>
    </row>
    <row r="7" spans="1:33" ht="21" customHeight="1" x14ac:dyDescent="0.25">
      <c r="A7" s="359" t="s">
        <v>281</v>
      </c>
      <c r="B7" s="256" t="str">
        <f>+FEV!D18</f>
        <v>FE</v>
      </c>
      <c r="C7" s="256" t="str">
        <f>+FEV!E18</f>
        <v>D</v>
      </c>
      <c r="D7" s="256">
        <f>+FEV!F18</f>
        <v>0</v>
      </c>
      <c r="E7" s="256">
        <f>+FEV!G18</f>
        <v>0</v>
      </c>
      <c r="F7" s="256" t="str">
        <f>+FEV!H18</f>
        <v>FE</v>
      </c>
      <c r="G7" s="256" t="str">
        <f>+FEV!I18</f>
        <v>FE</v>
      </c>
      <c r="H7" s="256">
        <f>+FEV!J18</f>
        <v>0</v>
      </c>
      <c r="I7" s="256">
        <f>+FEV!K18</f>
        <v>0</v>
      </c>
      <c r="J7" s="256" t="str">
        <f>+FEV!L18</f>
        <v>T</v>
      </c>
      <c r="K7" s="256" t="str">
        <f>+FEV!M18</f>
        <v>DT</v>
      </c>
      <c r="L7" s="256" t="str">
        <f>+FEV!N18</f>
        <v>DT</v>
      </c>
      <c r="M7" s="256">
        <f>+FEV!O18</f>
        <v>0</v>
      </c>
      <c r="N7" s="256" t="str">
        <f>+FEV!P18</f>
        <v>D</v>
      </c>
      <c r="O7" s="256" t="str">
        <f>+FEV!Q18</f>
        <v>D</v>
      </c>
      <c r="P7" s="256">
        <f>+FEV!R18</f>
        <v>0</v>
      </c>
      <c r="Q7" s="256">
        <f>+FEV!S18</f>
        <v>0</v>
      </c>
      <c r="R7" s="256" t="str">
        <f>+FEV!T18</f>
        <v>T</v>
      </c>
      <c r="S7" s="256" t="str">
        <f>+FEV!U18</f>
        <v>DT</v>
      </c>
      <c r="T7" s="256" t="str">
        <f>+FEV!V18</f>
        <v>DT</v>
      </c>
      <c r="U7" s="256" t="str">
        <f>+FEV!W18</f>
        <v>DT</v>
      </c>
      <c r="V7" s="256" t="str">
        <f>+FEV!X18</f>
        <v>T</v>
      </c>
      <c r="W7" s="256" t="str">
        <f>+FEV!Y18</f>
        <v>T</v>
      </c>
      <c r="X7" s="256" t="str">
        <f>+FEV!Z18</f>
        <v>DT</v>
      </c>
      <c r="Y7" s="256" t="str">
        <f>+FEV!AA18</f>
        <v>DTS5S</v>
      </c>
      <c r="Z7" s="256" t="str">
        <f>+FEV!AB18</f>
        <v>TR</v>
      </c>
      <c r="AA7" s="256" t="str">
        <f>+FEV!AC18</f>
        <v>TR</v>
      </c>
      <c r="AB7" s="256">
        <f>+FEV!AD18</f>
        <v>0</v>
      </c>
      <c r="AC7" s="256">
        <f>+FEV!AE18</f>
        <v>0</v>
      </c>
      <c r="AD7" s="256">
        <f>+FEV!AF18</f>
        <v>0</v>
      </c>
      <c r="AE7" s="256">
        <f>+FEV!AG18</f>
        <v>0</v>
      </c>
      <c r="AF7" s="256">
        <f>+FEV!AH18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+FEV!BE18</f>
        <v>6.166666666666667</v>
      </c>
    </row>
    <row r="9" spans="1:33" ht="21" customHeight="1" x14ac:dyDescent="0.25">
      <c r="A9" s="359" t="s">
        <v>282</v>
      </c>
      <c r="B9" s="256" t="str">
        <f>+MAR!D18</f>
        <v>D</v>
      </c>
      <c r="C9" s="256" t="str">
        <f>+MAR!E18</f>
        <v>DT</v>
      </c>
      <c r="D9" s="256">
        <f>+MAR!F18</f>
        <v>0</v>
      </c>
      <c r="E9" s="256">
        <f>+MAR!G18</f>
        <v>0</v>
      </c>
      <c r="F9" s="256" t="str">
        <f>+MAR!H18</f>
        <v>D</v>
      </c>
      <c r="G9" s="256" t="str">
        <f>+MAR!I18</f>
        <v>N</v>
      </c>
      <c r="H9" s="256" t="str">
        <f>+MAR!J18</f>
        <v>NTS</v>
      </c>
      <c r="I9" s="256">
        <f>+MAR!K18</f>
        <v>0</v>
      </c>
      <c r="J9" s="256" t="str">
        <f>+MAR!L18</f>
        <v>D</v>
      </c>
      <c r="K9" s="256" t="str">
        <f>+MAR!M18</f>
        <v>T</v>
      </c>
      <c r="L9" s="256">
        <f>+MAR!N18</f>
        <v>0</v>
      </c>
      <c r="M9" s="256">
        <f>+MAR!O18</f>
        <v>0</v>
      </c>
      <c r="N9" s="256" t="str">
        <f>+MAR!P18</f>
        <v>D</v>
      </c>
      <c r="O9" s="256" t="str">
        <f>+MAR!Q18</f>
        <v>DISP</v>
      </c>
      <c r="P9" s="256">
        <f>+MAR!R18</f>
        <v>0</v>
      </c>
      <c r="Q9" s="256">
        <f>+MAR!S18</f>
        <v>0</v>
      </c>
      <c r="R9" s="256" t="str">
        <f>+MAR!T18</f>
        <v>D</v>
      </c>
      <c r="S9" s="256" t="str">
        <f>+MAR!U18</f>
        <v>DT</v>
      </c>
      <c r="T9" s="256">
        <f>+MAR!V18</f>
        <v>0</v>
      </c>
      <c r="U9" s="256" t="str">
        <f>+MAR!W18</f>
        <v>DT</v>
      </c>
      <c r="V9" s="256" t="str">
        <f>+MAR!X18</f>
        <v>DT</v>
      </c>
      <c r="W9" s="256" t="str">
        <f>+MAR!Y18</f>
        <v>T</v>
      </c>
      <c r="X9" s="256" t="str">
        <f>+MAR!Z18</f>
        <v>DT</v>
      </c>
      <c r="Y9" s="256" t="str">
        <f>+MAR!AA18</f>
        <v>DTS5S</v>
      </c>
      <c r="Z9" s="256" t="str">
        <f>+MAR!AB18</f>
        <v>D</v>
      </c>
      <c r="AA9" s="256" t="str">
        <f>+MAR!AC18</f>
        <v>N</v>
      </c>
      <c r="AB9" s="256">
        <f>+MAR!AD18</f>
        <v>0</v>
      </c>
      <c r="AC9" s="256" t="str">
        <f>+MAR!AE18</f>
        <v>DT</v>
      </c>
      <c r="AD9" s="256" t="str">
        <f>+MAR!AF18</f>
        <v>D</v>
      </c>
      <c r="AE9" s="256" t="str">
        <f>+MAR!AG18</f>
        <v>T</v>
      </c>
      <c r="AF9" s="256">
        <f>+MAR!AH18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+MAR!BE18</f>
        <v>7.5</v>
      </c>
    </row>
    <row r="11" spans="1:33" ht="21" customHeight="1" x14ac:dyDescent="0.25">
      <c r="A11" s="359" t="s">
        <v>283</v>
      </c>
      <c r="B11" s="247">
        <f>+ABR!D18</f>
        <v>0</v>
      </c>
      <c r="C11" s="247" t="str">
        <f>+ABR!E18</f>
        <v>D</v>
      </c>
      <c r="D11" s="247" t="str">
        <f>+ABR!F18</f>
        <v>N</v>
      </c>
      <c r="E11" s="247" t="str">
        <f>+ABR!G18</f>
        <v>T</v>
      </c>
      <c r="F11" s="247">
        <f>+ABR!H18</f>
        <v>0</v>
      </c>
      <c r="G11" s="247" t="str">
        <f>+ABR!I18</f>
        <v>FOTS</v>
      </c>
      <c r="H11" s="247" t="str">
        <f>+ABR!J18</f>
        <v>N</v>
      </c>
      <c r="I11" s="247">
        <f>+ABR!K18</f>
        <v>0</v>
      </c>
      <c r="J11" s="247">
        <f>+ABR!L18</f>
        <v>0</v>
      </c>
      <c r="K11" s="247" t="str">
        <f>+ABR!M18</f>
        <v>FE</v>
      </c>
      <c r="L11" s="247" t="str">
        <f>+ABR!N18</f>
        <v>FE</v>
      </c>
      <c r="M11" s="247" t="str">
        <f>+ABR!O18</f>
        <v>FES</v>
      </c>
      <c r="N11" s="247" t="str">
        <f>+ABR!P18</f>
        <v>FED</v>
      </c>
      <c r="O11" s="247" t="str">
        <f>+ABR!Q18</f>
        <v>FE</v>
      </c>
      <c r="P11" s="247" t="str">
        <f>+ABR!R18</f>
        <v>FE</v>
      </c>
      <c r="Q11" s="247" t="str">
        <f>+ABR!S18</f>
        <v>FES</v>
      </c>
      <c r="R11" s="247" t="str">
        <f>+ABR!T18</f>
        <v>FED</v>
      </c>
      <c r="S11" s="247" t="str">
        <f>+ABR!U18</f>
        <v>FEF</v>
      </c>
      <c r="T11" s="247" t="str">
        <f>+ABR!V18</f>
        <v>FE</v>
      </c>
      <c r="U11" s="247" t="str">
        <f>+ABR!W18</f>
        <v>FEF</v>
      </c>
      <c r="V11" s="247" t="str">
        <f>+ABR!X18</f>
        <v>D</v>
      </c>
      <c r="W11" s="247">
        <f>+ABR!Y18</f>
        <v>0</v>
      </c>
      <c r="X11" s="247" t="str">
        <f>+ABR!Z18</f>
        <v>DT</v>
      </c>
      <c r="Y11" s="247" t="str">
        <f>+ABR!AA18</f>
        <v>DT</v>
      </c>
      <c r="Z11" s="247" t="str">
        <f>+ABR!AB18</f>
        <v>DTSDS</v>
      </c>
      <c r="AA11" s="247" t="str">
        <f>+ABR!AC18</f>
        <v>T</v>
      </c>
      <c r="AB11" s="247" t="str">
        <f>+ABR!AD18</f>
        <v>N</v>
      </c>
      <c r="AC11" s="247">
        <f>+ABR!AE18</f>
        <v>0</v>
      </c>
      <c r="AD11" s="247">
        <f>+ABR!AF18</f>
        <v>0</v>
      </c>
      <c r="AE11" s="247" t="str">
        <f>+ABR!AG18</f>
        <v>D</v>
      </c>
      <c r="AF11" s="247">
        <f>+ABR!AH18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+ABR!BE18</f>
        <v>5.666666666666667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25.833333333333336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-2.8333333333333321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8</v>
      </c>
      <c r="M20" s="1596"/>
      <c r="Q20" s="1597" t="s">
        <v>58</v>
      </c>
      <c r="R20" s="1598"/>
      <c r="S20" s="1598"/>
      <c r="T20" s="1599"/>
      <c r="U20" s="1600">
        <f>+ABR!CB18</f>
        <v>7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2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6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32.1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9.45" customHeight="1" x14ac:dyDescent="0.25">
      <c r="A27" s="1583">
        <v>2024</v>
      </c>
      <c r="B27" s="1590" t="s">
        <v>263</v>
      </c>
      <c r="C27" s="1591"/>
      <c r="D27" s="1592"/>
      <c r="E27" s="1629" t="s">
        <v>79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36.666666666666671</v>
      </c>
    </row>
    <row r="28" spans="1:33" ht="21.6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1.6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</f>
        <v>7.666666666666667</v>
      </c>
    </row>
    <row r="30" spans="1:33" ht="21.6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21.6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</f>
        <v>7.333333333333333</v>
      </c>
    </row>
    <row r="32" spans="1:33" ht="21.6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21.6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</f>
        <v>7</v>
      </c>
    </row>
    <row r="34" spans="1:33" ht="21.6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21.6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1.6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21.6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>
        <f>168/24</f>
        <v>7</v>
      </c>
    </row>
    <row r="38" spans="1:33" ht="21.6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21.6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1.6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1.6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1.6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8.600000000000001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8.600000000000001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600000000000001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8.600000000000001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8.60000000000000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36.950000000000003" customHeight="1" x14ac:dyDescent="0.25">
      <c r="A49" s="1641" t="s">
        <v>317</v>
      </c>
      <c r="B49" s="1641"/>
      <c r="C49" s="1641"/>
      <c r="D49" s="1641"/>
      <c r="E49" s="1641"/>
      <c r="F49" s="1641"/>
      <c r="G49" s="1641"/>
      <c r="H49" s="1641"/>
      <c r="I49" s="1641"/>
      <c r="J49" s="1641"/>
      <c r="K49" s="1641"/>
      <c r="L49" s="1641"/>
      <c r="M49" s="1641"/>
      <c r="N49" s="1641"/>
      <c r="O49" s="1641"/>
      <c r="P49" s="1641"/>
      <c r="Q49" s="1641"/>
      <c r="R49" s="1641"/>
      <c r="S49" s="1641"/>
      <c r="T49" s="1641"/>
      <c r="U49" s="1641"/>
      <c r="V49" s="1641"/>
      <c r="W49" s="1641"/>
      <c r="X49" s="1641"/>
      <c r="Y49" s="1641"/>
      <c r="Z49" s="1641"/>
      <c r="AA49" s="1641"/>
      <c r="AB49" s="1641"/>
      <c r="AC49" s="1641"/>
      <c r="AD49" s="1641"/>
      <c r="AE49" s="1641"/>
      <c r="AF49" s="1641"/>
      <c r="AG49" s="1641"/>
      <c r="AH49" s="1641"/>
      <c r="AI49" s="1641"/>
      <c r="AJ49" s="1641"/>
      <c r="AK49" s="1641"/>
      <c r="AL49" s="1641"/>
      <c r="AM49" s="1641"/>
      <c r="AN49" s="1641"/>
      <c r="AO49" s="1641"/>
      <c r="AP49" s="1641"/>
      <c r="AQ49" s="1641"/>
      <c r="AR49" s="1641"/>
      <c r="AS49" s="1641"/>
      <c r="AT49" s="1641"/>
      <c r="AU49" s="1641"/>
      <c r="AV49" s="1641"/>
      <c r="AW49" s="1641"/>
      <c r="AX49" s="1641"/>
      <c r="AY49" s="1641"/>
      <c r="AZ49" s="1641"/>
      <c r="BA49" s="1641"/>
      <c r="BB49" s="1641"/>
      <c r="BC49" s="1641"/>
      <c r="BD49" s="1641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399" priority="1" operator="equal">
      <formula>"FOTS"</formula>
    </cfRule>
    <cfRule type="cellIs" dxfId="1398" priority="2" operator="equal">
      <formula>"FO"</formula>
    </cfRule>
    <cfRule type="cellIs" dxfId="1397" priority="3" operator="equal">
      <formula>"F"</formula>
    </cfRule>
    <cfRule type="cellIs" dxfId="1396" priority="4" operator="equal">
      <formula>"NTSDS"</formula>
    </cfRule>
    <cfRule type="cellIs" dxfId="1395" priority="5" operator="equal">
      <formula>"DTSDS"</formula>
    </cfRule>
    <cfRule type="cellIs" dxfId="1394" priority="6" operator="equal">
      <formula>"NTS5S"</formula>
    </cfRule>
    <cfRule type="cellIs" dxfId="1393" priority="7" operator="equal">
      <formula>"DTS5S"</formula>
    </cfRule>
    <cfRule type="cellIs" dxfId="1392" priority="8" operator="equal">
      <formula>"NTS"</formula>
    </cfRule>
    <cfRule type="cellIs" dxfId="1391" priority="9" operator="equal">
      <formula>"DTS"</formula>
    </cfRule>
    <cfRule type="cellIs" dxfId="1390" priority="10" operator="equal">
      <formula>"FEF"</formula>
    </cfRule>
    <cfRule type="cellIs" dxfId="1389" priority="11" operator="equal">
      <formula>"FED"</formula>
    </cfRule>
    <cfRule type="cellIs" dxfId="1388" priority="12" operator="equal">
      <formula>"FES"</formula>
    </cfRule>
    <cfRule type="cellIs" dxfId="1387" priority="13" operator="equal">
      <formula>"FE"</formula>
    </cfRule>
    <cfRule type="cellIs" dxfId="1386" priority="14" operator="equal">
      <formula>"DS"</formula>
    </cfRule>
  </conditionalFormatting>
  <conditionalFormatting sqref="B29:AF40">
    <cfRule type="cellIs" dxfId="1385" priority="29" operator="equal">
      <formula>"FOTS"</formula>
    </cfRule>
    <cfRule type="cellIs" dxfId="1384" priority="30" operator="equal">
      <formula>"FO"</formula>
    </cfRule>
    <cfRule type="cellIs" dxfId="1383" priority="31" operator="equal">
      <formula>"F"</formula>
    </cfRule>
    <cfRule type="cellIs" dxfId="1382" priority="32" operator="equal">
      <formula>"NTSDS"</formula>
    </cfRule>
    <cfRule type="cellIs" dxfId="1381" priority="33" operator="equal">
      <formula>"DTSDS"</formula>
    </cfRule>
    <cfRule type="cellIs" dxfId="1380" priority="34" operator="equal">
      <formula>"NTS5S"</formula>
    </cfRule>
    <cfRule type="cellIs" dxfId="1379" priority="35" operator="equal">
      <formula>"DTS5S"</formula>
    </cfRule>
    <cfRule type="cellIs" dxfId="1378" priority="36" operator="equal">
      <formula>"NTS"</formula>
    </cfRule>
    <cfRule type="cellIs" dxfId="1377" priority="37" operator="equal">
      <formula>"DTS"</formula>
    </cfRule>
    <cfRule type="cellIs" dxfId="1376" priority="38" operator="equal">
      <formula>"FEF"</formula>
    </cfRule>
    <cfRule type="cellIs" dxfId="1375" priority="39" operator="equal">
      <formula>"FED"</formula>
    </cfRule>
    <cfRule type="cellIs" dxfId="1374" priority="40" operator="equal">
      <formula>"FES"</formula>
    </cfRule>
    <cfRule type="cellIs" dxfId="1373" priority="41" operator="equal">
      <formula>"FE"</formula>
    </cfRule>
    <cfRule type="cellIs" dxfId="137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2A141-40B5-4780-9CBC-26F688ABB0AC}">
  <dimension ref="A1:BD48"/>
  <sheetViews>
    <sheetView showZeros="0" workbookViewId="0">
      <selection activeCell="BF10" sqref="BF10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140625" style="237" customWidth="1"/>
    <col min="34" max="38" width="8.7109375" hidden="1" customWidth="1"/>
    <col min="39" max="39" width="1.85546875" hidden="1" customWidth="1"/>
    <col min="40" max="56" width="8.7109375" hidden="1" customWidth="1"/>
  </cols>
  <sheetData>
    <row r="1" spans="1:33" ht="36.6" customHeight="1" x14ac:dyDescent="0.25"/>
    <row r="2" spans="1:33" s="253" customFormat="1" ht="30" customHeight="1" x14ac:dyDescent="0.2">
      <c r="A2" s="1583">
        <v>2025</v>
      </c>
      <c r="B2" s="1585" t="s">
        <v>263</v>
      </c>
      <c r="C2" s="1585"/>
      <c r="D2" s="1585"/>
      <c r="E2" s="1586" t="s">
        <v>73</v>
      </c>
      <c r="F2" s="1586"/>
      <c r="G2" s="1586"/>
      <c r="H2" s="1586"/>
      <c r="I2" s="1586"/>
      <c r="J2" s="1586"/>
      <c r="K2" s="1586"/>
      <c r="L2" s="1585" t="s">
        <v>264</v>
      </c>
      <c r="M2" s="1585"/>
      <c r="N2" s="1585"/>
      <c r="O2" s="1587"/>
      <c r="P2" s="1588"/>
      <c r="Q2" s="1588"/>
      <c r="R2" s="1588"/>
      <c r="S2" s="1588"/>
      <c r="T2" s="1588"/>
      <c r="U2" s="1588"/>
      <c r="V2" s="1589"/>
      <c r="W2" s="1590" t="s">
        <v>265</v>
      </c>
      <c r="X2" s="1591"/>
      <c r="Y2" s="1592"/>
      <c r="Z2" s="1587"/>
      <c r="AA2" s="1588"/>
      <c r="AB2" s="1588"/>
      <c r="AC2" s="1588"/>
      <c r="AD2" s="1588"/>
      <c r="AE2" s="1588"/>
      <c r="AF2" s="1589"/>
      <c r="AG2" s="252">
        <f>+AG4+AG6+AG8+AG10+AG12+AG14</f>
        <v>28.666666666666668</v>
      </c>
    </row>
    <row r="3" spans="1:33" s="40" customFormat="1" ht="27" customHeight="1" x14ac:dyDescent="0.25">
      <c r="A3" s="1584"/>
      <c r="B3" s="254">
        <v>1</v>
      </c>
      <c r="C3" s="254">
        <v>2</v>
      </c>
      <c r="D3" s="254">
        <v>3</v>
      </c>
      <c r="E3" s="254">
        <v>4</v>
      </c>
      <c r="F3" s="254">
        <v>5</v>
      </c>
      <c r="G3" s="254">
        <v>6</v>
      </c>
      <c r="H3" s="254">
        <v>7</v>
      </c>
      <c r="I3" s="254">
        <v>8</v>
      </c>
      <c r="J3" s="254">
        <v>9</v>
      </c>
      <c r="K3" s="254">
        <v>10</v>
      </c>
      <c r="L3" s="254">
        <v>11</v>
      </c>
      <c r="M3" s="254">
        <v>12</v>
      </c>
      <c r="N3" s="254">
        <v>13</v>
      </c>
      <c r="O3" s="254">
        <v>14</v>
      </c>
      <c r="P3" s="254">
        <v>15</v>
      </c>
      <c r="Q3" s="254">
        <v>16</v>
      </c>
      <c r="R3" s="254">
        <v>17</v>
      </c>
      <c r="S3" s="254">
        <v>18</v>
      </c>
      <c r="T3" s="254">
        <v>19</v>
      </c>
      <c r="U3" s="254">
        <v>20</v>
      </c>
      <c r="V3" s="254">
        <v>21</v>
      </c>
      <c r="W3" s="260">
        <v>22</v>
      </c>
      <c r="X3" s="260">
        <v>23</v>
      </c>
      <c r="Y3" s="260">
        <v>24</v>
      </c>
      <c r="Z3" s="260">
        <v>25</v>
      </c>
      <c r="AA3" s="260">
        <v>26</v>
      </c>
      <c r="AB3" s="260">
        <v>27</v>
      </c>
      <c r="AC3" s="260">
        <v>28</v>
      </c>
      <c r="AD3" s="260">
        <v>29</v>
      </c>
      <c r="AE3" s="260">
        <v>30</v>
      </c>
      <c r="AF3" s="254">
        <v>31</v>
      </c>
      <c r="AG3" s="255" t="s">
        <v>8</v>
      </c>
    </row>
    <row r="4" spans="1:33" ht="21" customHeight="1" x14ac:dyDescent="0.25">
      <c r="A4" s="359" t="s">
        <v>280</v>
      </c>
      <c r="B4" s="256">
        <f>+JAN!D19</f>
        <v>0</v>
      </c>
      <c r="C4" s="256">
        <f>+JAN!E19</f>
        <v>0</v>
      </c>
      <c r="D4" s="256" t="str">
        <f>+JAN!F19</f>
        <v>T</v>
      </c>
      <c r="E4" s="256">
        <f>+JAN!G19</f>
        <v>0</v>
      </c>
      <c r="F4" s="256" t="str">
        <f>+JAN!H19</f>
        <v>N</v>
      </c>
      <c r="G4" s="256">
        <f>+JAN!I19</f>
        <v>0</v>
      </c>
      <c r="H4" s="256">
        <f>+JAN!J19</f>
        <v>0</v>
      </c>
      <c r="I4" s="256">
        <f>+JAN!K19</f>
        <v>0</v>
      </c>
      <c r="J4" s="256" t="str">
        <f>+JAN!L19</f>
        <v>N</v>
      </c>
      <c r="K4" s="256">
        <f>+JAN!M19</f>
        <v>0</v>
      </c>
      <c r="L4" s="256">
        <f>+JAN!N19</f>
        <v>0</v>
      </c>
      <c r="M4" s="256" t="str">
        <f>+JAN!O19</f>
        <v>D</v>
      </c>
      <c r="N4" s="256" t="str">
        <f>+JAN!P19</f>
        <v>N</v>
      </c>
      <c r="O4" s="256">
        <f>+JAN!Q19</f>
        <v>0</v>
      </c>
      <c r="P4" s="256">
        <f>+JAN!R19</f>
        <v>0</v>
      </c>
      <c r="Q4" s="256">
        <f>+JAN!S19</f>
        <v>0</v>
      </c>
      <c r="R4" s="256">
        <f>+JAN!T19</f>
        <v>0</v>
      </c>
      <c r="S4" s="256">
        <f>+JAN!U19</f>
        <v>0</v>
      </c>
      <c r="T4" s="256">
        <f>+JAN!V19</f>
        <v>0</v>
      </c>
      <c r="U4" s="256" t="str">
        <f>+JAN!W19</f>
        <v>D</v>
      </c>
      <c r="V4" s="256" t="str">
        <f>+JAN!X19</f>
        <v>N</v>
      </c>
      <c r="W4" s="256">
        <f>+JAN!Y19</f>
        <v>0</v>
      </c>
      <c r="X4" s="256">
        <f>+JAN!Z19</f>
        <v>0</v>
      </c>
      <c r="Y4" s="256">
        <f>+JAN!AA19</f>
        <v>0</v>
      </c>
      <c r="Z4" s="256" t="str">
        <f>+JAN!AB19</f>
        <v>N</v>
      </c>
      <c r="AA4" s="256">
        <f>+JAN!AC19</f>
        <v>0</v>
      </c>
      <c r="AB4" s="256">
        <f>+JAN!AD19</f>
        <v>0</v>
      </c>
      <c r="AC4" s="256" t="str">
        <f>+JAN!AE19</f>
        <v>D</v>
      </c>
      <c r="AD4" s="256">
        <f>+JAN!AF19</f>
        <v>0</v>
      </c>
      <c r="AE4" s="256">
        <f>+JAN!AG19</f>
        <v>0</v>
      </c>
      <c r="AF4" s="256">
        <f>+JAN!AH19</f>
        <v>0</v>
      </c>
      <c r="AG4" s="241">
        <f>184/24</f>
        <v>7.666666666666667</v>
      </c>
    </row>
    <row r="5" spans="1:33" ht="21" customHeight="1" x14ac:dyDescent="0.25">
      <c r="A5" s="360"/>
      <c r="B5" s="256" t="e">
        <f>+JAN!#REF!</f>
        <v>#REF!</v>
      </c>
      <c r="C5" s="256" t="e">
        <f>+JAN!#REF!</f>
        <v>#REF!</v>
      </c>
      <c r="D5" s="256" t="e">
        <f>+JAN!#REF!</f>
        <v>#REF!</v>
      </c>
      <c r="E5" s="256" t="e">
        <f>+JAN!#REF!</f>
        <v>#REF!</v>
      </c>
      <c r="F5" s="256" t="e">
        <f>+JAN!#REF!</f>
        <v>#REF!</v>
      </c>
      <c r="G5" s="256" t="e">
        <f>+JAN!#REF!</f>
        <v>#REF!</v>
      </c>
      <c r="H5" s="256" t="e">
        <f>+JAN!#REF!</f>
        <v>#REF!</v>
      </c>
      <c r="I5" s="256" t="e">
        <f>+JAN!#REF!</f>
        <v>#REF!</v>
      </c>
      <c r="J5" s="256" t="e">
        <f>+JAN!#REF!</f>
        <v>#REF!</v>
      </c>
      <c r="K5" s="256" t="e">
        <f>+JAN!#REF!</f>
        <v>#REF!</v>
      </c>
      <c r="L5" s="256" t="e">
        <f>+JAN!#REF!</f>
        <v>#REF!</v>
      </c>
      <c r="M5" s="256" t="e">
        <f>+JAN!#REF!</f>
        <v>#REF!</v>
      </c>
      <c r="N5" s="256" t="e">
        <f>+JAN!#REF!</f>
        <v>#REF!</v>
      </c>
      <c r="O5" s="256" t="e">
        <f>+JAN!#REF!</f>
        <v>#REF!</v>
      </c>
      <c r="P5" s="256" t="e">
        <f>+JAN!#REF!</f>
        <v>#REF!</v>
      </c>
      <c r="Q5" s="256" t="e">
        <f>+JAN!#REF!</f>
        <v>#REF!</v>
      </c>
      <c r="R5" s="256" t="e">
        <f>+JAN!#REF!</f>
        <v>#REF!</v>
      </c>
      <c r="S5" s="256" t="e">
        <f>+JAN!#REF!</f>
        <v>#REF!</v>
      </c>
      <c r="T5" s="256" t="e">
        <f>+JAN!#REF!</f>
        <v>#REF!</v>
      </c>
      <c r="U5" s="256" t="e">
        <f>+JAN!#REF!</f>
        <v>#REF!</v>
      </c>
      <c r="V5" s="256" t="e">
        <f>+JAN!#REF!</f>
        <v>#REF!</v>
      </c>
      <c r="W5" s="256" t="e">
        <f>+JAN!#REF!</f>
        <v>#REF!</v>
      </c>
      <c r="X5" s="256" t="e">
        <f>+JAN!#REF!</f>
        <v>#REF!</v>
      </c>
      <c r="Y5" s="256" t="e">
        <f>+JAN!#REF!</f>
        <v>#REF!</v>
      </c>
      <c r="Z5" s="256" t="e">
        <f>+JAN!#REF!</f>
        <v>#REF!</v>
      </c>
      <c r="AA5" s="256" t="e">
        <f>+JAN!#REF!</f>
        <v>#REF!</v>
      </c>
      <c r="AB5" s="256" t="e">
        <f>+JAN!#REF!</f>
        <v>#REF!</v>
      </c>
      <c r="AC5" s="256" t="e">
        <f>+JAN!#REF!</f>
        <v>#REF!</v>
      </c>
      <c r="AD5" s="256" t="e">
        <f>+JAN!#REF!</f>
        <v>#REF!</v>
      </c>
      <c r="AE5" s="256" t="e">
        <f>+JAN!#REF!</f>
        <v>#REF!</v>
      </c>
      <c r="AF5" s="256" t="e">
        <f>+JAN!#REF!</f>
        <v>#REF!</v>
      </c>
      <c r="AG5" s="242" t="e">
        <f>+JAN!BE19</f>
        <v>#REF!</v>
      </c>
    </row>
    <row r="6" spans="1:33" ht="21" customHeight="1" x14ac:dyDescent="0.25">
      <c r="A6" s="359" t="s">
        <v>281</v>
      </c>
      <c r="B6" s="256" t="str">
        <f>+FEV!D19</f>
        <v>D</v>
      </c>
      <c r="C6" s="256" t="str">
        <f>+FEV!E19</f>
        <v>N</v>
      </c>
      <c r="D6" s="256">
        <f>+FEV!F19</f>
        <v>0</v>
      </c>
      <c r="E6" s="256">
        <f>+FEV!G19</f>
        <v>0</v>
      </c>
      <c r="F6" s="256" t="str">
        <f>+FEV!H19</f>
        <v>D</v>
      </c>
      <c r="G6" s="256" t="str">
        <f>+FEV!I19</f>
        <v>N</v>
      </c>
      <c r="H6" s="256" t="str">
        <f>+FEV!J19</f>
        <v>NTS</v>
      </c>
      <c r="I6" s="256">
        <f>+FEV!K19</f>
        <v>0</v>
      </c>
      <c r="J6" s="256" t="str">
        <f>+FEV!L19</f>
        <v>D</v>
      </c>
      <c r="K6" s="256" t="str">
        <f>+FEV!M19</f>
        <v>N</v>
      </c>
      <c r="L6" s="256">
        <f>+FEV!N19</f>
        <v>0</v>
      </c>
      <c r="M6" s="256" t="str">
        <f>+FEV!O19</f>
        <v>DT</v>
      </c>
      <c r="N6" s="256" t="str">
        <f>+FEV!P19</f>
        <v>D</v>
      </c>
      <c r="O6" s="256" t="str">
        <f>+FEV!Q19</f>
        <v>D</v>
      </c>
      <c r="P6" s="256">
        <f>+FEV!R19</f>
        <v>0</v>
      </c>
      <c r="Q6" s="256">
        <f>+FEV!S19</f>
        <v>0</v>
      </c>
      <c r="R6" s="256" t="str">
        <f>+FEV!T19</f>
        <v>D</v>
      </c>
      <c r="S6" s="256" t="str">
        <f>+FEV!U19</f>
        <v>N</v>
      </c>
      <c r="T6" s="256">
        <f>+FEV!V19</f>
        <v>0</v>
      </c>
      <c r="U6" s="256">
        <f>+FEV!W19</f>
        <v>0</v>
      </c>
      <c r="V6" s="256" t="str">
        <f>+FEV!X19</f>
        <v>DISP</v>
      </c>
      <c r="W6" s="256" t="str">
        <f>+FEV!Y19</f>
        <v>T</v>
      </c>
      <c r="X6" s="256">
        <f>+FEV!Z19</f>
        <v>0</v>
      </c>
      <c r="Y6" s="256" t="str">
        <f>+FEV!AA19</f>
        <v>TR</v>
      </c>
      <c r="Z6" s="256" t="str">
        <f>+FEV!AB19</f>
        <v>TR</v>
      </c>
      <c r="AA6" s="256" t="str">
        <f>+FEV!AC19</f>
        <v>TR</v>
      </c>
      <c r="AB6" s="256">
        <f>+FEV!AD19</f>
        <v>0</v>
      </c>
      <c r="AC6" s="256" t="str">
        <f>+FEV!AE19</f>
        <v>DTSDS</v>
      </c>
      <c r="AD6" s="256">
        <f>+FEV!AF19</f>
        <v>0</v>
      </c>
      <c r="AE6" s="256">
        <f>+FEV!AG19</f>
        <v>0</v>
      </c>
      <c r="AF6" s="256">
        <f>+FEV!AH19</f>
        <v>0</v>
      </c>
      <c r="AG6" s="241">
        <f>160/24</f>
        <v>6.666666666666667</v>
      </c>
    </row>
    <row r="7" spans="1:33" ht="21" customHeight="1" x14ac:dyDescent="0.25">
      <c r="A7" s="360"/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2">
        <f>+FEV!BE19</f>
        <v>6.5</v>
      </c>
    </row>
    <row r="8" spans="1:33" ht="21" customHeight="1" x14ac:dyDescent="0.25">
      <c r="A8" s="359" t="s">
        <v>282</v>
      </c>
      <c r="B8" s="256" t="str">
        <f>+MAR!D19</f>
        <v>D</v>
      </c>
      <c r="C8" s="256" t="str">
        <f>+MAR!E19</f>
        <v>D</v>
      </c>
      <c r="D8" s="256" t="str">
        <f>+MAR!F19</f>
        <v>FE</v>
      </c>
      <c r="E8" s="256" t="str">
        <f>+MAR!G19</f>
        <v>FE</v>
      </c>
      <c r="F8" s="256" t="str">
        <f>+MAR!H19</f>
        <v>FE</v>
      </c>
      <c r="G8" s="256" t="str">
        <f>+MAR!I19</f>
        <v>FE</v>
      </c>
      <c r="H8" s="256" t="str">
        <f>+MAR!J19</f>
        <v>FES</v>
      </c>
      <c r="I8" s="256" t="str">
        <f>+MAR!K19</f>
        <v>FED</v>
      </c>
      <c r="J8" s="256" t="str">
        <f>+MAR!L19</f>
        <v>FE</v>
      </c>
      <c r="K8" s="256" t="str">
        <f>+MAR!M19</f>
        <v>FE</v>
      </c>
      <c r="L8" s="256" t="str">
        <f>+MAR!N19</f>
        <v>FE</v>
      </c>
      <c r="M8" s="256" t="str">
        <f>+MAR!O19</f>
        <v>FE</v>
      </c>
      <c r="N8" s="256" t="str">
        <f>+MAR!P19</f>
        <v>FE</v>
      </c>
      <c r="O8" s="256" t="str">
        <f>+MAR!Q19</f>
        <v>FE</v>
      </c>
      <c r="P8" s="256" t="str">
        <f>+MAR!R19</f>
        <v>FES</v>
      </c>
      <c r="Q8" s="256" t="str">
        <f>+MAR!S19</f>
        <v>FED</v>
      </c>
      <c r="R8" s="256" t="str">
        <f>+MAR!T19</f>
        <v>FE</v>
      </c>
      <c r="S8" s="256" t="str">
        <f>+MAR!U19</f>
        <v>FE</v>
      </c>
      <c r="T8" s="256" t="str">
        <f>+MAR!V19</f>
        <v>FES</v>
      </c>
      <c r="U8" s="256" t="str">
        <f>+MAR!W19</f>
        <v>FED</v>
      </c>
      <c r="V8" s="256" t="str">
        <f>+MAR!X19</f>
        <v>FE</v>
      </c>
      <c r="W8" s="256" t="str">
        <f>+MAR!Y19</f>
        <v>FE</v>
      </c>
      <c r="X8" s="256" t="str">
        <f>+MAR!Z19</f>
        <v>FE</v>
      </c>
      <c r="Y8" s="256" t="str">
        <f>+MAR!AA19</f>
        <v>FE</v>
      </c>
      <c r="Z8" s="256" t="str">
        <f>+MAR!AB19</f>
        <v>FE</v>
      </c>
      <c r="AA8" s="256" t="str">
        <f>+MAR!AC19</f>
        <v>FE</v>
      </c>
      <c r="AB8" s="256" t="str">
        <f>+MAR!AD19</f>
        <v>FES</v>
      </c>
      <c r="AC8" s="256" t="str">
        <f>+MAR!AE19</f>
        <v>FED</v>
      </c>
      <c r="AD8" s="256" t="str">
        <f>+MAR!AF19</f>
        <v>FE</v>
      </c>
      <c r="AE8" s="256" t="str">
        <f>+MAR!AG19</f>
        <v>FE</v>
      </c>
      <c r="AF8" s="256" t="str">
        <f>+MAR!AH19</f>
        <v>FE</v>
      </c>
      <c r="AG8" s="241">
        <f>168/24</f>
        <v>7</v>
      </c>
    </row>
    <row r="9" spans="1:33" ht="21" customHeight="1" x14ac:dyDescent="0.25">
      <c r="A9" s="360"/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2">
        <f>+MAR!BE19</f>
        <v>8</v>
      </c>
    </row>
    <row r="10" spans="1:33" ht="21" customHeight="1" x14ac:dyDescent="0.25">
      <c r="A10" s="359" t="s">
        <v>283</v>
      </c>
      <c r="B10" s="247" t="str">
        <f>+ABR!D19</f>
        <v>FE</v>
      </c>
      <c r="C10" s="247" t="str">
        <f>+ABR!E19</f>
        <v>FE</v>
      </c>
      <c r="D10" s="247" t="str">
        <f>+ABR!F19</f>
        <v>FE</v>
      </c>
      <c r="E10" s="247">
        <f>+ABR!G19</f>
        <v>0</v>
      </c>
      <c r="F10" s="247">
        <f>+ABR!H19</f>
        <v>0</v>
      </c>
      <c r="G10" s="247" t="str">
        <f>+ABR!I19</f>
        <v>FE</v>
      </c>
      <c r="H10" s="247" t="str">
        <f>+ABR!J19</f>
        <v>FE</v>
      </c>
      <c r="I10" s="247" t="str">
        <f>+ABR!K19</f>
        <v>FE</v>
      </c>
      <c r="J10" s="247" t="str">
        <f>+ABR!L19</f>
        <v>FE</v>
      </c>
      <c r="K10" s="247" t="str">
        <f>+ABR!M19</f>
        <v>FE</v>
      </c>
      <c r="L10" s="247" t="str">
        <f>+ABR!N19</f>
        <v>FE</v>
      </c>
      <c r="M10" s="247">
        <f>+ABR!O19</f>
        <v>0</v>
      </c>
      <c r="N10" s="247">
        <f>+ABR!P19</f>
        <v>0</v>
      </c>
      <c r="O10" s="247" t="str">
        <f>+ABR!Q19</f>
        <v>FE</v>
      </c>
      <c r="P10" s="247" t="str">
        <f>+ABR!R19</f>
        <v>FE</v>
      </c>
      <c r="Q10" s="247">
        <f>+ABR!S19</f>
        <v>0</v>
      </c>
      <c r="R10" s="247">
        <f>+ABR!T19</f>
        <v>0</v>
      </c>
      <c r="S10" s="247" t="str">
        <f>+ABR!U19</f>
        <v>FEF</v>
      </c>
      <c r="T10" s="247" t="str">
        <f>+ABR!V19</f>
        <v>FE</v>
      </c>
      <c r="U10" s="247" t="str">
        <f>+ABR!W19</f>
        <v>FEF</v>
      </c>
      <c r="V10" s="247" t="str">
        <f>+ABR!X19</f>
        <v>FE</v>
      </c>
      <c r="W10" s="247" t="str">
        <f>+ABR!Y19</f>
        <v>FE</v>
      </c>
      <c r="X10" s="247" t="str">
        <f>+ABR!Z19</f>
        <v>FE</v>
      </c>
      <c r="Y10" s="247">
        <f>+ABR!AA19</f>
        <v>0</v>
      </c>
      <c r="Z10" s="247">
        <f>+ABR!AB19</f>
        <v>0</v>
      </c>
      <c r="AA10" s="247" t="str">
        <f>+ABR!AC19</f>
        <v>FE</v>
      </c>
      <c r="AB10" s="247" t="str">
        <f>+ABR!AD19</f>
        <v>FE</v>
      </c>
      <c r="AC10" s="247" t="str">
        <f>+ABR!AE19</f>
        <v>FE</v>
      </c>
      <c r="AD10" s="247" t="str">
        <f>+ABR!AF19</f>
        <v>FE</v>
      </c>
      <c r="AE10" s="247" t="str">
        <f>+ABR!AG19</f>
        <v>FE</v>
      </c>
      <c r="AF10" s="247">
        <f>+ABR!AH19</f>
        <v>0</v>
      </c>
      <c r="AG10" s="241">
        <f>176/24</f>
        <v>7.333333333333333</v>
      </c>
    </row>
    <row r="11" spans="1:33" ht="21" customHeight="1" x14ac:dyDescent="0.25">
      <c r="A11" s="360"/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2">
        <f>+ABR!BE19</f>
        <v>6.666666666666667</v>
      </c>
    </row>
    <row r="12" spans="1:33" ht="21" customHeight="1" x14ac:dyDescent="0.25">
      <c r="A12" s="359" t="s">
        <v>284</v>
      </c>
      <c r="B12" s="275"/>
      <c r="C12" s="275"/>
      <c r="D12" s="275"/>
      <c r="E12" s="275"/>
      <c r="F12" s="275"/>
      <c r="G12" s="275"/>
      <c r="H12" s="275"/>
      <c r="I12" s="275"/>
      <c r="J12" s="275"/>
      <c r="K12" s="275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5"/>
      <c r="AE12" s="275"/>
      <c r="AF12" s="275"/>
      <c r="AG12" s="241"/>
    </row>
    <row r="13" spans="1:33" ht="21" customHeight="1" x14ac:dyDescent="0.25">
      <c r="A13" s="360"/>
      <c r="B13" s="276"/>
      <c r="C13" s="276"/>
      <c r="D13" s="276"/>
      <c r="E13" s="276"/>
      <c r="F13" s="276"/>
      <c r="G13" s="276"/>
      <c r="H13" s="276"/>
      <c r="I13" s="276"/>
      <c r="J13" s="276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  <c r="AA13" s="276"/>
      <c r="AB13" s="276"/>
      <c r="AC13" s="276"/>
      <c r="AD13" s="276"/>
      <c r="AE13" s="276"/>
      <c r="AF13" s="276"/>
      <c r="AG13" s="242"/>
    </row>
    <row r="14" spans="1:33" ht="21" customHeight="1" x14ac:dyDescent="0.25">
      <c r="A14" s="359" t="s">
        <v>285</v>
      </c>
      <c r="B14" s="247"/>
      <c r="C14" s="247"/>
      <c r="D14" s="247"/>
      <c r="E14" s="247"/>
      <c r="F14" s="247"/>
      <c r="G14" s="247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  <c r="AF14" s="247"/>
      <c r="AG14" s="241"/>
    </row>
    <row r="15" spans="1:33" ht="21" customHeight="1" x14ac:dyDescent="0.25">
      <c r="A15" s="360"/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2"/>
    </row>
    <row r="16" spans="1:33" s="52" customFormat="1" ht="23.45" customHeight="1" x14ac:dyDescent="0.15">
      <c r="A16" s="1593" t="s">
        <v>266</v>
      </c>
      <c r="B16" s="1593"/>
      <c r="C16" s="1593"/>
      <c r="D16" s="1593"/>
      <c r="E16" s="1593"/>
      <c r="F16" s="1593"/>
      <c r="G16" s="1593"/>
      <c r="H16" s="1593"/>
      <c r="I16" s="1593"/>
      <c r="J16" s="1593"/>
      <c r="K16" s="1593"/>
      <c r="L16" s="1593"/>
      <c r="M16" s="1593"/>
      <c r="N16" s="1593"/>
      <c r="O16" s="1593"/>
      <c r="P16" s="1593"/>
      <c r="Q16" s="1593"/>
      <c r="R16" s="1593"/>
      <c r="S16" s="1593"/>
      <c r="T16" s="1593"/>
      <c r="U16" s="1593"/>
      <c r="V16" s="1593"/>
      <c r="W16" s="1593"/>
      <c r="X16" s="1593"/>
      <c r="Y16" s="1593"/>
      <c r="Z16" s="1593"/>
      <c r="AA16" s="1593"/>
      <c r="AB16" s="1593"/>
      <c r="AC16" s="1593"/>
      <c r="AD16" s="1593"/>
      <c r="AE16" s="1593"/>
      <c r="AF16" s="1593"/>
      <c r="AG16" s="257" t="e">
        <f>+AG5+AG7+AG9+AG11+AG13+AG15</f>
        <v>#REF!</v>
      </c>
    </row>
    <row r="17" spans="1:33" ht="23.45" customHeight="1" x14ac:dyDescent="0.25">
      <c r="A17" s="1594"/>
      <c r="B17" s="1594"/>
      <c r="C17" s="1594"/>
      <c r="D17" s="1594"/>
      <c r="E17" s="1594"/>
      <c r="F17" s="1594"/>
      <c r="G17" s="1594"/>
      <c r="H17" s="1594"/>
      <c r="I17" s="1594"/>
      <c r="J17" s="1594"/>
      <c r="K17" s="1594"/>
      <c r="L17" s="1594"/>
      <c r="M17" s="1594"/>
      <c r="N17" s="1594"/>
      <c r="O17" s="1594"/>
      <c r="P17" s="1594"/>
      <c r="Q17" s="1594"/>
      <c r="R17" s="1594"/>
      <c r="S17" s="1594"/>
      <c r="T17" s="1594"/>
      <c r="U17" s="1594"/>
      <c r="V17" s="1594"/>
      <c r="W17" s="1594"/>
      <c r="X17" s="1594"/>
      <c r="Y17" s="1594"/>
      <c r="Z17" s="1594"/>
      <c r="AA17" s="1594"/>
      <c r="AB17" s="1594"/>
      <c r="AC17" s="1594"/>
      <c r="AD17" s="1594"/>
      <c r="AE17" s="1594"/>
      <c r="AF17" s="1594"/>
      <c r="AG17" s="258" t="e">
        <f>+AG16-AG2</f>
        <v>#REF!</v>
      </c>
    </row>
    <row r="19" spans="1:33" s="52" customFormat="1" ht="18" customHeight="1" x14ac:dyDescent="0.1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1</v>
      </c>
      <c r="E19" s="1596"/>
      <c r="I19" s="1595" t="s">
        <v>268</v>
      </c>
      <c r="J19" s="1595"/>
      <c r="K19" s="1595"/>
      <c r="L19" s="1596">
        <f>COUNTIF($B$4:$AF$15,"=FE")</f>
        <v>41</v>
      </c>
      <c r="M19" s="1596"/>
      <c r="Q19" s="1597" t="s">
        <v>58</v>
      </c>
      <c r="R19" s="1598"/>
      <c r="S19" s="1598"/>
      <c r="T19" s="1599"/>
      <c r="U19" s="1644" t="s">
        <v>368</v>
      </c>
      <c r="V19" s="1601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0</v>
      </c>
      <c r="E20" s="1596"/>
      <c r="I20" s="1595" t="s">
        <v>58</v>
      </c>
      <c r="J20" s="1595"/>
      <c r="K20" s="1595"/>
      <c r="L20" s="1596">
        <f>COUNTIF($B$4:$AF$15,"=FOTS")</f>
        <v>0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 t="e">
        <f>IF(AG17&gt;0,AG17-(T19*(12/24)),0)</f>
        <v>#REF!</v>
      </c>
      <c r="V21" s="1621"/>
      <c r="W21" s="1624" t="s">
        <v>273</v>
      </c>
      <c r="X21" s="1625"/>
      <c r="Y21" s="1626" t="e">
        <f>IF(U21&gt;0,(IF(U21&lt;(12/24),1/24,(INT(U21/(12/24)))/24)),0)</f>
        <v>#REF!</v>
      </c>
      <c r="Z21" s="1627"/>
      <c r="AA21" s="1610" t="e">
        <f>((Y21*24)*1.25*U23)</f>
        <v>#REF!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2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 t="e">
        <f>IF(U21&lt;(12/24),U21-Y21,U21-(INT(U21/(12/24)))/24)</f>
        <v>#REF!</v>
      </c>
      <c r="Z22" s="1627"/>
      <c r="AA22" s="1610" t="e">
        <f>+((Y22*24)*1.375*U23)</f>
        <v>#REF!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1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 t="e">
        <f>+AA21+AA22</f>
        <v>#REF!</v>
      </c>
      <c r="Z23" s="1618"/>
      <c r="AA23" s="1618"/>
      <c r="AB23" s="1619"/>
      <c r="AG23" s="243"/>
    </row>
    <row r="24" spans="1:33" ht="53.45" customHeight="1" x14ac:dyDescent="0.25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36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29.1" customHeigh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</row>
    <row r="27" spans="1:33" ht="21.6" customHeigh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</row>
    <row r="28" spans="1:33" ht="21.6" customHeigh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1:33" ht="21.6" customHeigh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33" ht="21.6" customHeigh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33" ht="21.6" customHeigh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33" ht="21.6" customHeigh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customFormat="1" ht="21.6" customHeight="1" x14ac:dyDescent="0.25"/>
    <row r="34" customFormat="1" ht="21.6" customHeight="1" x14ac:dyDescent="0.25"/>
    <row r="35" customFormat="1" ht="21.6" customHeight="1" x14ac:dyDescent="0.25"/>
    <row r="36" customFormat="1" ht="21.6" customHeight="1" x14ac:dyDescent="0.25"/>
    <row r="37" customFormat="1" ht="21.6" customHeight="1" x14ac:dyDescent="0.25"/>
    <row r="38" customFormat="1" ht="21.6" customHeight="1" x14ac:dyDescent="0.25"/>
    <row r="39" customFormat="1" ht="21.6" customHeight="1" x14ac:dyDescent="0.25"/>
    <row r="40" customFormat="1" ht="21.6" customHeight="1" x14ac:dyDescent="0.25"/>
    <row r="41" customFormat="1" ht="21.6" customHeight="1" x14ac:dyDescent="0.25"/>
    <row r="42" customFormat="1" x14ac:dyDescent="0.25"/>
    <row r="43" customFormat="1" ht="20.100000000000001" customHeight="1" x14ac:dyDescent="0.25"/>
    <row r="44" customFormat="1" ht="20.100000000000001" customHeight="1" x14ac:dyDescent="0.25"/>
    <row r="45" customFormat="1" ht="20.100000000000001" customHeight="1" x14ac:dyDescent="0.25"/>
    <row r="46" customFormat="1" ht="20.100000000000001" customHeight="1" x14ac:dyDescent="0.25"/>
    <row r="47" customFormat="1" ht="20.100000000000001" customHeight="1" x14ac:dyDescent="0.25"/>
    <row r="48" customFormat="1" ht="44.1" customHeight="1" x14ac:dyDescent="0.25"/>
  </sheetData>
  <mergeCells count="41">
    <mergeCell ref="A24:AG24"/>
    <mergeCell ref="W22:X22"/>
    <mergeCell ref="AA22:AB22"/>
    <mergeCell ref="I23:K23"/>
    <mergeCell ref="L23:M23"/>
    <mergeCell ref="Q23:T23"/>
    <mergeCell ref="U23:V23"/>
    <mergeCell ref="Y23:AB23"/>
    <mergeCell ref="U21:V22"/>
    <mergeCell ref="W21:X21"/>
    <mergeCell ref="Y21:Z21"/>
    <mergeCell ref="AA21:AB21"/>
    <mergeCell ref="Y22:Z22"/>
    <mergeCell ref="A21:C21"/>
    <mergeCell ref="D21:E21"/>
    <mergeCell ref="I21:K21"/>
    <mergeCell ref="A22:C22"/>
    <mergeCell ref="D22:E22"/>
    <mergeCell ref="I22:K22"/>
    <mergeCell ref="L22:M22"/>
    <mergeCell ref="W2:Y2"/>
    <mergeCell ref="I20:K20"/>
    <mergeCell ref="L20:M20"/>
    <mergeCell ref="Q20:T20"/>
    <mergeCell ref="L21:M21"/>
    <mergeCell ref="Q21:T22"/>
    <mergeCell ref="Z2:AF2"/>
    <mergeCell ref="A16:AF17"/>
    <mergeCell ref="A19:C19"/>
    <mergeCell ref="D19:E19"/>
    <mergeCell ref="I19:K19"/>
    <mergeCell ref="L19:M19"/>
    <mergeCell ref="Q19:T19"/>
    <mergeCell ref="U19:V20"/>
    <mergeCell ref="A2:A3"/>
    <mergeCell ref="B2:D2"/>
    <mergeCell ref="E2:K2"/>
    <mergeCell ref="L2:N2"/>
    <mergeCell ref="O2:V2"/>
    <mergeCell ref="A20:C20"/>
    <mergeCell ref="D20:E20"/>
  </mergeCells>
  <conditionalFormatting sqref="B4:AF15">
    <cfRule type="cellIs" dxfId="1371" priority="589" operator="equal">
      <formula>"FOTS"</formula>
    </cfRule>
    <cfRule type="cellIs" dxfId="1370" priority="590" operator="equal">
      <formula>"FO"</formula>
    </cfRule>
    <cfRule type="cellIs" dxfId="1369" priority="591" operator="equal">
      <formula>"F"</formula>
    </cfRule>
    <cfRule type="cellIs" dxfId="1368" priority="592" operator="equal">
      <formula>"NTSDS"</formula>
    </cfRule>
    <cfRule type="cellIs" dxfId="1367" priority="593" operator="equal">
      <formula>"DTSDS"</formula>
    </cfRule>
    <cfRule type="cellIs" dxfId="1366" priority="594" operator="equal">
      <formula>"NTS5S"</formula>
    </cfRule>
    <cfRule type="cellIs" dxfId="1365" priority="595" operator="equal">
      <formula>"DTS5S"</formula>
    </cfRule>
    <cfRule type="cellIs" dxfId="1364" priority="596" operator="equal">
      <formula>"NTS"</formula>
    </cfRule>
    <cfRule type="cellIs" dxfId="1363" priority="597" operator="equal">
      <formula>"DTS"</formula>
    </cfRule>
    <cfRule type="cellIs" dxfId="1362" priority="598" operator="equal">
      <formula>"FEF"</formula>
    </cfRule>
    <cfRule type="cellIs" dxfId="1361" priority="599" operator="equal">
      <formula>"FED"</formula>
    </cfRule>
    <cfRule type="cellIs" dxfId="1360" priority="600" operator="equal">
      <formula>"FES"</formula>
    </cfRule>
    <cfRule type="cellIs" dxfId="1359" priority="601" operator="equal">
      <formula>"FE"</formula>
    </cfRule>
    <cfRule type="cellIs" dxfId="1358" priority="60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BC4CB-77DA-4A8E-99AE-46A3ACFD6937}">
  <dimension ref="A1:BD49"/>
  <sheetViews>
    <sheetView showZeros="0" topLeftCell="A10" zoomScale="90" zoomScaleNormal="90" workbookViewId="0"/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6" width="8.7109375" hidden="1" customWidth="1"/>
    <col min="37" max="37" width="1.85546875" hidden="1" customWidth="1"/>
    <col min="38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75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+JAN!D20</f>
        <v>0</v>
      </c>
      <c r="C6" s="256">
        <f>+JAN!E20</f>
        <v>0</v>
      </c>
      <c r="D6" s="256" t="str">
        <f>+JAN!F20</f>
        <v>N</v>
      </c>
      <c r="E6" s="256">
        <f>+JAN!G20</f>
        <v>0</v>
      </c>
      <c r="F6" s="256" t="str">
        <f>+JAN!H20</f>
        <v>D</v>
      </c>
      <c r="G6" s="256" t="str">
        <f>+JAN!I20</f>
        <v>N</v>
      </c>
      <c r="H6" s="256">
        <f>+JAN!J20</f>
        <v>0</v>
      </c>
      <c r="I6" s="256" t="str">
        <f>+JAN!K20</f>
        <v>D</v>
      </c>
      <c r="J6" s="256" t="str">
        <f>+JAN!L20</f>
        <v>N</v>
      </c>
      <c r="K6" s="256">
        <f>+JAN!M20</f>
        <v>0</v>
      </c>
      <c r="L6" s="256">
        <f>+JAN!N20</f>
        <v>0</v>
      </c>
      <c r="M6" s="256" t="str">
        <f>+JAN!O20</f>
        <v>D</v>
      </c>
      <c r="N6" s="256" t="str">
        <f>+JAN!P20</f>
        <v>N</v>
      </c>
      <c r="O6" s="256">
        <f>+JAN!Q20</f>
        <v>0</v>
      </c>
      <c r="P6" s="256">
        <f>+JAN!R20</f>
        <v>0</v>
      </c>
      <c r="Q6" s="256" t="str">
        <f>+JAN!S20</f>
        <v>D</v>
      </c>
      <c r="R6" s="256" t="str">
        <f>+JAN!T20</f>
        <v>D</v>
      </c>
      <c r="S6" s="256">
        <f>+JAN!U20</f>
        <v>0</v>
      </c>
      <c r="T6" s="256">
        <f>+JAN!V20</f>
        <v>0</v>
      </c>
      <c r="U6" s="256" t="str">
        <f>+JAN!W20</f>
        <v>D</v>
      </c>
      <c r="V6" s="256" t="str">
        <f>+JAN!X20</f>
        <v>N</v>
      </c>
      <c r="W6" s="256">
        <f>+JAN!Y20</f>
        <v>0</v>
      </c>
      <c r="X6" s="256">
        <f>+JAN!Z20</f>
        <v>0</v>
      </c>
      <c r="Y6" s="256" t="str">
        <f>+JAN!AA20</f>
        <v>N</v>
      </c>
      <c r="Z6" s="256" t="str">
        <f>+JAN!AB20</f>
        <v>N</v>
      </c>
      <c r="AA6" s="256">
        <f>+JAN!AC20</f>
        <v>0</v>
      </c>
      <c r="AB6" s="256">
        <f>+JAN!AD20</f>
        <v>0</v>
      </c>
      <c r="AC6" s="256" t="str">
        <f>+JAN!AE20</f>
        <v>D</v>
      </c>
      <c r="AD6" s="256" t="str">
        <f>+JAN!AF20</f>
        <v>N</v>
      </c>
      <c r="AE6" s="256">
        <f>+JAN!AG20</f>
        <v>0</v>
      </c>
      <c r="AF6" s="256">
        <f>+JAN!AH20</f>
        <v>0</v>
      </c>
      <c r="AG6" s="242">
        <f>+JAN!BE20</f>
        <v>7.5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+FEV!D20</f>
        <v>D</v>
      </c>
      <c r="C8" s="256" t="str">
        <f>+FEV!E20</f>
        <v>N</v>
      </c>
      <c r="D8" s="256">
        <f>+FEV!F20</f>
        <v>0</v>
      </c>
      <c r="E8" s="256">
        <f>+FEV!G20</f>
        <v>0</v>
      </c>
      <c r="F8" s="256" t="str">
        <f>+FEV!H20</f>
        <v>D</v>
      </c>
      <c r="G8" s="256" t="str">
        <f>+FEV!I20</f>
        <v>N</v>
      </c>
      <c r="H8" s="256">
        <f>+FEV!J20</f>
        <v>0</v>
      </c>
      <c r="I8" s="256">
        <f>+FEV!K20</f>
        <v>0</v>
      </c>
      <c r="J8" s="256" t="str">
        <f>+FEV!L20</f>
        <v>D</v>
      </c>
      <c r="K8" s="256" t="str">
        <f>+FEV!M20</f>
        <v>N</v>
      </c>
      <c r="L8" s="256">
        <f>+FEV!N20</f>
        <v>0</v>
      </c>
      <c r="M8" s="256">
        <f>+FEV!O20</f>
        <v>0</v>
      </c>
      <c r="N8" s="256" t="str">
        <f>+FEV!P20</f>
        <v>D</v>
      </c>
      <c r="O8" s="256" t="str">
        <f>+FEV!Q20</f>
        <v>D</v>
      </c>
      <c r="P8" s="256">
        <f>+FEV!R20</f>
        <v>0</v>
      </c>
      <c r="Q8" s="256">
        <f>+FEV!S20</f>
        <v>0</v>
      </c>
      <c r="R8" s="256" t="str">
        <f>+FEV!T20</f>
        <v>D</v>
      </c>
      <c r="S8" s="256" t="str">
        <f>+FEV!U20</f>
        <v>N</v>
      </c>
      <c r="T8" s="256">
        <f>+FEV!V20</f>
        <v>0</v>
      </c>
      <c r="U8" s="256">
        <f>+FEV!W20</f>
        <v>0</v>
      </c>
      <c r="V8" s="256" t="str">
        <f>+FEV!X20</f>
        <v>N</v>
      </c>
      <c r="W8" s="256" t="str">
        <f>+FEV!Y20</f>
        <v>N</v>
      </c>
      <c r="X8" s="256">
        <f>+FEV!Z20</f>
        <v>0</v>
      </c>
      <c r="Y8" s="256" t="str">
        <f>+FEV!AA20</f>
        <v>DTS5S</v>
      </c>
      <c r="Z8" s="256" t="str">
        <f>+FEV!AB20</f>
        <v>TR</v>
      </c>
      <c r="AA8" s="256" t="str">
        <f>+FEV!AC20</f>
        <v>TR</v>
      </c>
      <c r="AB8" s="256">
        <f>+FEV!AD20</f>
        <v>0</v>
      </c>
      <c r="AC8" s="256">
        <f>+FEV!AE20</f>
        <v>0</v>
      </c>
      <c r="AD8" s="256">
        <f>+FEV!AF20</f>
        <v>0</v>
      </c>
      <c r="AE8" s="256">
        <f>+FEV!AG20</f>
        <v>0</v>
      </c>
      <c r="AF8" s="256">
        <f>+FEV!AH20</f>
        <v>0</v>
      </c>
      <c r="AG8" s="242">
        <f>+FEV!BE20</f>
        <v>6.666666666666667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+MAR!D20</f>
        <v>D</v>
      </c>
      <c r="C10" s="256" t="str">
        <f>+MAR!E20</f>
        <v>N</v>
      </c>
      <c r="D10" s="256">
        <f>+MAR!F20</f>
        <v>0</v>
      </c>
      <c r="E10" s="256">
        <f>+MAR!G20</f>
        <v>0</v>
      </c>
      <c r="F10" s="256" t="str">
        <f>+MAR!H20</f>
        <v>D</v>
      </c>
      <c r="G10" s="256" t="str">
        <f>+MAR!I20</f>
        <v>N</v>
      </c>
      <c r="H10" s="256">
        <f>+MAR!J20</f>
        <v>0</v>
      </c>
      <c r="I10" s="256" t="str">
        <f>+MAR!K20</f>
        <v>DTSDS</v>
      </c>
      <c r="J10" s="256" t="str">
        <f>+MAR!L20</f>
        <v>D</v>
      </c>
      <c r="K10" s="256" t="str">
        <f>+MAR!M20</f>
        <v>N</v>
      </c>
      <c r="L10" s="256">
        <f>+MAR!N20</f>
        <v>0</v>
      </c>
      <c r="M10" s="256">
        <f>+MAR!O20</f>
        <v>0</v>
      </c>
      <c r="N10" s="256" t="str">
        <f>+MAR!P20</f>
        <v>D</v>
      </c>
      <c r="O10" s="256" t="str">
        <f>+MAR!Q20</f>
        <v>D</v>
      </c>
      <c r="P10" s="256">
        <f>+MAR!R20</f>
        <v>0</v>
      </c>
      <c r="Q10" s="256">
        <f>+MAR!S20</f>
        <v>0</v>
      </c>
      <c r="R10" s="256" t="str">
        <f>+MAR!T20</f>
        <v>D</v>
      </c>
      <c r="S10" s="256" t="str">
        <f>+MAR!U20</f>
        <v>N</v>
      </c>
      <c r="T10" s="256">
        <f>+MAR!V20</f>
        <v>0</v>
      </c>
      <c r="U10" s="256">
        <f>+MAR!W20</f>
        <v>0</v>
      </c>
      <c r="V10" s="256" t="str">
        <f>+MAR!X20</f>
        <v>N</v>
      </c>
      <c r="W10" s="256" t="str">
        <f>+MAR!Y20</f>
        <v>N</v>
      </c>
      <c r="X10" s="256">
        <f>+MAR!Z20</f>
        <v>0</v>
      </c>
      <c r="Y10" s="256" t="str">
        <f>+MAR!AA20</f>
        <v>DTS5S</v>
      </c>
      <c r="Z10" s="256" t="str">
        <f>+MAR!AB20</f>
        <v>D</v>
      </c>
      <c r="AA10" s="256" t="str">
        <f>+MAR!AC20</f>
        <v>N</v>
      </c>
      <c r="AB10" s="256">
        <f>+MAR!AD20</f>
        <v>0</v>
      </c>
      <c r="AC10" s="256">
        <f>+MAR!AE20</f>
        <v>0</v>
      </c>
      <c r="AD10" s="256" t="str">
        <f>+MAR!AF20</f>
        <v>D</v>
      </c>
      <c r="AE10" s="256" t="str">
        <f>+MAR!AG20</f>
        <v>N</v>
      </c>
      <c r="AF10" s="256">
        <f>+MAR!AH20</f>
        <v>0</v>
      </c>
      <c r="AG10" s="242">
        <f>+MAR!BE20</f>
        <v>8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+ABR!D20</f>
        <v>0</v>
      </c>
      <c r="C12" s="247" t="str">
        <f>+ABR!E20</f>
        <v>D</v>
      </c>
      <c r="D12" s="247" t="str">
        <f>+ABR!F20</f>
        <v>N</v>
      </c>
      <c r="E12" s="247">
        <f>+ABR!G20</f>
        <v>0</v>
      </c>
      <c r="F12" s="247">
        <f>+ABR!H20</f>
        <v>0</v>
      </c>
      <c r="G12" s="247" t="str">
        <f>+ABR!I20</f>
        <v>D</v>
      </c>
      <c r="H12" s="247" t="str">
        <f>+ABR!J20</f>
        <v>N</v>
      </c>
      <c r="I12" s="247" t="str">
        <f>+ABR!K20</f>
        <v>NTS</v>
      </c>
      <c r="J12" s="247">
        <f>+ABR!L20</f>
        <v>0</v>
      </c>
      <c r="K12" s="247" t="str">
        <f>+ABR!M20</f>
        <v>D</v>
      </c>
      <c r="L12" s="247" t="str">
        <f>+ABR!N20</f>
        <v>D</v>
      </c>
      <c r="M12" s="247">
        <f>+ABR!O20</f>
        <v>0</v>
      </c>
      <c r="N12" s="247">
        <f>+ABR!P20</f>
        <v>0</v>
      </c>
      <c r="O12" s="247" t="str">
        <f>+ABR!Q20</f>
        <v>D</v>
      </c>
      <c r="P12" s="247" t="str">
        <f>+ABR!R20</f>
        <v>N</v>
      </c>
      <c r="Q12" s="247">
        <f>+ABR!S20</f>
        <v>0</v>
      </c>
      <c r="R12" s="247">
        <f>+ABR!T20</f>
        <v>0</v>
      </c>
      <c r="S12" s="247" t="str">
        <f>+ABR!U20</f>
        <v>N</v>
      </c>
      <c r="T12" s="247" t="str">
        <f>+ABR!V20</f>
        <v>N</v>
      </c>
      <c r="U12" s="247">
        <f>+ABR!W20</f>
        <v>0</v>
      </c>
      <c r="V12" s="247">
        <f>+ABR!X20</f>
        <v>0</v>
      </c>
      <c r="W12" s="247" t="str">
        <f>+ABR!Y20</f>
        <v>D</v>
      </c>
      <c r="X12" s="247" t="str">
        <f>+ABR!Z20</f>
        <v>FOTS</v>
      </c>
      <c r="Y12" s="247">
        <f>+ABR!AA20</f>
        <v>0</v>
      </c>
      <c r="Z12" s="247">
        <f>+ABR!AB20</f>
        <v>0</v>
      </c>
      <c r="AA12" s="247" t="str">
        <f>+ABR!AC20</f>
        <v>D</v>
      </c>
      <c r="AB12" s="247" t="str">
        <f>+ABR!AD20</f>
        <v>N</v>
      </c>
      <c r="AC12" s="247" t="str">
        <f>+ABR!AE20</f>
        <v>NTS</v>
      </c>
      <c r="AD12" s="247">
        <f>+ABR!AF20</f>
        <v>0</v>
      </c>
      <c r="AE12" s="247" t="str">
        <f>+ABR!AG20</f>
        <v>D</v>
      </c>
      <c r="AF12" s="247">
        <f>+ABR!AH20</f>
        <v>0</v>
      </c>
      <c r="AG12" s="242">
        <f>+ABR!BE20</f>
        <v>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29.166666666666668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+ABR!CB20</f>
        <v>16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2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0.5</v>
      </c>
      <c r="V22" s="1621"/>
      <c r="W22" s="1624" t="s">
        <v>273</v>
      </c>
      <c r="X22" s="1625"/>
      <c r="Y22" s="1626">
        <f>IF(U22&gt;0,(IF(U22&lt;(12/24),1/24,(INT(U22/(12/24)))/24)),0)</f>
        <v>4.1666666666666664E-2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5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0.45833333333333331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33.6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6.45" customHeight="1" x14ac:dyDescent="0.25">
      <c r="A27" s="1583">
        <v>2024</v>
      </c>
      <c r="B27" s="1590" t="s">
        <v>263</v>
      </c>
      <c r="C27" s="1591"/>
      <c r="D27" s="1592"/>
      <c r="E27" s="1629" t="s">
        <v>75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36.166666666666671</v>
      </c>
    </row>
    <row r="28" spans="1:33" ht="23.1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3.1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184/24-"12:00"</f>
        <v>7.166666666666667</v>
      </c>
    </row>
    <row r="30" spans="1:33" ht="23.1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33" ht="23.1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</f>
        <v>7.333333333333333</v>
      </c>
    </row>
    <row r="32" spans="1:33" ht="23.1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381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381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23.1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</f>
        <v>7</v>
      </c>
    </row>
    <row r="34" spans="1:33" ht="23.1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381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381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23.1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</f>
        <v>7.666666666666667</v>
      </c>
    </row>
    <row r="36" spans="1:33" ht="23.1" customHeight="1" x14ac:dyDescent="0.25">
      <c r="A36" s="1584"/>
      <c r="B36" s="247" t="e">
        <f>+#REF!</f>
        <v>#REF!</v>
      </c>
      <c r="C36" s="247" t="e">
        <f>+#REF!</f>
        <v>#REF!</v>
      </c>
      <c r="D36" s="381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381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23.1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>
        <f>168/24</f>
        <v>7</v>
      </c>
    </row>
    <row r="38" spans="1:33" ht="23.1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23.1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3.1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3.1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3.1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8.600000000000001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8.600000000000001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600000000000001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8.600000000000001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8.60000000000000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36.6" customHeight="1" x14ac:dyDescent="0.25">
      <c r="A49" s="1641" t="s">
        <v>317</v>
      </c>
      <c r="B49" s="1641"/>
      <c r="C49" s="1641"/>
      <c r="D49" s="1641"/>
      <c r="E49" s="1641"/>
      <c r="F49" s="1641"/>
      <c r="G49" s="1641"/>
      <c r="H49" s="1641"/>
      <c r="I49" s="1641"/>
      <c r="J49" s="1641"/>
      <c r="K49" s="1641"/>
      <c r="L49" s="1641"/>
      <c r="M49" s="1641"/>
      <c r="N49" s="1641"/>
      <c r="O49" s="1641"/>
      <c r="P49" s="1641"/>
      <c r="Q49" s="1641"/>
      <c r="R49" s="1641"/>
      <c r="S49" s="1641"/>
      <c r="T49" s="1641"/>
      <c r="U49" s="1641"/>
      <c r="V49" s="1641"/>
      <c r="W49" s="1641"/>
      <c r="X49" s="1641"/>
      <c r="Y49" s="1641"/>
      <c r="Z49" s="1641"/>
      <c r="AA49" s="1641"/>
      <c r="AB49" s="1641"/>
      <c r="AC49" s="1641"/>
      <c r="AD49" s="1641"/>
      <c r="AE49" s="1641"/>
      <c r="AF49" s="1641"/>
      <c r="AG49" s="1641"/>
      <c r="AH49" s="1641"/>
      <c r="AI49" s="1641"/>
      <c r="AJ49" s="1641"/>
      <c r="AK49" s="1641"/>
      <c r="AL49" s="1641"/>
      <c r="AM49" s="1641"/>
      <c r="AN49" s="1641"/>
      <c r="AO49" s="1641"/>
      <c r="AP49" s="1641"/>
      <c r="AQ49" s="1641"/>
      <c r="AR49" s="1641"/>
      <c r="AS49" s="1641"/>
      <c r="AT49" s="1641"/>
      <c r="AU49" s="1641"/>
      <c r="AV49" s="1641"/>
      <c r="AW49" s="1641"/>
      <c r="AX49" s="1641"/>
      <c r="AY49" s="1641"/>
      <c r="AZ49" s="1641"/>
      <c r="BA49" s="1641"/>
      <c r="BB49" s="1641"/>
      <c r="BC49" s="1641"/>
      <c r="BD49" s="1641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357" priority="1" operator="equal">
      <formula>"FOTS"</formula>
    </cfRule>
    <cfRule type="cellIs" dxfId="1356" priority="2" operator="equal">
      <formula>"FO"</formula>
    </cfRule>
    <cfRule type="cellIs" dxfId="1355" priority="3" operator="equal">
      <formula>"F"</formula>
    </cfRule>
    <cfRule type="cellIs" dxfId="1354" priority="4" operator="equal">
      <formula>"NTSDS"</formula>
    </cfRule>
    <cfRule type="cellIs" dxfId="1353" priority="5" operator="equal">
      <formula>"DTSDS"</formula>
    </cfRule>
    <cfRule type="cellIs" dxfId="1352" priority="6" operator="equal">
      <formula>"NTS5S"</formula>
    </cfRule>
    <cfRule type="cellIs" dxfId="1351" priority="7" operator="equal">
      <formula>"DTS5S"</formula>
    </cfRule>
    <cfRule type="cellIs" dxfId="1350" priority="8" operator="equal">
      <formula>"NTS"</formula>
    </cfRule>
    <cfRule type="cellIs" dxfId="1349" priority="9" operator="equal">
      <formula>"DTS"</formula>
    </cfRule>
    <cfRule type="cellIs" dxfId="1348" priority="10" operator="equal">
      <formula>"FEF"</formula>
    </cfRule>
    <cfRule type="cellIs" dxfId="1347" priority="11" operator="equal">
      <formula>"FED"</formula>
    </cfRule>
    <cfRule type="cellIs" dxfId="1346" priority="12" operator="equal">
      <formula>"FES"</formula>
    </cfRule>
    <cfRule type="cellIs" dxfId="1345" priority="13" operator="equal">
      <formula>"FE"</formula>
    </cfRule>
    <cfRule type="cellIs" dxfId="1344" priority="14" operator="equal">
      <formula>"DS"</formula>
    </cfRule>
  </conditionalFormatting>
  <conditionalFormatting sqref="B29:AF40">
    <cfRule type="cellIs" dxfId="1343" priority="29" operator="equal">
      <formula>"FOTS"</formula>
    </cfRule>
    <cfRule type="cellIs" dxfId="1342" priority="30" operator="equal">
      <formula>"FO"</formula>
    </cfRule>
    <cfRule type="cellIs" dxfId="1341" priority="31" operator="equal">
      <formula>"F"</formula>
    </cfRule>
    <cfRule type="cellIs" dxfId="1340" priority="32" operator="equal">
      <formula>"NTSDS"</formula>
    </cfRule>
    <cfRule type="cellIs" dxfId="1339" priority="33" operator="equal">
      <formula>"DTSDS"</formula>
    </cfRule>
    <cfRule type="cellIs" dxfId="1338" priority="34" operator="equal">
      <formula>"NTS5S"</formula>
    </cfRule>
    <cfRule type="cellIs" dxfId="1337" priority="35" operator="equal">
      <formula>"DTS5S"</formula>
    </cfRule>
    <cfRule type="cellIs" dxfId="1336" priority="36" operator="equal">
      <formula>"NTS"</formula>
    </cfRule>
    <cfRule type="cellIs" dxfId="1335" priority="37" operator="equal">
      <formula>"DTS"</formula>
    </cfRule>
    <cfRule type="cellIs" dxfId="1334" priority="38" operator="equal">
      <formula>"FEF"</formula>
    </cfRule>
    <cfRule type="cellIs" dxfId="1333" priority="39" operator="equal">
      <formula>"FED"</formula>
    </cfRule>
    <cfRule type="cellIs" dxfId="1332" priority="40" operator="equal">
      <formula>"FES"</formula>
    </cfRule>
    <cfRule type="cellIs" dxfId="1331" priority="41" operator="equal">
      <formula>"FE"</formula>
    </cfRule>
    <cfRule type="cellIs" dxfId="133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8E40-8BD3-4AA0-85B2-99D1099E1CFF}">
  <dimension ref="A1:BD50"/>
  <sheetViews>
    <sheetView showZeros="0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42578125" customWidth="1"/>
    <col min="35" max="38" width="8.7109375" hidden="1" customWidth="1"/>
    <col min="39" max="39" width="2.5703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159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+JAN!D21</f>
        <v>0</v>
      </c>
      <c r="C6" s="256">
        <f>+JAN!E21</f>
        <v>0</v>
      </c>
      <c r="D6" s="256" t="str">
        <f>+JAN!F21</f>
        <v>D</v>
      </c>
      <c r="E6" s="256" t="str">
        <f>+JAN!G21</f>
        <v>D</v>
      </c>
      <c r="F6" s="256" t="str">
        <f>+JAN!H21</f>
        <v>N</v>
      </c>
      <c r="G6" s="256">
        <f>+JAN!I21</f>
        <v>0</v>
      </c>
      <c r="H6" s="256">
        <f>+JAN!J21</f>
        <v>0</v>
      </c>
      <c r="I6" s="256" t="str">
        <f>+JAN!K21</f>
        <v>D</v>
      </c>
      <c r="J6" s="256" t="str">
        <f>+JAN!L21</f>
        <v>N</v>
      </c>
      <c r="K6" s="256" t="str">
        <f>+JAN!M21</f>
        <v>NTS</v>
      </c>
      <c r="L6" s="256">
        <f>+JAN!N21</f>
        <v>0</v>
      </c>
      <c r="M6" s="256" t="str">
        <f>+JAN!O21</f>
        <v>D</v>
      </c>
      <c r="N6" s="256" t="str">
        <f>+JAN!P21</f>
        <v>N</v>
      </c>
      <c r="O6" s="256">
        <f>+JAN!Q21</f>
        <v>0</v>
      </c>
      <c r="P6" s="256">
        <f>+JAN!R21</f>
        <v>0</v>
      </c>
      <c r="Q6" s="256" t="str">
        <f>+JAN!S21</f>
        <v>D</v>
      </c>
      <c r="R6" s="256" t="str">
        <f>+JAN!T21</f>
        <v>D</v>
      </c>
      <c r="S6" s="256">
        <f>+JAN!U21</f>
        <v>0</v>
      </c>
      <c r="T6" s="256">
        <f>+JAN!V21</f>
        <v>0</v>
      </c>
      <c r="U6" s="256" t="str">
        <f>+JAN!W21</f>
        <v>D</v>
      </c>
      <c r="V6" s="256" t="str">
        <f>+JAN!X21</f>
        <v>N</v>
      </c>
      <c r="W6" s="256">
        <f>+JAN!Y21</f>
        <v>0</v>
      </c>
      <c r="X6" s="256">
        <f>+JAN!Z21</f>
        <v>0</v>
      </c>
      <c r="Y6" s="256" t="str">
        <f>+JAN!AA21</f>
        <v>N</v>
      </c>
      <c r="Z6" s="256" t="str">
        <f>+JAN!AB21</f>
        <v>N</v>
      </c>
      <c r="AA6" s="256">
        <f>+JAN!AC21</f>
        <v>0</v>
      </c>
      <c r="AB6" s="256">
        <f>+JAN!AD21</f>
        <v>0</v>
      </c>
      <c r="AC6" s="256" t="str">
        <f>+JAN!AE21</f>
        <v>D</v>
      </c>
      <c r="AD6" s="256" t="str">
        <f>+JAN!AF21</f>
        <v>N</v>
      </c>
      <c r="AE6" s="256">
        <f>+JAN!AG21</f>
        <v>0</v>
      </c>
      <c r="AF6" s="256">
        <f>+JAN!AH21</f>
        <v>0</v>
      </c>
      <c r="AG6" s="242">
        <f>+JAN!BE21</f>
        <v>7.5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+FEV!D21</f>
        <v>FOTS</v>
      </c>
      <c r="C8" s="256" t="str">
        <f>+FEV!E21</f>
        <v>FOTS</v>
      </c>
      <c r="D8" s="256" t="str">
        <f>+FEV!F21</f>
        <v>DTS</v>
      </c>
      <c r="E8" s="256">
        <f>+FEV!G21</f>
        <v>0</v>
      </c>
      <c r="F8" s="256" t="str">
        <f>+FEV!H21</f>
        <v>D</v>
      </c>
      <c r="G8" s="256" t="str">
        <f>+FEV!I21</f>
        <v>N</v>
      </c>
      <c r="H8" s="256">
        <f>+FEV!J21</f>
        <v>0</v>
      </c>
      <c r="I8" s="256">
        <f>+FEV!K21</f>
        <v>0</v>
      </c>
      <c r="J8" s="256" t="str">
        <f>+FEV!L21</f>
        <v>D</v>
      </c>
      <c r="K8" s="256">
        <f>+FEV!M21</f>
        <v>0</v>
      </c>
      <c r="L8" s="256" t="str">
        <f>+FEV!N21</f>
        <v>D</v>
      </c>
      <c r="M8" s="256">
        <f>+FEV!O21</f>
        <v>0</v>
      </c>
      <c r="N8" s="256" t="str">
        <f>+FEV!P21</f>
        <v>D</v>
      </c>
      <c r="O8" s="256" t="str">
        <f>+FEV!Q21</f>
        <v>DISP</v>
      </c>
      <c r="P8" s="256" t="str">
        <f>+FEV!R21</f>
        <v>DTS</v>
      </c>
      <c r="Q8" s="256">
        <f>+FEV!S21</f>
        <v>0</v>
      </c>
      <c r="R8" s="256" t="str">
        <f>+FEV!T21</f>
        <v>D</v>
      </c>
      <c r="S8" s="256" t="str">
        <f>+FEV!U21</f>
        <v>N</v>
      </c>
      <c r="T8" s="256">
        <f>+FEV!V21</f>
        <v>0</v>
      </c>
      <c r="U8" s="256">
        <f>+FEV!W21</f>
        <v>0</v>
      </c>
      <c r="V8" s="256" t="str">
        <f>+FEV!X21</f>
        <v>N</v>
      </c>
      <c r="W8" s="256" t="str">
        <f>+FEV!Y21</f>
        <v>N</v>
      </c>
      <c r="X8" s="256">
        <f>+FEV!Z21</f>
        <v>0</v>
      </c>
      <c r="Y8" s="256" t="str">
        <f>+FEV!AA21</f>
        <v>DTS5S</v>
      </c>
      <c r="Z8" s="256" t="str">
        <f>+FEV!AB21</f>
        <v>TR</v>
      </c>
      <c r="AA8" s="256" t="str">
        <f>+FEV!AC21</f>
        <v>TR</v>
      </c>
      <c r="AB8" s="256">
        <f>+FEV!AD21</f>
        <v>0</v>
      </c>
      <c r="AC8" s="256">
        <f>+FEV!AE21</f>
        <v>0</v>
      </c>
      <c r="AD8" s="256">
        <f>+FEV!AF21</f>
        <v>0</v>
      </c>
      <c r="AE8" s="256">
        <f>+FEV!AG21</f>
        <v>0</v>
      </c>
      <c r="AF8" s="256">
        <f>+FEV!AH21</f>
        <v>0</v>
      </c>
      <c r="AG8" s="242">
        <f>+FEV!BE21</f>
        <v>5.166666666666667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+MAR!D21</f>
        <v>D</v>
      </c>
      <c r="C10" s="256" t="str">
        <f>+MAR!E21</f>
        <v>N</v>
      </c>
      <c r="D10" s="256">
        <f>+MAR!F21</f>
        <v>0</v>
      </c>
      <c r="E10" s="256">
        <f>+MAR!G21</f>
        <v>0</v>
      </c>
      <c r="F10" s="256" t="str">
        <f>+MAR!H21</f>
        <v>D</v>
      </c>
      <c r="G10" s="256" t="str">
        <f>+MAR!I21</f>
        <v>N</v>
      </c>
      <c r="H10" s="256">
        <f>+MAR!J21</f>
        <v>0</v>
      </c>
      <c r="I10" s="256">
        <f>+MAR!K21</f>
        <v>0</v>
      </c>
      <c r="J10" s="256" t="str">
        <f>+MAR!L21</f>
        <v>D</v>
      </c>
      <c r="K10" s="256" t="str">
        <f>+MAR!M21</f>
        <v>N</v>
      </c>
      <c r="L10" s="256">
        <f>+MAR!N21</f>
        <v>0</v>
      </c>
      <c r="M10" s="256">
        <f>+MAR!O21</f>
        <v>0</v>
      </c>
      <c r="N10" s="256" t="str">
        <f>+MAR!P21</f>
        <v>D</v>
      </c>
      <c r="O10" s="256" t="str">
        <f>+MAR!Q21</f>
        <v>D</v>
      </c>
      <c r="P10" s="256">
        <f>+MAR!R21</f>
        <v>0</v>
      </c>
      <c r="Q10" s="256">
        <f>+MAR!S21</f>
        <v>0</v>
      </c>
      <c r="R10" s="256" t="str">
        <f>+MAR!T21</f>
        <v>D</v>
      </c>
      <c r="S10" s="256" t="str">
        <f>+MAR!U21</f>
        <v>N</v>
      </c>
      <c r="T10" s="256">
        <f>+MAR!V21</f>
        <v>0</v>
      </c>
      <c r="U10" s="256">
        <f>+MAR!W21</f>
        <v>0</v>
      </c>
      <c r="V10" s="256" t="str">
        <f>+MAR!X21</f>
        <v>N</v>
      </c>
      <c r="W10" s="256" t="str">
        <f>+MAR!Y21</f>
        <v>N</v>
      </c>
      <c r="X10" s="256">
        <f>+MAR!Z21</f>
        <v>0</v>
      </c>
      <c r="Y10" s="256" t="str">
        <f>+MAR!AA21</f>
        <v>DTS5S</v>
      </c>
      <c r="Z10" s="256" t="str">
        <f>+MAR!AB21</f>
        <v>D</v>
      </c>
      <c r="AA10" s="256" t="str">
        <f>+MAR!AC21</f>
        <v>N</v>
      </c>
      <c r="AB10" s="256">
        <f>+MAR!AD21</f>
        <v>0</v>
      </c>
      <c r="AC10" s="256">
        <f>+MAR!AE21</f>
        <v>0</v>
      </c>
      <c r="AD10" s="256" t="str">
        <f>+MAR!AF21</f>
        <v>D</v>
      </c>
      <c r="AE10" s="256" t="str">
        <f>+MAR!AG21</f>
        <v>N</v>
      </c>
      <c r="AF10" s="256">
        <f>+MAR!AH21</f>
        <v>0</v>
      </c>
      <c r="AG10" s="242">
        <f>+MAR!BE21</f>
        <v>8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+ABR!D21</f>
        <v>0</v>
      </c>
      <c r="C12" s="247" t="str">
        <f>+ABR!E21</f>
        <v>FE</v>
      </c>
      <c r="D12" s="247" t="str">
        <f>+ABR!F21</f>
        <v>FE</v>
      </c>
      <c r="E12" s="247" t="str">
        <f>+ABR!G21</f>
        <v>FES</v>
      </c>
      <c r="F12" s="247" t="str">
        <f>+ABR!H21</f>
        <v>FED</v>
      </c>
      <c r="G12" s="247" t="str">
        <f>+ABR!I21</f>
        <v>FE</v>
      </c>
      <c r="H12" s="247" t="str">
        <f>+ABR!J21</f>
        <v>FE</v>
      </c>
      <c r="I12" s="247" t="str">
        <f>+ABR!K21</f>
        <v>FE</v>
      </c>
      <c r="J12" s="247" t="str">
        <f>+ABR!L21</f>
        <v>DTS5S</v>
      </c>
      <c r="K12" s="247" t="str">
        <f>+ABR!M21</f>
        <v>D</v>
      </c>
      <c r="L12" s="247" t="str">
        <f>+ABR!N21</f>
        <v>D</v>
      </c>
      <c r="M12" s="247">
        <f>+ABR!O21</f>
        <v>0</v>
      </c>
      <c r="N12" s="247">
        <f>+ABR!P21</f>
        <v>0</v>
      </c>
      <c r="O12" s="247" t="str">
        <f>+ABR!Q21</f>
        <v>D</v>
      </c>
      <c r="P12" s="247" t="str">
        <f>+ABR!R21</f>
        <v>N</v>
      </c>
      <c r="Q12" s="247">
        <f>+ABR!S21</f>
        <v>0</v>
      </c>
      <c r="R12" s="247">
        <f>+ABR!T21</f>
        <v>0</v>
      </c>
      <c r="S12" s="247" t="str">
        <f>+ABR!U21</f>
        <v>N</v>
      </c>
      <c r="T12" s="247" t="str">
        <f>+ABR!V21</f>
        <v>N</v>
      </c>
      <c r="U12" s="247" t="str">
        <f>+ABR!W21</f>
        <v>NTS5S</v>
      </c>
      <c r="V12" s="247">
        <f>+ABR!X21</f>
        <v>0</v>
      </c>
      <c r="W12" s="247" t="str">
        <f>+ABR!Y21</f>
        <v>D</v>
      </c>
      <c r="X12" s="247" t="str">
        <f>+ABR!Z21</f>
        <v>N</v>
      </c>
      <c r="Y12" s="247">
        <f>+ABR!AA21</f>
        <v>0</v>
      </c>
      <c r="Z12" s="247">
        <f>+ABR!AB21</f>
        <v>0</v>
      </c>
      <c r="AA12" s="247" t="str">
        <f>+ABR!AC21</f>
        <v>D</v>
      </c>
      <c r="AB12" s="247" t="str">
        <f>+ABR!AD21</f>
        <v>N</v>
      </c>
      <c r="AC12" s="247">
        <f>+ABR!AE21</f>
        <v>0</v>
      </c>
      <c r="AD12" s="247">
        <f>+ABR!AF21</f>
        <v>0</v>
      </c>
      <c r="AE12" s="247" t="str">
        <f>+ABR!AG21</f>
        <v>D</v>
      </c>
      <c r="AF12" s="247">
        <f>+ABR!AH21</f>
        <v>0</v>
      </c>
      <c r="AG12" s="242">
        <f>+ABR!BE21</f>
        <v>7.166666666666667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27.833333333333336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-0.83333333333333215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5</v>
      </c>
      <c r="M20" s="1596"/>
      <c r="Q20" s="1597" t="s">
        <v>58</v>
      </c>
      <c r="R20" s="1598"/>
      <c r="S20" s="1598"/>
      <c r="T20" s="1599"/>
      <c r="U20" s="1600">
        <f>+ABR!CB21</f>
        <v>3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2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7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18" customHeight="1" x14ac:dyDescent="0.25"/>
    <row r="27" spans="1:33" ht="44.4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32.1" customHeight="1" x14ac:dyDescent="0.25">
      <c r="A28" s="1583">
        <v>2024</v>
      </c>
      <c r="B28" s="1590" t="s">
        <v>263</v>
      </c>
      <c r="C28" s="1591"/>
      <c r="D28" s="1592"/>
      <c r="E28" s="1629" t="s">
        <v>159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28.166666666666668</v>
      </c>
    </row>
    <row r="29" spans="1:33" ht="18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1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33" ht="21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21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1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1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168/24-"12:00"</f>
        <v>6.5</v>
      </c>
    </row>
    <row r="35" spans="1:33" ht="21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1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184/24-"24:00"</f>
        <v>6.666666666666667</v>
      </c>
    </row>
    <row r="37" spans="1:33" ht="21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1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1.9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1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1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1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4.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4.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4.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4.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4.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8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329" priority="1" operator="equal">
      <formula>"FOTS"</formula>
    </cfRule>
    <cfRule type="cellIs" dxfId="1328" priority="2" operator="equal">
      <formula>"FO"</formula>
    </cfRule>
    <cfRule type="cellIs" dxfId="1327" priority="3" operator="equal">
      <formula>"F"</formula>
    </cfRule>
    <cfRule type="cellIs" dxfId="1326" priority="4" operator="equal">
      <formula>"NTSDS"</formula>
    </cfRule>
    <cfRule type="cellIs" dxfId="1325" priority="5" operator="equal">
      <formula>"DTSDS"</formula>
    </cfRule>
    <cfRule type="cellIs" dxfId="1324" priority="6" operator="equal">
      <formula>"NTS5S"</formula>
    </cfRule>
    <cfRule type="cellIs" dxfId="1323" priority="7" operator="equal">
      <formula>"DTS5S"</formula>
    </cfRule>
    <cfRule type="cellIs" dxfId="1322" priority="8" operator="equal">
      <formula>"NTS"</formula>
    </cfRule>
    <cfRule type="cellIs" dxfId="1321" priority="9" operator="equal">
      <formula>"DTS"</formula>
    </cfRule>
    <cfRule type="cellIs" dxfId="1320" priority="10" operator="equal">
      <formula>"FEF"</formula>
    </cfRule>
    <cfRule type="cellIs" dxfId="1319" priority="11" operator="equal">
      <formula>"FED"</formula>
    </cfRule>
    <cfRule type="cellIs" dxfId="1318" priority="12" operator="equal">
      <formula>"FES"</formula>
    </cfRule>
    <cfRule type="cellIs" dxfId="1317" priority="13" operator="equal">
      <formula>"FE"</formula>
    </cfRule>
    <cfRule type="cellIs" dxfId="1316" priority="14" operator="equal">
      <formula>"DS"</formula>
    </cfRule>
  </conditionalFormatting>
  <conditionalFormatting sqref="B30:AF41">
    <cfRule type="cellIs" dxfId="1315" priority="29" operator="equal">
      <formula>"FOTS"</formula>
    </cfRule>
    <cfRule type="cellIs" dxfId="1314" priority="30" operator="equal">
      <formula>"FO"</formula>
    </cfRule>
    <cfRule type="cellIs" dxfId="1313" priority="31" operator="equal">
      <formula>"F"</formula>
    </cfRule>
    <cfRule type="cellIs" dxfId="1312" priority="32" operator="equal">
      <formula>"NTSDS"</formula>
    </cfRule>
    <cfRule type="cellIs" dxfId="1311" priority="33" operator="equal">
      <formula>"DTSDS"</formula>
    </cfRule>
    <cfRule type="cellIs" dxfId="1310" priority="34" operator="equal">
      <formula>"NTS5S"</formula>
    </cfRule>
    <cfRule type="cellIs" dxfId="1309" priority="35" operator="equal">
      <formula>"DTS5S"</formula>
    </cfRule>
    <cfRule type="cellIs" dxfId="1308" priority="36" operator="equal">
      <formula>"NTS"</formula>
    </cfRule>
    <cfRule type="cellIs" dxfId="1307" priority="37" operator="equal">
      <formula>"DTS"</formula>
    </cfRule>
    <cfRule type="cellIs" dxfId="1306" priority="38" operator="equal">
      <formula>"FEF"</formula>
    </cfRule>
    <cfRule type="cellIs" dxfId="1305" priority="39" operator="equal">
      <formula>"FED"</formula>
    </cfRule>
    <cfRule type="cellIs" dxfId="1304" priority="40" operator="equal">
      <formula>"FES"</formula>
    </cfRule>
    <cfRule type="cellIs" dxfId="1303" priority="41" operator="equal">
      <formula>"FE"</formula>
    </cfRule>
    <cfRule type="cellIs" dxfId="130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A35A0-FEA6-4756-A8AE-629B943B694B}">
  <dimension ref="A1:BD50"/>
  <sheetViews>
    <sheetView showZeros="0" topLeftCell="A20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8" width="8.7109375" hidden="1" customWidth="1"/>
    <col min="39" max="39" width="7.140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81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+JAN!D22</f>
        <v>D</v>
      </c>
      <c r="C6" s="256" t="str">
        <f>+JAN!E22</f>
        <v>D</v>
      </c>
      <c r="D6" s="256" t="str">
        <f>+JAN!F22</f>
        <v>DT</v>
      </c>
      <c r="E6" s="256" t="str">
        <f>+JAN!G22</f>
        <v>D</v>
      </c>
      <c r="F6" s="256" t="str">
        <f>+JAN!H22</f>
        <v>N</v>
      </c>
      <c r="G6" s="256">
        <f>+JAN!I22</f>
        <v>0</v>
      </c>
      <c r="H6" s="256">
        <f>+JAN!J22</f>
        <v>0</v>
      </c>
      <c r="I6" s="256" t="str">
        <f>+JAN!K22</f>
        <v>NT</v>
      </c>
      <c r="J6" s="256" t="str">
        <f>+JAN!L22</f>
        <v>N</v>
      </c>
      <c r="K6" s="256">
        <f>+JAN!M22</f>
        <v>0</v>
      </c>
      <c r="L6" s="256">
        <f>+JAN!N22</f>
        <v>0</v>
      </c>
      <c r="M6" s="256" t="str">
        <f>+JAN!O22</f>
        <v>N</v>
      </c>
      <c r="N6" s="256" t="str">
        <f>+JAN!P22</f>
        <v>N</v>
      </c>
      <c r="O6" s="256">
        <f>+JAN!Q22</f>
        <v>0</v>
      </c>
      <c r="P6" s="256">
        <f>+JAN!R22</f>
        <v>0</v>
      </c>
      <c r="Q6" s="256" t="str">
        <f>+JAN!S22</f>
        <v>T</v>
      </c>
      <c r="R6" s="256" t="str">
        <f>+JAN!T22</f>
        <v>T</v>
      </c>
      <c r="S6" s="256">
        <f>+JAN!U22</f>
        <v>0</v>
      </c>
      <c r="T6" s="256">
        <f>+JAN!V22</f>
        <v>0</v>
      </c>
      <c r="U6" s="256" t="str">
        <f>+JAN!W22</f>
        <v>N</v>
      </c>
      <c r="V6" s="256" t="str">
        <f>+JAN!X22</f>
        <v>N</v>
      </c>
      <c r="W6" s="256">
        <f>+JAN!Y22</f>
        <v>0</v>
      </c>
      <c r="X6" s="256">
        <f>+JAN!Z22</f>
        <v>0</v>
      </c>
      <c r="Y6" s="256" t="str">
        <f>+JAN!AA22</f>
        <v>N</v>
      </c>
      <c r="Z6" s="256" t="str">
        <f>+JAN!AB22</f>
        <v>N</v>
      </c>
      <c r="AA6" s="256" t="str">
        <f>+JAN!AC22</f>
        <v>NT</v>
      </c>
      <c r="AB6" s="256">
        <f>+JAN!AD22</f>
        <v>0</v>
      </c>
      <c r="AC6" s="256" t="str">
        <f>+JAN!AE22</f>
        <v>D</v>
      </c>
      <c r="AD6" s="256" t="str">
        <f>+JAN!AF22</f>
        <v>N</v>
      </c>
      <c r="AE6" s="256" t="str">
        <f>+JAN!AG22</f>
        <v>NTS5S</v>
      </c>
      <c r="AF6" s="256">
        <f>+JAN!AH22</f>
        <v>0</v>
      </c>
      <c r="AG6" s="242">
        <f>+JAN!BE22</f>
        <v>8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+FEV!D22</f>
        <v>D</v>
      </c>
      <c r="C8" s="256" t="str">
        <f>+FEV!E22</f>
        <v>N</v>
      </c>
      <c r="D8" s="256">
        <f>+FEV!F22</f>
        <v>0</v>
      </c>
      <c r="E8" s="256">
        <f>+FEV!G22</f>
        <v>0</v>
      </c>
      <c r="F8" s="256" t="str">
        <f>+FEV!H22</f>
        <v>NT</v>
      </c>
      <c r="G8" s="256" t="str">
        <f>+FEV!I22</f>
        <v>N</v>
      </c>
      <c r="H8" s="256">
        <f>+FEV!J22</f>
        <v>0</v>
      </c>
      <c r="I8" s="256">
        <f>+FEV!K22</f>
        <v>0</v>
      </c>
      <c r="J8" s="256" t="str">
        <f>+FEV!L22</f>
        <v>D</v>
      </c>
      <c r="K8" s="256" t="str">
        <f>+FEV!M22</f>
        <v>DT</v>
      </c>
      <c r="L8" s="256" t="str">
        <f>+FEV!N22</f>
        <v>L</v>
      </c>
      <c r="M8" s="256" t="str">
        <f>+FEV!O22</f>
        <v>L</v>
      </c>
      <c r="N8" s="256" t="str">
        <f>+FEV!P22</f>
        <v>L</v>
      </c>
      <c r="O8" s="256" t="str">
        <f>+FEV!Q22</f>
        <v>L</v>
      </c>
      <c r="P8" s="256">
        <f>+FEV!R22</f>
        <v>0</v>
      </c>
      <c r="Q8" s="256">
        <f>+FEV!S22</f>
        <v>0</v>
      </c>
      <c r="R8" s="256" t="str">
        <f>+FEV!T22</f>
        <v>L</v>
      </c>
      <c r="S8" s="256" t="str">
        <f>+FEV!U22</f>
        <v>L</v>
      </c>
      <c r="T8" s="256" t="str">
        <f>+FEV!V22</f>
        <v>L</v>
      </c>
      <c r="U8" s="256" t="str">
        <f>+FEV!W22</f>
        <v>L</v>
      </c>
      <c r="V8" s="256" t="str">
        <f>+FEV!X22</f>
        <v>L</v>
      </c>
      <c r="W8" s="256">
        <f>+FEV!Y22</f>
        <v>0</v>
      </c>
      <c r="X8" s="256">
        <f>+FEV!Z22</f>
        <v>0</v>
      </c>
      <c r="Y8" s="256" t="str">
        <f>+FEV!AA22</f>
        <v>L</v>
      </c>
      <c r="Z8" s="256" t="str">
        <f>+FEV!AB22</f>
        <v>L</v>
      </c>
      <c r="AA8" s="256" t="str">
        <f>+FEV!AC22</f>
        <v>L</v>
      </c>
      <c r="AB8" s="256" t="str">
        <f>+FEV!AD22</f>
        <v>L</v>
      </c>
      <c r="AC8" s="256" t="str">
        <f>+FEV!AE22</f>
        <v>L</v>
      </c>
      <c r="AD8" s="256">
        <f>+FEV!AF22</f>
        <v>0</v>
      </c>
      <c r="AE8" s="256">
        <f>+FEV!AG22</f>
        <v>0</v>
      </c>
      <c r="AF8" s="256">
        <f>+FEV!AH22</f>
        <v>0</v>
      </c>
      <c r="AG8" s="242">
        <f>+FEV!BE22</f>
        <v>7.666666666666667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+MAR!D22</f>
        <v>0</v>
      </c>
      <c r="C10" s="256">
        <f>+MAR!E22</f>
        <v>0</v>
      </c>
      <c r="D10" s="256" t="str">
        <f>+MAR!F22</f>
        <v>L</v>
      </c>
      <c r="E10" s="256" t="str">
        <f>+MAR!G22</f>
        <v>L</v>
      </c>
      <c r="F10" s="256" t="str">
        <f>+MAR!H22</f>
        <v>L</v>
      </c>
      <c r="G10" s="256" t="str">
        <f>+MAR!I22</f>
        <v>L</v>
      </c>
      <c r="H10" s="256" t="str">
        <f>+MAR!J22</f>
        <v>L</v>
      </c>
      <c r="I10" s="256">
        <f>+MAR!K22</f>
        <v>0</v>
      </c>
      <c r="J10" s="256">
        <f>+MAR!L22</f>
        <v>0</v>
      </c>
      <c r="K10" s="256" t="str">
        <f>+MAR!M22</f>
        <v>L</v>
      </c>
      <c r="L10" s="256" t="str">
        <f>+MAR!N22</f>
        <v>L</v>
      </c>
      <c r="M10" s="256" t="str">
        <f>+MAR!O22</f>
        <v>L</v>
      </c>
      <c r="N10" s="256" t="str">
        <f>+MAR!P22</f>
        <v>L</v>
      </c>
      <c r="O10" s="256" t="str">
        <f>+MAR!Q22</f>
        <v>L</v>
      </c>
      <c r="P10" s="256">
        <f>+MAR!R22</f>
        <v>0</v>
      </c>
      <c r="Q10" s="256">
        <f>+MAR!S22</f>
        <v>0</v>
      </c>
      <c r="R10" s="256" t="str">
        <f>+MAR!T22</f>
        <v>FE</v>
      </c>
      <c r="S10" s="256" t="str">
        <f>+MAR!U22</f>
        <v>FE</v>
      </c>
      <c r="T10" s="256" t="str">
        <f>+MAR!V22</f>
        <v>FES</v>
      </c>
      <c r="U10" s="256" t="str">
        <f>+MAR!W22</f>
        <v>FED</v>
      </c>
      <c r="V10" s="256" t="str">
        <f>+MAR!X22</f>
        <v>FE</v>
      </c>
      <c r="W10" s="256" t="str">
        <f>+MAR!Y22</f>
        <v>FE</v>
      </c>
      <c r="X10" s="256" t="str">
        <f>+MAR!Z22</f>
        <v>FE</v>
      </c>
      <c r="Y10" s="256" t="str">
        <f>+MAR!AA22</f>
        <v>FE</v>
      </c>
      <c r="Z10" s="256" t="str">
        <f>+MAR!AB22</f>
        <v>FE</v>
      </c>
      <c r="AA10" s="256" t="str">
        <f>+MAR!AC22</f>
        <v>FE</v>
      </c>
      <c r="AB10" s="256" t="str">
        <f>+MAR!AD22</f>
        <v>FES</v>
      </c>
      <c r="AC10" s="256" t="str">
        <f>+MAR!AE22</f>
        <v>FED</v>
      </c>
      <c r="AD10" s="256" t="str">
        <f>+MAR!AF22</f>
        <v>FE</v>
      </c>
      <c r="AE10" s="256" t="str">
        <f>+MAR!AG22</f>
        <v>FE</v>
      </c>
      <c r="AF10" s="256" t="str">
        <f>+MAR!AH22</f>
        <v>FE</v>
      </c>
      <c r="AG10" s="242">
        <f>+MAR!BE22</f>
        <v>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+ABR!D22</f>
        <v>0</v>
      </c>
      <c r="C12" s="247" t="str">
        <f>+ABR!E22</f>
        <v>NT</v>
      </c>
      <c r="D12" s="247" t="str">
        <f>+ABR!F22</f>
        <v>N</v>
      </c>
      <c r="E12" s="247">
        <f>+ABR!G22</f>
        <v>0</v>
      </c>
      <c r="F12" s="247">
        <f>+ABR!H22</f>
        <v>0</v>
      </c>
      <c r="G12" s="247">
        <f>+ABR!I22</f>
        <v>0</v>
      </c>
      <c r="H12" s="247" t="str">
        <f>+ABR!J22</f>
        <v>D</v>
      </c>
      <c r="I12" s="247" t="str">
        <f>+ABR!K22</f>
        <v>D</v>
      </c>
      <c r="J12" s="247">
        <f>+ABR!L22</f>
        <v>0</v>
      </c>
      <c r="K12" s="247" t="str">
        <f>+ABR!M22</f>
        <v>D</v>
      </c>
      <c r="L12" s="247" t="str">
        <f>+ABR!N22</f>
        <v>D</v>
      </c>
      <c r="M12" s="247">
        <f>+ABR!O22</f>
        <v>0</v>
      </c>
      <c r="N12" s="247">
        <f>+ABR!P22</f>
        <v>0</v>
      </c>
      <c r="O12" s="247" t="str">
        <f>+ABR!Q22</f>
        <v>N</v>
      </c>
      <c r="P12" s="247" t="str">
        <f>+ABR!R22</f>
        <v>N</v>
      </c>
      <c r="Q12" s="247">
        <f>+ABR!S22</f>
        <v>0</v>
      </c>
      <c r="R12" s="247">
        <f>+ABR!T22</f>
        <v>0</v>
      </c>
      <c r="S12" s="247">
        <f>+ABR!U22</f>
        <v>0</v>
      </c>
      <c r="T12" s="247">
        <f>+ABR!V22</f>
        <v>0</v>
      </c>
      <c r="U12" s="247" t="str">
        <f>+ABR!W22</f>
        <v>D</v>
      </c>
      <c r="V12" s="247" t="str">
        <f>+ABR!X22</f>
        <v>D</v>
      </c>
      <c r="W12" s="247" t="str">
        <f>+ABR!Y22</f>
        <v>D</v>
      </c>
      <c r="X12" s="247">
        <f>+ABR!Z22</f>
        <v>0</v>
      </c>
      <c r="Y12" s="247" t="str">
        <f>+ABR!AA22</f>
        <v>D</v>
      </c>
      <c r="Z12" s="247" t="str">
        <f>+ABR!AB22</f>
        <v>D</v>
      </c>
      <c r="AA12" s="247">
        <f>+ABR!AC22</f>
        <v>0</v>
      </c>
      <c r="AB12" s="247">
        <f>+ABR!AD22</f>
        <v>0</v>
      </c>
      <c r="AC12" s="247">
        <f>+ABR!AE22</f>
        <v>0</v>
      </c>
      <c r="AD12" s="247">
        <f>+ABR!AF22</f>
        <v>0</v>
      </c>
      <c r="AE12" s="247">
        <f>+ABR!AG22</f>
        <v>0</v>
      </c>
      <c r="AF12" s="247">
        <f>+ABR!AH22</f>
        <v>0</v>
      </c>
      <c r="AG12" s="242">
        <f>+ABR!BE22</f>
        <v>6.5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29.166666666666668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0.5</v>
      </c>
    </row>
    <row r="20" spans="1:56" s="52" customFormat="1" ht="15.95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0</v>
      </c>
      <c r="E20" s="1596"/>
      <c r="I20" s="1595" t="s">
        <v>268</v>
      </c>
      <c r="J20" s="1595"/>
      <c r="K20" s="1595"/>
      <c r="L20" s="1596">
        <f>COUNTIF($B$4:$AF$15,"=FE")</f>
        <v>11</v>
      </c>
      <c r="M20" s="1596"/>
      <c r="Q20" s="1597" t="s">
        <v>58</v>
      </c>
      <c r="R20" s="1598"/>
      <c r="S20" s="1598"/>
      <c r="T20" s="1599"/>
      <c r="U20" s="1600">
        <f>+ABR!CB22</f>
        <v>0</v>
      </c>
      <c r="V20" s="1601"/>
      <c r="AG20" s="243"/>
    </row>
    <row r="21" spans="1:56" s="52" customFormat="1" ht="15.95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1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5.95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24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0.5</v>
      </c>
      <c r="V22" s="1621"/>
      <c r="W22" s="1624" t="s">
        <v>273</v>
      </c>
      <c r="X22" s="1625"/>
      <c r="Y22" s="1626">
        <f>IF(U22&gt;0,(IF(U22&lt;(12/24),1/24,(INT(U22/(12/24)))/24)),0)</f>
        <v>4.1666666666666664E-2</v>
      </c>
      <c r="Z22" s="1627"/>
      <c r="AA22" s="1610">
        <f>((Y22*24)*1.25*U24)</f>
        <v>0</v>
      </c>
      <c r="AB22" s="1611"/>
      <c r="AG22" s="243"/>
    </row>
    <row r="23" spans="1:56" s="52" customFormat="1" ht="15.95" customHeight="1" x14ac:dyDescent="0.15">
      <c r="A23" s="1595" t="s">
        <v>274</v>
      </c>
      <c r="B23" s="1595"/>
      <c r="C23" s="1595"/>
      <c r="D23" s="1607">
        <f>+D20+D21+D22</f>
        <v>1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0.45833333333333331</v>
      </c>
      <c r="Z23" s="1627"/>
      <c r="AA23" s="1610">
        <f>+((Y23*24)*1.375*U24)</f>
        <v>0</v>
      </c>
      <c r="AB23" s="1611"/>
      <c r="AG23" s="243"/>
    </row>
    <row r="24" spans="1:56" s="52" customFormat="1" ht="15.95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43.5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4.1" customHeight="1" x14ac:dyDescent="0.25"/>
    <row r="27" spans="1:56" ht="3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1" customHeight="1" x14ac:dyDescent="0.25">
      <c r="A28" s="1583">
        <v>2024</v>
      </c>
      <c r="B28" s="1590" t="s">
        <v>263</v>
      </c>
      <c r="C28" s="1591"/>
      <c r="D28" s="1592"/>
      <c r="E28" s="1629" t="s">
        <v>81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36.666666666666671</v>
      </c>
    </row>
    <row r="29" spans="1:56" ht="2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2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2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2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>
        <f>168/24</f>
        <v>7</v>
      </c>
    </row>
    <row r="39" spans="1:33" ht="21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2.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2.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4" spans="1:33" ht="22.5" customHeight="1" x14ac:dyDescent="0.25"/>
    <row r="45" spans="1:33" ht="20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>
        <f>JAN!CB22</f>
        <v>0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4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4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2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50:BD50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301" priority="1" operator="equal">
      <formula>"FOTS"</formula>
    </cfRule>
    <cfRule type="cellIs" dxfId="1300" priority="2" operator="equal">
      <formula>"FO"</formula>
    </cfRule>
    <cfRule type="cellIs" dxfId="1299" priority="3" operator="equal">
      <formula>"F"</formula>
    </cfRule>
    <cfRule type="cellIs" dxfId="1298" priority="4" operator="equal">
      <formula>"NTSDS"</formula>
    </cfRule>
    <cfRule type="cellIs" dxfId="1297" priority="5" operator="equal">
      <formula>"DTSDS"</formula>
    </cfRule>
    <cfRule type="cellIs" dxfId="1296" priority="6" operator="equal">
      <formula>"NTS5S"</formula>
    </cfRule>
    <cfRule type="cellIs" dxfId="1295" priority="7" operator="equal">
      <formula>"DTS5S"</formula>
    </cfRule>
    <cfRule type="cellIs" dxfId="1294" priority="8" operator="equal">
      <formula>"NTS"</formula>
    </cfRule>
    <cfRule type="cellIs" dxfId="1293" priority="9" operator="equal">
      <formula>"DTS"</formula>
    </cfRule>
    <cfRule type="cellIs" dxfId="1292" priority="10" operator="equal">
      <formula>"FEF"</formula>
    </cfRule>
    <cfRule type="cellIs" dxfId="1291" priority="11" operator="equal">
      <formula>"FED"</formula>
    </cfRule>
    <cfRule type="cellIs" dxfId="1290" priority="12" operator="equal">
      <formula>"FES"</formula>
    </cfRule>
    <cfRule type="cellIs" dxfId="1289" priority="13" operator="equal">
      <formula>"FE"</formula>
    </cfRule>
    <cfRule type="cellIs" dxfId="1288" priority="14" operator="equal">
      <formula>"DS"</formula>
    </cfRule>
  </conditionalFormatting>
  <conditionalFormatting sqref="B30:AF41">
    <cfRule type="cellIs" dxfId="1287" priority="29" operator="equal">
      <formula>"FOTS"</formula>
    </cfRule>
    <cfRule type="cellIs" dxfId="1286" priority="30" operator="equal">
      <formula>"FO"</formula>
    </cfRule>
    <cfRule type="cellIs" dxfId="1285" priority="31" operator="equal">
      <formula>"F"</formula>
    </cfRule>
    <cfRule type="cellIs" dxfId="1284" priority="32" operator="equal">
      <formula>"NTSDS"</formula>
    </cfRule>
    <cfRule type="cellIs" dxfId="1283" priority="33" operator="equal">
      <formula>"DTSDS"</formula>
    </cfRule>
    <cfRule type="cellIs" dxfId="1282" priority="34" operator="equal">
      <formula>"NTS5S"</formula>
    </cfRule>
    <cfRule type="cellIs" dxfId="1281" priority="35" operator="equal">
      <formula>"DTS5S"</formula>
    </cfRule>
    <cfRule type="cellIs" dxfId="1280" priority="36" operator="equal">
      <formula>"NTS"</formula>
    </cfRule>
    <cfRule type="cellIs" dxfId="1279" priority="37" operator="equal">
      <formula>"DTS"</formula>
    </cfRule>
    <cfRule type="cellIs" dxfId="1278" priority="38" operator="equal">
      <formula>"FEF"</formula>
    </cfRule>
    <cfRule type="cellIs" dxfId="1277" priority="39" operator="equal">
      <formula>"FED"</formula>
    </cfRule>
    <cfRule type="cellIs" dxfId="1276" priority="40" operator="equal">
      <formula>"FES"</formula>
    </cfRule>
    <cfRule type="cellIs" dxfId="1275" priority="41" operator="equal">
      <formula>"FE"</formula>
    </cfRule>
    <cfRule type="cellIs" dxfId="127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C06D-6842-4FAA-8DA0-2CF0DB6123F3}">
  <dimension ref="A1:BD50"/>
  <sheetViews>
    <sheetView showZeros="0" topLeftCell="A5" workbookViewId="0">
      <selection activeCell="A5" sqref="A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140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106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+JAN!D23</f>
        <v>N</v>
      </c>
      <c r="C6" s="256" t="str">
        <f>+JAN!E23</f>
        <v>N</v>
      </c>
      <c r="D6" s="256">
        <f>+JAN!F23</f>
        <v>0</v>
      </c>
      <c r="E6" s="256" t="str">
        <f>+JAN!G23</f>
        <v>B</v>
      </c>
      <c r="F6" s="256" t="str">
        <f>+JAN!H23</f>
        <v>N</v>
      </c>
      <c r="G6" s="256">
        <f>+JAN!I23</f>
        <v>0</v>
      </c>
      <c r="H6" s="256" t="str">
        <f>+JAN!J23</f>
        <v>D</v>
      </c>
      <c r="I6" s="256" t="str">
        <f>+JAN!K23</f>
        <v>N</v>
      </c>
      <c r="J6" s="256">
        <f>+JAN!L23</f>
        <v>0</v>
      </c>
      <c r="K6" s="256">
        <f>+JAN!M23</f>
        <v>0</v>
      </c>
      <c r="L6" s="256" t="str">
        <f>+JAN!N23</f>
        <v>D</v>
      </c>
      <c r="M6" s="256" t="str">
        <f>+JAN!O23</f>
        <v>D</v>
      </c>
      <c r="N6" s="256">
        <f>+JAN!P23</f>
        <v>0</v>
      </c>
      <c r="O6" s="256">
        <f>+JAN!Q23</f>
        <v>0</v>
      </c>
      <c r="P6" s="256" t="str">
        <f>+JAN!R23</f>
        <v>NT</v>
      </c>
      <c r="Q6" s="256" t="str">
        <f>+JAN!S23</f>
        <v>N</v>
      </c>
      <c r="R6" s="256">
        <f>+JAN!T23</f>
        <v>0</v>
      </c>
      <c r="S6" s="256">
        <f>+JAN!U23</f>
        <v>0</v>
      </c>
      <c r="T6" s="256" t="str">
        <f>+JAN!V23</f>
        <v>D</v>
      </c>
      <c r="U6" s="256" t="str">
        <f>+JAN!W23</f>
        <v>N</v>
      </c>
      <c r="V6" s="256">
        <f>+JAN!X23</f>
        <v>0</v>
      </c>
      <c r="W6" s="256">
        <f>+JAN!Y23</f>
        <v>0</v>
      </c>
      <c r="X6" s="256" t="str">
        <f>+JAN!Z23</f>
        <v>D</v>
      </c>
      <c r="Y6" s="256" t="str">
        <f>+JAN!AA23</f>
        <v>D</v>
      </c>
      <c r="Z6" s="256">
        <f>+JAN!AB23</f>
        <v>0</v>
      </c>
      <c r="AA6" s="256" t="str">
        <f>+JAN!AC23</f>
        <v>DTSDS</v>
      </c>
      <c r="AB6" s="256" t="str">
        <f>+JAN!AD23</f>
        <v>D</v>
      </c>
      <c r="AC6" s="256" t="str">
        <f>+JAN!AE23</f>
        <v>N</v>
      </c>
      <c r="AD6" s="256">
        <f>+JAN!AF23</f>
        <v>0</v>
      </c>
      <c r="AE6" s="256">
        <f>+JAN!AG23</f>
        <v>0</v>
      </c>
      <c r="AF6" s="256" t="str">
        <f>+JAN!AH23</f>
        <v>N</v>
      </c>
      <c r="AG6" s="242">
        <f>+JAN!BE23</f>
        <v>8.3333333333333339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+FEV!D23</f>
        <v>0</v>
      </c>
      <c r="C8" s="256" t="str">
        <f>+FEV!E23</f>
        <v>N</v>
      </c>
      <c r="D8" s="256">
        <f>+FEV!F23</f>
        <v>0</v>
      </c>
      <c r="E8" s="256">
        <f>+FEV!G23</f>
        <v>0</v>
      </c>
      <c r="F8" s="256" t="str">
        <f>+FEV!H23</f>
        <v>D</v>
      </c>
      <c r="G8" s="256" t="str">
        <f>+FEV!I23</f>
        <v>N</v>
      </c>
      <c r="H8" s="256" t="str">
        <f>+FEV!J23</f>
        <v>NTS</v>
      </c>
      <c r="I8" s="256">
        <f>+FEV!K23</f>
        <v>0</v>
      </c>
      <c r="J8" s="256" t="str">
        <f>+FEV!L23</f>
        <v>D</v>
      </c>
      <c r="K8" s="256" t="str">
        <f>+FEV!M23</f>
        <v>N</v>
      </c>
      <c r="L8" s="256">
        <f>+FEV!N23</f>
        <v>0</v>
      </c>
      <c r="M8" s="256">
        <f>+FEV!O23</f>
        <v>0</v>
      </c>
      <c r="N8" s="256" t="str">
        <f>+FEV!P23</f>
        <v>D</v>
      </c>
      <c r="O8" s="256" t="str">
        <f>+FEV!Q23</f>
        <v>D</v>
      </c>
      <c r="P8" s="256">
        <f>+FEV!R23</f>
        <v>0</v>
      </c>
      <c r="Q8" s="256">
        <f>+FEV!S23</f>
        <v>0</v>
      </c>
      <c r="R8" s="256" t="str">
        <f>+FEV!T23</f>
        <v>D</v>
      </c>
      <c r="S8" s="256" t="str">
        <f>+FEV!U23</f>
        <v>N</v>
      </c>
      <c r="T8" s="256">
        <f>+FEV!V23</f>
        <v>0</v>
      </c>
      <c r="U8" s="256">
        <f>+FEV!W23</f>
        <v>0</v>
      </c>
      <c r="V8" s="256" t="str">
        <f>+FEV!X23</f>
        <v>N</v>
      </c>
      <c r="W8" s="256" t="str">
        <f>+FEV!Y23</f>
        <v>N</v>
      </c>
      <c r="X8" s="256">
        <f>+FEV!Z23</f>
        <v>0</v>
      </c>
      <c r="Y8" s="256" t="str">
        <f>+FEV!AA23</f>
        <v>DTS5S</v>
      </c>
      <c r="Z8" s="256" t="str">
        <f>+FEV!AB23</f>
        <v>TR</v>
      </c>
      <c r="AA8" s="256" t="str">
        <f>+FEV!AC23</f>
        <v>TR</v>
      </c>
      <c r="AB8" s="256">
        <f>+FEV!AD23</f>
        <v>0</v>
      </c>
      <c r="AC8" s="256">
        <f>+FEV!AE23</f>
        <v>0</v>
      </c>
      <c r="AD8" s="256">
        <f>+FEV!AF23</f>
        <v>0</v>
      </c>
      <c r="AE8" s="256">
        <f>+FEV!AG23</f>
        <v>0</v>
      </c>
      <c r="AF8" s="256">
        <f>+FEV!AH23</f>
        <v>0</v>
      </c>
      <c r="AG8" s="242">
        <f>+FEV!BE23</f>
        <v>6.166666666666667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+MAR!D23</f>
        <v>0</v>
      </c>
      <c r="C10" s="256">
        <f>+MAR!E23</f>
        <v>0</v>
      </c>
      <c r="D10" s="256" t="str">
        <f>+MAR!F23</f>
        <v>D</v>
      </c>
      <c r="E10" s="256" t="str">
        <f>+MAR!G23</f>
        <v>N</v>
      </c>
      <c r="F10" s="256">
        <f>+MAR!H23</f>
        <v>0</v>
      </c>
      <c r="G10" s="256">
        <f>+MAR!I23</f>
        <v>0</v>
      </c>
      <c r="H10" s="256" t="str">
        <f>+MAR!J23</f>
        <v>N</v>
      </c>
      <c r="I10" s="256" t="str">
        <f>+MAR!K23</f>
        <v>F</v>
      </c>
      <c r="J10" s="256">
        <f>+MAR!L23</f>
        <v>0</v>
      </c>
      <c r="K10" s="256">
        <f>+MAR!M23</f>
        <v>0</v>
      </c>
      <c r="L10" s="256" t="str">
        <f>+MAR!N23</f>
        <v>NT</v>
      </c>
      <c r="M10" s="256" t="str">
        <f>+MAR!O23</f>
        <v>N</v>
      </c>
      <c r="N10" s="256">
        <f>+MAR!P23</f>
        <v>0</v>
      </c>
      <c r="O10" s="256">
        <f>+MAR!Q23</f>
        <v>0</v>
      </c>
      <c r="P10" s="256" t="str">
        <f>+MAR!R23</f>
        <v>D</v>
      </c>
      <c r="Q10" s="256" t="str">
        <f>+MAR!S23</f>
        <v>B</v>
      </c>
      <c r="R10" s="256" t="str">
        <f>+MAR!T23</f>
        <v>B</v>
      </c>
      <c r="S10" s="256" t="str">
        <f>+MAR!U23</f>
        <v>B</v>
      </c>
      <c r="T10" s="256" t="str">
        <f>+MAR!V23</f>
        <v>B</v>
      </c>
      <c r="U10" s="256" t="str">
        <f>+MAR!W23</f>
        <v>B</v>
      </c>
      <c r="V10" s="256" t="str">
        <f>+MAR!X23</f>
        <v>B</v>
      </c>
      <c r="W10" s="256">
        <f>+MAR!Y23</f>
        <v>0</v>
      </c>
      <c r="X10" s="256">
        <f>+MAR!Z23</f>
        <v>0</v>
      </c>
      <c r="Y10" s="256" t="str">
        <f>+MAR!AA23</f>
        <v>B</v>
      </c>
      <c r="Z10" s="256" t="str">
        <f>+MAR!AB23</f>
        <v>B</v>
      </c>
      <c r="AA10" s="256" t="str">
        <f>+MAR!AC23</f>
        <v>B</v>
      </c>
      <c r="AB10" s="256" t="str">
        <f>+MAR!AD23</f>
        <v>B</v>
      </c>
      <c r="AC10" s="256" t="str">
        <f>+MAR!AE23</f>
        <v>B</v>
      </c>
      <c r="AD10" s="256">
        <f>+MAR!AF23</f>
        <v>0</v>
      </c>
      <c r="AE10" s="256">
        <f>+MAR!AG23</f>
        <v>0</v>
      </c>
      <c r="AF10" s="256" t="str">
        <f>+MAR!AH23</f>
        <v>B</v>
      </c>
      <c r="AG10" s="242">
        <f>+MAR!BE23</f>
        <v>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+ABR!D23</f>
        <v>B</v>
      </c>
      <c r="C12" s="247" t="str">
        <f>+ABR!E23</f>
        <v>B</v>
      </c>
      <c r="D12" s="247" t="str">
        <f>+ABR!F23</f>
        <v>B</v>
      </c>
      <c r="E12" s="247" t="str">
        <f>+ABR!G23</f>
        <v>B</v>
      </c>
      <c r="F12" s="247">
        <f>+ABR!H23</f>
        <v>0</v>
      </c>
      <c r="G12" s="247">
        <f>+ABR!I23</f>
        <v>0</v>
      </c>
      <c r="H12" s="247" t="str">
        <f>+ABR!J23</f>
        <v>B</v>
      </c>
      <c r="I12" s="247" t="str">
        <f>+ABR!K23</f>
        <v>B</v>
      </c>
      <c r="J12" s="247" t="str">
        <f>+ABR!L23</f>
        <v>B</v>
      </c>
      <c r="K12" s="247" t="str">
        <f>+ABR!M23</f>
        <v>B</v>
      </c>
      <c r="L12" s="247" t="str">
        <f>+ABR!N23</f>
        <v>B</v>
      </c>
      <c r="M12" s="247">
        <f>+ABR!O23</f>
        <v>0</v>
      </c>
      <c r="N12" s="247">
        <f>+ABR!P23</f>
        <v>0</v>
      </c>
      <c r="O12" s="247" t="str">
        <f>+ABR!Q23</f>
        <v>B</v>
      </c>
      <c r="P12" s="247" t="str">
        <f>+ABR!R23</f>
        <v>B</v>
      </c>
      <c r="Q12" s="247" t="str">
        <f>+ABR!S23</f>
        <v>B</v>
      </c>
      <c r="R12" s="247" t="str">
        <f>+ABR!T23</f>
        <v>B</v>
      </c>
      <c r="S12" s="247" t="str">
        <f>+ABR!U23</f>
        <v>B</v>
      </c>
      <c r="T12" s="247">
        <f>+ABR!V23</f>
        <v>0</v>
      </c>
      <c r="U12" s="247">
        <f>+ABR!W23</f>
        <v>0</v>
      </c>
      <c r="V12" s="247" t="str">
        <f>+ABR!X23</f>
        <v>B</v>
      </c>
      <c r="W12" s="247" t="str">
        <f>+ABR!Y23</f>
        <v>B</v>
      </c>
      <c r="X12" s="247" t="str">
        <f>+ABR!Z23</f>
        <v>B</v>
      </c>
      <c r="Y12" s="247" t="str">
        <f>+ABR!AA23</f>
        <v>B</v>
      </c>
      <c r="Z12" s="247" t="str">
        <f>+ABR!AB23</f>
        <v>B</v>
      </c>
      <c r="AA12" s="247">
        <f>+ABR!AC23</f>
        <v>0</v>
      </c>
      <c r="AB12" s="247">
        <f>+ABR!AD23</f>
        <v>0</v>
      </c>
      <c r="AC12" s="247" t="str">
        <f>+ABR!AE23</f>
        <v>B</v>
      </c>
      <c r="AD12" s="247" t="str">
        <f>+ABR!AF23</f>
        <v>B</v>
      </c>
      <c r="AE12" s="247" t="str">
        <f>+ABR!AG23</f>
        <v>B</v>
      </c>
      <c r="AF12" s="247">
        <f>+ABR!AH23</f>
        <v>0</v>
      </c>
      <c r="AG12" s="242">
        <f>+ABR!BE23</f>
        <v>7.333333333333333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28.833333333333332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0.1666666666666643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1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+ABR!CB23</f>
        <v>5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1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0.1666666666666643</v>
      </c>
      <c r="V22" s="1621"/>
      <c r="W22" s="1624" t="s">
        <v>273</v>
      </c>
      <c r="X22" s="1625"/>
      <c r="Y22" s="1626">
        <f>IF(U22&gt;0,(IF(U22&lt;(12/24),1/24,(INT(U22/(12/24)))/24)),0)</f>
        <v>4.1666666666666664E-2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3</v>
      </c>
      <c r="E23" s="1607"/>
      <c r="I23" s="1595" t="s">
        <v>275</v>
      </c>
      <c r="J23" s="1595"/>
      <c r="K23" s="1595"/>
      <c r="L23" s="1596">
        <f>COUNTIF($B$4:$AF$15,"=B")</f>
        <v>35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0.12499999999999764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18" customHeight="1" x14ac:dyDescent="0.25"/>
    <row r="27" spans="1:33" ht="31.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3.45" customHeight="1" x14ac:dyDescent="0.25">
      <c r="A28" s="1583">
        <v>2024</v>
      </c>
      <c r="B28" s="1590" t="s">
        <v>263</v>
      </c>
      <c r="C28" s="1591"/>
      <c r="D28" s="1592"/>
      <c r="E28" s="1629" t="s">
        <v>106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33" ht="18.60000000000000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60000000000000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33" ht="18.60000000000000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18.60000000000000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60000000000000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60000000000000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8.60000000000000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60000000000000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8.60000000000000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6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8.60000000000000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8.6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8.6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4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4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1.6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>
        <f>JAN!CB23</f>
        <v>5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1.6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1.6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1.6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1.6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9.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273" priority="1" operator="equal">
      <formula>"FOTS"</formula>
    </cfRule>
    <cfRule type="cellIs" dxfId="1272" priority="2" operator="equal">
      <formula>"FO"</formula>
    </cfRule>
    <cfRule type="cellIs" dxfId="1271" priority="3" operator="equal">
      <formula>"F"</formula>
    </cfRule>
    <cfRule type="cellIs" dxfId="1270" priority="4" operator="equal">
      <formula>"NTSDS"</formula>
    </cfRule>
    <cfRule type="cellIs" dxfId="1269" priority="5" operator="equal">
      <formula>"DTSDS"</formula>
    </cfRule>
    <cfRule type="cellIs" dxfId="1268" priority="6" operator="equal">
      <formula>"NTS5S"</formula>
    </cfRule>
    <cfRule type="cellIs" dxfId="1267" priority="7" operator="equal">
      <formula>"DTS5S"</formula>
    </cfRule>
    <cfRule type="cellIs" dxfId="1266" priority="8" operator="equal">
      <formula>"NTS"</formula>
    </cfRule>
    <cfRule type="cellIs" dxfId="1265" priority="9" operator="equal">
      <formula>"DTS"</formula>
    </cfRule>
    <cfRule type="cellIs" dxfId="1264" priority="10" operator="equal">
      <formula>"FEF"</formula>
    </cfRule>
    <cfRule type="cellIs" dxfId="1263" priority="11" operator="equal">
      <formula>"FED"</formula>
    </cfRule>
    <cfRule type="cellIs" dxfId="1262" priority="12" operator="equal">
      <formula>"FES"</formula>
    </cfRule>
    <cfRule type="cellIs" dxfId="1261" priority="13" operator="equal">
      <formula>"FE"</formula>
    </cfRule>
    <cfRule type="cellIs" dxfId="1260" priority="14" operator="equal">
      <formula>"DS"</formula>
    </cfRule>
  </conditionalFormatting>
  <conditionalFormatting sqref="B30:AF41">
    <cfRule type="cellIs" dxfId="1259" priority="29" operator="equal">
      <formula>"FOTS"</formula>
    </cfRule>
    <cfRule type="cellIs" dxfId="1258" priority="30" operator="equal">
      <formula>"FO"</formula>
    </cfRule>
    <cfRule type="cellIs" dxfId="1257" priority="31" operator="equal">
      <formula>"F"</formula>
    </cfRule>
    <cfRule type="cellIs" dxfId="1256" priority="32" operator="equal">
      <formula>"NTSDS"</formula>
    </cfRule>
    <cfRule type="cellIs" dxfId="1255" priority="33" operator="equal">
      <formula>"DTSDS"</formula>
    </cfRule>
    <cfRule type="cellIs" dxfId="1254" priority="34" operator="equal">
      <formula>"NTS5S"</formula>
    </cfRule>
    <cfRule type="cellIs" dxfId="1253" priority="35" operator="equal">
      <formula>"DTS5S"</formula>
    </cfRule>
    <cfRule type="cellIs" dxfId="1252" priority="36" operator="equal">
      <formula>"NTS"</formula>
    </cfRule>
    <cfRule type="cellIs" dxfId="1251" priority="37" operator="equal">
      <formula>"DTS"</formula>
    </cfRule>
    <cfRule type="cellIs" dxfId="1250" priority="38" operator="equal">
      <formula>"FEF"</formula>
    </cfRule>
    <cfRule type="cellIs" dxfId="1249" priority="39" operator="equal">
      <formula>"FED"</formula>
    </cfRule>
    <cfRule type="cellIs" dxfId="1248" priority="40" operator="equal">
      <formula>"FES"</formula>
    </cfRule>
    <cfRule type="cellIs" dxfId="1247" priority="41" operator="equal">
      <formula>"FE"</formula>
    </cfRule>
    <cfRule type="cellIs" dxfId="124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D530-2486-4C58-997E-41B4ABF45CEC}">
  <dimension ref="A1:BD50"/>
  <sheetViews>
    <sheetView showZeros="0" topLeftCell="A13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28515625" customWidth="1"/>
    <col min="35" max="38" width="8.7109375" hidden="1" customWidth="1"/>
    <col min="39" max="39" width="6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112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+JAN!D25</f>
        <v>0</v>
      </c>
      <c r="C6" s="256">
        <f>+JAN!E25</f>
        <v>0</v>
      </c>
      <c r="D6" s="256" t="str">
        <f>+JAN!F25</f>
        <v>N</v>
      </c>
      <c r="E6" s="256">
        <f>+JAN!G25</f>
        <v>0</v>
      </c>
      <c r="F6" s="256" t="str">
        <f>+JAN!H25</f>
        <v>N</v>
      </c>
      <c r="G6" s="256" t="str">
        <f>+JAN!I25</f>
        <v>N</v>
      </c>
      <c r="H6" s="256">
        <f>+JAN!J25</f>
        <v>0</v>
      </c>
      <c r="I6" s="256" t="str">
        <f>+JAN!K25</f>
        <v>D</v>
      </c>
      <c r="J6" s="256" t="str">
        <f>+JAN!L25</f>
        <v>N</v>
      </c>
      <c r="K6" s="256">
        <f>+JAN!M25</f>
        <v>0</v>
      </c>
      <c r="L6" s="256">
        <f>+JAN!N25</f>
        <v>0</v>
      </c>
      <c r="M6" s="256" t="str">
        <f>+JAN!O25</f>
        <v>D</v>
      </c>
      <c r="N6" s="256" t="str">
        <f>+JAN!P25</f>
        <v>N</v>
      </c>
      <c r="O6" s="256">
        <f>+JAN!Q25</f>
        <v>0</v>
      </c>
      <c r="P6" s="256">
        <f>+JAN!R25</f>
        <v>0</v>
      </c>
      <c r="Q6" s="256" t="str">
        <f>+JAN!S25</f>
        <v>D</v>
      </c>
      <c r="R6" s="256" t="str">
        <f>+JAN!T25</f>
        <v>D</v>
      </c>
      <c r="S6" s="256">
        <f>+JAN!U25</f>
        <v>0</v>
      </c>
      <c r="T6" s="256">
        <f>+JAN!V25</f>
        <v>0</v>
      </c>
      <c r="U6" s="256" t="str">
        <f>+JAN!W25</f>
        <v>D</v>
      </c>
      <c r="V6" s="256" t="str">
        <f>+JAN!X25</f>
        <v>N</v>
      </c>
      <c r="W6" s="256">
        <f>+JAN!Y25</f>
        <v>0</v>
      </c>
      <c r="X6" s="256">
        <f>+JAN!Z25</f>
        <v>0</v>
      </c>
      <c r="Y6" s="256" t="str">
        <f>+JAN!AA25</f>
        <v>N</v>
      </c>
      <c r="Z6" s="256" t="str">
        <f>+JAN!AB25</f>
        <v>N</v>
      </c>
      <c r="AA6" s="256">
        <f>+JAN!AC25</f>
        <v>0</v>
      </c>
      <c r="AB6" s="256">
        <f>+JAN!AD25</f>
        <v>0</v>
      </c>
      <c r="AC6" s="256" t="str">
        <f>+JAN!AE25</f>
        <v>D</v>
      </c>
      <c r="AD6" s="256" t="str">
        <f>+JAN!AF25</f>
        <v>N</v>
      </c>
      <c r="AE6" s="256">
        <f>+JAN!AG25</f>
        <v>0</v>
      </c>
      <c r="AF6" s="256">
        <f>+JAN!AH25</f>
        <v>0</v>
      </c>
      <c r="AG6" s="242">
        <f>+JAN!BE25</f>
        <v>7.5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+FEV!D24</f>
        <v>D</v>
      </c>
      <c r="C8" s="256" t="str">
        <f>+FEV!E24</f>
        <v>N</v>
      </c>
      <c r="D8" s="256">
        <f>+FEV!F24</f>
        <v>0</v>
      </c>
      <c r="E8" s="256">
        <f>+FEV!G24</f>
        <v>0</v>
      </c>
      <c r="F8" s="256" t="str">
        <f>+FEV!H24</f>
        <v>D</v>
      </c>
      <c r="G8" s="256" t="str">
        <f>+FEV!I24</f>
        <v>N</v>
      </c>
      <c r="H8" s="256">
        <f>+FEV!J24</f>
        <v>0</v>
      </c>
      <c r="I8" s="256">
        <f>+FEV!K24</f>
        <v>0</v>
      </c>
      <c r="J8" s="256" t="str">
        <f>+FEV!L24</f>
        <v>D</v>
      </c>
      <c r="K8" s="256" t="str">
        <f>+FEV!M24</f>
        <v>N</v>
      </c>
      <c r="L8" s="256">
        <f>+FEV!N24</f>
        <v>0</v>
      </c>
      <c r="M8" s="256">
        <f>+FEV!O24</f>
        <v>0</v>
      </c>
      <c r="N8" s="256" t="str">
        <f>+FEV!P24</f>
        <v>D</v>
      </c>
      <c r="O8" s="256" t="str">
        <f>+FEV!Q24</f>
        <v>D</v>
      </c>
      <c r="P8" s="256">
        <f>+FEV!R24</f>
        <v>0</v>
      </c>
      <c r="Q8" s="256">
        <f>+FEV!S24</f>
        <v>0</v>
      </c>
      <c r="R8" s="256" t="str">
        <f>+FEV!T24</f>
        <v>D</v>
      </c>
      <c r="S8" s="256" t="str">
        <f>+FEV!U24</f>
        <v>N</v>
      </c>
      <c r="T8" s="256">
        <f>+FEV!V24</f>
        <v>0</v>
      </c>
      <c r="U8" s="256">
        <f>+FEV!W24</f>
        <v>0</v>
      </c>
      <c r="V8" s="256" t="str">
        <f>+FEV!X24</f>
        <v>N</v>
      </c>
      <c r="W8" s="256" t="str">
        <f>+FEV!Y24</f>
        <v>N</v>
      </c>
      <c r="X8" s="256">
        <f>+FEV!Z24</f>
        <v>0</v>
      </c>
      <c r="Y8" s="256" t="str">
        <f>+FEV!AA24</f>
        <v>DTS5S</v>
      </c>
      <c r="Z8" s="256" t="str">
        <f>+FEV!AB24</f>
        <v>TR</v>
      </c>
      <c r="AA8" s="256" t="str">
        <f>+FEV!AC24</f>
        <v>TR</v>
      </c>
      <c r="AB8" s="256">
        <f>+FEV!AD24</f>
        <v>0</v>
      </c>
      <c r="AC8" s="256">
        <f>+FEV!AE24</f>
        <v>0</v>
      </c>
      <c r="AD8" s="256">
        <f>+FEV!AF24</f>
        <v>0</v>
      </c>
      <c r="AE8" s="256">
        <f>+FEV!AG24</f>
        <v>0</v>
      </c>
      <c r="AF8" s="256">
        <f>+FEV!AH24</f>
        <v>0</v>
      </c>
      <c r="AG8" s="242">
        <f>+FEV!BE24</f>
        <v>6.666666666666667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+MAR!D24</f>
        <v>D</v>
      </c>
      <c r="C10" s="256" t="str">
        <f>+MAR!E24</f>
        <v>N</v>
      </c>
      <c r="D10" s="256">
        <f>+MAR!F24</f>
        <v>0</v>
      </c>
      <c r="E10" s="256">
        <f>+MAR!G24</f>
        <v>0</v>
      </c>
      <c r="F10" s="256" t="str">
        <f>+MAR!H24</f>
        <v>D</v>
      </c>
      <c r="G10" s="256" t="str">
        <f>+MAR!I24</f>
        <v>N</v>
      </c>
      <c r="H10" s="256">
        <f>+MAR!J24</f>
        <v>0</v>
      </c>
      <c r="I10" s="256">
        <f>+MAR!K24</f>
        <v>0</v>
      </c>
      <c r="J10" s="256" t="str">
        <f>+MAR!L24</f>
        <v>D</v>
      </c>
      <c r="K10" s="256" t="str">
        <f>+MAR!M24</f>
        <v>N</v>
      </c>
      <c r="L10" s="256">
        <f>+MAR!N24</f>
        <v>0</v>
      </c>
      <c r="M10" s="256">
        <f>+MAR!O24</f>
        <v>0</v>
      </c>
      <c r="N10" s="256" t="str">
        <f>+MAR!P24</f>
        <v>D</v>
      </c>
      <c r="O10" s="256" t="str">
        <f>+MAR!Q24</f>
        <v>D</v>
      </c>
      <c r="P10" s="256" t="str">
        <f>+MAR!R24</f>
        <v>DTS</v>
      </c>
      <c r="Q10" s="256">
        <f>+MAR!S24</f>
        <v>0</v>
      </c>
      <c r="R10" s="256" t="str">
        <f>+MAR!T24</f>
        <v>D</v>
      </c>
      <c r="S10" s="256" t="str">
        <f>+MAR!U24</f>
        <v>N</v>
      </c>
      <c r="T10" s="256">
        <f>+MAR!V24</f>
        <v>0</v>
      </c>
      <c r="U10" s="256">
        <f>+MAR!W24</f>
        <v>0</v>
      </c>
      <c r="V10" s="256" t="str">
        <f>+MAR!X24</f>
        <v>N</v>
      </c>
      <c r="W10" s="256" t="str">
        <f>+MAR!Y24</f>
        <v>N</v>
      </c>
      <c r="X10" s="256">
        <f>+MAR!Z24</f>
        <v>0</v>
      </c>
      <c r="Y10" s="256">
        <f>+MAR!AA24</f>
        <v>0</v>
      </c>
      <c r="Z10" s="256" t="str">
        <f>+MAR!AB24</f>
        <v>FE</v>
      </c>
      <c r="AA10" s="256" t="str">
        <f>+MAR!AC24</f>
        <v>FE</v>
      </c>
      <c r="AB10" s="256" t="str">
        <f>+MAR!AD24</f>
        <v>FES</v>
      </c>
      <c r="AC10" s="256" t="str">
        <f>+MAR!AE24</f>
        <v>FED</v>
      </c>
      <c r="AD10" s="256" t="str">
        <f>+MAR!AF24</f>
        <v>FE</v>
      </c>
      <c r="AE10" s="256" t="str">
        <f>+MAR!AG24</f>
        <v>FE</v>
      </c>
      <c r="AF10" s="256" t="str">
        <f>+MAR!AH24</f>
        <v>FE</v>
      </c>
      <c r="AG10" s="242">
        <f>+MAR!BE24</f>
        <v>7.666666666666667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+ABR!D24</f>
        <v>FE</v>
      </c>
      <c r="C12" s="247" t="str">
        <f>+ABR!E24</f>
        <v>FE</v>
      </c>
      <c r="D12" s="247" t="str">
        <f>+ABR!F24</f>
        <v>FE</v>
      </c>
      <c r="E12" s="247">
        <f>+ABR!G24</f>
        <v>0</v>
      </c>
      <c r="F12" s="247">
        <f>+ABR!H24</f>
        <v>0</v>
      </c>
      <c r="G12" s="247" t="str">
        <f>+ABR!I24</f>
        <v>D</v>
      </c>
      <c r="H12" s="247" t="str">
        <f>+ABR!J24</f>
        <v>N</v>
      </c>
      <c r="I12" s="247" t="str">
        <f>+ABR!K24</f>
        <v>NTS</v>
      </c>
      <c r="J12" s="247">
        <f>+ABR!L24</f>
        <v>0</v>
      </c>
      <c r="K12" s="247" t="str">
        <f>+ABR!M24</f>
        <v>D</v>
      </c>
      <c r="L12" s="247" t="str">
        <f>+ABR!N24</f>
        <v>D</v>
      </c>
      <c r="M12" s="247">
        <f>+ABR!O24</f>
        <v>0</v>
      </c>
      <c r="N12" s="247">
        <f>+ABR!P24</f>
        <v>0</v>
      </c>
      <c r="O12" s="247" t="str">
        <f>+ABR!Q24</f>
        <v>D</v>
      </c>
      <c r="P12" s="247" t="str">
        <f>+ABR!R24</f>
        <v>N</v>
      </c>
      <c r="Q12" s="247">
        <f>+ABR!S24</f>
        <v>0</v>
      </c>
      <c r="R12" s="247">
        <f>+ABR!T24</f>
        <v>0</v>
      </c>
      <c r="S12" s="247" t="str">
        <f>+ABR!U24</f>
        <v>N</v>
      </c>
      <c r="T12" s="247" t="str">
        <f>+ABR!V24</f>
        <v>N</v>
      </c>
      <c r="U12" s="247">
        <f>+ABR!W24</f>
        <v>0</v>
      </c>
      <c r="V12" s="247">
        <f>+ABR!X24</f>
        <v>0</v>
      </c>
      <c r="W12" s="247" t="str">
        <f>+ABR!Y24</f>
        <v>D</v>
      </c>
      <c r="X12" s="247" t="str">
        <f>+ABR!Z24</f>
        <v>FOTS</v>
      </c>
      <c r="Y12" s="247">
        <f>+ABR!AA24</f>
        <v>0</v>
      </c>
      <c r="Z12" s="247">
        <f>+ABR!AB24</f>
        <v>0</v>
      </c>
      <c r="AA12" s="247" t="str">
        <f>+ABR!AC24</f>
        <v>D</v>
      </c>
      <c r="AB12" s="247" t="str">
        <f>+ABR!AD24</f>
        <v>N</v>
      </c>
      <c r="AC12" s="247" t="str">
        <f>+ABR!AE24</f>
        <v>NTS</v>
      </c>
      <c r="AD12" s="247">
        <f>+ABR!AF24</f>
        <v>0</v>
      </c>
      <c r="AE12" s="247" t="str">
        <f>+ABR!AG24</f>
        <v>D</v>
      </c>
      <c r="AF12" s="247">
        <f>+ABR!AH24</f>
        <v>0</v>
      </c>
      <c r="AG12" s="242">
        <f>+ABR!BE24</f>
        <v>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28.833333333333336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0.16666666666666785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8</v>
      </c>
      <c r="M20" s="1596"/>
      <c r="Q20" s="1597" t="s">
        <v>58</v>
      </c>
      <c r="R20" s="1598"/>
      <c r="S20" s="1598"/>
      <c r="T20" s="1599"/>
      <c r="U20" s="1600">
        <f>+ABR!CB24</f>
        <v>15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1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0.16666666666666785</v>
      </c>
      <c r="V22" s="1621"/>
      <c r="W22" s="1624" t="s">
        <v>273</v>
      </c>
      <c r="X22" s="1625"/>
      <c r="Y22" s="1626">
        <f>IF(U22&gt;0,(IF(U22&lt;(12/24),1/24,(INT(U22/(12/24)))/24)),0)</f>
        <v>4.1666666666666664E-2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4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0.12500000000000119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/>
    <row r="26" spans="1:33" ht="18" customHeight="1" x14ac:dyDescent="0.25"/>
    <row r="27" spans="1:33" ht="36.950000000000003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4.95" customHeight="1" x14ac:dyDescent="0.25">
      <c r="A28" s="1583">
        <v>2024</v>
      </c>
      <c r="B28" s="1590" t="s">
        <v>263</v>
      </c>
      <c r="C28" s="1591"/>
      <c r="D28" s="1592"/>
      <c r="E28" s="1629" t="s">
        <v>112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33" ht="20.10000000000000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0.10000000000000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33" ht="20.10000000000000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20.10000000000000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0.10000000000000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0.10000000000000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20.10000000000000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0.10000000000000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20.10000000000000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0.1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10000000000000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0.1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1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3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3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6.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6.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6.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6.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6.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5.6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245" priority="1" operator="equal">
      <formula>"FOTS"</formula>
    </cfRule>
    <cfRule type="cellIs" dxfId="1244" priority="2" operator="equal">
      <formula>"FO"</formula>
    </cfRule>
    <cfRule type="cellIs" dxfId="1243" priority="3" operator="equal">
      <formula>"F"</formula>
    </cfRule>
    <cfRule type="cellIs" dxfId="1242" priority="4" operator="equal">
      <formula>"NTSDS"</formula>
    </cfRule>
    <cfRule type="cellIs" dxfId="1241" priority="5" operator="equal">
      <formula>"DTSDS"</formula>
    </cfRule>
    <cfRule type="cellIs" dxfId="1240" priority="6" operator="equal">
      <formula>"NTS5S"</formula>
    </cfRule>
    <cfRule type="cellIs" dxfId="1239" priority="7" operator="equal">
      <formula>"DTS5S"</formula>
    </cfRule>
    <cfRule type="cellIs" dxfId="1238" priority="8" operator="equal">
      <formula>"NTS"</formula>
    </cfRule>
    <cfRule type="cellIs" dxfId="1237" priority="9" operator="equal">
      <formula>"DTS"</formula>
    </cfRule>
    <cfRule type="cellIs" dxfId="1236" priority="10" operator="equal">
      <formula>"FEF"</formula>
    </cfRule>
    <cfRule type="cellIs" dxfId="1235" priority="11" operator="equal">
      <formula>"FED"</formula>
    </cfRule>
    <cfRule type="cellIs" dxfId="1234" priority="12" operator="equal">
      <formula>"FES"</formula>
    </cfRule>
    <cfRule type="cellIs" dxfId="1233" priority="13" operator="equal">
      <formula>"FE"</formula>
    </cfRule>
    <cfRule type="cellIs" dxfId="1232" priority="14" operator="equal">
      <formula>"DS"</formula>
    </cfRule>
  </conditionalFormatting>
  <conditionalFormatting sqref="B30:AF41">
    <cfRule type="cellIs" dxfId="1231" priority="29" operator="equal">
      <formula>"FOTS"</formula>
    </cfRule>
    <cfRule type="cellIs" dxfId="1230" priority="30" operator="equal">
      <formula>"FO"</formula>
    </cfRule>
    <cfRule type="cellIs" dxfId="1229" priority="31" operator="equal">
      <formula>"F"</formula>
    </cfRule>
    <cfRule type="cellIs" dxfId="1228" priority="32" operator="equal">
      <formula>"NTSDS"</formula>
    </cfRule>
    <cfRule type="cellIs" dxfId="1227" priority="33" operator="equal">
      <formula>"DTSDS"</formula>
    </cfRule>
    <cfRule type="cellIs" dxfId="1226" priority="34" operator="equal">
      <formula>"NTS5S"</formula>
    </cfRule>
    <cfRule type="cellIs" dxfId="1225" priority="35" operator="equal">
      <formula>"DTS5S"</formula>
    </cfRule>
    <cfRule type="cellIs" dxfId="1224" priority="36" operator="equal">
      <formula>"NTS"</formula>
    </cfRule>
    <cfRule type="cellIs" dxfId="1223" priority="37" operator="equal">
      <formula>"DTS"</formula>
    </cfRule>
    <cfRule type="cellIs" dxfId="1222" priority="38" operator="equal">
      <formula>"FEF"</formula>
    </cfRule>
    <cfRule type="cellIs" dxfId="1221" priority="39" operator="equal">
      <formula>"FED"</formula>
    </cfRule>
    <cfRule type="cellIs" dxfId="1220" priority="40" operator="equal">
      <formula>"FES"</formula>
    </cfRule>
    <cfRule type="cellIs" dxfId="1219" priority="41" operator="equal">
      <formula>"FE"</formula>
    </cfRule>
    <cfRule type="cellIs" dxfId="121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803D6-2D6B-4B24-9696-27EB42BA0B58}">
  <dimension ref="A1:BD49"/>
  <sheetViews>
    <sheetView showZeros="0" topLeftCell="A23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1.5703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291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+JAN!D26</f>
        <v>0</v>
      </c>
      <c r="C6" s="256">
        <f>+JAN!E26</f>
        <v>0</v>
      </c>
      <c r="D6" s="256" t="str">
        <f>+JAN!F26</f>
        <v>D</v>
      </c>
      <c r="E6" s="256" t="str">
        <f>+JAN!G26</f>
        <v>NT</v>
      </c>
      <c r="F6" s="256" t="str">
        <f>+JAN!H26</f>
        <v>N</v>
      </c>
      <c r="G6" s="256">
        <f>+JAN!I26</f>
        <v>0</v>
      </c>
      <c r="H6" s="256" t="str">
        <f>+JAN!J26</f>
        <v>NT</v>
      </c>
      <c r="I6" s="256" t="str">
        <f>+JAN!K26</f>
        <v>NT</v>
      </c>
      <c r="J6" s="256" t="str">
        <f>+JAN!L26</f>
        <v>N</v>
      </c>
      <c r="K6" s="256">
        <f>+JAN!M26</f>
        <v>0</v>
      </c>
      <c r="L6" s="256" t="str">
        <f>+JAN!N26</f>
        <v>DTSDS</v>
      </c>
      <c r="M6" s="256" t="str">
        <f>+JAN!O26</f>
        <v>NT</v>
      </c>
      <c r="N6" s="256" t="str">
        <f>+JAN!P26</f>
        <v>N</v>
      </c>
      <c r="O6" s="256">
        <f>+JAN!Q26</f>
        <v>0</v>
      </c>
      <c r="P6" s="256">
        <f>+JAN!R26</f>
        <v>0</v>
      </c>
      <c r="Q6" s="256" t="str">
        <f>+JAN!S26</f>
        <v>FE</v>
      </c>
      <c r="R6" s="256" t="str">
        <f>+JAN!T26</f>
        <v>FE</v>
      </c>
      <c r="S6" s="256">
        <f>+JAN!U26</f>
        <v>0</v>
      </c>
      <c r="T6" s="256">
        <f>+JAN!V26</f>
        <v>0</v>
      </c>
      <c r="U6" s="256" t="str">
        <f>+JAN!W26</f>
        <v>T</v>
      </c>
      <c r="V6" s="256" t="str">
        <f>+JAN!X26</f>
        <v>N</v>
      </c>
      <c r="W6" s="256">
        <f>+JAN!Y26</f>
        <v>0</v>
      </c>
      <c r="X6" s="256">
        <f>+JAN!Z26</f>
        <v>0</v>
      </c>
      <c r="Y6" s="256" t="str">
        <f>+JAN!AA26</f>
        <v>N</v>
      </c>
      <c r="Z6" s="256" t="str">
        <f>+JAN!AB26</f>
        <v>N</v>
      </c>
      <c r="AA6" s="256">
        <f>+JAN!AC26</f>
        <v>0</v>
      </c>
      <c r="AB6" s="256">
        <f>+JAN!AD26</f>
        <v>0</v>
      </c>
      <c r="AC6" s="256" t="str">
        <f>+JAN!AE26</f>
        <v>N</v>
      </c>
      <c r="AD6" s="256" t="str">
        <f>+JAN!AF26</f>
        <v>N</v>
      </c>
      <c r="AE6" s="256">
        <f>+JAN!AG26</f>
        <v>0</v>
      </c>
      <c r="AF6" s="256" t="str">
        <f>+JAN!AH26</f>
        <v>DTSDS</v>
      </c>
      <c r="AG6" s="242">
        <f>+JAN!BE26</f>
        <v>7.166666666666667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+FEV!D25</f>
        <v>D</v>
      </c>
      <c r="C8" s="256" t="str">
        <f>+FEV!E25</f>
        <v>N</v>
      </c>
      <c r="D8" s="256">
        <f>+FEV!F25</f>
        <v>0</v>
      </c>
      <c r="E8" s="256">
        <f>+FEV!G25</f>
        <v>0</v>
      </c>
      <c r="F8" s="256" t="str">
        <f>+FEV!H25</f>
        <v>NT</v>
      </c>
      <c r="G8" s="256" t="str">
        <f>+FEV!I25</f>
        <v>N</v>
      </c>
      <c r="H8" s="256">
        <f>+FEV!J25</f>
        <v>0</v>
      </c>
      <c r="I8" s="256" t="str">
        <f>+FEV!K25</f>
        <v>NTSDS</v>
      </c>
      <c r="J8" s="256" t="str">
        <f>+FEV!L25</f>
        <v>N</v>
      </c>
      <c r="K8" s="256">
        <f>+FEV!M25</f>
        <v>0</v>
      </c>
      <c r="L8" s="256">
        <f>+FEV!N25</f>
        <v>0</v>
      </c>
      <c r="M8" s="256" t="str">
        <f>+FEV!O25</f>
        <v>N</v>
      </c>
      <c r="N8" s="256">
        <f>+FEV!P25</f>
        <v>0</v>
      </c>
      <c r="O8" s="256" t="str">
        <f>+FEV!Q25</f>
        <v>NT</v>
      </c>
      <c r="P8" s="256">
        <f>+FEV!R25</f>
        <v>0</v>
      </c>
      <c r="Q8" s="256">
        <f>+FEV!S25</f>
        <v>0</v>
      </c>
      <c r="R8" s="256" t="str">
        <f>+FEV!T25</f>
        <v>D</v>
      </c>
      <c r="S8" s="256" t="str">
        <f>+FEV!U25</f>
        <v>N</v>
      </c>
      <c r="T8" s="256">
        <f>+FEV!V25</f>
        <v>0</v>
      </c>
      <c r="U8" s="256">
        <f>+FEV!W25</f>
        <v>0</v>
      </c>
      <c r="V8" s="256" t="str">
        <f>+FEV!X25</f>
        <v>N</v>
      </c>
      <c r="W8" s="256" t="str">
        <f>+FEV!Y25</f>
        <v>N</v>
      </c>
      <c r="X8" s="256">
        <f>+FEV!Z25</f>
        <v>0</v>
      </c>
      <c r="Y8" s="256" t="str">
        <f>+FEV!AA25</f>
        <v>DTS5S</v>
      </c>
      <c r="Z8" s="256" t="str">
        <f>+FEV!AB25</f>
        <v>TR</v>
      </c>
      <c r="AA8" s="256" t="str">
        <f>+FEV!AC25</f>
        <v>TR</v>
      </c>
      <c r="AB8" s="256">
        <f>+FEV!AD25</f>
        <v>0</v>
      </c>
      <c r="AC8" s="256" t="str">
        <f>+FEV!AE25</f>
        <v>DTSDS</v>
      </c>
      <c r="AD8" s="256">
        <f>+FEV!AF25</f>
        <v>0</v>
      </c>
      <c r="AE8" s="256">
        <f>+FEV!AG25</f>
        <v>0</v>
      </c>
      <c r="AF8" s="256">
        <f>+FEV!AH25</f>
        <v>0</v>
      </c>
      <c r="AG8" s="242">
        <f>+FEV!BE25</f>
        <v>6.166666666666667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+MAR!D25</f>
        <v>NT</v>
      </c>
      <c r="C10" s="256" t="str">
        <f>+MAR!E25</f>
        <v>N</v>
      </c>
      <c r="D10" s="256">
        <f>+MAR!F25</f>
        <v>0</v>
      </c>
      <c r="E10" s="256" t="str">
        <f>+MAR!G25</f>
        <v>DISP</v>
      </c>
      <c r="F10" s="256" t="str">
        <f>+MAR!H25</f>
        <v>NT</v>
      </c>
      <c r="G10" s="256" t="str">
        <f>+MAR!I25</f>
        <v>N</v>
      </c>
      <c r="H10" s="256">
        <f>+MAR!J25</f>
        <v>0</v>
      </c>
      <c r="I10" s="256">
        <f>+MAR!K25</f>
        <v>0</v>
      </c>
      <c r="J10" s="256" t="str">
        <f>+MAR!L25</f>
        <v>D</v>
      </c>
      <c r="K10" s="256" t="str">
        <f>+MAR!M25</f>
        <v>N</v>
      </c>
      <c r="L10" s="256">
        <f>+MAR!N25</f>
        <v>0</v>
      </c>
      <c r="M10" s="256">
        <f>+MAR!O25</f>
        <v>0</v>
      </c>
      <c r="N10" s="256" t="str">
        <f>+MAR!P25</f>
        <v>NT</v>
      </c>
      <c r="O10" s="256" t="str">
        <f>+MAR!Q25</f>
        <v>T</v>
      </c>
      <c r="P10" s="256">
        <f>+MAR!R25</f>
        <v>0</v>
      </c>
      <c r="Q10" s="256">
        <f>+MAR!S25</f>
        <v>0</v>
      </c>
      <c r="R10" s="256" t="str">
        <f>+MAR!T25</f>
        <v>FOTS</v>
      </c>
      <c r="S10" s="256" t="str">
        <f>+MAR!U25</f>
        <v>N</v>
      </c>
      <c r="T10" s="256">
        <f>+MAR!V25</f>
        <v>0</v>
      </c>
      <c r="U10" s="256" t="str">
        <f>+MAR!W25</f>
        <v>DT</v>
      </c>
      <c r="V10" s="256" t="str">
        <f>+MAR!X25</f>
        <v>DT</v>
      </c>
      <c r="W10" s="256" t="str">
        <f>+MAR!Y25</f>
        <v>N</v>
      </c>
      <c r="X10" s="256">
        <f>+MAR!Z25</f>
        <v>0</v>
      </c>
      <c r="Y10" s="256" t="str">
        <f>+MAR!AA25</f>
        <v>DTS5S</v>
      </c>
      <c r="Z10" s="256" t="str">
        <f>+MAR!AB25</f>
        <v>NT</v>
      </c>
      <c r="AA10" s="256" t="str">
        <f>+MAR!AC25</f>
        <v>N</v>
      </c>
      <c r="AB10" s="256">
        <f>+MAR!AD25</f>
        <v>0</v>
      </c>
      <c r="AC10" s="256">
        <f>+MAR!AE25</f>
        <v>0</v>
      </c>
      <c r="AD10" s="256" t="str">
        <f>+MAR!AF25</f>
        <v>T</v>
      </c>
      <c r="AE10" s="256" t="str">
        <f>+MAR!AG25</f>
        <v>N</v>
      </c>
      <c r="AF10" s="256">
        <f>+MAR!AH25</f>
        <v>0</v>
      </c>
      <c r="AG10" s="242">
        <f>+MAR!BE25</f>
        <v>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+ABR!D25</f>
        <v>0</v>
      </c>
      <c r="C12" s="247" t="str">
        <f>+ABR!E25</f>
        <v>T</v>
      </c>
      <c r="D12" s="247" t="str">
        <f>+ABR!F25</f>
        <v>N</v>
      </c>
      <c r="E12" s="247">
        <f>+ABR!G25</f>
        <v>0</v>
      </c>
      <c r="F12" s="247">
        <f>+ABR!H25</f>
        <v>0</v>
      </c>
      <c r="G12" s="247" t="str">
        <f>+ABR!I25</f>
        <v>NT</v>
      </c>
      <c r="H12" s="247" t="str">
        <f>+ABR!J25</f>
        <v>N</v>
      </c>
      <c r="I12" s="247" t="str">
        <f>+ABR!K25</f>
        <v>NTS</v>
      </c>
      <c r="J12" s="247">
        <f>+ABR!L25</f>
        <v>0</v>
      </c>
      <c r="K12" s="247" t="str">
        <f>+ABR!M25</f>
        <v>D</v>
      </c>
      <c r="L12" s="247" t="str">
        <f>+ABR!N25</f>
        <v>D</v>
      </c>
      <c r="M12" s="247">
        <f>+ABR!O25</f>
        <v>0</v>
      </c>
      <c r="N12" s="247">
        <f>+ABR!P25</f>
        <v>0</v>
      </c>
      <c r="O12" s="247" t="str">
        <f>+ABR!Q25</f>
        <v>NT</v>
      </c>
      <c r="P12" s="247" t="str">
        <f>+ABR!R25</f>
        <v>N</v>
      </c>
      <c r="Q12" s="247" t="str">
        <f>+ABR!S25</f>
        <v>NT</v>
      </c>
      <c r="R12" s="247">
        <f>+ABR!T25</f>
        <v>0</v>
      </c>
      <c r="S12" s="247" t="str">
        <f>+ABR!U25</f>
        <v>N</v>
      </c>
      <c r="T12" s="247" t="str">
        <f>+ABR!V25</f>
        <v>N</v>
      </c>
      <c r="U12" s="247" t="str">
        <f>+ABR!W25</f>
        <v>NTS5S</v>
      </c>
      <c r="V12" s="247">
        <f>+ABR!X25</f>
        <v>0</v>
      </c>
      <c r="W12" s="247" t="str">
        <f>+ABR!Y25</f>
        <v>D</v>
      </c>
      <c r="X12" s="247" t="str">
        <f>+ABR!Z25</f>
        <v>N</v>
      </c>
      <c r="Y12" s="247">
        <f>+ABR!AA25</f>
        <v>0</v>
      </c>
      <c r="Z12" s="247">
        <f>+ABR!AB25</f>
        <v>0</v>
      </c>
      <c r="AA12" s="247" t="str">
        <f>+ABR!AC25</f>
        <v>D</v>
      </c>
      <c r="AB12" s="247" t="str">
        <f>+ABR!AD25</f>
        <v>N</v>
      </c>
      <c r="AC12" s="247">
        <f>+ABR!AE25</f>
        <v>0</v>
      </c>
      <c r="AD12" s="247">
        <f>+ABR!AF25</f>
        <v>0</v>
      </c>
      <c r="AE12" s="247" t="str">
        <f>+ABR!AG25</f>
        <v>FE</v>
      </c>
      <c r="AF12" s="247">
        <f>+ABR!AH25</f>
        <v>0</v>
      </c>
      <c r="AG12" s="242">
        <f>+ABR!BE25</f>
        <v>7.333333333333333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27.666666666666668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1</v>
      </c>
      <c r="E20" s="1596"/>
      <c r="I20" s="1595" t="s">
        <v>268</v>
      </c>
      <c r="J20" s="1595"/>
      <c r="K20" s="1595"/>
      <c r="L20" s="1596">
        <f>COUNTIF($B$4:$AF$15,"=FE")</f>
        <v>3</v>
      </c>
      <c r="M20" s="1596"/>
      <c r="Q20" s="1597" t="s">
        <v>58</v>
      </c>
      <c r="R20" s="1598"/>
      <c r="S20" s="1598"/>
      <c r="T20" s="1599"/>
      <c r="U20" s="1600">
        <f>+ABR!CB25</f>
        <v>8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4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42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9.45" customHeight="1" x14ac:dyDescent="0.25">
      <c r="A27" s="1583">
        <v>2024</v>
      </c>
      <c r="B27" s="1590" t="s">
        <v>263</v>
      </c>
      <c r="C27" s="1591"/>
      <c r="D27" s="1592"/>
      <c r="E27" s="1629" t="s">
        <v>291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28.666666666666668</v>
      </c>
    </row>
    <row r="28" spans="1:33" ht="21.6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1.6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</f>
        <v>7.666666666666667</v>
      </c>
    </row>
    <row r="30" spans="1:33" ht="21.6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33" ht="21.6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176/24-"24:00"</f>
        <v>6.333333333333333</v>
      </c>
    </row>
    <row r="32" spans="1:33" ht="21.6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21.6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</f>
        <v>7</v>
      </c>
    </row>
    <row r="34" spans="1:33" ht="21.6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21.6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</f>
        <v>7.666666666666667</v>
      </c>
    </row>
    <row r="36" spans="1:33" ht="21.6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21.6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/>
    </row>
    <row r="38" spans="1:33" ht="21.6" customHeight="1" x14ac:dyDescent="0.25">
      <c r="A38" s="158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2"/>
    </row>
    <row r="39" spans="1:33" ht="21.6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1.6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1.6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1.6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7.100000000000001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7.100000000000001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100000000000001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7.100000000000001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7.10000000000000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9.5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89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</mergeCells>
  <conditionalFormatting sqref="B5:AF16">
    <cfRule type="cellIs" dxfId="1217" priority="1" operator="equal">
      <formula>"FOTS"</formula>
    </cfRule>
    <cfRule type="cellIs" dxfId="1216" priority="2" operator="equal">
      <formula>"FO"</formula>
    </cfRule>
    <cfRule type="cellIs" dxfId="1215" priority="3" operator="equal">
      <formula>"F"</formula>
    </cfRule>
    <cfRule type="cellIs" dxfId="1214" priority="4" operator="equal">
      <formula>"NTSDS"</formula>
    </cfRule>
    <cfRule type="cellIs" dxfId="1213" priority="5" operator="equal">
      <formula>"DTSDS"</formula>
    </cfRule>
    <cfRule type="cellIs" dxfId="1212" priority="6" operator="equal">
      <formula>"NTS5S"</formula>
    </cfRule>
    <cfRule type="cellIs" dxfId="1211" priority="7" operator="equal">
      <formula>"DTS5S"</formula>
    </cfRule>
    <cfRule type="cellIs" dxfId="1210" priority="8" operator="equal">
      <formula>"NTS"</formula>
    </cfRule>
    <cfRule type="cellIs" dxfId="1209" priority="9" operator="equal">
      <formula>"DTS"</formula>
    </cfRule>
    <cfRule type="cellIs" dxfId="1208" priority="10" operator="equal">
      <formula>"FEF"</formula>
    </cfRule>
    <cfRule type="cellIs" dxfId="1207" priority="11" operator="equal">
      <formula>"FED"</formula>
    </cfRule>
    <cfRule type="cellIs" dxfId="1206" priority="12" operator="equal">
      <formula>"FES"</formula>
    </cfRule>
    <cfRule type="cellIs" dxfId="1205" priority="13" operator="equal">
      <formula>"FE"</formula>
    </cfRule>
    <cfRule type="cellIs" dxfId="1204" priority="14" operator="equal">
      <formula>"DS"</formula>
    </cfRule>
  </conditionalFormatting>
  <conditionalFormatting sqref="B29:AF40">
    <cfRule type="cellIs" dxfId="1203" priority="29" operator="equal">
      <formula>"FOTS"</formula>
    </cfRule>
    <cfRule type="cellIs" dxfId="1202" priority="30" operator="equal">
      <formula>"FO"</formula>
    </cfRule>
    <cfRule type="cellIs" dxfId="1201" priority="31" operator="equal">
      <formula>"F"</formula>
    </cfRule>
    <cfRule type="cellIs" dxfId="1200" priority="32" operator="equal">
      <formula>"NTSDS"</formula>
    </cfRule>
    <cfRule type="cellIs" dxfId="1199" priority="33" operator="equal">
      <formula>"DTSDS"</formula>
    </cfRule>
    <cfRule type="cellIs" dxfId="1198" priority="34" operator="equal">
      <formula>"NTS5S"</formula>
    </cfRule>
    <cfRule type="cellIs" dxfId="1197" priority="35" operator="equal">
      <formula>"DTS5S"</formula>
    </cfRule>
    <cfRule type="cellIs" dxfId="1196" priority="36" operator="equal">
      <formula>"NTS"</formula>
    </cfRule>
    <cfRule type="cellIs" dxfId="1195" priority="37" operator="equal">
      <formula>"DTS"</formula>
    </cfRule>
    <cfRule type="cellIs" dxfId="1194" priority="38" operator="equal">
      <formula>"FEF"</formula>
    </cfRule>
    <cfRule type="cellIs" dxfId="1193" priority="39" operator="equal">
      <formula>"FED"</formula>
    </cfRule>
    <cfRule type="cellIs" dxfId="1192" priority="40" operator="equal">
      <formula>"FES"</formula>
    </cfRule>
    <cfRule type="cellIs" dxfId="1191" priority="41" operator="equal">
      <formula>"FE"</formula>
    </cfRule>
    <cfRule type="cellIs" dxfId="119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64BD-E491-49A3-A969-6BEBD0DD8E3D}">
  <dimension ref="A1:BD49"/>
  <sheetViews>
    <sheetView showZeros="0" topLeftCell="A18" zoomScaleNormal="100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2.140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292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+JAN!D27</f>
        <v>0</v>
      </c>
      <c r="C6" s="256">
        <f>+JAN!E27</f>
        <v>0</v>
      </c>
      <c r="D6" s="256" t="str">
        <f>+JAN!F27</f>
        <v>D</v>
      </c>
      <c r="E6" s="256" t="str">
        <f>+JAN!G27</f>
        <v>D</v>
      </c>
      <c r="F6" s="256" t="str">
        <f>+JAN!H27</f>
        <v>N</v>
      </c>
      <c r="G6" s="256">
        <f>+JAN!I27</f>
        <v>0</v>
      </c>
      <c r="H6" s="256" t="str">
        <f>+JAN!J27</f>
        <v>B</v>
      </c>
      <c r="I6" s="256" t="str">
        <f>+JAN!K27</f>
        <v>B</v>
      </c>
      <c r="J6" s="256" t="str">
        <f>+JAN!L27</f>
        <v>B</v>
      </c>
      <c r="K6" s="256" t="str">
        <f>+JAN!M27</f>
        <v>B</v>
      </c>
      <c r="L6" s="256">
        <f>+JAN!N27</f>
        <v>0</v>
      </c>
      <c r="M6" s="256">
        <f>+JAN!O27</f>
        <v>0</v>
      </c>
      <c r="N6" s="256" t="str">
        <f>+JAN!P27</f>
        <v>B</v>
      </c>
      <c r="O6" s="256" t="str">
        <f>+JAN!Q27</f>
        <v>B</v>
      </c>
      <c r="P6" s="256" t="str">
        <f>+JAN!R27</f>
        <v>B</v>
      </c>
      <c r="Q6" s="256" t="str">
        <f>+JAN!S27</f>
        <v>B</v>
      </c>
      <c r="R6" s="256" t="str">
        <f>+JAN!T27</f>
        <v>B</v>
      </c>
      <c r="S6" s="256">
        <f>+JAN!U27</f>
        <v>0</v>
      </c>
      <c r="T6" s="256">
        <f>+JAN!V27</f>
        <v>0</v>
      </c>
      <c r="U6" s="256" t="str">
        <f>+JAN!W27</f>
        <v>B</v>
      </c>
      <c r="V6" s="256" t="str">
        <f>+JAN!X27</f>
        <v>B</v>
      </c>
      <c r="W6" s="256" t="str">
        <f>+JAN!Y27</f>
        <v>B</v>
      </c>
      <c r="X6" s="256" t="str">
        <f>+JAN!Z27</f>
        <v>B</v>
      </c>
      <c r="Y6" s="256" t="str">
        <f>+JAN!AA27</f>
        <v>B</v>
      </c>
      <c r="Z6" s="256">
        <f>+JAN!AB27</f>
        <v>0</v>
      </c>
      <c r="AA6" s="256">
        <f>+JAN!AC27</f>
        <v>0</v>
      </c>
      <c r="AB6" s="256" t="str">
        <f>+JAN!AD27</f>
        <v>B</v>
      </c>
      <c r="AC6" s="256" t="str">
        <f>+JAN!AE27</f>
        <v>B</v>
      </c>
      <c r="AD6" s="256" t="str">
        <f>+JAN!AF27</f>
        <v>B</v>
      </c>
      <c r="AE6" s="256" t="str">
        <f>+JAN!AG27</f>
        <v>B</v>
      </c>
      <c r="AF6" s="256" t="str">
        <f>+JAN!AH27</f>
        <v>B</v>
      </c>
      <c r="AG6" s="242">
        <f>+JAN!BE27</f>
        <v>7.833333333333333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+FEV!D26</f>
        <v>B</v>
      </c>
      <c r="C8" s="256" t="str">
        <f>+FEV!E26</f>
        <v>B</v>
      </c>
      <c r="D8" s="256" t="str">
        <f>+FEV!F26</f>
        <v>B</v>
      </c>
      <c r="E8" s="256" t="str">
        <f>+FEV!G26</f>
        <v>B</v>
      </c>
      <c r="F8" s="256" t="str">
        <f>+FEV!H26</f>
        <v>D</v>
      </c>
      <c r="G8" s="256">
        <f>+FEV!I26</f>
        <v>0</v>
      </c>
      <c r="H8" s="256" t="str">
        <f>+FEV!J26</f>
        <v>N</v>
      </c>
      <c r="I8" s="256" t="str">
        <f>+FEV!K26</f>
        <v>NTSDS</v>
      </c>
      <c r="J8" s="256">
        <f>+FEV!L26</f>
        <v>0</v>
      </c>
      <c r="K8" s="256" t="str">
        <f>+FEV!M26</f>
        <v>N</v>
      </c>
      <c r="L8" s="256">
        <f>+FEV!N26</f>
        <v>0</v>
      </c>
      <c r="M8" s="256">
        <f>+FEV!O26</f>
        <v>0</v>
      </c>
      <c r="N8" s="256" t="str">
        <f>+FEV!P26</f>
        <v>D</v>
      </c>
      <c r="O8" s="256" t="str">
        <f>+FEV!Q26</f>
        <v>D</v>
      </c>
      <c r="P8" s="256">
        <f>+FEV!R26</f>
        <v>0</v>
      </c>
      <c r="Q8" s="256">
        <f>+FEV!S26</f>
        <v>0</v>
      </c>
      <c r="R8" s="256" t="str">
        <f>+FEV!T26</f>
        <v>D</v>
      </c>
      <c r="S8" s="256" t="str">
        <f>+FEV!U26</f>
        <v>N</v>
      </c>
      <c r="T8" s="256">
        <f>+FEV!V26</f>
        <v>0</v>
      </c>
      <c r="U8" s="256">
        <f>+FEV!W26</f>
        <v>0</v>
      </c>
      <c r="V8" s="256" t="str">
        <f>+FEV!X26</f>
        <v>N</v>
      </c>
      <c r="W8" s="256" t="str">
        <f>+FEV!Y26</f>
        <v>N</v>
      </c>
      <c r="X8" s="256">
        <f>+FEV!Z26</f>
        <v>0</v>
      </c>
      <c r="Y8" s="256" t="str">
        <f>+FEV!AA26</f>
        <v>DTS5S</v>
      </c>
      <c r="Z8" s="256" t="str">
        <f>+FEV!AB26</f>
        <v>TR</v>
      </c>
      <c r="AA8" s="256" t="str">
        <f>+FEV!AC26</f>
        <v>TR</v>
      </c>
      <c r="AB8" s="256">
        <f>+FEV!AD26</f>
        <v>0</v>
      </c>
      <c r="AC8" s="256">
        <f>+FEV!AE26</f>
        <v>0</v>
      </c>
      <c r="AD8" s="256">
        <f>+FEV!AF26</f>
        <v>0</v>
      </c>
      <c r="AE8" s="256">
        <f>+FEV!AG26</f>
        <v>0</v>
      </c>
      <c r="AF8" s="256">
        <f>+FEV!AH26</f>
        <v>0</v>
      </c>
      <c r="AG8" s="242">
        <f>+FEV!BE26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+MAR!D26</f>
        <v>D</v>
      </c>
      <c r="C10" s="256" t="str">
        <f>+MAR!E26</f>
        <v>N</v>
      </c>
      <c r="D10" s="256">
        <f>+MAR!F26</f>
        <v>0</v>
      </c>
      <c r="E10" s="256">
        <f>+MAR!G26</f>
        <v>0</v>
      </c>
      <c r="F10" s="256" t="str">
        <f>+MAR!H26</f>
        <v>D</v>
      </c>
      <c r="G10" s="256" t="str">
        <f>+MAR!I26</f>
        <v>N</v>
      </c>
      <c r="H10" s="256" t="str">
        <f>+MAR!J26</f>
        <v>NTS</v>
      </c>
      <c r="I10" s="256">
        <f>+MAR!K26</f>
        <v>0</v>
      </c>
      <c r="J10" s="256" t="str">
        <f>+MAR!L26</f>
        <v>NT</v>
      </c>
      <c r="K10" s="256" t="str">
        <f>+MAR!M26</f>
        <v>N</v>
      </c>
      <c r="L10" s="256">
        <f>+MAR!N26</f>
        <v>0</v>
      </c>
      <c r="M10" s="256">
        <f>+MAR!O26</f>
        <v>0</v>
      </c>
      <c r="N10" s="256" t="str">
        <f>+MAR!P26</f>
        <v>D</v>
      </c>
      <c r="O10" s="256" t="str">
        <f>+MAR!Q26</f>
        <v>D</v>
      </c>
      <c r="P10" s="256">
        <f>+MAR!R26</f>
        <v>0</v>
      </c>
      <c r="Q10" s="256" t="str">
        <f>+MAR!S26</f>
        <v>NT</v>
      </c>
      <c r="R10" s="256" t="str">
        <f>+MAR!T26</f>
        <v>T</v>
      </c>
      <c r="S10" s="256" t="str">
        <f>+MAR!U26</f>
        <v>N</v>
      </c>
      <c r="T10" s="256">
        <f>+MAR!V26</f>
        <v>0</v>
      </c>
      <c r="U10" s="256">
        <f>+MAR!W26</f>
        <v>0</v>
      </c>
      <c r="V10" s="256" t="str">
        <f>+MAR!X26</f>
        <v>N</v>
      </c>
      <c r="W10" s="256" t="str">
        <f>+MAR!Y26</f>
        <v>N</v>
      </c>
      <c r="X10" s="256">
        <f>+MAR!Z26</f>
        <v>0</v>
      </c>
      <c r="Y10" s="256" t="str">
        <f>+MAR!AA26</f>
        <v>DTS5S</v>
      </c>
      <c r="Z10" s="256" t="str">
        <f>+MAR!AB26</f>
        <v>D</v>
      </c>
      <c r="AA10" s="256" t="str">
        <f>+MAR!AC26</f>
        <v>N</v>
      </c>
      <c r="AB10" s="256">
        <f>+MAR!AD26</f>
        <v>0</v>
      </c>
      <c r="AC10" s="256">
        <f>+MAR!AE26</f>
        <v>0</v>
      </c>
      <c r="AD10" s="256" t="str">
        <f>+MAR!AF26</f>
        <v>D</v>
      </c>
      <c r="AE10" s="256" t="str">
        <f>+MAR!AG26</f>
        <v>N</v>
      </c>
      <c r="AF10" s="256">
        <f>+MAR!AH26</f>
        <v>0</v>
      </c>
      <c r="AG10" s="242">
        <f>+MAR!BE26</f>
        <v>8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+ABR!D26</f>
        <v>0</v>
      </c>
      <c r="C12" s="247" t="str">
        <f>+ABR!E26</f>
        <v>D</v>
      </c>
      <c r="D12" s="247" t="str">
        <f>+ABR!F26</f>
        <v>N</v>
      </c>
      <c r="E12" s="247">
        <f>+ABR!G26</f>
        <v>0</v>
      </c>
      <c r="F12" s="247">
        <f>+ABR!H26</f>
        <v>0</v>
      </c>
      <c r="G12" s="247" t="str">
        <f>+ABR!I26</f>
        <v>D</v>
      </c>
      <c r="H12" s="247" t="str">
        <f>+ABR!J26</f>
        <v>N</v>
      </c>
      <c r="I12" s="247" t="str">
        <f>+ABR!K26</f>
        <v>NTS</v>
      </c>
      <c r="J12" s="247">
        <f>+ABR!L26</f>
        <v>0</v>
      </c>
      <c r="K12" s="247" t="str">
        <f>+ABR!M26</f>
        <v>D</v>
      </c>
      <c r="L12" s="247" t="str">
        <f>+ABR!N26</f>
        <v>D</v>
      </c>
      <c r="M12" s="247" t="str">
        <f>+ABR!O26</f>
        <v>DTS5S</v>
      </c>
      <c r="N12" s="247">
        <f>+ABR!P26</f>
        <v>0</v>
      </c>
      <c r="O12" s="247" t="str">
        <f>+ABR!Q26</f>
        <v>D</v>
      </c>
      <c r="P12" s="247" t="str">
        <f>+ABR!R26</f>
        <v>N</v>
      </c>
      <c r="Q12" s="247">
        <f>+ABR!S26</f>
        <v>0</v>
      </c>
      <c r="R12" s="247">
        <f>+ABR!T26</f>
        <v>0</v>
      </c>
      <c r="S12" s="247" t="str">
        <f>+ABR!U26</f>
        <v>N</v>
      </c>
      <c r="T12" s="247" t="str">
        <f>+ABR!V26</f>
        <v>N</v>
      </c>
      <c r="U12" s="247">
        <f>+ABR!W26</f>
        <v>0</v>
      </c>
      <c r="V12" s="247">
        <f>+ABR!X26</f>
        <v>0</v>
      </c>
      <c r="W12" s="247" t="str">
        <f>+ABR!Y26</f>
        <v>FE</v>
      </c>
      <c r="X12" s="247" t="str">
        <f>+ABR!Z26</f>
        <v>FE</v>
      </c>
      <c r="Y12" s="247">
        <f>+ABR!AA26</f>
        <v>0</v>
      </c>
      <c r="Z12" s="247">
        <f>+ABR!AB26</f>
        <v>0</v>
      </c>
      <c r="AA12" s="247" t="str">
        <f>+ABR!AC26</f>
        <v>D</v>
      </c>
      <c r="AB12" s="247" t="str">
        <f>+ABR!AD26</f>
        <v>D</v>
      </c>
      <c r="AC12" s="247">
        <f>+ABR!AE26</f>
        <v>0</v>
      </c>
      <c r="AD12" s="247" t="str">
        <f>+ABR!AF26</f>
        <v>DTS5S</v>
      </c>
      <c r="AE12" s="247" t="str">
        <f>+ABR!AG26</f>
        <v>D</v>
      </c>
      <c r="AF12" s="247">
        <f>+ABR!AH26</f>
        <v>0</v>
      </c>
      <c r="AG12" s="242">
        <f>+ABR!BE26</f>
        <v>7.166666666666667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29.5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0.83333333333333215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2</v>
      </c>
      <c r="M20" s="1596"/>
      <c r="Q20" s="1597" t="s">
        <v>58</v>
      </c>
      <c r="R20" s="1598"/>
      <c r="S20" s="1598"/>
      <c r="T20" s="1599"/>
      <c r="U20" s="1600">
        <f>+ABR!CB26</f>
        <v>13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0.83333333333333215</v>
      </c>
      <c r="V22" s="1621"/>
      <c r="W22" s="1624" t="s">
        <v>273</v>
      </c>
      <c r="X22" s="1625"/>
      <c r="Y22" s="1626">
        <f>IF(U22&gt;0,(IF(U22&lt;(12/24),1/24,(INT(U22/(12/24)))/24)),0)</f>
        <v>4.1666666666666664E-2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7</v>
      </c>
      <c r="E23" s="1607"/>
      <c r="I23" s="1595" t="s">
        <v>275</v>
      </c>
      <c r="J23" s="1595"/>
      <c r="K23" s="1595"/>
      <c r="L23" s="1596">
        <f>COUNTIF($B$4:$AF$15,"=B")</f>
        <v>23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0.79166666666666552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45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5.5" customHeight="1" x14ac:dyDescent="0.25">
      <c r="A27" s="1583">
        <v>2024</v>
      </c>
      <c r="B27" s="1590" t="s">
        <v>263</v>
      </c>
      <c r="C27" s="1591"/>
      <c r="D27" s="1592"/>
      <c r="E27" s="1629" t="s">
        <v>292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29.666666666666668</v>
      </c>
    </row>
    <row r="28" spans="1:33" ht="19.5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19.5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</f>
        <v>7.666666666666667</v>
      </c>
    </row>
    <row r="30" spans="1:33" ht="19.5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33" ht="19.5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</f>
        <v>7.333333333333333</v>
      </c>
    </row>
    <row r="32" spans="1:33" ht="19.5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19.5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</f>
        <v>7</v>
      </c>
    </row>
    <row r="34" spans="1:33" ht="19.5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19.5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</f>
        <v>7.666666666666667</v>
      </c>
    </row>
    <row r="36" spans="1:33" ht="19.5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19.5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/>
    </row>
    <row r="38" spans="1:33" ht="19.5" customHeight="1" x14ac:dyDescent="0.25">
      <c r="A38" s="158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2"/>
    </row>
    <row r="39" spans="1:33" ht="19.5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19.5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19.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19.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8.600000000000001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8.600000000000001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600000000000001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8.600000000000001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8.60000000000000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6.5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89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</mergeCells>
  <conditionalFormatting sqref="B5:AF16">
    <cfRule type="cellIs" dxfId="1189" priority="1" operator="equal">
      <formula>"FOTS"</formula>
    </cfRule>
    <cfRule type="cellIs" dxfId="1188" priority="2" operator="equal">
      <formula>"FO"</formula>
    </cfRule>
    <cfRule type="cellIs" dxfId="1187" priority="3" operator="equal">
      <formula>"F"</formula>
    </cfRule>
    <cfRule type="cellIs" dxfId="1186" priority="4" operator="equal">
      <formula>"NTSDS"</formula>
    </cfRule>
    <cfRule type="cellIs" dxfId="1185" priority="5" operator="equal">
      <formula>"DTSDS"</formula>
    </cfRule>
    <cfRule type="cellIs" dxfId="1184" priority="6" operator="equal">
      <formula>"NTS5S"</formula>
    </cfRule>
    <cfRule type="cellIs" dxfId="1183" priority="7" operator="equal">
      <formula>"DTS5S"</formula>
    </cfRule>
    <cfRule type="cellIs" dxfId="1182" priority="8" operator="equal">
      <formula>"NTS"</formula>
    </cfRule>
    <cfRule type="cellIs" dxfId="1181" priority="9" operator="equal">
      <formula>"DTS"</formula>
    </cfRule>
    <cfRule type="cellIs" dxfId="1180" priority="10" operator="equal">
      <formula>"FEF"</formula>
    </cfRule>
    <cfRule type="cellIs" dxfId="1179" priority="11" operator="equal">
      <formula>"FED"</formula>
    </cfRule>
    <cfRule type="cellIs" dxfId="1178" priority="12" operator="equal">
      <formula>"FES"</formula>
    </cfRule>
    <cfRule type="cellIs" dxfId="1177" priority="13" operator="equal">
      <formula>"FE"</formula>
    </cfRule>
    <cfRule type="cellIs" dxfId="1176" priority="14" operator="equal">
      <formula>"DS"</formula>
    </cfRule>
  </conditionalFormatting>
  <conditionalFormatting sqref="B29:AF40">
    <cfRule type="cellIs" dxfId="1175" priority="29" operator="equal">
      <formula>"FOTS"</formula>
    </cfRule>
    <cfRule type="cellIs" dxfId="1174" priority="30" operator="equal">
      <formula>"FO"</formula>
    </cfRule>
    <cfRule type="cellIs" dxfId="1173" priority="31" operator="equal">
      <formula>"F"</formula>
    </cfRule>
    <cfRule type="cellIs" dxfId="1172" priority="32" operator="equal">
      <formula>"NTSDS"</formula>
    </cfRule>
    <cfRule type="cellIs" dxfId="1171" priority="33" operator="equal">
      <formula>"DTSDS"</formula>
    </cfRule>
    <cfRule type="cellIs" dxfId="1170" priority="34" operator="equal">
      <formula>"NTS5S"</formula>
    </cfRule>
    <cfRule type="cellIs" dxfId="1169" priority="35" operator="equal">
      <formula>"DTS5S"</formula>
    </cfRule>
    <cfRule type="cellIs" dxfId="1168" priority="36" operator="equal">
      <formula>"NTS"</formula>
    </cfRule>
    <cfRule type="cellIs" dxfId="1167" priority="37" operator="equal">
      <formula>"DTS"</formula>
    </cfRule>
    <cfRule type="cellIs" dxfId="1166" priority="38" operator="equal">
      <formula>"FEF"</formula>
    </cfRule>
    <cfRule type="cellIs" dxfId="1165" priority="39" operator="equal">
      <formula>"FED"</formula>
    </cfRule>
    <cfRule type="cellIs" dxfId="1164" priority="40" operator="equal">
      <formula>"FES"</formula>
    </cfRule>
    <cfRule type="cellIs" dxfId="1163" priority="41" operator="equal">
      <formula>"FE"</formula>
    </cfRule>
    <cfRule type="cellIs" dxfId="116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B822-7D77-4255-901B-643626F6136C}">
  <dimension ref="A1:BD51"/>
  <sheetViews>
    <sheetView showZeros="0" topLeftCell="A14" zoomScaleNormal="100" workbookViewId="0">
      <selection activeCell="A5" sqref="A5:AG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44" width="8.7109375" hidden="1" customWidth="1"/>
    <col min="45" max="45" width="5.5703125" hidden="1" customWidth="1"/>
    <col min="46" max="53" width="8.7109375" hidden="1" customWidth="1"/>
    <col min="54" max="54" width="0.28515625" hidden="1" customWidth="1"/>
    <col min="55" max="55" width="0.140625" customWidth="1"/>
    <col min="56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56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+JAN!D31</f>
        <v>0</v>
      </c>
      <c r="C5" s="256">
        <f>+JAN!E31</f>
        <v>0</v>
      </c>
      <c r="D5" s="256" t="str">
        <f>+JAN!F31</f>
        <v>N</v>
      </c>
      <c r="E5" s="256">
        <f>+JAN!G31</f>
        <v>0</v>
      </c>
      <c r="F5" s="256" t="str">
        <f>+JAN!H31</f>
        <v>D</v>
      </c>
      <c r="G5" s="256" t="str">
        <f>+JAN!I31</f>
        <v>N</v>
      </c>
      <c r="H5" s="256">
        <f>+JAN!J31</f>
        <v>0</v>
      </c>
      <c r="I5" s="256">
        <f>+JAN!K31</f>
        <v>0</v>
      </c>
      <c r="J5" s="256" t="str">
        <f>+JAN!L31</f>
        <v>D</v>
      </c>
      <c r="K5" s="256" t="str">
        <f>+JAN!M31</f>
        <v>D</v>
      </c>
      <c r="L5" s="256">
        <f>+JAN!N31</f>
        <v>0</v>
      </c>
      <c r="M5" s="256">
        <f>+JAN!O31</f>
        <v>0</v>
      </c>
      <c r="N5" s="256" t="str">
        <f>+JAN!P31</f>
        <v>D</v>
      </c>
      <c r="O5" s="256" t="str">
        <f>+JAN!Q31</f>
        <v>N</v>
      </c>
      <c r="P5" s="256">
        <f>+JAN!R31</f>
        <v>0</v>
      </c>
      <c r="Q5" s="256">
        <f>+JAN!S31</f>
        <v>0</v>
      </c>
      <c r="R5" s="256" t="str">
        <f>+JAN!T31</f>
        <v>N</v>
      </c>
      <c r="S5" s="256" t="str">
        <f>+JAN!U31</f>
        <v>N</v>
      </c>
      <c r="T5" s="256">
        <f>+JAN!V31</f>
        <v>0</v>
      </c>
      <c r="U5" s="256">
        <f>+JAN!W31</f>
        <v>0</v>
      </c>
      <c r="V5" s="256" t="str">
        <f>+JAN!X31</f>
        <v>D</v>
      </c>
      <c r="W5" s="256" t="str">
        <f>+JAN!Y31</f>
        <v>N</v>
      </c>
      <c r="X5" s="256">
        <f>+JAN!Z31</f>
        <v>0</v>
      </c>
      <c r="Y5" s="256">
        <f>+JAN!AA31</f>
        <v>0</v>
      </c>
      <c r="Z5" s="256" t="str">
        <f>+JAN!AB31</f>
        <v>D</v>
      </c>
      <c r="AA5" s="256" t="str">
        <f>+JAN!AC31</f>
        <v>DT</v>
      </c>
      <c r="AB5" s="256" t="str">
        <f>+JAN!AD31</f>
        <v>NTS</v>
      </c>
      <c r="AC5" s="256">
        <f>+JAN!AE31</f>
        <v>0</v>
      </c>
      <c r="AD5" s="256">
        <f>+JAN!AF31</f>
        <v>0</v>
      </c>
      <c r="AE5" s="256" t="str">
        <f>+JAN!AG31</f>
        <v>N</v>
      </c>
      <c r="AF5" s="256">
        <f>+JAN!AH31</f>
        <v>0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+JAN!BE31</f>
        <v>7</v>
      </c>
    </row>
    <row r="7" spans="1:33" ht="21" customHeight="1" x14ac:dyDescent="0.25">
      <c r="A7" s="359" t="s">
        <v>281</v>
      </c>
      <c r="B7" s="256" t="str">
        <f>+FEV!D30</f>
        <v>DTSDS</v>
      </c>
      <c r="C7" s="256" t="str">
        <f>+FEV!E30</f>
        <v>D</v>
      </c>
      <c r="D7" s="256" t="str">
        <f>+FEV!F30</f>
        <v>N</v>
      </c>
      <c r="E7" s="256">
        <f>+FEV!G30</f>
        <v>0</v>
      </c>
      <c r="F7" s="256">
        <f>+FEV!H30</f>
        <v>0</v>
      </c>
      <c r="G7" s="256" t="str">
        <f>+FEV!I30</f>
        <v>D</v>
      </c>
      <c r="H7" s="256" t="str">
        <f>+FEV!J30</f>
        <v>D</v>
      </c>
      <c r="I7" s="256">
        <f>+FEV!K30</f>
        <v>0</v>
      </c>
      <c r="J7" s="256">
        <f>+FEV!L30</f>
        <v>0</v>
      </c>
      <c r="K7" s="256" t="str">
        <f>+FEV!M30</f>
        <v>D</v>
      </c>
      <c r="L7" s="256" t="str">
        <f>+FEV!N30</f>
        <v>N</v>
      </c>
      <c r="M7" s="256">
        <f>+FEV!O30</f>
        <v>0</v>
      </c>
      <c r="N7" s="256">
        <f>+FEV!P30</f>
        <v>0</v>
      </c>
      <c r="O7" s="256" t="str">
        <f>+FEV!Q30</f>
        <v>N</v>
      </c>
      <c r="P7" s="256" t="str">
        <f>+FEV!R30</f>
        <v>N</v>
      </c>
      <c r="Q7" s="256">
        <f>+FEV!S30</f>
        <v>0</v>
      </c>
      <c r="R7" s="256">
        <f>+FEV!T30</f>
        <v>0</v>
      </c>
      <c r="S7" s="256" t="str">
        <f>+FEV!U30</f>
        <v>DISP</v>
      </c>
      <c r="T7" s="256" t="str">
        <f>+FEV!V30</f>
        <v>N</v>
      </c>
      <c r="U7" s="256">
        <f>+FEV!W30</f>
        <v>0</v>
      </c>
      <c r="V7" s="256">
        <f>+FEV!X30</f>
        <v>0</v>
      </c>
      <c r="W7" s="256" t="str">
        <f>+FEV!Y30</f>
        <v>D</v>
      </c>
      <c r="X7" s="256" t="str">
        <f>+FEV!Z30</f>
        <v>N</v>
      </c>
      <c r="Y7" s="256">
        <f>+FEV!AA30</f>
        <v>0</v>
      </c>
      <c r="Z7" s="256" t="str">
        <f>+FEV!AB30</f>
        <v>DTS</v>
      </c>
      <c r="AA7" s="256" t="str">
        <f>+FEV!AC30</f>
        <v>D</v>
      </c>
      <c r="AB7" s="256" t="str">
        <f>+FEV!AD30</f>
        <v>N</v>
      </c>
      <c r="AC7" s="256">
        <f>+FEV!AE30</f>
        <v>0</v>
      </c>
      <c r="AD7" s="256">
        <f>+FEV!AF30</f>
        <v>0</v>
      </c>
      <c r="AE7" s="256">
        <f>+FEV!AG30</f>
        <v>0</v>
      </c>
      <c r="AF7" s="256">
        <f>+FEV!AH30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+FEV!BE30</f>
        <v>6.5</v>
      </c>
    </row>
    <row r="9" spans="1:33" ht="21" customHeight="1" x14ac:dyDescent="0.25">
      <c r="A9" s="359" t="s">
        <v>282</v>
      </c>
      <c r="B9" s="256">
        <f>+MAR!D30</f>
        <v>0</v>
      </c>
      <c r="C9" s="256" t="str">
        <f>+MAR!E30</f>
        <v>T</v>
      </c>
      <c r="D9" s="256" t="str">
        <f>+MAR!F30</f>
        <v>N</v>
      </c>
      <c r="E9" s="256">
        <f>+MAR!G30</f>
        <v>0</v>
      </c>
      <c r="F9" s="256">
        <f>+MAR!H30</f>
        <v>0</v>
      </c>
      <c r="G9" s="256" t="str">
        <f>+MAR!I30</f>
        <v>D</v>
      </c>
      <c r="H9" s="256" t="str">
        <f>+MAR!J30</f>
        <v>NT</v>
      </c>
      <c r="I9" s="256" t="str">
        <f>+MAR!K30</f>
        <v>NT</v>
      </c>
      <c r="J9" s="256">
        <f>+MAR!L30</f>
        <v>0</v>
      </c>
      <c r="K9" s="256" t="str">
        <f>+MAR!M30</f>
        <v>D</v>
      </c>
      <c r="L9" s="256" t="str">
        <f>+MAR!N30</f>
        <v>DT</v>
      </c>
      <c r="M9" s="256">
        <f>+MAR!O30</f>
        <v>0</v>
      </c>
      <c r="N9" s="256" t="str">
        <f>+MAR!P30</f>
        <v>NT</v>
      </c>
      <c r="O9" s="256" t="str">
        <f>+MAR!Q30</f>
        <v>T</v>
      </c>
      <c r="P9" s="256" t="str">
        <f>+MAR!R30</f>
        <v>N</v>
      </c>
      <c r="Q9" s="256">
        <f>+MAR!S30</f>
        <v>0</v>
      </c>
      <c r="R9" s="256">
        <f>+MAR!T30</f>
        <v>0</v>
      </c>
      <c r="S9" s="256" t="str">
        <f>+MAR!U30</f>
        <v>D</v>
      </c>
      <c r="T9" s="256" t="str">
        <f>+MAR!V30</f>
        <v>N</v>
      </c>
      <c r="U9" s="256" t="str">
        <f>+MAR!W30</f>
        <v>NTS5S</v>
      </c>
      <c r="V9" s="256">
        <f>+MAR!X30</f>
        <v>0</v>
      </c>
      <c r="W9" s="256" t="str">
        <f>+MAR!Y30</f>
        <v>D</v>
      </c>
      <c r="X9" s="256" t="str">
        <f>+MAR!Z30</f>
        <v>N</v>
      </c>
      <c r="Y9" s="256">
        <f>+MAR!AA30</f>
        <v>0</v>
      </c>
      <c r="Z9" s="256">
        <f>+MAR!AB30</f>
        <v>0</v>
      </c>
      <c r="AA9" s="256" t="str">
        <f>+MAR!AC30</f>
        <v>D</v>
      </c>
      <c r="AB9" s="256" t="str">
        <f>+MAR!AD30</f>
        <v>N</v>
      </c>
      <c r="AC9" s="256">
        <f>+MAR!AE30</f>
        <v>0</v>
      </c>
      <c r="AD9" s="256">
        <f>+MAR!AF30</f>
        <v>0</v>
      </c>
      <c r="AE9" s="256" t="str">
        <f>+MAR!AG30</f>
        <v>D</v>
      </c>
      <c r="AF9" s="256" t="str">
        <f>+MAR!AH30</f>
        <v>N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+MAR!BE30</f>
        <v>8</v>
      </c>
    </row>
    <row r="11" spans="1:33" ht="21" customHeight="1" x14ac:dyDescent="0.25">
      <c r="A11" s="359" t="s">
        <v>283</v>
      </c>
      <c r="B11" s="247">
        <f>+ABR!D30</f>
        <v>0</v>
      </c>
      <c r="C11" s="247">
        <f>+ABR!E30</f>
        <v>0</v>
      </c>
      <c r="D11" s="247" t="str">
        <f>+ABR!F30</f>
        <v>D</v>
      </c>
      <c r="E11" s="247" t="str">
        <f>+ABR!G30</f>
        <v>D</v>
      </c>
      <c r="F11" s="247" t="str">
        <f>+ABR!H30</f>
        <v>DTS</v>
      </c>
      <c r="G11" s="247">
        <f>+ABR!I30</f>
        <v>0</v>
      </c>
      <c r="H11" s="247" t="str">
        <f>+ABR!J30</f>
        <v>TR</v>
      </c>
      <c r="I11" s="247" t="str">
        <f>+ABR!K30</f>
        <v>TR</v>
      </c>
      <c r="J11" s="247" t="str">
        <f>+ABR!L30</f>
        <v>DTS5S</v>
      </c>
      <c r="K11" s="247">
        <f>+ABR!M30</f>
        <v>0</v>
      </c>
      <c r="L11" s="247" t="str">
        <f>+ABR!N30</f>
        <v>D</v>
      </c>
      <c r="M11" s="247" t="str">
        <f>+ABR!O30</f>
        <v>N</v>
      </c>
      <c r="N11" s="247">
        <f>+ABR!P30</f>
        <v>0</v>
      </c>
      <c r="O11" s="247">
        <f>+ABR!Q30</f>
        <v>0</v>
      </c>
      <c r="P11" s="247" t="str">
        <f>+ABR!R30</f>
        <v>D</v>
      </c>
      <c r="Q11" s="247" t="str">
        <f>+ABR!S30</f>
        <v>N</v>
      </c>
      <c r="R11" s="247" t="str">
        <f>+ABR!T30</f>
        <v>NTS5S</v>
      </c>
      <c r="S11" s="247">
        <f>+ABR!U30</f>
        <v>0</v>
      </c>
      <c r="T11" s="247" t="str">
        <f>+ABR!V30</f>
        <v>D</v>
      </c>
      <c r="U11" s="247" t="str">
        <f>+ABR!W30</f>
        <v>N</v>
      </c>
      <c r="V11" s="247" t="str">
        <f>+ABR!X30</f>
        <v>NTS1</v>
      </c>
      <c r="W11" s="247">
        <f>+ABR!Y30</f>
        <v>0</v>
      </c>
      <c r="X11" s="247" t="str">
        <f>+ABR!Z30</f>
        <v>D</v>
      </c>
      <c r="Y11" s="247" t="str">
        <f>+ABR!AA30</f>
        <v>N</v>
      </c>
      <c r="Z11" s="247">
        <f>+ABR!AB30</f>
        <v>0</v>
      </c>
      <c r="AA11" s="247">
        <f>+ABR!AC30</f>
        <v>0</v>
      </c>
      <c r="AB11" s="247" t="str">
        <f>+ABR!AD30</f>
        <v>D</v>
      </c>
      <c r="AC11" s="247" t="str">
        <f>+ABR!AE30</f>
        <v>N</v>
      </c>
      <c r="AD11" s="247">
        <f>+ABR!AF30</f>
        <v>0</v>
      </c>
      <c r="AE11" s="247">
        <f>+ABR!AG30</f>
        <v>0</v>
      </c>
      <c r="AF11" s="247">
        <f>+ABR!AH30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+ABR!BE30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28.166666666666668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4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+ABR!CB30</f>
        <v>22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>
      <c r="A25" s="1645" t="s">
        <v>317</v>
      </c>
      <c r="B25" s="1645"/>
      <c r="C25" s="1645"/>
      <c r="D25" s="1645"/>
      <c r="E25" s="1645"/>
      <c r="F25" s="1645"/>
      <c r="G25" s="1645"/>
      <c r="H25" s="164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</row>
    <row r="26" spans="1:33" ht="18" customHeight="1" x14ac:dyDescent="0.25"/>
    <row r="27" spans="1:33" ht="3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1" customHeight="1" x14ac:dyDescent="0.25">
      <c r="A28" s="1583">
        <v>2024</v>
      </c>
      <c r="B28" s="1590" t="s">
        <v>263</v>
      </c>
      <c r="C28" s="1591"/>
      <c r="D28" s="1592"/>
      <c r="E28" s="1629" t="s">
        <v>56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646"/>
      <c r="P28" s="1647"/>
      <c r="Q28" s="1647"/>
      <c r="R28" s="1647"/>
      <c r="S28" s="1647"/>
      <c r="T28" s="1647"/>
      <c r="U28" s="1647"/>
      <c r="V28" s="1648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7</v>
      </c>
    </row>
    <row r="29" spans="1:33" ht="2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/>
    </row>
    <row r="31" spans="1:33" ht="18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/>
    </row>
    <row r="32" spans="1:33" ht="18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/>
    </row>
    <row r="33" spans="1:55" ht="18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/>
    </row>
    <row r="34" spans="1:55" ht="18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/>
    </row>
    <row r="35" spans="1:55" ht="18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/>
    </row>
    <row r="36" spans="1:55" ht="18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/>
    </row>
    <row r="37" spans="1:55" ht="18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/>
    </row>
    <row r="38" spans="1:55" ht="18" customHeight="1" x14ac:dyDescent="0.25">
      <c r="A38" s="1583" t="s">
        <v>310</v>
      </c>
      <c r="B38" s="275">
        <f>+JAN!D31</f>
        <v>0</v>
      </c>
      <c r="C38" s="275">
        <f>+JAN!E31</f>
        <v>0</v>
      </c>
      <c r="D38" s="275" t="str">
        <f>+JAN!F31</f>
        <v>N</v>
      </c>
      <c r="E38" s="275">
        <f>+JAN!G31</f>
        <v>0</v>
      </c>
      <c r="F38" s="275" t="str">
        <f>+JAN!H31</f>
        <v>D</v>
      </c>
      <c r="G38" s="275" t="str">
        <f>+JAN!I31</f>
        <v>N</v>
      </c>
      <c r="H38" s="275">
        <f>+JAN!J31</f>
        <v>0</v>
      </c>
      <c r="I38" s="275">
        <f>+JAN!K31</f>
        <v>0</v>
      </c>
      <c r="J38" s="275" t="str">
        <f>+JAN!L31</f>
        <v>D</v>
      </c>
      <c r="K38" s="275" t="str">
        <f>+JAN!M31</f>
        <v>D</v>
      </c>
      <c r="L38" s="275">
        <f>+JAN!N31</f>
        <v>0</v>
      </c>
      <c r="M38" s="275">
        <f>+JAN!O31</f>
        <v>0</v>
      </c>
      <c r="N38" s="275" t="str">
        <f>+JAN!P31</f>
        <v>D</v>
      </c>
      <c r="O38" s="275" t="str">
        <f>+JAN!Q31</f>
        <v>N</v>
      </c>
      <c r="P38" s="275">
        <f>+JAN!R31</f>
        <v>0</v>
      </c>
      <c r="Q38" s="275">
        <f>+JAN!S31</f>
        <v>0</v>
      </c>
      <c r="R38" s="275" t="str">
        <f>+JAN!T31</f>
        <v>N</v>
      </c>
      <c r="S38" s="275" t="str">
        <f>+JAN!U31</f>
        <v>N</v>
      </c>
      <c r="T38" s="275">
        <f>+JAN!V31</f>
        <v>0</v>
      </c>
      <c r="U38" s="275">
        <f>+JAN!W31</f>
        <v>0</v>
      </c>
      <c r="V38" s="275" t="str">
        <f>+JAN!X31</f>
        <v>D</v>
      </c>
      <c r="W38" s="275" t="str">
        <f>+JAN!Y31</f>
        <v>N</v>
      </c>
      <c r="X38" s="275">
        <f>+JAN!Z31</f>
        <v>0</v>
      </c>
      <c r="Y38" s="275">
        <f>+JAN!AA31</f>
        <v>0</v>
      </c>
      <c r="Z38" s="275" t="str">
        <f>+JAN!AB31</f>
        <v>D</v>
      </c>
      <c r="AA38" s="275" t="str">
        <f>+JAN!AC31</f>
        <v>DT</v>
      </c>
      <c r="AB38" s="275" t="str">
        <f>+JAN!AD31</f>
        <v>NTS</v>
      </c>
      <c r="AC38" s="275">
        <f>+JAN!AE31</f>
        <v>0</v>
      </c>
      <c r="AD38" s="275">
        <f>+JAN!AF31</f>
        <v>0</v>
      </c>
      <c r="AE38" s="275" t="str">
        <f>+JAN!AG31</f>
        <v>N</v>
      </c>
      <c r="AF38" s="275">
        <f>+JAN!AH31</f>
        <v>0</v>
      </c>
      <c r="AG38" s="241">
        <f>168/24</f>
        <v>7</v>
      </c>
    </row>
    <row r="39" spans="1:55" ht="18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>
        <f>JAN!BE31</f>
        <v>7</v>
      </c>
    </row>
    <row r="40" spans="1:55" ht="18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  <c r="BC40" s="568"/>
    </row>
    <row r="41" spans="1:55" ht="18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55" ht="2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>
        <f>+AG31+AG33+AG35+AG37+AG39+AG41</f>
        <v>7</v>
      </c>
    </row>
    <row r="43" spans="1:55" ht="2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>
        <f>+AG42-AG28</f>
        <v>0</v>
      </c>
    </row>
    <row r="45" spans="1:55" ht="23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1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55" ht="23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55" ht="23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>
        <f>IF(AG43&gt;0,AG43-(T45*(12/24)),0)</f>
        <v>0</v>
      </c>
      <c r="V47" s="1621"/>
      <c r="W47" s="1624"/>
      <c r="X47" s="1625"/>
      <c r="Y47" s="1626">
        <f>IF(U47&gt;0,(IF(U47&lt;(12/24),1/24,(INT(U47/(12/24)))/24)),0)</f>
        <v>0</v>
      </c>
      <c r="Z47" s="1627"/>
      <c r="AA47" s="1610">
        <f>((Y47*24)*1.25*U49)</f>
        <v>0</v>
      </c>
      <c r="AB47" s="1611"/>
      <c r="AC47" s="52"/>
      <c r="AD47" s="52"/>
      <c r="AE47" s="52"/>
      <c r="AF47" s="52"/>
      <c r="AG47" s="243"/>
    </row>
    <row r="48" spans="1:55" ht="23.45" customHeight="1" x14ac:dyDescent="0.25">
      <c r="A48" s="1612" t="s">
        <v>274</v>
      </c>
      <c r="B48" s="1613"/>
      <c r="C48" s="1614"/>
      <c r="D48" s="1639">
        <f>+D45+D46+D47</f>
        <v>1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>
        <f>IF(U47&lt;(12/24),U47-Y47,U47-(INT(U47/(12/24)))/24)</f>
        <v>0</v>
      </c>
      <c r="Z48" s="1627"/>
      <c r="AA48" s="1610">
        <f>+((Y48*24)*1.375*U49)</f>
        <v>0</v>
      </c>
      <c r="AB48" s="1611"/>
      <c r="AC48" s="52"/>
      <c r="AD48" s="52"/>
      <c r="AE48" s="52"/>
      <c r="AF48" s="52"/>
      <c r="AG48" s="243"/>
    </row>
    <row r="49" spans="1:56" ht="23.4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>
        <f>+AA47+AA48</f>
        <v>0</v>
      </c>
      <c r="Z49" s="1618"/>
      <c r="AA49" s="1618"/>
      <c r="AB49" s="1619"/>
      <c r="AC49" s="52"/>
      <c r="AD49" s="52"/>
      <c r="AE49" s="52"/>
      <c r="AF49" s="52"/>
      <c r="AG49" s="243"/>
    </row>
    <row r="51" spans="1:56" ht="45" customHeight="1" x14ac:dyDescent="0.25">
      <c r="A51" s="1641" t="s">
        <v>317</v>
      </c>
      <c r="B51" s="1641"/>
      <c r="C51" s="1641"/>
      <c r="D51" s="1641"/>
      <c r="E51" s="1641"/>
      <c r="F51" s="1641"/>
      <c r="G51" s="1641"/>
      <c r="H51" s="1641"/>
      <c r="I51" s="1641"/>
      <c r="J51" s="1641"/>
      <c r="K51" s="1641"/>
      <c r="L51" s="1641"/>
      <c r="M51" s="1641"/>
      <c r="N51" s="1641"/>
      <c r="O51" s="1641"/>
      <c r="P51" s="1641"/>
      <c r="Q51" s="1641"/>
      <c r="R51" s="1641"/>
      <c r="S51" s="1641"/>
      <c r="T51" s="1641"/>
      <c r="U51" s="1641"/>
      <c r="V51" s="1641"/>
      <c r="W51" s="1641"/>
      <c r="X51" s="1641"/>
      <c r="Y51" s="1641"/>
      <c r="Z51" s="1641"/>
      <c r="AA51" s="1641"/>
      <c r="AB51" s="1641"/>
      <c r="AC51" s="1641"/>
      <c r="AD51" s="1641"/>
      <c r="AE51" s="1641"/>
      <c r="AF51" s="1641"/>
      <c r="AG51" s="1641"/>
      <c r="AH51" s="1641"/>
      <c r="AI51" s="1641"/>
      <c r="AJ51" s="1641"/>
      <c r="AK51" s="1641"/>
      <c r="AL51" s="1641"/>
      <c r="AM51" s="1641"/>
      <c r="AN51" s="1641"/>
      <c r="AO51" s="1641"/>
      <c r="AP51" s="1641"/>
      <c r="AQ51" s="1641"/>
      <c r="AR51" s="1641"/>
      <c r="AS51" s="1641"/>
      <c r="AT51" s="1641"/>
      <c r="AU51" s="1641"/>
      <c r="AV51" s="1641"/>
      <c r="AW51" s="1641"/>
      <c r="AX51" s="1641"/>
      <c r="AY51" s="1641"/>
      <c r="AZ51" s="1641"/>
      <c r="BA51" s="1641"/>
      <c r="BB51" s="1641"/>
      <c r="BC51" s="1641"/>
      <c r="BD51" s="1641"/>
    </row>
  </sheetData>
  <mergeCells count="90">
    <mergeCell ref="A25:AG25"/>
    <mergeCell ref="U49:V49"/>
    <mergeCell ref="Y49:AB49"/>
    <mergeCell ref="D45:E45"/>
    <mergeCell ref="I45:K45"/>
    <mergeCell ref="L45:M45"/>
    <mergeCell ref="Q45:T45"/>
    <mergeCell ref="U45:V46"/>
    <mergeCell ref="W48:X48"/>
    <mergeCell ref="Y48:Z48"/>
    <mergeCell ref="AA48:AB48"/>
    <mergeCell ref="I49:K49"/>
    <mergeCell ref="L49:M49"/>
    <mergeCell ref="Q47:T48"/>
    <mergeCell ref="U47:V48"/>
    <mergeCell ref="W47:X47"/>
    <mergeCell ref="AA27:AF27"/>
    <mergeCell ref="A28:A29"/>
    <mergeCell ref="B28:D28"/>
    <mergeCell ref="E28:K28"/>
    <mergeCell ref="L28:N28"/>
    <mergeCell ref="O28:V28"/>
    <mergeCell ref="W28:Y28"/>
    <mergeCell ref="Z28:AF28"/>
    <mergeCell ref="A48:C48"/>
    <mergeCell ref="D48:E48"/>
    <mergeCell ref="I48:K48"/>
    <mergeCell ref="L48:M48"/>
    <mergeCell ref="Q49:T49"/>
    <mergeCell ref="D47:E47"/>
    <mergeCell ref="I47:K47"/>
    <mergeCell ref="L47:M47"/>
    <mergeCell ref="A40:A41"/>
    <mergeCell ref="A42:AF43"/>
    <mergeCell ref="A45:C45"/>
    <mergeCell ref="Y47:Z47"/>
    <mergeCell ref="AA47:AB47"/>
    <mergeCell ref="A46:C46"/>
    <mergeCell ref="D46:E46"/>
    <mergeCell ref="I46:K46"/>
    <mergeCell ref="L46:M46"/>
    <mergeCell ref="Q46:T46"/>
    <mergeCell ref="A47:C47"/>
    <mergeCell ref="A30:A31"/>
    <mergeCell ref="A32:A33"/>
    <mergeCell ref="A34:A35"/>
    <mergeCell ref="A36:A37"/>
    <mergeCell ref="A38:A39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51:BD51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161" priority="1" operator="equal">
      <formula>"FOTS"</formula>
    </cfRule>
    <cfRule type="cellIs" dxfId="1160" priority="2" operator="equal">
      <formula>"FO"</formula>
    </cfRule>
    <cfRule type="cellIs" dxfId="1159" priority="3" operator="equal">
      <formula>"F"</formula>
    </cfRule>
    <cfRule type="cellIs" dxfId="1158" priority="4" operator="equal">
      <formula>"NTSDS"</formula>
    </cfRule>
    <cfRule type="cellIs" dxfId="1157" priority="5" operator="equal">
      <formula>"DTSDS"</formula>
    </cfRule>
    <cfRule type="cellIs" dxfId="1156" priority="6" operator="equal">
      <formula>"NTS5S"</formula>
    </cfRule>
    <cfRule type="cellIs" dxfId="1155" priority="7" operator="equal">
      <formula>"DTS5S"</formula>
    </cfRule>
    <cfRule type="cellIs" dxfId="1154" priority="8" operator="equal">
      <formula>"NTS"</formula>
    </cfRule>
    <cfRule type="cellIs" dxfId="1153" priority="9" operator="equal">
      <formula>"DTS"</formula>
    </cfRule>
    <cfRule type="cellIs" dxfId="1152" priority="10" operator="equal">
      <formula>"FEF"</formula>
    </cfRule>
    <cfRule type="cellIs" dxfId="1151" priority="11" operator="equal">
      <formula>"FED"</formula>
    </cfRule>
    <cfRule type="cellIs" dxfId="1150" priority="12" operator="equal">
      <formula>"FES"</formula>
    </cfRule>
    <cfRule type="cellIs" dxfId="1149" priority="13" operator="equal">
      <formula>"FE"</formula>
    </cfRule>
    <cfRule type="cellIs" dxfId="1148" priority="14" operator="equal">
      <formula>"DS"</formula>
    </cfRule>
  </conditionalFormatting>
  <conditionalFormatting sqref="B30:AF41">
    <cfRule type="cellIs" dxfId="1147" priority="15" operator="equal">
      <formula>"FOTS"</formula>
    </cfRule>
    <cfRule type="cellIs" dxfId="1146" priority="16" operator="equal">
      <formula>"FO"</formula>
    </cfRule>
    <cfRule type="cellIs" dxfId="1145" priority="17" operator="equal">
      <formula>"F"</formula>
    </cfRule>
    <cfRule type="cellIs" dxfId="1144" priority="18" operator="equal">
      <formula>"NTSDS"</formula>
    </cfRule>
    <cfRule type="cellIs" dxfId="1143" priority="19" operator="equal">
      <formula>"DTSDS"</formula>
    </cfRule>
    <cfRule type="cellIs" dxfId="1142" priority="20" operator="equal">
      <formula>"NTS5S"</formula>
    </cfRule>
    <cfRule type="cellIs" dxfId="1141" priority="21" operator="equal">
      <formula>"DTS5S"</formula>
    </cfRule>
    <cfRule type="cellIs" dxfId="1140" priority="22" operator="equal">
      <formula>"NTS"</formula>
    </cfRule>
    <cfRule type="cellIs" dxfId="1139" priority="23" operator="equal">
      <formula>"DTS"</formula>
    </cfRule>
    <cfRule type="cellIs" dxfId="1138" priority="24" operator="equal">
      <formula>"FEF"</formula>
    </cfRule>
    <cfRule type="cellIs" dxfId="1137" priority="25" operator="equal">
      <formula>"FED"</formula>
    </cfRule>
    <cfRule type="cellIs" dxfId="1136" priority="26" operator="equal">
      <formula>"FES"</formula>
    </cfRule>
    <cfRule type="cellIs" dxfId="1135" priority="27" operator="equal">
      <formula>"FE"</formula>
    </cfRule>
    <cfRule type="cellIs" dxfId="1134" priority="28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4A4A0-0B15-4A1C-B670-999C1C47E567}">
  <dimension ref="A1:BD49"/>
  <sheetViews>
    <sheetView showZeros="0" topLeftCell="A17" workbookViewId="0">
      <selection activeCell="A5" sqref="A5:AG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8" width="8.7109375" hidden="1" customWidth="1"/>
    <col min="39" max="39" width="0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91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+JAN!D32</f>
        <v>0</v>
      </c>
      <c r="C5" s="256">
        <f>+JAN!E32</f>
        <v>0</v>
      </c>
      <c r="D5" s="256">
        <f>+JAN!F32</f>
        <v>0</v>
      </c>
      <c r="E5" s="256">
        <f>+JAN!G32</f>
        <v>0</v>
      </c>
      <c r="F5" s="256">
        <f>+JAN!H32</f>
        <v>0</v>
      </c>
      <c r="G5" s="256">
        <f>+JAN!I32</f>
        <v>0</v>
      </c>
      <c r="H5" s="256">
        <f>+JAN!J32</f>
        <v>0</v>
      </c>
      <c r="I5" s="256">
        <f>+JAN!K32</f>
        <v>0</v>
      </c>
      <c r="J5" s="256">
        <f>+JAN!L32</f>
        <v>0</v>
      </c>
      <c r="K5" s="256">
        <f>+JAN!M32</f>
        <v>0</v>
      </c>
      <c r="L5" s="256">
        <f>+JAN!N32</f>
        <v>0</v>
      </c>
      <c r="M5" s="256">
        <f>+JAN!O32</f>
        <v>0</v>
      </c>
      <c r="N5" s="256">
        <f>+JAN!P32</f>
        <v>0</v>
      </c>
      <c r="O5" s="256" t="str">
        <f>+JAN!Q32</f>
        <v>N</v>
      </c>
      <c r="P5" s="256">
        <f>+JAN!R32</f>
        <v>0</v>
      </c>
      <c r="Q5" s="256">
        <f>+JAN!S32</f>
        <v>0</v>
      </c>
      <c r="R5" s="256">
        <f>+JAN!T32</f>
        <v>0</v>
      </c>
      <c r="S5" s="256">
        <f>+JAN!U32</f>
        <v>0</v>
      </c>
      <c r="T5" s="256">
        <f>+JAN!V32</f>
        <v>0</v>
      </c>
      <c r="U5" s="256">
        <f>+JAN!W32</f>
        <v>0</v>
      </c>
      <c r="V5" s="256" t="str">
        <f>+JAN!X32</f>
        <v>D</v>
      </c>
      <c r="W5" s="256">
        <f>+JAN!Y32</f>
        <v>0</v>
      </c>
      <c r="X5" s="256">
        <f>+JAN!Z32</f>
        <v>0</v>
      </c>
      <c r="Y5" s="256">
        <f>+JAN!AA32</f>
        <v>0</v>
      </c>
      <c r="Z5" s="256">
        <f>+JAN!AB32</f>
        <v>0</v>
      </c>
      <c r="AA5" s="256">
        <f>+JAN!AC32</f>
        <v>0</v>
      </c>
      <c r="AB5" s="256">
        <f>+JAN!AD32</f>
        <v>0</v>
      </c>
      <c r="AC5" s="256">
        <f>+JAN!AE32</f>
        <v>0</v>
      </c>
      <c r="AD5" s="256" t="str">
        <f>+JAN!AF32</f>
        <v>D</v>
      </c>
      <c r="AE5" s="256">
        <f>+JAN!AG32</f>
        <v>0</v>
      </c>
      <c r="AF5" s="256">
        <f>+JAN!AH32</f>
        <v>0</v>
      </c>
      <c r="AG5" s="241">
        <f>184/24</f>
        <v>7.666666666666667</v>
      </c>
    </row>
    <row r="6" spans="1:33" ht="21" customHeight="1" x14ac:dyDescent="0.25">
      <c r="A6" s="360"/>
      <c r="B6" s="256" t="e">
        <f>+JAN!#REF!</f>
        <v>#REF!</v>
      </c>
      <c r="C6" s="256" t="e">
        <f>+JAN!#REF!</f>
        <v>#REF!</v>
      </c>
      <c r="D6" s="256" t="e">
        <f>+JAN!#REF!</f>
        <v>#REF!</v>
      </c>
      <c r="E6" s="256" t="e">
        <f>+JAN!#REF!</f>
        <v>#REF!</v>
      </c>
      <c r="F6" s="256" t="e">
        <f>+JAN!#REF!</f>
        <v>#REF!</v>
      </c>
      <c r="G6" s="256" t="e">
        <f>+JAN!#REF!</f>
        <v>#REF!</v>
      </c>
      <c r="H6" s="256" t="e">
        <f>+JAN!#REF!</f>
        <v>#REF!</v>
      </c>
      <c r="I6" s="256" t="e">
        <f>+JAN!#REF!</f>
        <v>#REF!</v>
      </c>
      <c r="J6" s="256" t="e">
        <f>+JAN!#REF!</f>
        <v>#REF!</v>
      </c>
      <c r="K6" s="256" t="e">
        <f>+JAN!#REF!</f>
        <v>#REF!</v>
      </c>
      <c r="L6" s="256" t="e">
        <f>+JAN!#REF!</f>
        <v>#REF!</v>
      </c>
      <c r="M6" s="256" t="e">
        <f>+JAN!#REF!</f>
        <v>#REF!</v>
      </c>
      <c r="N6" s="256" t="e">
        <f>+JAN!#REF!</f>
        <v>#REF!</v>
      </c>
      <c r="O6" s="256" t="e">
        <f>+JAN!#REF!</f>
        <v>#REF!</v>
      </c>
      <c r="P6" s="256" t="e">
        <f>+JAN!#REF!</f>
        <v>#REF!</v>
      </c>
      <c r="Q6" s="256" t="e">
        <f>+JAN!#REF!</f>
        <v>#REF!</v>
      </c>
      <c r="R6" s="256" t="e">
        <f>+JAN!#REF!</f>
        <v>#REF!</v>
      </c>
      <c r="S6" s="256" t="e">
        <f>+JAN!#REF!</f>
        <v>#REF!</v>
      </c>
      <c r="T6" s="256" t="e">
        <f>+JAN!#REF!</f>
        <v>#REF!</v>
      </c>
      <c r="U6" s="256" t="e">
        <f>+JAN!#REF!</f>
        <v>#REF!</v>
      </c>
      <c r="V6" s="256" t="e">
        <f>+JAN!#REF!</f>
        <v>#REF!</v>
      </c>
      <c r="W6" s="256" t="e">
        <f>+JAN!#REF!</f>
        <v>#REF!</v>
      </c>
      <c r="X6" s="256" t="e">
        <f>+JAN!#REF!</f>
        <v>#REF!</v>
      </c>
      <c r="Y6" s="256" t="e">
        <f>+JAN!#REF!</f>
        <v>#REF!</v>
      </c>
      <c r="Z6" s="256" t="e">
        <f>+JAN!#REF!</f>
        <v>#REF!</v>
      </c>
      <c r="AA6" s="256" t="e">
        <f>+JAN!#REF!</f>
        <v>#REF!</v>
      </c>
      <c r="AB6" s="256" t="e">
        <f>+JAN!#REF!</f>
        <v>#REF!</v>
      </c>
      <c r="AC6" s="256" t="e">
        <f>+JAN!#REF!</f>
        <v>#REF!</v>
      </c>
      <c r="AD6" s="256" t="e">
        <f>+JAN!#REF!</f>
        <v>#REF!</v>
      </c>
      <c r="AE6" s="256" t="e">
        <f>+JAN!#REF!</f>
        <v>#REF!</v>
      </c>
      <c r="AF6" s="256" t="e">
        <f>+JAN!#REF!</f>
        <v>#REF!</v>
      </c>
      <c r="AG6" s="242" t="e">
        <f>+JAN!BE32</f>
        <v>#REF!</v>
      </c>
    </row>
    <row r="7" spans="1:33" ht="21" customHeight="1" x14ac:dyDescent="0.25">
      <c r="A7" s="359" t="s">
        <v>281</v>
      </c>
      <c r="B7" s="256">
        <f>+FEV!D31</f>
        <v>0</v>
      </c>
      <c r="C7" s="256">
        <f>+FEV!E31</f>
        <v>0</v>
      </c>
      <c r="D7" s="256">
        <f>+FEV!F31</f>
        <v>0</v>
      </c>
      <c r="E7" s="256">
        <f>+FEV!G31</f>
        <v>0</v>
      </c>
      <c r="F7" s="256">
        <f>+FEV!H31</f>
        <v>0</v>
      </c>
      <c r="G7" s="256">
        <f>+FEV!I31</f>
        <v>0</v>
      </c>
      <c r="H7" s="256">
        <f>+FEV!J31</f>
        <v>0</v>
      </c>
      <c r="I7" s="256">
        <f>+FEV!K31</f>
        <v>0</v>
      </c>
      <c r="J7" s="256">
        <f>+FEV!L31</f>
        <v>0</v>
      </c>
      <c r="K7" s="256">
        <f>+FEV!M31</f>
        <v>0</v>
      </c>
      <c r="L7" s="256" t="str">
        <f>+FEV!N31</f>
        <v>N</v>
      </c>
      <c r="M7" s="256">
        <f>+FEV!O31</f>
        <v>0</v>
      </c>
      <c r="N7" s="256">
        <f>+FEV!P31</f>
        <v>0</v>
      </c>
      <c r="O7" s="256">
        <f>+FEV!Q31</f>
        <v>0</v>
      </c>
      <c r="P7" s="256">
        <f>+FEV!R31</f>
        <v>0</v>
      </c>
      <c r="Q7" s="256">
        <f>+FEV!S31</f>
        <v>0</v>
      </c>
      <c r="R7" s="256">
        <f>+FEV!T31</f>
        <v>0</v>
      </c>
      <c r="S7" s="256" t="str">
        <f>+FEV!U31</f>
        <v>D</v>
      </c>
      <c r="T7" s="256">
        <f>+FEV!V31</f>
        <v>0</v>
      </c>
      <c r="U7" s="256">
        <f>+FEV!W31</f>
        <v>0</v>
      </c>
      <c r="V7" s="256">
        <f>+FEV!X31</f>
        <v>0</v>
      </c>
      <c r="W7" s="256">
        <f>+FEV!Y31</f>
        <v>0</v>
      </c>
      <c r="X7" s="256">
        <f>+FEV!Z31</f>
        <v>0</v>
      </c>
      <c r="Y7" s="256">
        <f>+FEV!AA31</f>
        <v>0</v>
      </c>
      <c r="Z7" s="256" t="str">
        <f>+FEV!AB31</f>
        <v>DTS</v>
      </c>
      <c r="AA7" s="256">
        <f>+FEV!AC31</f>
        <v>0</v>
      </c>
      <c r="AB7" s="256">
        <f>+FEV!AD31</f>
        <v>0</v>
      </c>
      <c r="AC7" s="256">
        <f>+FEV!AE31</f>
        <v>0</v>
      </c>
      <c r="AD7" s="256">
        <f>+FEV!AF31</f>
        <v>0</v>
      </c>
      <c r="AE7" s="256">
        <f>+FEV!AG31</f>
        <v>0</v>
      </c>
      <c r="AF7" s="256">
        <f>+FEV!AH31</f>
        <v>0</v>
      </c>
      <c r="AG7" s="241">
        <f>160/24</f>
        <v>6.666666666666667</v>
      </c>
    </row>
    <row r="8" spans="1:33" ht="21" customHeight="1" x14ac:dyDescent="0.25">
      <c r="A8" s="360"/>
      <c r="B8" s="256" t="e">
        <f>+FEV!#REF!</f>
        <v>#REF!</v>
      </c>
      <c r="C8" s="256" t="e">
        <f>+FEV!#REF!</f>
        <v>#REF!</v>
      </c>
      <c r="D8" s="256" t="e">
        <f>+FEV!#REF!</f>
        <v>#REF!</v>
      </c>
      <c r="E8" s="256" t="e">
        <f>+FEV!#REF!</f>
        <v>#REF!</v>
      </c>
      <c r="F8" s="256" t="e">
        <f>+FEV!#REF!</f>
        <v>#REF!</v>
      </c>
      <c r="G8" s="256" t="e">
        <f>+FEV!#REF!</f>
        <v>#REF!</v>
      </c>
      <c r="H8" s="256" t="e">
        <f>+FEV!#REF!</f>
        <v>#REF!</v>
      </c>
      <c r="I8" s="256" t="e">
        <f>+FEV!#REF!</f>
        <v>#REF!</v>
      </c>
      <c r="J8" s="256" t="e">
        <f>+FEV!#REF!</f>
        <v>#REF!</v>
      </c>
      <c r="K8" s="256" t="e">
        <f>+FEV!#REF!</f>
        <v>#REF!</v>
      </c>
      <c r="L8" s="256" t="e">
        <f>+FEV!#REF!</f>
        <v>#REF!</v>
      </c>
      <c r="M8" s="256" t="e">
        <f>+FEV!#REF!</f>
        <v>#REF!</v>
      </c>
      <c r="N8" s="256" t="e">
        <f>+FEV!#REF!</f>
        <v>#REF!</v>
      </c>
      <c r="O8" s="256" t="e">
        <f>+FEV!#REF!</f>
        <v>#REF!</v>
      </c>
      <c r="P8" s="256" t="e">
        <f>+FEV!#REF!</f>
        <v>#REF!</v>
      </c>
      <c r="Q8" s="256" t="e">
        <f>+FEV!#REF!</f>
        <v>#REF!</v>
      </c>
      <c r="R8" s="256" t="e">
        <f>+FEV!#REF!</f>
        <v>#REF!</v>
      </c>
      <c r="S8" s="256" t="e">
        <f>+FEV!#REF!</f>
        <v>#REF!</v>
      </c>
      <c r="T8" s="256" t="e">
        <f>+FEV!#REF!</f>
        <v>#REF!</v>
      </c>
      <c r="U8" s="256" t="e">
        <f>+FEV!#REF!</f>
        <v>#REF!</v>
      </c>
      <c r="V8" s="256" t="e">
        <f>+FEV!#REF!</f>
        <v>#REF!</v>
      </c>
      <c r="W8" s="256" t="e">
        <f>+FEV!#REF!</f>
        <v>#REF!</v>
      </c>
      <c r="X8" s="256" t="e">
        <f>+FEV!#REF!</f>
        <v>#REF!</v>
      </c>
      <c r="Y8" s="256" t="e">
        <f>+FEV!#REF!</f>
        <v>#REF!</v>
      </c>
      <c r="Z8" s="256" t="e">
        <f>+FEV!#REF!</f>
        <v>#REF!</v>
      </c>
      <c r="AA8" s="256" t="e">
        <f>+FEV!#REF!</f>
        <v>#REF!</v>
      </c>
      <c r="AB8" s="256" t="e">
        <f>+FEV!#REF!</f>
        <v>#REF!</v>
      </c>
      <c r="AC8" s="256" t="e">
        <f>+FEV!#REF!</f>
        <v>#REF!</v>
      </c>
      <c r="AD8" s="256" t="e">
        <f>+FEV!#REF!</f>
        <v>#REF!</v>
      </c>
      <c r="AE8" s="256" t="e">
        <f>+FEV!#REF!</f>
        <v>#REF!</v>
      </c>
      <c r="AF8" s="256" t="e">
        <f>+FEV!#REF!</f>
        <v>#REF!</v>
      </c>
      <c r="AG8" s="242" t="e">
        <f>+FEV!BE31</f>
        <v>#REF!</v>
      </c>
    </row>
    <row r="9" spans="1:33" ht="21" customHeight="1" x14ac:dyDescent="0.25">
      <c r="A9" s="359" t="s">
        <v>282</v>
      </c>
      <c r="B9" s="256">
        <f>+MAR!D31</f>
        <v>0</v>
      </c>
      <c r="C9" s="256" t="str">
        <f>+MAR!E31</f>
        <v>D</v>
      </c>
      <c r="D9" s="256" t="str">
        <f>+MAR!F31</f>
        <v>DT</v>
      </c>
      <c r="E9" s="256">
        <f>+MAR!G31</f>
        <v>0</v>
      </c>
      <c r="F9" s="256">
        <f>+MAR!H31</f>
        <v>0</v>
      </c>
      <c r="G9" s="256">
        <f>+MAR!I31</f>
        <v>0</v>
      </c>
      <c r="H9" s="256" t="str">
        <f>+MAR!J31</f>
        <v>D</v>
      </c>
      <c r="I9" s="256">
        <f>+MAR!K31</f>
        <v>0</v>
      </c>
      <c r="J9" s="256">
        <f>+MAR!L31</f>
        <v>0</v>
      </c>
      <c r="K9" s="256">
        <f>+MAR!M31</f>
        <v>0</v>
      </c>
      <c r="L9" s="256" t="str">
        <f>+MAR!N31</f>
        <v>N</v>
      </c>
      <c r="M9" s="256">
        <f>+MAR!O31</f>
        <v>0</v>
      </c>
      <c r="N9" s="256">
        <f>+MAR!P31</f>
        <v>0</v>
      </c>
      <c r="O9" s="256">
        <f>+MAR!Q31</f>
        <v>0</v>
      </c>
      <c r="P9" s="256">
        <f>+MAR!R31</f>
        <v>0</v>
      </c>
      <c r="Q9" s="256">
        <f>+MAR!S31</f>
        <v>0</v>
      </c>
      <c r="R9" s="256">
        <f>+MAR!T31</f>
        <v>0</v>
      </c>
      <c r="S9" s="256">
        <f>+MAR!U31</f>
        <v>0</v>
      </c>
      <c r="T9" s="256">
        <f>+MAR!V31</f>
        <v>0</v>
      </c>
      <c r="U9" s="256">
        <f>+MAR!W31</f>
        <v>0</v>
      </c>
      <c r="V9" s="256">
        <f>+MAR!X31</f>
        <v>0</v>
      </c>
      <c r="W9" s="256">
        <f>+MAR!Y31</f>
        <v>0</v>
      </c>
      <c r="X9" s="256">
        <f>+MAR!Z31</f>
        <v>0</v>
      </c>
      <c r="Y9" s="256">
        <f>+MAR!AA31</f>
        <v>0</v>
      </c>
      <c r="Z9" s="256">
        <f>+MAR!AB31</f>
        <v>0</v>
      </c>
      <c r="AA9" s="256">
        <f>+MAR!AC31</f>
        <v>0</v>
      </c>
      <c r="AB9" s="256">
        <f>+MAR!AD31</f>
        <v>0</v>
      </c>
      <c r="AC9" s="256">
        <f>+MAR!AE31</f>
        <v>0</v>
      </c>
      <c r="AD9" s="256">
        <f>+MAR!AF31</f>
        <v>0</v>
      </c>
      <c r="AE9" s="256">
        <f>+MAR!AG31</f>
        <v>0</v>
      </c>
      <c r="AF9" s="256">
        <f>+MAR!AH31</f>
        <v>0</v>
      </c>
      <c r="AG9" s="241">
        <f>168/24</f>
        <v>7</v>
      </c>
    </row>
    <row r="10" spans="1:33" ht="21" customHeight="1" x14ac:dyDescent="0.25">
      <c r="A10" s="360"/>
      <c r="B10" s="256" t="e">
        <f>+MAR!#REF!</f>
        <v>#REF!</v>
      </c>
      <c r="C10" s="256" t="e">
        <f>+MAR!#REF!</f>
        <v>#REF!</v>
      </c>
      <c r="D10" s="256" t="e">
        <f>+MAR!#REF!</f>
        <v>#REF!</v>
      </c>
      <c r="E10" s="256" t="e">
        <f>+MAR!#REF!</f>
        <v>#REF!</v>
      </c>
      <c r="F10" s="256" t="e">
        <f>+MAR!#REF!</f>
        <v>#REF!</v>
      </c>
      <c r="G10" s="256" t="e">
        <f>+MAR!#REF!</f>
        <v>#REF!</v>
      </c>
      <c r="H10" s="256" t="e">
        <f>+MAR!#REF!</f>
        <v>#REF!</v>
      </c>
      <c r="I10" s="256" t="e">
        <f>+MAR!#REF!</f>
        <v>#REF!</v>
      </c>
      <c r="J10" s="256" t="e">
        <f>+MAR!#REF!</f>
        <v>#REF!</v>
      </c>
      <c r="K10" s="256" t="e">
        <f>+MAR!#REF!</f>
        <v>#REF!</v>
      </c>
      <c r="L10" s="256" t="e">
        <f>+MAR!#REF!</f>
        <v>#REF!</v>
      </c>
      <c r="M10" s="256" t="e">
        <f>+MAR!#REF!</f>
        <v>#REF!</v>
      </c>
      <c r="N10" s="256" t="e">
        <f>+MAR!#REF!</f>
        <v>#REF!</v>
      </c>
      <c r="O10" s="256" t="e">
        <f>+MAR!#REF!</f>
        <v>#REF!</v>
      </c>
      <c r="P10" s="256" t="e">
        <f>+MAR!#REF!</f>
        <v>#REF!</v>
      </c>
      <c r="Q10" s="256" t="e">
        <f>+MAR!#REF!</f>
        <v>#REF!</v>
      </c>
      <c r="R10" s="256" t="e">
        <f>+MAR!#REF!</f>
        <v>#REF!</v>
      </c>
      <c r="S10" s="256" t="e">
        <f>+MAR!#REF!</f>
        <v>#REF!</v>
      </c>
      <c r="T10" s="256" t="e">
        <f>+MAR!#REF!</f>
        <v>#REF!</v>
      </c>
      <c r="U10" s="256" t="e">
        <f>+MAR!#REF!</f>
        <v>#REF!</v>
      </c>
      <c r="V10" s="256" t="e">
        <f>+MAR!#REF!</f>
        <v>#REF!</v>
      </c>
      <c r="W10" s="256" t="e">
        <f>+MAR!#REF!</f>
        <v>#REF!</v>
      </c>
      <c r="X10" s="256" t="e">
        <f>+MAR!#REF!</f>
        <v>#REF!</v>
      </c>
      <c r="Y10" s="256" t="e">
        <f>+MAR!#REF!</f>
        <v>#REF!</v>
      </c>
      <c r="Z10" s="256" t="e">
        <f>+MAR!#REF!</f>
        <v>#REF!</v>
      </c>
      <c r="AA10" s="256" t="e">
        <f>+MAR!#REF!</f>
        <v>#REF!</v>
      </c>
      <c r="AB10" s="256" t="e">
        <f>+MAR!#REF!</f>
        <v>#REF!</v>
      </c>
      <c r="AC10" s="256" t="e">
        <f>+MAR!#REF!</f>
        <v>#REF!</v>
      </c>
      <c r="AD10" s="256" t="e">
        <f>+MAR!#REF!</f>
        <v>#REF!</v>
      </c>
      <c r="AE10" s="256" t="e">
        <f>+MAR!#REF!</f>
        <v>#REF!</v>
      </c>
      <c r="AF10" s="256" t="e">
        <f>+MAR!#REF!</f>
        <v>#REF!</v>
      </c>
      <c r="AG10" s="242" t="e">
        <f>+MAR!BE31</f>
        <v>#REF!</v>
      </c>
    </row>
    <row r="11" spans="1:33" ht="21" customHeight="1" x14ac:dyDescent="0.25">
      <c r="A11" s="359" t="s">
        <v>283</v>
      </c>
      <c r="B11" s="247">
        <f>+ABR!D31</f>
        <v>0</v>
      </c>
      <c r="C11" s="247">
        <f>+ABR!E31</f>
        <v>0</v>
      </c>
      <c r="D11" s="247">
        <f>+ABR!F31</f>
        <v>0</v>
      </c>
      <c r="E11" s="247" t="str">
        <f>+ABR!G31</f>
        <v>N</v>
      </c>
      <c r="F11" s="247" t="str">
        <f>+ABR!H31</f>
        <v>NTS</v>
      </c>
      <c r="G11" s="247">
        <f>+ABR!I31</f>
        <v>0</v>
      </c>
      <c r="H11" s="247" t="str">
        <f>+ABR!J31</f>
        <v>TR</v>
      </c>
      <c r="I11" s="247" t="str">
        <f>+ABR!K31</f>
        <v>TR</v>
      </c>
      <c r="J11" s="247">
        <f>+ABR!L31</f>
        <v>0</v>
      </c>
      <c r="K11" s="247">
        <f>+ABR!M31</f>
        <v>0</v>
      </c>
      <c r="L11" s="247">
        <f>+ABR!N31</f>
        <v>0</v>
      </c>
      <c r="M11" s="247">
        <f>+ABR!O31</f>
        <v>0</v>
      </c>
      <c r="N11" s="247">
        <f>+ABR!P31</f>
        <v>0</v>
      </c>
      <c r="O11" s="247" t="str">
        <f>+ABR!Q31</f>
        <v>DTS</v>
      </c>
      <c r="P11" s="247" t="str">
        <f>+ABR!R31</f>
        <v>N</v>
      </c>
      <c r="Q11" s="247">
        <f>+ABR!S31</f>
        <v>0</v>
      </c>
      <c r="R11" s="247">
        <f>+ABR!T31</f>
        <v>0</v>
      </c>
      <c r="S11" s="247">
        <f>+ABR!U31</f>
        <v>0</v>
      </c>
      <c r="T11" s="247">
        <f>+ABR!V31</f>
        <v>0</v>
      </c>
      <c r="U11" s="247">
        <f>+ABR!W31</f>
        <v>0</v>
      </c>
      <c r="V11" s="247">
        <f>+ABR!X31</f>
        <v>0</v>
      </c>
      <c r="W11" s="247">
        <f>+ABR!Y31</f>
        <v>0</v>
      </c>
      <c r="X11" s="247">
        <f>+ABR!Z31</f>
        <v>0</v>
      </c>
      <c r="Y11" s="247">
        <f>+ABR!AA31</f>
        <v>0</v>
      </c>
      <c r="Z11" s="247">
        <f>+ABR!AB31</f>
        <v>0</v>
      </c>
      <c r="AA11" s="247">
        <f>+ABR!AC31</f>
        <v>0</v>
      </c>
      <c r="AB11" s="247">
        <f>+ABR!AD31</f>
        <v>0</v>
      </c>
      <c r="AC11" s="247">
        <f>+ABR!AE31</f>
        <v>0</v>
      </c>
      <c r="AD11" s="247">
        <f>+ABR!AF31</f>
        <v>0</v>
      </c>
      <c r="AE11" s="247">
        <f>+ABR!AG31</f>
        <v>0</v>
      </c>
      <c r="AF11" s="247">
        <f>+ABR!AH31</f>
        <v>0</v>
      </c>
      <c r="AG11" s="241">
        <f>176/24</f>
        <v>7.333333333333333</v>
      </c>
    </row>
    <row r="12" spans="1:33" ht="21" customHeight="1" x14ac:dyDescent="0.25">
      <c r="A12" s="360"/>
      <c r="B12" s="247" t="e">
        <f>+ABR!#REF!</f>
        <v>#REF!</v>
      </c>
      <c r="C12" s="247" t="e">
        <f>+ABR!#REF!</f>
        <v>#REF!</v>
      </c>
      <c r="D12" s="247" t="e">
        <f>+ABR!#REF!</f>
        <v>#REF!</v>
      </c>
      <c r="E12" s="247" t="e">
        <f>+ABR!#REF!</f>
        <v>#REF!</v>
      </c>
      <c r="F12" s="247" t="e">
        <f>+ABR!#REF!</f>
        <v>#REF!</v>
      </c>
      <c r="G12" s="247" t="e">
        <f>+ABR!#REF!</f>
        <v>#REF!</v>
      </c>
      <c r="H12" s="247" t="e">
        <f>+ABR!#REF!</f>
        <v>#REF!</v>
      </c>
      <c r="I12" s="247" t="e">
        <f>+ABR!#REF!</f>
        <v>#REF!</v>
      </c>
      <c r="J12" s="247" t="e">
        <f>+ABR!#REF!</f>
        <v>#REF!</v>
      </c>
      <c r="K12" s="247" t="e">
        <f>+ABR!#REF!</f>
        <v>#REF!</v>
      </c>
      <c r="L12" s="247" t="e">
        <f>+ABR!#REF!</f>
        <v>#REF!</v>
      </c>
      <c r="M12" s="247" t="e">
        <f>+ABR!#REF!</f>
        <v>#REF!</v>
      </c>
      <c r="N12" s="247" t="e">
        <f>+ABR!#REF!</f>
        <v>#REF!</v>
      </c>
      <c r="O12" s="247" t="e">
        <f>+ABR!#REF!</f>
        <v>#REF!</v>
      </c>
      <c r="P12" s="247" t="e">
        <f>+ABR!#REF!</f>
        <v>#REF!</v>
      </c>
      <c r="Q12" s="247" t="e">
        <f>+ABR!#REF!</f>
        <v>#REF!</v>
      </c>
      <c r="R12" s="247" t="e">
        <f>+ABR!#REF!</f>
        <v>#REF!</v>
      </c>
      <c r="S12" s="247" t="e">
        <f>+ABR!#REF!</f>
        <v>#REF!</v>
      </c>
      <c r="T12" s="247" t="e">
        <f>+ABR!#REF!</f>
        <v>#REF!</v>
      </c>
      <c r="U12" s="247" t="e">
        <f>+ABR!#REF!</f>
        <v>#REF!</v>
      </c>
      <c r="V12" s="247" t="e">
        <f>+ABR!#REF!</f>
        <v>#REF!</v>
      </c>
      <c r="W12" s="247" t="e">
        <f>+ABR!#REF!</f>
        <v>#REF!</v>
      </c>
      <c r="X12" s="247" t="e">
        <f>+ABR!#REF!</f>
        <v>#REF!</v>
      </c>
      <c r="Y12" s="247" t="e">
        <f>+ABR!#REF!</f>
        <v>#REF!</v>
      </c>
      <c r="Z12" s="247" t="e">
        <f>+ABR!#REF!</f>
        <v>#REF!</v>
      </c>
      <c r="AA12" s="247" t="e">
        <f>+ABR!#REF!</f>
        <v>#REF!</v>
      </c>
      <c r="AB12" s="247" t="e">
        <f>+ABR!#REF!</f>
        <v>#REF!</v>
      </c>
      <c r="AC12" s="247" t="e">
        <f>+ABR!#REF!</f>
        <v>#REF!</v>
      </c>
      <c r="AD12" s="247" t="e">
        <f>+ABR!#REF!</f>
        <v>#REF!</v>
      </c>
      <c r="AE12" s="247" t="e">
        <f>+ABR!#REF!</f>
        <v>#REF!</v>
      </c>
      <c r="AF12" s="247" t="e">
        <f>+ABR!#REF!</f>
        <v>#REF!</v>
      </c>
      <c r="AG12" s="242" t="e">
        <f>+ABR!BE31</f>
        <v>#REF!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 t="e">
        <f>+AG6+AG8+AG10+AG12+AG14+AG16</f>
        <v>#REF!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 t="e">
        <f>+AG17-AG3</f>
        <v>#REF!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 t="e">
        <f>+ABR!CB31</f>
        <v>#REF!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0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 t="e">
        <f>IF(AG18&gt;0,AG18-(T20*(12/24)),0)</f>
        <v>#REF!</v>
      </c>
      <c r="V22" s="1621"/>
      <c r="W22" s="1624" t="s">
        <v>273</v>
      </c>
      <c r="X22" s="1625"/>
      <c r="Y22" s="1626" t="e">
        <f>IF(U22&gt;0,(IF(U22&lt;(12/24),1/24,(INT(U22/(12/24)))/24)),0)</f>
        <v>#REF!</v>
      </c>
      <c r="Z22" s="1627"/>
      <c r="AA22" s="1610" t="e">
        <f>((Y22*24)*1.25*U24)</f>
        <v>#REF!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3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 t="e">
        <f>IF(U22&lt;(12/24),U22-Y22,U22-(INT(U22/(12/24)))/24)</f>
        <v>#REF!</v>
      </c>
      <c r="Z23" s="1627"/>
      <c r="AA23" s="1610" t="e">
        <f>+((Y23*24)*1.375*U24)</f>
        <v>#REF!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 t="e">
        <f>+AA22+AA23</f>
        <v>#REF!</v>
      </c>
      <c r="Z24" s="1618"/>
      <c r="AA24" s="1618"/>
      <c r="AB24" s="1619"/>
      <c r="AG24" s="243"/>
    </row>
    <row r="25" spans="1:33" ht="18" customHeight="1" x14ac:dyDescent="0.25">
      <c r="A25" s="1645" t="s">
        <v>317</v>
      </c>
      <c r="B25" s="1645"/>
      <c r="C25" s="1645"/>
      <c r="D25" s="1645"/>
      <c r="E25" s="1645"/>
      <c r="F25" s="1645"/>
      <c r="G25" s="1645"/>
      <c r="H25" s="164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</row>
    <row r="26" spans="1:33" ht="39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4.6" customHeight="1" x14ac:dyDescent="0.25">
      <c r="A27" s="1583">
        <v>2024</v>
      </c>
      <c r="B27" s="1590" t="s">
        <v>263</v>
      </c>
      <c r="C27" s="1591"/>
      <c r="D27" s="1592"/>
      <c r="E27" s="1629" t="s">
        <v>91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44.000000000000007</v>
      </c>
    </row>
    <row r="28" spans="1:33" ht="20.45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0.45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</f>
        <v>7.666666666666667</v>
      </c>
    </row>
    <row r="30" spans="1:33" ht="20.45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33" ht="20.45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</f>
        <v>7.333333333333333</v>
      </c>
    </row>
    <row r="32" spans="1:33" ht="20.45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20.45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</f>
        <v>7</v>
      </c>
    </row>
    <row r="34" spans="1:33" ht="20.45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20.45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0.45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20.45" customHeight="1" x14ac:dyDescent="0.25">
      <c r="A37" s="1583" t="s">
        <v>310</v>
      </c>
      <c r="B37" s="275">
        <f>+JAN!D32</f>
        <v>0</v>
      </c>
      <c r="C37" s="275">
        <f>+JAN!E32</f>
        <v>0</v>
      </c>
      <c r="D37" s="275">
        <f>+JAN!F32</f>
        <v>0</v>
      </c>
      <c r="E37" s="275">
        <f>+JAN!G32</f>
        <v>0</v>
      </c>
      <c r="F37" s="275">
        <f>+JAN!H32</f>
        <v>0</v>
      </c>
      <c r="G37" s="275">
        <f>+JAN!I32</f>
        <v>0</v>
      </c>
      <c r="H37" s="275">
        <f>+JAN!J32</f>
        <v>0</v>
      </c>
      <c r="I37" s="275">
        <f>+JAN!K32</f>
        <v>0</v>
      </c>
      <c r="J37" s="275">
        <f>+JAN!L32</f>
        <v>0</v>
      </c>
      <c r="K37" s="275">
        <f>+JAN!M32</f>
        <v>0</v>
      </c>
      <c r="L37" s="275">
        <f>+JAN!N32</f>
        <v>0</v>
      </c>
      <c r="M37" s="275">
        <f>+JAN!O32</f>
        <v>0</v>
      </c>
      <c r="N37" s="275">
        <f>+JAN!P32</f>
        <v>0</v>
      </c>
      <c r="O37" s="275" t="str">
        <f>+JAN!Q32</f>
        <v>N</v>
      </c>
      <c r="P37" s="275">
        <f>+JAN!R32</f>
        <v>0</v>
      </c>
      <c r="Q37" s="275">
        <f>+JAN!S32</f>
        <v>0</v>
      </c>
      <c r="R37" s="275">
        <f>+JAN!T32</f>
        <v>0</v>
      </c>
      <c r="S37" s="275">
        <f>+JAN!U32</f>
        <v>0</v>
      </c>
      <c r="T37" s="275">
        <f>+JAN!V32</f>
        <v>0</v>
      </c>
      <c r="U37" s="275">
        <f>+JAN!W32</f>
        <v>0</v>
      </c>
      <c r="V37" s="275" t="str">
        <f>+JAN!X32</f>
        <v>D</v>
      </c>
      <c r="W37" s="275">
        <f>+JAN!Y32</f>
        <v>0</v>
      </c>
      <c r="X37" s="275">
        <f>+JAN!Z32</f>
        <v>0</v>
      </c>
      <c r="Y37" s="275">
        <f>+JAN!AA32</f>
        <v>0</v>
      </c>
      <c r="Z37" s="275">
        <f>+JAN!AB32</f>
        <v>0</v>
      </c>
      <c r="AA37" s="275">
        <f>+JAN!AC32</f>
        <v>0</v>
      </c>
      <c r="AB37" s="275">
        <f>+JAN!AD32</f>
        <v>0</v>
      </c>
      <c r="AC37" s="275">
        <f>+JAN!AE32</f>
        <v>0</v>
      </c>
      <c r="AD37" s="275" t="str">
        <f>+JAN!AF32</f>
        <v>D</v>
      </c>
      <c r="AE37" s="275">
        <f>+JAN!AG32</f>
        <v>0</v>
      </c>
      <c r="AF37" s="275">
        <f>+JAN!AH32</f>
        <v>0</v>
      </c>
      <c r="AG37" s="241">
        <f>168/24</f>
        <v>7</v>
      </c>
    </row>
    <row r="38" spans="1:33" ht="20.45" customHeight="1" x14ac:dyDescent="0.25">
      <c r="A38" s="1584"/>
      <c r="B38" s="275" t="e">
        <f>+JAN!#REF!</f>
        <v>#REF!</v>
      </c>
      <c r="C38" s="275" t="e">
        <f>+JAN!#REF!</f>
        <v>#REF!</v>
      </c>
      <c r="D38" s="275" t="e">
        <f>+JAN!#REF!</f>
        <v>#REF!</v>
      </c>
      <c r="E38" s="275" t="e">
        <f>+JAN!#REF!</f>
        <v>#REF!</v>
      </c>
      <c r="F38" s="275" t="e">
        <f>+JAN!#REF!</f>
        <v>#REF!</v>
      </c>
      <c r="G38" s="275" t="e">
        <f>+JAN!#REF!</f>
        <v>#REF!</v>
      </c>
      <c r="H38" s="275" t="e">
        <f>+JAN!#REF!</f>
        <v>#REF!</v>
      </c>
      <c r="I38" s="275" t="e">
        <f>+JAN!#REF!</f>
        <v>#REF!</v>
      </c>
      <c r="J38" s="275" t="e">
        <f>+JAN!#REF!</f>
        <v>#REF!</v>
      </c>
      <c r="K38" s="275" t="e">
        <f>+JAN!#REF!</f>
        <v>#REF!</v>
      </c>
      <c r="L38" s="275" t="e">
        <f>+JAN!#REF!</f>
        <v>#REF!</v>
      </c>
      <c r="M38" s="275" t="e">
        <f>+JAN!#REF!</f>
        <v>#REF!</v>
      </c>
      <c r="N38" s="275" t="e">
        <f>+JAN!#REF!</f>
        <v>#REF!</v>
      </c>
      <c r="O38" s="275" t="e">
        <f>+JAN!#REF!</f>
        <v>#REF!</v>
      </c>
      <c r="P38" s="275" t="e">
        <f>+JAN!#REF!</f>
        <v>#REF!</v>
      </c>
      <c r="Q38" s="275" t="e">
        <f>+JAN!#REF!</f>
        <v>#REF!</v>
      </c>
      <c r="R38" s="275" t="e">
        <f>+JAN!#REF!</f>
        <v>#REF!</v>
      </c>
      <c r="S38" s="275" t="e">
        <f>+JAN!#REF!</f>
        <v>#REF!</v>
      </c>
      <c r="T38" s="275" t="e">
        <f>+JAN!#REF!</f>
        <v>#REF!</v>
      </c>
      <c r="U38" s="275" t="e">
        <f>+JAN!#REF!</f>
        <v>#REF!</v>
      </c>
      <c r="V38" s="275" t="e">
        <f>+JAN!#REF!</f>
        <v>#REF!</v>
      </c>
      <c r="W38" s="275" t="e">
        <f>+JAN!#REF!</f>
        <v>#REF!</v>
      </c>
      <c r="X38" s="275" t="e">
        <f>+JAN!#REF!</f>
        <v>#REF!</v>
      </c>
      <c r="Y38" s="275" t="e">
        <f>+JAN!#REF!</f>
        <v>#REF!</v>
      </c>
      <c r="Z38" s="275" t="e">
        <f>+JAN!#REF!</f>
        <v>#REF!</v>
      </c>
      <c r="AA38" s="275" t="e">
        <f>+JAN!#REF!</f>
        <v>#REF!</v>
      </c>
      <c r="AB38" s="275" t="e">
        <f>+JAN!#REF!</f>
        <v>#REF!</v>
      </c>
      <c r="AC38" s="275" t="e">
        <f>+JAN!#REF!</f>
        <v>#REF!</v>
      </c>
      <c r="AD38" s="275" t="e">
        <f>+JAN!#REF!</f>
        <v>#REF!</v>
      </c>
      <c r="AE38" s="275" t="e">
        <f>+JAN!#REF!</f>
        <v>#REF!</v>
      </c>
      <c r="AF38" s="275" t="e">
        <f>+JAN!#REF!</f>
        <v>#REF!</v>
      </c>
      <c r="AG38" s="242" t="e">
        <f>JAN!BE32</f>
        <v>#REF!</v>
      </c>
    </row>
    <row r="39" spans="1:33" ht="20.45" customHeight="1" x14ac:dyDescent="0.25">
      <c r="A39" s="1583" t="s">
        <v>311</v>
      </c>
      <c r="B39" s="247" t="e">
        <f>+#REF!</f>
        <v>#REF!</v>
      </c>
      <c r="C39" s="247" t="e">
        <f>+#REF!</f>
        <v>#REF!</v>
      </c>
      <c r="D39" s="247" t="e">
        <f>+#REF!</f>
        <v>#REF!</v>
      </c>
      <c r="E39" s="247" t="e">
        <f>+#REF!</f>
        <v>#REF!</v>
      </c>
      <c r="F39" s="247" t="e">
        <f>+#REF!</f>
        <v>#REF!</v>
      </c>
      <c r="G39" s="247" t="e">
        <f>+#REF!</f>
        <v>#REF!</v>
      </c>
      <c r="H39" s="247" t="e">
        <f>+#REF!</f>
        <v>#REF!</v>
      </c>
      <c r="I39" s="247" t="e">
        <f>+#REF!</f>
        <v>#REF!</v>
      </c>
      <c r="J39" s="247" t="e">
        <f>+#REF!</f>
        <v>#REF!</v>
      </c>
      <c r="K39" s="247" t="e">
        <f>+#REF!</f>
        <v>#REF!</v>
      </c>
      <c r="L39" s="247" t="e">
        <f>+#REF!</f>
        <v>#REF!</v>
      </c>
      <c r="M39" s="247" t="e">
        <f>+#REF!</f>
        <v>#REF!</v>
      </c>
      <c r="N39" s="247" t="e">
        <f>+#REF!</f>
        <v>#REF!</v>
      </c>
      <c r="O39" s="247" t="e">
        <f>+#REF!</f>
        <v>#REF!</v>
      </c>
      <c r="P39" s="247" t="e">
        <f>+#REF!</f>
        <v>#REF!</v>
      </c>
      <c r="Q39" s="247" t="e">
        <f>+#REF!</f>
        <v>#REF!</v>
      </c>
      <c r="R39" s="247" t="e">
        <f>+#REF!</f>
        <v>#REF!</v>
      </c>
      <c r="S39" s="247" t="e">
        <f>+#REF!</f>
        <v>#REF!</v>
      </c>
      <c r="T39" s="247" t="e">
        <f>+#REF!</f>
        <v>#REF!</v>
      </c>
      <c r="U39" s="247" t="e">
        <f>+#REF!</f>
        <v>#REF!</v>
      </c>
      <c r="V39" s="247" t="e">
        <f>+#REF!</f>
        <v>#REF!</v>
      </c>
      <c r="W39" s="247" t="e">
        <f>+#REF!</f>
        <v>#REF!</v>
      </c>
      <c r="X39" s="247" t="e">
        <f>+#REF!</f>
        <v>#REF!</v>
      </c>
      <c r="Y39" s="247" t="e">
        <f>+#REF!</f>
        <v>#REF!</v>
      </c>
      <c r="Z39" s="247" t="e">
        <f>+#REF!</f>
        <v>#REF!</v>
      </c>
      <c r="AA39" s="247" t="e">
        <f>+#REF!</f>
        <v>#REF!</v>
      </c>
      <c r="AB39" s="247" t="e">
        <f>+#REF!</f>
        <v>#REF!</v>
      </c>
      <c r="AC39" s="247" t="e">
        <f>+#REF!</f>
        <v>#REF!</v>
      </c>
      <c r="AD39" s="247" t="e">
        <f>+#REF!</f>
        <v>#REF!</v>
      </c>
      <c r="AE39" s="247" t="e">
        <f>+#REF!</f>
        <v>#REF!</v>
      </c>
      <c r="AF39" s="247" t="e">
        <f>+#REF!</f>
        <v>#REF!</v>
      </c>
      <c r="AG39" s="241">
        <f>176/24</f>
        <v>7.333333333333333</v>
      </c>
    </row>
    <row r="40" spans="1:33" ht="20.45" customHeight="1" x14ac:dyDescent="0.25">
      <c r="A40" s="1584"/>
      <c r="C40" s="247" t="e">
        <f>+#REF!</f>
        <v>#REF!</v>
      </c>
      <c r="D40" s="247" t="e">
        <f>+#REF!</f>
        <v>#REF!</v>
      </c>
      <c r="E40" s="247" t="e">
        <f>+#REF!</f>
        <v>#REF!</v>
      </c>
      <c r="F40" s="247" t="e">
        <f>+#REF!</f>
        <v>#REF!</v>
      </c>
      <c r="G40" s="247" t="e">
        <f>+#REF!</f>
        <v>#REF!</v>
      </c>
      <c r="H40" s="247" t="e">
        <f>+#REF!</f>
        <v>#REF!</v>
      </c>
      <c r="I40" s="247" t="e">
        <f>+#REF!</f>
        <v>#REF!</v>
      </c>
      <c r="J40" s="247" t="e">
        <f>+#REF!</f>
        <v>#REF!</v>
      </c>
      <c r="K40" s="247" t="e">
        <f>+#REF!</f>
        <v>#REF!</v>
      </c>
      <c r="L40" s="247" t="e">
        <f>+#REF!</f>
        <v>#REF!</v>
      </c>
      <c r="M40" s="247" t="e">
        <f>+#REF!</f>
        <v>#REF!</v>
      </c>
      <c r="N40" s="247" t="e">
        <f>+#REF!</f>
        <v>#REF!</v>
      </c>
      <c r="O40" s="247" t="e">
        <f>+#REF!</f>
        <v>#REF!</v>
      </c>
      <c r="P40" s="247" t="e">
        <f>+#REF!</f>
        <v>#REF!</v>
      </c>
      <c r="Q40" s="247" t="e">
        <f>+#REF!</f>
        <v>#REF!</v>
      </c>
      <c r="R40" s="247" t="e">
        <f>+#REF!</f>
        <v>#REF!</v>
      </c>
      <c r="S40" s="247" t="e">
        <f>+#REF!</f>
        <v>#REF!</v>
      </c>
      <c r="T40" s="247" t="e">
        <f>+#REF!</f>
        <v>#REF!</v>
      </c>
      <c r="U40" s="247" t="e">
        <f>+#REF!</f>
        <v>#REF!</v>
      </c>
      <c r="V40" s="247" t="e">
        <f>+#REF!</f>
        <v>#REF!</v>
      </c>
      <c r="W40" s="247" t="e">
        <f>+#REF!</f>
        <v>#REF!</v>
      </c>
      <c r="X40" s="247" t="e">
        <f>+#REF!</f>
        <v>#REF!</v>
      </c>
      <c r="Y40" s="247" t="e">
        <f>+#REF!</f>
        <v>#REF!</v>
      </c>
      <c r="Z40" s="247" t="e">
        <f>+#REF!</f>
        <v>#REF!</v>
      </c>
      <c r="AA40" s="247" t="e">
        <f>+#REF!</f>
        <v>#REF!</v>
      </c>
      <c r="AB40" s="247" t="e">
        <f>+#REF!</f>
        <v>#REF!</v>
      </c>
      <c r="AC40" s="247" t="e">
        <f>+#REF!</f>
        <v>#REF!</v>
      </c>
      <c r="AD40" s="247" t="e">
        <f>+#REF!</f>
        <v>#REF!</v>
      </c>
      <c r="AE40" s="247" t="e">
        <f>+#REF!</f>
        <v>#REF!</v>
      </c>
      <c r="AF40" s="247" t="e">
        <f>+#REF!</f>
        <v>#REF!</v>
      </c>
      <c r="AG40" s="242" t="e">
        <f>#REF!</f>
        <v>#REF!</v>
      </c>
    </row>
    <row r="41" spans="1:33" ht="20.4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0.4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9.5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9.5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9.5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9.5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9.5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2.95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A25:AG25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133" priority="1" operator="equal">
      <formula>"FOTS"</formula>
    </cfRule>
    <cfRule type="cellIs" dxfId="1132" priority="2" operator="equal">
      <formula>"FO"</formula>
    </cfRule>
    <cfRule type="cellIs" dxfId="1131" priority="3" operator="equal">
      <formula>"F"</formula>
    </cfRule>
    <cfRule type="cellIs" dxfId="1130" priority="4" operator="equal">
      <formula>"NTSDS"</formula>
    </cfRule>
    <cfRule type="cellIs" dxfId="1129" priority="5" operator="equal">
      <formula>"DTSDS"</formula>
    </cfRule>
    <cfRule type="cellIs" dxfId="1128" priority="6" operator="equal">
      <formula>"NTS5S"</formula>
    </cfRule>
    <cfRule type="cellIs" dxfId="1127" priority="7" operator="equal">
      <formula>"DTS5S"</formula>
    </cfRule>
    <cfRule type="cellIs" dxfId="1126" priority="8" operator="equal">
      <formula>"NTS"</formula>
    </cfRule>
    <cfRule type="cellIs" dxfId="1125" priority="9" operator="equal">
      <formula>"DTS"</formula>
    </cfRule>
    <cfRule type="cellIs" dxfId="1124" priority="10" operator="equal">
      <formula>"FEF"</formula>
    </cfRule>
    <cfRule type="cellIs" dxfId="1123" priority="11" operator="equal">
      <formula>"FED"</formula>
    </cfRule>
    <cfRule type="cellIs" dxfId="1122" priority="12" operator="equal">
      <formula>"FES"</formula>
    </cfRule>
    <cfRule type="cellIs" dxfId="1121" priority="13" operator="equal">
      <formula>"FE"</formula>
    </cfRule>
    <cfRule type="cellIs" dxfId="1120" priority="14" operator="equal">
      <formula>"DS"</formula>
    </cfRule>
  </conditionalFormatting>
  <conditionalFormatting sqref="B29:AF39">
    <cfRule type="cellIs" dxfId="1119" priority="29" operator="equal">
      <formula>"FOTS"</formula>
    </cfRule>
    <cfRule type="cellIs" dxfId="1118" priority="30" operator="equal">
      <formula>"FO"</formula>
    </cfRule>
    <cfRule type="cellIs" dxfId="1117" priority="31" operator="equal">
      <formula>"F"</formula>
    </cfRule>
    <cfRule type="cellIs" dxfId="1116" priority="32" operator="equal">
      <formula>"NTSDS"</formula>
    </cfRule>
    <cfRule type="cellIs" dxfId="1115" priority="33" operator="equal">
      <formula>"DTSDS"</formula>
    </cfRule>
    <cfRule type="cellIs" dxfId="1114" priority="34" operator="equal">
      <formula>"NTS5S"</formula>
    </cfRule>
    <cfRule type="cellIs" dxfId="1113" priority="35" operator="equal">
      <formula>"DTS5S"</formula>
    </cfRule>
    <cfRule type="cellIs" dxfId="1112" priority="36" operator="equal">
      <formula>"NTS"</formula>
    </cfRule>
    <cfRule type="cellIs" dxfId="1111" priority="37" operator="equal">
      <formula>"DTS"</formula>
    </cfRule>
    <cfRule type="cellIs" dxfId="1110" priority="38" operator="equal">
      <formula>"FEF"</formula>
    </cfRule>
    <cfRule type="cellIs" dxfId="1109" priority="39" operator="equal">
      <formula>"FED"</formula>
    </cfRule>
    <cfRule type="cellIs" dxfId="1108" priority="40" operator="equal">
      <formula>"FES"</formula>
    </cfRule>
    <cfRule type="cellIs" dxfId="1107" priority="41" operator="equal">
      <formula>"FE"</formula>
    </cfRule>
    <cfRule type="cellIs" dxfId="1106" priority="42" operator="equal">
      <formula>"DS"</formula>
    </cfRule>
  </conditionalFormatting>
  <conditionalFormatting sqref="C40:AF40">
    <cfRule type="cellIs" dxfId="1105" priority="603" operator="equal">
      <formula>"FOTS"</formula>
    </cfRule>
    <cfRule type="cellIs" dxfId="1104" priority="604" operator="equal">
      <formula>"FO"</formula>
    </cfRule>
    <cfRule type="cellIs" dxfId="1103" priority="605" operator="equal">
      <formula>"F"</formula>
    </cfRule>
    <cfRule type="cellIs" dxfId="1102" priority="606" operator="equal">
      <formula>"NTSDS"</formula>
    </cfRule>
    <cfRule type="cellIs" dxfId="1101" priority="607" operator="equal">
      <formula>"DTSDS"</formula>
    </cfRule>
    <cfRule type="cellIs" dxfId="1100" priority="608" operator="equal">
      <formula>"NTS5S"</formula>
    </cfRule>
    <cfRule type="cellIs" dxfId="1099" priority="609" operator="equal">
      <formula>"DTS5S"</formula>
    </cfRule>
    <cfRule type="cellIs" dxfId="1098" priority="610" operator="equal">
      <formula>"NTS"</formula>
    </cfRule>
    <cfRule type="cellIs" dxfId="1097" priority="611" operator="equal">
      <formula>"DTS"</formula>
    </cfRule>
    <cfRule type="cellIs" dxfId="1096" priority="612" operator="equal">
      <formula>"FEF"</formula>
    </cfRule>
    <cfRule type="cellIs" dxfId="1095" priority="613" operator="equal">
      <formula>"FED"</formula>
    </cfRule>
    <cfRule type="cellIs" dxfId="1094" priority="614" operator="equal">
      <formula>"FES"</formula>
    </cfRule>
    <cfRule type="cellIs" dxfId="1093" priority="615" operator="equal">
      <formula>"FE"</formula>
    </cfRule>
    <cfRule type="cellIs" dxfId="1092" priority="61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EA65-AF33-4B3C-8900-6AFC55DDEFAF}">
  <dimension ref="A1:BD50"/>
  <sheetViews>
    <sheetView showZeros="0" topLeftCell="A17" workbookViewId="0">
      <selection activeCell="A5" sqref="A5:AG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7" width="8.7109375" hidden="1" customWidth="1"/>
    <col min="38" max="38" width="8" hidden="1" customWidth="1"/>
    <col min="39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96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+JAN!D34</f>
        <v>0</v>
      </c>
      <c r="C5" s="256">
        <f>+JAN!E34</f>
        <v>0</v>
      </c>
      <c r="D5" s="256" t="str">
        <f>+JAN!F34</f>
        <v>N</v>
      </c>
      <c r="E5" s="256">
        <f>+JAN!G34</f>
        <v>0</v>
      </c>
      <c r="F5" s="256" t="str">
        <f>+JAN!H34</f>
        <v>D</v>
      </c>
      <c r="G5" s="256" t="str">
        <f>+JAN!I34</f>
        <v>DT</v>
      </c>
      <c r="H5" s="256">
        <f>+JAN!J34</f>
        <v>0</v>
      </c>
      <c r="I5" s="256" t="str">
        <f>+JAN!K34</f>
        <v>DT</v>
      </c>
      <c r="J5" s="256" t="str">
        <f>+JAN!L34</f>
        <v>D</v>
      </c>
      <c r="K5" s="256" t="str">
        <f>+JAN!M34</f>
        <v>D</v>
      </c>
      <c r="L5" s="256">
        <f>+JAN!N34</f>
        <v>0</v>
      </c>
      <c r="M5" s="256">
        <f>+JAN!O34</f>
        <v>0</v>
      </c>
      <c r="N5" s="256" t="str">
        <f>+JAN!P34</f>
        <v>D</v>
      </c>
      <c r="O5" s="256" t="str">
        <f>+JAN!Q34</f>
        <v>N</v>
      </c>
      <c r="P5" s="256">
        <f>+JAN!R34</f>
        <v>0</v>
      </c>
      <c r="Q5" s="256">
        <f>+JAN!S34</f>
        <v>0</v>
      </c>
      <c r="R5" s="256" t="str">
        <f>+JAN!T34</f>
        <v>D</v>
      </c>
      <c r="S5" s="256" t="str">
        <f>+JAN!U34</f>
        <v>DT</v>
      </c>
      <c r="T5" s="256" t="str">
        <f>+JAN!V34</f>
        <v>DTS5S</v>
      </c>
      <c r="U5" s="256">
        <f>+JAN!W34</f>
        <v>0</v>
      </c>
      <c r="V5" s="256" t="str">
        <f>+JAN!X34</f>
        <v>D</v>
      </c>
      <c r="W5" s="256" t="str">
        <f>+JAN!Y34</f>
        <v>DT</v>
      </c>
      <c r="X5" s="256">
        <f>+JAN!Z34</f>
        <v>0</v>
      </c>
      <c r="Y5" s="256">
        <f>+JAN!AA34</f>
        <v>0</v>
      </c>
      <c r="Z5" s="256" t="str">
        <f>+JAN!AB34</f>
        <v>D</v>
      </c>
      <c r="AA5" s="256" t="str">
        <f>+JAN!AC34</f>
        <v>T</v>
      </c>
      <c r="AB5" s="256">
        <f>+JAN!AD34</f>
        <v>0</v>
      </c>
      <c r="AC5" s="256">
        <f>+JAN!AE34</f>
        <v>0</v>
      </c>
      <c r="AD5" s="256" t="str">
        <f>+JAN!AF34</f>
        <v>D</v>
      </c>
      <c r="AE5" s="256" t="str">
        <f>+JAN!AG34</f>
        <v>N</v>
      </c>
      <c r="AF5" s="256">
        <f>+JAN!AH34</f>
        <v>0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+JAN!BE34</f>
        <v>7.5</v>
      </c>
    </row>
    <row r="7" spans="1:33" ht="21" customHeight="1" x14ac:dyDescent="0.25">
      <c r="A7" s="359" t="s">
        <v>281</v>
      </c>
      <c r="B7" s="256">
        <f>+FEV!D32</f>
        <v>0</v>
      </c>
      <c r="C7" s="256" t="str">
        <f>+FEV!E32</f>
        <v>N</v>
      </c>
      <c r="D7" s="256" t="str">
        <f>+FEV!F32</f>
        <v>T</v>
      </c>
      <c r="E7" s="256">
        <f>+FEV!G32</f>
        <v>0</v>
      </c>
      <c r="F7" s="256" t="str">
        <f>+FEV!H32</f>
        <v>DT</v>
      </c>
      <c r="G7" s="256" t="str">
        <f>+FEV!I32</f>
        <v>D</v>
      </c>
      <c r="H7" s="256" t="str">
        <f>+FEV!J32</f>
        <v>D</v>
      </c>
      <c r="I7" s="256">
        <f>+FEV!K32</f>
        <v>0</v>
      </c>
      <c r="J7" s="256">
        <f>+FEV!L32</f>
        <v>0</v>
      </c>
      <c r="K7" s="256" t="str">
        <f>+FEV!M32</f>
        <v>D</v>
      </c>
      <c r="L7" s="256" t="str">
        <f>+FEV!N32</f>
        <v>DTS</v>
      </c>
      <c r="M7" s="256">
        <f>+FEV!O32</f>
        <v>0</v>
      </c>
      <c r="N7" s="256">
        <f>+FEV!P32</f>
        <v>0</v>
      </c>
      <c r="O7" s="256" t="str">
        <f>+FEV!Q32</f>
        <v>N</v>
      </c>
      <c r="P7" s="256" t="str">
        <f>+FEV!R32</f>
        <v>N</v>
      </c>
      <c r="Q7" s="256">
        <f>+FEV!S32</f>
        <v>0</v>
      </c>
      <c r="R7" s="256">
        <f>+FEV!T32</f>
        <v>0</v>
      </c>
      <c r="S7" s="256" t="str">
        <f>+FEV!U32</f>
        <v>D</v>
      </c>
      <c r="T7" s="256" t="str">
        <f>+FEV!V32</f>
        <v>D</v>
      </c>
      <c r="U7" s="256">
        <f>+FEV!W32</f>
        <v>0</v>
      </c>
      <c r="V7" s="256">
        <f>+FEV!X32</f>
        <v>0</v>
      </c>
      <c r="W7" s="256" t="str">
        <f>+FEV!Y32</f>
        <v>D</v>
      </c>
      <c r="X7" s="256" t="str">
        <f>+FEV!Z32</f>
        <v>DT</v>
      </c>
      <c r="Y7" s="256">
        <f>+FEV!AA32</f>
        <v>0</v>
      </c>
      <c r="Z7" s="256" t="str">
        <f>+FEV!AB32</f>
        <v>DTS</v>
      </c>
      <c r="AA7" s="256" t="str">
        <f>+FEV!AC32</f>
        <v>D</v>
      </c>
      <c r="AB7" s="256" t="str">
        <f>+FEV!AD32</f>
        <v>DT</v>
      </c>
      <c r="AC7" s="256">
        <f>+FEV!AE32</f>
        <v>0</v>
      </c>
      <c r="AD7" s="256">
        <f>+FEV!AF32</f>
        <v>0</v>
      </c>
      <c r="AE7" s="256">
        <f>+FEV!AG32</f>
        <v>0</v>
      </c>
      <c r="AF7" s="256">
        <f>+FEV!AH32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+FEV!BE32</f>
        <v>6.5</v>
      </c>
    </row>
    <row r="9" spans="1:33" ht="21" customHeight="1" x14ac:dyDescent="0.25">
      <c r="A9" s="359" t="s">
        <v>282</v>
      </c>
      <c r="B9" s="256">
        <f>+MAR!D32</f>
        <v>0</v>
      </c>
      <c r="C9" s="256" t="str">
        <f>+MAR!E32</f>
        <v>D</v>
      </c>
      <c r="D9" s="256">
        <f>+MAR!F32</f>
        <v>0</v>
      </c>
      <c r="E9" s="256" t="str">
        <f>+MAR!G32</f>
        <v>D</v>
      </c>
      <c r="F9" s="256">
        <f>+MAR!H32</f>
        <v>0</v>
      </c>
      <c r="G9" s="256" t="str">
        <f>+MAR!I32</f>
        <v>D</v>
      </c>
      <c r="H9" s="256" t="str">
        <f>+MAR!J32</f>
        <v>D</v>
      </c>
      <c r="I9" s="256">
        <f>+MAR!K32</f>
        <v>0</v>
      </c>
      <c r="J9" s="256">
        <f>+MAR!L32</f>
        <v>0</v>
      </c>
      <c r="K9" s="256" t="str">
        <f>+MAR!M32</f>
        <v>D</v>
      </c>
      <c r="L9" s="256" t="str">
        <f>+MAR!N32</f>
        <v>D</v>
      </c>
      <c r="M9" s="256">
        <f>+MAR!O32</f>
        <v>0</v>
      </c>
      <c r="N9" s="256">
        <f>+MAR!P32</f>
        <v>0</v>
      </c>
      <c r="O9" s="256" t="str">
        <f>+MAR!Q32</f>
        <v>D</v>
      </c>
      <c r="P9" s="256" t="str">
        <f>+MAR!R32</f>
        <v>D</v>
      </c>
      <c r="Q9" s="256">
        <f>+MAR!S32</f>
        <v>0</v>
      </c>
      <c r="R9" s="256">
        <f>+MAR!T32</f>
        <v>0</v>
      </c>
      <c r="S9" s="256" t="str">
        <f>+MAR!U32</f>
        <v>D</v>
      </c>
      <c r="T9" s="256" t="str">
        <f>+MAR!V32</f>
        <v>D</v>
      </c>
      <c r="U9" s="256">
        <f>+MAR!W32</f>
        <v>0</v>
      </c>
      <c r="V9" s="256">
        <f>+MAR!X32</f>
        <v>0</v>
      </c>
      <c r="W9" s="256" t="str">
        <f>+MAR!Y32</f>
        <v>D</v>
      </c>
      <c r="X9" s="256" t="str">
        <f>+MAR!Z32</f>
        <v>D</v>
      </c>
      <c r="Y9" s="256">
        <f>+MAR!AA32</f>
        <v>0</v>
      </c>
      <c r="Z9" s="256" t="str">
        <f>+MAR!AB32</f>
        <v>DT</v>
      </c>
      <c r="AA9" s="256" t="str">
        <f>+MAR!AC32</f>
        <v>T</v>
      </c>
      <c r="AB9" s="256" t="str">
        <f>+MAR!AD32</f>
        <v>D</v>
      </c>
      <c r="AC9" s="256">
        <f>+MAR!AE32</f>
        <v>0</v>
      </c>
      <c r="AD9" s="256" t="str">
        <f>+MAR!AF32</f>
        <v>DTSDS</v>
      </c>
      <c r="AE9" s="256" t="str">
        <f>+MAR!AG32</f>
        <v>D</v>
      </c>
      <c r="AF9" s="256" t="str">
        <f>+MAR!AH32</f>
        <v>D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+MAR!BE32</f>
        <v>8</v>
      </c>
    </row>
    <row r="11" spans="1:33" ht="21" customHeight="1" x14ac:dyDescent="0.25">
      <c r="A11" s="359" t="s">
        <v>283</v>
      </c>
      <c r="B11" s="247" t="str">
        <f>+ABR!D32</f>
        <v>D</v>
      </c>
      <c r="C11" s="247" t="str">
        <f>+ABR!E32</f>
        <v>T</v>
      </c>
      <c r="D11" s="247">
        <f>+ABR!F32</f>
        <v>0</v>
      </c>
      <c r="E11" s="247" t="str">
        <f>+ABR!G32</f>
        <v>D</v>
      </c>
      <c r="F11" s="247">
        <f>+ABR!H32</f>
        <v>0</v>
      </c>
      <c r="G11" s="247" t="str">
        <f>+ABR!I32</f>
        <v>DTSDS</v>
      </c>
      <c r="H11" s="247" t="str">
        <f>+ABR!J32</f>
        <v>TR</v>
      </c>
      <c r="I11" s="247" t="str">
        <f>+ABR!K32</f>
        <v>TR</v>
      </c>
      <c r="J11" s="247" t="str">
        <f>+ABR!L32</f>
        <v>DTS5S</v>
      </c>
      <c r="K11" s="247" t="str">
        <f>+ABR!M32</f>
        <v>DT</v>
      </c>
      <c r="L11" s="247" t="str">
        <f>+ABR!N32</f>
        <v>DT</v>
      </c>
      <c r="M11" s="247" t="str">
        <f>+ABR!O32</f>
        <v>T</v>
      </c>
      <c r="N11" s="247" t="str">
        <f>+ABR!P32</f>
        <v>DTS5S</v>
      </c>
      <c r="O11" s="247" t="str">
        <f>+ABR!Q32</f>
        <v>DT</v>
      </c>
      <c r="P11" s="247" t="str">
        <f>+ABR!R32</f>
        <v>D</v>
      </c>
      <c r="Q11" s="247" t="str">
        <f>+ABR!S32</f>
        <v>DT</v>
      </c>
      <c r="R11" s="247">
        <f>+ABR!T32</f>
        <v>0</v>
      </c>
      <c r="S11" s="247">
        <f>+ABR!U32</f>
        <v>0</v>
      </c>
      <c r="T11" s="247" t="str">
        <f>+ABR!V32</f>
        <v>D</v>
      </c>
      <c r="U11" s="247" t="str">
        <f>+ABR!W32</f>
        <v>DT</v>
      </c>
      <c r="V11" s="247">
        <f>+ABR!X32</f>
        <v>0</v>
      </c>
      <c r="W11" s="247">
        <f>+ABR!Y32</f>
        <v>0</v>
      </c>
      <c r="X11" s="247" t="str">
        <f>+ABR!Z32</f>
        <v>T</v>
      </c>
      <c r="Y11" s="247" t="str">
        <f>+ABR!AA32</f>
        <v>N</v>
      </c>
      <c r="Z11" s="247">
        <f>+ABR!AB32</f>
        <v>0</v>
      </c>
      <c r="AA11" s="247" t="str">
        <f>+ABR!AC32</f>
        <v>DT</v>
      </c>
      <c r="AB11" s="247" t="str">
        <f>+ABR!AD32</f>
        <v>D</v>
      </c>
      <c r="AC11" s="247" t="str">
        <f>+ABR!AE32</f>
        <v>T</v>
      </c>
      <c r="AD11" s="247" t="str">
        <f>+ABR!AF32</f>
        <v>DTS</v>
      </c>
      <c r="AE11" s="247">
        <f>+ABR!AG32</f>
        <v>0</v>
      </c>
      <c r="AF11" s="247">
        <f>+ABR!AH32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+ABR!BE32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28.666666666666668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+ABR!CB32</f>
        <v>9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>
      <c r="A25" s="1645" t="s">
        <v>317</v>
      </c>
      <c r="B25" s="1645"/>
      <c r="C25" s="1645"/>
      <c r="D25" s="1645"/>
      <c r="E25" s="1645"/>
      <c r="F25" s="1645"/>
      <c r="G25" s="1645"/>
      <c r="H25" s="164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</row>
    <row r="26" spans="1:33" ht="18" customHeight="1" x14ac:dyDescent="0.25"/>
    <row r="27" spans="1:33" ht="44.1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7.6" customHeight="1" x14ac:dyDescent="0.25">
      <c r="A28" s="1583">
        <v>2024</v>
      </c>
      <c r="B28" s="1590" t="s">
        <v>263</v>
      </c>
      <c r="C28" s="1591"/>
      <c r="D28" s="1592"/>
      <c r="E28" s="1629" t="s">
        <v>96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28.166666666666668</v>
      </c>
    </row>
    <row r="29" spans="1:33" ht="21.6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1.6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184/24-"24:00"</f>
        <v>6.666666666666667</v>
      </c>
    </row>
    <row r="31" spans="1:33" ht="21.6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21.6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21.6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21.6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1.6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21.6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184/24-"12:00"</f>
        <v>7.166666666666667</v>
      </c>
    </row>
    <row r="37" spans="1:33" ht="21.6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21.6" customHeight="1" x14ac:dyDescent="0.25">
      <c r="A38" s="1583" t="s">
        <v>310</v>
      </c>
      <c r="B38" s="275">
        <f>+JAN!D34</f>
        <v>0</v>
      </c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1.6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1.6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.6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0.10000000000000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0.10000000000000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6.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6.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6.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6.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6.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5.6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AG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091" priority="1" operator="equal">
      <formula>"FOTS"</formula>
    </cfRule>
    <cfRule type="cellIs" dxfId="1090" priority="2" operator="equal">
      <formula>"FO"</formula>
    </cfRule>
    <cfRule type="cellIs" dxfId="1089" priority="3" operator="equal">
      <formula>"F"</formula>
    </cfRule>
    <cfRule type="cellIs" dxfId="1088" priority="4" operator="equal">
      <formula>"NTSDS"</formula>
    </cfRule>
    <cfRule type="cellIs" dxfId="1087" priority="5" operator="equal">
      <formula>"DTSDS"</formula>
    </cfRule>
    <cfRule type="cellIs" dxfId="1086" priority="6" operator="equal">
      <formula>"NTS5S"</formula>
    </cfRule>
    <cfRule type="cellIs" dxfId="1085" priority="7" operator="equal">
      <formula>"DTS5S"</formula>
    </cfRule>
    <cfRule type="cellIs" dxfId="1084" priority="8" operator="equal">
      <formula>"NTS"</formula>
    </cfRule>
    <cfRule type="cellIs" dxfId="1083" priority="9" operator="equal">
      <formula>"DTS"</formula>
    </cfRule>
    <cfRule type="cellIs" dxfId="1082" priority="10" operator="equal">
      <formula>"FEF"</formula>
    </cfRule>
    <cfRule type="cellIs" dxfId="1081" priority="11" operator="equal">
      <formula>"FED"</formula>
    </cfRule>
    <cfRule type="cellIs" dxfId="1080" priority="12" operator="equal">
      <formula>"FES"</formula>
    </cfRule>
    <cfRule type="cellIs" dxfId="1079" priority="13" operator="equal">
      <formula>"FE"</formula>
    </cfRule>
    <cfRule type="cellIs" dxfId="1078" priority="14" operator="equal">
      <formula>"DS"</formula>
    </cfRule>
  </conditionalFormatting>
  <conditionalFormatting sqref="B30:AF41">
    <cfRule type="cellIs" dxfId="1077" priority="43" operator="equal">
      <formula>"FOTS"</formula>
    </cfRule>
    <cfRule type="cellIs" dxfId="1076" priority="44" operator="equal">
      <formula>"FO"</formula>
    </cfRule>
    <cfRule type="cellIs" dxfId="1075" priority="45" operator="equal">
      <formula>"F"</formula>
    </cfRule>
    <cfRule type="cellIs" dxfId="1074" priority="46" operator="equal">
      <formula>"NTSDS"</formula>
    </cfRule>
    <cfRule type="cellIs" dxfId="1073" priority="47" operator="equal">
      <formula>"DTSDS"</formula>
    </cfRule>
    <cfRule type="cellIs" dxfId="1072" priority="48" operator="equal">
      <formula>"NTS5S"</formula>
    </cfRule>
    <cfRule type="cellIs" dxfId="1071" priority="49" operator="equal">
      <formula>"DTS5S"</formula>
    </cfRule>
    <cfRule type="cellIs" dxfId="1070" priority="50" operator="equal">
      <formula>"NTS"</formula>
    </cfRule>
    <cfRule type="cellIs" dxfId="1069" priority="51" operator="equal">
      <formula>"DTS"</formula>
    </cfRule>
    <cfRule type="cellIs" dxfId="1068" priority="52" operator="equal">
      <formula>"FEF"</formula>
    </cfRule>
    <cfRule type="cellIs" dxfId="1067" priority="53" operator="equal">
      <formula>"FED"</formula>
    </cfRule>
    <cfRule type="cellIs" dxfId="1066" priority="54" operator="equal">
      <formula>"FES"</formula>
    </cfRule>
    <cfRule type="cellIs" dxfId="1065" priority="55" operator="equal">
      <formula>"FE"</formula>
    </cfRule>
    <cfRule type="cellIs" dxfId="1064" priority="5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84CD8-8CA4-4D26-9B54-C8FFCA02AF3E}">
  <dimension ref="A1:BD49"/>
  <sheetViews>
    <sheetView showZeros="0" topLeftCell="A29" workbookViewId="0">
      <selection activeCell="A5" sqref="A5:AG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28515625" customWidth="1"/>
    <col min="35" max="40" width="8.7109375" hidden="1" customWidth="1"/>
    <col min="41" max="41" width="0.140625" hidden="1" customWidth="1"/>
    <col min="42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97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+JAN!D35</f>
        <v>0</v>
      </c>
      <c r="C5" s="256" t="str">
        <f>+JAN!E35</f>
        <v>SA</v>
      </c>
      <c r="D5" s="256" t="str">
        <f>+JAN!F35</f>
        <v>SA</v>
      </c>
      <c r="E5" s="256">
        <f>+JAN!G35</f>
        <v>0</v>
      </c>
      <c r="F5" s="256">
        <f>+JAN!H35</f>
        <v>0</v>
      </c>
      <c r="G5" s="256" t="str">
        <f>+JAN!I35</f>
        <v>SA</v>
      </c>
      <c r="H5" s="256" t="str">
        <f>+JAN!J35</f>
        <v>SA</v>
      </c>
      <c r="I5" s="256">
        <f>+JAN!K35</f>
        <v>0</v>
      </c>
      <c r="J5" s="256" t="str">
        <f>+JAN!L35</f>
        <v>D</v>
      </c>
      <c r="K5" s="256" t="str">
        <f>+JAN!M35</f>
        <v>D</v>
      </c>
      <c r="L5" s="256" t="str">
        <f>+JAN!N35</f>
        <v>NTS</v>
      </c>
      <c r="M5" s="256">
        <f>+JAN!O35</f>
        <v>0</v>
      </c>
      <c r="N5" s="256" t="str">
        <f>+JAN!P35</f>
        <v>D</v>
      </c>
      <c r="O5" s="256" t="str">
        <f>+JAN!Q35</f>
        <v>N</v>
      </c>
      <c r="P5" s="256" t="str">
        <f>+JAN!R35</f>
        <v>NTS5S</v>
      </c>
      <c r="Q5" s="256">
        <f>+JAN!S35</f>
        <v>0</v>
      </c>
      <c r="R5" s="256" t="str">
        <f>+JAN!T35</f>
        <v>N</v>
      </c>
      <c r="S5" s="256" t="str">
        <f>+JAN!U35</f>
        <v>N</v>
      </c>
      <c r="T5" s="256">
        <f>+JAN!V35</f>
        <v>0</v>
      </c>
      <c r="U5" s="256">
        <f>+JAN!W35</f>
        <v>0</v>
      </c>
      <c r="V5" s="256" t="str">
        <f>+JAN!X35</f>
        <v>D</v>
      </c>
      <c r="W5" s="256" t="str">
        <f>+JAN!Y35</f>
        <v>N</v>
      </c>
      <c r="X5" s="256">
        <f>+JAN!Z35</f>
        <v>0</v>
      </c>
      <c r="Y5" s="256">
        <f>+JAN!AA35</f>
        <v>0</v>
      </c>
      <c r="Z5" s="256" t="str">
        <f>+JAN!AB35</f>
        <v>D</v>
      </c>
      <c r="AA5" s="256" t="str">
        <f>+JAN!AC35</f>
        <v>N</v>
      </c>
      <c r="AB5" s="256">
        <f>+JAN!AD35</f>
        <v>0</v>
      </c>
      <c r="AC5" s="256">
        <f>+JAN!AE35</f>
        <v>0</v>
      </c>
      <c r="AD5" s="256" t="str">
        <f>+JAN!AF35</f>
        <v>D</v>
      </c>
      <c r="AE5" s="256" t="str">
        <f>+JAN!AG35</f>
        <v>N</v>
      </c>
      <c r="AF5" s="256">
        <f>+JAN!AH35</f>
        <v>0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+JAN!BE35</f>
        <v>7.333333333333333</v>
      </c>
    </row>
    <row r="7" spans="1:33" ht="21" customHeight="1" x14ac:dyDescent="0.25">
      <c r="A7" s="359" t="s">
        <v>281</v>
      </c>
      <c r="B7" s="256">
        <f>+FEV!D33</f>
        <v>0</v>
      </c>
      <c r="C7" s="256" t="str">
        <f>+FEV!E33</f>
        <v>D</v>
      </c>
      <c r="D7" s="256" t="str">
        <f>+FEV!F33</f>
        <v>D</v>
      </c>
      <c r="E7" s="256" t="str">
        <f>+FEV!G33</f>
        <v>NTS5S</v>
      </c>
      <c r="F7" s="256">
        <f>+FEV!H33</f>
        <v>0</v>
      </c>
      <c r="G7" s="256" t="str">
        <f>+FEV!I33</f>
        <v>D</v>
      </c>
      <c r="H7" s="256" t="str">
        <f>+FEV!J33</f>
        <v>D</v>
      </c>
      <c r="I7" s="256">
        <f>+FEV!K33</f>
        <v>0</v>
      </c>
      <c r="J7" s="256">
        <f>+FEV!L33</f>
        <v>0</v>
      </c>
      <c r="K7" s="256" t="str">
        <f>+FEV!M33</f>
        <v>D</v>
      </c>
      <c r="L7" s="256" t="str">
        <f>+FEV!N33</f>
        <v>N</v>
      </c>
      <c r="M7" s="256">
        <f>+FEV!O33</f>
        <v>0</v>
      </c>
      <c r="N7" s="256">
        <f>+FEV!P33</f>
        <v>0</v>
      </c>
      <c r="O7" s="256" t="str">
        <f>+FEV!Q33</f>
        <v>N</v>
      </c>
      <c r="P7" s="256" t="str">
        <f>+FEV!R33</f>
        <v>N</v>
      </c>
      <c r="Q7" s="256">
        <f>+FEV!S33</f>
        <v>0</v>
      </c>
      <c r="R7" s="256">
        <f>+FEV!T33</f>
        <v>0</v>
      </c>
      <c r="S7" s="256" t="str">
        <f>+FEV!U33</f>
        <v>D</v>
      </c>
      <c r="T7" s="256" t="str">
        <f>+FEV!V33</f>
        <v>N</v>
      </c>
      <c r="U7" s="256">
        <f>+FEV!W33</f>
        <v>0</v>
      </c>
      <c r="V7" s="256">
        <f>+FEV!X33</f>
        <v>0</v>
      </c>
      <c r="W7" s="256" t="str">
        <f>+FEV!Y33</f>
        <v>D</v>
      </c>
      <c r="X7" s="256" t="str">
        <f>+FEV!Z33</f>
        <v>N</v>
      </c>
      <c r="Y7" s="256">
        <f>+FEV!AA33</f>
        <v>0</v>
      </c>
      <c r="Z7" s="256" t="str">
        <f>+FEV!AB33</f>
        <v>DTS</v>
      </c>
      <c r="AA7" s="256" t="str">
        <f>+FEV!AC33</f>
        <v>D</v>
      </c>
      <c r="AB7" s="256" t="str">
        <f>+FEV!AD33</f>
        <v>N</v>
      </c>
      <c r="AC7" s="256">
        <f>+FEV!AE33</f>
        <v>0</v>
      </c>
      <c r="AD7" s="256">
        <f>+FEV!AF33</f>
        <v>0</v>
      </c>
      <c r="AE7" s="256">
        <f>+FEV!AG33</f>
        <v>0</v>
      </c>
      <c r="AF7" s="256">
        <f>+FEV!AH33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+FEV!BE33</f>
        <v>7</v>
      </c>
    </row>
    <row r="9" spans="1:33" ht="21" customHeight="1" x14ac:dyDescent="0.25">
      <c r="A9" s="359" t="s">
        <v>282</v>
      </c>
      <c r="B9" s="256">
        <f>+MAR!D33</f>
        <v>0</v>
      </c>
      <c r="C9" s="256" t="str">
        <f>+MAR!E33</f>
        <v>DISP</v>
      </c>
      <c r="D9" s="256" t="str">
        <f>+MAR!F33</f>
        <v>N</v>
      </c>
      <c r="E9" s="256">
        <f>+MAR!G33</f>
        <v>0</v>
      </c>
      <c r="F9" s="256">
        <f>+MAR!H33</f>
        <v>0</v>
      </c>
      <c r="G9" s="256" t="str">
        <f>+MAR!I33</f>
        <v>D</v>
      </c>
      <c r="H9" s="256" t="str">
        <f>+MAR!J33</f>
        <v>D</v>
      </c>
      <c r="I9" s="256">
        <f>+MAR!K33</f>
        <v>0</v>
      </c>
      <c r="J9" s="256">
        <f>+MAR!L33</f>
        <v>0</v>
      </c>
      <c r="K9" s="256" t="str">
        <f>+MAR!M33</f>
        <v>D</v>
      </c>
      <c r="L9" s="256" t="str">
        <f>+MAR!N33</f>
        <v>N</v>
      </c>
      <c r="M9" s="256">
        <f>+MAR!O33</f>
        <v>0</v>
      </c>
      <c r="N9" s="256">
        <f>+MAR!P33</f>
        <v>0</v>
      </c>
      <c r="O9" s="256" t="str">
        <f>+MAR!Q33</f>
        <v>N</v>
      </c>
      <c r="P9" s="256" t="str">
        <f>+MAR!R33</f>
        <v>N</v>
      </c>
      <c r="Q9" s="256">
        <f>+MAR!S33</f>
        <v>0</v>
      </c>
      <c r="R9" s="256">
        <f>+MAR!T33</f>
        <v>0</v>
      </c>
      <c r="S9" s="256" t="str">
        <f>+MAR!U33</f>
        <v>D</v>
      </c>
      <c r="T9" s="256" t="str">
        <f>+MAR!V33</f>
        <v>N</v>
      </c>
      <c r="U9" s="256">
        <f>+MAR!W33</f>
        <v>0</v>
      </c>
      <c r="V9" s="256">
        <f>+MAR!X33</f>
        <v>0</v>
      </c>
      <c r="W9" s="256" t="str">
        <f>+MAR!Y33</f>
        <v>D</v>
      </c>
      <c r="X9" s="256" t="str">
        <f>+MAR!Z33</f>
        <v>N</v>
      </c>
      <c r="Y9" s="256">
        <f>+MAR!AA33</f>
        <v>0</v>
      </c>
      <c r="Z9" s="256" t="str">
        <f>+MAR!AB33</f>
        <v>DTS</v>
      </c>
      <c r="AA9" s="256" t="str">
        <f>+MAR!AC33</f>
        <v>D</v>
      </c>
      <c r="AB9" s="256" t="str">
        <f>+MAR!AD33</f>
        <v>N</v>
      </c>
      <c r="AC9" s="256">
        <f>+MAR!AE33</f>
        <v>0</v>
      </c>
      <c r="AD9" s="256">
        <f>+MAR!AF33</f>
        <v>0</v>
      </c>
      <c r="AE9" s="256" t="str">
        <f>+MAR!AG33</f>
        <v>D</v>
      </c>
      <c r="AF9" s="256" t="str">
        <f>+MAR!AH33</f>
        <v>N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+MAR!BE33</f>
        <v>7.5</v>
      </c>
    </row>
    <row r="11" spans="1:33" ht="21" customHeight="1" x14ac:dyDescent="0.25">
      <c r="A11" s="359" t="s">
        <v>283</v>
      </c>
      <c r="B11" s="247" t="str">
        <f>+ABR!D33</f>
        <v>NTS</v>
      </c>
      <c r="C11" s="247">
        <f>+ABR!E33</f>
        <v>0</v>
      </c>
      <c r="D11" s="247" t="str">
        <f>+ABR!F33</f>
        <v>D</v>
      </c>
      <c r="E11" s="247" t="str">
        <f>+ABR!G33</f>
        <v>D</v>
      </c>
      <c r="F11" s="247">
        <f>+ABR!H33</f>
        <v>0</v>
      </c>
      <c r="G11" s="247">
        <f>+ABR!I33</f>
        <v>0</v>
      </c>
      <c r="H11" s="247" t="str">
        <f>+ABR!J33</f>
        <v>TR</v>
      </c>
      <c r="I11" s="247" t="str">
        <f>+ABR!K33</f>
        <v>TR</v>
      </c>
      <c r="J11" s="247" t="str">
        <f>+ABR!L33</f>
        <v>DTS5S</v>
      </c>
      <c r="K11" s="247">
        <f>+ABR!M33</f>
        <v>0</v>
      </c>
      <c r="L11" s="247" t="str">
        <f>+ABR!N33</f>
        <v>N</v>
      </c>
      <c r="M11" s="247" t="str">
        <f>+ABR!O33</f>
        <v>N</v>
      </c>
      <c r="N11" s="247">
        <f>+ABR!P33</f>
        <v>0</v>
      </c>
      <c r="O11" s="247">
        <f>+ABR!Q33</f>
        <v>0</v>
      </c>
      <c r="P11" s="247" t="str">
        <f>+ABR!R33</f>
        <v>D</v>
      </c>
      <c r="Q11" s="247" t="str">
        <f>+ABR!S33</f>
        <v>N</v>
      </c>
      <c r="R11" s="247" t="str">
        <f>+ABR!T33</f>
        <v>NTS5S1</v>
      </c>
      <c r="S11" s="247">
        <f>+ABR!U33</f>
        <v>0</v>
      </c>
      <c r="T11" s="247" t="str">
        <f>+ABR!V33</f>
        <v>D</v>
      </c>
      <c r="U11" s="247" t="str">
        <f>+ABR!W33</f>
        <v>D</v>
      </c>
      <c r="V11" s="247">
        <f>+ABR!X33</f>
        <v>0</v>
      </c>
      <c r="W11" s="247">
        <f>+ABR!Y33</f>
        <v>0</v>
      </c>
      <c r="X11" s="247" t="str">
        <f>+ABR!Z33</f>
        <v>D</v>
      </c>
      <c r="Y11" s="247" t="str">
        <f>+ABR!AA33</f>
        <v>N</v>
      </c>
      <c r="Z11" s="247">
        <f>+ABR!AB33</f>
        <v>0</v>
      </c>
      <c r="AA11" s="247">
        <f>+ABR!AC33</f>
        <v>0</v>
      </c>
      <c r="AB11" s="247" t="str">
        <f>+ABR!AD33</f>
        <v>D</v>
      </c>
      <c r="AC11" s="247" t="str">
        <f>+ABR!AE33</f>
        <v>DT</v>
      </c>
      <c r="AD11" s="247" t="str">
        <f>+ABR!AF33</f>
        <v>NTS1</v>
      </c>
      <c r="AE11" s="247">
        <f>+ABR!AG33</f>
        <v>0</v>
      </c>
      <c r="AF11" s="247">
        <f>+ABR!AH33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+ABR!BE33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28.5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-0.16666666666666785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5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+ABR!CB33</f>
        <v>4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9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>
      <c r="A25" s="1645" t="s">
        <v>317</v>
      </c>
      <c r="B25" s="1645"/>
      <c r="C25" s="1645"/>
      <c r="D25" s="1645"/>
      <c r="E25" s="1645"/>
      <c r="F25" s="1645"/>
      <c r="G25" s="1645"/>
      <c r="H25" s="164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</row>
    <row r="26" spans="1:33" ht="39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4.6" customHeight="1" x14ac:dyDescent="0.25">
      <c r="A27" s="1583">
        <v>2024</v>
      </c>
      <c r="B27" s="1590" t="s">
        <v>263</v>
      </c>
      <c r="C27" s="1591"/>
      <c r="D27" s="1592"/>
      <c r="E27" s="1629" t="s">
        <v>97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29.166666666666668</v>
      </c>
    </row>
    <row r="28" spans="1:33" ht="21.6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18.95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</f>
        <v>7.666666666666667</v>
      </c>
    </row>
    <row r="30" spans="1:33" ht="18.95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18.95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</f>
        <v>7.333333333333333</v>
      </c>
    </row>
    <row r="32" spans="1:33" ht="18.95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18.95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168/24-"12:00"</f>
        <v>6.5</v>
      </c>
    </row>
    <row r="34" spans="1:33" ht="18.95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18.95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18.95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18.95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/>
    </row>
    <row r="38" spans="1:33" ht="18.95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18.95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18.95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3.1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3.1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21.6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21.6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1.6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21.6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21.6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7.1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AG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063" priority="1" operator="equal">
      <formula>"FOTS"</formula>
    </cfRule>
    <cfRule type="cellIs" dxfId="1062" priority="2" operator="equal">
      <formula>"FO"</formula>
    </cfRule>
    <cfRule type="cellIs" dxfId="1061" priority="3" operator="equal">
      <formula>"F"</formula>
    </cfRule>
    <cfRule type="cellIs" dxfId="1060" priority="4" operator="equal">
      <formula>"NTSDS"</formula>
    </cfRule>
    <cfRule type="cellIs" dxfId="1059" priority="5" operator="equal">
      <formula>"DTSDS"</formula>
    </cfRule>
    <cfRule type="cellIs" dxfId="1058" priority="6" operator="equal">
      <formula>"NTS5S"</formula>
    </cfRule>
    <cfRule type="cellIs" dxfId="1057" priority="7" operator="equal">
      <formula>"DTS5S"</formula>
    </cfRule>
    <cfRule type="cellIs" dxfId="1056" priority="8" operator="equal">
      <formula>"NTS"</formula>
    </cfRule>
    <cfRule type="cellIs" dxfId="1055" priority="9" operator="equal">
      <formula>"DTS"</formula>
    </cfRule>
    <cfRule type="cellIs" dxfId="1054" priority="10" operator="equal">
      <formula>"FEF"</formula>
    </cfRule>
    <cfRule type="cellIs" dxfId="1053" priority="11" operator="equal">
      <formula>"FED"</formula>
    </cfRule>
    <cfRule type="cellIs" dxfId="1052" priority="12" operator="equal">
      <formula>"FES"</formula>
    </cfRule>
    <cfRule type="cellIs" dxfId="1051" priority="13" operator="equal">
      <formula>"FE"</formula>
    </cfRule>
    <cfRule type="cellIs" dxfId="1050" priority="14" operator="equal">
      <formula>"DS"</formula>
    </cfRule>
  </conditionalFormatting>
  <conditionalFormatting sqref="B29:AF40">
    <cfRule type="cellIs" dxfId="1049" priority="29" operator="equal">
      <formula>"FOTS"</formula>
    </cfRule>
    <cfRule type="cellIs" dxfId="1048" priority="30" operator="equal">
      <formula>"FO"</formula>
    </cfRule>
    <cfRule type="cellIs" dxfId="1047" priority="31" operator="equal">
      <formula>"F"</formula>
    </cfRule>
    <cfRule type="cellIs" dxfId="1046" priority="32" operator="equal">
      <formula>"NTSDS"</formula>
    </cfRule>
    <cfRule type="cellIs" dxfId="1045" priority="33" operator="equal">
      <formula>"DTSDS"</formula>
    </cfRule>
    <cfRule type="cellIs" dxfId="1044" priority="34" operator="equal">
      <formula>"NTS5S"</formula>
    </cfRule>
    <cfRule type="cellIs" dxfId="1043" priority="35" operator="equal">
      <formula>"DTS5S"</formula>
    </cfRule>
    <cfRule type="cellIs" dxfId="1042" priority="36" operator="equal">
      <formula>"NTS"</formula>
    </cfRule>
    <cfRule type="cellIs" dxfId="1041" priority="37" operator="equal">
      <formula>"DTS"</formula>
    </cfRule>
    <cfRule type="cellIs" dxfId="1040" priority="38" operator="equal">
      <formula>"FEF"</formula>
    </cfRule>
    <cfRule type="cellIs" dxfId="1039" priority="39" operator="equal">
      <formula>"FED"</formula>
    </cfRule>
    <cfRule type="cellIs" dxfId="1038" priority="40" operator="equal">
      <formula>"FES"</formula>
    </cfRule>
    <cfRule type="cellIs" dxfId="1037" priority="41" operator="equal">
      <formula>"FE"</formula>
    </cfRule>
    <cfRule type="cellIs" dxfId="103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4B2E1-D7A9-469E-82D2-188CC219B36B}">
  <dimension ref="A1:BD49"/>
  <sheetViews>
    <sheetView showZeros="0" topLeftCell="A16" workbookViewId="0">
      <selection activeCell="A5" sqref="A5:AG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5703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77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+JAN!D36</f>
        <v>N</v>
      </c>
      <c r="C5" s="256" t="str">
        <f>+JAN!E36</f>
        <v>N</v>
      </c>
      <c r="D5" s="256">
        <f>+JAN!F36</f>
        <v>0</v>
      </c>
      <c r="E5" s="256">
        <f>+JAN!G36</f>
        <v>0</v>
      </c>
      <c r="F5" s="256" t="str">
        <f>+JAN!H36</f>
        <v>NT</v>
      </c>
      <c r="G5" s="256" t="str">
        <f>+JAN!I36</f>
        <v>N</v>
      </c>
      <c r="H5" s="256">
        <f>+JAN!J36</f>
        <v>0</v>
      </c>
      <c r="I5" s="256">
        <f>+JAN!K36</f>
        <v>0</v>
      </c>
      <c r="J5" s="256" t="str">
        <f>+JAN!L36</f>
        <v>D</v>
      </c>
      <c r="K5" s="256" t="str">
        <f>+JAN!M36</f>
        <v>D</v>
      </c>
      <c r="L5" s="256">
        <f>+JAN!N36</f>
        <v>0</v>
      </c>
      <c r="M5" s="256">
        <f>+JAN!O36</f>
        <v>0</v>
      </c>
      <c r="N5" s="256" t="str">
        <f>+JAN!P36</f>
        <v>D</v>
      </c>
      <c r="O5" s="256" t="str">
        <f>+JAN!Q36</f>
        <v>N</v>
      </c>
      <c r="P5" s="256">
        <f>+JAN!R36</f>
        <v>0</v>
      </c>
      <c r="Q5" s="256" t="str">
        <f>+JAN!S36</f>
        <v>DTSDS</v>
      </c>
      <c r="R5" s="256" t="str">
        <f>+JAN!T36</f>
        <v>DT</v>
      </c>
      <c r="S5" s="256" t="str">
        <f>+JAN!U36</f>
        <v>N</v>
      </c>
      <c r="T5" s="256">
        <f>+JAN!V36</f>
        <v>0</v>
      </c>
      <c r="U5" s="256">
        <f>+JAN!W36</f>
        <v>0</v>
      </c>
      <c r="V5" s="256" t="str">
        <f>+JAN!X36</f>
        <v>D</v>
      </c>
      <c r="W5" s="256" t="str">
        <f>+JAN!Y36</f>
        <v>N</v>
      </c>
      <c r="X5" s="256">
        <f>+JAN!Z36</f>
        <v>0</v>
      </c>
      <c r="Y5" s="256">
        <f>+JAN!AA36</f>
        <v>0</v>
      </c>
      <c r="Z5" s="256" t="str">
        <f>+JAN!AB36</f>
        <v>D</v>
      </c>
      <c r="AA5" s="256" t="str">
        <f>+JAN!AC36</f>
        <v>N</v>
      </c>
      <c r="AB5" s="256" t="str">
        <f>+JAN!AD36</f>
        <v>NTS</v>
      </c>
      <c r="AC5" s="256">
        <f>+JAN!AE36</f>
        <v>0</v>
      </c>
      <c r="AD5" s="256" t="str">
        <f>+JAN!AF36</f>
        <v>D</v>
      </c>
      <c r="AE5" s="256" t="str">
        <f>+JAN!AG36</f>
        <v>N</v>
      </c>
      <c r="AF5" s="256">
        <f>+JAN!AH36</f>
        <v>0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+JAN!BE36</f>
        <v>8</v>
      </c>
    </row>
    <row r="7" spans="1:33" ht="21" customHeight="1" x14ac:dyDescent="0.25">
      <c r="A7" s="359" t="s">
        <v>281</v>
      </c>
      <c r="B7" s="256" t="str">
        <f>+FEV!D34</f>
        <v>DTSDS</v>
      </c>
      <c r="C7" s="256" t="str">
        <f>+FEV!E34</f>
        <v>D</v>
      </c>
      <c r="D7" s="256" t="str">
        <f>+FEV!F34</f>
        <v>N</v>
      </c>
      <c r="E7" s="256">
        <f>+FEV!G34</f>
        <v>0</v>
      </c>
      <c r="F7" s="256">
        <f>+FEV!H34</f>
        <v>0</v>
      </c>
      <c r="G7" s="256" t="str">
        <f>+FEV!I34</f>
        <v>D</v>
      </c>
      <c r="H7" s="256" t="str">
        <f>+FEV!J34</f>
        <v>D</v>
      </c>
      <c r="I7" s="256" t="str">
        <f>+FEV!K34</f>
        <v>DTSDS</v>
      </c>
      <c r="J7" s="256">
        <f>+FEV!L34</f>
        <v>0</v>
      </c>
      <c r="K7" s="256" t="str">
        <f>+FEV!M34</f>
        <v>D</v>
      </c>
      <c r="L7" s="256" t="str">
        <f>+FEV!N34</f>
        <v>N</v>
      </c>
      <c r="M7" s="256">
        <f>+FEV!O34</f>
        <v>0</v>
      </c>
      <c r="N7" s="256">
        <f>+FEV!P34</f>
        <v>0</v>
      </c>
      <c r="O7" s="256" t="str">
        <f>+FEV!Q34</f>
        <v>disp</v>
      </c>
      <c r="P7" s="256" t="str">
        <f>+FEV!R34</f>
        <v>T</v>
      </c>
      <c r="Q7" s="256">
        <f>+FEV!S34</f>
        <v>0</v>
      </c>
      <c r="R7" s="256">
        <f>+FEV!T34</f>
        <v>0</v>
      </c>
      <c r="S7" s="256" t="str">
        <f>+FEV!U34</f>
        <v>D</v>
      </c>
      <c r="T7" s="256" t="str">
        <f>+FEV!V34</f>
        <v>N</v>
      </c>
      <c r="U7" s="256">
        <f>+FEV!W34</f>
        <v>0</v>
      </c>
      <c r="V7" s="256">
        <f>+FEV!X34</f>
        <v>0</v>
      </c>
      <c r="W7" s="256" t="str">
        <f>+FEV!Y34</f>
        <v>D</v>
      </c>
      <c r="X7" s="256" t="str">
        <f>+FEV!Z34</f>
        <v>N</v>
      </c>
      <c r="Y7" s="256">
        <f>+FEV!AA34</f>
        <v>0</v>
      </c>
      <c r="Z7" s="256" t="str">
        <f>+FEV!AB34</f>
        <v>DTS</v>
      </c>
      <c r="AA7" s="256" t="str">
        <f>+FEV!AC34</f>
        <v>D</v>
      </c>
      <c r="AB7" s="256" t="str">
        <f>+FEV!AD34</f>
        <v>N</v>
      </c>
      <c r="AC7" s="256">
        <f>+FEV!AE34</f>
        <v>0</v>
      </c>
      <c r="AD7" s="256">
        <f>+FEV!AF34</f>
        <v>0</v>
      </c>
      <c r="AE7" s="256">
        <f>+FEV!AG34</f>
        <v>0</v>
      </c>
      <c r="AF7" s="256">
        <f>+FEV!AH34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+FEV!BE34</f>
        <v>6</v>
      </c>
    </row>
    <row r="9" spans="1:33" ht="21" customHeight="1" x14ac:dyDescent="0.25">
      <c r="A9" s="359" t="s">
        <v>282</v>
      </c>
      <c r="B9" s="256">
        <f>+MAR!D34</f>
        <v>0</v>
      </c>
      <c r="C9" s="256" t="str">
        <f>+MAR!E34</f>
        <v>NT</v>
      </c>
      <c r="D9" s="256" t="str">
        <f>+MAR!F34</f>
        <v>N</v>
      </c>
      <c r="E9" s="256">
        <f>+MAR!G34</f>
        <v>0</v>
      </c>
      <c r="F9" s="256">
        <f>+MAR!H34</f>
        <v>0</v>
      </c>
      <c r="G9" s="256" t="str">
        <f>+MAR!I34</f>
        <v>D</v>
      </c>
      <c r="H9" s="256" t="str">
        <f>+MAR!J34</f>
        <v>D</v>
      </c>
      <c r="I9" s="256">
        <f>+MAR!K34</f>
        <v>0</v>
      </c>
      <c r="J9" s="256">
        <f>+MAR!L34</f>
        <v>0</v>
      </c>
      <c r="K9" s="256" t="str">
        <f>+MAR!M34</f>
        <v>D</v>
      </c>
      <c r="L9" s="256" t="str">
        <f>+MAR!N34</f>
        <v>N</v>
      </c>
      <c r="M9" s="256">
        <f>+MAR!O34</f>
        <v>0</v>
      </c>
      <c r="N9" s="256">
        <f>+MAR!P34</f>
        <v>0</v>
      </c>
      <c r="O9" s="256" t="str">
        <f>+MAR!Q34</f>
        <v>DT</v>
      </c>
      <c r="P9" s="256" t="str">
        <f>+MAR!R34</f>
        <v>N</v>
      </c>
      <c r="Q9" s="256" t="str">
        <f>+MAR!S34</f>
        <v>N</v>
      </c>
      <c r="R9" s="256">
        <f>+MAR!T34</f>
        <v>0</v>
      </c>
      <c r="S9" s="256" t="str">
        <f>+MAR!U34</f>
        <v>D</v>
      </c>
      <c r="T9" s="256" t="str">
        <f>+MAR!V34</f>
        <v>N</v>
      </c>
      <c r="U9" s="256">
        <f>+MAR!W34</f>
        <v>0</v>
      </c>
      <c r="V9" s="256">
        <f>+MAR!X34</f>
        <v>0</v>
      </c>
      <c r="W9" s="256" t="str">
        <f>+MAR!Y34</f>
        <v>D</v>
      </c>
      <c r="X9" s="256" t="str">
        <f>+MAR!Z34</f>
        <v>T</v>
      </c>
      <c r="Y9" s="256">
        <f>+MAR!AA34</f>
        <v>0</v>
      </c>
      <c r="Z9" s="256">
        <f>+MAR!AB34</f>
        <v>0</v>
      </c>
      <c r="AA9" s="256" t="str">
        <f>+MAR!AC34</f>
        <v>D</v>
      </c>
      <c r="AB9" s="256" t="str">
        <f>+MAR!AD34</f>
        <v>N</v>
      </c>
      <c r="AC9" s="256">
        <f>+MAR!AE34</f>
        <v>0</v>
      </c>
      <c r="AD9" s="256">
        <f>+MAR!AF34</f>
        <v>0</v>
      </c>
      <c r="AE9" s="256" t="str">
        <f>+MAR!AG34</f>
        <v>NT</v>
      </c>
      <c r="AF9" s="256" t="str">
        <f>+MAR!AH34</f>
        <v>N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+MAR!BE34</f>
        <v>8</v>
      </c>
    </row>
    <row r="11" spans="1:33" ht="21" customHeight="1" x14ac:dyDescent="0.25">
      <c r="A11" s="359" t="s">
        <v>283</v>
      </c>
      <c r="B11" s="247">
        <f>+ABR!D34</f>
        <v>0</v>
      </c>
      <c r="C11" s="247">
        <f>+ABR!E34</f>
        <v>0</v>
      </c>
      <c r="D11" s="247" t="str">
        <f>+ABR!F34</f>
        <v>D</v>
      </c>
      <c r="E11" s="247" t="str">
        <f>+ABR!G34</f>
        <v>D</v>
      </c>
      <c r="F11" s="247">
        <f>+ABR!H34</f>
        <v>0</v>
      </c>
      <c r="G11" s="247" t="str">
        <f>+ABR!I34</f>
        <v>DTSDS</v>
      </c>
      <c r="H11" s="247" t="str">
        <f>+ABR!J34</f>
        <v>D</v>
      </c>
      <c r="I11" s="247">
        <f>+ABR!K34</f>
        <v>0</v>
      </c>
      <c r="J11" s="247">
        <f>+ABR!L34</f>
        <v>0</v>
      </c>
      <c r="K11" s="247" t="str">
        <f>+ABR!M34</f>
        <v>DT</v>
      </c>
      <c r="L11" s="247">
        <f>+ABR!N34</f>
        <v>0</v>
      </c>
      <c r="M11" s="247" t="str">
        <f>+ABR!O34</f>
        <v>FE</v>
      </c>
      <c r="N11" s="247" t="str">
        <f>+ABR!P34</f>
        <v>FE</v>
      </c>
      <c r="O11" s="247" t="str">
        <f>+ABR!Q34</f>
        <v>FE</v>
      </c>
      <c r="P11" s="247" t="str">
        <f>+ABR!R34</f>
        <v>FE</v>
      </c>
      <c r="Q11" s="247" t="str">
        <f>+ABR!S34</f>
        <v>DTS5S1</v>
      </c>
      <c r="R11" s="247">
        <f>+ABR!T34</f>
        <v>0</v>
      </c>
      <c r="S11" s="247">
        <f>+ABR!U34</f>
        <v>0</v>
      </c>
      <c r="T11" s="247" t="str">
        <f>+ABR!V34</f>
        <v>NTS5S1</v>
      </c>
      <c r="U11" s="247" t="str">
        <f>+ABR!W34</f>
        <v>NTS5S1</v>
      </c>
      <c r="V11" s="247">
        <f>+ABR!X34</f>
        <v>0</v>
      </c>
      <c r="W11" s="247" t="str">
        <f>+ABR!Y34</f>
        <v>FE</v>
      </c>
      <c r="X11" s="247" t="str">
        <f>+ABR!Z34</f>
        <v>FE</v>
      </c>
      <c r="Y11" s="247" t="str">
        <f>+ABR!AA34</f>
        <v>FE</v>
      </c>
      <c r="Z11" s="247" t="str">
        <f>+ABR!AB34</f>
        <v>FES</v>
      </c>
      <c r="AA11" s="247" t="str">
        <f>+ABR!AC34</f>
        <v>FED</v>
      </c>
      <c r="AB11" s="247" t="str">
        <f>+ABR!AD34</f>
        <v>N</v>
      </c>
      <c r="AC11" s="247" t="str">
        <f>+ABR!AE34</f>
        <v>TR</v>
      </c>
      <c r="AD11" s="247" t="str">
        <f>+ABR!AF34</f>
        <v>TR</v>
      </c>
      <c r="AE11" s="247" t="str">
        <f>+ABR!AG34</f>
        <v>DTS5S1</v>
      </c>
      <c r="AF11" s="247">
        <f>+ABR!AH34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+ABR!BE34</f>
        <v>5.5000000000000009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27.5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-1.1666666666666679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7</v>
      </c>
      <c r="M20" s="1596"/>
      <c r="Q20" s="1597" t="s">
        <v>58</v>
      </c>
      <c r="R20" s="1598"/>
      <c r="S20" s="1598"/>
      <c r="T20" s="1599"/>
      <c r="U20" s="1600">
        <f>+ABR!CB34</f>
        <v>12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4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10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>
      <c r="A25" s="1645" t="s">
        <v>317</v>
      </c>
      <c r="B25" s="1645"/>
      <c r="C25" s="1645"/>
      <c r="D25" s="1645"/>
      <c r="E25" s="1645"/>
      <c r="F25" s="1645"/>
      <c r="G25" s="1645"/>
      <c r="H25" s="164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</row>
    <row r="26" spans="1:33" ht="38.450000000000003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0.45" customHeight="1" x14ac:dyDescent="0.25">
      <c r="A27" s="1583">
        <v>2024</v>
      </c>
      <c r="B27" s="1590" t="s">
        <v>263</v>
      </c>
      <c r="C27" s="1591"/>
      <c r="D27" s="1592"/>
      <c r="E27" s="1629" t="s">
        <v>77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36.166666666666671</v>
      </c>
    </row>
    <row r="28" spans="1:33" ht="20.45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0.45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184/24-"12:00"</f>
        <v>7.166666666666667</v>
      </c>
    </row>
    <row r="30" spans="1:33" ht="20.45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20.45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</f>
        <v>7.333333333333333</v>
      </c>
    </row>
    <row r="32" spans="1:33" ht="20.45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20.45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</f>
        <v>7</v>
      </c>
    </row>
    <row r="34" spans="1:33" ht="20.45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20.45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0.45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20.45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>
        <f>168/24</f>
        <v>7</v>
      </c>
    </row>
    <row r="38" spans="1:33" ht="20.45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20.45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0.45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0.4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0.4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20.45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20.45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45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5.6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20.45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5.95" customHeight="1" x14ac:dyDescent="0.25">
      <c r="A49" s="1641" t="s">
        <v>317</v>
      </c>
      <c r="B49" s="1641"/>
      <c r="C49" s="1641"/>
      <c r="D49" s="1641"/>
      <c r="E49" s="1641"/>
      <c r="F49" s="1641"/>
      <c r="G49" s="1641"/>
      <c r="H49" s="1641"/>
      <c r="I49" s="1641"/>
      <c r="J49" s="1641"/>
      <c r="K49" s="1641"/>
      <c r="L49" s="1641"/>
      <c r="M49" s="1641"/>
      <c r="N49" s="1641"/>
      <c r="O49" s="1641"/>
      <c r="P49" s="1641"/>
      <c r="Q49" s="1641"/>
      <c r="R49" s="1641"/>
      <c r="S49" s="1641"/>
      <c r="T49" s="1641"/>
      <c r="U49" s="1641"/>
      <c r="V49" s="1641"/>
      <c r="W49" s="1641"/>
      <c r="X49" s="1641"/>
      <c r="Y49" s="1641"/>
      <c r="Z49" s="1641"/>
      <c r="AA49" s="1641"/>
      <c r="AB49" s="1641"/>
      <c r="AC49" s="1641"/>
      <c r="AD49" s="1641"/>
      <c r="AE49" s="1641"/>
      <c r="AF49" s="1641"/>
      <c r="AG49" s="1641"/>
      <c r="AH49" s="1641"/>
      <c r="AI49" s="1641"/>
      <c r="AJ49" s="1641"/>
      <c r="AK49" s="1641"/>
      <c r="AL49" s="1641"/>
      <c r="AM49" s="1641"/>
      <c r="AN49" s="1641"/>
      <c r="AO49" s="1641"/>
      <c r="AP49" s="1641"/>
      <c r="AQ49" s="1641"/>
      <c r="AR49" s="1641"/>
      <c r="AS49" s="1641"/>
      <c r="AT49" s="1641"/>
      <c r="AU49" s="1641"/>
      <c r="AV49" s="1641"/>
      <c r="AW49" s="1641"/>
      <c r="AX49" s="1641"/>
      <c r="AY49" s="1641"/>
      <c r="AZ49" s="1641"/>
      <c r="BA49" s="1641"/>
      <c r="BB49" s="1641"/>
      <c r="BC49" s="1641"/>
      <c r="BD49" s="1641"/>
    </row>
  </sheetData>
  <mergeCells count="90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U20:V21"/>
    <mergeCell ref="A21:C21"/>
    <mergeCell ref="D21:E21"/>
    <mergeCell ref="I21:K21"/>
    <mergeCell ref="L21:M21"/>
    <mergeCell ref="Q21:T21"/>
    <mergeCell ref="A25:AG25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</mergeCells>
  <conditionalFormatting sqref="B5:AF16">
    <cfRule type="cellIs" dxfId="1035" priority="1" operator="equal">
      <formula>"FOTS"</formula>
    </cfRule>
    <cfRule type="cellIs" dxfId="1034" priority="2" operator="equal">
      <formula>"FO"</formula>
    </cfRule>
    <cfRule type="cellIs" dxfId="1033" priority="3" operator="equal">
      <formula>"F"</formula>
    </cfRule>
    <cfRule type="cellIs" dxfId="1032" priority="4" operator="equal">
      <formula>"NTSDS"</formula>
    </cfRule>
    <cfRule type="cellIs" dxfId="1031" priority="5" operator="equal">
      <formula>"DTSDS"</formula>
    </cfRule>
    <cfRule type="cellIs" dxfId="1030" priority="6" operator="equal">
      <formula>"NTS5S"</formula>
    </cfRule>
    <cfRule type="cellIs" dxfId="1029" priority="7" operator="equal">
      <formula>"DTS5S"</formula>
    </cfRule>
    <cfRule type="cellIs" dxfId="1028" priority="8" operator="equal">
      <formula>"NTS"</formula>
    </cfRule>
    <cfRule type="cellIs" dxfId="1027" priority="9" operator="equal">
      <formula>"DTS"</formula>
    </cfRule>
    <cfRule type="cellIs" dxfId="1026" priority="10" operator="equal">
      <formula>"FEF"</formula>
    </cfRule>
    <cfRule type="cellIs" dxfId="1025" priority="11" operator="equal">
      <formula>"FED"</formula>
    </cfRule>
    <cfRule type="cellIs" dxfId="1024" priority="12" operator="equal">
      <formula>"FES"</formula>
    </cfRule>
    <cfRule type="cellIs" dxfId="1023" priority="13" operator="equal">
      <formula>"FE"</formula>
    </cfRule>
    <cfRule type="cellIs" dxfId="1022" priority="14" operator="equal">
      <formula>"DS"</formula>
    </cfRule>
  </conditionalFormatting>
  <conditionalFormatting sqref="B29:AF40">
    <cfRule type="cellIs" dxfId="1021" priority="29" operator="equal">
      <formula>"FOTS"</formula>
    </cfRule>
    <cfRule type="cellIs" dxfId="1020" priority="30" operator="equal">
      <formula>"FO"</formula>
    </cfRule>
    <cfRule type="cellIs" dxfId="1019" priority="31" operator="equal">
      <formula>"F"</formula>
    </cfRule>
    <cfRule type="cellIs" dxfId="1018" priority="32" operator="equal">
      <formula>"NTSDS"</formula>
    </cfRule>
    <cfRule type="cellIs" dxfId="1017" priority="33" operator="equal">
      <formula>"DTSDS"</formula>
    </cfRule>
    <cfRule type="cellIs" dxfId="1016" priority="34" operator="equal">
      <formula>"NTS5S"</formula>
    </cfRule>
    <cfRule type="cellIs" dxfId="1015" priority="35" operator="equal">
      <formula>"DTS5S"</formula>
    </cfRule>
    <cfRule type="cellIs" dxfId="1014" priority="36" operator="equal">
      <formula>"NTS"</formula>
    </cfRule>
    <cfRule type="cellIs" dxfId="1013" priority="37" operator="equal">
      <formula>"DTS"</formula>
    </cfRule>
    <cfRule type="cellIs" dxfId="1012" priority="38" operator="equal">
      <formula>"FEF"</formula>
    </cfRule>
    <cfRule type="cellIs" dxfId="1011" priority="39" operator="equal">
      <formula>"FED"</formula>
    </cfRule>
    <cfRule type="cellIs" dxfId="1010" priority="40" operator="equal">
      <formula>"FES"</formula>
    </cfRule>
    <cfRule type="cellIs" dxfId="1009" priority="41" operator="equal">
      <formula>"FE"</formula>
    </cfRule>
    <cfRule type="cellIs" dxfId="100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B52E0-469A-4302-8B98-D415866199CF}">
  <dimension ref="A1:BD50"/>
  <sheetViews>
    <sheetView showZeros="0" topLeftCell="A14" workbookViewId="0">
      <selection activeCell="A5" sqref="A5:AG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8" width="8.7109375" hidden="1" customWidth="1"/>
    <col min="39" max="39" width="3.855468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104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+JAN!D37</f>
        <v>0</v>
      </c>
      <c r="C5" s="256">
        <f>+JAN!E37</f>
        <v>0</v>
      </c>
      <c r="D5" s="256" t="str">
        <f>+JAN!F37</f>
        <v>T</v>
      </c>
      <c r="E5" s="256" t="str">
        <f>+JAN!G37</f>
        <v>NT</v>
      </c>
      <c r="F5" s="256" t="str">
        <f>+JAN!H37</f>
        <v>T</v>
      </c>
      <c r="G5" s="256" t="str">
        <f>+JAN!I37</f>
        <v>N</v>
      </c>
      <c r="H5" s="256">
        <f>+JAN!J37</f>
        <v>0</v>
      </c>
      <c r="I5" s="256">
        <f>+JAN!K37</f>
        <v>0</v>
      </c>
      <c r="J5" s="256" t="str">
        <f>+JAN!L37</f>
        <v>T</v>
      </c>
      <c r="K5" s="256" t="str">
        <f>+JAN!M37</f>
        <v>D</v>
      </c>
      <c r="L5" s="256" t="str">
        <f>+JAN!N37</f>
        <v>NT</v>
      </c>
      <c r="M5" s="256">
        <f>+JAN!O37</f>
        <v>0</v>
      </c>
      <c r="N5" s="256" t="str">
        <f>+JAN!P37</f>
        <v>D</v>
      </c>
      <c r="O5" s="256" t="str">
        <f>+JAN!Q37</f>
        <v>N</v>
      </c>
      <c r="P5" s="256">
        <f>+JAN!R37</f>
        <v>0</v>
      </c>
      <c r="Q5" s="256" t="str">
        <f>+JAN!S37</f>
        <v>DTSDS</v>
      </c>
      <c r="R5" s="256" t="str">
        <f>+JAN!T37</f>
        <v>N</v>
      </c>
      <c r="S5" s="256" t="str">
        <f>+JAN!U37</f>
        <v>N</v>
      </c>
      <c r="T5" s="256">
        <f>+JAN!V37</f>
        <v>0</v>
      </c>
      <c r="U5" s="256">
        <f>+JAN!W37</f>
        <v>0</v>
      </c>
      <c r="V5" s="256" t="str">
        <f>+JAN!X37</f>
        <v>D</v>
      </c>
      <c r="W5" s="256" t="str">
        <f>+JAN!Y37</f>
        <v>N</v>
      </c>
      <c r="X5" s="256">
        <f>+JAN!Z37</f>
        <v>0</v>
      </c>
      <c r="Y5" s="256">
        <f>+JAN!AA37</f>
        <v>0</v>
      </c>
      <c r="Z5" s="256" t="str">
        <f>+JAN!AB37</f>
        <v>D</v>
      </c>
      <c r="AA5" s="256" t="str">
        <f>+JAN!AC37</f>
        <v>N</v>
      </c>
      <c r="AB5" s="256">
        <f>+JAN!AD37</f>
        <v>0</v>
      </c>
      <c r="AC5" s="256" t="str">
        <f>+JAN!AE37</f>
        <v>DTS</v>
      </c>
      <c r="AD5" s="256" t="str">
        <f>+JAN!AF37</f>
        <v>NT</v>
      </c>
      <c r="AE5" s="256" t="str">
        <f>+JAN!AG37</f>
        <v>N</v>
      </c>
      <c r="AF5" s="256" t="str">
        <f>+JAN!AH37</f>
        <v>NTS5S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+JAN!BE37</f>
        <v>7</v>
      </c>
    </row>
    <row r="7" spans="1:33" ht="21" customHeight="1" x14ac:dyDescent="0.25">
      <c r="A7" s="359" t="s">
        <v>281</v>
      </c>
      <c r="B7" s="256">
        <f>+FEV!D35</f>
        <v>0</v>
      </c>
      <c r="C7" s="256" t="str">
        <f>+FEV!E35</f>
        <v>D</v>
      </c>
      <c r="D7" s="256" t="str">
        <f>+FEV!F35</f>
        <v>N</v>
      </c>
      <c r="E7" s="256">
        <f>+FEV!G35</f>
        <v>0</v>
      </c>
      <c r="F7" s="256">
        <f>+FEV!H35</f>
        <v>0</v>
      </c>
      <c r="G7" s="256" t="str">
        <f>+FEV!I35</f>
        <v>D</v>
      </c>
      <c r="H7" s="256" t="str">
        <f>+FEV!J35</f>
        <v>D</v>
      </c>
      <c r="I7" s="256">
        <f>+FEV!K35</f>
        <v>0</v>
      </c>
      <c r="J7" s="256" t="str">
        <f>+FEV!L35</f>
        <v>DTS</v>
      </c>
      <c r="K7" s="256" t="str">
        <f>+FEV!M35</f>
        <v>D</v>
      </c>
      <c r="L7" s="256" t="str">
        <f>+FEV!N35</f>
        <v>N</v>
      </c>
      <c r="M7" s="256">
        <f>+FEV!O35</f>
        <v>0</v>
      </c>
      <c r="N7" s="256">
        <f>+FEV!P35</f>
        <v>0</v>
      </c>
      <c r="O7" s="256" t="str">
        <f>+FEV!Q35</f>
        <v>N</v>
      </c>
      <c r="P7" s="256" t="str">
        <f>+FEV!R35</f>
        <v>N</v>
      </c>
      <c r="Q7" s="256">
        <f>+FEV!S35</f>
        <v>0</v>
      </c>
      <c r="R7" s="256">
        <f>+FEV!T35</f>
        <v>0</v>
      </c>
      <c r="S7" s="256" t="str">
        <f>+FEV!U35</f>
        <v>D</v>
      </c>
      <c r="T7" s="256" t="str">
        <f>+FEV!V35</f>
        <v>N</v>
      </c>
      <c r="U7" s="256">
        <f>+FEV!W35</f>
        <v>0</v>
      </c>
      <c r="V7" s="256">
        <f>+FEV!X35</f>
        <v>0</v>
      </c>
      <c r="W7" s="256" t="str">
        <f>+FEV!Y35</f>
        <v>D</v>
      </c>
      <c r="X7" s="256" t="str">
        <f>+FEV!Z35</f>
        <v>N</v>
      </c>
      <c r="Y7" s="256">
        <f>+FEV!AA35</f>
        <v>0</v>
      </c>
      <c r="Z7" s="256" t="str">
        <f>+FEV!AB35</f>
        <v>DTS</v>
      </c>
      <c r="AA7" s="256" t="str">
        <f>+FEV!AC35</f>
        <v>D</v>
      </c>
      <c r="AB7" s="256" t="str">
        <f>+FEV!AD35</f>
        <v>N</v>
      </c>
      <c r="AC7" s="256">
        <f>+FEV!AE35</f>
        <v>0</v>
      </c>
      <c r="AD7" s="256">
        <f>+FEV!AF35</f>
        <v>0</v>
      </c>
      <c r="AE7" s="256">
        <f>+FEV!AG35</f>
        <v>0</v>
      </c>
      <c r="AF7" s="256">
        <f>+FEV!AH35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+FEV!BE35</f>
        <v>7</v>
      </c>
    </row>
    <row r="9" spans="1:33" ht="21" customHeight="1" x14ac:dyDescent="0.25">
      <c r="A9" s="359" t="s">
        <v>282</v>
      </c>
      <c r="B9" s="256">
        <f>+MAR!D35</f>
        <v>0</v>
      </c>
      <c r="C9" s="256" t="str">
        <f>+MAR!E35</f>
        <v>NT</v>
      </c>
      <c r="D9" s="256" t="str">
        <f>+MAR!F35</f>
        <v>N</v>
      </c>
      <c r="E9" s="256">
        <f>+MAR!G35</f>
        <v>0</v>
      </c>
      <c r="F9" s="256">
        <f>+MAR!H35</f>
        <v>0</v>
      </c>
      <c r="G9" s="256" t="str">
        <f>+MAR!I35</f>
        <v>D</v>
      </c>
      <c r="H9" s="256" t="str">
        <f>+MAR!J35</f>
        <v>DISP</v>
      </c>
      <c r="I9" s="256">
        <f>+MAR!K35</f>
        <v>0</v>
      </c>
      <c r="J9" s="256">
        <f>+MAR!L35</f>
        <v>0</v>
      </c>
      <c r="K9" s="256" t="str">
        <f>+MAR!M35</f>
        <v>D</v>
      </c>
      <c r="L9" s="256" t="str">
        <f>+MAR!N35</f>
        <v>DT</v>
      </c>
      <c r="M9" s="256">
        <f>+MAR!O35</f>
        <v>0</v>
      </c>
      <c r="N9" s="256">
        <f>+MAR!P35</f>
        <v>0</v>
      </c>
      <c r="O9" s="256" t="str">
        <f>+MAR!Q35</f>
        <v>N</v>
      </c>
      <c r="P9" s="256" t="str">
        <f>+MAR!R35</f>
        <v>N</v>
      </c>
      <c r="Q9" s="256">
        <f>+MAR!S35</f>
        <v>0</v>
      </c>
      <c r="R9" s="256">
        <f>+MAR!T35</f>
        <v>0</v>
      </c>
      <c r="S9" s="256" t="str">
        <f>+MAR!U35</f>
        <v>D</v>
      </c>
      <c r="T9" s="256" t="str">
        <f>+MAR!V35</f>
        <v>N</v>
      </c>
      <c r="U9" s="256">
        <f>+MAR!W35</f>
        <v>0</v>
      </c>
      <c r="V9" s="256">
        <f>+MAR!X35</f>
        <v>0</v>
      </c>
      <c r="W9" s="256" t="str">
        <f>+MAR!Y35</f>
        <v>D</v>
      </c>
      <c r="X9" s="256" t="str">
        <f>+MAR!Z35</f>
        <v>N</v>
      </c>
      <c r="Y9" s="256" t="str">
        <f>+MAR!AA35</f>
        <v>NTS</v>
      </c>
      <c r="Z9" s="256">
        <f>+MAR!AB35</f>
        <v>0</v>
      </c>
      <c r="AA9" s="256" t="str">
        <f>+MAR!AC35</f>
        <v>D</v>
      </c>
      <c r="AB9" s="256" t="str">
        <f>+MAR!AD35</f>
        <v>fots</v>
      </c>
      <c r="AC9" s="256">
        <f>+MAR!AE35</f>
        <v>0</v>
      </c>
      <c r="AD9" s="256">
        <f>+MAR!AF35</f>
        <v>0</v>
      </c>
      <c r="AE9" s="256" t="str">
        <f>+MAR!AG35</f>
        <v>D</v>
      </c>
      <c r="AF9" s="256" t="str">
        <f>+MAR!AH35</f>
        <v>N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+MAR!BE35</f>
        <v>7</v>
      </c>
    </row>
    <row r="11" spans="1:33" ht="21" customHeight="1" x14ac:dyDescent="0.25">
      <c r="A11" s="359" t="s">
        <v>283</v>
      </c>
      <c r="B11" s="247">
        <f>+ABR!D35</f>
        <v>0</v>
      </c>
      <c r="C11" s="247">
        <f>+ABR!E35</f>
        <v>0</v>
      </c>
      <c r="D11" s="247" t="str">
        <f>+ABR!F35</f>
        <v>D</v>
      </c>
      <c r="E11" s="247" t="str">
        <f>+ABR!G35</f>
        <v>T</v>
      </c>
      <c r="F11" s="247">
        <f>+ABR!H35</f>
        <v>0</v>
      </c>
      <c r="G11" s="247" t="str">
        <f>+ABR!I35</f>
        <v>DTSDS</v>
      </c>
      <c r="H11" s="247" t="str">
        <f>+ABR!J35</f>
        <v>TR</v>
      </c>
      <c r="I11" s="247" t="str">
        <f>+ABR!K35</f>
        <v>TR</v>
      </c>
      <c r="J11" s="247" t="str">
        <f>+ABR!L35</f>
        <v>DTS5S1</v>
      </c>
      <c r="K11" s="247">
        <f>+ABR!M35</f>
        <v>0</v>
      </c>
      <c r="L11" s="247" t="str">
        <f>+ABR!N35</f>
        <v>N</v>
      </c>
      <c r="M11" s="247" t="str">
        <f>+ABR!O35</f>
        <v>N</v>
      </c>
      <c r="N11" s="247" t="str">
        <f>+ABR!P35</f>
        <v>N</v>
      </c>
      <c r="O11" s="247">
        <f>+ABR!Q35</f>
        <v>0</v>
      </c>
      <c r="P11" s="247" t="str">
        <f>+ABR!R35</f>
        <v>D</v>
      </c>
      <c r="Q11" s="247" t="str">
        <f>+ABR!S35</f>
        <v>N</v>
      </c>
      <c r="R11" s="247">
        <f>+ABR!T35</f>
        <v>0</v>
      </c>
      <c r="S11" s="247" t="str">
        <f>+ABR!U35</f>
        <v>DT</v>
      </c>
      <c r="T11" s="247" t="str">
        <f>+ABR!V35</f>
        <v>D</v>
      </c>
      <c r="U11" s="247" t="str">
        <f>+ABR!W35</f>
        <v>N</v>
      </c>
      <c r="V11" s="247">
        <f>+ABR!X35</f>
        <v>0</v>
      </c>
      <c r="W11" s="247">
        <f>+ABR!Y35</f>
        <v>0</v>
      </c>
      <c r="X11" s="247" t="str">
        <f>+ABR!Z35</f>
        <v>D</v>
      </c>
      <c r="Y11" s="247" t="str">
        <f>+ABR!AA35</f>
        <v>T</v>
      </c>
      <c r="Z11" s="247">
        <f>+ABR!AB35</f>
        <v>0</v>
      </c>
      <c r="AA11" s="247">
        <f>+ABR!AC35</f>
        <v>0</v>
      </c>
      <c r="AB11" s="247" t="str">
        <f>+ABR!AD35</f>
        <v>N</v>
      </c>
      <c r="AC11" s="247" t="str">
        <f>+ABR!AE35</f>
        <v>N</v>
      </c>
      <c r="AD11" s="247" t="str">
        <f>+ABR!AF35</f>
        <v>NTS1</v>
      </c>
      <c r="AE11" s="247">
        <f>+ABR!AG35</f>
        <v>0</v>
      </c>
      <c r="AF11" s="247">
        <f>+ABR!AH35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+ABR!BE35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27.666666666666668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</v>
      </c>
    </row>
    <row r="20" spans="1:33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5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+ABR!CB35</f>
        <v>2</v>
      </c>
      <c r="V20" s="1601"/>
      <c r="AG20" s="243"/>
    </row>
    <row r="21" spans="1:33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2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33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33" s="52" customFormat="1" ht="18" customHeight="1" x14ac:dyDescent="0.15">
      <c r="A23" s="1595" t="s">
        <v>274</v>
      </c>
      <c r="B23" s="1595"/>
      <c r="C23" s="1595"/>
      <c r="D23" s="1607">
        <f>+D20+D21+D22</f>
        <v>9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33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33" ht="18" customHeight="1" x14ac:dyDescent="0.25">
      <c r="A25" s="1645" t="s">
        <v>317</v>
      </c>
      <c r="B25" s="1645"/>
      <c r="C25" s="1645"/>
      <c r="D25" s="1645"/>
      <c r="E25" s="1645"/>
      <c r="F25" s="1645"/>
      <c r="G25" s="1645"/>
      <c r="H25" s="164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</row>
    <row r="26" spans="1:33" ht="18" customHeight="1" x14ac:dyDescent="0.25"/>
    <row r="27" spans="1:33" ht="35.450000000000003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3.45" customHeight="1" x14ac:dyDescent="0.25">
      <c r="A28" s="1583">
        <v>2024</v>
      </c>
      <c r="B28" s="1590" t="s">
        <v>263</v>
      </c>
      <c r="C28" s="1591"/>
      <c r="D28" s="1592"/>
      <c r="E28" s="1629" t="s">
        <v>104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27.666666666666668</v>
      </c>
    </row>
    <row r="29" spans="1:33" ht="2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1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2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21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176/24-"24:00"</f>
        <v>6.333333333333333</v>
      </c>
    </row>
    <row r="33" spans="1:33" ht="2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1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1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184/24-"24:00"</f>
        <v>6.666666666666667</v>
      </c>
    </row>
    <row r="37" spans="1:33" ht="2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4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4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8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8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8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8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5.9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AG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007" priority="1" operator="equal">
      <formula>"FOTS"</formula>
    </cfRule>
    <cfRule type="cellIs" dxfId="1006" priority="2" operator="equal">
      <formula>"FO"</formula>
    </cfRule>
    <cfRule type="cellIs" dxfId="1005" priority="3" operator="equal">
      <formula>"F"</formula>
    </cfRule>
    <cfRule type="cellIs" dxfId="1004" priority="4" operator="equal">
      <formula>"NTSDS"</formula>
    </cfRule>
    <cfRule type="cellIs" dxfId="1003" priority="5" operator="equal">
      <formula>"DTSDS"</formula>
    </cfRule>
    <cfRule type="cellIs" dxfId="1002" priority="6" operator="equal">
      <formula>"NTS5S"</formula>
    </cfRule>
    <cfRule type="cellIs" dxfId="1001" priority="7" operator="equal">
      <formula>"DTS5S"</formula>
    </cfRule>
    <cfRule type="cellIs" dxfId="1000" priority="8" operator="equal">
      <formula>"NTS"</formula>
    </cfRule>
    <cfRule type="cellIs" dxfId="999" priority="9" operator="equal">
      <formula>"DTS"</formula>
    </cfRule>
    <cfRule type="cellIs" dxfId="998" priority="10" operator="equal">
      <formula>"FEF"</formula>
    </cfRule>
    <cfRule type="cellIs" dxfId="997" priority="11" operator="equal">
      <formula>"FED"</formula>
    </cfRule>
    <cfRule type="cellIs" dxfId="996" priority="12" operator="equal">
      <formula>"FES"</formula>
    </cfRule>
    <cfRule type="cellIs" dxfId="995" priority="13" operator="equal">
      <formula>"FE"</formula>
    </cfRule>
    <cfRule type="cellIs" dxfId="994" priority="14" operator="equal">
      <formula>"DS"</formula>
    </cfRule>
  </conditionalFormatting>
  <conditionalFormatting sqref="B30:AF41">
    <cfRule type="cellIs" dxfId="993" priority="29" operator="equal">
      <formula>"FOTS"</formula>
    </cfRule>
    <cfRule type="cellIs" dxfId="992" priority="30" operator="equal">
      <formula>"FO"</formula>
    </cfRule>
    <cfRule type="cellIs" dxfId="991" priority="31" operator="equal">
      <formula>"F"</formula>
    </cfRule>
    <cfRule type="cellIs" dxfId="990" priority="32" operator="equal">
      <formula>"NTSDS"</formula>
    </cfRule>
    <cfRule type="cellIs" dxfId="989" priority="33" operator="equal">
      <formula>"DTSDS"</formula>
    </cfRule>
    <cfRule type="cellIs" dxfId="988" priority="34" operator="equal">
      <formula>"NTS5S"</formula>
    </cfRule>
    <cfRule type="cellIs" dxfId="987" priority="35" operator="equal">
      <formula>"DTS5S"</formula>
    </cfRule>
    <cfRule type="cellIs" dxfId="986" priority="36" operator="equal">
      <formula>"NTS"</formula>
    </cfRule>
    <cfRule type="cellIs" dxfId="985" priority="37" operator="equal">
      <formula>"DTS"</formula>
    </cfRule>
    <cfRule type="cellIs" dxfId="984" priority="38" operator="equal">
      <formula>"FEF"</formula>
    </cfRule>
    <cfRule type="cellIs" dxfId="983" priority="39" operator="equal">
      <formula>"FED"</formula>
    </cfRule>
    <cfRule type="cellIs" dxfId="982" priority="40" operator="equal">
      <formula>"FES"</formula>
    </cfRule>
    <cfRule type="cellIs" dxfId="981" priority="41" operator="equal">
      <formula>"FE"</formula>
    </cfRule>
    <cfRule type="cellIs" dxfId="98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7A26-6AA2-4FD2-B5F0-D6850DF1C9B5}">
  <dimension ref="A1:BD50"/>
  <sheetViews>
    <sheetView showZeros="0" topLeftCell="A17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2.855468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108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+JAN!D38</f>
        <v>0</v>
      </c>
      <c r="C6" s="256">
        <f>+JAN!E38</f>
        <v>0</v>
      </c>
      <c r="D6" s="256" t="str">
        <f>+JAN!F38</f>
        <v>DT</v>
      </c>
      <c r="E6" s="256">
        <f>+JAN!G38</f>
        <v>0</v>
      </c>
      <c r="F6" s="256" t="str">
        <f>+JAN!H38</f>
        <v>D</v>
      </c>
      <c r="G6" s="256" t="str">
        <f>+JAN!I38</f>
        <v>DT</v>
      </c>
      <c r="H6" s="256">
        <f>+JAN!J38</f>
        <v>0</v>
      </c>
      <c r="I6" s="256">
        <f>+JAN!K38</f>
        <v>0</v>
      </c>
      <c r="J6" s="256" t="str">
        <f>+JAN!L38</f>
        <v>FOTS</v>
      </c>
      <c r="K6" s="256" t="str">
        <f>+JAN!M38</f>
        <v>FOTS</v>
      </c>
      <c r="L6" s="256">
        <f>+JAN!N38</f>
        <v>0</v>
      </c>
      <c r="M6" s="256">
        <f>+JAN!O38</f>
        <v>0</v>
      </c>
      <c r="N6" s="256" t="str">
        <f>+JAN!P38</f>
        <v>D</v>
      </c>
      <c r="O6" s="256" t="str">
        <f>+JAN!Q38</f>
        <v>DT</v>
      </c>
      <c r="P6" s="256" t="str">
        <f>+JAN!R38</f>
        <v>DTS5S</v>
      </c>
      <c r="Q6" s="256" t="str">
        <f>+JAN!S38</f>
        <v>T</v>
      </c>
      <c r="R6" s="256" t="str">
        <f>+JAN!T38</f>
        <v>FE</v>
      </c>
      <c r="S6" s="256" t="str">
        <f>+JAN!U38</f>
        <v>FE</v>
      </c>
      <c r="T6" s="256">
        <f>+JAN!V38</f>
        <v>0</v>
      </c>
      <c r="U6" s="256" t="str">
        <f>+JAN!W38</f>
        <v>DTS5S</v>
      </c>
      <c r="V6" s="256" t="str">
        <f>+JAN!X38</f>
        <v>D</v>
      </c>
      <c r="W6" s="256" t="str">
        <f>+JAN!Y38</f>
        <v>DT</v>
      </c>
      <c r="X6" s="256">
        <f>+JAN!Z38</f>
        <v>0</v>
      </c>
      <c r="Y6" s="256" t="str">
        <f>+JAN!AA38</f>
        <v>DT</v>
      </c>
      <c r="Z6" s="256" t="str">
        <f>+JAN!AB38</f>
        <v>D</v>
      </c>
      <c r="AA6" s="256" t="str">
        <f>+JAN!AC38</f>
        <v>T</v>
      </c>
      <c r="AB6" s="256">
        <f>+JAN!AD38</f>
        <v>0</v>
      </c>
      <c r="AC6" s="256">
        <f>+JAN!AE38</f>
        <v>0</v>
      </c>
      <c r="AD6" s="256" t="str">
        <f>+JAN!AF38</f>
        <v>D</v>
      </c>
      <c r="AE6" s="256" t="str">
        <f>+JAN!AG38</f>
        <v>D</v>
      </c>
      <c r="AF6" s="256" t="str">
        <f>+JAN!AH38</f>
        <v>NTS</v>
      </c>
      <c r="AG6" s="242">
        <f>+JAN!BE38</f>
        <v>6.166666666666667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+FEV!D36</f>
        <v>0</v>
      </c>
      <c r="C8" s="256" t="str">
        <f>+FEV!E36</f>
        <v>D</v>
      </c>
      <c r="D8" s="256" t="str">
        <f>+FEV!F36</f>
        <v>DT</v>
      </c>
      <c r="E8" s="256">
        <f>+FEV!G36</f>
        <v>0</v>
      </c>
      <c r="F8" s="256" t="str">
        <f>+FEV!H36</f>
        <v>DISP</v>
      </c>
      <c r="G8" s="256" t="str">
        <f>+FEV!I36</f>
        <v>D</v>
      </c>
      <c r="H8" s="256">
        <f>+FEV!J36</f>
        <v>0</v>
      </c>
      <c r="I8" s="256">
        <f>+FEV!K36</f>
        <v>0</v>
      </c>
      <c r="J8" s="256">
        <f>+FEV!L36</f>
        <v>0</v>
      </c>
      <c r="K8" s="256" t="str">
        <f>+FEV!M36</f>
        <v>D</v>
      </c>
      <c r="L8" s="256" t="str">
        <f>+FEV!N36</f>
        <v>D</v>
      </c>
      <c r="M8" s="256">
        <f>+FEV!O36</f>
        <v>0</v>
      </c>
      <c r="N8" s="256">
        <f>+FEV!P36</f>
        <v>0</v>
      </c>
      <c r="O8" s="256" t="str">
        <f>+FEV!Q36</f>
        <v>DT</v>
      </c>
      <c r="P8" s="256" t="str">
        <f>+FEV!R36</f>
        <v>N</v>
      </c>
      <c r="Q8" s="256">
        <f>+FEV!S36</f>
        <v>0</v>
      </c>
      <c r="R8" s="256">
        <f>+FEV!T36</f>
        <v>0</v>
      </c>
      <c r="S8" s="256" t="str">
        <f>+FEV!U36</f>
        <v>D</v>
      </c>
      <c r="T8" s="256" t="str">
        <f>+FEV!V36</f>
        <v>DT</v>
      </c>
      <c r="U8" s="256">
        <f>+FEV!W36</f>
        <v>0</v>
      </c>
      <c r="V8" s="256" t="str">
        <f>+FEV!X36</f>
        <v>DT</v>
      </c>
      <c r="W8" s="256" t="str">
        <f>+FEV!Y36</f>
        <v>T</v>
      </c>
      <c r="X8" s="256" t="str">
        <f>+FEV!Z36</f>
        <v>N</v>
      </c>
      <c r="Y8" s="256">
        <f>+FEV!AA36</f>
        <v>0</v>
      </c>
      <c r="Z8" s="256" t="str">
        <f>+FEV!AB36</f>
        <v>DTS</v>
      </c>
      <c r="AA8" s="256" t="str">
        <f>+FEV!AC36</f>
        <v>D</v>
      </c>
      <c r="AB8" s="256" t="str">
        <f>+FEV!AD36</f>
        <v>D</v>
      </c>
      <c r="AC8" s="256">
        <f>+FEV!AE36</f>
        <v>0</v>
      </c>
      <c r="AD8" s="256">
        <f>+FEV!AF36</f>
        <v>0</v>
      </c>
      <c r="AE8" s="256">
        <f>+FEV!AG36</f>
        <v>0</v>
      </c>
      <c r="AF8" s="256">
        <f>+FEV!AH36</f>
        <v>0</v>
      </c>
      <c r="AG8" s="242">
        <f>+FEV!BE36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+MAR!D36</f>
        <v>0</v>
      </c>
      <c r="C10" s="256" t="str">
        <f>+MAR!E36</f>
        <v>D</v>
      </c>
      <c r="D10" s="256" t="str">
        <f>+MAR!F36</f>
        <v>DT</v>
      </c>
      <c r="E10" s="256">
        <f>+MAR!G36</f>
        <v>0</v>
      </c>
      <c r="F10" s="256" t="str">
        <f>+MAR!H36</f>
        <v>D</v>
      </c>
      <c r="G10" s="256" t="str">
        <f>+MAR!I36</f>
        <v>T</v>
      </c>
      <c r="H10" s="256">
        <f>+MAR!J36</f>
        <v>0</v>
      </c>
      <c r="I10" s="256">
        <f>+MAR!K36</f>
        <v>0</v>
      </c>
      <c r="J10" s="256">
        <f>+MAR!L36</f>
        <v>0</v>
      </c>
      <c r="K10" s="256" t="str">
        <f>+MAR!M36</f>
        <v>D</v>
      </c>
      <c r="L10" s="256" t="str">
        <f>+MAR!N36</f>
        <v>DT</v>
      </c>
      <c r="M10" s="256">
        <f>+MAR!O36</f>
        <v>0</v>
      </c>
      <c r="N10" s="256">
        <f>+MAR!P36</f>
        <v>0</v>
      </c>
      <c r="O10" s="256" t="str">
        <f>+MAR!Q36</f>
        <v>N</v>
      </c>
      <c r="P10" s="256" t="str">
        <f>+MAR!R36</f>
        <v>N</v>
      </c>
      <c r="Q10" s="256">
        <f>+MAR!S36</f>
        <v>0</v>
      </c>
      <c r="R10" s="256">
        <f>+MAR!T36</f>
        <v>0</v>
      </c>
      <c r="S10" s="256" t="str">
        <f>+MAR!U36</f>
        <v>FOTS</v>
      </c>
      <c r="T10" s="256" t="str">
        <f>+MAR!V36</f>
        <v>FOTS</v>
      </c>
      <c r="U10" s="256">
        <f>+MAR!W36</f>
        <v>0</v>
      </c>
      <c r="V10" s="256">
        <f>+MAR!X36</f>
        <v>0</v>
      </c>
      <c r="W10" s="256" t="str">
        <f>+MAR!Y36</f>
        <v>FOTS</v>
      </c>
      <c r="X10" s="256" t="str">
        <f>+MAR!Z36</f>
        <v>FOTS</v>
      </c>
      <c r="Y10" s="256">
        <f>+MAR!AA36</f>
        <v>0</v>
      </c>
      <c r="Z10" s="256">
        <f>+MAR!AB36</f>
        <v>0</v>
      </c>
      <c r="AA10" s="256" t="str">
        <f>+MAR!AC36</f>
        <v>D</v>
      </c>
      <c r="AB10" s="256" t="str">
        <f>+MAR!AD36</f>
        <v>N</v>
      </c>
      <c r="AC10" s="256" t="str">
        <f>+MAR!AE36</f>
        <v>NTS</v>
      </c>
      <c r="AD10" s="256">
        <f>+MAR!AF36</f>
        <v>0</v>
      </c>
      <c r="AE10" s="256" t="str">
        <f>+MAR!AG36</f>
        <v>D</v>
      </c>
      <c r="AF10" s="256" t="str">
        <f>+MAR!AH36</f>
        <v>N</v>
      </c>
      <c r="AG10" s="242">
        <f>+MAR!BE36</f>
        <v>5.5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+ABR!D36</f>
        <v>0</v>
      </c>
      <c r="C12" s="247" t="str">
        <f>+ABR!E36</f>
        <v>D</v>
      </c>
      <c r="D12" s="247" t="str">
        <f>+ABR!F36</f>
        <v>D</v>
      </c>
      <c r="E12" s="247">
        <f>+ABR!G36</f>
        <v>0</v>
      </c>
      <c r="F12" s="247">
        <f>+ABR!H36</f>
        <v>0</v>
      </c>
      <c r="G12" s="247">
        <f>+ABR!I36</f>
        <v>0</v>
      </c>
      <c r="H12" s="247" t="str">
        <f>+ABR!J36</f>
        <v>TR</v>
      </c>
      <c r="I12" s="247" t="str">
        <f>+ABR!K36</f>
        <v>TR</v>
      </c>
      <c r="J12" s="247" t="str">
        <f>+ABR!L36</f>
        <v>DTS5S</v>
      </c>
      <c r="K12" s="247">
        <f>+ABR!M36</f>
        <v>0</v>
      </c>
      <c r="L12" s="247" t="str">
        <f>+ABR!N36</f>
        <v>N</v>
      </c>
      <c r="M12" s="247" t="str">
        <f>+ABR!O36</f>
        <v>N</v>
      </c>
      <c r="N12" s="247">
        <f>+ABR!P36</f>
        <v>0</v>
      </c>
      <c r="O12" s="247">
        <f>+ABR!Q36</f>
        <v>0</v>
      </c>
      <c r="P12" s="247" t="str">
        <f>+ABR!R36</f>
        <v>D</v>
      </c>
      <c r="Q12" s="247" t="str">
        <f>+ABR!S36</f>
        <v>N</v>
      </c>
      <c r="R12" s="247">
        <f>+ABR!T36</f>
        <v>0</v>
      </c>
      <c r="S12" s="247" t="str">
        <f>+ABR!U36</f>
        <v>DTSDS</v>
      </c>
      <c r="T12" s="247" t="str">
        <f>+ABR!V36</f>
        <v>D</v>
      </c>
      <c r="U12" s="247" t="str">
        <f>+ABR!W36</f>
        <v>N</v>
      </c>
      <c r="V12" s="247">
        <f>+ABR!X36</f>
        <v>0</v>
      </c>
      <c r="W12" s="247" t="str">
        <f>+ABR!Y36</f>
        <v>DTS5S</v>
      </c>
      <c r="X12" s="247" t="str">
        <f>+ABR!Z36</f>
        <v>D</v>
      </c>
      <c r="Y12" s="247" t="str">
        <f>+ABR!AA36</f>
        <v>N</v>
      </c>
      <c r="Z12" s="247">
        <f>+ABR!AB36</f>
        <v>0</v>
      </c>
      <c r="AA12" s="247">
        <f>+ABR!AC36</f>
        <v>0</v>
      </c>
      <c r="AB12" s="247" t="str">
        <f>+ABR!AD36</f>
        <v>D</v>
      </c>
      <c r="AC12" s="247" t="str">
        <f>+ABR!AE36</f>
        <v>D</v>
      </c>
      <c r="AD12" s="247" t="str">
        <f>+ABR!AF36</f>
        <v>NTS1</v>
      </c>
      <c r="AE12" s="247">
        <f>+ABR!AG36</f>
        <v>0</v>
      </c>
      <c r="AF12" s="247">
        <f>+ABR!AH36</f>
        <v>0</v>
      </c>
      <c r="AG12" s="242">
        <f>+ABR!BE36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24.833333333333336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-3.8333333333333321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4</v>
      </c>
      <c r="E20" s="1596"/>
      <c r="I20" s="1595" t="s">
        <v>268</v>
      </c>
      <c r="J20" s="1595"/>
      <c r="K20" s="1595"/>
      <c r="L20" s="1596">
        <f>COUNTIF($B$4:$AF$15,"=FE")</f>
        <v>2</v>
      </c>
      <c r="M20" s="1596"/>
      <c r="Q20" s="1597" t="s">
        <v>58</v>
      </c>
      <c r="R20" s="1598"/>
      <c r="S20" s="1598"/>
      <c r="T20" s="1599"/>
      <c r="U20" s="1600">
        <f>+ABR!CB36</f>
        <v>3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6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9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9.1" customHeight="1" x14ac:dyDescent="0.25">
      <c r="A28" s="1583">
        <v>2024</v>
      </c>
      <c r="B28" s="1590" t="s">
        <v>263</v>
      </c>
      <c r="C28" s="1591"/>
      <c r="D28" s="1592"/>
      <c r="E28" s="1629" t="s">
        <v>108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56" ht="19.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19.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19.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19.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9.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9.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9.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9.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9.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9.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9.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9.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9.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5.9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5.9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5.9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5.9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5.9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8.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BD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979" priority="1" operator="equal">
      <formula>"FOTS"</formula>
    </cfRule>
    <cfRule type="cellIs" dxfId="978" priority="2" operator="equal">
      <formula>"FO"</formula>
    </cfRule>
    <cfRule type="cellIs" dxfId="977" priority="3" operator="equal">
      <formula>"F"</formula>
    </cfRule>
    <cfRule type="cellIs" dxfId="976" priority="4" operator="equal">
      <formula>"NTSDS"</formula>
    </cfRule>
    <cfRule type="cellIs" dxfId="975" priority="5" operator="equal">
      <formula>"DTSDS"</formula>
    </cfRule>
    <cfRule type="cellIs" dxfId="974" priority="6" operator="equal">
      <formula>"NTS5S"</formula>
    </cfRule>
    <cfRule type="cellIs" dxfId="973" priority="7" operator="equal">
      <formula>"DTS5S"</formula>
    </cfRule>
    <cfRule type="cellIs" dxfId="972" priority="8" operator="equal">
      <formula>"NTS"</formula>
    </cfRule>
    <cfRule type="cellIs" dxfId="971" priority="9" operator="equal">
      <formula>"DTS"</formula>
    </cfRule>
    <cfRule type="cellIs" dxfId="970" priority="10" operator="equal">
      <formula>"FEF"</formula>
    </cfRule>
    <cfRule type="cellIs" dxfId="969" priority="11" operator="equal">
      <formula>"FED"</formula>
    </cfRule>
    <cfRule type="cellIs" dxfId="968" priority="12" operator="equal">
      <formula>"FES"</formula>
    </cfRule>
    <cfRule type="cellIs" dxfId="967" priority="13" operator="equal">
      <formula>"FE"</formula>
    </cfRule>
    <cfRule type="cellIs" dxfId="966" priority="14" operator="equal">
      <formula>"DS"</formula>
    </cfRule>
  </conditionalFormatting>
  <conditionalFormatting sqref="B30:AF41">
    <cfRule type="cellIs" dxfId="965" priority="29" operator="equal">
      <formula>"FOTS"</formula>
    </cfRule>
    <cfRule type="cellIs" dxfId="964" priority="30" operator="equal">
      <formula>"FO"</formula>
    </cfRule>
    <cfRule type="cellIs" dxfId="963" priority="31" operator="equal">
      <formula>"F"</formula>
    </cfRule>
    <cfRule type="cellIs" dxfId="962" priority="32" operator="equal">
      <formula>"NTSDS"</formula>
    </cfRule>
    <cfRule type="cellIs" dxfId="961" priority="33" operator="equal">
      <formula>"DTSDS"</formula>
    </cfRule>
    <cfRule type="cellIs" dxfId="960" priority="34" operator="equal">
      <formula>"NTS5S"</formula>
    </cfRule>
    <cfRule type="cellIs" dxfId="959" priority="35" operator="equal">
      <formula>"DTS5S"</formula>
    </cfRule>
    <cfRule type="cellIs" dxfId="958" priority="36" operator="equal">
      <formula>"NTS"</formula>
    </cfRule>
    <cfRule type="cellIs" dxfId="957" priority="37" operator="equal">
      <formula>"DTS"</formula>
    </cfRule>
    <cfRule type="cellIs" dxfId="956" priority="38" operator="equal">
      <formula>"FEF"</formula>
    </cfRule>
    <cfRule type="cellIs" dxfId="955" priority="39" operator="equal">
      <formula>"FED"</formula>
    </cfRule>
    <cfRule type="cellIs" dxfId="954" priority="40" operator="equal">
      <formula>"FES"</formula>
    </cfRule>
    <cfRule type="cellIs" dxfId="953" priority="41" operator="equal">
      <formula>"FE"</formula>
    </cfRule>
    <cfRule type="cellIs" dxfId="95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3A204-A1B4-418E-8A66-938B00D0216A}">
  <dimension ref="A1:BD50"/>
  <sheetViews>
    <sheetView showZeros="0" topLeftCell="A22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28515625" customWidth="1"/>
    <col min="35" max="38" width="8.7109375" hidden="1" customWidth="1"/>
    <col min="39" max="39" width="5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110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+JAN!D39</f>
        <v>D</v>
      </c>
      <c r="C6" s="256" t="str">
        <f>+JAN!E39</f>
        <v>D</v>
      </c>
      <c r="D6" s="256">
        <f>+JAN!F39</f>
        <v>0</v>
      </c>
      <c r="E6" s="256">
        <f>+JAN!G39</f>
        <v>0</v>
      </c>
      <c r="F6" s="256" t="str">
        <f>+JAN!H39</f>
        <v>D</v>
      </c>
      <c r="G6" s="256" t="str">
        <f>+JAN!I39</f>
        <v>N</v>
      </c>
      <c r="H6" s="256" t="str">
        <f>+JAN!J39</f>
        <v>NTS</v>
      </c>
      <c r="I6" s="256">
        <f>+JAN!K39</f>
        <v>0</v>
      </c>
      <c r="J6" s="256" t="str">
        <f>+JAN!L39</f>
        <v>D</v>
      </c>
      <c r="K6" s="256" t="str">
        <f>+JAN!M39</f>
        <v>disp</v>
      </c>
      <c r="L6" s="256">
        <f>+JAN!N39</f>
        <v>0</v>
      </c>
      <c r="M6" s="256">
        <f>+JAN!O39</f>
        <v>0</v>
      </c>
      <c r="N6" s="256" t="str">
        <f>+JAN!P39</f>
        <v>D</v>
      </c>
      <c r="O6" s="256" t="str">
        <f>+JAN!Q39</f>
        <v>N</v>
      </c>
      <c r="P6" s="256">
        <f>+JAN!R39</f>
        <v>0</v>
      </c>
      <c r="Q6" s="256">
        <f>+JAN!S39</f>
        <v>0</v>
      </c>
      <c r="R6" s="256" t="str">
        <f>+JAN!T39</f>
        <v>N</v>
      </c>
      <c r="S6" s="256" t="str">
        <f>+JAN!U39</f>
        <v>N</v>
      </c>
      <c r="T6" s="256">
        <f>+JAN!V39</f>
        <v>0</v>
      </c>
      <c r="U6" s="256">
        <f>+JAN!W39</f>
        <v>0</v>
      </c>
      <c r="V6" s="256" t="str">
        <f>+JAN!X39</f>
        <v>D</v>
      </c>
      <c r="W6" s="256" t="str">
        <f>+JAN!Y39</f>
        <v>N</v>
      </c>
      <c r="X6" s="256" t="str">
        <f>+JAN!Z39</f>
        <v>NTS5S</v>
      </c>
      <c r="Y6" s="256">
        <f>+JAN!AA39</f>
        <v>0</v>
      </c>
      <c r="Z6" s="256" t="str">
        <f>+JAN!AB39</f>
        <v>D</v>
      </c>
      <c r="AA6" s="256" t="str">
        <f>+JAN!AC39</f>
        <v>N</v>
      </c>
      <c r="AB6" s="256">
        <f>+JAN!AD39</f>
        <v>0</v>
      </c>
      <c r="AC6" s="256">
        <f>+JAN!AE39</f>
        <v>0</v>
      </c>
      <c r="AD6" s="256" t="str">
        <f>+JAN!AF39</f>
        <v>D</v>
      </c>
      <c r="AE6" s="256" t="str">
        <f>+JAN!AG39</f>
        <v>N</v>
      </c>
      <c r="AF6" s="256">
        <f>+JAN!AH39</f>
        <v>0</v>
      </c>
      <c r="AG6" s="242">
        <f>+JAN!BE39</f>
        <v>7.5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+FEV!D37</f>
        <v>0</v>
      </c>
      <c r="C8" s="256" t="str">
        <f>+FEV!E37</f>
        <v>D</v>
      </c>
      <c r="D8" s="256" t="str">
        <f>+FEV!F37</f>
        <v>N</v>
      </c>
      <c r="E8" s="256">
        <f>+FEV!G37</f>
        <v>0</v>
      </c>
      <c r="F8" s="256">
        <f>+FEV!H37</f>
        <v>0</v>
      </c>
      <c r="G8" s="256" t="str">
        <f>+FEV!I37</f>
        <v>D</v>
      </c>
      <c r="H8" s="256" t="str">
        <f>+FEV!J37</f>
        <v>D</v>
      </c>
      <c r="I8" s="256">
        <f>+FEV!K37</f>
        <v>0</v>
      </c>
      <c r="J8" s="256">
        <f>+FEV!L37</f>
        <v>0</v>
      </c>
      <c r="K8" s="256" t="str">
        <f>+FEV!M37</f>
        <v>D</v>
      </c>
      <c r="L8" s="256" t="str">
        <f>+FEV!N37</f>
        <v>N</v>
      </c>
      <c r="M8" s="256">
        <f>+FEV!O37</f>
        <v>0</v>
      </c>
      <c r="N8" s="256">
        <f>+FEV!P37</f>
        <v>0</v>
      </c>
      <c r="O8" s="256" t="str">
        <f>+FEV!Q37</f>
        <v>N</v>
      </c>
      <c r="P8" s="256" t="str">
        <f>+FEV!R37</f>
        <v>N</v>
      </c>
      <c r="Q8" s="256">
        <f>+FEV!S37</f>
        <v>0</v>
      </c>
      <c r="R8" s="256">
        <f>+FEV!T37</f>
        <v>0</v>
      </c>
      <c r="S8" s="256" t="str">
        <f>+FEV!U37</f>
        <v>D</v>
      </c>
      <c r="T8" s="256" t="str">
        <f>+FEV!V37</f>
        <v>DISP</v>
      </c>
      <c r="U8" s="256">
        <f>+FEV!W37</f>
        <v>0</v>
      </c>
      <c r="V8" s="256">
        <f>+FEV!X37</f>
        <v>0</v>
      </c>
      <c r="W8" s="256" t="str">
        <f>+FEV!Y37</f>
        <v>D</v>
      </c>
      <c r="X8" s="256" t="str">
        <f>+FEV!Z37</f>
        <v>N</v>
      </c>
      <c r="Y8" s="256">
        <f>+FEV!AA37</f>
        <v>0</v>
      </c>
      <c r="Z8" s="256" t="str">
        <f>+FEV!AB37</f>
        <v>DTS</v>
      </c>
      <c r="AA8" s="256" t="str">
        <f>+FEV!AC37</f>
        <v>D</v>
      </c>
      <c r="AB8" s="256" t="str">
        <f>+FEV!AD37</f>
        <v>N</v>
      </c>
      <c r="AC8" s="256">
        <f>+FEV!AE37</f>
        <v>0</v>
      </c>
      <c r="AD8" s="256">
        <f>+FEV!AF37</f>
        <v>0</v>
      </c>
      <c r="AE8" s="256">
        <f>+FEV!AG37</f>
        <v>0</v>
      </c>
      <c r="AF8" s="256">
        <f>+FEV!AH37</f>
        <v>0</v>
      </c>
      <c r="AG8" s="242">
        <f>+FEV!BE37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+MAR!D37</f>
        <v>0</v>
      </c>
      <c r="C10" s="256" t="str">
        <f>+MAR!E37</f>
        <v>D</v>
      </c>
      <c r="D10" s="256" t="str">
        <f>+MAR!F37</f>
        <v>N</v>
      </c>
      <c r="E10" s="256">
        <f>+MAR!G37</f>
        <v>0</v>
      </c>
      <c r="F10" s="256">
        <f>+MAR!H37</f>
        <v>0</v>
      </c>
      <c r="G10" s="256" t="str">
        <f>+MAR!I37</f>
        <v>D</v>
      </c>
      <c r="H10" s="256" t="str">
        <f>+MAR!J37</f>
        <v>D</v>
      </c>
      <c r="I10" s="256">
        <f>+MAR!K37</f>
        <v>0</v>
      </c>
      <c r="J10" s="256">
        <f>+MAR!L37</f>
        <v>0</v>
      </c>
      <c r="K10" s="256" t="str">
        <f>+MAR!M37</f>
        <v>D</v>
      </c>
      <c r="L10" s="256" t="str">
        <f>+MAR!N37</f>
        <v>N</v>
      </c>
      <c r="M10" s="256">
        <f>+MAR!O37</f>
        <v>0</v>
      </c>
      <c r="N10" s="256">
        <f>+MAR!P37</f>
        <v>0</v>
      </c>
      <c r="O10" s="256" t="str">
        <f>+MAR!Q37</f>
        <v>N</v>
      </c>
      <c r="P10" s="256" t="str">
        <f>+MAR!R37</f>
        <v>N</v>
      </c>
      <c r="Q10" s="256">
        <f>+MAR!S37</f>
        <v>0</v>
      </c>
      <c r="R10" s="256">
        <f>+MAR!T37</f>
        <v>0</v>
      </c>
      <c r="S10" s="256" t="str">
        <f>+MAR!U37</f>
        <v>D</v>
      </c>
      <c r="T10" s="256" t="str">
        <f>+MAR!V37</f>
        <v>N</v>
      </c>
      <c r="U10" s="256">
        <f>+MAR!W37</f>
        <v>0</v>
      </c>
      <c r="V10" s="256">
        <f>+MAR!X37</f>
        <v>0</v>
      </c>
      <c r="W10" s="256" t="str">
        <f>+MAR!Y37</f>
        <v>D</v>
      </c>
      <c r="X10" s="256" t="str">
        <f>+MAR!Z37</f>
        <v>N</v>
      </c>
      <c r="Y10" s="256">
        <f>+MAR!AA37</f>
        <v>0</v>
      </c>
      <c r="Z10" s="256">
        <f>+MAR!AB37</f>
        <v>0</v>
      </c>
      <c r="AA10" s="256" t="str">
        <f>+MAR!AC37</f>
        <v>N</v>
      </c>
      <c r="AB10" s="256" t="str">
        <f>+MAR!AD37</f>
        <v>N</v>
      </c>
      <c r="AC10" s="256">
        <f>+MAR!AE37</f>
        <v>0</v>
      </c>
      <c r="AD10" s="256">
        <f>+MAR!AF37</f>
        <v>0</v>
      </c>
      <c r="AE10" s="256" t="str">
        <f>+MAR!AG37</f>
        <v>D</v>
      </c>
      <c r="AF10" s="256" t="str">
        <f>+MAR!AH37</f>
        <v>N</v>
      </c>
      <c r="AG10" s="242">
        <f>+MAR!BE37</f>
        <v>8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+ABR!D37</f>
        <v>0</v>
      </c>
      <c r="C12" s="247">
        <f>+ABR!E37</f>
        <v>0</v>
      </c>
      <c r="D12" s="247" t="str">
        <f>+ABR!F37</f>
        <v>D</v>
      </c>
      <c r="E12" s="247" t="str">
        <f>+ABR!G37</f>
        <v>D</v>
      </c>
      <c r="F12" s="247">
        <f>+ABR!H37</f>
        <v>0</v>
      </c>
      <c r="G12" s="247">
        <f>+ABR!I37</f>
        <v>0</v>
      </c>
      <c r="H12" s="247" t="str">
        <f>+ABR!J37</f>
        <v>TR</v>
      </c>
      <c r="I12" s="247" t="str">
        <f>+ABR!K37</f>
        <v>TR</v>
      </c>
      <c r="J12" s="247" t="str">
        <f>+ABR!L37</f>
        <v>DTS5S</v>
      </c>
      <c r="K12" s="247">
        <f>+ABR!M37</f>
        <v>0</v>
      </c>
      <c r="L12" s="247" t="str">
        <f>+ABR!N37</f>
        <v>N</v>
      </c>
      <c r="M12" s="247" t="str">
        <f>+ABR!O37</f>
        <v>N</v>
      </c>
      <c r="N12" s="247">
        <f>+ABR!P37</f>
        <v>0</v>
      </c>
      <c r="O12" s="247">
        <f>+ABR!Q37</f>
        <v>0</v>
      </c>
      <c r="P12" s="247" t="str">
        <f>+ABR!R37</f>
        <v>D</v>
      </c>
      <c r="Q12" s="247" t="str">
        <f>+ABR!S37</f>
        <v>N</v>
      </c>
      <c r="R12" s="247" t="str">
        <f>+ABR!T37</f>
        <v>NTS5S</v>
      </c>
      <c r="S12" s="247">
        <f>+ABR!U37</f>
        <v>0</v>
      </c>
      <c r="T12" s="247" t="str">
        <f>+ABR!V37</f>
        <v>D</v>
      </c>
      <c r="U12" s="247" t="str">
        <f>+ABR!W37</f>
        <v>N</v>
      </c>
      <c r="V12" s="247">
        <f>+ABR!X37</f>
        <v>0</v>
      </c>
      <c r="W12" s="247">
        <f>+ABR!Y37</f>
        <v>0</v>
      </c>
      <c r="X12" s="247" t="str">
        <f>+ABR!Z37</f>
        <v>D</v>
      </c>
      <c r="Y12" s="247" t="str">
        <f>+ABR!AA37</f>
        <v>N</v>
      </c>
      <c r="Z12" s="247">
        <f>+ABR!AB37</f>
        <v>0</v>
      </c>
      <c r="AA12" s="247">
        <f>+ABR!AC37</f>
        <v>0</v>
      </c>
      <c r="AB12" s="247" t="str">
        <f>+ABR!AD37</f>
        <v>D</v>
      </c>
      <c r="AC12" s="247" t="str">
        <f>+ABR!AE37</f>
        <v>N</v>
      </c>
      <c r="AD12" s="247" t="str">
        <f>+ABR!AF37</f>
        <v>NTS</v>
      </c>
      <c r="AE12" s="247">
        <f>+ABR!AG37</f>
        <v>0</v>
      </c>
      <c r="AF12" s="247">
        <f>+ABR!AH37</f>
        <v>0</v>
      </c>
      <c r="AG12" s="242">
        <f>+ABR!BE37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28.666666666666668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+ABR!CB37</f>
        <v>0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6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2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5.1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5.5" customHeight="1" x14ac:dyDescent="0.25">
      <c r="A28" s="1583">
        <v>2024</v>
      </c>
      <c r="B28" s="1590" t="s">
        <v>263</v>
      </c>
      <c r="C28" s="1591"/>
      <c r="D28" s="1592"/>
      <c r="E28" s="1629" t="s">
        <v>110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27.666666666666668</v>
      </c>
    </row>
    <row r="29" spans="1:56" ht="20.10000000000000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0.10000000000000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184/24-"36:00"</f>
        <v>6.166666666666667</v>
      </c>
    </row>
    <row r="31" spans="1:56" ht="20.10000000000000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0.10000000000000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0.10000000000000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0.10000000000000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20.10000000000000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0.10000000000000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184/24-"12:00"</f>
        <v>7.166666666666667</v>
      </c>
    </row>
    <row r="37" spans="1:33" ht="20.10000000000000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0.1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10000000000000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0.1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1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0.10000000000000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0.10000000000000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4" spans="1:33" ht="20.100000000000001" customHeight="1" x14ac:dyDescent="0.25"/>
    <row r="45" spans="1:33" ht="19.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9.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9.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 t="s">
        <v>273</v>
      </c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9.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>
        <v>0.375</v>
      </c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9.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1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BD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951" priority="1" operator="equal">
      <formula>"FOTS"</formula>
    </cfRule>
    <cfRule type="cellIs" dxfId="950" priority="2" operator="equal">
      <formula>"FO"</formula>
    </cfRule>
    <cfRule type="cellIs" dxfId="949" priority="3" operator="equal">
      <formula>"F"</formula>
    </cfRule>
    <cfRule type="cellIs" dxfId="948" priority="4" operator="equal">
      <formula>"NTSDS"</formula>
    </cfRule>
    <cfRule type="cellIs" dxfId="947" priority="5" operator="equal">
      <formula>"DTSDS"</formula>
    </cfRule>
    <cfRule type="cellIs" dxfId="946" priority="6" operator="equal">
      <formula>"NTS5S"</formula>
    </cfRule>
    <cfRule type="cellIs" dxfId="945" priority="7" operator="equal">
      <formula>"DTS5S"</formula>
    </cfRule>
    <cfRule type="cellIs" dxfId="944" priority="8" operator="equal">
      <formula>"NTS"</formula>
    </cfRule>
    <cfRule type="cellIs" dxfId="943" priority="9" operator="equal">
      <formula>"DTS"</formula>
    </cfRule>
    <cfRule type="cellIs" dxfId="942" priority="10" operator="equal">
      <formula>"FEF"</formula>
    </cfRule>
    <cfRule type="cellIs" dxfId="941" priority="11" operator="equal">
      <formula>"FED"</formula>
    </cfRule>
    <cfRule type="cellIs" dxfId="940" priority="12" operator="equal">
      <formula>"FES"</formula>
    </cfRule>
    <cfRule type="cellIs" dxfId="939" priority="13" operator="equal">
      <formula>"FE"</formula>
    </cfRule>
    <cfRule type="cellIs" dxfId="938" priority="14" operator="equal">
      <formula>"DS"</formula>
    </cfRule>
  </conditionalFormatting>
  <conditionalFormatting sqref="B30:AF41">
    <cfRule type="cellIs" dxfId="937" priority="29" operator="equal">
      <formula>"FOTS"</formula>
    </cfRule>
    <cfRule type="cellIs" dxfId="936" priority="30" operator="equal">
      <formula>"FO"</formula>
    </cfRule>
    <cfRule type="cellIs" dxfId="935" priority="31" operator="equal">
      <formula>"F"</formula>
    </cfRule>
    <cfRule type="cellIs" dxfId="934" priority="32" operator="equal">
      <formula>"NTSDS"</formula>
    </cfRule>
    <cfRule type="cellIs" dxfId="933" priority="33" operator="equal">
      <formula>"DTSDS"</formula>
    </cfRule>
    <cfRule type="cellIs" dxfId="932" priority="34" operator="equal">
      <formula>"NTS5S"</formula>
    </cfRule>
    <cfRule type="cellIs" dxfId="931" priority="35" operator="equal">
      <formula>"DTS5S"</formula>
    </cfRule>
    <cfRule type="cellIs" dxfId="930" priority="36" operator="equal">
      <formula>"NTS"</formula>
    </cfRule>
    <cfRule type="cellIs" dxfId="929" priority="37" operator="equal">
      <formula>"DTS"</formula>
    </cfRule>
    <cfRule type="cellIs" dxfId="928" priority="38" operator="equal">
      <formula>"FEF"</formula>
    </cfRule>
    <cfRule type="cellIs" dxfId="927" priority="39" operator="equal">
      <formula>"FED"</formula>
    </cfRule>
    <cfRule type="cellIs" dxfId="926" priority="40" operator="equal">
      <formula>"FES"</formula>
    </cfRule>
    <cfRule type="cellIs" dxfId="925" priority="41" operator="equal">
      <formula>"FE"</formula>
    </cfRule>
    <cfRule type="cellIs" dxfId="92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3E51-6382-4114-B35D-C67D62FC35D1}">
  <dimension ref="A1:BD50"/>
  <sheetViews>
    <sheetView showZeros="0" topLeftCell="A17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9" width="8.7109375" hidden="1" customWidth="1"/>
    <col min="40" max="40" width="5.42578125" hidden="1" customWidth="1"/>
    <col min="41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168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+JAN!D40</f>
        <v>N</v>
      </c>
      <c r="C6" s="256" t="str">
        <f>+JAN!E40</f>
        <v>N</v>
      </c>
      <c r="D6" s="256">
        <f>+JAN!F40</f>
        <v>0</v>
      </c>
      <c r="E6" s="256" t="str">
        <f>+JAN!G40</f>
        <v>DTSDS</v>
      </c>
      <c r="F6" s="256" t="str">
        <f>+JAN!H40</f>
        <v>T</v>
      </c>
      <c r="G6" s="256" t="str">
        <f>+JAN!I40</f>
        <v>N</v>
      </c>
      <c r="H6" s="256">
        <f>+JAN!J40</f>
        <v>0</v>
      </c>
      <c r="I6" s="256">
        <f>+JAN!K40</f>
        <v>0</v>
      </c>
      <c r="J6" s="256" t="str">
        <f>+JAN!L40</f>
        <v>D</v>
      </c>
      <c r="K6" s="256" t="str">
        <f>+JAN!M40</f>
        <v>D</v>
      </c>
      <c r="L6" s="256">
        <f>+JAN!N40</f>
        <v>0</v>
      </c>
      <c r="M6" s="256">
        <f>+JAN!O40</f>
        <v>0</v>
      </c>
      <c r="N6" s="256" t="str">
        <f>+JAN!P40</f>
        <v>D</v>
      </c>
      <c r="O6" s="256" t="str">
        <f>+JAN!Q40</f>
        <v>N</v>
      </c>
      <c r="P6" s="256">
        <f>+JAN!R40</f>
        <v>0</v>
      </c>
      <c r="Q6" s="256" t="str">
        <f>+JAN!S40</f>
        <v>DTSDS</v>
      </c>
      <c r="R6" s="256" t="str">
        <f>+JAN!T40</f>
        <v>N</v>
      </c>
      <c r="S6" s="256" t="str">
        <f>+JAN!U40</f>
        <v>N</v>
      </c>
      <c r="T6" s="256">
        <f>+JAN!V40</f>
        <v>0</v>
      </c>
      <c r="U6" s="256">
        <f>+JAN!W40</f>
        <v>0</v>
      </c>
      <c r="V6" s="256" t="str">
        <f>+JAN!X40</f>
        <v>D</v>
      </c>
      <c r="W6" s="256" t="str">
        <f>+JAN!Y40</f>
        <v>N</v>
      </c>
      <c r="X6" s="256" t="str">
        <f>+JAN!Z40</f>
        <v>NTS5S</v>
      </c>
      <c r="Y6" s="256">
        <f>+JAN!AA40</f>
        <v>0</v>
      </c>
      <c r="Z6" s="256" t="str">
        <f>+JAN!AB40</f>
        <v>D</v>
      </c>
      <c r="AA6" s="256" t="str">
        <f>+JAN!AC40</f>
        <v>N</v>
      </c>
      <c r="AB6" s="256">
        <f>+JAN!AD40</f>
        <v>0</v>
      </c>
      <c r="AC6" s="256">
        <f>+JAN!AE40</f>
        <v>0</v>
      </c>
      <c r="AD6" s="256" t="str">
        <f>+JAN!AF40</f>
        <v>D</v>
      </c>
      <c r="AE6" s="256" t="str">
        <f>+JAN!AG40</f>
        <v>N</v>
      </c>
      <c r="AF6" s="256">
        <f>+JAN!AH40</f>
        <v>0</v>
      </c>
      <c r="AG6" s="242">
        <f>+JAN!BE40</f>
        <v>7.5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+FEV!D38</f>
        <v>0</v>
      </c>
      <c r="C8" s="256" t="str">
        <f>+FEV!E38</f>
        <v>D</v>
      </c>
      <c r="D8" s="256" t="str">
        <f>+FEV!F38</f>
        <v>N</v>
      </c>
      <c r="E8" s="256">
        <f>+FEV!G38</f>
        <v>0</v>
      </c>
      <c r="F8" s="256">
        <f>+FEV!H38</f>
        <v>0</v>
      </c>
      <c r="G8" s="256" t="str">
        <f>+FEV!I38</f>
        <v>D</v>
      </c>
      <c r="H8" s="256" t="str">
        <f>+FEV!J38</f>
        <v>T</v>
      </c>
      <c r="I8" s="256">
        <f>+FEV!K38</f>
        <v>0</v>
      </c>
      <c r="J8" s="256">
        <f>+FEV!L38</f>
        <v>0</v>
      </c>
      <c r="K8" s="256" t="str">
        <f>+FEV!M38</f>
        <v>NT</v>
      </c>
      <c r="L8" s="256" t="str">
        <f>+FEV!N38</f>
        <v>N</v>
      </c>
      <c r="M8" s="256">
        <f>+FEV!O38</f>
        <v>0</v>
      </c>
      <c r="N8" s="256">
        <f>+FEV!P38</f>
        <v>0</v>
      </c>
      <c r="O8" s="256" t="str">
        <f>+FEV!Q38</f>
        <v>D</v>
      </c>
      <c r="P8" s="256" t="str">
        <f>+FEV!R38</f>
        <v>FOTS</v>
      </c>
      <c r="Q8" s="256">
        <f>+FEV!S38</f>
        <v>0</v>
      </c>
      <c r="R8" s="256" t="str">
        <f>+FEV!T38</f>
        <v>NT</v>
      </c>
      <c r="S8" s="256" t="str">
        <f>+FEV!U38</f>
        <v>NT</v>
      </c>
      <c r="T8" s="256" t="str">
        <f>+FEV!V38</f>
        <v>N</v>
      </c>
      <c r="U8" s="256">
        <f>+FEV!W38</f>
        <v>0</v>
      </c>
      <c r="V8" s="256">
        <f>+FEV!X38</f>
        <v>0</v>
      </c>
      <c r="W8" s="256" t="str">
        <f>+FEV!Y38</f>
        <v>D</v>
      </c>
      <c r="X8" s="256" t="str">
        <f>+FEV!Z38</f>
        <v>N</v>
      </c>
      <c r="Y8" s="256">
        <f>+FEV!AA38</f>
        <v>0</v>
      </c>
      <c r="Z8" s="256">
        <f>+FEV!AB38</f>
        <v>0</v>
      </c>
      <c r="AA8" s="256" t="str">
        <f>+FEV!AC38</f>
        <v>D</v>
      </c>
      <c r="AB8" s="256" t="str">
        <f>+FEV!AD38</f>
        <v>N</v>
      </c>
      <c r="AC8" s="256" t="str">
        <f>+FEV!AE38</f>
        <v>NTS</v>
      </c>
      <c r="AD8" s="256">
        <f>+FEV!AF38</f>
        <v>0</v>
      </c>
      <c r="AE8" s="256">
        <f>+FEV!AG38</f>
        <v>0</v>
      </c>
      <c r="AF8" s="256">
        <f>+FEV!AH38</f>
        <v>0</v>
      </c>
      <c r="AG8" s="242">
        <f>+FEV!BE38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+MAR!D38</f>
        <v>0</v>
      </c>
      <c r="C10" s="256" t="str">
        <f>+MAR!E38</f>
        <v>D</v>
      </c>
      <c r="D10" s="256" t="str">
        <f>+MAR!F38</f>
        <v>N</v>
      </c>
      <c r="E10" s="256">
        <f>+MAR!G38</f>
        <v>0</v>
      </c>
      <c r="F10" s="256">
        <f>+MAR!H38</f>
        <v>0</v>
      </c>
      <c r="G10" s="256" t="str">
        <f>+MAR!I38</f>
        <v>D</v>
      </c>
      <c r="H10" s="256" t="str">
        <f>+MAR!J38</f>
        <v>D</v>
      </c>
      <c r="I10" s="256">
        <f>+MAR!K38</f>
        <v>0</v>
      </c>
      <c r="J10" s="256">
        <f>+MAR!L38</f>
        <v>0</v>
      </c>
      <c r="K10" s="256" t="str">
        <f>+MAR!M38</f>
        <v>T</v>
      </c>
      <c r="L10" s="256" t="str">
        <f>+MAR!N38</f>
        <v>N</v>
      </c>
      <c r="M10" s="256" t="str">
        <f>+MAR!O38</f>
        <v>NT</v>
      </c>
      <c r="N10" s="256">
        <f>+MAR!P38</f>
        <v>0</v>
      </c>
      <c r="O10" s="256" t="str">
        <f>+MAR!Q38</f>
        <v>N</v>
      </c>
      <c r="P10" s="256" t="str">
        <f>+MAR!R38</f>
        <v>N</v>
      </c>
      <c r="Q10" s="256" t="str">
        <f>+MAR!S38</f>
        <v>NTS5S</v>
      </c>
      <c r="R10" s="256">
        <f>+MAR!T38</f>
        <v>0</v>
      </c>
      <c r="S10" s="256" t="str">
        <f>+MAR!U38</f>
        <v>NT</v>
      </c>
      <c r="T10" s="256" t="str">
        <f>+MAR!V38</f>
        <v>N</v>
      </c>
      <c r="U10" s="256">
        <f>+MAR!W38</f>
        <v>0</v>
      </c>
      <c r="V10" s="256">
        <f>+MAR!X38</f>
        <v>0</v>
      </c>
      <c r="W10" s="256" t="str">
        <f>+MAR!Y38</f>
        <v>D</v>
      </c>
      <c r="X10" s="256" t="str">
        <f>+MAR!Z38</f>
        <v>DT</v>
      </c>
      <c r="Y10" s="256" t="str">
        <f>+MAR!AA38</f>
        <v>DTS</v>
      </c>
      <c r="Z10" s="256">
        <f>+MAR!AB38</f>
        <v>0</v>
      </c>
      <c r="AA10" s="256" t="str">
        <f>+MAR!AC38</f>
        <v>D</v>
      </c>
      <c r="AB10" s="256" t="str">
        <f>+MAR!AD38</f>
        <v>N</v>
      </c>
      <c r="AC10" s="256">
        <f>+MAR!AE38</f>
        <v>0</v>
      </c>
      <c r="AD10" s="256">
        <f>+MAR!AF38</f>
        <v>0</v>
      </c>
      <c r="AE10" s="256" t="str">
        <f>+MAR!AG38</f>
        <v>D</v>
      </c>
      <c r="AF10" s="256" t="str">
        <f>+MAR!AH38</f>
        <v>N</v>
      </c>
      <c r="AG10" s="242">
        <f>+MAR!BE38</f>
        <v>8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+ABR!D38</f>
        <v>0</v>
      </c>
      <c r="C12" s="247">
        <f>+ABR!E38</f>
        <v>0</v>
      </c>
      <c r="D12" s="247" t="str">
        <f>+ABR!F38</f>
        <v>D</v>
      </c>
      <c r="E12" s="247" t="str">
        <f>+ABR!G38</f>
        <v>D</v>
      </c>
      <c r="F12" s="247">
        <f>+ABR!H38</f>
        <v>0</v>
      </c>
      <c r="G12" s="247" t="str">
        <f>+ABR!I38</f>
        <v>DTSDS</v>
      </c>
      <c r="H12" s="247" t="str">
        <f>+ABR!J38</f>
        <v>TR</v>
      </c>
      <c r="I12" s="247" t="str">
        <f>+ABR!K38</f>
        <v>TR</v>
      </c>
      <c r="J12" s="247" t="str">
        <f>+ABR!L38</f>
        <v>DTS5S</v>
      </c>
      <c r="K12" s="247">
        <f>+ABR!M38</f>
        <v>0</v>
      </c>
      <c r="L12" s="247" t="str">
        <f>+ABR!N38</f>
        <v>N</v>
      </c>
      <c r="M12" s="247" t="str">
        <f>+ABR!O38</f>
        <v>N</v>
      </c>
      <c r="N12" s="247">
        <f>+ABR!P38</f>
        <v>0</v>
      </c>
      <c r="O12" s="247">
        <f>+ABR!Q38</f>
        <v>0</v>
      </c>
      <c r="P12" s="247" t="str">
        <f>+ABR!R38</f>
        <v>D</v>
      </c>
      <c r="Q12" s="247" t="str">
        <f>+ABR!S38</f>
        <v>N</v>
      </c>
      <c r="R12" s="247">
        <f>+ABR!T38</f>
        <v>0</v>
      </c>
      <c r="S12" s="247">
        <f>+ABR!U38</f>
        <v>0</v>
      </c>
      <c r="T12" s="247" t="str">
        <f>+ABR!V38</f>
        <v>FOTS</v>
      </c>
      <c r="U12" s="247" t="str">
        <f>+ABR!W38</f>
        <v>FOTS</v>
      </c>
      <c r="V12" s="247" t="str">
        <f>+ABR!X38</f>
        <v>DTS5S1</v>
      </c>
      <c r="W12" s="247">
        <f>+ABR!Y38</f>
        <v>0</v>
      </c>
      <c r="X12" s="247" t="str">
        <f>+ABR!Z38</f>
        <v>D</v>
      </c>
      <c r="Y12" s="247" t="str">
        <f>+ABR!AA38</f>
        <v>N</v>
      </c>
      <c r="Z12" s="247" t="str">
        <f>+ABR!AB38</f>
        <v>NTS1</v>
      </c>
      <c r="AA12" s="247">
        <f>+ABR!AC38</f>
        <v>0</v>
      </c>
      <c r="AB12" s="247" t="str">
        <f>+ABR!AD38</f>
        <v>D</v>
      </c>
      <c r="AC12" s="247" t="str">
        <f>+ABR!AE38</f>
        <v>N</v>
      </c>
      <c r="AD12" s="247" t="str">
        <f>+ABR!AF38</f>
        <v>NTS1</v>
      </c>
      <c r="AE12" s="247">
        <f>+ABR!AG38</f>
        <v>0</v>
      </c>
      <c r="AF12" s="247">
        <f>+ABR!AH38</f>
        <v>0</v>
      </c>
      <c r="AG12" s="242">
        <f>+ABR!BE38</f>
        <v>5.666666666666667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27.666666666666668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4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+ABR!CB38</f>
        <v>3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3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3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11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41.4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30.6" customHeight="1" x14ac:dyDescent="0.25">
      <c r="A28" s="1583">
        <v>2024</v>
      </c>
      <c r="B28" s="1590" t="s">
        <v>263</v>
      </c>
      <c r="C28" s="1591"/>
      <c r="D28" s="1592"/>
      <c r="E28" s="1629" t="s">
        <v>168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56" ht="2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2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381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381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21" customHeight="1" x14ac:dyDescent="0.25">
      <c r="A35" s="1584"/>
      <c r="B35" s="381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381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381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2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381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381" t="e">
        <f>+#REF!</f>
        <v>#REF!</v>
      </c>
      <c r="AB37" s="247" t="e">
        <f>+#REF!</f>
        <v>#REF!</v>
      </c>
      <c r="AC37" s="381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1" customHeight="1" x14ac:dyDescent="0.25">
      <c r="A39" s="1584"/>
      <c r="B39" s="275" t="str">
        <f>+JAN!D42</f>
        <v>N</v>
      </c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3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8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8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 t="s">
        <v>304</v>
      </c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8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>
        <v>0.75</v>
      </c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8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1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BD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923" priority="1" operator="equal">
      <formula>"FOTS"</formula>
    </cfRule>
    <cfRule type="cellIs" dxfId="922" priority="2" operator="equal">
      <formula>"FO"</formula>
    </cfRule>
    <cfRule type="cellIs" dxfId="921" priority="3" operator="equal">
      <formula>"F"</formula>
    </cfRule>
    <cfRule type="cellIs" dxfId="920" priority="4" operator="equal">
      <formula>"NTSDS"</formula>
    </cfRule>
    <cfRule type="cellIs" dxfId="919" priority="5" operator="equal">
      <formula>"DTSDS"</formula>
    </cfRule>
    <cfRule type="cellIs" dxfId="918" priority="6" operator="equal">
      <formula>"NTS5S"</formula>
    </cfRule>
    <cfRule type="cellIs" dxfId="917" priority="7" operator="equal">
      <formula>"DTS5S"</formula>
    </cfRule>
    <cfRule type="cellIs" dxfId="916" priority="8" operator="equal">
      <formula>"NTS"</formula>
    </cfRule>
    <cfRule type="cellIs" dxfId="915" priority="9" operator="equal">
      <formula>"DTS"</formula>
    </cfRule>
    <cfRule type="cellIs" dxfId="914" priority="10" operator="equal">
      <formula>"FEF"</formula>
    </cfRule>
    <cfRule type="cellIs" dxfId="913" priority="11" operator="equal">
      <formula>"FED"</formula>
    </cfRule>
    <cfRule type="cellIs" dxfId="912" priority="12" operator="equal">
      <formula>"FES"</formula>
    </cfRule>
    <cfRule type="cellIs" dxfId="911" priority="13" operator="equal">
      <formula>"FE"</formula>
    </cfRule>
    <cfRule type="cellIs" dxfId="910" priority="14" operator="equal">
      <formula>"DS"</formula>
    </cfRule>
  </conditionalFormatting>
  <conditionalFormatting sqref="B30:AF41">
    <cfRule type="cellIs" dxfId="909" priority="29" operator="equal">
      <formula>"FOTS"</formula>
    </cfRule>
    <cfRule type="cellIs" dxfId="908" priority="30" operator="equal">
      <formula>"FO"</formula>
    </cfRule>
    <cfRule type="cellIs" dxfId="907" priority="31" operator="equal">
      <formula>"F"</formula>
    </cfRule>
    <cfRule type="cellIs" dxfId="906" priority="32" operator="equal">
      <formula>"NTSDS"</formula>
    </cfRule>
    <cfRule type="cellIs" dxfId="905" priority="33" operator="equal">
      <formula>"DTSDS"</formula>
    </cfRule>
    <cfRule type="cellIs" dxfId="904" priority="34" operator="equal">
      <formula>"NTS5S"</formula>
    </cfRule>
    <cfRule type="cellIs" dxfId="903" priority="35" operator="equal">
      <formula>"DTS5S"</formula>
    </cfRule>
    <cfRule type="cellIs" dxfId="902" priority="36" operator="equal">
      <formula>"NTS"</formula>
    </cfRule>
    <cfRule type="cellIs" dxfId="901" priority="37" operator="equal">
      <formula>"DTS"</formula>
    </cfRule>
    <cfRule type="cellIs" dxfId="900" priority="38" operator="equal">
      <formula>"FEF"</formula>
    </cfRule>
    <cfRule type="cellIs" dxfId="899" priority="39" operator="equal">
      <formula>"FED"</formula>
    </cfRule>
    <cfRule type="cellIs" dxfId="898" priority="40" operator="equal">
      <formula>"FES"</formula>
    </cfRule>
    <cfRule type="cellIs" dxfId="897" priority="41" operator="equal">
      <formula>"FE"</formula>
    </cfRule>
    <cfRule type="cellIs" dxfId="89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D192C-0F13-40B4-B084-2C85F7FDFDFA}">
  <dimension ref="A1:BD49"/>
  <sheetViews>
    <sheetView showZeros="0" topLeftCell="A20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7" width="8.7109375" hidden="1" customWidth="1"/>
    <col min="38" max="38" width="8.42578125" hidden="1" customWidth="1"/>
    <col min="39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88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+JAN!D24</f>
        <v>0</v>
      </c>
      <c r="C6" s="256">
        <f>+JAN!E24</f>
        <v>0</v>
      </c>
      <c r="D6" s="256" t="str">
        <f>+JAN!F24</f>
        <v>D</v>
      </c>
      <c r="E6" s="256" t="str">
        <f>+JAN!G24</f>
        <v>D</v>
      </c>
      <c r="F6" s="256" t="str">
        <f>+JAN!H24</f>
        <v>DT</v>
      </c>
      <c r="G6" s="256">
        <f>+JAN!I24</f>
        <v>0</v>
      </c>
      <c r="H6" s="256">
        <f>+JAN!J24</f>
        <v>0</v>
      </c>
      <c r="I6" s="256" t="str">
        <f>+JAN!K24</f>
        <v>D</v>
      </c>
      <c r="J6" s="256" t="str">
        <f>+JAN!L24</f>
        <v>N</v>
      </c>
      <c r="K6" s="256" t="str">
        <f>+JAN!M24</f>
        <v>NTS</v>
      </c>
      <c r="L6" s="256">
        <f>+JAN!N24</f>
        <v>0</v>
      </c>
      <c r="M6" s="256" t="str">
        <f>+JAN!O24</f>
        <v>D</v>
      </c>
      <c r="N6" s="256" t="str">
        <f>+JAN!P24</f>
        <v>N</v>
      </c>
      <c r="O6" s="256">
        <f>+JAN!Q24</f>
        <v>0</v>
      </c>
      <c r="P6" s="256">
        <f>+JAN!R24</f>
        <v>0</v>
      </c>
      <c r="Q6" s="256" t="str">
        <f>+JAN!S24</f>
        <v>D</v>
      </c>
      <c r="R6" s="256" t="str">
        <f>+JAN!T24</f>
        <v>D</v>
      </c>
      <c r="S6" s="256">
        <f>+JAN!U24</f>
        <v>0</v>
      </c>
      <c r="T6" s="256">
        <f>+JAN!V24</f>
        <v>0</v>
      </c>
      <c r="U6" s="256" t="str">
        <f>+JAN!W24</f>
        <v>D</v>
      </c>
      <c r="V6" s="256" t="str">
        <f>+JAN!X24</f>
        <v>DT</v>
      </c>
      <c r="W6" s="256">
        <f>+JAN!Y24</f>
        <v>0</v>
      </c>
      <c r="X6" s="256">
        <f>+JAN!Z24</f>
        <v>0</v>
      </c>
      <c r="Y6" s="256" t="str">
        <f>+JAN!AA24</f>
        <v>N</v>
      </c>
      <c r="Z6" s="256" t="str">
        <f>+JAN!AB24</f>
        <v>N</v>
      </c>
      <c r="AA6" s="256">
        <f>+JAN!AC24</f>
        <v>0</v>
      </c>
      <c r="AB6" s="256">
        <f>+JAN!AD24</f>
        <v>0</v>
      </c>
      <c r="AC6" s="256" t="str">
        <f>+JAN!AE24</f>
        <v>D</v>
      </c>
      <c r="AD6" s="256" t="str">
        <f>+JAN!AF24</f>
        <v>N</v>
      </c>
      <c r="AE6" s="256">
        <f>+JAN!AG24</f>
        <v>0</v>
      </c>
      <c r="AF6" s="256">
        <f>+JAN!AH24</f>
        <v>0</v>
      </c>
      <c r="AG6" s="242">
        <f>+JAN!BE24</f>
        <v>7.5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+FEV!D39</f>
        <v>DTSDS</v>
      </c>
      <c r="C8" s="256" t="str">
        <f>+FEV!E39</f>
        <v>D</v>
      </c>
      <c r="D8" s="256" t="str">
        <f>+FEV!F39</f>
        <v>N</v>
      </c>
      <c r="E8" s="256">
        <f>+FEV!G39</f>
        <v>0</v>
      </c>
      <c r="F8" s="256">
        <f>+FEV!H39</f>
        <v>0</v>
      </c>
      <c r="G8" s="256" t="str">
        <f>+FEV!I39</f>
        <v>FOTS</v>
      </c>
      <c r="H8" s="256" t="str">
        <f>+FEV!J39</f>
        <v>FOTS</v>
      </c>
      <c r="I8" s="256">
        <f>+FEV!K39</f>
        <v>0</v>
      </c>
      <c r="J8" s="256">
        <f>+FEV!L39</f>
        <v>0</v>
      </c>
      <c r="K8" s="256" t="str">
        <f>+FEV!M39</f>
        <v>T</v>
      </c>
      <c r="L8" s="256" t="str">
        <f>+FEV!N39</f>
        <v>T</v>
      </c>
      <c r="M8" s="256">
        <f>+FEV!O39</f>
        <v>0</v>
      </c>
      <c r="N8" s="256" t="str">
        <f>+FEV!P39</f>
        <v>DT</v>
      </c>
      <c r="O8" s="256" t="str">
        <f>+FEV!Q39</f>
        <v>N</v>
      </c>
      <c r="P8" s="256" t="str">
        <f>+FEV!R39</f>
        <v>N</v>
      </c>
      <c r="Q8" s="256">
        <f>+FEV!S39</f>
        <v>0</v>
      </c>
      <c r="R8" s="256" t="str">
        <f>+FEV!T39</f>
        <v>DT</v>
      </c>
      <c r="S8" s="256" t="str">
        <f>+FEV!U39</f>
        <v>D</v>
      </c>
      <c r="T8" s="256" t="str">
        <f>+FEV!V39</f>
        <v>N</v>
      </c>
      <c r="U8" s="256">
        <f>+FEV!W39</f>
        <v>0</v>
      </c>
      <c r="V8" s="256">
        <f>+FEV!X39</f>
        <v>0</v>
      </c>
      <c r="W8" s="256" t="str">
        <f>+FEV!Y39</f>
        <v>D</v>
      </c>
      <c r="X8" s="256" t="str">
        <f>+FEV!Z39</f>
        <v>DT</v>
      </c>
      <c r="Y8" s="256">
        <f>+FEV!AA39</f>
        <v>0</v>
      </c>
      <c r="Z8" s="256" t="str">
        <f>+FEV!AB39</f>
        <v>DTS</v>
      </c>
      <c r="AA8" s="256" t="str">
        <f>+FEV!AC39</f>
        <v>D</v>
      </c>
      <c r="AB8" s="256" t="str">
        <f>+FEV!AD39</f>
        <v>N</v>
      </c>
      <c r="AC8" s="256">
        <f>+FEV!AE39</f>
        <v>0</v>
      </c>
      <c r="AD8" s="256">
        <f>+FEV!AF39</f>
        <v>0</v>
      </c>
      <c r="AE8" s="256">
        <f>+FEV!AG39</f>
        <v>0</v>
      </c>
      <c r="AF8" s="256">
        <f>+FEV!AH39</f>
        <v>0</v>
      </c>
      <c r="AG8" s="242">
        <f>+FEV!BE39</f>
        <v>6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+MAR!D39</f>
        <v>0</v>
      </c>
      <c r="C10" s="256" t="str">
        <f>+MAR!E39</f>
        <v>D</v>
      </c>
      <c r="D10" s="256" t="str">
        <f>+MAR!F39</f>
        <v>N</v>
      </c>
      <c r="E10" s="256" t="str">
        <f>+MAR!G39</f>
        <v>NT</v>
      </c>
      <c r="F10" s="256">
        <f>+MAR!H39</f>
        <v>0</v>
      </c>
      <c r="G10" s="256" t="str">
        <f>+MAR!I39</f>
        <v>D</v>
      </c>
      <c r="H10" s="256" t="str">
        <f>+MAR!J39</f>
        <v>D</v>
      </c>
      <c r="I10" s="256">
        <f>+MAR!K39</f>
        <v>0</v>
      </c>
      <c r="J10" s="256">
        <f>+MAR!L39</f>
        <v>0</v>
      </c>
      <c r="K10" s="256" t="str">
        <f>+MAR!M39</f>
        <v>D</v>
      </c>
      <c r="L10" s="256" t="str">
        <f>+MAR!N39</f>
        <v>N</v>
      </c>
      <c r="M10" s="256">
        <f>+MAR!O39</f>
        <v>0</v>
      </c>
      <c r="N10" s="256">
        <f>+MAR!P39</f>
        <v>0</v>
      </c>
      <c r="O10" s="256" t="str">
        <f>+MAR!Q39</f>
        <v>N</v>
      </c>
      <c r="P10" s="256" t="str">
        <f>+MAR!R39</f>
        <v>N</v>
      </c>
      <c r="Q10" s="256">
        <f>+MAR!S39</f>
        <v>0</v>
      </c>
      <c r="R10" s="256">
        <f>+MAR!T39</f>
        <v>0</v>
      </c>
      <c r="S10" s="256" t="str">
        <f>+MAR!U39</f>
        <v>D</v>
      </c>
      <c r="T10" s="256" t="str">
        <f>+MAR!V39</f>
        <v>N</v>
      </c>
      <c r="U10" s="256">
        <f>+MAR!W39</f>
        <v>0</v>
      </c>
      <c r="V10" s="256">
        <f>+MAR!X39</f>
        <v>0</v>
      </c>
      <c r="W10" s="256" t="str">
        <f>+MAR!Y39</f>
        <v>D</v>
      </c>
      <c r="X10" s="256" t="str">
        <f>+MAR!Z39</f>
        <v>DT</v>
      </c>
      <c r="Y10" s="256">
        <f>+MAR!AA39</f>
        <v>0</v>
      </c>
      <c r="Z10" s="256" t="str">
        <f>+MAR!AB39</f>
        <v>DT</v>
      </c>
      <c r="AA10" s="256" t="str">
        <f>+MAR!AC39</f>
        <v>D</v>
      </c>
      <c r="AB10" s="256" t="str">
        <f>+MAR!AD39</f>
        <v>N</v>
      </c>
      <c r="AC10" s="256">
        <f>+MAR!AE39</f>
        <v>0</v>
      </c>
      <c r="AD10" s="256">
        <f>+MAR!AF39</f>
        <v>0</v>
      </c>
      <c r="AE10" s="256" t="str">
        <f>+MAR!AG39</f>
        <v>D</v>
      </c>
      <c r="AF10" s="256" t="str">
        <f>+MAR!AH39</f>
        <v>N</v>
      </c>
      <c r="AG10" s="242">
        <f>+MAR!BE39</f>
        <v>9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+ABR!D39</f>
        <v>0</v>
      </c>
      <c r="C12" s="247" t="str">
        <f>+ABR!E39</f>
        <v>DT</v>
      </c>
      <c r="D12" s="247" t="str">
        <f>+ABR!F39</f>
        <v>D</v>
      </c>
      <c r="E12" s="247" t="str">
        <f>+ABR!G39</f>
        <v>D</v>
      </c>
      <c r="F12" s="247">
        <f>+ABR!H39</f>
        <v>0</v>
      </c>
      <c r="G12" s="247">
        <f>+ABR!I39</f>
        <v>0</v>
      </c>
      <c r="H12" s="247" t="str">
        <f>+ABR!J39</f>
        <v>TR</v>
      </c>
      <c r="I12" s="247" t="str">
        <f>+ABR!K39</f>
        <v>TR</v>
      </c>
      <c r="J12" s="247" t="str">
        <f>+ABR!L39</f>
        <v>DTS</v>
      </c>
      <c r="K12" s="247">
        <f>+ABR!M39</f>
        <v>0</v>
      </c>
      <c r="L12" s="247" t="str">
        <f>+ABR!N39</f>
        <v>FOTS</v>
      </c>
      <c r="M12" s="247" t="str">
        <f>+ABR!O39</f>
        <v>FOTS</v>
      </c>
      <c r="N12" s="247">
        <f>+ABR!P39</f>
        <v>0</v>
      </c>
      <c r="O12" s="247">
        <f>+ABR!Q39</f>
        <v>0</v>
      </c>
      <c r="P12" s="247" t="str">
        <f>+ABR!R39</f>
        <v>T</v>
      </c>
      <c r="Q12" s="247" t="str">
        <f>+ABR!S39</f>
        <v>T</v>
      </c>
      <c r="R12" s="247" t="str">
        <f>+ABR!T39</f>
        <v>DTS5S</v>
      </c>
      <c r="S12" s="247">
        <f>+ABR!U39</f>
        <v>0</v>
      </c>
      <c r="T12" s="247" t="str">
        <f>+ABR!V39</f>
        <v>D</v>
      </c>
      <c r="U12" s="247" t="str">
        <f>+ABR!W39</f>
        <v>N</v>
      </c>
      <c r="V12" s="247" t="str">
        <f>+ABR!X39</f>
        <v>NTS</v>
      </c>
      <c r="W12" s="247">
        <f>+ABR!Y39</f>
        <v>0</v>
      </c>
      <c r="X12" s="247" t="str">
        <f>+ABR!Z39</f>
        <v>N</v>
      </c>
      <c r="Y12" s="247" t="str">
        <f>+ABR!AA39</f>
        <v>N</v>
      </c>
      <c r="Z12" s="247">
        <f>+ABR!AB39</f>
        <v>0</v>
      </c>
      <c r="AA12" s="247" t="str">
        <f>+ABR!AC39</f>
        <v>DTSDS</v>
      </c>
      <c r="AB12" s="247" t="str">
        <f>+ABR!AD39</f>
        <v>D</v>
      </c>
      <c r="AC12" s="247" t="str">
        <f>+ABR!AE39</f>
        <v>N</v>
      </c>
      <c r="AD12" s="247" t="str">
        <f>+ABR!AF39</f>
        <v>NTS</v>
      </c>
      <c r="AE12" s="247">
        <f>+ABR!AG39</f>
        <v>0</v>
      </c>
      <c r="AF12" s="247">
        <f>+ABR!AH39</f>
        <v>0</v>
      </c>
      <c r="AG12" s="242">
        <f>+ABR!BE39</f>
        <v>5.166666666666667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27.666666666666668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5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+ABR!CB39</f>
        <v>6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1</v>
      </c>
      <c r="E21" s="1596"/>
      <c r="I21" s="1595" t="s">
        <v>58</v>
      </c>
      <c r="J21" s="1595"/>
      <c r="K21" s="1595"/>
      <c r="L21" s="1596">
        <f>COUNTIF($B$4:$AF$15,"=FOTS")</f>
        <v>4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35.450000000000003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56" ht="23.1" customHeight="1" x14ac:dyDescent="0.25">
      <c r="A27" s="1583">
        <v>2024</v>
      </c>
      <c r="B27" s="1590" t="s">
        <v>263</v>
      </c>
      <c r="C27" s="1591"/>
      <c r="D27" s="1592"/>
      <c r="E27" s="1629" t="s">
        <v>88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35.166666666666671</v>
      </c>
    </row>
    <row r="28" spans="1:56" ht="23.1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56" ht="23.1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184/24-"24:00"</f>
        <v>6.666666666666667</v>
      </c>
    </row>
    <row r="30" spans="1:56" ht="23.1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56" ht="23.1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</f>
        <v>7.333333333333333</v>
      </c>
    </row>
    <row r="32" spans="1:56" ht="23.1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23.1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</f>
        <v>7</v>
      </c>
    </row>
    <row r="34" spans="1:33" ht="23.1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23.1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184/24-"12:00"</f>
        <v>7.166666666666667</v>
      </c>
    </row>
    <row r="36" spans="1:33" ht="23.1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23.1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>
        <f>168/24</f>
        <v>7</v>
      </c>
    </row>
    <row r="38" spans="1:33" ht="23.1" customHeight="1" x14ac:dyDescent="0.25">
      <c r="A38" s="158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2"/>
    </row>
    <row r="39" spans="1:33" ht="23.1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3.1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3.1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3.1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7.45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7.45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45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7.45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7.45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4.45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U20:V21"/>
    <mergeCell ref="A21:C21"/>
    <mergeCell ref="D21:E21"/>
    <mergeCell ref="I21:K21"/>
    <mergeCell ref="L21:M21"/>
    <mergeCell ref="Q21:T21"/>
    <mergeCell ref="A25:BD25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</mergeCells>
  <conditionalFormatting sqref="B5:AF16">
    <cfRule type="cellIs" dxfId="895" priority="1" operator="equal">
      <formula>"FOTS"</formula>
    </cfRule>
    <cfRule type="cellIs" dxfId="894" priority="2" operator="equal">
      <formula>"FO"</formula>
    </cfRule>
    <cfRule type="cellIs" dxfId="893" priority="3" operator="equal">
      <formula>"F"</formula>
    </cfRule>
    <cfRule type="cellIs" dxfId="892" priority="4" operator="equal">
      <formula>"NTSDS"</formula>
    </cfRule>
    <cfRule type="cellIs" dxfId="891" priority="5" operator="equal">
      <formula>"DTSDS"</formula>
    </cfRule>
    <cfRule type="cellIs" dxfId="890" priority="6" operator="equal">
      <formula>"NTS5S"</formula>
    </cfRule>
    <cfRule type="cellIs" dxfId="889" priority="7" operator="equal">
      <formula>"DTS5S"</formula>
    </cfRule>
    <cfRule type="cellIs" dxfId="888" priority="8" operator="equal">
      <formula>"NTS"</formula>
    </cfRule>
    <cfRule type="cellIs" dxfId="887" priority="9" operator="equal">
      <formula>"DTS"</formula>
    </cfRule>
    <cfRule type="cellIs" dxfId="886" priority="10" operator="equal">
      <formula>"FEF"</formula>
    </cfRule>
    <cfRule type="cellIs" dxfId="885" priority="11" operator="equal">
      <formula>"FED"</formula>
    </cfRule>
    <cfRule type="cellIs" dxfId="884" priority="12" operator="equal">
      <formula>"FES"</formula>
    </cfRule>
    <cfRule type="cellIs" dxfId="883" priority="13" operator="equal">
      <formula>"FE"</formula>
    </cfRule>
    <cfRule type="cellIs" dxfId="882" priority="14" operator="equal">
      <formula>"DS"</formula>
    </cfRule>
  </conditionalFormatting>
  <conditionalFormatting sqref="B29:AF40">
    <cfRule type="cellIs" dxfId="881" priority="29" operator="equal">
      <formula>"FOTS"</formula>
    </cfRule>
    <cfRule type="cellIs" dxfId="880" priority="30" operator="equal">
      <formula>"FO"</formula>
    </cfRule>
    <cfRule type="cellIs" dxfId="879" priority="31" operator="equal">
      <formula>"F"</formula>
    </cfRule>
    <cfRule type="cellIs" dxfId="878" priority="32" operator="equal">
      <formula>"NTSDS"</formula>
    </cfRule>
    <cfRule type="cellIs" dxfId="877" priority="33" operator="equal">
      <formula>"DTSDS"</formula>
    </cfRule>
    <cfRule type="cellIs" dxfId="876" priority="34" operator="equal">
      <formula>"NTS5S"</formula>
    </cfRule>
    <cfRule type="cellIs" dxfId="875" priority="35" operator="equal">
      <formula>"DTS5S"</formula>
    </cfRule>
    <cfRule type="cellIs" dxfId="874" priority="36" operator="equal">
      <formula>"NTS"</formula>
    </cfRule>
    <cfRule type="cellIs" dxfId="873" priority="37" operator="equal">
      <formula>"DTS"</formula>
    </cfRule>
    <cfRule type="cellIs" dxfId="872" priority="38" operator="equal">
      <formula>"FEF"</formula>
    </cfRule>
    <cfRule type="cellIs" dxfId="871" priority="39" operator="equal">
      <formula>"FED"</formula>
    </cfRule>
    <cfRule type="cellIs" dxfId="870" priority="40" operator="equal">
      <formula>"FES"</formula>
    </cfRule>
    <cfRule type="cellIs" dxfId="869" priority="41" operator="equal">
      <formula>"FE"</formula>
    </cfRule>
    <cfRule type="cellIs" dxfId="86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736DF-BDBD-400D-86CF-D24E1E25EECC}">
  <dimension ref="A1:BD50"/>
  <sheetViews>
    <sheetView showZeros="0" topLeftCell="A20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7" width="8.7109375" hidden="1" customWidth="1"/>
    <col min="38" max="38" width="8.5703125" hidden="1" customWidth="1"/>
    <col min="39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89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+JAN!D41</f>
        <v>N</v>
      </c>
      <c r="C6" s="256" t="str">
        <f>+JAN!E41</f>
        <v>N</v>
      </c>
      <c r="D6" s="256">
        <f>+JAN!F41</f>
        <v>0</v>
      </c>
      <c r="E6" s="256" t="str">
        <f>+JAN!G41</f>
        <v>DTSDS</v>
      </c>
      <c r="F6" s="256" t="str">
        <f>+JAN!H41</f>
        <v>D</v>
      </c>
      <c r="G6" s="256" t="str">
        <f>+JAN!I41</f>
        <v>DT</v>
      </c>
      <c r="H6" s="256">
        <f>+JAN!J41</f>
        <v>0</v>
      </c>
      <c r="I6" s="256">
        <f>+JAN!K41</f>
        <v>0</v>
      </c>
      <c r="J6" s="256" t="str">
        <f>+JAN!L41</f>
        <v>T</v>
      </c>
      <c r="K6" s="256" t="str">
        <f>+JAN!M41</f>
        <v>D</v>
      </c>
      <c r="L6" s="256" t="str">
        <f>+JAN!N41</f>
        <v>NT</v>
      </c>
      <c r="M6" s="256">
        <f>+JAN!O41</f>
        <v>0</v>
      </c>
      <c r="N6" s="256" t="str">
        <f>+JAN!P41</f>
        <v>D</v>
      </c>
      <c r="O6" s="256" t="str">
        <f>+JAN!Q41</f>
        <v>N</v>
      </c>
      <c r="P6" s="256">
        <f>+JAN!R41</f>
        <v>0</v>
      </c>
      <c r="Q6" s="256">
        <f>+JAN!S41</f>
        <v>0</v>
      </c>
      <c r="R6" s="256" t="str">
        <f>+JAN!T41</f>
        <v>N</v>
      </c>
      <c r="S6" s="256" t="str">
        <f>+JAN!U41</f>
        <v>N</v>
      </c>
      <c r="T6" s="256">
        <f>+JAN!V41</f>
        <v>0</v>
      </c>
      <c r="U6" s="256" t="str">
        <f>+JAN!W41</f>
        <v>DTS5S</v>
      </c>
      <c r="V6" s="256" t="str">
        <f>+JAN!X41</f>
        <v>D</v>
      </c>
      <c r="W6" s="256" t="str">
        <f>+JAN!Y41</f>
        <v>N</v>
      </c>
      <c r="X6" s="256" t="str">
        <f>+JAN!Z41</f>
        <v>NTS5S</v>
      </c>
      <c r="Y6" s="256">
        <f>+JAN!AA41</f>
        <v>0</v>
      </c>
      <c r="Z6" s="256" t="str">
        <f>+JAN!AB41</f>
        <v>D</v>
      </c>
      <c r="AA6" s="256" t="str">
        <f>+JAN!AC41</f>
        <v>N</v>
      </c>
      <c r="AB6" s="256">
        <f>+JAN!AD41</f>
        <v>0</v>
      </c>
      <c r="AC6" s="256">
        <f>+JAN!AE41</f>
        <v>0</v>
      </c>
      <c r="AD6" s="256" t="str">
        <f>+JAN!AF41</f>
        <v>D</v>
      </c>
      <c r="AE6" s="256" t="str">
        <f>+JAN!AG41</f>
        <v>N</v>
      </c>
      <c r="AF6" s="256">
        <f>+JAN!AH41</f>
        <v>0</v>
      </c>
      <c r="AG6" s="242">
        <f>+JAN!BE41</f>
        <v>8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+FEV!D40</f>
        <v>DTSDS</v>
      </c>
      <c r="C8" s="256" t="str">
        <f>+FEV!E40</f>
        <v>D</v>
      </c>
      <c r="D8" s="256" t="str">
        <f>+FEV!F40</f>
        <v>N</v>
      </c>
      <c r="E8" s="256" t="str">
        <f>+FEV!G40</f>
        <v>NTS</v>
      </c>
      <c r="F8" s="256">
        <f>+FEV!H40</f>
        <v>0</v>
      </c>
      <c r="G8" s="256" t="str">
        <f>+FEV!I40</f>
        <v>D</v>
      </c>
      <c r="H8" s="256" t="str">
        <f>+FEV!J40</f>
        <v>D</v>
      </c>
      <c r="I8" s="256">
        <f>+FEV!K40</f>
        <v>0</v>
      </c>
      <c r="J8" s="256">
        <f>+FEV!L40</f>
        <v>0</v>
      </c>
      <c r="K8" s="256" t="str">
        <f>+FEV!M40</f>
        <v>D</v>
      </c>
      <c r="L8" s="256" t="str">
        <f>+FEV!N40</f>
        <v>N</v>
      </c>
      <c r="M8" s="256">
        <f>+FEV!O40</f>
        <v>0</v>
      </c>
      <c r="N8" s="256">
        <f>+FEV!P40</f>
        <v>0</v>
      </c>
      <c r="O8" s="256" t="str">
        <f>+FEV!Q40</f>
        <v>N</v>
      </c>
      <c r="P8" s="256" t="str">
        <f>+FEV!R40</f>
        <v>N</v>
      </c>
      <c r="Q8" s="256" t="str">
        <f>+FEV!S40</f>
        <v>NTS5S</v>
      </c>
      <c r="R8" s="256">
        <f>+FEV!T40</f>
        <v>0</v>
      </c>
      <c r="S8" s="256" t="str">
        <f>+FEV!U40</f>
        <v>D</v>
      </c>
      <c r="T8" s="256" t="str">
        <f>+FEV!V40</f>
        <v>N</v>
      </c>
      <c r="U8" s="256">
        <f>+FEV!W40</f>
        <v>0</v>
      </c>
      <c r="V8" s="256">
        <f>+FEV!X40</f>
        <v>0</v>
      </c>
      <c r="W8" s="256" t="str">
        <f>+FEV!Y40</f>
        <v>D</v>
      </c>
      <c r="X8" s="256" t="str">
        <f>+FEV!Z40</f>
        <v>DT</v>
      </c>
      <c r="Y8" s="256">
        <f>+FEV!AA40</f>
        <v>0</v>
      </c>
      <c r="Z8" s="256">
        <f>+FEV!AB40</f>
        <v>0</v>
      </c>
      <c r="AA8" s="256" t="str">
        <f>+FEV!AC40</f>
        <v>D</v>
      </c>
      <c r="AB8" s="256" t="str">
        <f>+FEV!AD40</f>
        <v>N</v>
      </c>
      <c r="AC8" s="256" t="str">
        <f>+FEV!AE40</f>
        <v>NTS</v>
      </c>
      <c r="AD8" s="256">
        <f>+FEV!AF40</f>
        <v>0</v>
      </c>
      <c r="AE8" s="256">
        <f>+FEV!AG40</f>
        <v>0</v>
      </c>
      <c r="AF8" s="256">
        <f>+FEV!AH40</f>
        <v>0</v>
      </c>
      <c r="AG8" s="242">
        <f>+FEV!BE40</f>
        <v>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+MAR!D40</f>
        <v>0</v>
      </c>
      <c r="C10" s="256" t="str">
        <f>+MAR!E40</f>
        <v>D</v>
      </c>
      <c r="D10" s="256" t="str">
        <f>+MAR!F40</f>
        <v>N</v>
      </c>
      <c r="E10" s="256">
        <f>+MAR!G40</f>
        <v>0</v>
      </c>
      <c r="F10" s="256">
        <f>+MAR!H40</f>
        <v>0</v>
      </c>
      <c r="G10" s="256" t="str">
        <f>+MAR!I40</f>
        <v>D</v>
      </c>
      <c r="H10" s="256" t="str">
        <f>+MAR!J40</f>
        <v>D</v>
      </c>
      <c r="I10" s="256">
        <f>+MAR!K40</f>
        <v>0</v>
      </c>
      <c r="J10" s="256">
        <f>+MAR!L40</f>
        <v>0</v>
      </c>
      <c r="K10" s="256" t="str">
        <f>+MAR!M40</f>
        <v>DISP</v>
      </c>
      <c r="L10" s="256" t="str">
        <f>+MAR!N40</f>
        <v>N</v>
      </c>
      <c r="M10" s="256" t="str">
        <f>+MAR!O40</f>
        <v>NTS1</v>
      </c>
      <c r="N10" s="256">
        <f>+MAR!P40</f>
        <v>0</v>
      </c>
      <c r="O10" s="256">
        <f>+MAR!Q40</f>
        <v>0</v>
      </c>
      <c r="P10" s="256" t="str">
        <f>+MAR!R40</f>
        <v>N</v>
      </c>
      <c r="Q10" s="256" t="str">
        <f>+MAR!S40</f>
        <v>N</v>
      </c>
      <c r="R10" s="256">
        <f>+MAR!T40</f>
        <v>0</v>
      </c>
      <c r="S10" s="256" t="str">
        <f>+MAR!U40</f>
        <v>D</v>
      </c>
      <c r="T10" s="256" t="str">
        <f>+MAR!V40</f>
        <v>N</v>
      </c>
      <c r="U10" s="256">
        <f>+MAR!W40</f>
        <v>0</v>
      </c>
      <c r="V10" s="256">
        <f>+MAR!X40</f>
        <v>0</v>
      </c>
      <c r="W10" s="256" t="str">
        <f>+MAR!Y40</f>
        <v>D</v>
      </c>
      <c r="X10" s="256" t="str">
        <f>+MAR!Z40</f>
        <v>N</v>
      </c>
      <c r="Y10" s="256">
        <f>+MAR!AA40</f>
        <v>0</v>
      </c>
      <c r="Z10" s="256">
        <f>+MAR!AB40</f>
        <v>0</v>
      </c>
      <c r="AA10" s="256" t="str">
        <f>+MAR!AC40</f>
        <v>D</v>
      </c>
      <c r="AB10" s="256" t="str">
        <f>+MAR!AD40</f>
        <v>N</v>
      </c>
      <c r="AC10" s="256">
        <f>+MAR!AE40</f>
        <v>0</v>
      </c>
      <c r="AD10" s="256">
        <f>+MAR!AF40</f>
        <v>0</v>
      </c>
      <c r="AE10" s="256" t="str">
        <f>+MAR!AG40</f>
        <v>D</v>
      </c>
      <c r="AF10" s="256" t="str">
        <f>+MAR!AH40</f>
        <v>N</v>
      </c>
      <c r="AG10" s="242">
        <f>+MAR!BE40</f>
        <v>7.5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+ABR!D40</f>
        <v>0</v>
      </c>
      <c r="C12" s="247" t="str">
        <f>+ABR!E40</f>
        <v>DTS5S1</v>
      </c>
      <c r="D12" s="247" t="str">
        <f>+ABR!F40</f>
        <v>D</v>
      </c>
      <c r="E12" s="247" t="str">
        <f>+ABR!G40</f>
        <v>N</v>
      </c>
      <c r="F12" s="247" t="str">
        <f>+ABR!H40</f>
        <v>NTS5S1</v>
      </c>
      <c r="G12" s="247">
        <f>+ABR!I40</f>
        <v>0</v>
      </c>
      <c r="H12" s="247" t="str">
        <f>+ABR!J40</f>
        <v>TR</v>
      </c>
      <c r="I12" s="247" t="str">
        <f>+ABR!K40</f>
        <v>TR</v>
      </c>
      <c r="J12" s="247" t="str">
        <f>+ABR!L40</f>
        <v>DTS5S1</v>
      </c>
      <c r="K12" s="247">
        <f>+ABR!M40</f>
        <v>0</v>
      </c>
      <c r="L12" s="247" t="str">
        <f>+ABR!N40</f>
        <v>N</v>
      </c>
      <c r="M12" s="247" t="str">
        <f>+ABR!O40</f>
        <v>N</v>
      </c>
      <c r="N12" s="247">
        <f>+ABR!P40</f>
        <v>0</v>
      </c>
      <c r="O12" s="247">
        <f>+ABR!Q40</f>
        <v>0</v>
      </c>
      <c r="P12" s="247" t="str">
        <f>+ABR!R40</f>
        <v>D</v>
      </c>
      <c r="Q12" s="247" t="str">
        <f>+ABR!S40</f>
        <v>N</v>
      </c>
      <c r="R12" s="247" t="str">
        <f>+ABR!T40</f>
        <v>NTS5S1</v>
      </c>
      <c r="S12" s="247">
        <f>+ABR!U40</f>
        <v>0</v>
      </c>
      <c r="T12" s="247" t="str">
        <f>+ABR!V40</f>
        <v>D</v>
      </c>
      <c r="U12" s="247" t="str">
        <f>+ABR!W40</f>
        <v>N</v>
      </c>
      <c r="V12" s="247">
        <f>+ABR!X40</f>
        <v>0</v>
      </c>
      <c r="W12" s="247">
        <f>+ABR!Y40</f>
        <v>0</v>
      </c>
      <c r="X12" s="247" t="str">
        <f>+ABR!Z40</f>
        <v>D</v>
      </c>
      <c r="Y12" s="247" t="str">
        <f>+ABR!AA40</f>
        <v>N</v>
      </c>
      <c r="Z12" s="247">
        <f>+ABR!AB40</f>
        <v>0</v>
      </c>
      <c r="AA12" s="247">
        <f>+ABR!AC40</f>
        <v>0</v>
      </c>
      <c r="AB12" s="247" t="str">
        <f>+ABR!AD40</f>
        <v>D</v>
      </c>
      <c r="AC12" s="247" t="str">
        <f>+ABR!AE40</f>
        <v>N</v>
      </c>
      <c r="AD12" s="247" t="str">
        <f>+ABR!AF40</f>
        <v>NTS1</v>
      </c>
      <c r="AE12" s="247">
        <f>+ABR!AG40</f>
        <v>0</v>
      </c>
      <c r="AF12" s="247">
        <f>+ABR!AH40</f>
        <v>0</v>
      </c>
      <c r="AG12" s="242">
        <f>+ABR!BE40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29.166666666666668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0.5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4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+ABR!CB40</f>
        <v>7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7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0.5</v>
      </c>
      <c r="V22" s="1621"/>
      <c r="W22" s="1624" t="s">
        <v>273</v>
      </c>
      <c r="X22" s="1625"/>
      <c r="Y22" s="1626">
        <f>IF(U22&gt;0,(IF(U22&lt;(12/24),1/24,(INT(U22/(12/24)))/24)),0)</f>
        <v>4.1666666666666664E-2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13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0.45833333333333331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1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5.1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3.1" customHeight="1" x14ac:dyDescent="0.25">
      <c r="A28" s="1583">
        <v>2024</v>
      </c>
      <c r="B28" s="1590" t="s">
        <v>263</v>
      </c>
      <c r="C28" s="1591"/>
      <c r="D28" s="1592"/>
      <c r="E28" s="1629" t="s">
        <v>89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44.000000000000007</v>
      </c>
    </row>
    <row r="29" spans="1:56" ht="23.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3.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23.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3.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3.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3.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23.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3.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23.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3.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>
        <f>168/24</f>
        <v>7</v>
      </c>
    </row>
    <row r="39" spans="1:33" ht="23.1" customHeight="1" x14ac:dyDescent="0.25">
      <c r="A39" s="1584"/>
      <c r="B39" s="275" t="str">
        <f>+JAN!D43</f>
        <v>N</v>
      </c>
      <c r="C39" s="275" t="str">
        <f>+JAN!E43</f>
        <v>T</v>
      </c>
      <c r="D39" s="275" t="str">
        <f>+JAN!F43</f>
        <v>NT</v>
      </c>
      <c r="E39" s="275">
        <f>+JAN!G43</f>
        <v>0</v>
      </c>
      <c r="F39" s="275" t="str">
        <f>+JAN!H43</f>
        <v>D</v>
      </c>
      <c r="G39" s="275" t="str">
        <f>+JAN!I43</f>
        <v>N</v>
      </c>
      <c r="H39" s="275">
        <f>+JAN!J43</f>
        <v>0</v>
      </c>
      <c r="I39" s="275">
        <f>+JAN!K43</f>
        <v>0</v>
      </c>
      <c r="J39" s="275" t="str">
        <f>+JAN!L43</f>
        <v>D</v>
      </c>
      <c r="K39" s="275" t="str">
        <f>+JAN!M43</f>
        <v>D</v>
      </c>
      <c r="L39" s="275">
        <f>+JAN!N43</f>
        <v>0</v>
      </c>
      <c r="M39" s="275">
        <f>+JAN!O43</f>
        <v>0</v>
      </c>
      <c r="N39" s="275" t="str">
        <f>+JAN!P43</f>
        <v>D</v>
      </c>
      <c r="O39" s="275" t="str">
        <f>+JAN!Q43</f>
        <v>N</v>
      </c>
      <c r="P39" s="275">
        <f>+JAN!R43</f>
        <v>0</v>
      </c>
      <c r="Q39" s="275">
        <f>+JAN!S43</f>
        <v>0</v>
      </c>
      <c r="R39" s="275" t="str">
        <f>+JAN!T43</f>
        <v>D</v>
      </c>
      <c r="S39" s="275" t="str">
        <f>+JAN!U43</f>
        <v>N</v>
      </c>
      <c r="T39" s="275" t="str">
        <f>+JAN!V43</f>
        <v>NTS5S</v>
      </c>
      <c r="U39" s="275">
        <f>+JAN!W43</f>
        <v>0</v>
      </c>
      <c r="V39" s="275" t="str">
        <f>+JAN!X43</f>
        <v>D</v>
      </c>
      <c r="W39" s="275" t="str">
        <f>+JAN!Y43</f>
        <v>N</v>
      </c>
      <c r="X39" s="275">
        <f>+JAN!Z43</f>
        <v>0</v>
      </c>
      <c r="Y39" s="275">
        <f>+JAN!AA43</f>
        <v>0</v>
      </c>
      <c r="Z39" s="275" t="str">
        <f>+JAN!AB43</f>
        <v>D</v>
      </c>
      <c r="AA39" s="275" t="str">
        <f>+JAN!AC43</f>
        <v>N</v>
      </c>
      <c r="AB39" s="275">
        <f>+JAN!AD43</f>
        <v>0</v>
      </c>
      <c r="AC39" s="275">
        <f>+JAN!AE43</f>
        <v>0</v>
      </c>
      <c r="AD39" s="275" t="str">
        <f>+JAN!AF43</f>
        <v>D</v>
      </c>
      <c r="AE39" s="275" t="str">
        <f>+JAN!AG43</f>
        <v>N</v>
      </c>
      <c r="AF39" s="275">
        <f>+JAN!AH43</f>
        <v>0</v>
      </c>
      <c r="AG39" s="242">
        <f>JAN!BE43</f>
        <v>8</v>
      </c>
    </row>
    <row r="40" spans="1:33" ht="23.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>
        <f>176/24</f>
        <v>7.333333333333333</v>
      </c>
    </row>
    <row r="41" spans="1:33" ht="23.1" customHeight="1" x14ac:dyDescent="0.25">
      <c r="A41" s="1584"/>
      <c r="B41" s="247" t="e">
        <f>+#REF!</f>
        <v>#REF!</v>
      </c>
      <c r="C41" s="247" t="e">
        <f>+#REF!</f>
        <v>#REF!</v>
      </c>
      <c r="D41" s="247" t="e">
        <f>+#REF!</f>
        <v>#REF!</v>
      </c>
      <c r="E41" s="247" t="e">
        <f>+#REF!</f>
        <v>#REF!</v>
      </c>
      <c r="F41" s="247" t="e">
        <f>+#REF!</f>
        <v>#REF!</v>
      </c>
      <c r="G41" s="247" t="e">
        <f>+#REF!</f>
        <v>#REF!</v>
      </c>
      <c r="H41" s="247" t="e">
        <f>+#REF!</f>
        <v>#REF!</v>
      </c>
      <c r="I41" s="247" t="e">
        <f>+#REF!</f>
        <v>#REF!</v>
      </c>
      <c r="J41" s="247" t="e">
        <f>+#REF!</f>
        <v>#REF!</v>
      </c>
      <c r="K41" s="247" t="e">
        <f>+#REF!</f>
        <v>#REF!</v>
      </c>
      <c r="L41" s="247" t="e">
        <f>+#REF!</f>
        <v>#REF!</v>
      </c>
      <c r="M41" s="247" t="e">
        <f>+#REF!</f>
        <v>#REF!</v>
      </c>
      <c r="N41" s="247" t="e">
        <f>+#REF!</f>
        <v>#REF!</v>
      </c>
      <c r="O41" s="247" t="e">
        <f>+#REF!</f>
        <v>#REF!</v>
      </c>
      <c r="P41" s="247" t="e">
        <f>+#REF!</f>
        <v>#REF!</v>
      </c>
      <c r="Q41" s="247" t="e">
        <f>+#REF!</f>
        <v>#REF!</v>
      </c>
      <c r="R41" s="247" t="e">
        <f>+#REF!</f>
        <v>#REF!</v>
      </c>
      <c r="S41" s="247" t="e">
        <f>+#REF!</f>
        <v>#REF!</v>
      </c>
      <c r="T41" s="247" t="e">
        <f>+#REF!</f>
        <v>#REF!</v>
      </c>
      <c r="U41" s="247" t="e">
        <f>+#REF!</f>
        <v>#REF!</v>
      </c>
      <c r="V41" s="247" t="e">
        <f>+#REF!</f>
        <v>#REF!</v>
      </c>
      <c r="W41" s="247" t="e">
        <f>+#REF!</f>
        <v>#REF!</v>
      </c>
      <c r="X41" s="247" t="e">
        <f>+#REF!</f>
        <v>#REF!</v>
      </c>
      <c r="Y41" s="247" t="e">
        <f>+#REF!</f>
        <v>#REF!</v>
      </c>
      <c r="Z41" s="247" t="e">
        <f>+#REF!</f>
        <v>#REF!</v>
      </c>
      <c r="AA41" s="247" t="e">
        <f>+#REF!</f>
        <v>#REF!</v>
      </c>
      <c r="AB41" s="247" t="e">
        <f>+#REF!</f>
        <v>#REF!</v>
      </c>
      <c r="AC41" s="247" t="e">
        <f>+#REF!</f>
        <v>#REF!</v>
      </c>
      <c r="AD41" s="247" t="e">
        <f>+#REF!</f>
        <v>#REF!</v>
      </c>
      <c r="AE41" s="247" t="e">
        <f>+#REF!</f>
        <v>#REF!</v>
      </c>
      <c r="AF41" s="247" t="e">
        <f>+#REF!</f>
        <v>#REF!</v>
      </c>
      <c r="AG41" s="242" t="e">
        <f>#REF!</f>
        <v>#REF!</v>
      </c>
    </row>
    <row r="42" spans="1:33" ht="23.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3.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4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4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1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4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x14ac:dyDescent="0.25">
      <c r="A48" s="1612" t="s">
        <v>274</v>
      </c>
      <c r="B48" s="1613"/>
      <c r="C48" s="1614"/>
      <c r="D48" s="1639">
        <f>+D45+D46+D47</f>
        <v>1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5.9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U20:V21"/>
    <mergeCell ref="A21:C21"/>
    <mergeCell ref="D21:E21"/>
    <mergeCell ref="I21:K21"/>
    <mergeCell ref="L21:M21"/>
    <mergeCell ref="Q21:T21"/>
    <mergeCell ref="A25:BD25"/>
    <mergeCell ref="A50:BD50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</mergeCells>
  <conditionalFormatting sqref="B5:AF16">
    <cfRule type="cellIs" dxfId="867" priority="1" operator="equal">
      <formula>"FOTS"</formula>
    </cfRule>
    <cfRule type="cellIs" dxfId="866" priority="2" operator="equal">
      <formula>"FO"</formula>
    </cfRule>
    <cfRule type="cellIs" dxfId="865" priority="3" operator="equal">
      <formula>"F"</formula>
    </cfRule>
    <cfRule type="cellIs" dxfId="864" priority="4" operator="equal">
      <formula>"NTSDS"</formula>
    </cfRule>
    <cfRule type="cellIs" dxfId="863" priority="5" operator="equal">
      <formula>"DTSDS"</formula>
    </cfRule>
    <cfRule type="cellIs" dxfId="862" priority="6" operator="equal">
      <formula>"NTS5S"</formula>
    </cfRule>
    <cfRule type="cellIs" dxfId="861" priority="7" operator="equal">
      <formula>"DTS5S"</formula>
    </cfRule>
    <cfRule type="cellIs" dxfId="860" priority="8" operator="equal">
      <formula>"NTS"</formula>
    </cfRule>
    <cfRule type="cellIs" dxfId="859" priority="9" operator="equal">
      <formula>"DTS"</formula>
    </cfRule>
    <cfRule type="cellIs" dxfId="858" priority="10" operator="equal">
      <formula>"FEF"</formula>
    </cfRule>
    <cfRule type="cellIs" dxfId="857" priority="11" operator="equal">
      <formula>"FED"</formula>
    </cfRule>
    <cfRule type="cellIs" dxfId="856" priority="12" operator="equal">
      <formula>"FES"</formula>
    </cfRule>
    <cfRule type="cellIs" dxfId="855" priority="13" operator="equal">
      <formula>"FE"</formula>
    </cfRule>
    <cfRule type="cellIs" dxfId="854" priority="14" operator="equal">
      <formula>"DS"</formula>
    </cfRule>
  </conditionalFormatting>
  <conditionalFormatting sqref="B30:AF41">
    <cfRule type="cellIs" dxfId="853" priority="29" operator="equal">
      <formula>"FOTS"</formula>
    </cfRule>
    <cfRule type="cellIs" dxfId="852" priority="30" operator="equal">
      <formula>"FO"</formula>
    </cfRule>
    <cfRule type="cellIs" dxfId="851" priority="31" operator="equal">
      <formula>"F"</formula>
    </cfRule>
    <cfRule type="cellIs" dxfId="850" priority="32" operator="equal">
      <formula>"NTSDS"</formula>
    </cfRule>
    <cfRule type="cellIs" dxfId="849" priority="33" operator="equal">
      <formula>"DTSDS"</formula>
    </cfRule>
    <cfRule type="cellIs" dxfId="848" priority="34" operator="equal">
      <formula>"NTS5S"</formula>
    </cfRule>
    <cfRule type="cellIs" dxfId="847" priority="35" operator="equal">
      <formula>"DTS5S"</formula>
    </cfRule>
    <cfRule type="cellIs" dxfId="846" priority="36" operator="equal">
      <formula>"NTS"</formula>
    </cfRule>
    <cfRule type="cellIs" dxfId="845" priority="37" operator="equal">
      <formula>"DTS"</formula>
    </cfRule>
    <cfRule type="cellIs" dxfId="844" priority="38" operator="equal">
      <formula>"FEF"</formula>
    </cfRule>
    <cfRule type="cellIs" dxfId="843" priority="39" operator="equal">
      <formula>"FED"</formula>
    </cfRule>
    <cfRule type="cellIs" dxfId="842" priority="40" operator="equal">
      <formula>"FES"</formula>
    </cfRule>
    <cfRule type="cellIs" dxfId="841" priority="41" operator="equal">
      <formula>"FE"</formula>
    </cfRule>
    <cfRule type="cellIs" dxfId="84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749D9-ADCC-4C0B-AE95-E86E710262D7}">
  <dimension ref="A1:BD50"/>
  <sheetViews>
    <sheetView showZeros="0" topLeftCell="A20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7109375" customWidth="1"/>
    <col min="35" max="38" width="8.7109375" hidden="1" customWidth="1"/>
    <col min="39" max="39" width="2.140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293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+JAN!D43</f>
        <v>N</v>
      </c>
      <c r="C6" s="256" t="str">
        <f>+JAN!E43</f>
        <v>T</v>
      </c>
      <c r="D6" s="256" t="str">
        <f>+JAN!F43</f>
        <v>NT</v>
      </c>
      <c r="E6" s="256">
        <f>+JAN!G43</f>
        <v>0</v>
      </c>
      <c r="F6" s="256" t="str">
        <f>+JAN!H43</f>
        <v>D</v>
      </c>
      <c r="G6" s="256" t="str">
        <f>+JAN!I43</f>
        <v>N</v>
      </c>
      <c r="H6" s="256">
        <f>+JAN!J43</f>
        <v>0</v>
      </c>
      <c r="I6" s="256">
        <f>+JAN!K43</f>
        <v>0</v>
      </c>
      <c r="J6" s="256" t="str">
        <f>+JAN!L43</f>
        <v>D</v>
      </c>
      <c r="K6" s="256" t="str">
        <f>+JAN!M43</f>
        <v>D</v>
      </c>
      <c r="L6" s="256">
        <f>+JAN!N43</f>
        <v>0</v>
      </c>
      <c r="M6" s="256">
        <f>+JAN!O43</f>
        <v>0</v>
      </c>
      <c r="N6" s="256" t="str">
        <f>+JAN!P43</f>
        <v>D</v>
      </c>
      <c r="O6" s="256" t="str">
        <f>+JAN!Q43</f>
        <v>N</v>
      </c>
      <c r="P6" s="256">
        <f>+JAN!R43</f>
        <v>0</v>
      </c>
      <c r="Q6" s="256">
        <f>+JAN!S43</f>
        <v>0</v>
      </c>
      <c r="R6" s="256" t="str">
        <f>+JAN!T43</f>
        <v>D</v>
      </c>
      <c r="S6" s="256" t="str">
        <f>+JAN!U43</f>
        <v>N</v>
      </c>
      <c r="T6" s="256" t="str">
        <f>+JAN!V43</f>
        <v>NTS5S</v>
      </c>
      <c r="U6" s="256">
        <f>+JAN!W43</f>
        <v>0</v>
      </c>
      <c r="V6" s="256" t="str">
        <f>+JAN!X43</f>
        <v>D</v>
      </c>
      <c r="W6" s="256" t="str">
        <f>+JAN!Y43</f>
        <v>N</v>
      </c>
      <c r="X6" s="256">
        <f>+JAN!Z43</f>
        <v>0</v>
      </c>
      <c r="Y6" s="256">
        <f>+JAN!AA43</f>
        <v>0</v>
      </c>
      <c r="Z6" s="256" t="str">
        <f>+JAN!AB43</f>
        <v>D</v>
      </c>
      <c r="AA6" s="256" t="str">
        <f>+JAN!AC43</f>
        <v>N</v>
      </c>
      <c r="AB6" s="256">
        <f>+JAN!AD43</f>
        <v>0</v>
      </c>
      <c r="AC6" s="256">
        <f>+JAN!AE43</f>
        <v>0</v>
      </c>
      <c r="AD6" s="256" t="str">
        <f>+JAN!AF43</f>
        <v>D</v>
      </c>
      <c r="AE6" s="256" t="str">
        <f>+JAN!AG43</f>
        <v>N</v>
      </c>
      <c r="AF6" s="256">
        <f>+JAN!AH43</f>
        <v>0</v>
      </c>
      <c r="AG6" s="242">
        <f>+JAN!BE43</f>
        <v>8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+FEV!D41</f>
        <v>B</v>
      </c>
      <c r="C8" s="256" t="str">
        <f>+FEV!E41</f>
        <v>B</v>
      </c>
      <c r="D8" s="256" t="str">
        <f>+FEV!F41</f>
        <v>N</v>
      </c>
      <c r="E8" s="256">
        <f>+FEV!G41</f>
        <v>0</v>
      </c>
      <c r="F8" s="256">
        <f>+FEV!H41</f>
        <v>0</v>
      </c>
      <c r="G8" s="256" t="str">
        <f>+FEV!I41</f>
        <v>D</v>
      </c>
      <c r="H8" s="256" t="str">
        <f>+FEV!J41</f>
        <v>D</v>
      </c>
      <c r="I8" s="256">
        <f>+FEV!K41</f>
        <v>0</v>
      </c>
      <c r="J8" s="256">
        <f>+FEV!L41</f>
        <v>0</v>
      </c>
      <c r="K8" s="256" t="str">
        <f>+FEV!M41</f>
        <v>DISP</v>
      </c>
      <c r="L8" s="256" t="str">
        <f>+FEV!N41</f>
        <v>N</v>
      </c>
      <c r="M8" s="256">
        <f>+FEV!O41</f>
        <v>0</v>
      </c>
      <c r="N8" s="256">
        <f>+FEV!P41</f>
        <v>0</v>
      </c>
      <c r="O8" s="256" t="str">
        <f>+FEV!Q41</f>
        <v>N</v>
      </c>
      <c r="P8" s="256" t="str">
        <f>+FEV!R41</f>
        <v>N</v>
      </c>
      <c r="Q8" s="256">
        <f>+FEV!S41</f>
        <v>0</v>
      </c>
      <c r="R8" s="256">
        <f>+FEV!T41</f>
        <v>0</v>
      </c>
      <c r="S8" s="256" t="str">
        <f>+FEV!U41</f>
        <v>D</v>
      </c>
      <c r="T8" s="256" t="str">
        <f>+FEV!V41</f>
        <v>N</v>
      </c>
      <c r="U8" s="256">
        <f>+FEV!W41</f>
        <v>0</v>
      </c>
      <c r="V8" s="256">
        <f>+FEV!X41</f>
        <v>0</v>
      </c>
      <c r="W8" s="256" t="str">
        <f>+FEV!Y41</f>
        <v>D</v>
      </c>
      <c r="X8" s="256" t="str">
        <f>+FEV!Z41</f>
        <v>N</v>
      </c>
      <c r="Y8" s="256" t="str">
        <f>+FEV!AA41</f>
        <v>NTS</v>
      </c>
      <c r="Z8" s="256">
        <f>+FEV!AB41</f>
        <v>0</v>
      </c>
      <c r="AA8" s="256" t="str">
        <f>+FEV!AC41</f>
        <v>DISP</v>
      </c>
      <c r="AB8" s="256" t="str">
        <f>+FEV!AD41</f>
        <v>N</v>
      </c>
      <c r="AC8" s="256">
        <f>+FEV!AE41</f>
        <v>0</v>
      </c>
      <c r="AD8" s="256">
        <f>+FEV!AF41</f>
        <v>0</v>
      </c>
      <c r="AE8" s="256">
        <f>+FEV!AG41</f>
        <v>0</v>
      </c>
      <c r="AF8" s="256">
        <f>+FEV!AH41</f>
        <v>0</v>
      </c>
      <c r="AG8" s="242">
        <f>+FEV!BE41</f>
        <v>6.166666666666667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+MAR!D41</f>
        <v>0</v>
      </c>
      <c r="C10" s="256" t="str">
        <f>+MAR!E41</f>
        <v>D</v>
      </c>
      <c r="D10" s="256" t="str">
        <f>+MAR!F41</f>
        <v>N</v>
      </c>
      <c r="E10" s="256">
        <f>+MAR!G41</f>
        <v>0</v>
      </c>
      <c r="F10" s="256">
        <f>+MAR!H41</f>
        <v>0</v>
      </c>
      <c r="G10" s="256" t="str">
        <f>+MAR!I41</f>
        <v>D</v>
      </c>
      <c r="H10" s="256" t="str">
        <f>+MAR!J41</f>
        <v>D</v>
      </c>
      <c r="I10" s="256">
        <f>+MAR!K41</f>
        <v>0</v>
      </c>
      <c r="J10" s="256">
        <f>+MAR!L41</f>
        <v>0</v>
      </c>
      <c r="K10" s="256" t="str">
        <f>+MAR!M41</f>
        <v>DISP</v>
      </c>
      <c r="L10" s="256" t="str">
        <f>+MAR!N41</f>
        <v>N</v>
      </c>
      <c r="M10" s="256">
        <f>+MAR!O41</f>
        <v>0</v>
      </c>
      <c r="N10" s="256">
        <f>+MAR!P41</f>
        <v>0</v>
      </c>
      <c r="O10" s="256" t="str">
        <f>+MAR!Q41</f>
        <v>N</v>
      </c>
      <c r="P10" s="256" t="str">
        <f>+MAR!R41</f>
        <v>N</v>
      </c>
      <c r="Q10" s="256">
        <f>+MAR!S41</f>
        <v>0</v>
      </c>
      <c r="R10" s="256">
        <f>+MAR!T41</f>
        <v>0</v>
      </c>
      <c r="S10" s="256" t="str">
        <f>+MAR!U41</f>
        <v>D</v>
      </c>
      <c r="T10" s="256" t="str">
        <f>+MAR!V41</f>
        <v>N</v>
      </c>
      <c r="U10" s="256">
        <f>+MAR!W41</f>
        <v>0</v>
      </c>
      <c r="V10" s="256">
        <f>+MAR!X41</f>
        <v>0</v>
      </c>
      <c r="W10" s="256" t="str">
        <f>+MAR!Y41</f>
        <v>D</v>
      </c>
      <c r="X10" s="256" t="str">
        <f>+MAR!Z41</f>
        <v>N</v>
      </c>
      <c r="Y10" s="256">
        <f>+MAR!AA41</f>
        <v>0</v>
      </c>
      <c r="Z10" s="256">
        <f>+MAR!AB41</f>
        <v>0</v>
      </c>
      <c r="AA10" s="256" t="str">
        <f>+MAR!AC41</f>
        <v>D</v>
      </c>
      <c r="AB10" s="256" t="str">
        <f>+MAR!AD41</f>
        <v>N</v>
      </c>
      <c r="AC10" s="256">
        <f>+MAR!AE41</f>
        <v>0</v>
      </c>
      <c r="AD10" s="256">
        <f>+MAR!AF41</f>
        <v>0</v>
      </c>
      <c r="AE10" s="256" t="str">
        <f>+MAR!AG41</f>
        <v>D</v>
      </c>
      <c r="AF10" s="256" t="str">
        <f>+MAR!AH41</f>
        <v>N</v>
      </c>
      <c r="AG10" s="242">
        <f>+MAR!BE41</f>
        <v>7.5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+ABR!D41</f>
        <v>0</v>
      </c>
      <c r="C12" s="247">
        <f>+ABR!E41</f>
        <v>0</v>
      </c>
      <c r="D12" s="247" t="str">
        <f>+ABR!F41</f>
        <v>D</v>
      </c>
      <c r="E12" s="247" t="str">
        <f>+ABR!G41</f>
        <v>T</v>
      </c>
      <c r="F12" s="247" t="str">
        <f>+ABR!H41</f>
        <v>DTS</v>
      </c>
      <c r="G12" s="247" t="str">
        <f>+ABR!I41</f>
        <v>NT</v>
      </c>
      <c r="H12" s="247" t="str">
        <f>+ABR!J41</f>
        <v>TR</v>
      </c>
      <c r="I12" s="247" t="str">
        <f>+ABR!K41</f>
        <v>TR</v>
      </c>
      <c r="J12" s="247" t="str">
        <f>+ABR!L41</f>
        <v>DTS5S</v>
      </c>
      <c r="K12" s="247">
        <f>+ABR!M41</f>
        <v>0</v>
      </c>
      <c r="L12" s="247" t="str">
        <f>+ABR!N41</f>
        <v>N</v>
      </c>
      <c r="M12" s="247" t="str">
        <f>+ABR!O41</f>
        <v>N</v>
      </c>
      <c r="N12" s="247" t="str">
        <f>+ABR!P41</f>
        <v>NTS5S</v>
      </c>
      <c r="O12" s="247">
        <f>+ABR!Q41</f>
        <v>0</v>
      </c>
      <c r="P12" s="247" t="str">
        <f>+ABR!R41</f>
        <v>D</v>
      </c>
      <c r="Q12" s="247" t="str">
        <f>+ABR!S41</f>
        <v>N</v>
      </c>
      <c r="R12" s="247">
        <f>+ABR!T41</f>
        <v>0</v>
      </c>
      <c r="S12" s="247">
        <f>+ABR!U41</f>
        <v>0</v>
      </c>
      <c r="T12" s="247" t="str">
        <f>+ABR!V41</f>
        <v>FE</v>
      </c>
      <c r="U12" s="247" t="str">
        <f>+ABR!W41</f>
        <v>FEF</v>
      </c>
      <c r="V12" s="247" t="str">
        <f>+ABR!X41</f>
        <v>FE</v>
      </c>
      <c r="W12" s="247" t="str">
        <f>+ABR!Y41</f>
        <v>FE</v>
      </c>
      <c r="X12" s="247" t="str">
        <f>+ABR!Z41</f>
        <v>FE</v>
      </c>
      <c r="Y12" s="247" t="str">
        <f>+ABR!AA41</f>
        <v>FE</v>
      </c>
      <c r="Z12" s="247" t="str">
        <f>+ABR!AB41</f>
        <v>FES</v>
      </c>
      <c r="AA12" s="247" t="str">
        <f>+ABR!AC41</f>
        <v>FED</v>
      </c>
      <c r="AB12" s="247" t="str">
        <f>+ABR!AD41</f>
        <v>FE</v>
      </c>
      <c r="AC12" s="247" t="str">
        <f>+ABR!AE41</f>
        <v>FE</v>
      </c>
      <c r="AD12" s="247" t="str">
        <f>+ABR!AF41</f>
        <v>FE</v>
      </c>
      <c r="AE12" s="247" t="str">
        <f>+ABR!AG41</f>
        <v>FE</v>
      </c>
      <c r="AF12" s="247">
        <f>+ABR!AH41</f>
        <v>0</v>
      </c>
      <c r="AG12" s="242">
        <f>+ABR!BE41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28.333333333333336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-0.33333333333333215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9</v>
      </c>
      <c r="M20" s="1596"/>
      <c r="Q20" s="1597" t="s">
        <v>58</v>
      </c>
      <c r="R20" s="1598"/>
      <c r="S20" s="1598"/>
      <c r="T20" s="1599"/>
      <c r="U20" s="1600">
        <f>+ABR!CB41</f>
        <v>6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5</v>
      </c>
      <c r="E23" s="1607"/>
      <c r="I23" s="1595" t="s">
        <v>275</v>
      </c>
      <c r="J23" s="1595"/>
      <c r="K23" s="1595"/>
      <c r="L23" s="1596">
        <f>COUNTIF($B$4:$AF$15,"=B")</f>
        <v>2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3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5.5" customHeight="1" x14ac:dyDescent="0.25">
      <c r="A28" s="1583">
        <v>2024</v>
      </c>
      <c r="B28" s="1590" t="s">
        <v>263</v>
      </c>
      <c r="C28" s="1591"/>
      <c r="D28" s="1592"/>
      <c r="E28" s="1629" t="s">
        <v>293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56" ht="17.10000000000000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17.10000000000000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17.10000000000000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17.10000000000000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7.10000000000000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7.10000000000000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7.10000000000000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7.10000000000000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7.10000000000000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7.1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7.10000000000000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7.1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7.1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3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3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0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4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4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2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L22:M22"/>
    <mergeCell ref="Q22:T23"/>
    <mergeCell ref="A23:C23"/>
    <mergeCell ref="D23:E23"/>
    <mergeCell ref="I23:K23"/>
    <mergeCell ref="L23:M23"/>
    <mergeCell ref="A25:BD25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</mergeCells>
  <conditionalFormatting sqref="B5:AF16">
    <cfRule type="cellIs" dxfId="839" priority="1" operator="equal">
      <formula>"FOTS"</formula>
    </cfRule>
    <cfRule type="cellIs" dxfId="838" priority="2" operator="equal">
      <formula>"FO"</formula>
    </cfRule>
    <cfRule type="cellIs" dxfId="837" priority="3" operator="equal">
      <formula>"F"</formula>
    </cfRule>
    <cfRule type="cellIs" dxfId="836" priority="4" operator="equal">
      <formula>"NTSDS"</formula>
    </cfRule>
    <cfRule type="cellIs" dxfId="835" priority="5" operator="equal">
      <formula>"DTSDS"</formula>
    </cfRule>
    <cfRule type="cellIs" dxfId="834" priority="6" operator="equal">
      <formula>"NTS5S"</formula>
    </cfRule>
    <cfRule type="cellIs" dxfId="833" priority="7" operator="equal">
      <formula>"DTS5S"</formula>
    </cfRule>
    <cfRule type="cellIs" dxfId="832" priority="8" operator="equal">
      <formula>"NTS"</formula>
    </cfRule>
    <cfRule type="cellIs" dxfId="831" priority="9" operator="equal">
      <formula>"DTS"</formula>
    </cfRule>
    <cfRule type="cellIs" dxfId="830" priority="10" operator="equal">
      <formula>"FEF"</formula>
    </cfRule>
    <cfRule type="cellIs" dxfId="829" priority="11" operator="equal">
      <formula>"FED"</formula>
    </cfRule>
    <cfRule type="cellIs" dxfId="828" priority="12" operator="equal">
      <formula>"FES"</formula>
    </cfRule>
    <cfRule type="cellIs" dxfId="827" priority="13" operator="equal">
      <formula>"FE"</formula>
    </cfRule>
    <cfRule type="cellIs" dxfId="826" priority="14" operator="equal">
      <formula>"DS"</formula>
    </cfRule>
  </conditionalFormatting>
  <conditionalFormatting sqref="B30:AF41">
    <cfRule type="cellIs" dxfId="825" priority="29" operator="equal">
      <formula>"FOTS"</formula>
    </cfRule>
    <cfRule type="cellIs" dxfId="824" priority="30" operator="equal">
      <formula>"FO"</formula>
    </cfRule>
    <cfRule type="cellIs" dxfId="823" priority="31" operator="equal">
      <formula>"F"</formula>
    </cfRule>
    <cfRule type="cellIs" dxfId="822" priority="32" operator="equal">
      <formula>"NTSDS"</formula>
    </cfRule>
    <cfRule type="cellIs" dxfId="821" priority="33" operator="equal">
      <formula>"DTSDS"</formula>
    </cfRule>
    <cfRule type="cellIs" dxfId="820" priority="34" operator="equal">
      <formula>"NTS5S"</formula>
    </cfRule>
    <cfRule type="cellIs" dxfId="819" priority="35" operator="equal">
      <formula>"DTS5S"</formula>
    </cfRule>
    <cfRule type="cellIs" dxfId="818" priority="36" operator="equal">
      <formula>"NTS"</formula>
    </cfRule>
    <cfRule type="cellIs" dxfId="817" priority="37" operator="equal">
      <formula>"DTS"</formula>
    </cfRule>
    <cfRule type="cellIs" dxfId="816" priority="38" operator="equal">
      <formula>"FEF"</formula>
    </cfRule>
    <cfRule type="cellIs" dxfId="815" priority="39" operator="equal">
      <formula>"FED"</formula>
    </cfRule>
    <cfRule type="cellIs" dxfId="814" priority="40" operator="equal">
      <formula>"FES"</formula>
    </cfRule>
    <cfRule type="cellIs" dxfId="813" priority="41" operator="equal">
      <formula>"FE"</formula>
    </cfRule>
    <cfRule type="cellIs" dxfId="81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F6F9C-52F8-4D93-B604-1CD77181AFA8}">
  <dimension ref="A1:BD49"/>
  <sheetViews>
    <sheetView showZeros="0" topLeftCell="A4" workbookViewId="0">
      <selection activeCell="BF13" sqref="BF13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42578125" customWidth="1"/>
    <col min="35" max="38" width="8.7109375" hidden="1" customWidth="1"/>
    <col min="39" max="39" width="0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294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28.666666666666668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+JAN!D44</f>
        <v>0</v>
      </c>
      <c r="C6" s="256">
        <f>+JAN!E44</f>
        <v>0</v>
      </c>
      <c r="D6" s="256">
        <f>+JAN!F44</f>
        <v>0</v>
      </c>
      <c r="E6" s="256" t="str">
        <f>+JAN!G44</f>
        <v>DTSDS</v>
      </c>
      <c r="F6" s="256" t="str">
        <f>+JAN!H44</f>
        <v>D</v>
      </c>
      <c r="G6" s="256" t="str">
        <f>+JAN!I44</f>
        <v>D</v>
      </c>
      <c r="H6" s="256">
        <f>+JAN!J44</f>
        <v>0</v>
      </c>
      <c r="I6" s="256">
        <f>+JAN!K44</f>
        <v>0</v>
      </c>
      <c r="J6" s="256" t="str">
        <f>+JAN!L44</f>
        <v>FOTS</v>
      </c>
      <c r="K6" s="256" t="str">
        <f>+JAN!M44</f>
        <v>FOTS</v>
      </c>
      <c r="L6" s="256">
        <f>+JAN!N44</f>
        <v>0</v>
      </c>
      <c r="M6" s="256">
        <f>+JAN!O44</f>
        <v>0</v>
      </c>
      <c r="N6" s="256" t="str">
        <f>+JAN!P44</f>
        <v>FE</v>
      </c>
      <c r="O6" s="256" t="str">
        <f>+JAN!Q44</f>
        <v>FE</v>
      </c>
      <c r="P6" s="256">
        <f>+JAN!R44</f>
        <v>0</v>
      </c>
      <c r="Q6" s="256">
        <f>+JAN!S44</f>
        <v>0</v>
      </c>
      <c r="R6" s="256" t="str">
        <f>+JAN!T44</f>
        <v>N</v>
      </c>
      <c r="S6" s="256" t="str">
        <f>+JAN!U44</f>
        <v>N</v>
      </c>
      <c r="T6" s="256">
        <f>+JAN!V44</f>
        <v>0</v>
      </c>
      <c r="U6" s="256">
        <f>+JAN!W44</f>
        <v>0</v>
      </c>
      <c r="V6" s="256" t="str">
        <f>+JAN!X44</f>
        <v>D</v>
      </c>
      <c r="W6" s="256" t="str">
        <f>+JAN!Y44</f>
        <v>N</v>
      </c>
      <c r="X6" s="256">
        <f>+JAN!Z44</f>
        <v>0</v>
      </c>
      <c r="Y6" s="256">
        <f>+JAN!AA44</f>
        <v>0</v>
      </c>
      <c r="Z6" s="256" t="str">
        <f>+JAN!AB44</f>
        <v>N</v>
      </c>
      <c r="AA6" s="256" t="str">
        <f>+JAN!AC44</f>
        <v>N</v>
      </c>
      <c r="AB6" s="256">
        <f>+JAN!AD44</f>
        <v>0</v>
      </c>
      <c r="AC6" s="256" t="str">
        <f>+JAN!AE44</f>
        <v>DTS</v>
      </c>
      <c r="AD6" s="256" t="str">
        <f>+JAN!AF44</f>
        <v>N</v>
      </c>
      <c r="AE6" s="256" t="str">
        <f>+JAN!AG44</f>
        <v>N</v>
      </c>
      <c r="AF6" s="256">
        <f>+JAN!AH44</f>
        <v>0</v>
      </c>
      <c r="AG6" s="242">
        <f>+JAN!BE44</f>
        <v>5.666666666666667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+FEV!D42</f>
        <v>0</v>
      </c>
      <c r="C8" s="256" t="str">
        <f>+FEV!E42</f>
        <v>D</v>
      </c>
      <c r="D8" s="256" t="str">
        <f>+FEV!F42</f>
        <v>N</v>
      </c>
      <c r="E8" s="256">
        <f>+FEV!G42</f>
        <v>0</v>
      </c>
      <c r="F8" s="256">
        <f>+FEV!H42</f>
        <v>0</v>
      </c>
      <c r="G8" s="256" t="str">
        <f>+FEV!I42</f>
        <v>D</v>
      </c>
      <c r="H8" s="256" t="str">
        <f>+FEV!J42</f>
        <v>D</v>
      </c>
      <c r="I8" s="256">
        <f>+FEV!K42</f>
        <v>0</v>
      </c>
      <c r="J8" s="256" t="str">
        <f>+FEV!L42</f>
        <v>DTSDS</v>
      </c>
      <c r="K8" s="256" t="str">
        <f>+FEV!M42</f>
        <v>D</v>
      </c>
      <c r="L8" s="256" t="str">
        <f>+FEV!N42</f>
        <v>N</v>
      </c>
      <c r="M8" s="256">
        <f>+FEV!O42</f>
        <v>0</v>
      </c>
      <c r="N8" s="256">
        <f>+FEV!P42</f>
        <v>0</v>
      </c>
      <c r="O8" s="256" t="str">
        <f>+FEV!Q42</f>
        <v>N</v>
      </c>
      <c r="P8" s="256" t="str">
        <f>+FEV!R42</f>
        <v>N</v>
      </c>
      <c r="Q8" s="256">
        <f>+FEV!S42</f>
        <v>0</v>
      </c>
      <c r="R8" s="256">
        <f>+FEV!T42</f>
        <v>0</v>
      </c>
      <c r="S8" s="256" t="str">
        <f>+FEV!U42</f>
        <v>D</v>
      </c>
      <c r="T8" s="256" t="str">
        <f>+FEV!V42</f>
        <v>N</v>
      </c>
      <c r="U8" s="256">
        <f>+FEV!W42</f>
        <v>0</v>
      </c>
      <c r="V8" s="256">
        <f>+FEV!X42</f>
        <v>0</v>
      </c>
      <c r="W8" s="256" t="str">
        <f>+FEV!Y42</f>
        <v>D</v>
      </c>
      <c r="X8" s="256" t="str">
        <f>+FEV!Z42</f>
        <v>N</v>
      </c>
      <c r="Y8" s="256">
        <f>+FEV!AA42</f>
        <v>0</v>
      </c>
      <c r="Z8" s="256" t="str">
        <f>+FEV!AB42</f>
        <v>DTS</v>
      </c>
      <c r="AA8" s="256" t="str">
        <f>+FEV!AC42</f>
        <v>D</v>
      </c>
      <c r="AB8" s="256" t="str">
        <f>+FEV!AD42</f>
        <v>N</v>
      </c>
      <c r="AC8" s="256">
        <f>+FEV!AE42</f>
        <v>0</v>
      </c>
      <c r="AD8" s="256">
        <f>+FEV!AF42</f>
        <v>0</v>
      </c>
      <c r="AE8" s="256">
        <f>+FEV!AG42</f>
        <v>0</v>
      </c>
      <c r="AF8" s="256">
        <f>+FEV!AH42</f>
        <v>0</v>
      </c>
      <c r="AG8" s="242">
        <f>+FEV!BE42</f>
        <v>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+MAR!D42</f>
        <v>0</v>
      </c>
      <c r="C10" s="256" t="str">
        <f>+MAR!E42</f>
        <v>N</v>
      </c>
      <c r="D10" s="256" t="str">
        <f>+MAR!F42</f>
        <v>N</v>
      </c>
      <c r="E10" s="256">
        <f>+MAR!G42</f>
        <v>0</v>
      </c>
      <c r="F10" s="256">
        <f>+MAR!H42</f>
        <v>0</v>
      </c>
      <c r="G10" s="256" t="str">
        <f>+MAR!I42</f>
        <v>D</v>
      </c>
      <c r="H10" s="256" t="str">
        <f>+MAR!J42</f>
        <v>D</v>
      </c>
      <c r="I10" s="256">
        <f>+MAR!K42</f>
        <v>0</v>
      </c>
      <c r="J10" s="256">
        <f>+MAR!L42</f>
        <v>0</v>
      </c>
      <c r="K10" s="256" t="str">
        <f>+MAR!M42</f>
        <v>D</v>
      </c>
      <c r="L10" s="256" t="str">
        <f>+MAR!N42</f>
        <v>DT</v>
      </c>
      <c r="M10" s="256">
        <f>+MAR!O42</f>
        <v>0</v>
      </c>
      <c r="N10" s="256">
        <f>+MAR!P42</f>
        <v>0</v>
      </c>
      <c r="O10" s="256" t="str">
        <f>+MAR!Q42</f>
        <v>N</v>
      </c>
      <c r="P10" s="256" t="str">
        <f>+MAR!R42</f>
        <v>N</v>
      </c>
      <c r="Q10" s="256">
        <f>+MAR!S42</f>
        <v>0</v>
      </c>
      <c r="R10" s="256">
        <f>+MAR!T42</f>
        <v>0</v>
      </c>
      <c r="S10" s="256" t="str">
        <f>+MAR!U42</f>
        <v>D</v>
      </c>
      <c r="T10" s="256" t="str">
        <f>+MAR!V42</f>
        <v>DT</v>
      </c>
      <c r="U10" s="256">
        <f>+MAR!W42</f>
        <v>0</v>
      </c>
      <c r="V10" s="256">
        <f>+MAR!X42</f>
        <v>0</v>
      </c>
      <c r="W10" s="256" t="str">
        <f>+MAR!Y42</f>
        <v>D</v>
      </c>
      <c r="X10" s="256" t="str">
        <f>+MAR!Z42</f>
        <v>N</v>
      </c>
      <c r="Y10" s="256">
        <f>+MAR!AA42</f>
        <v>0</v>
      </c>
      <c r="Z10" s="256">
        <f>+MAR!AB42</f>
        <v>0</v>
      </c>
      <c r="AA10" s="256" t="str">
        <f>+MAR!AC42</f>
        <v>D</v>
      </c>
      <c r="AB10" s="256" t="str">
        <f>+MAR!AD42</f>
        <v>N</v>
      </c>
      <c r="AC10" s="256">
        <f>+MAR!AE42</f>
        <v>0</v>
      </c>
      <c r="AD10" s="256">
        <f>+MAR!AF42</f>
        <v>0</v>
      </c>
      <c r="AE10" s="256" t="str">
        <f>+MAR!AG42</f>
        <v>D</v>
      </c>
      <c r="AF10" s="256" t="str">
        <f>+MAR!AH42</f>
        <v>DT</v>
      </c>
      <c r="AG10" s="242">
        <f>+MAR!BE42</f>
        <v>8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+ABR!D42</f>
        <v>0</v>
      </c>
      <c r="C12" s="247">
        <f>+ABR!E42</f>
        <v>0</v>
      </c>
      <c r="D12" s="247" t="str">
        <f>+ABR!F42</f>
        <v>D</v>
      </c>
      <c r="E12" s="247" t="str">
        <f>+ABR!G42</f>
        <v>D</v>
      </c>
      <c r="F12" s="247">
        <f>+ABR!H42</f>
        <v>0</v>
      </c>
      <c r="G12" s="247" t="str">
        <f>+ABR!I42</f>
        <v>DTSDS</v>
      </c>
      <c r="H12" s="247" t="str">
        <f>+ABR!J42</f>
        <v>TR</v>
      </c>
      <c r="I12" s="247" t="str">
        <f>+ABR!K42</f>
        <v>TR</v>
      </c>
      <c r="J12" s="247" t="str">
        <f>+ABR!L42</f>
        <v>DTS5S</v>
      </c>
      <c r="K12" s="247">
        <f>+ABR!M42</f>
        <v>0</v>
      </c>
      <c r="L12" s="247" t="str">
        <f>+ABR!N42</f>
        <v>N</v>
      </c>
      <c r="M12" s="247" t="str">
        <f>+ABR!O42</f>
        <v>N</v>
      </c>
      <c r="N12" s="247">
        <f>+ABR!P42</f>
        <v>0</v>
      </c>
      <c r="O12" s="247" t="str">
        <f>+ABR!Q42</f>
        <v>DTS5S</v>
      </c>
      <c r="P12" s="247" t="str">
        <f>+ABR!R42</f>
        <v>D</v>
      </c>
      <c r="Q12" s="247" t="str">
        <f>+ABR!S42</f>
        <v>DT</v>
      </c>
      <c r="R12" s="247">
        <f>+ABR!T42</f>
        <v>0</v>
      </c>
      <c r="S12" s="247">
        <f>+ABR!U42</f>
        <v>0</v>
      </c>
      <c r="T12" s="247" t="str">
        <f>+ABR!V42</f>
        <v>D</v>
      </c>
      <c r="U12" s="247" t="str">
        <f>+ABR!W42</f>
        <v>DT</v>
      </c>
      <c r="V12" s="247">
        <f>+ABR!X42</f>
        <v>0</v>
      </c>
      <c r="W12" s="247">
        <f>+ABR!Y42</f>
        <v>0</v>
      </c>
      <c r="X12" s="247" t="str">
        <f>+ABR!Z42</f>
        <v>D</v>
      </c>
      <c r="Y12" s="247" t="str">
        <f>+ABR!AA42</f>
        <v>N</v>
      </c>
      <c r="Z12" s="247">
        <f>+ABR!AB42</f>
        <v>0</v>
      </c>
      <c r="AA12" s="247">
        <f>+ABR!AC42</f>
        <v>0</v>
      </c>
      <c r="AB12" s="247" t="str">
        <f>+ABR!AD42</f>
        <v>D</v>
      </c>
      <c r="AC12" s="247" t="str">
        <f>+ABR!AE42</f>
        <v>N</v>
      </c>
      <c r="AD12" s="247">
        <f>+ABR!AF42</f>
        <v>0</v>
      </c>
      <c r="AE12" s="247" t="str">
        <f>+ABR!AG42</f>
        <v>DTS</v>
      </c>
      <c r="AF12" s="247">
        <f>+ABR!AH42</f>
        <v>0</v>
      </c>
      <c r="AG12" s="242">
        <f>+ABR!BE42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/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/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27.333333333333336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-1.3333333333333321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2</v>
      </c>
      <c r="M20" s="1596"/>
      <c r="Q20" s="1597" t="s">
        <v>58</v>
      </c>
      <c r="R20" s="1598"/>
      <c r="S20" s="1598"/>
      <c r="T20" s="1599"/>
      <c r="U20" s="1600">
        <f>+ABR!CB42</f>
        <v>10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2</v>
      </c>
      <c r="E21" s="1596"/>
      <c r="I21" s="1595" t="s">
        <v>58</v>
      </c>
      <c r="J21" s="1595"/>
      <c r="K21" s="1595"/>
      <c r="L21" s="1596">
        <f>COUNTIF($B$4:$AF$15,"=FOTS")</f>
        <v>2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3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36.6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56" ht="23.1" customHeight="1" x14ac:dyDescent="0.25">
      <c r="A27" s="1583">
        <v>2024</v>
      </c>
      <c r="B27" s="1590" t="s">
        <v>263</v>
      </c>
      <c r="C27" s="1591"/>
      <c r="D27" s="1592"/>
      <c r="E27" s="1629" t="s">
        <v>294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29.666666666666668</v>
      </c>
    </row>
    <row r="28" spans="1:56" ht="23.1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56" ht="23.1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</f>
        <v>7.666666666666667</v>
      </c>
    </row>
    <row r="30" spans="1:56" ht="23.1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56" ht="23.1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</f>
        <v>7.333333333333333</v>
      </c>
    </row>
    <row r="32" spans="1:56" ht="23.1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23.1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</f>
        <v>7</v>
      </c>
    </row>
    <row r="34" spans="1:33" ht="23.1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23.1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</f>
        <v>7.666666666666667</v>
      </c>
    </row>
    <row r="36" spans="1:33" ht="23.1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23.1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/>
    </row>
    <row r="38" spans="1:33" ht="23.1" customHeight="1" x14ac:dyDescent="0.25">
      <c r="A38" s="158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2"/>
    </row>
    <row r="39" spans="1:33" ht="23.1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3.1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3.1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3.1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5.95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5.95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5.95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5.95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5.95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2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L22:M22"/>
    <mergeCell ref="Q22:T23"/>
    <mergeCell ref="A23:C23"/>
    <mergeCell ref="D23:E23"/>
    <mergeCell ref="I23:K23"/>
    <mergeCell ref="L23:M23"/>
    <mergeCell ref="A25:BD25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</mergeCells>
  <conditionalFormatting sqref="B5:AF16">
    <cfRule type="cellIs" dxfId="811" priority="1" operator="equal">
      <formula>"FOTS"</formula>
    </cfRule>
    <cfRule type="cellIs" dxfId="810" priority="2" operator="equal">
      <formula>"FO"</formula>
    </cfRule>
    <cfRule type="cellIs" dxfId="809" priority="3" operator="equal">
      <formula>"F"</formula>
    </cfRule>
    <cfRule type="cellIs" dxfId="808" priority="4" operator="equal">
      <formula>"NTSDS"</formula>
    </cfRule>
    <cfRule type="cellIs" dxfId="807" priority="5" operator="equal">
      <formula>"DTSDS"</formula>
    </cfRule>
    <cfRule type="cellIs" dxfId="806" priority="6" operator="equal">
      <formula>"NTS5S"</formula>
    </cfRule>
    <cfRule type="cellIs" dxfId="805" priority="7" operator="equal">
      <formula>"DTS5S"</formula>
    </cfRule>
    <cfRule type="cellIs" dxfId="804" priority="8" operator="equal">
      <formula>"NTS"</formula>
    </cfRule>
    <cfRule type="cellIs" dxfId="803" priority="9" operator="equal">
      <formula>"DTS"</formula>
    </cfRule>
    <cfRule type="cellIs" dxfId="802" priority="10" operator="equal">
      <formula>"FEF"</formula>
    </cfRule>
    <cfRule type="cellIs" dxfId="801" priority="11" operator="equal">
      <formula>"FED"</formula>
    </cfRule>
    <cfRule type="cellIs" dxfId="800" priority="12" operator="equal">
      <formula>"FES"</formula>
    </cfRule>
    <cfRule type="cellIs" dxfId="799" priority="13" operator="equal">
      <formula>"FE"</formula>
    </cfRule>
    <cfRule type="cellIs" dxfId="798" priority="14" operator="equal">
      <formula>"DS"</formula>
    </cfRule>
  </conditionalFormatting>
  <conditionalFormatting sqref="B29:AF40">
    <cfRule type="cellIs" dxfId="797" priority="29" operator="equal">
      <formula>"FOTS"</formula>
    </cfRule>
    <cfRule type="cellIs" dxfId="796" priority="30" operator="equal">
      <formula>"FO"</formula>
    </cfRule>
    <cfRule type="cellIs" dxfId="795" priority="31" operator="equal">
      <formula>"F"</formula>
    </cfRule>
    <cfRule type="cellIs" dxfId="794" priority="32" operator="equal">
      <formula>"NTSDS"</formula>
    </cfRule>
    <cfRule type="cellIs" dxfId="793" priority="33" operator="equal">
      <formula>"DTSDS"</formula>
    </cfRule>
    <cfRule type="cellIs" dxfId="792" priority="34" operator="equal">
      <formula>"NTS5S"</formula>
    </cfRule>
    <cfRule type="cellIs" dxfId="791" priority="35" operator="equal">
      <formula>"DTS5S"</formula>
    </cfRule>
    <cfRule type="cellIs" dxfId="790" priority="36" operator="equal">
      <formula>"NTS"</formula>
    </cfRule>
    <cfRule type="cellIs" dxfId="789" priority="37" operator="equal">
      <formula>"DTS"</formula>
    </cfRule>
    <cfRule type="cellIs" dxfId="788" priority="38" operator="equal">
      <formula>"FEF"</formula>
    </cfRule>
    <cfRule type="cellIs" dxfId="787" priority="39" operator="equal">
      <formula>"FED"</formula>
    </cfRule>
    <cfRule type="cellIs" dxfId="786" priority="40" operator="equal">
      <formula>"FES"</formula>
    </cfRule>
    <cfRule type="cellIs" dxfId="785" priority="41" operator="equal">
      <formula>"FE"</formula>
    </cfRule>
    <cfRule type="cellIs" dxfId="78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20B14-5AFE-4232-AEE9-049BECF897EF}">
  <dimension ref="A1:BD49"/>
  <sheetViews>
    <sheetView showZeros="0" topLeftCell="A7" zoomScale="90" zoomScaleNormal="90" workbookViewId="0">
      <selection activeCell="U21" sqref="U21:V22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6" width="8.7109375" hidden="1" customWidth="1"/>
    <col min="37" max="37" width="1.5703125" hidden="1" customWidth="1"/>
    <col min="38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117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+JAN!D47</f>
        <v>N</v>
      </c>
      <c r="C5" s="256" t="str">
        <f>+JAN!E47</f>
        <v>N</v>
      </c>
      <c r="D5" s="256">
        <f>+JAN!F47</f>
        <v>0</v>
      </c>
      <c r="E5" s="256">
        <f>+JAN!G47</f>
        <v>0</v>
      </c>
      <c r="F5" s="256">
        <f>+JAN!H47</f>
        <v>0</v>
      </c>
      <c r="G5" s="256" t="str">
        <f>+JAN!I47</f>
        <v>D</v>
      </c>
      <c r="H5" s="256" t="str">
        <f>+JAN!J47</f>
        <v>N</v>
      </c>
      <c r="I5" s="256" t="str">
        <f>+JAN!K47</f>
        <v>N</v>
      </c>
      <c r="J5" s="256">
        <f>+JAN!L47</f>
        <v>0</v>
      </c>
      <c r="K5" s="256">
        <f>+JAN!M47</f>
        <v>0</v>
      </c>
      <c r="L5" s="256" t="str">
        <f>+JAN!N47</f>
        <v>N</v>
      </c>
      <c r="M5" s="256">
        <f>+JAN!O47</f>
        <v>0</v>
      </c>
      <c r="N5" s="256" t="str">
        <f>+JAN!P47</f>
        <v>NT</v>
      </c>
      <c r="O5" s="256" t="str">
        <f>+JAN!Q47</f>
        <v>T</v>
      </c>
      <c r="P5" s="256" t="str">
        <f>+JAN!R47</f>
        <v>N</v>
      </c>
      <c r="Q5" s="256">
        <f>+JAN!S47</f>
        <v>0</v>
      </c>
      <c r="R5" s="256">
        <f>+JAN!T47</f>
        <v>0</v>
      </c>
      <c r="S5" s="256" t="str">
        <f>+JAN!U47</f>
        <v>D</v>
      </c>
      <c r="T5" s="256" t="str">
        <f>+JAN!V47</f>
        <v>N</v>
      </c>
      <c r="U5" s="256">
        <f>+JAN!W47</f>
        <v>0</v>
      </c>
      <c r="V5" s="256" t="str">
        <f>+JAN!X47</f>
        <v>NT</v>
      </c>
      <c r="W5" s="256" t="str">
        <f>+JAN!Y47</f>
        <v>T</v>
      </c>
      <c r="X5" s="256" t="str">
        <f>+JAN!Z47</f>
        <v>N</v>
      </c>
      <c r="Y5" s="256">
        <f>+JAN!AA47</f>
        <v>0</v>
      </c>
      <c r="Z5" s="256">
        <f>+JAN!AB47</f>
        <v>0</v>
      </c>
      <c r="AA5" s="256" t="str">
        <f>+JAN!AC47</f>
        <v>NT</v>
      </c>
      <c r="AB5" s="256">
        <f>+JAN!AD47</f>
        <v>0</v>
      </c>
      <c r="AC5" s="256">
        <f>+JAN!AE47</f>
        <v>0</v>
      </c>
      <c r="AD5" s="256" t="str">
        <f>+JAN!AF47</f>
        <v>D</v>
      </c>
      <c r="AE5" s="256" t="str">
        <f>+JAN!AG47</f>
        <v>D</v>
      </c>
      <c r="AF5" s="256" t="str">
        <f>+JAN!AH47</f>
        <v>D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+JAN!BE47</f>
        <v>8</v>
      </c>
    </row>
    <row r="7" spans="1:33" ht="21" customHeight="1" x14ac:dyDescent="0.25">
      <c r="A7" s="359" t="s">
        <v>281</v>
      </c>
      <c r="B7" s="256">
        <f>+FEV!D45</f>
        <v>0</v>
      </c>
      <c r="C7" s="256">
        <f>+FEV!E45</f>
        <v>0</v>
      </c>
      <c r="D7" s="256" t="str">
        <f>+FEV!F45</f>
        <v>D</v>
      </c>
      <c r="E7" s="256" t="str">
        <f>+FEV!G45</f>
        <v>N</v>
      </c>
      <c r="F7" s="256">
        <f>+FEV!H45</f>
        <v>0</v>
      </c>
      <c r="G7" s="256">
        <f>+FEV!I45</f>
        <v>0</v>
      </c>
      <c r="H7" s="256" t="str">
        <f>+FEV!J45</f>
        <v>N</v>
      </c>
      <c r="I7" s="256" t="str">
        <f>+FEV!K45</f>
        <v>N</v>
      </c>
      <c r="J7" s="256">
        <f>+FEV!L45</f>
        <v>0</v>
      </c>
      <c r="K7" s="256">
        <f>+FEV!M45</f>
        <v>0</v>
      </c>
      <c r="L7" s="256" t="str">
        <f>+FEV!N45</f>
        <v>D</v>
      </c>
      <c r="M7" s="256" t="str">
        <f>+FEV!O45</f>
        <v>N</v>
      </c>
      <c r="N7" s="256">
        <f>+FEV!P45</f>
        <v>0</v>
      </c>
      <c r="O7" s="256">
        <f>+FEV!Q45</f>
        <v>0</v>
      </c>
      <c r="P7" s="256" t="str">
        <f>+FEV!R45</f>
        <v>T</v>
      </c>
      <c r="Q7" s="256" t="str">
        <f>+FEV!S45</f>
        <v>N</v>
      </c>
      <c r="R7" s="256">
        <f>+FEV!T45</f>
        <v>0</v>
      </c>
      <c r="S7" s="256" t="str">
        <f>+FEV!U45</f>
        <v>NT</v>
      </c>
      <c r="T7" s="256" t="str">
        <f>+FEV!V45</f>
        <v>T</v>
      </c>
      <c r="U7" s="256" t="str">
        <f>+FEV!W45</f>
        <v>N</v>
      </c>
      <c r="V7" s="256">
        <f>+FEV!X45</f>
        <v>0</v>
      </c>
      <c r="W7" s="256">
        <f>+FEV!Y45</f>
        <v>0</v>
      </c>
      <c r="X7" s="256" t="str">
        <f>+FEV!Z45</f>
        <v>D</v>
      </c>
      <c r="Y7" s="256" t="str">
        <f>+FEV!AA45</f>
        <v>N</v>
      </c>
      <c r="Z7" s="256">
        <f>+FEV!AB45</f>
        <v>0</v>
      </c>
      <c r="AA7" s="256">
        <f>+FEV!AC45</f>
        <v>0</v>
      </c>
      <c r="AB7" s="256" t="str">
        <f>+FEV!AD45</f>
        <v>D</v>
      </c>
      <c r="AC7" s="256" t="str">
        <f>+FEV!AE45</f>
        <v>NT</v>
      </c>
      <c r="AD7" s="256">
        <f>+FEV!AF45</f>
        <v>0</v>
      </c>
      <c r="AE7" s="256">
        <f>+FEV!AG45</f>
        <v>0</v>
      </c>
      <c r="AF7" s="256">
        <f>+FEV!AH45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+FEV!BE45</f>
        <v>6.5</v>
      </c>
    </row>
    <row r="9" spans="1:33" ht="21" customHeight="1" x14ac:dyDescent="0.25">
      <c r="A9" s="359" t="s">
        <v>282</v>
      </c>
      <c r="B9" s="256">
        <f>+MAR!D45</f>
        <v>0</v>
      </c>
      <c r="C9" s="256" t="str">
        <f>+MAR!E45</f>
        <v>DT</v>
      </c>
      <c r="D9" s="256" t="str">
        <f>+MAR!F45</f>
        <v>NT</v>
      </c>
      <c r="E9" s="256" t="str">
        <f>+MAR!G45</f>
        <v>N</v>
      </c>
      <c r="F9" s="256">
        <f>+MAR!H45</f>
        <v>0</v>
      </c>
      <c r="G9" s="256">
        <f>+MAR!I45</f>
        <v>0</v>
      </c>
      <c r="H9" s="256" t="str">
        <f>+MAR!J45</f>
        <v>DT</v>
      </c>
      <c r="I9" s="256" t="str">
        <f>+MAR!K45</f>
        <v>T</v>
      </c>
      <c r="J9" s="256">
        <f>+MAR!L45</f>
        <v>0</v>
      </c>
      <c r="K9" s="256">
        <f>+MAR!M45</f>
        <v>0</v>
      </c>
      <c r="L9" s="256" t="str">
        <f>+MAR!N45</f>
        <v>NT</v>
      </c>
      <c r="M9" s="256" t="str">
        <f>+MAR!O45</f>
        <v>N</v>
      </c>
      <c r="N9" s="256">
        <f>+MAR!P45</f>
        <v>0</v>
      </c>
      <c r="O9" s="256">
        <f>+MAR!Q45</f>
        <v>0</v>
      </c>
      <c r="P9" s="256" t="str">
        <f>+MAR!R45</f>
        <v>D</v>
      </c>
      <c r="Q9" s="256" t="str">
        <f>+MAR!S45</f>
        <v>N</v>
      </c>
      <c r="R9" s="256">
        <f>+MAR!T45</f>
        <v>0</v>
      </c>
      <c r="S9" s="256" t="str">
        <f>+MAR!U45</f>
        <v>NT</v>
      </c>
      <c r="T9" s="256" t="str">
        <f>+MAR!V45</f>
        <v>T</v>
      </c>
      <c r="U9" s="256" t="str">
        <f>+MAR!W45</f>
        <v>N</v>
      </c>
      <c r="V9" s="256">
        <f>+MAR!X45</f>
        <v>0</v>
      </c>
      <c r="W9" s="256">
        <f>+MAR!Y45</f>
        <v>0</v>
      </c>
      <c r="X9" s="256" t="str">
        <f>+MAR!Z45</f>
        <v>D</v>
      </c>
      <c r="Y9" s="256" t="str">
        <f>+MAR!AA45</f>
        <v>N</v>
      </c>
      <c r="Z9" s="256" t="str">
        <f>+MAR!AB45</f>
        <v>NTS</v>
      </c>
      <c r="AA9" s="256" t="str">
        <f>+MAR!AC45</f>
        <v>NT</v>
      </c>
      <c r="AB9" s="256" t="str">
        <f>+MAR!AD45</f>
        <v>T</v>
      </c>
      <c r="AC9" s="256" t="str">
        <f>+MAR!AE45</f>
        <v>D</v>
      </c>
      <c r="AD9" s="256">
        <f>+MAR!AF45</f>
        <v>0</v>
      </c>
      <c r="AE9" s="256" t="str">
        <f>+MAR!AG45</f>
        <v>DT</v>
      </c>
      <c r="AF9" s="256" t="str">
        <f>+MAR!AH45</f>
        <v>D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+MAR!BE45</f>
        <v>8</v>
      </c>
    </row>
    <row r="11" spans="1:33" ht="21" customHeight="1" x14ac:dyDescent="0.25">
      <c r="A11" s="359" t="s">
        <v>283</v>
      </c>
      <c r="B11" s="247" t="str">
        <f>+ABR!D45</f>
        <v>T</v>
      </c>
      <c r="C11" s="247" t="str">
        <f>+ABR!E45</f>
        <v>DT</v>
      </c>
      <c r="D11" s="247">
        <f>+ABR!F45</f>
        <v>0</v>
      </c>
      <c r="E11" s="247" t="str">
        <f>+ABR!G45</f>
        <v>D</v>
      </c>
      <c r="F11" s="247" t="str">
        <f>+ABR!H45</f>
        <v>FOTS</v>
      </c>
      <c r="G11" s="247">
        <f>+ABR!I45</f>
        <v>0</v>
      </c>
      <c r="H11" s="247" t="str">
        <f>+ABR!J45</f>
        <v>DTS5S</v>
      </c>
      <c r="I11" s="247" t="str">
        <f>+ABR!K45</f>
        <v>D</v>
      </c>
      <c r="J11" s="247" t="str">
        <f>+ABR!L45</f>
        <v>N</v>
      </c>
      <c r="K11" s="247" t="str">
        <f>+ABR!M45</f>
        <v>NTS5S</v>
      </c>
      <c r="L11" s="247">
        <f>+ABR!N45</f>
        <v>0</v>
      </c>
      <c r="M11" s="247" t="str">
        <f>+ABR!O45</f>
        <v>D</v>
      </c>
      <c r="N11" s="247" t="str">
        <f>+ABR!P45</f>
        <v>N</v>
      </c>
      <c r="O11" s="247">
        <f>+ABR!Q45</f>
        <v>0</v>
      </c>
      <c r="P11" s="247" t="str">
        <f>+ABR!R45</f>
        <v>DTS</v>
      </c>
      <c r="Q11" s="247" t="str">
        <f>+ABR!S45</f>
        <v>D</v>
      </c>
      <c r="R11" s="247" t="str">
        <f>+ABR!T45</f>
        <v>FE</v>
      </c>
      <c r="S11" s="247" t="str">
        <f>+ABR!U45</f>
        <v>FES</v>
      </c>
      <c r="T11" s="247" t="str">
        <f>+ABR!V45</f>
        <v>FED</v>
      </c>
      <c r="U11" s="247" t="str">
        <f>+ABR!W45</f>
        <v>FEF</v>
      </c>
      <c r="V11" s="247" t="str">
        <f>+ABR!X45</f>
        <v>FE</v>
      </c>
      <c r="W11" s="247" t="str">
        <f>+ABR!Y45</f>
        <v>FE</v>
      </c>
      <c r="X11" s="247" t="str">
        <f>+ABR!Z45</f>
        <v>FE</v>
      </c>
      <c r="Y11" s="247" t="str">
        <f>+ABR!AA45</f>
        <v>FE</v>
      </c>
      <c r="Z11" s="247" t="str">
        <f>+ABR!AB45</f>
        <v>FEF</v>
      </c>
      <c r="AA11" s="247" t="str">
        <f>+ABR!AC45</f>
        <v>FES</v>
      </c>
      <c r="AB11" s="247" t="str">
        <f>+ABR!AD45</f>
        <v>DTSDS</v>
      </c>
      <c r="AC11" s="247" t="str">
        <f>+ABR!AE45</f>
        <v>TR</v>
      </c>
      <c r="AD11" s="247" t="str">
        <f>+ABR!AF45</f>
        <v>TR</v>
      </c>
      <c r="AE11" s="247" t="str">
        <f>+ABR!AG45</f>
        <v>DTS5S</v>
      </c>
      <c r="AF11" s="247">
        <f>+ABR!AH45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+ABR!BE45</f>
        <v>5.8333333333333339</v>
      </c>
    </row>
    <row r="13" spans="1:33" ht="21" customHeight="1" x14ac:dyDescent="0.25">
      <c r="A13" s="359" t="s">
        <v>284</v>
      </c>
      <c r="B13" s="275">
        <f>+MAI!D45</f>
        <v>0</v>
      </c>
      <c r="C13" s="275" t="str">
        <f>+MAI!E45</f>
        <v>N</v>
      </c>
      <c r="D13" s="275" t="str">
        <f>+MAI!F45</f>
        <v>N</v>
      </c>
      <c r="E13" s="275" t="str">
        <f>+MAI!G45</f>
        <v>NTS5S</v>
      </c>
      <c r="F13" s="275">
        <f>+MAI!H45</f>
        <v>0</v>
      </c>
      <c r="G13" s="275" t="str">
        <f>+MAI!I45</f>
        <v>D</v>
      </c>
      <c r="H13" s="275" t="str">
        <f>+MAI!J45</f>
        <v>N</v>
      </c>
      <c r="I13" s="275">
        <f>+MAI!K45</f>
        <v>0</v>
      </c>
      <c r="J13" s="275">
        <f>+MAI!L45</f>
        <v>0</v>
      </c>
      <c r="K13" s="275" t="str">
        <f>+MAI!M45</f>
        <v>D</v>
      </c>
      <c r="L13" s="275" t="str">
        <f>+MAI!N45</f>
        <v>N</v>
      </c>
      <c r="M13" s="275" t="str">
        <f>+MAI!O45</f>
        <v>NTS</v>
      </c>
      <c r="N13" s="275">
        <f>+MAI!P45</f>
        <v>0</v>
      </c>
      <c r="O13" s="275" t="str">
        <f>+MAI!Q45</f>
        <v>D</v>
      </c>
      <c r="P13" s="275" t="str">
        <f>+MAI!R45</f>
        <v>N</v>
      </c>
      <c r="Q13" s="275">
        <f>+MAI!S45</f>
        <v>0</v>
      </c>
      <c r="R13" s="275">
        <f>+MAI!T45</f>
        <v>0</v>
      </c>
      <c r="S13" s="275" t="str">
        <f>+MAI!U45</f>
        <v>D</v>
      </c>
      <c r="T13" s="275" t="str">
        <f>+MAI!V45</f>
        <v>N</v>
      </c>
      <c r="U13" s="275">
        <f>+MAI!W45</f>
        <v>0</v>
      </c>
      <c r="V13" s="275">
        <f>+MAI!X45</f>
        <v>0</v>
      </c>
      <c r="W13" s="275" t="str">
        <f>+MAI!Y45</f>
        <v>D</v>
      </c>
      <c r="X13" s="275" t="str">
        <f>+MAI!Z45</f>
        <v>D</v>
      </c>
      <c r="Y13" s="275">
        <f>+MAI!AA45</f>
        <v>0</v>
      </c>
      <c r="Z13" s="275">
        <f>+MAI!AB45</f>
        <v>0</v>
      </c>
      <c r="AA13" s="275" t="str">
        <f>+MAI!AC45</f>
        <v>D</v>
      </c>
      <c r="AB13" s="275" t="str">
        <f>+MAI!AD45</f>
        <v>N</v>
      </c>
      <c r="AC13" s="275">
        <f>+MAI!AE45</f>
        <v>0</v>
      </c>
      <c r="AD13" s="275">
        <f>+MAI!AF45</f>
        <v>0</v>
      </c>
      <c r="AE13" s="275" t="str">
        <f>+MAI!AG45</f>
        <v>N</v>
      </c>
      <c r="AF13" s="275" t="str">
        <f>+MAI!AH45</f>
        <v>N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+MAI!BE45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23.45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36.333333333333336</v>
      </c>
    </row>
    <row r="18" spans="1:33" ht="23.45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0.3333333333333357</v>
      </c>
    </row>
    <row r="19" spans="1:33" s="52" customFormat="1" ht="18" customHeight="1" x14ac:dyDescent="0.1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3</v>
      </c>
      <c r="E19" s="1596"/>
      <c r="I19" s="1595" t="s">
        <v>268</v>
      </c>
      <c r="J19" s="1595"/>
      <c r="K19" s="1595"/>
      <c r="L19" s="1596">
        <f>COUNTIF($B$4:$AF$15,"=FE")</f>
        <v>5</v>
      </c>
      <c r="M19" s="1596"/>
      <c r="Q19" s="1597" t="s">
        <v>58</v>
      </c>
      <c r="R19" s="1598"/>
      <c r="S19" s="1598"/>
      <c r="T19" s="1599"/>
      <c r="U19" s="1600">
        <f>+MAI!CB45</f>
        <v>9</v>
      </c>
      <c r="V19" s="1601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4</v>
      </c>
      <c r="E20" s="1596"/>
      <c r="I20" s="1595" t="s">
        <v>58</v>
      </c>
      <c r="J20" s="1595"/>
      <c r="K20" s="1595"/>
      <c r="L20" s="1596">
        <f>COUNTIF($B$4:$AF$15,"=FOTS")</f>
        <v>1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0.3333333333333357</v>
      </c>
      <c r="V21" s="1621"/>
      <c r="W21" s="1624" t="s">
        <v>273</v>
      </c>
      <c r="X21" s="1625"/>
      <c r="Y21" s="1626">
        <f>IF(U21&gt;0,(IF(U21&lt;(12/24),1/24,(INT(U21/(12/24)))/24)),0)</f>
        <v>4.1666666666666664E-2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8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0.29166666666666902</v>
      </c>
      <c r="Z22" s="1627"/>
      <c r="AA22" s="1610">
        <f>+((Y22*24)*1.375*U23)</f>
        <v>0</v>
      </c>
      <c r="AB22" s="1611"/>
      <c r="AG22" s="243"/>
    </row>
    <row r="23" spans="1:33" s="52" customFormat="1" ht="14.1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ht="44.1" customHeight="1" x14ac:dyDescent="0.25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42.95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7.6" customHeight="1" x14ac:dyDescent="0.25">
      <c r="A27" s="1583">
        <v>2024</v>
      </c>
      <c r="B27" s="1590" t="s">
        <v>263</v>
      </c>
      <c r="C27" s="1591"/>
      <c r="D27" s="1592"/>
      <c r="E27" s="1629" t="s">
        <v>117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28.166666666666668</v>
      </c>
    </row>
    <row r="28" spans="1:33" ht="21.6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1.6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184/24-"12:00"</f>
        <v>7.166666666666667</v>
      </c>
    </row>
    <row r="30" spans="1:33" ht="21.6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21.6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176/24-"24:00"</f>
        <v>6.333333333333333</v>
      </c>
    </row>
    <row r="32" spans="1:33" ht="21.6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21.6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</f>
        <v>7</v>
      </c>
    </row>
    <row r="34" spans="1:33" ht="21.6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21.6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1.6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21.6" customHeight="1" x14ac:dyDescent="0.25">
      <c r="A37" s="1583" t="s">
        <v>310</v>
      </c>
      <c r="B37" s="275" t="str">
        <f>+JAN!D47</f>
        <v>N</v>
      </c>
      <c r="C37" s="275" t="str">
        <f>+JAN!E47</f>
        <v>N</v>
      </c>
      <c r="D37" s="275">
        <f>+JAN!F47</f>
        <v>0</v>
      </c>
      <c r="E37" s="275">
        <f>+JAN!G47</f>
        <v>0</v>
      </c>
      <c r="F37" s="275">
        <f>+JAN!H47</f>
        <v>0</v>
      </c>
      <c r="G37" s="275" t="str">
        <f>+JAN!I47</f>
        <v>D</v>
      </c>
      <c r="H37" s="275" t="str">
        <f>+JAN!J47</f>
        <v>N</v>
      </c>
      <c r="I37" s="275" t="str">
        <f>+JAN!K47</f>
        <v>N</v>
      </c>
      <c r="J37" s="275">
        <f>+JAN!L47</f>
        <v>0</v>
      </c>
      <c r="K37" s="275">
        <f>+JAN!M47</f>
        <v>0</v>
      </c>
      <c r="L37" s="275" t="str">
        <f>+JAN!N47</f>
        <v>N</v>
      </c>
      <c r="M37" s="275">
        <f>+JAN!O47</f>
        <v>0</v>
      </c>
      <c r="N37" s="275" t="str">
        <f>+JAN!P47</f>
        <v>NT</v>
      </c>
      <c r="O37" s="275" t="str">
        <f>+JAN!Q47</f>
        <v>T</v>
      </c>
      <c r="P37" s="275" t="str">
        <f>+JAN!R47</f>
        <v>N</v>
      </c>
      <c r="Q37" s="275">
        <f>+JAN!S47</f>
        <v>0</v>
      </c>
      <c r="R37" s="275">
        <f>+JAN!T47</f>
        <v>0</v>
      </c>
      <c r="S37" s="275" t="str">
        <f>+JAN!U47</f>
        <v>D</v>
      </c>
      <c r="T37" s="275" t="str">
        <f>+JAN!V47</f>
        <v>N</v>
      </c>
      <c r="U37" s="275">
        <f>+JAN!W47</f>
        <v>0</v>
      </c>
      <c r="V37" s="275" t="str">
        <f>+JAN!X47</f>
        <v>NT</v>
      </c>
      <c r="W37" s="275" t="str">
        <f>+JAN!Y47</f>
        <v>T</v>
      </c>
      <c r="X37" s="275" t="str">
        <f>+JAN!Z47</f>
        <v>N</v>
      </c>
      <c r="Y37" s="275">
        <f>+JAN!AA47</f>
        <v>0</v>
      </c>
      <c r="Z37" s="275">
        <f>+JAN!AB47</f>
        <v>0</v>
      </c>
      <c r="AA37" s="275" t="str">
        <f>+JAN!AC47</f>
        <v>NT</v>
      </c>
      <c r="AB37" s="275">
        <f>+JAN!AD47</f>
        <v>0</v>
      </c>
      <c r="AC37" s="275">
        <f>+JAN!AE47</f>
        <v>0</v>
      </c>
      <c r="AD37" s="275" t="str">
        <f>+JAN!AF47</f>
        <v>D</v>
      </c>
      <c r="AE37" s="275" t="str">
        <f>+JAN!AG47</f>
        <v>D</v>
      </c>
      <c r="AF37" s="275" t="str">
        <f>+JAN!AH47</f>
        <v>D</v>
      </c>
      <c r="AG37" s="241"/>
    </row>
    <row r="38" spans="1:33" ht="21.6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21.6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1.6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1.6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1.6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7.45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7.45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45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7.45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7.45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3.5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A24:AG24"/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2:X22"/>
    <mergeCell ref="AA22:AB22"/>
    <mergeCell ref="I23:K23"/>
    <mergeCell ref="L23:M23"/>
    <mergeCell ref="Q23:T23"/>
    <mergeCell ref="U23:V23"/>
    <mergeCell ref="Y23:AB23"/>
    <mergeCell ref="U21:V22"/>
    <mergeCell ref="W21:X21"/>
    <mergeCell ref="Y21:Z21"/>
    <mergeCell ref="AA21:AB21"/>
    <mergeCell ref="Y22:Z22"/>
    <mergeCell ref="A21:C21"/>
    <mergeCell ref="D21:E21"/>
    <mergeCell ref="I21:K21"/>
    <mergeCell ref="L21:M21"/>
    <mergeCell ref="Q21:T22"/>
    <mergeCell ref="A22:C22"/>
    <mergeCell ref="D22:E22"/>
    <mergeCell ref="I22:K22"/>
    <mergeCell ref="L22:M22"/>
    <mergeCell ref="A17:AF18"/>
    <mergeCell ref="A19:C19"/>
    <mergeCell ref="D19:E19"/>
    <mergeCell ref="I19:K19"/>
    <mergeCell ref="L19:M19"/>
    <mergeCell ref="Q19:T19"/>
    <mergeCell ref="U19:V20"/>
    <mergeCell ref="A20:C20"/>
    <mergeCell ref="D20:E20"/>
    <mergeCell ref="I20:K20"/>
    <mergeCell ref="L20:M20"/>
    <mergeCell ref="Q20:T20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783" priority="1" operator="equal">
      <formula>"FOTS"</formula>
    </cfRule>
    <cfRule type="cellIs" dxfId="782" priority="2" operator="equal">
      <formula>"FO"</formula>
    </cfRule>
    <cfRule type="cellIs" dxfId="781" priority="3" operator="equal">
      <formula>"F"</formula>
    </cfRule>
    <cfRule type="cellIs" dxfId="780" priority="4" operator="equal">
      <formula>"NTSDS"</formula>
    </cfRule>
    <cfRule type="cellIs" dxfId="779" priority="5" operator="equal">
      <formula>"DTSDS"</formula>
    </cfRule>
    <cfRule type="cellIs" dxfId="778" priority="6" operator="equal">
      <formula>"NTS5S"</formula>
    </cfRule>
    <cfRule type="cellIs" dxfId="777" priority="7" operator="equal">
      <formula>"DTS5S"</formula>
    </cfRule>
    <cfRule type="cellIs" dxfId="776" priority="8" operator="equal">
      <formula>"NTS"</formula>
    </cfRule>
    <cfRule type="cellIs" dxfId="775" priority="9" operator="equal">
      <formula>"DTS"</formula>
    </cfRule>
    <cfRule type="cellIs" dxfId="774" priority="10" operator="equal">
      <formula>"FEF"</formula>
    </cfRule>
    <cfRule type="cellIs" dxfId="773" priority="11" operator="equal">
      <formula>"FED"</formula>
    </cfRule>
    <cfRule type="cellIs" dxfId="772" priority="12" operator="equal">
      <formula>"FES"</formula>
    </cfRule>
    <cfRule type="cellIs" dxfId="771" priority="13" operator="equal">
      <formula>"FE"</formula>
    </cfRule>
    <cfRule type="cellIs" dxfId="770" priority="14" operator="equal">
      <formula>"DS"</formula>
    </cfRule>
  </conditionalFormatting>
  <conditionalFormatting sqref="B29:AF40">
    <cfRule type="cellIs" dxfId="769" priority="43" operator="equal">
      <formula>"FOTS"</formula>
    </cfRule>
    <cfRule type="cellIs" dxfId="768" priority="44" operator="equal">
      <formula>"FO"</formula>
    </cfRule>
    <cfRule type="cellIs" dxfId="767" priority="45" operator="equal">
      <formula>"F"</formula>
    </cfRule>
    <cfRule type="cellIs" dxfId="766" priority="46" operator="equal">
      <formula>"NTSDS"</formula>
    </cfRule>
    <cfRule type="cellIs" dxfId="765" priority="47" operator="equal">
      <formula>"DTSDS"</formula>
    </cfRule>
    <cfRule type="cellIs" dxfId="764" priority="48" operator="equal">
      <formula>"NTS5S"</formula>
    </cfRule>
    <cfRule type="cellIs" dxfId="763" priority="49" operator="equal">
      <formula>"DTS5S"</formula>
    </cfRule>
    <cfRule type="cellIs" dxfId="762" priority="50" operator="equal">
      <formula>"NTS"</formula>
    </cfRule>
    <cfRule type="cellIs" dxfId="761" priority="51" operator="equal">
      <formula>"DTS"</formula>
    </cfRule>
    <cfRule type="cellIs" dxfId="760" priority="52" operator="equal">
      <formula>"FEF"</formula>
    </cfRule>
    <cfRule type="cellIs" dxfId="759" priority="53" operator="equal">
      <formula>"FED"</formula>
    </cfRule>
    <cfRule type="cellIs" dxfId="758" priority="54" operator="equal">
      <formula>"FES"</formula>
    </cfRule>
    <cfRule type="cellIs" dxfId="757" priority="55" operator="equal">
      <formula>"FE"</formula>
    </cfRule>
    <cfRule type="cellIs" dxfId="756" priority="5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679F3-8309-49CE-9D3B-612691CC141D}">
  <dimension ref="A1:BD49"/>
  <sheetViews>
    <sheetView showZeros="0" topLeftCell="A9" zoomScale="80" zoomScaleNormal="80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1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63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+JAN!D48</f>
        <v>0</v>
      </c>
      <c r="C5" s="256" t="str">
        <f>+JAN!E48</f>
        <v>T</v>
      </c>
      <c r="D5" s="256" t="str">
        <f>+JAN!F48</f>
        <v>NT</v>
      </c>
      <c r="E5" s="256" t="str">
        <f>+JAN!G48</f>
        <v>NT</v>
      </c>
      <c r="F5" s="256">
        <f>+JAN!H48</f>
        <v>0</v>
      </c>
      <c r="G5" s="256" t="str">
        <f>+JAN!I48</f>
        <v>NT</v>
      </c>
      <c r="H5" s="256" t="str">
        <f>+JAN!J48</f>
        <v>N</v>
      </c>
      <c r="I5" s="256">
        <f>+JAN!K48</f>
        <v>0</v>
      </c>
      <c r="J5" s="256">
        <f>+JAN!L48</f>
        <v>0</v>
      </c>
      <c r="K5" s="256" t="str">
        <f>+JAN!M48</f>
        <v>N</v>
      </c>
      <c r="L5" s="256">
        <f>+JAN!N48</f>
        <v>0</v>
      </c>
      <c r="M5" s="256" t="str">
        <f>+JAN!O48</f>
        <v>D</v>
      </c>
      <c r="N5" s="256" t="str">
        <f>+JAN!P48</f>
        <v>N</v>
      </c>
      <c r="O5" s="256">
        <f>+JAN!Q48</f>
        <v>0</v>
      </c>
      <c r="P5" s="256" t="str">
        <f>+JAN!R48</f>
        <v>N</v>
      </c>
      <c r="Q5" s="256">
        <f>+JAN!S48</f>
        <v>0</v>
      </c>
      <c r="R5" s="256">
        <f>+JAN!T48</f>
        <v>0</v>
      </c>
      <c r="S5" s="256" t="str">
        <f>+JAN!U48</f>
        <v>NT</v>
      </c>
      <c r="T5" s="256" t="str">
        <f>+JAN!V48</f>
        <v>N</v>
      </c>
      <c r="U5" s="256">
        <f>+JAN!W48</f>
        <v>0</v>
      </c>
      <c r="V5" s="256" t="str">
        <f>+JAN!X48</f>
        <v>NT</v>
      </c>
      <c r="W5" s="256" t="str">
        <f>+JAN!Y48</f>
        <v>T</v>
      </c>
      <c r="X5" s="256" t="str">
        <f>+JAN!Z48</f>
        <v>N</v>
      </c>
      <c r="Y5" s="256">
        <f>+JAN!AA48</f>
        <v>0</v>
      </c>
      <c r="Z5" s="256">
        <f>+JAN!AB48</f>
        <v>0</v>
      </c>
      <c r="AA5" s="256" t="str">
        <f>+JAN!AC48</f>
        <v>D</v>
      </c>
      <c r="AB5" s="256" t="str">
        <f>+JAN!AD48</f>
        <v>N</v>
      </c>
      <c r="AC5" s="256" t="str">
        <f>+JAN!AE48</f>
        <v>NTS</v>
      </c>
      <c r="AD5" s="256" t="str">
        <f>+JAN!AF48</f>
        <v>NT</v>
      </c>
      <c r="AE5" s="256" t="str">
        <f>+JAN!AG48</f>
        <v>T</v>
      </c>
      <c r="AF5" s="256" t="str">
        <f>+JAN!AH48</f>
        <v>D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+JAN!BE48</f>
        <v>8</v>
      </c>
    </row>
    <row r="7" spans="1:33" ht="21" customHeight="1" x14ac:dyDescent="0.25">
      <c r="A7" s="359" t="s">
        <v>281</v>
      </c>
      <c r="B7" s="256" t="str">
        <f>+FEV!D46</f>
        <v>NTS5S</v>
      </c>
      <c r="C7" s="256">
        <f>+FEV!E46</f>
        <v>0</v>
      </c>
      <c r="D7" s="256" t="str">
        <f>+FEV!F46</f>
        <v>FE</v>
      </c>
      <c r="E7" s="256" t="str">
        <f>+FEV!G46</f>
        <v>FE</v>
      </c>
      <c r="F7" s="256">
        <f>+FEV!H46</f>
        <v>0</v>
      </c>
      <c r="G7" s="256">
        <f>+FEV!I46</f>
        <v>0</v>
      </c>
      <c r="H7" s="256" t="str">
        <f>+FEV!J46</f>
        <v>N</v>
      </c>
      <c r="I7" s="256" t="str">
        <f>+FEV!K46</f>
        <v>N</v>
      </c>
      <c r="J7" s="256">
        <f>+FEV!L46</f>
        <v>0</v>
      </c>
      <c r="K7" s="256" t="str">
        <f>+FEV!M46</f>
        <v>NT</v>
      </c>
      <c r="L7" s="256" t="str">
        <f>+FEV!N46</f>
        <v>T</v>
      </c>
      <c r="M7" s="256" t="str">
        <f>+FEV!O46</f>
        <v>N</v>
      </c>
      <c r="N7" s="256">
        <f>+FEV!P46</f>
        <v>0</v>
      </c>
      <c r="O7" s="256">
        <f>+FEV!Q46</f>
        <v>0</v>
      </c>
      <c r="P7" s="256" t="str">
        <f>+FEV!R46</f>
        <v>D</v>
      </c>
      <c r="Q7" s="256" t="str">
        <f>+FEV!S46</f>
        <v>N</v>
      </c>
      <c r="R7" s="256">
        <f>+FEV!T46</f>
        <v>0</v>
      </c>
      <c r="S7" s="256">
        <f>+FEV!U46</f>
        <v>0</v>
      </c>
      <c r="T7" s="256" t="str">
        <f>+FEV!V46</f>
        <v>D</v>
      </c>
      <c r="U7" s="256" t="str">
        <f>+FEV!W46</f>
        <v>N</v>
      </c>
      <c r="V7" s="256">
        <f>+FEV!X46</f>
        <v>0</v>
      </c>
      <c r="W7" s="256" t="str">
        <f>+FEV!Y46</f>
        <v>NT</v>
      </c>
      <c r="X7" s="256" t="str">
        <f>+FEV!Z46</f>
        <v>T</v>
      </c>
      <c r="Y7" s="256" t="str">
        <f>+FEV!AA46</f>
        <v>N</v>
      </c>
      <c r="Z7" s="256">
        <f>+FEV!AB46</f>
        <v>0</v>
      </c>
      <c r="AA7" s="256">
        <f>+FEV!AC46</f>
        <v>0</v>
      </c>
      <c r="AB7" s="256" t="str">
        <f>+FEV!AD46</f>
        <v>NT</v>
      </c>
      <c r="AC7" s="256" t="str">
        <f>+FEV!AE46</f>
        <v>FE</v>
      </c>
      <c r="AD7" s="256">
        <f>+FEV!AF46</f>
        <v>0</v>
      </c>
      <c r="AE7" s="256">
        <f>+FEV!AG46</f>
        <v>0</v>
      </c>
      <c r="AF7" s="256">
        <f>+FEV!AH46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+FEV!BE46</f>
        <v>6.5</v>
      </c>
    </row>
    <row r="9" spans="1:33" ht="21" customHeight="1" x14ac:dyDescent="0.25">
      <c r="A9" s="359" t="s">
        <v>282</v>
      </c>
      <c r="B9" s="256">
        <f>+MAR!D46</f>
        <v>0</v>
      </c>
      <c r="C9" s="256">
        <f>+MAR!E46</f>
        <v>0</v>
      </c>
      <c r="D9" s="256" t="str">
        <f>+MAR!F46</f>
        <v>FE</v>
      </c>
      <c r="E9" s="256" t="str">
        <f>+MAR!G46</f>
        <v>N</v>
      </c>
      <c r="F9" s="256">
        <f>+MAR!H46</f>
        <v>0</v>
      </c>
      <c r="G9" s="256">
        <f>+MAR!I46</f>
        <v>0</v>
      </c>
      <c r="H9" s="256" t="str">
        <f>+MAR!J46</f>
        <v>N</v>
      </c>
      <c r="I9" s="256" t="str">
        <f>+MAR!K46</f>
        <v>N</v>
      </c>
      <c r="J9" s="256">
        <f>+MAR!L46</f>
        <v>0</v>
      </c>
      <c r="K9" s="256">
        <f>+MAR!M46</f>
        <v>0</v>
      </c>
      <c r="L9" s="256" t="str">
        <f>+MAR!N46</f>
        <v>NT</v>
      </c>
      <c r="M9" s="256" t="str">
        <f>+MAR!O46</f>
        <v>T</v>
      </c>
      <c r="N9" s="256">
        <f>+MAR!P46</f>
        <v>0</v>
      </c>
      <c r="O9" s="256">
        <f>+MAR!Q46</f>
        <v>0</v>
      </c>
      <c r="P9" s="256" t="str">
        <f>+MAR!R46</f>
        <v>D</v>
      </c>
      <c r="Q9" s="256" t="str">
        <f>+MAR!S46</f>
        <v>N</v>
      </c>
      <c r="R9" s="256">
        <f>+MAR!T46</f>
        <v>0</v>
      </c>
      <c r="S9" s="256">
        <f>+MAR!U46</f>
        <v>0</v>
      </c>
      <c r="T9" s="256" t="str">
        <f>+MAR!V46</f>
        <v>D</v>
      </c>
      <c r="U9" s="256" t="str">
        <f>+MAR!W46</f>
        <v>N</v>
      </c>
      <c r="V9" s="256" t="str">
        <f>+MAR!X46</f>
        <v>NT</v>
      </c>
      <c r="W9" s="256" t="str">
        <f>+MAR!Y46</f>
        <v>NT</v>
      </c>
      <c r="X9" s="256" t="str">
        <f>+MAR!Z46</f>
        <v>T</v>
      </c>
      <c r="Y9" s="256" t="str">
        <f>+MAR!AA46</f>
        <v>N</v>
      </c>
      <c r="Z9" s="256" t="str">
        <f>+MAR!AB46</f>
        <v>NTS</v>
      </c>
      <c r="AA9" s="256" t="str">
        <f>+MAR!AC46</f>
        <v>N</v>
      </c>
      <c r="AB9" s="256">
        <f>+MAR!AD46</f>
        <v>0</v>
      </c>
      <c r="AC9" s="256" t="str">
        <f>+MAR!AE46</f>
        <v>FE</v>
      </c>
      <c r="AD9" s="256" t="str">
        <f>+MAR!AF46</f>
        <v>FES</v>
      </c>
      <c r="AE9" s="256" t="str">
        <f>+MAR!AG46</f>
        <v>NTSDS</v>
      </c>
      <c r="AF9" s="256">
        <f>+MAR!AH46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+MAR!BE46</f>
        <v>6.666666666666667</v>
      </c>
    </row>
    <row r="11" spans="1:33" ht="21" customHeight="1" x14ac:dyDescent="0.25">
      <c r="A11" s="359" t="s">
        <v>283</v>
      </c>
      <c r="B11" s="247" t="str">
        <f>+ABR!D46</f>
        <v>N</v>
      </c>
      <c r="C11" s="247">
        <f>+ABR!E46</f>
        <v>0</v>
      </c>
      <c r="D11" s="247">
        <f>+ABR!F46</f>
        <v>0</v>
      </c>
      <c r="E11" s="247" t="str">
        <f>+ABR!G46</f>
        <v>N</v>
      </c>
      <c r="F11" s="247" t="str">
        <f>+ABR!H46</f>
        <v>N</v>
      </c>
      <c r="G11" s="247">
        <f>+ABR!I46</f>
        <v>0</v>
      </c>
      <c r="H11" s="247" t="str">
        <f>+ABR!J46</f>
        <v>NTS5S</v>
      </c>
      <c r="I11" s="247" t="str">
        <f>+ABR!K46</f>
        <v>N</v>
      </c>
      <c r="J11" s="247" t="str">
        <f>+ABR!L46</f>
        <v>N</v>
      </c>
      <c r="K11" s="247">
        <f>+ABR!M46</f>
        <v>0</v>
      </c>
      <c r="L11" s="247">
        <f>+ABR!N46</f>
        <v>0</v>
      </c>
      <c r="M11" s="247" t="str">
        <f>+ABR!O46</f>
        <v>D</v>
      </c>
      <c r="N11" s="247" t="str">
        <f>+ABR!P46</f>
        <v>N</v>
      </c>
      <c r="O11" s="247">
        <f>+ABR!Q46</f>
        <v>0</v>
      </c>
      <c r="P11" s="247">
        <f>+ABR!R46</f>
        <v>0</v>
      </c>
      <c r="Q11" s="247" t="str">
        <f>+ABR!S46</f>
        <v>NT</v>
      </c>
      <c r="R11" s="247" t="str">
        <f>+ABR!T46</f>
        <v>N</v>
      </c>
      <c r="S11" s="247" t="str">
        <f>+ABR!U46</f>
        <v>NTS</v>
      </c>
      <c r="T11" s="247">
        <f>+ABR!V46</f>
        <v>0</v>
      </c>
      <c r="U11" s="247" t="str">
        <f>+ABR!W46</f>
        <v>D</v>
      </c>
      <c r="V11" s="247" t="str">
        <f>+ABR!X46</f>
        <v>N</v>
      </c>
      <c r="W11" s="247" t="str">
        <f>+ABR!Y46</f>
        <v>NTS</v>
      </c>
      <c r="X11" s="247" t="str">
        <f>+ABR!Z46</f>
        <v>NT</v>
      </c>
      <c r="Y11" s="247" t="str">
        <f>+ABR!AA46</f>
        <v>T</v>
      </c>
      <c r="Z11" s="247" t="str">
        <f>+ABR!AB46</f>
        <v>D</v>
      </c>
      <c r="AA11" s="247">
        <f>+ABR!AC46</f>
        <v>0</v>
      </c>
      <c r="AB11" s="247">
        <f>+ABR!AD46</f>
        <v>0</v>
      </c>
      <c r="AC11" s="247" t="str">
        <f>+ABR!AE46</f>
        <v>TR</v>
      </c>
      <c r="AD11" s="247" t="str">
        <f>+ABR!AF46</f>
        <v>TR</v>
      </c>
      <c r="AE11" s="247" t="str">
        <f>+ABR!AG46</f>
        <v>DTS5S</v>
      </c>
      <c r="AF11" s="247">
        <f>+ABR!AH46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+ABR!BE46</f>
        <v>7.166666666666667</v>
      </c>
    </row>
    <row r="13" spans="1:33" ht="21" customHeight="1" x14ac:dyDescent="0.25">
      <c r="A13" s="359" t="s">
        <v>284</v>
      </c>
      <c r="B13" s="275">
        <f>+MAI!D46</f>
        <v>0</v>
      </c>
      <c r="C13" s="275" t="str">
        <f>+MAI!E46</f>
        <v>N</v>
      </c>
      <c r="D13" s="275" t="str">
        <f>+MAI!F46</f>
        <v>N</v>
      </c>
      <c r="E13" s="275">
        <f>+MAI!G46</f>
        <v>0</v>
      </c>
      <c r="F13" s="275" t="str">
        <f>+MAI!H46</f>
        <v>NT</v>
      </c>
      <c r="G13" s="275" t="str">
        <f>+MAI!I46</f>
        <v>T</v>
      </c>
      <c r="H13" s="275" t="str">
        <f>+MAI!J46</f>
        <v>N</v>
      </c>
      <c r="I13" s="275">
        <f>+MAI!K46</f>
        <v>0</v>
      </c>
      <c r="J13" s="275">
        <f>+MAI!L46</f>
        <v>0</v>
      </c>
      <c r="K13" s="275" t="str">
        <f>+MAI!M46</f>
        <v>D</v>
      </c>
      <c r="L13" s="275" t="str">
        <f>+MAI!N46</f>
        <v>N</v>
      </c>
      <c r="M13" s="275">
        <f>+MAI!O46</f>
        <v>0</v>
      </c>
      <c r="N13" s="275" t="str">
        <f>+MAI!P46</f>
        <v>NT</v>
      </c>
      <c r="O13" s="275" t="str">
        <f>+MAI!Q46</f>
        <v>T</v>
      </c>
      <c r="P13" s="275" t="str">
        <f>+MAI!R46</f>
        <v>N</v>
      </c>
      <c r="Q13" s="275" t="str">
        <f>+MAI!S46</f>
        <v>N</v>
      </c>
      <c r="R13" s="275">
        <f>+MAI!T46</f>
        <v>0</v>
      </c>
      <c r="S13" s="275" t="str">
        <f>+MAI!U46</f>
        <v>D</v>
      </c>
      <c r="T13" s="275" t="str">
        <f>+MAI!V46</f>
        <v>N</v>
      </c>
      <c r="U13" s="275">
        <f>+MAI!W46</f>
        <v>0</v>
      </c>
      <c r="V13" s="275">
        <f>+MAI!X46</f>
        <v>0</v>
      </c>
      <c r="W13" s="275" t="str">
        <f>+MAI!Y46</f>
        <v>FE</v>
      </c>
      <c r="X13" s="275" t="str">
        <f>+MAI!Z46</f>
        <v>FE</v>
      </c>
      <c r="Y13" s="275" t="str">
        <f>+MAI!AA46</f>
        <v>D</v>
      </c>
      <c r="Z13" s="275">
        <f>+MAI!AB46</f>
        <v>0</v>
      </c>
      <c r="AA13" s="275" t="str">
        <f>+MAI!AC46</f>
        <v>FE</v>
      </c>
      <c r="AB13" s="275" t="str">
        <f>+MAI!AD46</f>
        <v>FE</v>
      </c>
      <c r="AC13" s="275">
        <f>+MAI!AE46</f>
        <v>0</v>
      </c>
      <c r="AD13" s="275">
        <f>+MAI!AF46</f>
        <v>0</v>
      </c>
      <c r="AE13" s="275" t="str">
        <f>+MAI!AG46</f>
        <v>N</v>
      </c>
      <c r="AF13" s="275" t="str">
        <f>+MAI!AH46</f>
        <v>N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+MAI!BE46</f>
        <v>8.3333333333333339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36.666666666666671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0.6666666666666714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4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9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+MAI!CB46</f>
        <v>19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3</v>
      </c>
      <c r="E20" s="1596"/>
      <c r="I20" s="1595" t="s">
        <v>58</v>
      </c>
      <c r="J20" s="1595"/>
      <c r="K20" s="1595"/>
      <c r="L20" s="1596">
        <f>COUNTIF($B$4:$AF$15,"=FOTS")</f>
        <v>0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0.6666666666666714</v>
      </c>
      <c r="V21" s="1621"/>
      <c r="W21" s="1624" t="s">
        <v>273</v>
      </c>
      <c r="X21" s="1625"/>
      <c r="Y21" s="1626">
        <f>IF(U21&gt;0,(IF(U21&lt;(12/24),1/24,(INT(U21/(12/24)))/24)),0)</f>
        <v>4.1666666666666664E-2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8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0.62500000000000477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31.5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1" customHeight="1" x14ac:dyDescent="0.25">
      <c r="A27" s="1583">
        <v>2024</v>
      </c>
      <c r="B27" s="1590" t="s">
        <v>263</v>
      </c>
      <c r="C27" s="1591"/>
      <c r="D27" s="1592"/>
      <c r="E27" s="1629" t="s">
        <v>63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39.500000000000007</v>
      </c>
    </row>
    <row r="28" spans="1:33" ht="21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1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184/24-"72:00"</f>
        <v>4.666666666666667</v>
      </c>
    </row>
    <row r="30" spans="1:33" ht="21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21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</f>
        <v>7.333333333333333</v>
      </c>
    </row>
    <row r="32" spans="1:33" ht="21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21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168/24-"24:00"</f>
        <v>6</v>
      </c>
    </row>
    <row r="34" spans="1:33" ht="21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21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1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21" customHeight="1" x14ac:dyDescent="0.25">
      <c r="A37" s="1583" t="s">
        <v>310</v>
      </c>
      <c r="B37" s="275">
        <f>+JAN!D48</f>
        <v>0</v>
      </c>
      <c r="C37" s="275" t="str">
        <f>+JAN!E48</f>
        <v>T</v>
      </c>
      <c r="D37" s="275" t="str">
        <f>+JAN!F48</f>
        <v>NT</v>
      </c>
      <c r="E37" s="275" t="str">
        <f>+JAN!G48</f>
        <v>NT</v>
      </c>
      <c r="F37" s="275">
        <f>+JAN!H48</f>
        <v>0</v>
      </c>
      <c r="G37" s="275" t="str">
        <f>+JAN!I48</f>
        <v>NT</v>
      </c>
      <c r="H37" s="275" t="str">
        <f>+JAN!J48</f>
        <v>N</v>
      </c>
      <c r="I37" s="275">
        <f>+JAN!K48</f>
        <v>0</v>
      </c>
      <c r="J37" s="275">
        <f>+JAN!L48</f>
        <v>0</v>
      </c>
      <c r="K37" s="275" t="str">
        <f>+JAN!M48</f>
        <v>N</v>
      </c>
      <c r="L37" s="275">
        <f>+JAN!N48</f>
        <v>0</v>
      </c>
      <c r="M37" s="275" t="str">
        <f>+JAN!O48</f>
        <v>D</v>
      </c>
      <c r="N37" s="275" t="str">
        <f>+JAN!P48</f>
        <v>N</v>
      </c>
      <c r="O37" s="275">
        <f>+JAN!Q48</f>
        <v>0</v>
      </c>
      <c r="P37" s="275" t="str">
        <f>+JAN!R48</f>
        <v>N</v>
      </c>
      <c r="Q37" s="275">
        <f>+JAN!S48</f>
        <v>0</v>
      </c>
      <c r="R37" s="275">
        <f>+JAN!T48</f>
        <v>0</v>
      </c>
      <c r="S37" s="275" t="str">
        <f>+JAN!U48</f>
        <v>NT</v>
      </c>
      <c r="T37" s="275" t="str">
        <f>+JAN!V48</f>
        <v>N</v>
      </c>
      <c r="U37" s="275">
        <f>+JAN!W48</f>
        <v>0</v>
      </c>
      <c r="V37" s="275" t="str">
        <f>+JAN!X48</f>
        <v>NT</v>
      </c>
      <c r="W37" s="275" t="str">
        <f>+JAN!Y48</f>
        <v>T</v>
      </c>
      <c r="X37" s="275" t="str">
        <f>+JAN!Z48</f>
        <v>N</v>
      </c>
      <c r="Y37" s="275">
        <f>+JAN!AA48</f>
        <v>0</v>
      </c>
      <c r="Z37" s="275">
        <f>+JAN!AB48</f>
        <v>0</v>
      </c>
      <c r="AA37" s="275" t="str">
        <f>+JAN!AC48</f>
        <v>D</v>
      </c>
      <c r="AB37" s="275" t="str">
        <f>+JAN!AD48</f>
        <v>N</v>
      </c>
      <c r="AC37" s="275" t="str">
        <f>+JAN!AE48</f>
        <v>NTS</v>
      </c>
      <c r="AD37" s="275" t="str">
        <f>+JAN!AF48</f>
        <v>NT</v>
      </c>
      <c r="AE37" s="275" t="str">
        <f>+JAN!AG48</f>
        <v>T</v>
      </c>
      <c r="AF37" s="275" t="str">
        <f>+JAN!AH48</f>
        <v>D</v>
      </c>
      <c r="AG37" s="241">
        <f>168/24-"12:00"</f>
        <v>6.5</v>
      </c>
    </row>
    <row r="38" spans="1:33" ht="21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>
        <f>JAN!BE48</f>
        <v>8</v>
      </c>
    </row>
    <row r="39" spans="1:33" ht="21" customHeight="1" x14ac:dyDescent="0.25">
      <c r="A39" s="1583" t="s">
        <v>311</v>
      </c>
      <c r="B39" s="247" t="e">
        <f>+#REF!</f>
        <v>#REF!</v>
      </c>
      <c r="C39" s="247" t="e">
        <f>+#REF!</f>
        <v>#REF!</v>
      </c>
      <c r="D39" s="247" t="e">
        <f>+#REF!</f>
        <v>#REF!</v>
      </c>
      <c r="E39" s="247" t="e">
        <f>+#REF!</f>
        <v>#REF!</v>
      </c>
      <c r="F39" s="247" t="e">
        <f>+#REF!</f>
        <v>#REF!</v>
      </c>
      <c r="G39" s="247" t="e">
        <f>+#REF!</f>
        <v>#REF!</v>
      </c>
      <c r="H39" s="247" t="e">
        <f>+#REF!</f>
        <v>#REF!</v>
      </c>
      <c r="I39" s="247" t="e">
        <f>+#REF!</f>
        <v>#REF!</v>
      </c>
      <c r="J39" s="247" t="e">
        <f>+#REF!</f>
        <v>#REF!</v>
      </c>
      <c r="K39" s="247" t="e">
        <f>+#REF!</f>
        <v>#REF!</v>
      </c>
      <c r="L39" s="247" t="e">
        <f>+#REF!</f>
        <v>#REF!</v>
      </c>
      <c r="M39" s="247" t="e">
        <f>+#REF!</f>
        <v>#REF!</v>
      </c>
      <c r="N39" s="247" t="e">
        <f>+#REF!</f>
        <v>#REF!</v>
      </c>
      <c r="O39" s="247" t="e">
        <f>+#REF!</f>
        <v>#REF!</v>
      </c>
      <c r="P39" s="247" t="e">
        <f>+#REF!</f>
        <v>#REF!</v>
      </c>
      <c r="Q39" s="247" t="e">
        <f>+#REF!</f>
        <v>#REF!</v>
      </c>
      <c r="R39" s="247" t="e">
        <f>+#REF!</f>
        <v>#REF!</v>
      </c>
      <c r="S39" s="247" t="e">
        <f>+#REF!</f>
        <v>#REF!</v>
      </c>
      <c r="T39" s="247" t="e">
        <f>+#REF!</f>
        <v>#REF!</v>
      </c>
      <c r="U39" s="247" t="e">
        <f>+#REF!</f>
        <v>#REF!</v>
      </c>
      <c r="V39" s="247" t="e">
        <f>+#REF!</f>
        <v>#REF!</v>
      </c>
      <c r="W39" s="247" t="e">
        <f>+#REF!</f>
        <v>#REF!</v>
      </c>
      <c r="X39" s="247" t="e">
        <f>+#REF!</f>
        <v>#REF!</v>
      </c>
      <c r="Y39" s="247" t="e">
        <f>+#REF!</f>
        <v>#REF!</v>
      </c>
      <c r="Z39" s="247" t="e">
        <f>+#REF!</f>
        <v>#REF!</v>
      </c>
      <c r="AA39" s="247" t="e">
        <f>+#REF!</f>
        <v>#REF!</v>
      </c>
      <c r="AB39" s="247" t="e">
        <f>+#REF!</f>
        <v>#REF!</v>
      </c>
      <c r="AC39" s="247" t="e">
        <f>+#REF!</f>
        <v>#REF!</v>
      </c>
      <c r="AD39" s="247" t="e">
        <f>+#REF!</f>
        <v>#REF!</v>
      </c>
      <c r="AE39" s="247" t="e">
        <f>+#REF!</f>
        <v>#REF!</v>
      </c>
      <c r="AF39" s="247" t="e">
        <f>+#REF!</f>
        <v>#REF!</v>
      </c>
      <c r="AG39" s="241">
        <f>176/24</f>
        <v>7.333333333333333</v>
      </c>
    </row>
    <row r="40" spans="1:33" ht="21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 t="e">
        <f>#REF!</f>
        <v>#REF!</v>
      </c>
    </row>
    <row r="41" spans="1:33" ht="24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4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8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1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8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8" customHeight="1" x14ac:dyDescent="0.25">
      <c r="A47" s="1612" t="s">
        <v>274</v>
      </c>
      <c r="B47" s="1613"/>
      <c r="C47" s="1614"/>
      <c r="D47" s="1639">
        <f>+D44+D45+D46</f>
        <v>1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8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8.6" customHeight="1" x14ac:dyDescent="0.25">
      <c r="A49" s="1641" t="s">
        <v>317</v>
      </c>
      <c r="B49" s="1641"/>
      <c r="C49" s="1641"/>
      <c r="D49" s="1641"/>
      <c r="E49" s="1641"/>
      <c r="F49" s="1641"/>
      <c r="G49" s="1641"/>
      <c r="H49" s="1641"/>
      <c r="I49" s="1641"/>
      <c r="J49" s="1641"/>
      <c r="K49" s="1641"/>
      <c r="L49" s="1641"/>
      <c r="M49" s="1641"/>
      <c r="N49" s="1641"/>
      <c r="O49" s="1641"/>
      <c r="P49" s="1641"/>
      <c r="Q49" s="1641"/>
      <c r="R49" s="1641"/>
      <c r="S49" s="1641"/>
      <c r="T49" s="1641"/>
      <c r="U49" s="1641"/>
      <c r="V49" s="1641"/>
      <c r="W49" s="1641"/>
      <c r="X49" s="1641"/>
      <c r="Y49" s="1641"/>
      <c r="Z49" s="1641"/>
      <c r="AA49" s="1641"/>
      <c r="AB49" s="1641"/>
      <c r="AC49" s="1641"/>
      <c r="AD49" s="1641"/>
      <c r="AE49" s="1641"/>
      <c r="AF49" s="1641"/>
      <c r="AG49" s="1641"/>
      <c r="AH49" s="1641"/>
      <c r="AI49" s="1641"/>
      <c r="AJ49" s="1641"/>
      <c r="AK49" s="1641"/>
      <c r="AL49" s="1641"/>
      <c r="AM49" s="1641"/>
      <c r="AN49" s="1641"/>
      <c r="AO49" s="1641"/>
      <c r="AP49" s="1641"/>
      <c r="AQ49" s="1641"/>
      <c r="AR49" s="1641"/>
      <c r="AS49" s="1641"/>
      <c r="AT49" s="1641"/>
      <c r="AU49" s="1641"/>
      <c r="AV49" s="1641"/>
      <c r="AW49" s="1641"/>
      <c r="AX49" s="1641"/>
      <c r="AY49" s="1641"/>
      <c r="AZ49" s="1641"/>
      <c r="BA49" s="1641"/>
      <c r="BB49" s="1641"/>
      <c r="BC49" s="1641"/>
      <c r="BD49" s="1641"/>
    </row>
  </sheetData>
  <mergeCells count="90">
    <mergeCell ref="AA21:AB21"/>
    <mergeCell ref="Q23:T23"/>
    <mergeCell ref="U23:V23"/>
    <mergeCell ref="Y23:AB23"/>
    <mergeCell ref="A24:AG24"/>
    <mergeCell ref="AA22:AB22"/>
    <mergeCell ref="A22:C22"/>
    <mergeCell ref="D22:E22"/>
    <mergeCell ref="I22:K22"/>
    <mergeCell ref="L22:M22"/>
    <mergeCell ref="I23:K23"/>
    <mergeCell ref="L23:M23"/>
    <mergeCell ref="A21:C21"/>
    <mergeCell ref="D21:E21"/>
    <mergeCell ref="I21:K21"/>
    <mergeCell ref="L21:M21"/>
    <mergeCell ref="U19:V20"/>
    <mergeCell ref="Q21:T22"/>
    <mergeCell ref="U21:V22"/>
    <mergeCell ref="W21:X21"/>
    <mergeCell ref="Y21:Z21"/>
    <mergeCell ref="W22:X22"/>
    <mergeCell ref="Y22:Z22"/>
    <mergeCell ref="A19:C19"/>
    <mergeCell ref="D19:E19"/>
    <mergeCell ref="I19:K19"/>
    <mergeCell ref="L19:M19"/>
    <mergeCell ref="Q19:T1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5:A36"/>
    <mergeCell ref="A37:A38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W27:Y27"/>
    <mergeCell ref="Z27:AF27"/>
    <mergeCell ref="A29:A30"/>
    <mergeCell ref="A31:A32"/>
    <mergeCell ref="A33:A34"/>
    <mergeCell ref="A27:A28"/>
    <mergeCell ref="B27:D27"/>
    <mergeCell ref="E27:K27"/>
    <mergeCell ref="L27:N27"/>
    <mergeCell ref="O27:V27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AA26:AF26"/>
  </mergeCells>
  <conditionalFormatting sqref="B5:AF16">
    <cfRule type="cellIs" dxfId="755" priority="1" operator="equal">
      <formula>"FOTS"</formula>
    </cfRule>
    <cfRule type="cellIs" dxfId="754" priority="2" operator="equal">
      <formula>"FO"</formula>
    </cfRule>
    <cfRule type="cellIs" dxfId="753" priority="3" operator="equal">
      <formula>"F"</formula>
    </cfRule>
    <cfRule type="cellIs" dxfId="752" priority="4" operator="equal">
      <formula>"NTSDS"</formula>
    </cfRule>
    <cfRule type="cellIs" dxfId="751" priority="5" operator="equal">
      <formula>"DTSDS"</formula>
    </cfRule>
    <cfRule type="cellIs" dxfId="750" priority="6" operator="equal">
      <formula>"NTS5S"</formula>
    </cfRule>
    <cfRule type="cellIs" dxfId="749" priority="7" operator="equal">
      <formula>"DTS5S"</formula>
    </cfRule>
    <cfRule type="cellIs" dxfId="748" priority="8" operator="equal">
      <formula>"NTS"</formula>
    </cfRule>
    <cfRule type="cellIs" dxfId="747" priority="9" operator="equal">
      <formula>"DTS"</formula>
    </cfRule>
    <cfRule type="cellIs" dxfId="746" priority="10" operator="equal">
      <formula>"FEF"</formula>
    </cfRule>
    <cfRule type="cellIs" dxfId="745" priority="11" operator="equal">
      <formula>"FED"</formula>
    </cfRule>
    <cfRule type="cellIs" dxfId="744" priority="12" operator="equal">
      <formula>"FES"</formula>
    </cfRule>
    <cfRule type="cellIs" dxfId="743" priority="13" operator="equal">
      <formula>"FE"</formula>
    </cfRule>
    <cfRule type="cellIs" dxfId="742" priority="14" operator="equal">
      <formula>"DS"</formula>
    </cfRule>
  </conditionalFormatting>
  <conditionalFormatting sqref="B29:AF40">
    <cfRule type="cellIs" dxfId="741" priority="29" operator="equal">
      <formula>"FOTS"</formula>
    </cfRule>
    <cfRule type="cellIs" dxfId="740" priority="30" operator="equal">
      <formula>"FO"</formula>
    </cfRule>
    <cfRule type="cellIs" dxfId="739" priority="31" operator="equal">
      <formula>"F"</formula>
    </cfRule>
    <cfRule type="cellIs" dxfId="738" priority="32" operator="equal">
      <formula>"NTSDS"</formula>
    </cfRule>
    <cfRule type="cellIs" dxfId="737" priority="33" operator="equal">
      <formula>"DTSDS"</formula>
    </cfRule>
    <cfRule type="cellIs" dxfId="736" priority="34" operator="equal">
      <formula>"NTS5S"</formula>
    </cfRule>
    <cfRule type="cellIs" dxfId="735" priority="35" operator="equal">
      <formula>"DTS5S"</formula>
    </cfRule>
    <cfRule type="cellIs" dxfId="734" priority="36" operator="equal">
      <formula>"NTS"</formula>
    </cfRule>
    <cfRule type="cellIs" dxfId="733" priority="37" operator="equal">
      <formula>"DTS"</formula>
    </cfRule>
    <cfRule type="cellIs" dxfId="732" priority="38" operator="equal">
      <formula>"FEF"</formula>
    </cfRule>
    <cfRule type="cellIs" dxfId="731" priority="39" operator="equal">
      <formula>"FED"</formula>
    </cfRule>
    <cfRule type="cellIs" dxfId="730" priority="40" operator="equal">
      <formula>"FES"</formula>
    </cfRule>
    <cfRule type="cellIs" dxfId="729" priority="41" operator="equal">
      <formula>"FE"</formula>
    </cfRule>
    <cfRule type="cellIs" dxfId="72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5298-FD18-49DB-BF08-C14E857390BF}">
  <dimension ref="A1:BD49"/>
  <sheetViews>
    <sheetView showZeros="0" zoomScale="90" zoomScaleNormal="90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1.28515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94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+JAN!D49</f>
        <v>D</v>
      </c>
      <c r="C5" s="256" t="str">
        <f>+JAN!E49</f>
        <v>D</v>
      </c>
      <c r="D5" s="256">
        <f>+JAN!F49</f>
        <v>0</v>
      </c>
      <c r="E5" s="256">
        <f>+JAN!G49</f>
        <v>0</v>
      </c>
      <c r="F5" s="256">
        <f>+JAN!H49</f>
        <v>0</v>
      </c>
      <c r="G5" s="256" t="str">
        <f>+JAN!I49</f>
        <v>D</v>
      </c>
      <c r="H5" s="256" t="str">
        <f>+JAN!J49</f>
        <v>D</v>
      </c>
      <c r="I5" s="256">
        <f>+JAN!K49</f>
        <v>0</v>
      </c>
      <c r="J5" s="256">
        <f>+JAN!L49</f>
        <v>0</v>
      </c>
      <c r="K5" s="256" t="str">
        <f>+JAN!M49</f>
        <v>D</v>
      </c>
      <c r="L5" s="256" t="str">
        <f>+JAN!N49</f>
        <v>D</v>
      </c>
      <c r="M5" s="256">
        <f>+JAN!O49</f>
        <v>0</v>
      </c>
      <c r="N5" s="256">
        <f>+JAN!P49</f>
        <v>0</v>
      </c>
      <c r="O5" s="256" t="str">
        <f>+JAN!Q49</f>
        <v>D</v>
      </c>
      <c r="P5" s="256" t="str">
        <f>+JAN!R49</f>
        <v>D</v>
      </c>
      <c r="Q5" s="256">
        <f>+JAN!S49</f>
        <v>0</v>
      </c>
      <c r="R5" s="256">
        <f>+JAN!T49</f>
        <v>0</v>
      </c>
      <c r="S5" s="256" t="str">
        <f>+JAN!U49</f>
        <v>D</v>
      </c>
      <c r="T5" s="256">
        <f>+JAN!V49</f>
        <v>0</v>
      </c>
      <c r="U5" s="256" t="str">
        <f>+JAN!W49</f>
        <v>D</v>
      </c>
      <c r="V5" s="256">
        <f>+JAN!X49</f>
        <v>0</v>
      </c>
      <c r="W5" s="256" t="str">
        <f>+JAN!Y49</f>
        <v>D</v>
      </c>
      <c r="X5" s="256" t="str">
        <f>+JAN!Z49</f>
        <v>D</v>
      </c>
      <c r="Y5" s="256">
        <f>+JAN!AA49</f>
        <v>0</v>
      </c>
      <c r="Z5" s="256">
        <f>+JAN!AB49</f>
        <v>0</v>
      </c>
      <c r="AA5" s="256" t="str">
        <f>+JAN!AC49</f>
        <v>D</v>
      </c>
      <c r="AB5" s="256" t="str">
        <f>+JAN!AD49</f>
        <v>D</v>
      </c>
      <c r="AC5" s="256">
        <f>+JAN!AE49</f>
        <v>0</v>
      </c>
      <c r="AD5" s="256">
        <f>+JAN!AF49</f>
        <v>0</v>
      </c>
      <c r="AE5" s="256" t="str">
        <f>+JAN!AG49</f>
        <v>D</v>
      </c>
      <c r="AF5" s="256" t="str">
        <f>+JAN!AH49</f>
        <v>D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+JAN!BE49</f>
        <v>8</v>
      </c>
    </row>
    <row r="7" spans="1:33" ht="21" customHeight="1" x14ac:dyDescent="0.25">
      <c r="A7" s="359" t="s">
        <v>281</v>
      </c>
      <c r="B7" s="256">
        <f>+FEV!D47</f>
        <v>0</v>
      </c>
      <c r="C7" s="256">
        <f>+FEV!E47</f>
        <v>0</v>
      </c>
      <c r="D7" s="256" t="str">
        <f>+FEV!F47</f>
        <v>D</v>
      </c>
      <c r="E7" s="256" t="str">
        <f>+FEV!G47</f>
        <v>D</v>
      </c>
      <c r="F7" s="256">
        <f>+FEV!H47</f>
        <v>0</v>
      </c>
      <c r="G7" s="256">
        <f>+FEV!I47</f>
        <v>0</v>
      </c>
      <c r="H7" s="256" t="str">
        <f>+FEV!J47</f>
        <v>FE</v>
      </c>
      <c r="I7" s="256" t="str">
        <f>+FEV!K47</f>
        <v>FE</v>
      </c>
      <c r="J7" s="256" t="str">
        <f>+FEV!L47</f>
        <v>FE</v>
      </c>
      <c r="K7" s="256" t="str">
        <f>+FEV!M47</f>
        <v>FE</v>
      </c>
      <c r="L7" s="256" t="str">
        <f>+FEV!N47</f>
        <v>FE</v>
      </c>
      <c r="M7" s="256" t="str">
        <f>+FEV!O47</f>
        <v>FE</v>
      </c>
      <c r="N7" s="256">
        <f>+FEV!P47</f>
        <v>0</v>
      </c>
      <c r="O7" s="256" t="str">
        <f>+FEV!Q47</f>
        <v>D</v>
      </c>
      <c r="P7" s="256">
        <f>+FEV!R47</f>
        <v>0</v>
      </c>
      <c r="Q7" s="256" t="str">
        <f>+FEV!S47</f>
        <v>D</v>
      </c>
      <c r="R7" s="256">
        <f>+FEV!T47</f>
        <v>0</v>
      </c>
      <c r="S7" s="256">
        <f>+FEV!U47</f>
        <v>0</v>
      </c>
      <c r="T7" s="256" t="str">
        <f>+FEV!V47</f>
        <v>D</v>
      </c>
      <c r="U7" s="256" t="str">
        <f>+FEV!W47</f>
        <v>D</v>
      </c>
      <c r="V7" s="256">
        <f>+FEV!X47</f>
        <v>0</v>
      </c>
      <c r="W7" s="256">
        <f>+FEV!Y47</f>
        <v>0</v>
      </c>
      <c r="X7" s="256" t="str">
        <f>+FEV!Z47</f>
        <v>D</v>
      </c>
      <c r="Y7" s="256" t="str">
        <f>+FEV!AA47</f>
        <v>D</v>
      </c>
      <c r="Z7" s="256">
        <f>+FEV!AB47</f>
        <v>0</v>
      </c>
      <c r="AA7" s="256">
        <f>+FEV!AC47</f>
        <v>0</v>
      </c>
      <c r="AB7" s="256" t="str">
        <f>+FEV!AD47</f>
        <v>D</v>
      </c>
      <c r="AC7" s="256" t="str">
        <f>+FEV!AE47</f>
        <v>F</v>
      </c>
      <c r="AD7" s="256">
        <f>+FEV!AF47</f>
        <v>0</v>
      </c>
      <c r="AE7" s="256">
        <f>+FEV!AG47</f>
        <v>0</v>
      </c>
      <c r="AF7" s="256">
        <f>+FEV!AH47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+FEV!BE47</f>
        <v>6.5</v>
      </c>
    </row>
    <row r="9" spans="1:33" ht="21" customHeight="1" x14ac:dyDescent="0.25">
      <c r="A9" s="359" t="s">
        <v>282</v>
      </c>
      <c r="B9" s="256">
        <f>+MAR!D47</f>
        <v>0</v>
      </c>
      <c r="C9" s="256">
        <f>+MAR!E47</f>
        <v>0</v>
      </c>
      <c r="D9" s="256" t="str">
        <f>+MAR!F47</f>
        <v>D</v>
      </c>
      <c r="E9" s="256" t="str">
        <f>+MAR!G47</f>
        <v>D</v>
      </c>
      <c r="F9" s="256">
        <f>+MAR!H47</f>
        <v>0</v>
      </c>
      <c r="G9" s="256">
        <f>+MAR!I47</f>
        <v>0</v>
      </c>
      <c r="H9" s="256" t="str">
        <f>+MAR!J47</f>
        <v>T</v>
      </c>
      <c r="I9" s="256">
        <f>+MAR!K47</f>
        <v>0</v>
      </c>
      <c r="J9" s="256">
        <f>+MAR!L47</f>
        <v>0</v>
      </c>
      <c r="K9" s="256">
        <f>+MAR!M47</f>
        <v>0</v>
      </c>
      <c r="L9" s="256" t="str">
        <f>+MAR!N47</f>
        <v>D</v>
      </c>
      <c r="M9" s="256" t="str">
        <f>+MAR!O47</f>
        <v>D</v>
      </c>
      <c r="N9" s="256" t="str">
        <f>+MAR!P47</f>
        <v>DT</v>
      </c>
      <c r="O9" s="256">
        <f>+MAR!Q47</f>
        <v>0</v>
      </c>
      <c r="P9" s="256" t="str">
        <f>+MAR!R47</f>
        <v>D</v>
      </c>
      <c r="Q9" s="256" t="str">
        <f>+MAR!S47</f>
        <v>D</v>
      </c>
      <c r="R9" s="256">
        <f>+MAR!T47</f>
        <v>0</v>
      </c>
      <c r="S9" s="256">
        <f>+MAR!U47</f>
        <v>0</v>
      </c>
      <c r="T9" s="256" t="str">
        <f>+MAR!V47</f>
        <v>D</v>
      </c>
      <c r="U9" s="256" t="str">
        <f>+MAR!W47</f>
        <v>T</v>
      </c>
      <c r="V9" s="256" t="str">
        <f>+MAR!X47</f>
        <v>DT</v>
      </c>
      <c r="W9" s="256">
        <f>+MAR!Y47</f>
        <v>0</v>
      </c>
      <c r="X9" s="256" t="str">
        <f>+MAR!Z47</f>
        <v>D</v>
      </c>
      <c r="Y9" s="256" t="str">
        <f>+MAR!AA47</f>
        <v>B</v>
      </c>
      <c r="Z9" s="256" t="str">
        <f>+MAR!AB47</f>
        <v>B</v>
      </c>
      <c r="AA9" s="256" t="str">
        <f>+MAR!AC47</f>
        <v>B</v>
      </c>
      <c r="AB9" s="256" t="str">
        <f>+MAR!AD47</f>
        <v>B</v>
      </c>
      <c r="AC9" s="256" t="str">
        <f>+MAR!AE47</f>
        <v>B</v>
      </c>
      <c r="AD9" s="256">
        <f>+MAR!AF47</f>
        <v>0</v>
      </c>
      <c r="AE9" s="256">
        <f>+MAR!AG47</f>
        <v>0</v>
      </c>
      <c r="AF9" s="256" t="str">
        <f>+MAR!AH47</f>
        <v>B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+MAR!BE47</f>
        <v>7</v>
      </c>
    </row>
    <row r="11" spans="1:33" ht="21" customHeight="1" x14ac:dyDescent="0.25">
      <c r="A11" s="359" t="s">
        <v>283</v>
      </c>
      <c r="B11" s="247" t="str">
        <f>+ABR!D47</f>
        <v>B</v>
      </c>
      <c r="C11" s="247" t="str">
        <f>+ABR!E47</f>
        <v>B</v>
      </c>
      <c r="D11" s="247" t="str">
        <f>+ABR!F47</f>
        <v>B</v>
      </c>
      <c r="E11" s="247" t="str">
        <f>+ABR!G47</f>
        <v>B</v>
      </c>
      <c r="F11" s="247">
        <f>+ABR!H47</f>
        <v>0</v>
      </c>
      <c r="G11" s="247">
        <f>+ABR!I47</f>
        <v>0</v>
      </c>
      <c r="H11" s="247" t="str">
        <f>+ABR!J47</f>
        <v>B</v>
      </c>
      <c r="I11" s="247" t="str">
        <f>+ABR!K47</f>
        <v>B</v>
      </c>
      <c r="J11" s="247" t="str">
        <f>+ABR!L47</f>
        <v>B</v>
      </c>
      <c r="K11" s="247" t="str">
        <f>+ABR!M47</f>
        <v>B</v>
      </c>
      <c r="L11" s="247" t="str">
        <f>+ABR!N47</f>
        <v>B</v>
      </c>
      <c r="M11" s="247">
        <f>+ABR!O47</f>
        <v>0</v>
      </c>
      <c r="N11" s="247">
        <f>+ABR!P47</f>
        <v>0</v>
      </c>
      <c r="O11" s="247" t="str">
        <f>+ABR!Q47</f>
        <v>B</v>
      </c>
      <c r="P11" s="247" t="str">
        <f>+ABR!R47</f>
        <v>B</v>
      </c>
      <c r="Q11" s="247" t="str">
        <f>+ABR!S47</f>
        <v>B</v>
      </c>
      <c r="R11" s="247" t="str">
        <f>+ABR!T47</f>
        <v>B</v>
      </c>
      <c r="S11" s="247" t="str">
        <f>+ABR!U47</f>
        <v>B</v>
      </c>
      <c r="T11" s="247">
        <f>+ABR!V47</f>
        <v>0</v>
      </c>
      <c r="U11" s="247">
        <f>+ABR!W47</f>
        <v>0</v>
      </c>
      <c r="V11" s="247" t="str">
        <f>+ABR!X47</f>
        <v>B</v>
      </c>
      <c r="W11" s="247" t="str">
        <f>+ABR!Y47</f>
        <v>B</v>
      </c>
      <c r="X11" s="247" t="str">
        <f>+ABR!Z47</f>
        <v>B</v>
      </c>
      <c r="Y11" s="247" t="str">
        <f>+ABR!AA47</f>
        <v>B</v>
      </c>
      <c r="Z11" s="247" t="str">
        <f>+ABR!AB47</f>
        <v>B</v>
      </c>
      <c r="AA11" s="247">
        <f>+ABR!AC47</f>
        <v>0</v>
      </c>
      <c r="AB11" s="247">
        <f>+ABR!AD47</f>
        <v>0</v>
      </c>
      <c r="AC11" s="247" t="str">
        <f>+ABR!AE47</f>
        <v>B</v>
      </c>
      <c r="AD11" s="247" t="str">
        <f>+ABR!AF47</f>
        <v>B</v>
      </c>
      <c r="AE11" s="247" t="str">
        <f>+ABR!AG47</f>
        <v>B</v>
      </c>
      <c r="AF11" s="247">
        <f>+ABR!AH47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+ABR!BE47</f>
        <v>7.333333333333333</v>
      </c>
    </row>
    <row r="13" spans="1:33" ht="21" customHeight="1" x14ac:dyDescent="0.25">
      <c r="A13" s="359" t="s">
        <v>284</v>
      </c>
      <c r="B13" s="275" t="str">
        <f>+MAI!D47</f>
        <v>B</v>
      </c>
      <c r="C13" s="275" t="str">
        <f>+MAI!E47</f>
        <v>B</v>
      </c>
      <c r="D13" s="275">
        <f>+MAI!F47</f>
        <v>0</v>
      </c>
      <c r="E13" s="275">
        <f>+MAI!G47</f>
        <v>0</v>
      </c>
      <c r="F13" s="275" t="str">
        <f>+MAI!H47</f>
        <v>B</v>
      </c>
      <c r="G13" s="275" t="str">
        <f>+MAI!I47</f>
        <v>B</v>
      </c>
      <c r="H13" s="275" t="str">
        <f>+MAI!J47</f>
        <v>B</v>
      </c>
      <c r="I13" s="275" t="str">
        <f>+MAI!K47</f>
        <v>B</v>
      </c>
      <c r="J13" s="275" t="str">
        <f>+MAI!L47</f>
        <v>B</v>
      </c>
      <c r="K13" s="275">
        <f>+MAI!M47</f>
        <v>0</v>
      </c>
      <c r="L13" s="275">
        <f>+MAI!N47</f>
        <v>0</v>
      </c>
      <c r="M13" s="275" t="str">
        <f>+MAI!O47</f>
        <v>B</v>
      </c>
      <c r="N13" s="275" t="str">
        <f>+MAI!P47</f>
        <v>B</v>
      </c>
      <c r="O13" s="275" t="str">
        <f>+MAI!Q47</f>
        <v>B</v>
      </c>
      <c r="P13" s="275" t="str">
        <f>+MAI!R47</f>
        <v>B</v>
      </c>
      <c r="Q13" s="275" t="str">
        <f>+MAI!S47</f>
        <v>B</v>
      </c>
      <c r="R13" s="275">
        <f>+MAI!T47</f>
        <v>0</v>
      </c>
      <c r="S13" s="275">
        <f>+MAI!U47</f>
        <v>0</v>
      </c>
      <c r="T13" s="275" t="str">
        <f>+MAI!V47</f>
        <v>B</v>
      </c>
      <c r="U13" s="275" t="str">
        <f>+MAI!W47</f>
        <v>B</v>
      </c>
      <c r="V13" s="275" t="str">
        <f>+MAI!X47</f>
        <v>B</v>
      </c>
      <c r="W13" s="275" t="str">
        <f>+MAI!Y47</f>
        <v>B</v>
      </c>
      <c r="X13" s="275" t="str">
        <f>+MAI!Z47</f>
        <v>B</v>
      </c>
      <c r="Y13" s="275">
        <f>+MAI!AA47</f>
        <v>0</v>
      </c>
      <c r="Z13" s="275">
        <f>+MAI!AB47</f>
        <v>0</v>
      </c>
      <c r="AA13" s="275" t="str">
        <f>+MAI!AC47</f>
        <v>B</v>
      </c>
      <c r="AB13" s="275" t="str">
        <f>+MAI!AD47</f>
        <v>B</v>
      </c>
      <c r="AC13" s="275" t="str">
        <f>+MAI!AE47</f>
        <v>B</v>
      </c>
      <c r="AD13" s="275" t="str">
        <f>+MAI!AF47</f>
        <v>B</v>
      </c>
      <c r="AE13" s="275" t="str">
        <f>+MAI!AG47</f>
        <v>B</v>
      </c>
      <c r="AF13" s="275">
        <f>+MAI!AH47</f>
        <v>0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+MAI!BE47</f>
        <v>7.333333333333333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36.166666666666664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0.1666666666666643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0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6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+MAI!CB47</f>
        <v>1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0</v>
      </c>
      <c r="E20" s="1596"/>
      <c r="I20" s="1595" t="s">
        <v>58</v>
      </c>
      <c r="J20" s="1595"/>
      <c r="K20" s="1595"/>
      <c r="L20" s="1596">
        <f>COUNTIF($B$4:$AF$15,"=FOTS")</f>
        <v>0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0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0.1666666666666643</v>
      </c>
      <c r="V21" s="1621"/>
      <c r="W21" s="1624" t="s">
        <v>273</v>
      </c>
      <c r="X21" s="1625"/>
      <c r="Y21" s="1626">
        <f>IF(U21&gt;0,(IF(U21&lt;(12/24),1/24,(INT(U21/(12/24)))/24)),0)</f>
        <v>4.1666666666666664E-2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0</v>
      </c>
      <c r="E22" s="1607"/>
      <c r="I22" s="1595" t="s">
        <v>275</v>
      </c>
      <c r="J22" s="1595"/>
      <c r="K22" s="1595"/>
      <c r="L22" s="1596">
        <f>COUNTIF($B$4:$AF$15,"=B")</f>
        <v>50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0.12499999999999764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30.95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7.95" customHeight="1" x14ac:dyDescent="0.25">
      <c r="A27" s="1583">
        <v>2024</v>
      </c>
      <c r="B27" s="1590" t="s">
        <v>263</v>
      </c>
      <c r="C27" s="1591"/>
      <c r="D27" s="1592"/>
      <c r="E27" s="1629" t="s">
        <v>94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29.666666666666668</v>
      </c>
    </row>
    <row r="28" spans="1:33" ht="20.45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20.45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</f>
        <v>7.666666666666667</v>
      </c>
    </row>
    <row r="30" spans="1:33" ht="20.45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20.45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</f>
        <v>7.333333333333333</v>
      </c>
    </row>
    <row r="32" spans="1:33" ht="20.45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20.45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</f>
        <v>7</v>
      </c>
    </row>
    <row r="34" spans="1:33" ht="20.45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20.45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20.45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20.45" customHeight="1" x14ac:dyDescent="0.25">
      <c r="A37" s="1583" t="s">
        <v>310</v>
      </c>
      <c r="B37" s="275" t="str">
        <f>+JAN!D49</f>
        <v>D</v>
      </c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/>
    </row>
    <row r="38" spans="1:33" ht="20.45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20.45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0.45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0.4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0.4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21.6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21.6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1.6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21.6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21.6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3.5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Y22:Z22"/>
    <mergeCell ref="AA22:AB22"/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727" priority="1" operator="equal">
      <formula>"FOTS"</formula>
    </cfRule>
    <cfRule type="cellIs" dxfId="726" priority="2" operator="equal">
      <formula>"FO"</formula>
    </cfRule>
    <cfRule type="cellIs" dxfId="725" priority="3" operator="equal">
      <formula>"F"</formula>
    </cfRule>
    <cfRule type="cellIs" dxfId="724" priority="4" operator="equal">
      <formula>"NTSDS"</formula>
    </cfRule>
    <cfRule type="cellIs" dxfId="723" priority="5" operator="equal">
      <formula>"DTSDS"</formula>
    </cfRule>
    <cfRule type="cellIs" dxfId="722" priority="6" operator="equal">
      <formula>"NTS5S"</formula>
    </cfRule>
    <cfRule type="cellIs" dxfId="721" priority="7" operator="equal">
      <formula>"DTS5S"</formula>
    </cfRule>
    <cfRule type="cellIs" dxfId="720" priority="8" operator="equal">
      <formula>"NTS"</formula>
    </cfRule>
    <cfRule type="cellIs" dxfId="719" priority="9" operator="equal">
      <formula>"DTS"</formula>
    </cfRule>
    <cfRule type="cellIs" dxfId="718" priority="10" operator="equal">
      <formula>"FEF"</formula>
    </cfRule>
    <cfRule type="cellIs" dxfId="717" priority="11" operator="equal">
      <formula>"FED"</formula>
    </cfRule>
    <cfRule type="cellIs" dxfId="716" priority="12" operator="equal">
      <formula>"FES"</formula>
    </cfRule>
    <cfRule type="cellIs" dxfId="715" priority="13" operator="equal">
      <formula>"FE"</formula>
    </cfRule>
    <cfRule type="cellIs" dxfId="714" priority="14" operator="equal">
      <formula>"DS"</formula>
    </cfRule>
  </conditionalFormatting>
  <conditionalFormatting sqref="B29:AF40">
    <cfRule type="cellIs" dxfId="713" priority="29" operator="equal">
      <formula>"FOTS"</formula>
    </cfRule>
    <cfRule type="cellIs" dxfId="712" priority="30" operator="equal">
      <formula>"FO"</formula>
    </cfRule>
    <cfRule type="cellIs" dxfId="711" priority="31" operator="equal">
      <formula>"F"</formula>
    </cfRule>
    <cfRule type="cellIs" dxfId="710" priority="32" operator="equal">
      <formula>"NTSDS"</formula>
    </cfRule>
    <cfRule type="cellIs" dxfId="709" priority="33" operator="equal">
      <formula>"DTSDS"</formula>
    </cfRule>
    <cfRule type="cellIs" dxfId="708" priority="34" operator="equal">
      <formula>"NTS5S"</formula>
    </cfRule>
    <cfRule type="cellIs" dxfId="707" priority="35" operator="equal">
      <formula>"DTS5S"</formula>
    </cfRule>
    <cfRule type="cellIs" dxfId="706" priority="36" operator="equal">
      <formula>"NTS"</formula>
    </cfRule>
    <cfRule type="cellIs" dxfId="705" priority="37" operator="equal">
      <formula>"DTS"</formula>
    </cfRule>
    <cfRule type="cellIs" dxfId="704" priority="38" operator="equal">
      <formula>"FEF"</formula>
    </cfRule>
    <cfRule type="cellIs" dxfId="703" priority="39" operator="equal">
      <formula>"FED"</formula>
    </cfRule>
    <cfRule type="cellIs" dxfId="702" priority="40" operator="equal">
      <formula>"FES"</formula>
    </cfRule>
    <cfRule type="cellIs" dxfId="701" priority="41" operator="equal">
      <formula>"FE"</formula>
    </cfRule>
    <cfRule type="cellIs" dxfId="70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25AD-4D62-4E1C-85EA-960881FB0569}">
  <dimension ref="A1:BD50"/>
  <sheetViews>
    <sheetView showZeros="0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7" width="8.7109375" hidden="1" customWidth="1"/>
    <col min="38" max="38" width="8.42578125" hidden="1" customWidth="1"/>
    <col min="39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119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+JAN!D50</f>
        <v>D</v>
      </c>
      <c r="C5" s="256" t="str">
        <f>+JAN!E50</f>
        <v>D</v>
      </c>
      <c r="D5" s="256" t="str">
        <f>+JAN!F50</f>
        <v>NT</v>
      </c>
      <c r="E5" s="256">
        <f>+JAN!G50</f>
        <v>0</v>
      </c>
      <c r="F5" s="256">
        <f>+JAN!H50</f>
        <v>0</v>
      </c>
      <c r="G5" s="256" t="str">
        <f>+JAN!I50</f>
        <v>D</v>
      </c>
      <c r="H5" s="256" t="str">
        <f>+JAN!J50</f>
        <v>N</v>
      </c>
      <c r="I5" s="256">
        <f>+JAN!K50</f>
        <v>0</v>
      </c>
      <c r="J5" s="256" t="str">
        <f>+JAN!L50</f>
        <v>DT</v>
      </c>
      <c r="K5" s="256" t="str">
        <f>+JAN!M50</f>
        <v>N</v>
      </c>
      <c r="L5" s="256" t="str">
        <f>+JAN!N50</f>
        <v>T</v>
      </c>
      <c r="M5" s="256">
        <f>+JAN!O50</f>
        <v>0</v>
      </c>
      <c r="N5" s="256">
        <f>+JAN!P50</f>
        <v>0</v>
      </c>
      <c r="O5" s="256" t="str">
        <f>+JAN!Q50</f>
        <v>D</v>
      </c>
      <c r="P5" s="256" t="str">
        <f>+JAN!R50</f>
        <v>N</v>
      </c>
      <c r="Q5" s="256">
        <f>+JAN!S50</f>
        <v>0</v>
      </c>
      <c r="R5" s="256" t="str">
        <f>+JAN!T50</f>
        <v>DT</v>
      </c>
      <c r="S5" s="256" t="str">
        <f>+JAN!U50</f>
        <v>D</v>
      </c>
      <c r="T5" s="256" t="str">
        <f>+JAN!V50</f>
        <v>N</v>
      </c>
      <c r="U5" s="256">
        <f>+JAN!W50</f>
        <v>0</v>
      </c>
      <c r="V5" s="256">
        <f>+JAN!X50</f>
        <v>0</v>
      </c>
      <c r="W5" s="256" t="str">
        <f>+JAN!Y50</f>
        <v>D</v>
      </c>
      <c r="X5" s="256" t="str">
        <f>+JAN!Z50</f>
        <v>N</v>
      </c>
      <c r="Y5" s="256" t="str">
        <f>+JAN!AA50</f>
        <v>NTS</v>
      </c>
      <c r="Z5" s="256">
        <f>+JAN!AB50</f>
        <v>0</v>
      </c>
      <c r="AA5" s="256" t="str">
        <f>+JAN!AC50</f>
        <v>D</v>
      </c>
      <c r="AB5" s="256" t="str">
        <f>+JAN!AD50</f>
        <v>N</v>
      </c>
      <c r="AC5" s="256">
        <f>+JAN!AE50</f>
        <v>0</v>
      </c>
      <c r="AD5" s="256">
        <f>+JAN!AF50</f>
        <v>0</v>
      </c>
      <c r="AE5" s="256" t="str">
        <f>+JAN!AG50</f>
        <v>D</v>
      </c>
      <c r="AF5" s="256" t="str">
        <f>+JAN!AH50</f>
        <v>D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+JAN!BE50</f>
        <v>9</v>
      </c>
    </row>
    <row r="7" spans="1:33" ht="21" customHeight="1" x14ac:dyDescent="0.25">
      <c r="A7" s="359" t="s">
        <v>281</v>
      </c>
      <c r="B7" s="256">
        <f>+FEV!D48</f>
        <v>0</v>
      </c>
      <c r="C7" s="256">
        <f>+FEV!E48</f>
        <v>0</v>
      </c>
      <c r="D7" s="256" t="str">
        <f>+FEV!F48</f>
        <v>D</v>
      </c>
      <c r="E7" s="256" t="str">
        <f>+FEV!G48</f>
        <v>N</v>
      </c>
      <c r="F7" s="256">
        <f>+FEV!H48</f>
        <v>0</v>
      </c>
      <c r="G7" s="256">
        <f>+FEV!I48</f>
        <v>0</v>
      </c>
      <c r="H7" s="256" t="str">
        <f>+FEV!J48</f>
        <v>N</v>
      </c>
      <c r="I7" s="256" t="str">
        <f>+FEV!K48</f>
        <v>N</v>
      </c>
      <c r="J7" s="256">
        <f>+FEV!L48</f>
        <v>0</v>
      </c>
      <c r="K7" s="256">
        <f>+FEV!M48</f>
        <v>0</v>
      </c>
      <c r="L7" s="256" t="str">
        <f>+FEV!N48</f>
        <v>D</v>
      </c>
      <c r="M7" s="256" t="str">
        <f>+FEV!O48</f>
        <v>N</v>
      </c>
      <c r="N7" s="256">
        <f>+FEV!P48</f>
        <v>0</v>
      </c>
      <c r="O7" s="256">
        <f>+FEV!Q48</f>
        <v>0</v>
      </c>
      <c r="P7" s="256" t="str">
        <f>+FEV!R48</f>
        <v>D</v>
      </c>
      <c r="Q7" s="256" t="str">
        <f>+FEV!S48</f>
        <v>N</v>
      </c>
      <c r="R7" s="256">
        <f>+FEV!T48</f>
        <v>0</v>
      </c>
      <c r="S7" s="256">
        <f>+FEV!U48</f>
        <v>0</v>
      </c>
      <c r="T7" s="256" t="str">
        <f>+FEV!V48</f>
        <v>D</v>
      </c>
      <c r="U7" s="256" t="str">
        <f>+FEV!W48</f>
        <v>N</v>
      </c>
      <c r="V7" s="256">
        <f>+FEV!X48</f>
        <v>0</v>
      </c>
      <c r="W7" s="256">
        <f>+FEV!Y48</f>
        <v>0</v>
      </c>
      <c r="X7" s="256" t="str">
        <f>+FEV!Z48</f>
        <v>D</v>
      </c>
      <c r="Y7" s="256" t="str">
        <f>+FEV!AA48</f>
        <v>N</v>
      </c>
      <c r="Z7" s="256">
        <f>+FEV!AB48</f>
        <v>0</v>
      </c>
      <c r="AA7" s="256">
        <f>+FEV!AC48</f>
        <v>0</v>
      </c>
      <c r="AB7" s="256" t="str">
        <f>+FEV!AD48</f>
        <v>D</v>
      </c>
      <c r="AC7" s="256" t="str">
        <f>+FEV!AE48</f>
        <v>D</v>
      </c>
      <c r="AD7" s="256">
        <f>+FEV!AF48</f>
        <v>0</v>
      </c>
      <c r="AE7" s="256">
        <f>+FEV!AG48</f>
        <v>0</v>
      </c>
      <c r="AF7" s="256">
        <f>+FEV!AH48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+FEV!BE48</f>
        <v>7</v>
      </c>
    </row>
    <row r="9" spans="1:33" ht="21" customHeight="1" x14ac:dyDescent="0.25">
      <c r="A9" s="359" t="s">
        <v>282</v>
      </c>
      <c r="B9" s="256">
        <f>+MAR!D48</f>
        <v>0</v>
      </c>
      <c r="C9" s="256">
        <f>+MAR!E48</f>
        <v>0</v>
      </c>
      <c r="D9" s="256" t="str">
        <f>+MAR!F48</f>
        <v>D</v>
      </c>
      <c r="E9" s="256" t="str">
        <f>+MAR!G48</f>
        <v>N</v>
      </c>
      <c r="F9" s="256">
        <f>+MAR!H48</f>
        <v>0</v>
      </c>
      <c r="G9" s="256">
        <f>+MAR!I48</f>
        <v>0</v>
      </c>
      <c r="H9" s="256" t="str">
        <f>+MAR!J48</f>
        <v>FOTS</v>
      </c>
      <c r="I9" s="256" t="str">
        <f>+MAR!K48</f>
        <v>N</v>
      </c>
      <c r="J9" s="256">
        <f>+MAR!L48</f>
        <v>0</v>
      </c>
      <c r="K9" s="256">
        <f>+MAR!M48</f>
        <v>0</v>
      </c>
      <c r="L9" s="256" t="str">
        <f>+MAR!N48</f>
        <v>D</v>
      </c>
      <c r="M9" s="256" t="str">
        <f>+MAR!O48</f>
        <v>N</v>
      </c>
      <c r="N9" s="256">
        <f>+MAR!P48</f>
        <v>0</v>
      </c>
      <c r="O9" s="256">
        <f>+MAR!Q48</f>
        <v>0</v>
      </c>
      <c r="P9" s="256" t="str">
        <f>+MAR!R48</f>
        <v>D</v>
      </c>
      <c r="Q9" s="256" t="str">
        <f>+MAR!S48</f>
        <v>N</v>
      </c>
      <c r="R9" s="256">
        <f>+MAR!T48</f>
        <v>0</v>
      </c>
      <c r="S9" s="256">
        <f>+MAR!U48</f>
        <v>0</v>
      </c>
      <c r="T9" s="256" t="str">
        <f>+MAR!V48</f>
        <v>D</v>
      </c>
      <c r="U9" s="256" t="str">
        <f>+MAR!W48</f>
        <v>N</v>
      </c>
      <c r="V9" s="256">
        <f>+MAR!X48</f>
        <v>0</v>
      </c>
      <c r="W9" s="256">
        <f>+MAR!Y48</f>
        <v>0</v>
      </c>
      <c r="X9" s="256" t="str">
        <f>+MAR!Z48</f>
        <v>D</v>
      </c>
      <c r="Y9" s="256" t="str">
        <f>+MAR!AA48</f>
        <v>N</v>
      </c>
      <c r="Z9" s="256" t="str">
        <f>+MAR!AB48</f>
        <v>NTS</v>
      </c>
      <c r="AA9" s="256">
        <f>+MAR!AC48</f>
        <v>0</v>
      </c>
      <c r="AB9" s="256" t="str">
        <f>+MAR!AD48</f>
        <v>D</v>
      </c>
      <c r="AC9" s="256" t="str">
        <f>+MAR!AE48</f>
        <v>D</v>
      </c>
      <c r="AD9" s="256">
        <f>+MAR!AF48</f>
        <v>0</v>
      </c>
      <c r="AE9" s="256">
        <f>+MAR!AG48</f>
        <v>0</v>
      </c>
      <c r="AF9" s="256" t="str">
        <f>+MAR!AH48</f>
        <v>D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+MAR!BE48</f>
        <v>7</v>
      </c>
    </row>
    <row r="11" spans="1:33" ht="21" customHeight="1" x14ac:dyDescent="0.25">
      <c r="A11" s="359" t="s">
        <v>283</v>
      </c>
      <c r="B11" s="247" t="str">
        <f>+ABR!D48</f>
        <v>N</v>
      </c>
      <c r="C11" s="247">
        <f>+ABR!E48</f>
        <v>0</v>
      </c>
      <c r="D11" s="247">
        <f>+ABR!F48</f>
        <v>0</v>
      </c>
      <c r="E11" s="247" t="str">
        <f>+ABR!G48</f>
        <v>N</v>
      </c>
      <c r="F11" s="247" t="str">
        <f>+ABR!H48</f>
        <v>N</v>
      </c>
      <c r="G11" s="247">
        <f>+ABR!I48</f>
        <v>0</v>
      </c>
      <c r="H11" s="247" t="str">
        <f>+ABR!J48</f>
        <v>DTS5S</v>
      </c>
      <c r="I11" s="247" t="str">
        <f>+ABR!K48</f>
        <v>N</v>
      </c>
      <c r="J11" s="247" t="str">
        <f>+ABR!L48</f>
        <v>N</v>
      </c>
      <c r="K11" s="247">
        <f>+ABR!M48</f>
        <v>0</v>
      </c>
      <c r="L11" s="247">
        <f>+ABR!N48</f>
        <v>0</v>
      </c>
      <c r="M11" s="247" t="str">
        <f>+ABR!O48</f>
        <v>D</v>
      </c>
      <c r="N11" s="247" t="str">
        <f>+ABR!P48</f>
        <v>N</v>
      </c>
      <c r="O11" s="247">
        <f>+ABR!Q48</f>
        <v>0</v>
      </c>
      <c r="P11" s="247" t="str">
        <f>+ABR!R48</f>
        <v>FE</v>
      </c>
      <c r="Q11" s="247" t="str">
        <f>+ABR!S48</f>
        <v>FE</v>
      </c>
      <c r="R11" s="247" t="str">
        <f>+ABR!T48</f>
        <v>FE</v>
      </c>
      <c r="S11" s="247" t="str">
        <f>+ABR!U48</f>
        <v>FES</v>
      </c>
      <c r="T11" s="247" t="str">
        <f>+ABR!V48</f>
        <v>FED</v>
      </c>
      <c r="U11" s="247" t="str">
        <f>+ABR!W48</f>
        <v>FEF</v>
      </c>
      <c r="V11" s="247" t="str">
        <f>+ABR!X48</f>
        <v>FE</v>
      </c>
      <c r="W11" s="247">
        <f>+ABR!Y48</f>
        <v>0</v>
      </c>
      <c r="X11" s="247" t="str">
        <f>+ABR!Z48</f>
        <v>DTS</v>
      </c>
      <c r="Y11" s="247" t="str">
        <f>+ABR!AA48</f>
        <v>D</v>
      </c>
      <c r="Z11" s="247" t="str">
        <f>+ABR!AB48</f>
        <v>D</v>
      </c>
      <c r="AA11" s="247">
        <f>+ABR!AC48</f>
        <v>0</v>
      </c>
      <c r="AB11" s="247">
        <f>+ABR!AD48</f>
        <v>0</v>
      </c>
      <c r="AC11" s="247" t="str">
        <f>+ABR!AE48</f>
        <v>TR</v>
      </c>
      <c r="AD11" s="247" t="str">
        <f>+ABR!AF48</f>
        <v>TR</v>
      </c>
      <c r="AE11" s="247" t="str">
        <f>+ABR!AG48</f>
        <v>DTS5S</v>
      </c>
      <c r="AF11" s="247">
        <f>+ABR!AH48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+ABR!BE48</f>
        <v>6.5</v>
      </c>
    </row>
    <row r="13" spans="1:33" ht="21" customHeight="1" x14ac:dyDescent="0.25">
      <c r="A13" s="359" t="s">
        <v>284</v>
      </c>
      <c r="B13" s="275">
        <f>+MAI!D48</f>
        <v>0</v>
      </c>
      <c r="C13" s="275" t="str">
        <f>+MAI!E48</f>
        <v>N</v>
      </c>
      <c r="D13" s="275" t="str">
        <f>+MAI!F48</f>
        <v>N</v>
      </c>
      <c r="E13" s="275">
        <f>+MAI!G48</f>
        <v>0</v>
      </c>
      <c r="F13" s="275">
        <f>+MAI!H48</f>
        <v>0</v>
      </c>
      <c r="G13" s="275" t="str">
        <f>+MAI!I48</f>
        <v>D</v>
      </c>
      <c r="H13" s="275" t="str">
        <f>+MAI!J48</f>
        <v>N</v>
      </c>
      <c r="I13" s="275">
        <f>+MAI!K48</f>
        <v>0</v>
      </c>
      <c r="J13" s="275">
        <f>+MAI!L48</f>
        <v>0</v>
      </c>
      <c r="K13" s="275" t="str">
        <f>+MAI!M48</f>
        <v>D</v>
      </c>
      <c r="L13" s="275" t="str">
        <f>+MAI!N48</f>
        <v>SE</v>
      </c>
      <c r="M13" s="275">
        <f>+MAI!O48</f>
        <v>0</v>
      </c>
      <c r="N13" s="275">
        <f>+MAI!P48</f>
        <v>0</v>
      </c>
      <c r="O13" s="275" t="str">
        <f>+MAI!Q48</f>
        <v>SE</v>
      </c>
      <c r="P13" s="275" t="str">
        <f>+MAI!R48</f>
        <v>SE</v>
      </c>
      <c r="Q13" s="275">
        <f>+MAI!S48</f>
        <v>0</v>
      </c>
      <c r="R13" s="275">
        <f>+MAI!T48</f>
        <v>0</v>
      </c>
      <c r="S13" s="275" t="str">
        <f>+MAI!U48</f>
        <v>D</v>
      </c>
      <c r="T13" s="275" t="str">
        <f>+MAI!V48</f>
        <v>N</v>
      </c>
      <c r="U13" s="275">
        <f>+MAI!W48</f>
        <v>0</v>
      </c>
      <c r="V13" s="275">
        <f>+MAI!X48</f>
        <v>0</v>
      </c>
      <c r="W13" s="275" t="str">
        <f>+MAI!Y48</f>
        <v>D</v>
      </c>
      <c r="X13" s="275" t="str">
        <f>+MAI!Z48</f>
        <v>D</v>
      </c>
      <c r="Y13" s="275">
        <f>+MAI!AA48</f>
        <v>0</v>
      </c>
      <c r="Z13" s="275">
        <f>+MAI!AB48</f>
        <v>0</v>
      </c>
      <c r="AA13" s="275" t="str">
        <f>+MAI!AC48</f>
        <v>D</v>
      </c>
      <c r="AB13" s="275" t="str">
        <f>+MAI!AD48</f>
        <v>N</v>
      </c>
      <c r="AC13" s="275" t="str">
        <f>+MAI!AE48</f>
        <v>N</v>
      </c>
      <c r="AD13" s="275">
        <f>+MAI!AF48</f>
        <v>0</v>
      </c>
      <c r="AE13" s="275" t="str">
        <f>+MAI!AG48</f>
        <v>N</v>
      </c>
      <c r="AF13" s="275" t="str">
        <f>+MAI!AH48</f>
        <v>N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+MAI!BE48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37.5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1.5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3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4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+MAI!CB48</f>
        <v>14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2</v>
      </c>
      <c r="E20" s="1596"/>
      <c r="I20" s="1595" t="s">
        <v>58</v>
      </c>
      <c r="J20" s="1595"/>
      <c r="K20" s="1595"/>
      <c r="L20" s="1596">
        <f>COUNTIF($B$4:$AF$15,"=FOTS")</f>
        <v>1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0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1.5</v>
      </c>
      <c r="V21" s="1621"/>
      <c r="W21" s="1624" t="s">
        <v>273</v>
      </c>
      <c r="X21" s="1625"/>
      <c r="Y21" s="1626">
        <f>IF(U21&gt;0,(IF(U21&lt;(12/24),1/24,(INT(U21/(12/24)))/24)),0)</f>
        <v>0.125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5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1.375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42.9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7" customHeight="1" x14ac:dyDescent="0.25">
      <c r="A28" s="1583">
        <v>2024</v>
      </c>
      <c r="B28" s="1590" t="s">
        <v>263</v>
      </c>
      <c r="C28" s="1591"/>
      <c r="D28" s="1592"/>
      <c r="E28" s="1629" t="s">
        <v>119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28.166666666666668</v>
      </c>
    </row>
    <row r="29" spans="1:33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9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18.9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18.9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176/24-"36:00"</f>
        <v>5.833333333333333</v>
      </c>
    </row>
    <row r="33" spans="1:33" ht="18.9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18.9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18.9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18.9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18.9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8.9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8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18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8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9.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9.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9.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9.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9.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62.1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699" priority="1" operator="equal">
      <formula>"FOTS"</formula>
    </cfRule>
    <cfRule type="cellIs" dxfId="698" priority="2" operator="equal">
      <formula>"FO"</formula>
    </cfRule>
    <cfRule type="cellIs" dxfId="697" priority="3" operator="equal">
      <formula>"F"</formula>
    </cfRule>
    <cfRule type="cellIs" dxfId="696" priority="4" operator="equal">
      <formula>"NTSDS"</formula>
    </cfRule>
    <cfRule type="cellIs" dxfId="695" priority="5" operator="equal">
      <formula>"DTSDS"</formula>
    </cfRule>
    <cfRule type="cellIs" dxfId="694" priority="6" operator="equal">
      <formula>"NTS5S"</formula>
    </cfRule>
    <cfRule type="cellIs" dxfId="693" priority="7" operator="equal">
      <formula>"DTS5S"</formula>
    </cfRule>
    <cfRule type="cellIs" dxfId="692" priority="8" operator="equal">
      <formula>"NTS"</formula>
    </cfRule>
    <cfRule type="cellIs" dxfId="691" priority="9" operator="equal">
      <formula>"DTS"</formula>
    </cfRule>
    <cfRule type="cellIs" dxfId="690" priority="10" operator="equal">
      <formula>"FEF"</formula>
    </cfRule>
    <cfRule type="cellIs" dxfId="689" priority="11" operator="equal">
      <formula>"FED"</formula>
    </cfRule>
    <cfRule type="cellIs" dxfId="688" priority="12" operator="equal">
      <formula>"FES"</formula>
    </cfRule>
    <cfRule type="cellIs" dxfId="687" priority="13" operator="equal">
      <formula>"FE"</formula>
    </cfRule>
    <cfRule type="cellIs" dxfId="686" priority="14" operator="equal">
      <formula>"DS"</formula>
    </cfRule>
  </conditionalFormatting>
  <conditionalFormatting sqref="B30:AF41">
    <cfRule type="cellIs" dxfId="685" priority="29" operator="equal">
      <formula>"FOTS"</formula>
    </cfRule>
    <cfRule type="cellIs" dxfId="684" priority="30" operator="equal">
      <formula>"FO"</formula>
    </cfRule>
    <cfRule type="cellIs" dxfId="683" priority="31" operator="equal">
      <formula>"F"</formula>
    </cfRule>
    <cfRule type="cellIs" dxfId="682" priority="32" operator="equal">
      <formula>"NTSDS"</formula>
    </cfRule>
    <cfRule type="cellIs" dxfId="681" priority="33" operator="equal">
      <formula>"DTSDS"</formula>
    </cfRule>
    <cfRule type="cellIs" dxfId="680" priority="34" operator="equal">
      <formula>"NTS5S"</formula>
    </cfRule>
    <cfRule type="cellIs" dxfId="679" priority="35" operator="equal">
      <formula>"DTS5S"</formula>
    </cfRule>
    <cfRule type="cellIs" dxfId="678" priority="36" operator="equal">
      <formula>"NTS"</formula>
    </cfRule>
    <cfRule type="cellIs" dxfId="677" priority="37" operator="equal">
      <formula>"DTS"</formula>
    </cfRule>
    <cfRule type="cellIs" dxfId="676" priority="38" operator="equal">
      <formula>"FEF"</formula>
    </cfRule>
    <cfRule type="cellIs" dxfId="675" priority="39" operator="equal">
      <formula>"FED"</formula>
    </cfRule>
    <cfRule type="cellIs" dxfId="674" priority="40" operator="equal">
      <formula>"FES"</formula>
    </cfRule>
    <cfRule type="cellIs" dxfId="673" priority="41" operator="equal">
      <formula>"FE"</formula>
    </cfRule>
    <cfRule type="cellIs" dxfId="67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1CD5-B0D6-459A-BE1C-DD94D3236A99}">
  <dimension ref="A1:BD49"/>
  <sheetViews>
    <sheetView showZeros="0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855468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69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+JAN!D16</f>
        <v>N</v>
      </c>
      <c r="C5" s="256" t="str">
        <f>+JAN!E16</f>
        <v>N</v>
      </c>
      <c r="D5" s="256">
        <f>+JAN!F16</f>
        <v>0</v>
      </c>
      <c r="E5" s="256" t="str">
        <f>+JAN!G16</f>
        <v>FOTS</v>
      </c>
      <c r="F5" s="256" t="str">
        <f>+JAN!H16</f>
        <v>FOTS</v>
      </c>
      <c r="G5" s="256">
        <f>+JAN!I16</f>
        <v>0</v>
      </c>
      <c r="H5" s="256" t="str">
        <f>+JAN!J16</f>
        <v>N</v>
      </c>
      <c r="I5" s="256">
        <f>+JAN!K16</f>
        <v>0</v>
      </c>
      <c r="J5" s="256">
        <f>+JAN!L16</f>
        <v>0</v>
      </c>
      <c r="K5" s="256" t="str">
        <f>+JAN!M16</f>
        <v>N</v>
      </c>
      <c r="L5" s="256" t="str">
        <f>+JAN!N16</f>
        <v>N</v>
      </c>
      <c r="M5" s="256">
        <f>+JAN!O16</f>
        <v>0</v>
      </c>
      <c r="N5" s="256">
        <f>+JAN!P16</f>
        <v>0</v>
      </c>
      <c r="O5" s="256" t="str">
        <f>+JAN!Q16</f>
        <v>D</v>
      </c>
      <c r="P5" s="256" t="str">
        <f>+JAN!R16</f>
        <v>D</v>
      </c>
      <c r="Q5" s="256" t="str">
        <f>+JAN!S16</f>
        <v>DTS5S</v>
      </c>
      <c r="R5" s="256">
        <f>+JAN!T16</f>
        <v>0</v>
      </c>
      <c r="S5" s="256" t="str">
        <f>+JAN!U16</f>
        <v>D</v>
      </c>
      <c r="T5" s="256" t="str">
        <f>+JAN!V16</f>
        <v>N</v>
      </c>
      <c r="U5" s="256">
        <f>+JAN!W16</f>
        <v>0</v>
      </c>
      <c r="V5" s="256">
        <f>+JAN!X16</f>
        <v>0</v>
      </c>
      <c r="W5" s="256" t="str">
        <f>+JAN!Y16</f>
        <v>NT</v>
      </c>
      <c r="X5" s="256" t="str">
        <f>+JAN!Z16</f>
        <v>N</v>
      </c>
      <c r="Y5" s="256">
        <f>+JAN!AA16</f>
        <v>0</v>
      </c>
      <c r="Z5" s="256">
        <f>+JAN!AB16</f>
        <v>0</v>
      </c>
      <c r="AA5" s="256" t="str">
        <f>+JAN!AC16</f>
        <v>D</v>
      </c>
      <c r="AB5" s="256" t="str">
        <f>+JAN!AD16</f>
        <v>N</v>
      </c>
      <c r="AC5" s="256">
        <f>+JAN!AE16</f>
        <v>0</v>
      </c>
      <c r="AD5" s="256">
        <f>+JAN!AF16</f>
        <v>0</v>
      </c>
      <c r="AE5" s="256" t="str">
        <f>+JAN!AG16</f>
        <v>D</v>
      </c>
      <c r="AF5" s="256" t="str">
        <f>+JAN!AH16</f>
        <v>D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+JAN!BE16</f>
        <v>7.5</v>
      </c>
    </row>
    <row r="7" spans="1:33" ht="21" customHeight="1" x14ac:dyDescent="0.25">
      <c r="A7" s="359" t="s">
        <v>281</v>
      </c>
      <c r="B7" s="256">
        <f>+FEV!D49</f>
        <v>0</v>
      </c>
      <c r="C7" s="256">
        <f>+FEV!E49</f>
        <v>0</v>
      </c>
      <c r="D7" s="256" t="str">
        <f>+FEV!F49</f>
        <v>D</v>
      </c>
      <c r="E7" s="256" t="str">
        <f>+FEV!G49</f>
        <v>N</v>
      </c>
      <c r="F7" s="256">
        <f>+FEV!H49</f>
        <v>0</v>
      </c>
      <c r="G7" s="256">
        <f>+FEV!I49</f>
        <v>0</v>
      </c>
      <c r="H7" s="256" t="str">
        <f>+FEV!J49</f>
        <v>N</v>
      </c>
      <c r="I7" s="256" t="str">
        <f>+FEV!K49</f>
        <v>N</v>
      </c>
      <c r="J7" s="256">
        <f>+FEV!L49</f>
        <v>0</v>
      </c>
      <c r="K7" s="256">
        <f>+FEV!M49</f>
        <v>0</v>
      </c>
      <c r="L7" s="256" t="str">
        <f>+FEV!N49</f>
        <v>D</v>
      </c>
      <c r="M7" s="256" t="str">
        <f>+FEV!O49</f>
        <v>N</v>
      </c>
      <c r="N7" s="256">
        <f>+FEV!P49</f>
        <v>0</v>
      </c>
      <c r="O7" s="256">
        <f>+FEV!Q49</f>
        <v>0</v>
      </c>
      <c r="P7" s="256" t="str">
        <f>+FEV!R49</f>
        <v>D</v>
      </c>
      <c r="Q7" s="256" t="str">
        <f>+FEV!S49</f>
        <v>N</v>
      </c>
      <c r="R7" s="256">
        <f>+FEV!T49</f>
        <v>0</v>
      </c>
      <c r="S7" s="256">
        <f>+FEV!U49</f>
        <v>0</v>
      </c>
      <c r="T7" s="256" t="str">
        <f>+FEV!V49</f>
        <v>D</v>
      </c>
      <c r="U7" s="256" t="str">
        <f>+FEV!W49</f>
        <v>N</v>
      </c>
      <c r="V7" s="256">
        <f>+FEV!X49</f>
        <v>0</v>
      </c>
      <c r="W7" s="256">
        <f>+FEV!Y49</f>
        <v>0</v>
      </c>
      <c r="X7" s="256" t="str">
        <f>+FEV!Z49</f>
        <v>D</v>
      </c>
      <c r="Y7" s="256" t="str">
        <f>+FEV!AA49</f>
        <v>N</v>
      </c>
      <c r="Z7" s="256">
        <f>+FEV!AB49</f>
        <v>0</v>
      </c>
      <c r="AA7" s="256">
        <f>+FEV!AC49</f>
        <v>0</v>
      </c>
      <c r="AB7" s="256" t="str">
        <f>+FEV!AD49</f>
        <v>D</v>
      </c>
      <c r="AC7" s="256" t="str">
        <f>+FEV!AE49</f>
        <v>D</v>
      </c>
      <c r="AD7" s="256">
        <f>+FEV!AF49</f>
        <v>0</v>
      </c>
      <c r="AE7" s="256">
        <f>+FEV!AG49</f>
        <v>0</v>
      </c>
      <c r="AF7" s="256">
        <f>+FEV!AH49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+FEV!BE49</f>
        <v>7</v>
      </c>
    </row>
    <row r="9" spans="1:33" ht="21" customHeight="1" x14ac:dyDescent="0.25">
      <c r="A9" s="359" t="s">
        <v>282</v>
      </c>
      <c r="B9" s="256">
        <f>+MAR!D49</f>
        <v>0</v>
      </c>
      <c r="C9" s="256">
        <f>+MAR!E49</f>
        <v>0</v>
      </c>
      <c r="D9" s="256" t="str">
        <f>+MAR!F49</f>
        <v>D</v>
      </c>
      <c r="E9" s="256" t="str">
        <f>+MAR!G49</f>
        <v>DT</v>
      </c>
      <c r="F9" s="256">
        <f>+MAR!H49</f>
        <v>0</v>
      </c>
      <c r="G9" s="256">
        <f>+MAR!I49</f>
        <v>0</v>
      </c>
      <c r="H9" s="256" t="str">
        <f>+MAR!J49</f>
        <v>N</v>
      </c>
      <c r="I9" s="256" t="str">
        <f>+MAR!K49</f>
        <v>N</v>
      </c>
      <c r="J9" s="256">
        <f>+MAR!L49</f>
        <v>0</v>
      </c>
      <c r="K9" s="256">
        <f>+MAR!M49</f>
        <v>0</v>
      </c>
      <c r="L9" s="256" t="str">
        <f>+MAR!N49</f>
        <v>D</v>
      </c>
      <c r="M9" s="256" t="str">
        <f>+MAR!O49</f>
        <v>N</v>
      </c>
      <c r="N9" s="256">
        <f>+MAR!P49</f>
        <v>0</v>
      </c>
      <c r="O9" s="256">
        <f>+MAR!Q49</f>
        <v>0</v>
      </c>
      <c r="P9" s="256" t="str">
        <f>+MAR!R49</f>
        <v>FE</v>
      </c>
      <c r="Q9" s="256" t="str">
        <f>+MAR!S49</f>
        <v>FE</v>
      </c>
      <c r="R9" s="256">
        <f>+MAR!T49</f>
        <v>0</v>
      </c>
      <c r="S9" s="256">
        <f>+MAR!U49</f>
        <v>0</v>
      </c>
      <c r="T9" s="256" t="str">
        <f>+MAR!V49</f>
        <v>D</v>
      </c>
      <c r="U9" s="256" t="str">
        <f>+MAR!W49</f>
        <v>N</v>
      </c>
      <c r="V9" s="256">
        <f>+MAR!X49</f>
        <v>0</v>
      </c>
      <c r="W9" s="256">
        <f>+MAR!Y49</f>
        <v>0</v>
      </c>
      <c r="X9" s="256" t="str">
        <f>+MAR!Z49</f>
        <v>D</v>
      </c>
      <c r="Y9" s="256" t="str">
        <f>+MAR!AA49</f>
        <v>N</v>
      </c>
      <c r="Z9" s="256" t="str">
        <f>+MAR!AB49</f>
        <v>NTS</v>
      </c>
      <c r="AA9" s="256">
        <f>+MAR!AC49</f>
        <v>0</v>
      </c>
      <c r="AB9" s="256" t="str">
        <f>+MAR!AD49</f>
        <v>D</v>
      </c>
      <c r="AC9" s="256" t="str">
        <f>+MAR!AE49</f>
        <v>D</v>
      </c>
      <c r="AD9" s="256">
        <f>+MAR!AF49</f>
        <v>0</v>
      </c>
      <c r="AE9" s="256">
        <f>+MAR!AG49</f>
        <v>0</v>
      </c>
      <c r="AF9" s="256" t="str">
        <f>+MAR!AH49</f>
        <v>D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+MAR!BE49</f>
        <v>7.166666666666667</v>
      </c>
    </row>
    <row r="11" spans="1:33" ht="21" customHeight="1" x14ac:dyDescent="0.25">
      <c r="A11" s="359" t="s">
        <v>283</v>
      </c>
      <c r="B11" s="247" t="str">
        <f>+ABR!D49</f>
        <v>N</v>
      </c>
      <c r="C11" s="247">
        <f>+ABR!E49</f>
        <v>0</v>
      </c>
      <c r="D11" s="247">
        <f>+ABR!F49</f>
        <v>0</v>
      </c>
      <c r="E11" s="247" t="str">
        <f>+ABR!G49</f>
        <v>N</v>
      </c>
      <c r="F11" s="247" t="str">
        <f>+ABR!H49</f>
        <v>N</v>
      </c>
      <c r="G11" s="247">
        <f>+ABR!I49</f>
        <v>0</v>
      </c>
      <c r="H11" s="247" t="str">
        <f>+ABR!J49</f>
        <v>DTS5S</v>
      </c>
      <c r="I11" s="247" t="str">
        <f>+ABR!K49</f>
        <v>FE</v>
      </c>
      <c r="J11" s="247" t="str">
        <f>+ABR!L49</f>
        <v>FE</v>
      </c>
      <c r="K11" s="247" t="str">
        <f>+ABR!M49</f>
        <v>FES</v>
      </c>
      <c r="L11" s="247" t="str">
        <f>+ABR!N49</f>
        <v>FED</v>
      </c>
      <c r="M11" s="247" t="str">
        <f>+ABR!O49</f>
        <v>FE</v>
      </c>
      <c r="N11" s="247" t="str">
        <f>+ABR!P49</f>
        <v>FE</v>
      </c>
      <c r="O11" s="247" t="str">
        <f>+ABR!Q49</f>
        <v>FE</v>
      </c>
      <c r="P11" s="247">
        <f>+ABR!R49</f>
        <v>0</v>
      </c>
      <c r="Q11" s="247" t="str">
        <f>+ABR!S49</f>
        <v>D</v>
      </c>
      <c r="R11" s="247" t="str">
        <f>+ABR!T49</f>
        <v>DT</v>
      </c>
      <c r="S11" s="247">
        <f>+ABR!U49</f>
        <v>0</v>
      </c>
      <c r="T11" s="247">
        <f>+ABR!V49</f>
        <v>0</v>
      </c>
      <c r="U11" s="247" t="str">
        <f>+ABR!W49</f>
        <v>NT</v>
      </c>
      <c r="V11" s="247" t="str">
        <f>+ABR!X49</f>
        <v>N</v>
      </c>
      <c r="W11" s="247" t="str">
        <f>+ABR!Y49</f>
        <v>NTS</v>
      </c>
      <c r="X11" s="247">
        <f>+ABR!Z49</f>
        <v>0</v>
      </c>
      <c r="Y11" s="247" t="str">
        <f>+ABR!AA49</f>
        <v>D</v>
      </c>
      <c r="Z11" s="247" t="str">
        <f>+ABR!AB49</f>
        <v>D</v>
      </c>
      <c r="AA11" s="247">
        <f>+ABR!AC49</f>
        <v>0</v>
      </c>
      <c r="AB11" s="247">
        <f>+ABR!AD49</f>
        <v>0</v>
      </c>
      <c r="AC11" s="247" t="str">
        <f>+ABR!AE49</f>
        <v>TR</v>
      </c>
      <c r="AD11" s="247" t="str">
        <f>+ABR!AF49</f>
        <v>TR</v>
      </c>
      <c r="AE11" s="247" t="str">
        <f>+ABR!AG49</f>
        <v>DTS5S</v>
      </c>
      <c r="AF11" s="247">
        <f>+ABR!AH49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+ABR!BE49</f>
        <v>6.8333333333333339</v>
      </c>
    </row>
    <row r="13" spans="1:33" ht="21" customHeight="1" x14ac:dyDescent="0.25">
      <c r="A13" s="359" t="s">
        <v>284</v>
      </c>
      <c r="B13" s="275">
        <f>+MAI!D49</f>
        <v>0</v>
      </c>
      <c r="C13" s="275" t="str">
        <f>+MAI!E49</f>
        <v>N</v>
      </c>
      <c r="D13" s="275" t="str">
        <f>+MAI!F49</f>
        <v>N</v>
      </c>
      <c r="E13" s="275">
        <f>+MAI!G49</f>
        <v>0</v>
      </c>
      <c r="F13" s="275">
        <f>+MAI!H49</f>
        <v>0</v>
      </c>
      <c r="G13" s="275" t="str">
        <f>+MAI!I49</f>
        <v>NT</v>
      </c>
      <c r="H13" s="275" t="str">
        <f>+MAI!J49</f>
        <v>N</v>
      </c>
      <c r="I13" s="275">
        <f>+MAI!K49</f>
        <v>0</v>
      </c>
      <c r="J13" s="275">
        <f>+MAI!L49</f>
        <v>0</v>
      </c>
      <c r="K13" s="275" t="str">
        <f>+MAI!M49</f>
        <v>D</v>
      </c>
      <c r="L13" s="275" t="str">
        <f>+MAI!N49</f>
        <v>N</v>
      </c>
      <c r="M13" s="275">
        <f>+MAI!O49</f>
        <v>0</v>
      </c>
      <c r="N13" s="275">
        <f>+MAI!P49</f>
        <v>0</v>
      </c>
      <c r="O13" s="275" t="str">
        <f>+MAI!Q49</f>
        <v>D</v>
      </c>
      <c r="P13" s="275" t="str">
        <f>+MAI!R49</f>
        <v>N</v>
      </c>
      <c r="Q13" s="275">
        <f>+MAI!S49</f>
        <v>0</v>
      </c>
      <c r="R13" s="275">
        <f>+MAI!T49</f>
        <v>0</v>
      </c>
      <c r="S13" s="275" t="str">
        <f>+MAI!U49</f>
        <v>D</v>
      </c>
      <c r="T13" s="275" t="str">
        <f>+MAI!V49</f>
        <v>N</v>
      </c>
      <c r="U13" s="275">
        <f>+MAI!W49</f>
        <v>0</v>
      </c>
      <c r="V13" s="275" t="str">
        <f>+MAI!X49</f>
        <v>D</v>
      </c>
      <c r="W13" s="275" t="str">
        <f>+MAI!Y49</f>
        <v>D</v>
      </c>
      <c r="X13" s="275" t="str">
        <f>+MAI!Z49</f>
        <v>D</v>
      </c>
      <c r="Y13" s="275">
        <f>+MAI!AA49</f>
        <v>0</v>
      </c>
      <c r="Z13" s="275">
        <f>+MAI!AB49</f>
        <v>0</v>
      </c>
      <c r="AA13" s="275" t="str">
        <f>+MAI!AC49</f>
        <v>D</v>
      </c>
      <c r="AB13" s="275" t="str">
        <f>+MAI!AD49</f>
        <v>N</v>
      </c>
      <c r="AC13" s="275">
        <f>+MAI!AE49</f>
        <v>0</v>
      </c>
      <c r="AD13" s="275">
        <f>+MAI!AF49</f>
        <v>0</v>
      </c>
      <c r="AE13" s="275" t="str">
        <f>+MAI!AG49</f>
        <v>N</v>
      </c>
      <c r="AF13" s="275" t="str">
        <f>+MAI!AH49</f>
        <v>N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+MAI!BE49</f>
        <v>8.5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37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1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2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7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+MAI!CB49</f>
        <v>3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3</v>
      </c>
      <c r="E20" s="1596"/>
      <c r="I20" s="1595" t="s">
        <v>58</v>
      </c>
      <c r="J20" s="1595"/>
      <c r="K20" s="1595"/>
      <c r="L20" s="1596">
        <f>COUNTIF($B$4:$AF$15,"=FOTS")</f>
        <v>2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0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1</v>
      </c>
      <c r="V21" s="1621"/>
      <c r="W21" s="1624" t="s">
        <v>273</v>
      </c>
      <c r="X21" s="1625"/>
      <c r="Y21" s="1626">
        <f>IF(U21&gt;0,(IF(U21&lt;(12/24),1/24,(INT(U21/(12/24)))/24)),0)</f>
        <v>8.3333333333333329E-2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5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0.91666666666666663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36.6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33" ht="25.5" customHeight="1" x14ac:dyDescent="0.25">
      <c r="A27" s="1583">
        <v>2024</v>
      </c>
      <c r="B27" s="1590" t="s">
        <v>263</v>
      </c>
      <c r="C27" s="1591"/>
      <c r="D27" s="1592"/>
      <c r="E27" s="1629" t="s">
        <v>69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36.166666666666671</v>
      </c>
    </row>
    <row r="28" spans="1:33" ht="18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33" ht="18" customHeight="1" x14ac:dyDescent="0.25">
      <c r="A29" s="1583" t="s">
        <v>306</v>
      </c>
      <c r="B29" s="256" t="e">
        <f>+#REF!</f>
        <v>#REF!</v>
      </c>
      <c r="C29" s="256" t="e">
        <f>+#REF!</f>
        <v>#REF!</v>
      </c>
      <c r="D29" s="256" t="e">
        <f>+#REF!</f>
        <v>#REF!</v>
      </c>
      <c r="E29" s="256" t="e">
        <f>+#REF!</f>
        <v>#REF!</v>
      </c>
      <c r="F29" s="256" t="e">
        <f>+#REF!</f>
        <v>#REF!</v>
      </c>
      <c r="G29" s="256" t="e">
        <f>+#REF!</f>
        <v>#REF!</v>
      </c>
      <c r="H29" s="256" t="e">
        <f>+#REF!</f>
        <v>#REF!</v>
      </c>
      <c r="I29" s="256" t="e">
        <f>+#REF!</f>
        <v>#REF!</v>
      </c>
      <c r="J29" s="256" t="e">
        <f>+#REF!</f>
        <v>#REF!</v>
      </c>
      <c r="K29" s="256" t="e">
        <f>+#REF!</f>
        <v>#REF!</v>
      </c>
      <c r="L29" s="256" t="e">
        <f>+#REF!</f>
        <v>#REF!</v>
      </c>
      <c r="M29" s="256" t="e">
        <f>+#REF!</f>
        <v>#REF!</v>
      </c>
      <c r="N29" s="256" t="e">
        <f>+#REF!</f>
        <v>#REF!</v>
      </c>
      <c r="O29" s="256" t="e">
        <f>+#REF!</f>
        <v>#REF!</v>
      </c>
      <c r="P29" s="256" t="e">
        <f>+#REF!</f>
        <v>#REF!</v>
      </c>
      <c r="Q29" s="256" t="e">
        <f>+#REF!</f>
        <v>#REF!</v>
      </c>
      <c r="R29" s="256" t="e">
        <f>+#REF!</f>
        <v>#REF!</v>
      </c>
      <c r="S29" s="256" t="e">
        <f>+#REF!</f>
        <v>#REF!</v>
      </c>
      <c r="T29" s="256" t="e">
        <f>+#REF!</f>
        <v>#REF!</v>
      </c>
      <c r="U29" s="256" t="e">
        <f>+#REF!</f>
        <v>#REF!</v>
      </c>
      <c r="V29" s="256" t="e">
        <f>+#REF!</f>
        <v>#REF!</v>
      </c>
      <c r="W29" s="256" t="e">
        <f>+#REF!</f>
        <v>#REF!</v>
      </c>
      <c r="X29" s="256" t="e">
        <f>+#REF!</f>
        <v>#REF!</v>
      </c>
      <c r="Y29" s="256" t="e">
        <f>+#REF!</f>
        <v>#REF!</v>
      </c>
      <c r="Z29" s="256" t="e">
        <f>+#REF!</f>
        <v>#REF!</v>
      </c>
      <c r="AA29" s="256" t="e">
        <f>+#REF!</f>
        <v>#REF!</v>
      </c>
      <c r="AB29" s="256" t="e">
        <f>+#REF!</f>
        <v>#REF!</v>
      </c>
      <c r="AC29" s="256" t="e">
        <f>+#REF!</f>
        <v>#REF!</v>
      </c>
      <c r="AD29" s="256" t="e">
        <f>+#REF!</f>
        <v>#REF!</v>
      </c>
      <c r="AE29" s="256" t="e">
        <f>+#REF!</f>
        <v>#REF!</v>
      </c>
      <c r="AF29" s="256" t="e">
        <f>+#REF!</f>
        <v>#REF!</v>
      </c>
      <c r="AG29" s="400">
        <f>184/24</f>
        <v>7.666666666666667</v>
      </c>
    </row>
    <row r="30" spans="1:33" ht="18" customHeight="1" x14ac:dyDescent="0.25">
      <c r="A30" s="1584"/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42" t="e">
        <f>#REF!</f>
        <v>#REF!</v>
      </c>
    </row>
    <row r="31" spans="1:33" ht="18" customHeight="1" x14ac:dyDescent="0.25">
      <c r="A31" s="1583" t="s">
        <v>307</v>
      </c>
      <c r="B31" s="247" t="e">
        <f>+#REF!</f>
        <v>#REF!</v>
      </c>
      <c r="C31" s="247" t="e">
        <f>+#REF!</f>
        <v>#REF!</v>
      </c>
      <c r="D31" s="247" t="e">
        <f>+#REF!</f>
        <v>#REF!</v>
      </c>
      <c r="E31" s="247" t="e">
        <f>+#REF!</f>
        <v>#REF!</v>
      </c>
      <c r="F31" s="247" t="e">
        <f>+#REF!</f>
        <v>#REF!</v>
      </c>
      <c r="G31" s="247" t="e">
        <f>+#REF!</f>
        <v>#REF!</v>
      </c>
      <c r="H31" s="247" t="e">
        <f>+#REF!</f>
        <v>#REF!</v>
      </c>
      <c r="I31" s="247" t="e">
        <f>+#REF!</f>
        <v>#REF!</v>
      </c>
      <c r="J31" s="247" t="e">
        <f>+#REF!</f>
        <v>#REF!</v>
      </c>
      <c r="K31" s="247" t="e">
        <f>+#REF!</f>
        <v>#REF!</v>
      </c>
      <c r="L31" s="247" t="e">
        <f>+#REF!</f>
        <v>#REF!</v>
      </c>
      <c r="M31" s="247" t="e">
        <f>+#REF!</f>
        <v>#REF!</v>
      </c>
      <c r="N31" s="247" t="e">
        <f>+#REF!</f>
        <v>#REF!</v>
      </c>
      <c r="O31" s="247" t="e">
        <f>+#REF!</f>
        <v>#REF!</v>
      </c>
      <c r="P31" s="247" t="e">
        <f>+#REF!</f>
        <v>#REF!</v>
      </c>
      <c r="Q31" s="247" t="e">
        <f>+#REF!</f>
        <v>#REF!</v>
      </c>
      <c r="R31" s="247" t="e">
        <f>+#REF!</f>
        <v>#REF!</v>
      </c>
      <c r="S31" s="247" t="e">
        <f>+#REF!</f>
        <v>#REF!</v>
      </c>
      <c r="T31" s="247" t="e">
        <f>+#REF!</f>
        <v>#REF!</v>
      </c>
      <c r="U31" s="247" t="e">
        <f>+#REF!</f>
        <v>#REF!</v>
      </c>
      <c r="V31" s="247" t="e">
        <f>+#REF!</f>
        <v>#REF!</v>
      </c>
      <c r="W31" s="247" t="e">
        <f>+#REF!</f>
        <v>#REF!</v>
      </c>
      <c r="X31" s="247" t="e">
        <f>+#REF!</f>
        <v>#REF!</v>
      </c>
      <c r="Y31" s="247" t="e">
        <f>+#REF!</f>
        <v>#REF!</v>
      </c>
      <c r="Z31" s="247" t="e">
        <f>+#REF!</f>
        <v>#REF!</v>
      </c>
      <c r="AA31" s="247" t="e">
        <f>+#REF!</f>
        <v>#REF!</v>
      </c>
      <c r="AB31" s="247" t="e">
        <f>+#REF!</f>
        <v>#REF!</v>
      </c>
      <c r="AC31" s="247" t="e">
        <f>+#REF!</f>
        <v>#REF!</v>
      </c>
      <c r="AD31" s="247" t="e">
        <f>+#REF!</f>
        <v>#REF!</v>
      </c>
      <c r="AE31" s="247" t="e">
        <f>+#REF!</f>
        <v>#REF!</v>
      </c>
      <c r="AF31" s="247" t="e">
        <f>+#REF!</f>
        <v>#REF!</v>
      </c>
      <c r="AG31" s="241">
        <f>176/24-"12:00"</f>
        <v>6.833333333333333</v>
      </c>
    </row>
    <row r="32" spans="1:33" ht="18" customHeight="1" x14ac:dyDescent="0.25">
      <c r="A32" s="1584"/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2" t="e">
        <f>#REF!</f>
        <v>#REF!</v>
      </c>
    </row>
    <row r="33" spans="1:33" ht="18" customHeight="1" x14ac:dyDescent="0.25">
      <c r="A33" s="1583" t="s">
        <v>308</v>
      </c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1">
        <f>168/24</f>
        <v>7</v>
      </c>
    </row>
    <row r="34" spans="1:33" ht="18" customHeight="1" x14ac:dyDescent="0.25">
      <c r="A34" s="1584"/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2" t="e">
        <f>#REF!</f>
        <v>#REF!</v>
      </c>
    </row>
    <row r="35" spans="1:33" ht="18" customHeight="1" x14ac:dyDescent="0.25">
      <c r="A35" s="1583" t="s">
        <v>309</v>
      </c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1">
        <f>184/24</f>
        <v>7.666666666666667</v>
      </c>
    </row>
    <row r="36" spans="1:33" ht="18" customHeight="1" x14ac:dyDescent="0.25">
      <c r="A36" s="1584"/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2" t="e">
        <f>#REF!</f>
        <v>#REF!</v>
      </c>
    </row>
    <row r="37" spans="1:33" ht="18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>
        <f>168/24</f>
        <v>7</v>
      </c>
    </row>
    <row r="38" spans="1:33" ht="18" customHeight="1" x14ac:dyDescent="0.25">
      <c r="A38" s="1584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242"/>
    </row>
    <row r="39" spans="1:33" ht="18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18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1.9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1.9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21.6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21.6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1.6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21.6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23.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7.45" customHeight="1" x14ac:dyDescent="0.25">
      <c r="A49" s="1641" t="s">
        <v>317</v>
      </c>
      <c r="B49" s="1641"/>
      <c r="C49" s="1641"/>
      <c r="D49" s="1641"/>
      <c r="E49" s="1641"/>
      <c r="F49" s="1641"/>
      <c r="G49" s="1641"/>
      <c r="H49" s="1641"/>
      <c r="I49" s="1641"/>
      <c r="J49" s="1641"/>
      <c r="K49" s="1641"/>
      <c r="L49" s="1641"/>
      <c r="M49" s="1641"/>
      <c r="N49" s="1641"/>
      <c r="O49" s="1641"/>
      <c r="P49" s="1641"/>
      <c r="Q49" s="1641"/>
      <c r="R49" s="1641"/>
      <c r="S49" s="1641"/>
      <c r="T49" s="1641"/>
      <c r="U49" s="1641"/>
      <c r="V49" s="1641"/>
      <c r="W49" s="1641"/>
      <c r="X49" s="1641"/>
      <c r="Y49" s="1641"/>
      <c r="Z49" s="1641"/>
      <c r="AA49" s="1641"/>
      <c r="AB49" s="1641"/>
      <c r="AC49" s="1641"/>
      <c r="AD49" s="1641"/>
      <c r="AE49" s="1641"/>
      <c r="AF49" s="1641"/>
      <c r="AG49" s="1641"/>
      <c r="AH49" s="1641"/>
      <c r="AI49" s="1641"/>
      <c r="AJ49" s="1641"/>
      <c r="AK49" s="1641"/>
      <c r="AL49" s="1641"/>
      <c r="AM49" s="1641"/>
      <c r="AN49" s="1641"/>
      <c r="AO49" s="1641"/>
      <c r="AP49" s="1641"/>
      <c r="AQ49" s="1641"/>
      <c r="AR49" s="1641"/>
      <c r="AS49" s="1641"/>
      <c r="AT49" s="1641"/>
      <c r="AU49" s="1641"/>
      <c r="AV49" s="1641"/>
      <c r="AW49" s="1641"/>
      <c r="AX49" s="1641"/>
      <c r="AY49" s="1641"/>
      <c r="AZ49" s="1641"/>
      <c r="BA49" s="1641"/>
      <c r="BB49" s="1641"/>
      <c r="BC49" s="1641"/>
      <c r="BD49" s="1641"/>
    </row>
  </sheetData>
  <mergeCells count="90">
    <mergeCell ref="AA21:AB21"/>
    <mergeCell ref="Q23:T23"/>
    <mergeCell ref="U23:V23"/>
    <mergeCell ref="Y23:AB23"/>
    <mergeCell ref="A24:AG24"/>
    <mergeCell ref="AA22:AB22"/>
    <mergeCell ref="A22:C22"/>
    <mergeCell ref="D22:E22"/>
    <mergeCell ref="I22:K22"/>
    <mergeCell ref="L22:M22"/>
    <mergeCell ref="I23:K23"/>
    <mergeCell ref="L23:M23"/>
    <mergeCell ref="A21:C21"/>
    <mergeCell ref="D21:E21"/>
    <mergeCell ref="I21:K21"/>
    <mergeCell ref="L21:M21"/>
    <mergeCell ref="U19:V20"/>
    <mergeCell ref="Q21:T22"/>
    <mergeCell ref="U21:V22"/>
    <mergeCell ref="W21:X21"/>
    <mergeCell ref="Y21:Z21"/>
    <mergeCell ref="W22:X22"/>
    <mergeCell ref="Y22:Z22"/>
    <mergeCell ref="A19:C19"/>
    <mergeCell ref="D19:E19"/>
    <mergeCell ref="I19:K19"/>
    <mergeCell ref="L19:M19"/>
    <mergeCell ref="Q19:T1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5:A36"/>
    <mergeCell ref="A37:A38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W27:Y27"/>
    <mergeCell ref="Z27:AF27"/>
    <mergeCell ref="A29:A30"/>
    <mergeCell ref="A31:A32"/>
    <mergeCell ref="A33:A34"/>
    <mergeCell ref="A27:A28"/>
    <mergeCell ref="B27:D27"/>
    <mergeCell ref="E27:K27"/>
    <mergeCell ref="L27:N27"/>
    <mergeCell ref="O27:V27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AA26:AF26"/>
  </mergeCells>
  <conditionalFormatting sqref="B5:AF16">
    <cfRule type="cellIs" dxfId="671" priority="1" operator="equal">
      <formula>"FOTS"</formula>
    </cfRule>
    <cfRule type="cellIs" dxfId="670" priority="2" operator="equal">
      <formula>"FO"</formula>
    </cfRule>
    <cfRule type="cellIs" dxfId="669" priority="3" operator="equal">
      <formula>"F"</formula>
    </cfRule>
    <cfRule type="cellIs" dxfId="668" priority="4" operator="equal">
      <formula>"NTSDS"</formula>
    </cfRule>
    <cfRule type="cellIs" dxfId="667" priority="5" operator="equal">
      <formula>"DTSDS"</formula>
    </cfRule>
    <cfRule type="cellIs" dxfId="666" priority="6" operator="equal">
      <formula>"NTS5S"</formula>
    </cfRule>
    <cfRule type="cellIs" dxfId="665" priority="7" operator="equal">
      <formula>"DTS5S"</formula>
    </cfRule>
    <cfRule type="cellIs" dxfId="664" priority="8" operator="equal">
      <formula>"NTS"</formula>
    </cfRule>
    <cfRule type="cellIs" dxfId="663" priority="9" operator="equal">
      <formula>"DTS"</formula>
    </cfRule>
    <cfRule type="cellIs" dxfId="662" priority="10" operator="equal">
      <formula>"FEF"</formula>
    </cfRule>
    <cfRule type="cellIs" dxfId="661" priority="11" operator="equal">
      <formula>"FED"</formula>
    </cfRule>
    <cfRule type="cellIs" dxfId="660" priority="12" operator="equal">
      <formula>"FES"</formula>
    </cfRule>
    <cfRule type="cellIs" dxfId="659" priority="13" operator="equal">
      <formula>"FE"</formula>
    </cfRule>
    <cfRule type="cellIs" dxfId="658" priority="14" operator="equal">
      <formula>"DS"</formula>
    </cfRule>
  </conditionalFormatting>
  <conditionalFormatting sqref="B29:AF40">
    <cfRule type="cellIs" dxfId="657" priority="29" operator="equal">
      <formula>"FOTS"</formula>
    </cfRule>
    <cfRule type="cellIs" dxfId="656" priority="30" operator="equal">
      <formula>"FO"</formula>
    </cfRule>
    <cfRule type="cellIs" dxfId="655" priority="31" operator="equal">
      <formula>"F"</formula>
    </cfRule>
    <cfRule type="cellIs" dxfId="654" priority="32" operator="equal">
      <formula>"NTSDS"</formula>
    </cfRule>
    <cfRule type="cellIs" dxfId="653" priority="33" operator="equal">
      <formula>"DTSDS"</formula>
    </cfRule>
    <cfRule type="cellIs" dxfId="652" priority="34" operator="equal">
      <formula>"NTS5S"</formula>
    </cfRule>
    <cfRule type="cellIs" dxfId="651" priority="35" operator="equal">
      <formula>"DTS5S"</formula>
    </cfRule>
    <cfRule type="cellIs" dxfId="650" priority="36" operator="equal">
      <formula>"NTS"</formula>
    </cfRule>
    <cfRule type="cellIs" dxfId="649" priority="37" operator="equal">
      <formula>"DTS"</formula>
    </cfRule>
    <cfRule type="cellIs" dxfId="648" priority="38" operator="equal">
      <formula>"FEF"</formula>
    </cfRule>
    <cfRule type="cellIs" dxfId="647" priority="39" operator="equal">
      <formula>"FED"</formula>
    </cfRule>
    <cfRule type="cellIs" dxfId="646" priority="40" operator="equal">
      <formula>"FES"</formula>
    </cfRule>
    <cfRule type="cellIs" dxfId="645" priority="41" operator="equal">
      <formula>"FE"</formula>
    </cfRule>
    <cfRule type="cellIs" dxfId="64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77B02-4950-441A-BFC8-18AD5CAB615D}">
  <dimension ref="A1:BD50"/>
  <sheetViews>
    <sheetView showZeros="0" topLeftCell="A13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42578125" customWidth="1"/>
    <col min="35" max="38" width="8.7109375" hidden="1" customWidth="1"/>
    <col min="39" max="39" width="0.71093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124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+JAN!D52</f>
        <v>0</v>
      </c>
      <c r="C5" s="256">
        <f>+JAN!E52</f>
        <v>0</v>
      </c>
      <c r="D5" s="256" t="str">
        <f>+JAN!F52</f>
        <v>D</v>
      </c>
      <c r="E5" s="256">
        <f>+JAN!G52</f>
        <v>0</v>
      </c>
      <c r="F5" s="256">
        <f>+JAN!H52</f>
        <v>0</v>
      </c>
      <c r="G5" s="256" t="str">
        <f>+JAN!I52</f>
        <v>D</v>
      </c>
      <c r="H5" s="256" t="str">
        <f>+JAN!J52</f>
        <v>N</v>
      </c>
      <c r="I5" s="256">
        <f>+JAN!K52</f>
        <v>0</v>
      </c>
      <c r="J5" s="256" t="str">
        <f>+JAN!L52</f>
        <v>NT</v>
      </c>
      <c r="K5" s="256" t="str">
        <f>+JAN!M52</f>
        <v>N</v>
      </c>
      <c r="L5" s="256" t="str">
        <f>+JAN!N52</f>
        <v>N</v>
      </c>
      <c r="M5" s="256">
        <f>+JAN!O52</f>
        <v>0</v>
      </c>
      <c r="N5" s="256">
        <f>+JAN!P52</f>
        <v>0</v>
      </c>
      <c r="O5" s="256" t="str">
        <f>+JAN!Q52</f>
        <v>D</v>
      </c>
      <c r="P5" s="256" t="str">
        <f>+JAN!R52</f>
        <v>N</v>
      </c>
      <c r="Q5" s="256">
        <f>+JAN!S52</f>
        <v>0</v>
      </c>
      <c r="R5" s="256">
        <f>+JAN!T52</f>
        <v>0</v>
      </c>
      <c r="S5" s="256" t="str">
        <f>+JAN!U52</f>
        <v>D</v>
      </c>
      <c r="T5" s="256" t="str">
        <f>+JAN!V52</f>
        <v>N</v>
      </c>
      <c r="U5" s="256">
        <f>+JAN!W52</f>
        <v>0</v>
      </c>
      <c r="V5" s="256">
        <f>+JAN!X52</f>
        <v>0</v>
      </c>
      <c r="W5" s="256" t="str">
        <f>+JAN!Y52</f>
        <v>D</v>
      </c>
      <c r="X5" s="256" t="str">
        <f>+JAN!Z52</f>
        <v>T</v>
      </c>
      <c r="Y5" s="256" t="str">
        <f>+JAN!AA52</f>
        <v>NTS</v>
      </c>
      <c r="Z5" s="256">
        <f>+JAN!AB52</f>
        <v>0</v>
      </c>
      <c r="AA5" s="256" t="str">
        <f>+JAN!AC52</f>
        <v>D</v>
      </c>
      <c r="AB5" s="256" t="str">
        <f>+JAN!AD52</f>
        <v>N</v>
      </c>
      <c r="AC5" s="256" t="str">
        <f>+JAN!AE52</f>
        <v>B</v>
      </c>
      <c r="AD5" s="256" t="str">
        <f>+JAN!AF52</f>
        <v>B</v>
      </c>
      <c r="AE5" s="256" t="str">
        <f>+JAN!AG52</f>
        <v>B</v>
      </c>
      <c r="AF5" s="256" t="str">
        <f>+JAN!AH52</f>
        <v>B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+JAN!BE52</f>
        <v>7.833333333333333</v>
      </c>
    </row>
    <row r="7" spans="1:33" ht="21" customHeight="1" x14ac:dyDescent="0.25">
      <c r="A7" s="359" t="s">
        <v>281</v>
      </c>
      <c r="B7" s="256">
        <f>+FEV!D50</f>
        <v>0</v>
      </c>
      <c r="C7" s="256">
        <f>+FEV!E50</f>
        <v>0</v>
      </c>
      <c r="D7" s="256" t="str">
        <f>+FEV!F50</f>
        <v>B</v>
      </c>
      <c r="E7" s="256" t="str">
        <f>+FEV!G50</f>
        <v>B</v>
      </c>
      <c r="F7" s="256" t="str">
        <f>+FEV!H50</f>
        <v>B</v>
      </c>
      <c r="G7" s="256" t="str">
        <f>+FEV!I50</f>
        <v>B</v>
      </c>
      <c r="H7" s="256" t="str">
        <f>+FEV!J50</f>
        <v>B</v>
      </c>
      <c r="I7" s="256">
        <f>+FEV!K50</f>
        <v>0</v>
      </c>
      <c r="J7" s="256">
        <f>+FEV!L50</f>
        <v>0</v>
      </c>
      <c r="K7" s="256" t="str">
        <f>+FEV!M50</f>
        <v>B</v>
      </c>
      <c r="L7" s="256" t="str">
        <f>+FEV!N50</f>
        <v>B</v>
      </c>
      <c r="M7" s="256" t="str">
        <f>+FEV!O50</f>
        <v>B</v>
      </c>
      <c r="N7" s="256" t="str">
        <f>+FEV!P50</f>
        <v>B</v>
      </c>
      <c r="O7" s="256" t="str">
        <f>+FEV!Q50</f>
        <v>B</v>
      </c>
      <c r="P7" s="256">
        <f>+FEV!R50</f>
        <v>0</v>
      </c>
      <c r="Q7" s="256">
        <f>+FEV!S50</f>
        <v>0</v>
      </c>
      <c r="R7" s="256" t="str">
        <f>+FEV!T50</f>
        <v>B</v>
      </c>
      <c r="S7" s="256" t="str">
        <f>+FEV!U50</f>
        <v>B</v>
      </c>
      <c r="T7" s="256" t="str">
        <f>+FEV!V50</f>
        <v>B</v>
      </c>
      <c r="U7" s="256" t="str">
        <f>+FEV!W50</f>
        <v>B</v>
      </c>
      <c r="V7" s="256" t="str">
        <f>+FEV!X50</f>
        <v>B</v>
      </c>
      <c r="W7" s="256">
        <f>+FEV!Y50</f>
        <v>0</v>
      </c>
      <c r="X7" s="256">
        <f>+FEV!Z50</f>
        <v>0</v>
      </c>
      <c r="Y7" s="256" t="str">
        <f>+FEV!AA50</f>
        <v>B</v>
      </c>
      <c r="Z7" s="256" t="str">
        <f>+FEV!AB50</f>
        <v>B</v>
      </c>
      <c r="AA7" s="256" t="str">
        <f>+FEV!AC50</f>
        <v>B</v>
      </c>
      <c r="AB7" s="256" t="str">
        <f>+FEV!AD50</f>
        <v>B</v>
      </c>
      <c r="AC7" s="256" t="str">
        <f>+FEV!AE50</f>
        <v>B</v>
      </c>
      <c r="AD7" s="256">
        <f>+FEV!AF50</f>
        <v>0</v>
      </c>
      <c r="AE7" s="256">
        <f>+FEV!AG50</f>
        <v>0</v>
      </c>
      <c r="AF7" s="256">
        <f>+FEV!AH50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+FEV!BE50</f>
        <v>6.666666666666667</v>
      </c>
    </row>
    <row r="9" spans="1:33" ht="21" customHeight="1" x14ac:dyDescent="0.25">
      <c r="A9" s="359" t="s">
        <v>282</v>
      </c>
      <c r="B9" s="256">
        <f>+MAR!D50</f>
        <v>0</v>
      </c>
      <c r="C9" s="256">
        <f>+MAR!E50</f>
        <v>0</v>
      </c>
      <c r="D9" s="256" t="str">
        <f>+MAR!F50</f>
        <v>B</v>
      </c>
      <c r="E9" s="256" t="str">
        <f>+MAR!G50</f>
        <v>B</v>
      </c>
      <c r="F9" s="256" t="str">
        <f>+MAR!H50</f>
        <v>B</v>
      </c>
      <c r="G9" s="256" t="str">
        <f>+MAR!I50</f>
        <v>B</v>
      </c>
      <c r="H9" s="256" t="str">
        <f>+MAR!J50</f>
        <v>B</v>
      </c>
      <c r="I9" s="256">
        <f>+MAR!K50</f>
        <v>0</v>
      </c>
      <c r="J9" s="256">
        <f>+MAR!L50</f>
        <v>0</v>
      </c>
      <c r="K9" s="256" t="str">
        <f>+MAR!M50</f>
        <v>B</v>
      </c>
      <c r="L9" s="256" t="str">
        <f>+MAR!N50</f>
        <v>B</v>
      </c>
      <c r="M9" s="256" t="str">
        <f>+MAR!O50</f>
        <v>B</v>
      </c>
      <c r="N9" s="256" t="str">
        <f>+MAR!P50</f>
        <v>B</v>
      </c>
      <c r="O9" s="256" t="str">
        <f>+MAR!Q50</f>
        <v>B</v>
      </c>
      <c r="P9" s="256">
        <f>+MAR!R50</f>
        <v>0</v>
      </c>
      <c r="Q9" s="256">
        <f>+MAR!S50</f>
        <v>0</v>
      </c>
      <c r="R9" s="256" t="str">
        <f>+MAR!T50</f>
        <v>B</v>
      </c>
      <c r="S9" s="256" t="str">
        <f>+MAR!U50</f>
        <v>B</v>
      </c>
      <c r="T9" s="256" t="str">
        <f>+MAR!V50</f>
        <v>FOTS</v>
      </c>
      <c r="U9" s="256" t="str">
        <f>+MAR!W50</f>
        <v>FOTS</v>
      </c>
      <c r="V9" s="256">
        <f>+MAR!X50</f>
        <v>0</v>
      </c>
      <c r="W9" s="256">
        <f>+MAR!Y50</f>
        <v>0</v>
      </c>
      <c r="X9" s="256">
        <f>+MAR!Z50</f>
        <v>0</v>
      </c>
      <c r="Y9" s="256" t="str">
        <f>+MAR!AA50</f>
        <v>N</v>
      </c>
      <c r="Z9" s="256" t="str">
        <f>+MAR!AB50</f>
        <v>N</v>
      </c>
      <c r="AA9" s="256">
        <f>+MAR!AC50</f>
        <v>0</v>
      </c>
      <c r="AB9" s="256" t="str">
        <f>+MAR!AD50</f>
        <v>D</v>
      </c>
      <c r="AC9" s="256" t="str">
        <f>+MAR!AE50</f>
        <v>D</v>
      </c>
      <c r="AD9" s="256">
        <f>+MAR!AF50</f>
        <v>0</v>
      </c>
      <c r="AE9" s="256" t="str">
        <f>+MAR!AG50</f>
        <v>B</v>
      </c>
      <c r="AF9" s="256" t="str">
        <f>+MAR!AH50</f>
        <v>B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+MAR!BE50</f>
        <v>6.666666666666667</v>
      </c>
    </row>
    <row r="11" spans="1:33" ht="21" customHeight="1" x14ac:dyDescent="0.25">
      <c r="A11" s="359" t="s">
        <v>283</v>
      </c>
      <c r="B11" s="247" t="str">
        <f>+ABR!D50</f>
        <v>B</v>
      </c>
      <c r="C11" s="247" t="str">
        <f>+ABR!E50</f>
        <v>B</v>
      </c>
      <c r="D11" s="247" t="str">
        <f>+ABR!F50</f>
        <v>B</v>
      </c>
      <c r="E11" s="247" t="str">
        <f>+ABR!G50</f>
        <v>B</v>
      </c>
      <c r="F11" s="247">
        <f>+ABR!H50</f>
        <v>0</v>
      </c>
      <c r="G11" s="247">
        <f>+ABR!I50</f>
        <v>0</v>
      </c>
      <c r="H11" s="247" t="str">
        <f>+ABR!J50</f>
        <v>B</v>
      </c>
      <c r="I11" s="247" t="str">
        <f>+ABR!K50</f>
        <v>B</v>
      </c>
      <c r="J11" s="247" t="str">
        <f>+ABR!L50</f>
        <v>B</v>
      </c>
      <c r="K11" s="247" t="str">
        <f>+ABR!M50</f>
        <v>B</v>
      </c>
      <c r="L11" s="247" t="str">
        <f>+ABR!N50</f>
        <v>B</v>
      </c>
      <c r="M11" s="247">
        <f>+ABR!O50</f>
        <v>0</v>
      </c>
      <c r="N11" s="247">
        <f>+ABR!P50</f>
        <v>0</v>
      </c>
      <c r="O11" s="247" t="str">
        <f>+ABR!Q50</f>
        <v>B</v>
      </c>
      <c r="P11" s="247" t="str">
        <f>+ABR!R50</f>
        <v>B</v>
      </c>
      <c r="Q11" s="247" t="str">
        <f>+ABR!S50</f>
        <v>B</v>
      </c>
      <c r="R11" s="247" t="str">
        <f>+ABR!T50</f>
        <v>B</v>
      </c>
      <c r="S11" s="247" t="str">
        <f>+ABR!U50</f>
        <v>B</v>
      </c>
      <c r="T11" s="247">
        <f>+ABR!V50</f>
        <v>0</v>
      </c>
      <c r="U11" s="247">
        <f>+ABR!W50</f>
        <v>0</v>
      </c>
      <c r="V11" s="247" t="str">
        <f>+ABR!X50</f>
        <v>B</v>
      </c>
      <c r="W11" s="247" t="str">
        <f>+ABR!Y50</f>
        <v>B</v>
      </c>
      <c r="X11" s="247" t="str">
        <f>+ABR!Z50</f>
        <v>B</v>
      </c>
      <c r="Y11" s="247" t="str">
        <f>+ABR!AA50</f>
        <v>B</v>
      </c>
      <c r="Z11" s="247" t="str">
        <f>+ABR!AB50</f>
        <v>B</v>
      </c>
      <c r="AA11" s="247">
        <f>+ABR!AC50</f>
        <v>0</v>
      </c>
      <c r="AB11" s="247">
        <f>+ABR!AD50</f>
        <v>0</v>
      </c>
      <c r="AC11" s="247" t="str">
        <f>+ABR!AE50</f>
        <v>B</v>
      </c>
      <c r="AD11" s="247" t="str">
        <f>+ABR!AF50</f>
        <v>B</v>
      </c>
      <c r="AE11" s="247" t="str">
        <f>+ABR!AG50</f>
        <v>B</v>
      </c>
      <c r="AF11" s="247">
        <f>+ABR!AH50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+ABR!BE50</f>
        <v>7.333333333333333</v>
      </c>
    </row>
    <row r="13" spans="1:33" ht="21" customHeight="1" x14ac:dyDescent="0.25">
      <c r="A13" s="359" t="s">
        <v>284</v>
      </c>
      <c r="B13" s="275" t="str">
        <f>+MAI!D50</f>
        <v>B</v>
      </c>
      <c r="C13" s="275" t="str">
        <f>+MAI!E50</f>
        <v>B</v>
      </c>
      <c r="D13" s="275">
        <f>+MAI!F50</f>
        <v>0</v>
      </c>
      <c r="E13" s="275">
        <f>+MAI!G50</f>
        <v>0</v>
      </c>
      <c r="F13" s="275" t="str">
        <f>+MAI!H50</f>
        <v>B</v>
      </c>
      <c r="G13" s="275" t="str">
        <f>+MAI!I50</f>
        <v>B</v>
      </c>
      <c r="H13" s="275" t="str">
        <f>+MAI!J50</f>
        <v>B</v>
      </c>
      <c r="I13" s="275" t="str">
        <f>+MAI!K50</f>
        <v>B</v>
      </c>
      <c r="J13" s="275" t="str">
        <f>+MAI!L50</f>
        <v>B</v>
      </c>
      <c r="K13" s="275">
        <f>+MAI!M50</f>
        <v>0</v>
      </c>
      <c r="L13" s="275">
        <f>+MAI!N50</f>
        <v>0</v>
      </c>
      <c r="M13" s="275" t="str">
        <f>+MAI!O50</f>
        <v>B</v>
      </c>
      <c r="N13" s="275" t="str">
        <f>+MAI!P50</f>
        <v>B</v>
      </c>
      <c r="O13" s="275" t="str">
        <f>+MAI!Q50</f>
        <v>B</v>
      </c>
      <c r="P13" s="275" t="str">
        <f>+MAI!R50</f>
        <v>B</v>
      </c>
      <c r="Q13" s="275" t="str">
        <f>+MAI!S50</f>
        <v>B</v>
      </c>
      <c r="R13" s="275">
        <f>+MAI!T50</f>
        <v>0</v>
      </c>
      <c r="S13" s="275">
        <f>+MAI!U50</f>
        <v>0</v>
      </c>
      <c r="T13" s="275" t="str">
        <f>+MAI!V50</f>
        <v>B</v>
      </c>
      <c r="U13" s="275" t="str">
        <f>+MAI!W50</f>
        <v>B</v>
      </c>
      <c r="V13" s="275" t="str">
        <f>+MAI!X50</f>
        <v>B</v>
      </c>
      <c r="W13" s="275" t="str">
        <f>+MAI!Y50</f>
        <v>B</v>
      </c>
      <c r="X13" s="275" t="str">
        <f>+MAI!Z50</f>
        <v>B</v>
      </c>
      <c r="Y13" s="275">
        <f>+MAI!AA50</f>
        <v>0</v>
      </c>
      <c r="Z13" s="275">
        <f>+MAI!AB50</f>
        <v>0</v>
      </c>
      <c r="AA13" s="275" t="str">
        <f>+MAI!AC50</f>
        <v>B</v>
      </c>
      <c r="AB13" s="275" t="str">
        <f>+MAI!AD50</f>
        <v>B</v>
      </c>
      <c r="AC13" s="275" t="str">
        <f>+MAI!AE50</f>
        <v>B</v>
      </c>
      <c r="AD13" s="275" t="str">
        <f>+MAI!AF50</f>
        <v>B</v>
      </c>
      <c r="AE13" s="275" t="str">
        <f>+MAI!AG50</f>
        <v>B</v>
      </c>
      <c r="AF13" s="275">
        <f>+MAI!AH50</f>
        <v>0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+MAI!BE50</f>
        <v>7.333333333333333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35.833333333333336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-0.1666666666666643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1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0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+MAI!CB50</f>
        <v>0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0</v>
      </c>
      <c r="E20" s="1596"/>
      <c r="I20" s="1595" t="s">
        <v>58</v>
      </c>
      <c r="J20" s="1595"/>
      <c r="K20" s="1595"/>
      <c r="L20" s="1596">
        <f>COUNTIF($B$4:$AF$15,"=FOTS")</f>
        <v>2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0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0</v>
      </c>
      <c r="V21" s="1621"/>
      <c r="W21" s="1624" t="s">
        <v>273</v>
      </c>
      <c r="X21" s="1625"/>
      <c r="Y21" s="1626">
        <f>IF(U21&gt;0,(IF(U21&lt;(12/24),1/24,(INT(U21/(12/24)))/24)),0)</f>
        <v>0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1</v>
      </c>
      <c r="E22" s="1607"/>
      <c r="I22" s="1595" t="s">
        <v>275</v>
      </c>
      <c r="J22" s="1595"/>
      <c r="K22" s="1595"/>
      <c r="L22" s="1596">
        <f>COUNTIF($B$4:$AF$15,"=B")</f>
        <v>82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0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40.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32.450000000000003" customHeight="1" x14ac:dyDescent="0.25">
      <c r="A28" s="1583">
        <v>2024</v>
      </c>
      <c r="B28" s="1590" t="s">
        <v>263</v>
      </c>
      <c r="C28" s="1591"/>
      <c r="D28" s="1592"/>
      <c r="E28" s="1629" t="s">
        <v>124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29.166666666666668</v>
      </c>
    </row>
    <row r="29" spans="1:33" ht="20.4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0.4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20.4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20.4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20.4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20.4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0.4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20.4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184/24-"12:00"</f>
        <v>7.166666666666667</v>
      </c>
    </row>
    <row r="37" spans="1:33" ht="20.4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20.4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4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0.4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4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0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0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7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7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7.4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7.4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1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643" priority="1" operator="equal">
      <formula>"FOTS"</formula>
    </cfRule>
    <cfRule type="cellIs" dxfId="642" priority="2" operator="equal">
      <formula>"FO"</formula>
    </cfRule>
    <cfRule type="cellIs" dxfId="641" priority="3" operator="equal">
      <formula>"F"</formula>
    </cfRule>
    <cfRule type="cellIs" dxfId="640" priority="4" operator="equal">
      <formula>"NTSDS"</formula>
    </cfRule>
    <cfRule type="cellIs" dxfId="639" priority="5" operator="equal">
      <formula>"DTSDS"</formula>
    </cfRule>
    <cfRule type="cellIs" dxfId="638" priority="6" operator="equal">
      <formula>"NTS5S"</formula>
    </cfRule>
    <cfRule type="cellIs" dxfId="637" priority="7" operator="equal">
      <formula>"DTS5S"</formula>
    </cfRule>
    <cfRule type="cellIs" dxfId="636" priority="8" operator="equal">
      <formula>"NTS"</formula>
    </cfRule>
    <cfRule type="cellIs" dxfId="635" priority="9" operator="equal">
      <formula>"DTS"</formula>
    </cfRule>
    <cfRule type="cellIs" dxfId="634" priority="10" operator="equal">
      <formula>"FEF"</formula>
    </cfRule>
    <cfRule type="cellIs" dxfId="633" priority="11" operator="equal">
      <formula>"FED"</formula>
    </cfRule>
    <cfRule type="cellIs" dxfId="632" priority="12" operator="equal">
      <formula>"FES"</formula>
    </cfRule>
    <cfRule type="cellIs" dxfId="631" priority="13" operator="equal">
      <formula>"FE"</formula>
    </cfRule>
    <cfRule type="cellIs" dxfId="630" priority="14" operator="equal">
      <formula>"DS"</formula>
    </cfRule>
  </conditionalFormatting>
  <conditionalFormatting sqref="B30:AF41">
    <cfRule type="cellIs" dxfId="629" priority="15" operator="equal">
      <formula>"FOTS"</formula>
    </cfRule>
    <cfRule type="cellIs" dxfId="628" priority="16" operator="equal">
      <formula>"FO"</formula>
    </cfRule>
    <cfRule type="cellIs" dxfId="627" priority="17" operator="equal">
      <formula>"F"</formula>
    </cfRule>
    <cfRule type="cellIs" dxfId="626" priority="18" operator="equal">
      <formula>"NTSDS"</formula>
    </cfRule>
    <cfRule type="cellIs" dxfId="625" priority="19" operator="equal">
      <formula>"DTSDS"</formula>
    </cfRule>
    <cfRule type="cellIs" dxfId="624" priority="20" operator="equal">
      <formula>"NTS5S"</formula>
    </cfRule>
    <cfRule type="cellIs" dxfId="623" priority="21" operator="equal">
      <formula>"DTS5S"</formula>
    </cfRule>
    <cfRule type="cellIs" dxfId="622" priority="22" operator="equal">
      <formula>"NTS"</formula>
    </cfRule>
    <cfRule type="cellIs" dxfId="621" priority="23" operator="equal">
      <formula>"DTS"</formula>
    </cfRule>
    <cfRule type="cellIs" dxfId="620" priority="24" operator="equal">
      <formula>"FEF"</formula>
    </cfRule>
    <cfRule type="cellIs" dxfId="619" priority="25" operator="equal">
      <formula>"FED"</formula>
    </cfRule>
    <cfRule type="cellIs" dxfId="618" priority="26" operator="equal">
      <formula>"FES"</formula>
    </cfRule>
    <cfRule type="cellIs" dxfId="617" priority="27" operator="equal">
      <formula>"FE"</formula>
    </cfRule>
    <cfRule type="cellIs" dxfId="616" priority="28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537A-339A-4411-9455-68C416D6B844}">
  <dimension ref="A1:BD50"/>
  <sheetViews>
    <sheetView showZeros="0" topLeftCell="A17" workbookViewId="0">
      <selection activeCell="U22" sqref="U22:V23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28515625" style="237" customWidth="1"/>
    <col min="34" max="38" width="8.7109375" hidden="1" customWidth="1"/>
    <col min="39" max="39" width="3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132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+JAN!D54</f>
        <v>0</v>
      </c>
      <c r="C6" s="256">
        <f>+JAN!E54</f>
        <v>0</v>
      </c>
      <c r="D6" s="256" t="str">
        <f>+JAN!F54</f>
        <v>T</v>
      </c>
      <c r="E6" s="256" t="str">
        <f>+JAN!G54</f>
        <v>DTS</v>
      </c>
      <c r="F6" s="256">
        <f>+JAN!H54</f>
        <v>0</v>
      </c>
      <c r="G6" s="256" t="str">
        <f>+JAN!I54</f>
        <v>NT</v>
      </c>
      <c r="H6" s="256" t="str">
        <f>+JAN!J54</f>
        <v>T</v>
      </c>
      <c r="I6" s="256" t="str">
        <f>+JAN!K54</f>
        <v>DT</v>
      </c>
      <c r="J6" s="256" t="str">
        <f>+JAN!L54</f>
        <v>DT</v>
      </c>
      <c r="K6" s="256" t="str">
        <f>+JAN!M54</f>
        <v>N</v>
      </c>
      <c r="L6" s="256" t="str">
        <f>+JAN!N54</f>
        <v>T</v>
      </c>
      <c r="M6" s="256">
        <f>+JAN!O54</f>
        <v>0</v>
      </c>
      <c r="N6" s="256">
        <f>+JAN!P54</f>
        <v>0</v>
      </c>
      <c r="O6" s="256" t="str">
        <f>+JAN!Q54</f>
        <v>D</v>
      </c>
      <c r="P6" s="256" t="str">
        <f>+JAN!R54</f>
        <v>B</v>
      </c>
      <c r="Q6" s="256">
        <f>+JAN!S54</f>
        <v>0</v>
      </c>
      <c r="R6" s="256">
        <f>+JAN!T54</f>
        <v>0</v>
      </c>
      <c r="S6" s="256" t="str">
        <f>+JAN!U54</f>
        <v>D</v>
      </c>
      <c r="T6" s="256" t="str">
        <f>+JAN!V54</f>
        <v>FOTS</v>
      </c>
      <c r="U6" s="256">
        <f>+JAN!W54</f>
        <v>0</v>
      </c>
      <c r="V6" s="256">
        <f>+JAN!X54</f>
        <v>0</v>
      </c>
      <c r="W6" s="256" t="str">
        <f>+JAN!Y54</f>
        <v>D</v>
      </c>
      <c r="X6" s="256" t="str">
        <f>+JAN!Z54</f>
        <v>N</v>
      </c>
      <c r="Y6" s="256">
        <f>+JAN!AA54</f>
        <v>0</v>
      </c>
      <c r="Z6" s="256">
        <f>+JAN!AB54</f>
        <v>0</v>
      </c>
      <c r="AA6" s="256" t="str">
        <f>+JAN!AC54</f>
        <v>D</v>
      </c>
      <c r="AB6" s="256" t="str">
        <f>+JAN!AD54</f>
        <v>N</v>
      </c>
      <c r="AC6" s="256">
        <f>+JAN!AE54</f>
        <v>0</v>
      </c>
      <c r="AD6" s="256">
        <f>+JAN!AF54</f>
        <v>0</v>
      </c>
      <c r="AE6" s="256" t="str">
        <f>+JAN!AG54</f>
        <v>D</v>
      </c>
      <c r="AF6" s="256" t="str">
        <f>+JAN!AH54</f>
        <v>D</v>
      </c>
      <c r="AG6" s="242">
        <f>+JAN!BE54</f>
        <v>6.333333333333333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+FEV!D51</f>
        <v>0</v>
      </c>
      <c r="C8" s="256">
        <f>+FEV!E51</f>
        <v>0</v>
      </c>
      <c r="D8" s="256" t="str">
        <f>+FEV!F51</f>
        <v>FOTS</v>
      </c>
      <c r="E8" s="256" t="str">
        <f>+FEV!G51</f>
        <v>N</v>
      </c>
      <c r="F8" s="256">
        <f>+FEV!H51</f>
        <v>0</v>
      </c>
      <c r="G8" s="256">
        <f>+FEV!I51</f>
        <v>0</v>
      </c>
      <c r="H8" s="256" t="str">
        <f>+FEV!J51</f>
        <v>D</v>
      </c>
      <c r="I8" s="256" t="str">
        <f>+FEV!K51</f>
        <v>DT</v>
      </c>
      <c r="J8" s="256">
        <f>+FEV!L51</f>
        <v>0</v>
      </c>
      <c r="K8" s="256">
        <f>+FEV!M51</f>
        <v>0</v>
      </c>
      <c r="L8" s="256" t="str">
        <f>+FEV!N51</f>
        <v>D</v>
      </c>
      <c r="M8" s="256" t="str">
        <f>+FEV!O51</f>
        <v>N</v>
      </c>
      <c r="N8" s="256">
        <f>+FEV!P51</f>
        <v>0</v>
      </c>
      <c r="O8" s="256" t="str">
        <f>+FEV!Q51</f>
        <v>B</v>
      </c>
      <c r="P8" s="256">
        <f>+FEV!R51</f>
        <v>0</v>
      </c>
      <c r="Q8" s="256">
        <f>+FEV!S51</f>
        <v>0</v>
      </c>
      <c r="R8" s="256" t="str">
        <f>+FEV!T51</f>
        <v>B</v>
      </c>
      <c r="S8" s="256" t="str">
        <f>+FEV!U51</f>
        <v>B</v>
      </c>
      <c r="T8" s="256" t="str">
        <f>+FEV!V51</f>
        <v>B</v>
      </c>
      <c r="U8" s="256" t="str">
        <f>+FEV!W51</f>
        <v>B</v>
      </c>
      <c r="V8" s="256" t="str">
        <f>+FEV!X51</f>
        <v>B</v>
      </c>
      <c r="W8" s="256">
        <f>+FEV!Y51</f>
        <v>0</v>
      </c>
      <c r="X8" s="256">
        <f>+FEV!Z51</f>
        <v>0</v>
      </c>
      <c r="Y8" s="256" t="str">
        <f>+FEV!AA51</f>
        <v>B</v>
      </c>
      <c r="Z8" s="256" t="str">
        <f>+FEV!AB51</f>
        <v>B</v>
      </c>
      <c r="AA8" s="256" t="str">
        <f>+FEV!AC51</f>
        <v>B</v>
      </c>
      <c r="AB8" s="256" t="str">
        <f>+FEV!AD51</f>
        <v>B</v>
      </c>
      <c r="AC8" s="256" t="str">
        <f>+FEV!AE51</f>
        <v>B</v>
      </c>
      <c r="AD8" s="256">
        <f>+FEV!AF51</f>
        <v>0</v>
      </c>
      <c r="AE8" s="256">
        <f>+FEV!AG51</f>
        <v>0</v>
      </c>
      <c r="AF8" s="256">
        <f>+FEV!AH51</f>
        <v>0</v>
      </c>
      <c r="AG8" s="242">
        <f>+FEV!BE51</f>
        <v>6.1666666666666661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+MAR!D51</f>
        <v>0</v>
      </c>
      <c r="C10" s="256">
        <f>+MAR!E51</f>
        <v>0</v>
      </c>
      <c r="D10" s="256" t="str">
        <f>+MAR!F51</f>
        <v>B</v>
      </c>
      <c r="E10" s="256" t="str">
        <f>+MAR!G51</f>
        <v>B</v>
      </c>
      <c r="F10" s="256" t="str">
        <f>+MAR!H51</f>
        <v>B</v>
      </c>
      <c r="G10" s="256" t="str">
        <f>+MAR!I51</f>
        <v>B</v>
      </c>
      <c r="H10" s="256" t="str">
        <f>+MAR!J51</f>
        <v>B</v>
      </c>
      <c r="I10" s="256">
        <f>+MAR!K51</f>
        <v>0</v>
      </c>
      <c r="J10" s="256">
        <f>+MAR!L51</f>
        <v>0</v>
      </c>
      <c r="K10" s="256" t="str">
        <f>+MAR!M51</f>
        <v>B</v>
      </c>
      <c r="L10" s="256" t="str">
        <f>+MAR!N51</f>
        <v>B</v>
      </c>
      <c r="M10" s="256" t="str">
        <f>+MAR!O51</f>
        <v>SA</v>
      </c>
      <c r="N10" s="256" t="str">
        <f>+MAR!P51</f>
        <v>SA</v>
      </c>
      <c r="O10" s="256" t="str">
        <f>+MAR!Q51</f>
        <v>SA</v>
      </c>
      <c r="P10" s="256">
        <f>+MAR!R51</f>
        <v>0</v>
      </c>
      <c r="Q10" s="256">
        <f>+MAR!S51</f>
        <v>0</v>
      </c>
      <c r="R10" s="256" t="str">
        <f>+MAR!T51</f>
        <v>SA</v>
      </c>
      <c r="S10" s="256" t="str">
        <f>+MAR!U51</f>
        <v>SA</v>
      </c>
      <c r="T10" s="256" t="str">
        <f>+MAR!V51</f>
        <v>SA</v>
      </c>
      <c r="U10" s="256" t="str">
        <f>+MAR!W51</f>
        <v>SA</v>
      </c>
      <c r="V10" s="256" t="str">
        <f>+MAR!X51</f>
        <v>SA</v>
      </c>
      <c r="W10" s="256">
        <f>+MAR!Y51</f>
        <v>0</v>
      </c>
      <c r="X10" s="256">
        <f>+MAR!Z51</f>
        <v>0</v>
      </c>
      <c r="Y10" s="256" t="str">
        <f>+MAR!AA51</f>
        <v>SA</v>
      </c>
      <c r="Z10" s="256" t="str">
        <f>+MAR!AB51</f>
        <v>SA</v>
      </c>
      <c r="AA10" s="256">
        <f>+MAR!AC51</f>
        <v>0</v>
      </c>
      <c r="AB10" s="256" t="str">
        <f>+MAR!AD51</f>
        <v>D</v>
      </c>
      <c r="AC10" s="256" t="str">
        <f>+MAR!AE51</f>
        <v>D</v>
      </c>
      <c r="AD10" s="256">
        <f>+MAR!AF51</f>
        <v>0</v>
      </c>
      <c r="AE10" s="256">
        <f>+MAR!AG51</f>
        <v>0</v>
      </c>
      <c r="AF10" s="256" t="str">
        <f>+MAR!AH51</f>
        <v>D</v>
      </c>
      <c r="AG10" s="242">
        <f>+MAR!BE51</f>
        <v>7.166666666666667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+ABR!D51</f>
        <v>T</v>
      </c>
      <c r="C12" s="247" t="str">
        <f>+ABR!E51</f>
        <v>DT</v>
      </c>
      <c r="D12" s="247">
        <f>+ABR!F51</f>
        <v>0</v>
      </c>
      <c r="E12" s="247" t="str">
        <f>+ABR!G51</f>
        <v>N</v>
      </c>
      <c r="F12" s="247" t="str">
        <f>+ABR!H51</f>
        <v>N</v>
      </c>
      <c r="G12" s="247">
        <f>+ABR!I51</f>
        <v>0</v>
      </c>
      <c r="H12" s="247" t="str">
        <f>+ABR!J51</f>
        <v>DTS5S</v>
      </c>
      <c r="I12" s="247" t="str">
        <f>+ABR!K51</f>
        <v>NT</v>
      </c>
      <c r="J12" s="247" t="str">
        <f>+ABR!L51</f>
        <v>N</v>
      </c>
      <c r="K12" s="247">
        <f>+ABR!M51</f>
        <v>0</v>
      </c>
      <c r="L12" s="247">
        <f>+ABR!N51</f>
        <v>0</v>
      </c>
      <c r="M12" s="247" t="str">
        <f>+ABR!O51</f>
        <v>D</v>
      </c>
      <c r="N12" s="247" t="str">
        <f>+ABR!P51</f>
        <v>N</v>
      </c>
      <c r="O12" s="247">
        <f>+ABR!Q51</f>
        <v>0</v>
      </c>
      <c r="P12" s="247">
        <f>+ABR!R51</f>
        <v>0</v>
      </c>
      <c r="Q12" s="247" t="str">
        <f>+ABR!S51</f>
        <v>D</v>
      </c>
      <c r="R12" s="247" t="str">
        <f>+ABR!T51</f>
        <v>N</v>
      </c>
      <c r="S12" s="247">
        <f>+ABR!U51</f>
        <v>0</v>
      </c>
      <c r="T12" s="247" t="str">
        <f>+ABR!V51</f>
        <v>DTSDS</v>
      </c>
      <c r="U12" s="247" t="str">
        <f>+ABR!W51</f>
        <v>D</v>
      </c>
      <c r="V12" s="247" t="str">
        <f>+ABR!X51</f>
        <v>N</v>
      </c>
      <c r="W12" s="247">
        <f>+ABR!Y51</f>
        <v>0</v>
      </c>
      <c r="X12" s="247">
        <f>+ABR!Z51</f>
        <v>0</v>
      </c>
      <c r="Y12" s="247" t="str">
        <f>+ABR!AA51</f>
        <v>D</v>
      </c>
      <c r="Z12" s="247" t="str">
        <f>+ABR!AB51</f>
        <v>D</v>
      </c>
      <c r="AA12" s="247" t="str">
        <f>+ABR!AC51</f>
        <v>DTS</v>
      </c>
      <c r="AB12" s="247">
        <f>+ABR!AD51</f>
        <v>0</v>
      </c>
      <c r="AC12" s="247" t="str">
        <f>+ABR!AE51</f>
        <v>TR</v>
      </c>
      <c r="AD12" s="247" t="str">
        <f>+ABR!AF51</f>
        <v>TR</v>
      </c>
      <c r="AE12" s="247" t="str">
        <f>+ABR!AG51</f>
        <v>DTS5S</v>
      </c>
      <c r="AF12" s="247">
        <f>+ABR!AH51</f>
        <v>0</v>
      </c>
      <c r="AG12" s="242">
        <f>+ABR!BE51</f>
        <v>7.166666666666667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 t="str">
        <f>+MAI!D51</f>
        <v>DTSDS</v>
      </c>
      <c r="C14" s="276" t="str">
        <f>+MAI!E51</f>
        <v>N</v>
      </c>
      <c r="D14" s="276" t="str">
        <f>+MAI!F51</f>
        <v>N</v>
      </c>
      <c r="E14" s="276">
        <f>+MAI!G51</f>
        <v>0</v>
      </c>
      <c r="F14" s="276">
        <f>+MAI!H51</f>
        <v>0</v>
      </c>
      <c r="G14" s="276" t="str">
        <f>+MAI!I51</f>
        <v>D</v>
      </c>
      <c r="H14" s="276" t="str">
        <f>+MAI!J51</f>
        <v>N</v>
      </c>
      <c r="I14" s="276">
        <f>+MAI!K51</f>
        <v>0</v>
      </c>
      <c r="J14" s="276">
        <f>+MAI!L51</f>
        <v>0</v>
      </c>
      <c r="K14" s="276" t="str">
        <f>+MAI!M51</f>
        <v>FOTS</v>
      </c>
      <c r="L14" s="276" t="str">
        <f>+MAI!N51</f>
        <v>FOTS</v>
      </c>
      <c r="M14" s="276">
        <f>+MAI!O51</f>
        <v>0</v>
      </c>
      <c r="N14" s="276">
        <f>+MAI!P51</f>
        <v>0</v>
      </c>
      <c r="O14" s="276" t="str">
        <f>+MAI!Q51</f>
        <v>FE</v>
      </c>
      <c r="P14" s="276" t="str">
        <f>+MAI!R51</f>
        <v>FE</v>
      </c>
      <c r="Q14" s="276" t="str">
        <f>+MAI!S51</f>
        <v>FES</v>
      </c>
      <c r="R14" s="276" t="str">
        <f>+MAI!T51</f>
        <v>FED</v>
      </c>
      <c r="S14" s="276" t="str">
        <f>+MAI!U51</f>
        <v>FE</v>
      </c>
      <c r="T14" s="276" t="str">
        <f>+MAI!V51</f>
        <v>FE</v>
      </c>
      <c r="U14" s="276" t="str">
        <f>+MAI!W51</f>
        <v>FE</v>
      </c>
      <c r="V14" s="276">
        <f>+MAI!X51</f>
        <v>0</v>
      </c>
      <c r="W14" s="276" t="str">
        <f>+MAI!Y51</f>
        <v>D</v>
      </c>
      <c r="X14" s="276" t="str">
        <f>+MAI!Z51</f>
        <v>D</v>
      </c>
      <c r="Y14" s="276">
        <f>+MAI!AA51</f>
        <v>0</v>
      </c>
      <c r="Z14" s="276">
        <f>+MAI!AB51</f>
        <v>0</v>
      </c>
      <c r="AA14" s="276" t="str">
        <f>+MAI!AC51</f>
        <v>D</v>
      </c>
      <c r="AB14" s="276" t="str">
        <f>+MAI!AD51</f>
        <v>N</v>
      </c>
      <c r="AC14" s="276">
        <f>+MAI!AE51</f>
        <v>0</v>
      </c>
      <c r="AD14" s="276">
        <f>+MAI!AF51</f>
        <v>0</v>
      </c>
      <c r="AE14" s="276" t="str">
        <f>+MAI!AG51</f>
        <v>N</v>
      </c>
      <c r="AF14" s="276" t="str">
        <f>+MAI!AH51</f>
        <v>N</v>
      </c>
      <c r="AG14" s="242">
        <f>+MAI!BE51</f>
        <v>6.666666666666667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33.5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-2.5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5</v>
      </c>
      <c r="M20" s="1596"/>
      <c r="Q20" s="1597" t="s">
        <v>58</v>
      </c>
      <c r="R20" s="1598"/>
      <c r="S20" s="1598"/>
      <c r="T20" s="1599"/>
      <c r="U20" s="1600">
        <f>+MAI!CB51</f>
        <v>2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2</v>
      </c>
      <c r="E21" s="1596"/>
      <c r="I21" s="1595" t="s">
        <v>58</v>
      </c>
      <c r="J21" s="1595"/>
      <c r="K21" s="1595"/>
      <c r="L21" s="1596">
        <f>COUNTIF($B$4:$AF$15,"=FOTS")</f>
        <v>4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6</v>
      </c>
      <c r="E23" s="1607"/>
      <c r="I23" s="1595" t="s">
        <v>275</v>
      </c>
      <c r="J23" s="1595"/>
      <c r="K23" s="1595"/>
      <c r="L23" s="1596">
        <f>COUNTIF($B$4:$AF$15,"=B")</f>
        <v>19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6.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9.1" customHeight="1" x14ac:dyDescent="0.25">
      <c r="A28" s="1583">
        <v>2024</v>
      </c>
      <c r="B28" s="1590" t="s">
        <v>263</v>
      </c>
      <c r="C28" s="1591"/>
      <c r="D28" s="1592"/>
      <c r="E28" s="1629" t="s">
        <v>132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28.166666666666668</v>
      </c>
    </row>
    <row r="29" spans="1:56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18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18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168/24-"12:00"</f>
        <v>6.5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184/24-"24:00"</f>
        <v>6.666666666666667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8.9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8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3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3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0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7.9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615" priority="1" operator="equal">
      <formula>"FOTS"</formula>
    </cfRule>
    <cfRule type="cellIs" dxfId="614" priority="2" operator="equal">
      <formula>"FO"</formula>
    </cfRule>
    <cfRule type="cellIs" dxfId="613" priority="3" operator="equal">
      <formula>"F"</formula>
    </cfRule>
    <cfRule type="cellIs" dxfId="612" priority="4" operator="equal">
      <formula>"NTSDS"</formula>
    </cfRule>
    <cfRule type="cellIs" dxfId="611" priority="5" operator="equal">
      <formula>"DTSDS"</formula>
    </cfRule>
    <cfRule type="cellIs" dxfId="610" priority="6" operator="equal">
      <formula>"NTS5S"</formula>
    </cfRule>
    <cfRule type="cellIs" dxfId="609" priority="7" operator="equal">
      <formula>"DTS5S"</formula>
    </cfRule>
    <cfRule type="cellIs" dxfId="608" priority="8" operator="equal">
      <formula>"NTS"</formula>
    </cfRule>
    <cfRule type="cellIs" dxfId="607" priority="9" operator="equal">
      <formula>"DTS"</formula>
    </cfRule>
    <cfRule type="cellIs" dxfId="606" priority="10" operator="equal">
      <formula>"FEF"</formula>
    </cfRule>
    <cfRule type="cellIs" dxfId="605" priority="11" operator="equal">
      <formula>"FED"</formula>
    </cfRule>
    <cfRule type="cellIs" dxfId="604" priority="12" operator="equal">
      <formula>"FES"</formula>
    </cfRule>
    <cfRule type="cellIs" dxfId="603" priority="13" operator="equal">
      <formula>"FE"</formula>
    </cfRule>
    <cfRule type="cellIs" dxfId="602" priority="14" operator="equal">
      <formula>"DS"</formula>
    </cfRule>
  </conditionalFormatting>
  <conditionalFormatting sqref="B30:AF41">
    <cfRule type="cellIs" dxfId="601" priority="29" operator="equal">
      <formula>"FOTS"</formula>
    </cfRule>
    <cfRule type="cellIs" dxfId="600" priority="30" operator="equal">
      <formula>"FO"</formula>
    </cfRule>
    <cfRule type="cellIs" dxfId="599" priority="31" operator="equal">
      <formula>"F"</formula>
    </cfRule>
    <cfRule type="cellIs" dxfId="598" priority="32" operator="equal">
      <formula>"NTSDS"</formula>
    </cfRule>
    <cfRule type="cellIs" dxfId="597" priority="33" operator="equal">
      <formula>"DTSDS"</formula>
    </cfRule>
    <cfRule type="cellIs" dxfId="596" priority="34" operator="equal">
      <formula>"NTS5S"</formula>
    </cfRule>
    <cfRule type="cellIs" dxfId="595" priority="35" operator="equal">
      <formula>"DTS5S"</formula>
    </cfRule>
    <cfRule type="cellIs" dxfId="594" priority="36" operator="equal">
      <formula>"NTS"</formula>
    </cfRule>
    <cfRule type="cellIs" dxfId="593" priority="37" operator="equal">
      <formula>"DTS"</formula>
    </cfRule>
    <cfRule type="cellIs" dxfId="592" priority="38" operator="equal">
      <formula>"FEF"</formula>
    </cfRule>
    <cfRule type="cellIs" dxfId="591" priority="39" operator="equal">
      <formula>"FED"</formula>
    </cfRule>
    <cfRule type="cellIs" dxfId="590" priority="40" operator="equal">
      <formula>"FES"</formula>
    </cfRule>
    <cfRule type="cellIs" dxfId="589" priority="41" operator="equal">
      <formula>"FE"</formula>
    </cfRule>
    <cfRule type="cellIs" dxfId="58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5B01E-A73B-4C35-A475-2CD3C4E6D5CF}">
  <dimension ref="A1:BD49"/>
  <sheetViews>
    <sheetView showZeros="0" topLeftCell="A16" workbookViewId="0">
      <selection activeCell="U22" sqref="U22:V23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4.28515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134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+JAN!D55</f>
        <v>D</v>
      </c>
      <c r="C6" s="256" t="str">
        <f>+JAN!E55</f>
        <v>D</v>
      </c>
      <c r="D6" s="256" t="str">
        <f>+JAN!F55</f>
        <v>T</v>
      </c>
      <c r="E6" s="256" t="str">
        <f>+JAN!G55</f>
        <v>NTS</v>
      </c>
      <c r="F6" s="256">
        <f>+JAN!H55</f>
        <v>0</v>
      </c>
      <c r="G6" s="256" t="str">
        <f>+JAN!I55</f>
        <v>D</v>
      </c>
      <c r="H6" s="256" t="str">
        <f>+JAN!J55</f>
        <v>N</v>
      </c>
      <c r="I6" s="256">
        <f>+JAN!K55</f>
        <v>0</v>
      </c>
      <c r="J6" s="256" t="str">
        <f>+JAN!L55</f>
        <v>DTSDS</v>
      </c>
      <c r="K6" s="256" t="str">
        <f>+JAN!M55</f>
        <v>N</v>
      </c>
      <c r="L6" s="256" t="str">
        <f>+JAN!N55</f>
        <v>N</v>
      </c>
      <c r="M6" s="256">
        <f>+JAN!O55</f>
        <v>0</v>
      </c>
      <c r="N6" s="256">
        <f>+JAN!P55</f>
        <v>0</v>
      </c>
      <c r="O6" s="256" t="str">
        <f>+JAN!Q55</f>
        <v>NT</v>
      </c>
      <c r="P6" s="256" t="str">
        <f>+JAN!R55</f>
        <v>N</v>
      </c>
      <c r="Q6" s="256">
        <f>+JAN!S55</f>
        <v>0</v>
      </c>
      <c r="R6" s="256" t="str">
        <f>+JAN!T55</f>
        <v>DT</v>
      </c>
      <c r="S6" s="256" t="str">
        <f>+JAN!U55</f>
        <v>D</v>
      </c>
      <c r="T6" s="256" t="str">
        <f>+JAN!V55</f>
        <v>N</v>
      </c>
      <c r="U6" s="256">
        <f>+JAN!W55</f>
        <v>0</v>
      </c>
      <c r="V6" s="256">
        <f>+JAN!X55</f>
        <v>0</v>
      </c>
      <c r="W6" s="256" t="str">
        <f>+JAN!Y55</f>
        <v>B</v>
      </c>
      <c r="X6" s="256" t="str">
        <f>+JAN!Z55</f>
        <v>B</v>
      </c>
      <c r="Y6" s="256" t="str">
        <f>+JAN!AA55</f>
        <v>B</v>
      </c>
      <c r="Z6" s="256">
        <f>+JAN!AB55</f>
        <v>0</v>
      </c>
      <c r="AA6" s="256" t="str">
        <f>+JAN!AC55</f>
        <v>D</v>
      </c>
      <c r="AB6" s="256" t="str">
        <f>+JAN!AD55</f>
        <v>N</v>
      </c>
      <c r="AC6" s="256">
        <f>+JAN!AE55</f>
        <v>0</v>
      </c>
      <c r="AD6" s="256">
        <f>+JAN!AF55</f>
        <v>0</v>
      </c>
      <c r="AE6" s="256" t="str">
        <f>+JAN!AG55</f>
        <v>D</v>
      </c>
      <c r="AF6" s="256" t="str">
        <f>+JAN!AH55</f>
        <v>D</v>
      </c>
      <c r="AG6" s="242">
        <f>+JAN!BE55</f>
        <v>8.5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+FEV!D52</f>
        <v>0</v>
      </c>
      <c r="C8" s="256" t="str">
        <f>+FEV!E52</f>
        <v>DTSDS</v>
      </c>
      <c r="D8" s="256" t="str">
        <f>+FEV!F52</f>
        <v>D</v>
      </c>
      <c r="E8" s="256" t="str">
        <f>+FEV!G52</f>
        <v>N</v>
      </c>
      <c r="F8" s="256">
        <f>+FEV!H52</f>
        <v>0</v>
      </c>
      <c r="G8" s="256">
        <f>+FEV!I52</f>
        <v>0</v>
      </c>
      <c r="H8" s="256" t="str">
        <f>+FEV!J52</f>
        <v>N</v>
      </c>
      <c r="I8" s="256" t="str">
        <f>+FEV!K52</f>
        <v>N</v>
      </c>
      <c r="J8" s="256">
        <f>+FEV!L52</f>
        <v>0</v>
      </c>
      <c r="K8" s="256">
        <f>+FEV!M52</f>
        <v>0</v>
      </c>
      <c r="L8" s="256" t="str">
        <f>+FEV!N52</f>
        <v>N</v>
      </c>
      <c r="M8" s="256" t="str">
        <f>+FEV!O52</f>
        <v>N</v>
      </c>
      <c r="N8" s="256">
        <f>+FEV!P52</f>
        <v>0</v>
      </c>
      <c r="O8" s="256" t="str">
        <f>+FEV!Q52</f>
        <v>NT</v>
      </c>
      <c r="P8" s="256" t="str">
        <f>+FEV!R52</f>
        <v>T</v>
      </c>
      <c r="Q8" s="256" t="str">
        <f>+FEV!S52</f>
        <v>N</v>
      </c>
      <c r="R8" s="256">
        <f>+FEV!T52</f>
        <v>0</v>
      </c>
      <c r="S8" s="256">
        <f>+FEV!U52</f>
        <v>0</v>
      </c>
      <c r="T8" s="256" t="str">
        <f>+FEV!V52</f>
        <v>N</v>
      </c>
      <c r="U8" s="256" t="str">
        <f>+FEV!W52</f>
        <v>N</v>
      </c>
      <c r="V8" s="256">
        <f>+FEV!X52</f>
        <v>0</v>
      </c>
      <c r="W8" s="256">
        <f>+FEV!Y52</f>
        <v>0</v>
      </c>
      <c r="X8" s="256" t="str">
        <f>+FEV!Z52</f>
        <v>NT</v>
      </c>
      <c r="Y8" s="256" t="str">
        <f>+FEV!AA52</f>
        <v>N</v>
      </c>
      <c r="Z8" s="256">
        <f>+FEV!AB52</f>
        <v>0</v>
      </c>
      <c r="AA8" s="256">
        <f>+FEV!AC52</f>
        <v>0</v>
      </c>
      <c r="AB8" s="256" t="str">
        <f>+FEV!AD52</f>
        <v>D</v>
      </c>
      <c r="AC8" s="256" t="str">
        <f>+FEV!AE52</f>
        <v>D</v>
      </c>
      <c r="AD8" s="256">
        <f>+FEV!AF52</f>
        <v>0</v>
      </c>
      <c r="AE8" s="256">
        <f>+FEV!AG52</f>
        <v>0</v>
      </c>
      <c r="AF8" s="256">
        <f>+FEV!AH52</f>
        <v>0</v>
      </c>
      <c r="AG8" s="242">
        <f>+FEV!BE52</f>
        <v>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+MAR!D52</f>
        <v>0</v>
      </c>
      <c r="C10" s="256">
        <f>+MAR!E52</f>
        <v>0</v>
      </c>
      <c r="D10" s="256" t="str">
        <f>+MAR!F52</f>
        <v>NT</v>
      </c>
      <c r="E10" s="256" t="str">
        <f>+MAR!G52</f>
        <v>N</v>
      </c>
      <c r="F10" s="256">
        <f>+MAR!H52</f>
        <v>0</v>
      </c>
      <c r="G10" s="256">
        <f>+MAR!I52</f>
        <v>0</v>
      </c>
      <c r="H10" s="256" t="str">
        <f>+MAR!J52</f>
        <v>N</v>
      </c>
      <c r="I10" s="256" t="str">
        <f>+MAR!K52</f>
        <v>N</v>
      </c>
      <c r="J10" s="256">
        <f>+MAR!L52</f>
        <v>0</v>
      </c>
      <c r="K10" s="256">
        <f>+MAR!M52</f>
        <v>0</v>
      </c>
      <c r="L10" s="256" t="str">
        <f>+MAR!N52</f>
        <v>LN</v>
      </c>
      <c r="M10" s="256" t="str">
        <f>+MAR!O52</f>
        <v>LN</v>
      </c>
      <c r="N10" s="256">
        <f>+MAR!P52</f>
        <v>0</v>
      </c>
      <c r="O10" s="256">
        <f>+MAR!Q52</f>
        <v>0</v>
      </c>
      <c r="P10" s="256" t="str">
        <f>+MAR!R52</f>
        <v>T</v>
      </c>
      <c r="Q10" s="256" t="str">
        <f>+MAR!S52</f>
        <v>N</v>
      </c>
      <c r="R10" s="256" t="str">
        <f>+MAR!T52</f>
        <v>NT</v>
      </c>
      <c r="S10" s="256">
        <f>+MAR!U52</f>
        <v>0</v>
      </c>
      <c r="T10" s="256" t="str">
        <f>+MAR!V52</f>
        <v>D</v>
      </c>
      <c r="U10" s="256" t="str">
        <f>+MAR!W52</f>
        <v>N</v>
      </c>
      <c r="V10" s="256">
        <f>+MAR!X52</f>
        <v>0</v>
      </c>
      <c r="W10" s="256">
        <f>+MAR!Y52</f>
        <v>0</v>
      </c>
      <c r="X10" s="256" t="str">
        <f>+MAR!Z52</f>
        <v>NT</v>
      </c>
      <c r="Y10" s="256" t="str">
        <f>+MAR!AA52</f>
        <v>N</v>
      </c>
      <c r="Z10" s="256" t="str">
        <f>+MAR!AB52</f>
        <v>NTS</v>
      </c>
      <c r="AA10" s="256">
        <f>+MAR!AC52</f>
        <v>0</v>
      </c>
      <c r="AB10" s="256" t="str">
        <f>+MAR!AD52</f>
        <v>D</v>
      </c>
      <c r="AC10" s="256" t="str">
        <f>+MAR!AE52</f>
        <v>D</v>
      </c>
      <c r="AD10" s="256">
        <f>+MAR!AF52</f>
        <v>0</v>
      </c>
      <c r="AE10" s="256">
        <f>+MAR!AG52</f>
        <v>0</v>
      </c>
      <c r="AF10" s="256" t="str">
        <f>+MAR!AH52</f>
        <v>D</v>
      </c>
      <c r="AG10" s="242">
        <f>+MAR!BE52</f>
        <v>7.5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+ABR!D52</f>
        <v>N</v>
      </c>
      <c r="C12" s="247">
        <f>+ABR!E52</f>
        <v>0</v>
      </c>
      <c r="D12" s="247">
        <f>+ABR!F52</f>
        <v>0</v>
      </c>
      <c r="E12" s="247" t="str">
        <f>+ABR!G52</f>
        <v>NTS5S</v>
      </c>
      <c r="F12" s="247" t="str">
        <f>+ABR!H52</f>
        <v>N</v>
      </c>
      <c r="G12" s="247" t="str">
        <f>+ABR!I52</f>
        <v>NTS5S</v>
      </c>
      <c r="H12" s="247">
        <f>+ABR!J52</f>
        <v>0</v>
      </c>
      <c r="I12" s="247" t="str">
        <f>+ABR!K52</f>
        <v>D</v>
      </c>
      <c r="J12" s="247" t="str">
        <f>+ABR!L52</f>
        <v>N</v>
      </c>
      <c r="K12" s="247" t="str">
        <f>+ABR!M52</f>
        <v>NTS5S</v>
      </c>
      <c r="L12" s="247">
        <f>+ABR!N52</f>
        <v>0</v>
      </c>
      <c r="M12" s="247" t="str">
        <f>+ABR!O52</f>
        <v>D</v>
      </c>
      <c r="N12" s="247" t="str">
        <f>+ABR!P52</f>
        <v>DT</v>
      </c>
      <c r="O12" s="247">
        <f>+ABR!Q52</f>
        <v>0</v>
      </c>
      <c r="P12" s="247">
        <f>+ABR!R52</f>
        <v>0</v>
      </c>
      <c r="Q12" s="247" t="str">
        <f>+ABR!S52</f>
        <v>D</v>
      </c>
      <c r="R12" s="247" t="str">
        <f>+ABR!T52</f>
        <v>N</v>
      </c>
      <c r="S12" s="247" t="str">
        <f>+ABR!U52</f>
        <v>NTS5S</v>
      </c>
      <c r="T12" s="247">
        <f>+ABR!V52</f>
        <v>0</v>
      </c>
      <c r="U12" s="247" t="str">
        <f>+ABR!W52</f>
        <v>NT</v>
      </c>
      <c r="V12" s="247" t="str">
        <f>+ABR!X52</f>
        <v>N</v>
      </c>
      <c r="W12" s="247" t="str">
        <f>+ABR!Y52</f>
        <v>NTS1</v>
      </c>
      <c r="X12" s="247">
        <f>+ABR!Z52</f>
        <v>0</v>
      </c>
      <c r="Y12" s="247" t="str">
        <f>+ABR!AA52</f>
        <v>D</v>
      </c>
      <c r="Z12" s="247" t="str">
        <f>+ABR!AB52</f>
        <v>NT</v>
      </c>
      <c r="AA12" s="247">
        <f>+ABR!AC52</f>
        <v>0</v>
      </c>
      <c r="AB12" s="247">
        <f>+ABR!AD52</f>
        <v>0</v>
      </c>
      <c r="AC12" s="247" t="str">
        <f>+ABR!AE52</f>
        <v>TR</v>
      </c>
      <c r="AD12" s="247" t="str">
        <f>+ABR!AF52</f>
        <v>TR</v>
      </c>
      <c r="AE12" s="247" t="str">
        <f>+ABR!AG52</f>
        <v>DTS5S1</v>
      </c>
      <c r="AF12" s="247">
        <f>+ABR!AH52</f>
        <v>0</v>
      </c>
      <c r="AG12" s="242">
        <f>+ABR!BE52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+MAI!D52</f>
        <v>0</v>
      </c>
      <c r="C14" s="276" t="str">
        <f>+MAI!E52</f>
        <v>N</v>
      </c>
      <c r="D14" s="276" t="str">
        <f>+MAI!F52</f>
        <v>N</v>
      </c>
      <c r="E14" s="276" t="str">
        <f>+MAI!G52</f>
        <v>NTS5S1</v>
      </c>
      <c r="F14" s="276">
        <f>+MAI!H52</f>
        <v>0</v>
      </c>
      <c r="G14" s="276" t="str">
        <f>+MAI!I52</f>
        <v>D</v>
      </c>
      <c r="H14" s="276" t="str">
        <f>+MAI!J52</f>
        <v>N</v>
      </c>
      <c r="I14" s="276">
        <f>+MAI!K52</f>
        <v>0</v>
      </c>
      <c r="J14" s="276">
        <f>+MAI!L52</f>
        <v>0</v>
      </c>
      <c r="K14" s="276" t="str">
        <f>+MAI!M52</f>
        <v>D</v>
      </c>
      <c r="L14" s="276" t="str">
        <f>+MAI!N52</f>
        <v>N</v>
      </c>
      <c r="M14" s="276">
        <f>+MAI!O52</f>
        <v>0</v>
      </c>
      <c r="N14" s="276">
        <f>+MAI!P52</f>
        <v>0</v>
      </c>
      <c r="O14" s="276" t="str">
        <f>+MAI!Q52</f>
        <v>D</v>
      </c>
      <c r="P14" s="276" t="str">
        <f>+MAI!R52</f>
        <v>N</v>
      </c>
      <c r="Q14" s="276">
        <f>+MAI!S52</f>
        <v>0</v>
      </c>
      <c r="R14" s="276">
        <f>+MAI!T52</f>
        <v>0</v>
      </c>
      <c r="S14" s="276" t="str">
        <f>+MAI!U52</f>
        <v>D</v>
      </c>
      <c r="T14" s="276" t="str">
        <f>+MAI!V52</f>
        <v>N</v>
      </c>
      <c r="U14" s="276" t="str">
        <f>+MAI!W52</f>
        <v>N</v>
      </c>
      <c r="V14" s="276">
        <f>+MAI!X52</f>
        <v>0</v>
      </c>
      <c r="W14" s="276" t="str">
        <f>+MAI!Y52</f>
        <v>D</v>
      </c>
      <c r="X14" s="276" t="str">
        <f>+MAI!Z52</f>
        <v>D</v>
      </c>
      <c r="Y14" s="276">
        <f>+MAI!AA52</f>
        <v>0</v>
      </c>
      <c r="Z14" s="276">
        <f>+MAI!AB52</f>
        <v>0</v>
      </c>
      <c r="AA14" s="276" t="str">
        <f>+MAI!AC52</f>
        <v>D</v>
      </c>
      <c r="AB14" s="276" t="str">
        <f>+MAI!AD52</f>
        <v>N</v>
      </c>
      <c r="AC14" s="276">
        <f>+MAI!AE52</f>
        <v>0</v>
      </c>
      <c r="AD14" s="276">
        <f>+MAI!AF52</f>
        <v>0</v>
      </c>
      <c r="AE14" s="276" t="str">
        <f>+MAI!AG52</f>
        <v>N</v>
      </c>
      <c r="AF14" s="276" t="str">
        <f>+MAI!AH52</f>
        <v>N</v>
      </c>
      <c r="AG14" s="242">
        <f>+MAI!BE52</f>
        <v>8.5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38.166666666666671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2.1666666666666714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+MAI!CB52</f>
        <v>9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6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2.1666666666666714</v>
      </c>
      <c r="V22" s="1621"/>
      <c r="W22" s="1624" t="s">
        <v>273</v>
      </c>
      <c r="X22" s="1625"/>
      <c r="Y22" s="1626">
        <f>IF(U22&gt;0,(IF(U22&lt;(12/24),1/24,(INT(U22/(12/24)))/24)),0)</f>
        <v>0.16666666666666666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11</v>
      </c>
      <c r="E23" s="1607"/>
      <c r="I23" s="1595" t="s">
        <v>275</v>
      </c>
      <c r="J23" s="1595"/>
      <c r="K23" s="1595"/>
      <c r="L23" s="1596">
        <f>COUNTIF($B$4:$AF$15,"=B")</f>
        <v>3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2.0000000000000049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41.45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56" ht="30.95" customHeight="1" x14ac:dyDescent="0.25">
      <c r="A27" s="1583">
        <v>2024</v>
      </c>
      <c r="B27" s="1590" t="s">
        <v>263</v>
      </c>
      <c r="C27" s="1591"/>
      <c r="D27" s="1592"/>
      <c r="E27" s="1629" t="s">
        <v>134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29.666666666666668</v>
      </c>
    </row>
    <row r="28" spans="1:56" ht="20.100000000000001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56" ht="20.100000000000001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</f>
        <v>7.666666666666667</v>
      </c>
    </row>
    <row r="30" spans="1:56" ht="20.100000000000001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56" ht="20.100000000000001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</f>
        <v>7.333333333333333</v>
      </c>
    </row>
    <row r="32" spans="1:56" ht="20.100000000000001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20.100000000000001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</f>
        <v>7</v>
      </c>
    </row>
    <row r="34" spans="1:33" ht="20.100000000000001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20.100000000000001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</f>
        <v>7.666666666666667</v>
      </c>
    </row>
    <row r="36" spans="1:33" ht="20.100000000000001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20.100000000000001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/>
    </row>
    <row r="38" spans="1:33" ht="20.100000000000001" customHeight="1" x14ac:dyDescent="0.25">
      <c r="A38" s="158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2"/>
    </row>
    <row r="39" spans="1:33" ht="20.100000000000001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0.100000000000001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0.100000000000001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0.100000000000001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7.100000000000001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7.100000000000001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100000000000001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7.100000000000001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7.10000000000000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71.099999999999994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A25:BD25"/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587" priority="1" operator="equal">
      <formula>"FOTS"</formula>
    </cfRule>
    <cfRule type="cellIs" dxfId="586" priority="2" operator="equal">
      <formula>"FO"</formula>
    </cfRule>
    <cfRule type="cellIs" dxfId="585" priority="3" operator="equal">
      <formula>"F"</formula>
    </cfRule>
    <cfRule type="cellIs" dxfId="584" priority="4" operator="equal">
      <formula>"NTSDS"</formula>
    </cfRule>
    <cfRule type="cellIs" dxfId="583" priority="5" operator="equal">
      <formula>"DTSDS"</formula>
    </cfRule>
    <cfRule type="cellIs" dxfId="582" priority="6" operator="equal">
      <formula>"NTS5S"</formula>
    </cfRule>
    <cfRule type="cellIs" dxfId="581" priority="7" operator="equal">
      <formula>"DTS5S"</formula>
    </cfRule>
    <cfRule type="cellIs" dxfId="580" priority="8" operator="equal">
      <formula>"NTS"</formula>
    </cfRule>
    <cfRule type="cellIs" dxfId="579" priority="9" operator="equal">
      <formula>"DTS"</formula>
    </cfRule>
    <cfRule type="cellIs" dxfId="578" priority="10" operator="equal">
      <formula>"FEF"</formula>
    </cfRule>
    <cfRule type="cellIs" dxfId="577" priority="11" operator="equal">
      <formula>"FED"</formula>
    </cfRule>
    <cfRule type="cellIs" dxfId="576" priority="12" operator="equal">
      <formula>"FES"</formula>
    </cfRule>
    <cfRule type="cellIs" dxfId="575" priority="13" operator="equal">
      <formula>"FE"</formula>
    </cfRule>
    <cfRule type="cellIs" dxfId="574" priority="14" operator="equal">
      <formula>"DS"</formula>
    </cfRule>
  </conditionalFormatting>
  <conditionalFormatting sqref="B29:AF40">
    <cfRule type="cellIs" dxfId="573" priority="29" operator="equal">
      <formula>"FOTS"</formula>
    </cfRule>
    <cfRule type="cellIs" dxfId="572" priority="30" operator="equal">
      <formula>"FO"</formula>
    </cfRule>
    <cfRule type="cellIs" dxfId="571" priority="31" operator="equal">
      <formula>"F"</formula>
    </cfRule>
    <cfRule type="cellIs" dxfId="570" priority="32" operator="equal">
      <formula>"NTSDS"</formula>
    </cfRule>
    <cfRule type="cellIs" dxfId="569" priority="33" operator="equal">
      <formula>"DTSDS"</formula>
    </cfRule>
    <cfRule type="cellIs" dxfId="568" priority="34" operator="equal">
      <formula>"NTS5S"</formula>
    </cfRule>
    <cfRule type="cellIs" dxfId="567" priority="35" operator="equal">
      <formula>"DTS5S"</formula>
    </cfRule>
    <cfRule type="cellIs" dxfId="566" priority="36" operator="equal">
      <formula>"NTS"</formula>
    </cfRule>
    <cfRule type="cellIs" dxfId="565" priority="37" operator="equal">
      <formula>"DTS"</formula>
    </cfRule>
    <cfRule type="cellIs" dxfId="564" priority="38" operator="equal">
      <formula>"FEF"</formula>
    </cfRule>
    <cfRule type="cellIs" dxfId="563" priority="39" operator="equal">
      <formula>"FED"</formula>
    </cfRule>
    <cfRule type="cellIs" dxfId="562" priority="40" operator="equal">
      <formula>"FES"</formula>
    </cfRule>
    <cfRule type="cellIs" dxfId="561" priority="41" operator="equal">
      <formula>"FE"</formula>
    </cfRule>
    <cfRule type="cellIs" dxfId="56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0000-141A-4A17-B3AA-9C13FBF5FA9F}">
  <dimension ref="A1:BD50"/>
  <sheetViews>
    <sheetView showZeros="0" topLeftCell="A18" workbookViewId="0">
      <selection activeCell="U22" sqref="U22:V23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40" width="8.7109375" hidden="1" customWidth="1"/>
    <col min="41" max="41" width="0.28515625" hidden="1" customWidth="1"/>
    <col min="42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137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+JAN!D56</f>
        <v>0</v>
      </c>
      <c r="C6" s="256" t="str">
        <f>+JAN!E56</f>
        <v>NT</v>
      </c>
      <c r="D6" s="256" t="str">
        <f>+JAN!F56</f>
        <v>T</v>
      </c>
      <c r="E6" s="256">
        <f>+JAN!G56</f>
        <v>0</v>
      </c>
      <c r="F6" s="256">
        <f>+JAN!H56</f>
        <v>0</v>
      </c>
      <c r="G6" s="256" t="str">
        <f>+JAN!I56</f>
        <v>T</v>
      </c>
      <c r="H6" s="256" t="str">
        <f>+JAN!J56</f>
        <v>N</v>
      </c>
      <c r="I6" s="256">
        <f>+JAN!K56</f>
        <v>0</v>
      </c>
      <c r="J6" s="256">
        <f>+JAN!L56</f>
        <v>0</v>
      </c>
      <c r="K6" s="256">
        <f>+JAN!M56</f>
        <v>0</v>
      </c>
      <c r="L6" s="256" t="str">
        <f>+JAN!N56</f>
        <v>N</v>
      </c>
      <c r="M6" s="256" t="str">
        <f>+JAN!O56</f>
        <v>N</v>
      </c>
      <c r="N6" s="256">
        <f>+JAN!P56</f>
        <v>0</v>
      </c>
      <c r="O6" s="256" t="str">
        <f>+JAN!Q56</f>
        <v>DT</v>
      </c>
      <c r="P6" s="256" t="str">
        <f>+JAN!R56</f>
        <v>N</v>
      </c>
      <c r="Q6" s="256">
        <f>+JAN!S56</f>
        <v>0</v>
      </c>
      <c r="R6" s="256" t="str">
        <f>+JAN!T56</f>
        <v>DTSDS</v>
      </c>
      <c r="S6" s="256" t="str">
        <f>+JAN!U56</f>
        <v>D</v>
      </c>
      <c r="T6" s="256" t="str">
        <f>+JAN!V56</f>
        <v>N</v>
      </c>
      <c r="U6" s="256">
        <f>+JAN!W56</f>
        <v>0</v>
      </c>
      <c r="V6" s="256">
        <f>+JAN!X56</f>
        <v>0</v>
      </c>
      <c r="W6" s="256" t="str">
        <f>+JAN!Y56</f>
        <v>D</v>
      </c>
      <c r="X6" s="256" t="str">
        <f>+JAN!Z56</f>
        <v>N</v>
      </c>
      <c r="Y6" s="256">
        <f>+JAN!AA56</f>
        <v>0</v>
      </c>
      <c r="Z6" s="256">
        <f>+JAN!AB56</f>
        <v>0</v>
      </c>
      <c r="AA6" s="256" t="str">
        <f>+JAN!AC56</f>
        <v>D</v>
      </c>
      <c r="AB6" s="256" t="str">
        <f>+JAN!AD56</f>
        <v>N</v>
      </c>
      <c r="AC6" s="256">
        <f>+JAN!AE56</f>
        <v>0</v>
      </c>
      <c r="AD6" s="256">
        <f>+JAN!AF56</f>
        <v>0</v>
      </c>
      <c r="AE6" s="256" t="str">
        <f>+JAN!AG56</f>
        <v>D</v>
      </c>
      <c r="AF6" s="256" t="str">
        <f>+JAN!AH56</f>
        <v>D</v>
      </c>
      <c r="AG6" s="242">
        <f>+JAN!BE56</f>
        <v>7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+FEV!D53</f>
        <v>NTS</v>
      </c>
      <c r="C8" s="256">
        <f>+FEV!E53</f>
        <v>0</v>
      </c>
      <c r="D8" s="256" t="str">
        <f>+FEV!F53</f>
        <v>NT</v>
      </c>
      <c r="E8" s="256" t="str">
        <f>+FEV!G53</f>
        <v>N</v>
      </c>
      <c r="F8" s="256">
        <f>+FEV!H53</f>
        <v>0</v>
      </c>
      <c r="G8" s="256">
        <f>+FEV!I53</f>
        <v>0</v>
      </c>
      <c r="H8" s="256" t="str">
        <f>+FEV!J53</f>
        <v>N</v>
      </c>
      <c r="I8" s="256" t="str">
        <f>+FEV!K53</f>
        <v>N</v>
      </c>
      <c r="J8" s="256" t="str">
        <f>+FEV!L53</f>
        <v>NT</v>
      </c>
      <c r="K8" s="256">
        <f>+FEV!M53</f>
        <v>0</v>
      </c>
      <c r="L8" s="256" t="str">
        <f>+FEV!N53</f>
        <v>D</v>
      </c>
      <c r="M8" s="256" t="str">
        <f>+FEV!O53</f>
        <v>N</v>
      </c>
      <c r="N8" s="256">
        <f>+FEV!P53</f>
        <v>0</v>
      </c>
      <c r="O8" s="256">
        <f>+FEV!Q53</f>
        <v>0</v>
      </c>
      <c r="P8" s="256" t="str">
        <f>+FEV!R53</f>
        <v>D</v>
      </c>
      <c r="Q8" s="256" t="str">
        <f>+FEV!S53</f>
        <v>N</v>
      </c>
      <c r="R8" s="256">
        <f>+FEV!T53</f>
        <v>0</v>
      </c>
      <c r="S8" s="256">
        <f>+FEV!U53</f>
        <v>0</v>
      </c>
      <c r="T8" s="256" t="str">
        <f>+FEV!V53</f>
        <v>D</v>
      </c>
      <c r="U8" s="256" t="str">
        <f>+FEV!W53</f>
        <v>N</v>
      </c>
      <c r="V8" s="256">
        <f>+FEV!X53</f>
        <v>0</v>
      </c>
      <c r="W8" s="256">
        <f>+FEV!Y53</f>
        <v>0</v>
      </c>
      <c r="X8" s="256" t="str">
        <f>+FEV!Z53</f>
        <v>T</v>
      </c>
      <c r="Y8" s="256" t="str">
        <f>+FEV!AA53</f>
        <v>N</v>
      </c>
      <c r="Z8" s="256">
        <f>+FEV!AB53</f>
        <v>0</v>
      </c>
      <c r="AA8" s="256">
        <f>+FEV!AC53</f>
        <v>0</v>
      </c>
      <c r="AB8" s="256" t="str">
        <f>+FEV!AD53</f>
        <v>D</v>
      </c>
      <c r="AC8" s="256" t="str">
        <f>+FEV!AE53</f>
        <v>D</v>
      </c>
      <c r="AD8" s="256">
        <f>+FEV!AF53</f>
        <v>0</v>
      </c>
      <c r="AE8" s="256">
        <f>+FEV!AG53</f>
        <v>0</v>
      </c>
      <c r="AF8" s="256">
        <f>+FEV!AH53</f>
        <v>0</v>
      </c>
      <c r="AG8" s="242">
        <f>+FEV!BE53</f>
        <v>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+MAR!D53</f>
        <v>0</v>
      </c>
      <c r="C10" s="256">
        <f>+MAR!E53</f>
        <v>0</v>
      </c>
      <c r="D10" s="256" t="str">
        <f>+MAR!F53</f>
        <v>D</v>
      </c>
      <c r="E10" s="256" t="str">
        <f>+MAR!G53</f>
        <v>N</v>
      </c>
      <c r="F10" s="256">
        <f>+MAR!H53</f>
        <v>0</v>
      </c>
      <c r="G10" s="256">
        <f>+MAR!I53</f>
        <v>0</v>
      </c>
      <c r="H10" s="256" t="str">
        <f>+MAR!J53</f>
        <v>N</v>
      </c>
      <c r="I10" s="256" t="str">
        <f>+MAR!K53</f>
        <v>N</v>
      </c>
      <c r="J10" s="256">
        <f>+MAR!L53</f>
        <v>0</v>
      </c>
      <c r="K10" s="256" t="str">
        <f>+MAR!M53</f>
        <v>DT</v>
      </c>
      <c r="L10" s="256" t="str">
        <f>+MAR!N53</f>
        <v>D</v>
      </c>
      <c r="M10" s="256" t="str">
        <f>+MAR!O53</f>
        <v>T</v>
      </c>
      <c r="N10" s="256">
        <f>+MAR!P53</f>
        <v>0</v>
      </c>
      <c r="O10" s="256">
        <f>+MAR!Q53</f>
        <v>0</v>
      </c>
      <c r="P10" s="256" t="str">
        <f>+MAR!R53</f>
        <v>FOTS</v>
      </c>
      <c r="Q10" s="256" t="str">
        <f>+MAR!S53</f>
        <v>DT</v>
      </c>
      <c r="R10" s="256">
        <f>+MAR!T53</f>
        <v>0</v>
      </c>
      <c r="S10" s="256">
        <f>+MAR!U53</f>
        <v>0</v>
      </c>
      <c r="T10" s="256" t="str">
        <f>+MAR!V53</f>
        <v>D</v>
      </c>
      <c r="U10" s="256" t="str">
        <f>+MAR!W53</f>
        <v>N</v>
      </c>
      <c r="V10" s="256" t="str">
        <f>+MAR!X53</f>
        <v>NTS</v>
      </c>
      <c r="W10" s="256" t="str">
        <f>+MAR!Y53</f>
        <v>NTSDS</v>
      </c>
      <c r="X10" s="256" t="str">
        <f>+MAR!Z53</f>
        <v>NT</v>
      </c>
      <c r="Y10" s="256" t="str">
        <f>+MAR!AA53</f>
        <v>N</v>
      </c>
      <c r="Z10" s="256">
        <f>+MAR!AB53</f>
        <v>0</v>
      </c>
      <c r="AA10" s="256" t="str">
        <f>+MAR!AC53</f>
        <v>DTS</v>
      </c>
      <c r="AB10" s="256" t="str">
        <f>+MAR!AD53</f>
        <v>D</v>
      </c>
      <c r="AC10" s="256" t="str">
        <f>+MAR!AE53</f>
        <v>D</v>
      </c>
      <c r="AD10" s="256">
        <f>+MAR!AF53</f>
        <v>0</v>
      </c>
      <c r="AE10" s="256">
        <f>+MAR!AG53</f>
        <v>0</v>
      </c>
      <c r="AF10" s="256" t="str">
        <f>+MAR!AH53</f>
        <v>D</v>
      </c>
      <c r="AG10" s="242">
        <f>+MAR!BE53</f>
        <v>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+ABR!D53</f>
        <v>N</v>
      </c>
      <c r="C12" s="247">
        <f>+ABR!E53</f>
        <v>0</v>
      </c>
      <c r="D12" s="247">
        <f>+ABR!F53</f>
        <v>0</v>
      </c>
      <c r="E12" s="247" t="str">
        <f>+ABR!G53</f>
        <v>N</v>
      </c>
      <c r="F12" s="247" t="str">
        <f>+ABR!H53</f>
        <v>N</v>
      </c>
      <c r="G12" s="247">
        <f>+ABR!I53</f>
        <v>0</v>
      </c>
      <c r="H12" s="247" t="str">
        <f>+ABR!J53</f>
        <v>DTS5S</v>
      </c>
      <c r="I12" s="247" t="str">
        <f>+ABR!K53</f>
        <v>N</v>
      </c>
      <c r="J12" s="247" t="str">
        <f>+ABR!L53</f>
        <v>N</v>
      </c>
      <c r="K12" s="247" t="str">
        <f>+ABR!M53</f>
        <v>NTS5S</v>
      </c>
      <c r="L12" s="247">
        <f>+ABR!N53</f>
        <v>0</v>
      </c>
      <c r="M12" s="247" t="str">
        <f>+ABR!O53</f>
        <v>NT</v>
      </c>
      <c r="N12" s="247" t="str">
        <f>+ABR!P53</f>
        <v>N</v>
      </c>
      <c r="O12" s="247">
        <f>+ABR!Q53</f>
        <v>0</v>
      </c>
      <c r="P12" s="247">
        <f>+ABR!R53</f>
        <v>0</v>
      </c>
      <c r="Q12" s="247" t="str">
        <f>+ABR!S53</f>
        <v>D</v>
      </c>
      <c r="R12" s="247" t="str">
        <f>+ABR!T53</f>
        <v>N</v>
      </c>
      <c r="S12" s="247">
        <f>+ABR!U53</f>
        <v>0</v>
      </c>
      <c r="T12" s="247">
        <f>+ABR!V53</f>
        <v>0</v>
      </c>
      <c r="U12" s="247" t="str">
        <f>+ABR!W53</f>
        <v>D</v>
      </c>
      <c r="V12" s="247" t="str">
        <f>+ABR!X53</f>
        <v>N</v>
      </c>
      <c r="W12" s="247">
        <f>+ABR!Y53</f>
        <v>0</v>
      </c>
      <c r="X12" s="247" t="str">
        <f>+ABR!Z53</f>
        <v>DTS</v>
      </c>
      <c r="Y12" s="247" t="str">
        <f>+ABR!AA53</f>
        <v>D</v>
      </c>
      <c r="Z12" s="247" t="str">
        <f>+ABR!AB53</f>
        <v>NT</v>
      </c>
      <c r="AA12" s="247">
        <f>+ABR!AC53</f>
        <v>0</v>
      </c>
      <c r="AB12" s="247">
        <f>+ABR!AD53</f>
        <v>0</v>
      </c>
      <c r="AC12" s="247" t="str">
        <f>+ABR!AE53</f>
        <v>TR</v>
      </c>
      <c r="AD12" s="247" t="str">
        <f>+ABR!AF53</f>
        <v>TR</v>
      </c>
      <c r="AE12" s="247" t="str">
        <f>+ABR!AG53</f>
        <v>DTS5S1</v>
      </c>
      <c r="AF12" s="247">
        <f>+ABR!AH53</f>
        <v>0</v>
      </c>
      <c r="AG12" s="242">
        <f>+ABR!BE53</f>
        <v>7.166666666666667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+MAI!D53</f>
        <v>0</v>
      </c>
      <c r="C14" s="276" t="str">
        <f>+MAI!E53</f>
        <v>N</v>
      </c>
      <c r="D14" s="276" t="str">
        <f>+MAI!F53</f>
        <v>N</v>
      </c>
      <c r="E14" s="276">
        <f>+MAI!G53</f>
        <v>0</v>
      </c>
      <c r="F14" s="276">
        <f>+MAI!H53</f>
        <v>0</v>
      </c>
      <c r="G14" s="276" t="str">
        <f>+MAI!I53</f>
        <v>D</v>
      </c>
      <c r="H14" s="276" t="str">
        <f>+MAI!J53</f>
        <v>N</v>
      </c>
      <c r="I14" s="276">
        <f>+MAI!K53</f>
        <v>0</v>
      </c>
      <c r="J14" s="276" t="str">
        <f>+MAI!L53</f>
        <v>DTSDS1</v>
      </c>
      <c r="K14" s="276" t="str">
        <f>+MAI!M53</f>
        <v>D</v>
      </c>
      <c r="L14" s="276" t="str">
        <f>+MAI!N53</f>
        <v>N</v>
      </c>
      <c r="M14" s="276">
        <f>+MAI!O53</f>
        <v>0</v>
      </c>
      <c r="N14" s="276" t="str">
        <f>+MAI!P53</f>
        <v>DT</v>
      </c>
      <c r="O14" s="276" t="str">
        <f>+MAI!Q53</f>
        <v>DTS5S1</v>
      </c>
      <c r="P14" s="276" t="str">
        <f>+MAI!R53</f>
        <v>N</v>
      </c>
      <c r="Q14" s="276" t="str">
        <f>+MAI!S53</f>
        <v>N</v>
      </c>
      <c r="R14" s="276">
        <f>+MAI!T53</f>
        <v>0</v>
      </c>
      <c r="S14" s="276" t="str">
        <f>+MAI!U53</f>
        <v>D</v>
      </c>
      <c r="T14" s="276" t="str">
        <f>+MAI!V53</f>
        <v>N</v>
      </c>
      <c r="U14" s="276">
        <f>+MAI!W53</f>
        <v>0</v>
      </c>
      <c r="V14" s="276">
        <f>+MAI!X53</f>
        <v>0</v>
      </c>
      <c r="W14" s="276" t="str">
        <f>+MAI!Y53</f>
        <v>D</v>
      </c>
      <c r="X14" s="276" t="str">
        <f>+MAI!Z53</f>
        <v>D</v>
      </c>
      <c r="Y14" s="276">
        <f>+MAI!AA53</f>
        <v>0</v>
      </c>
      <c r="Z14" s="276">
        <f>+MAI!AB53</f>
        <v>0</v>
      </c>
      <c r="AA14" s="276" t="str">
        <f>+MAI!AC53</f>
        <v>D</v>
      </c>
      <c r="AB14" s="276" t="str">
        <f>+MAI!AD53</f>
        <v>N</v>
      </c>
      <c r="AC14" s="276" t="str">
        <f>+MAI!AE53</f>
        <v>N</v>
      </c>
      <c r="AD14" s="276">
        <f>+MAI!AF53</f>
        <v>0</v>
      </c>
      <c r="AE14" s="276" t="str">
        <f>+MAI!AG53</f>
        <v>N</v>
      </c>
      <c r="AF14" s="276" t="str">
        <f>+MAI!AH53</f>
        <v>N</v>
      </c>
      <c r="AG14" s="242">
        <f>+MAI!BE53</f>
        <v>9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37.166666666666671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1.1666666666666714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4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+MAI!CB53</f>
        <v>24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3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1.1666666666666714</v>
      </c>
      <c r="V22" s="1621"/>
      <c r="W22" s="1624" t="s">
        <v>273</v>
      </c>
      <c r="X22" s="1625"/>
      <c r="Y22" s="1626">
        <f>IF(U22&gt;0,(IF(U22&lt;(12/24),1/24,(INT(U22/(12/24)))/24)),0)</f>
        <v>8.3333333333333329E-2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11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1.0833333333333381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8.450000000000003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30.6" customHeight="1" x14ac:dyDescent="0.25">
      <c r="A28" s="1583">
        <v>2024</v>
      </c>
      <c r="B28" s="1590" t="s">
        <v>263</v>
      </c>
      <c r="C28" s="1591"/>
      <c r="D28" s="1592"/>
      <c r="E28" s="1629" t="s">
        <v>137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56" ht="21.6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0.10000000000000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20.10000000000000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0.10000000000000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0.10000000000000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0.10000000000000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20.10000000000000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0.10000000000000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20.10000000000000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0.1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10000000000000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0.1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1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0.10000000000000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0.10000000000000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7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7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7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7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6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559" priority="1" operator="equal">
      <formula>"FOTS"</formula>
    </cfRule>
    <cfRule type="cellIs" dxfId="558" priority="2" operator="equal">
      <formula>"FO"</formula>
    </cfRule>
    <cfRule type="cellIs" dxfId="557" priority="3" operator="equal">
      <formula>"F"</formula>
    </cfRule>
    <cfRule type="cellIs" dxfId="556" priority="4" operator="equal">
      <formula>"NTSDS"</formula>
    </cfRule>
    <cfRule type="cellIs" dxfId="555" priority="5" operator="equal">
      <formula>"DTSDS"</formula>
    </cfRule>
    <cfRule type="cellIs" dxfId="554" priority="6" operator="equal">
      <formula>"NTS5S"</formula>
    </cfRule>
    <cfRule type="cellIs" dxfId="553" priority="7" operator="equal">
      <formula>"DTS5S"</formula>
    </cfRule>
    <cfRule type="cellIs" dxfId="552" priority="8" operator="equal">
      <formula>"NTS"</formula>
    </cfRule>
    <cfRule type="cellIs" dxfId="551" priority="9" operator="equal">
      <formula>"DTS"</formula>
    </cfRule>
    <cfRule type="cellIs" dxfId="550" priority="10" operator="equal">
      <formula>"FEF"</formula>
    </cfRule>
    <cfRule type="cellIs" dxfId="549" priority="11" operator="equal">
      <formula>"FED"</formula>
    </cfRule>
    <cfRule type="cellIs" dxfId="548" priority="12" operator="equal">
      <formula>"FES"</formula>
    </cfRule>
    <cfRule type="cellIs" dxfId="547" priority="13" operator="equal">
      <formula>"FE"</formula>
    </cfRule>
    <cfRule type="cellIs" dxfId="546" priority="14" operator="equal">
      <formula>"DS"</formula>
    </cfRule>
  </conditionalFormatting>
  <conditionalFormatting sqref="B30:AF41">
    <cfRule type="cellIs" dxfId="545" priority="29" operator="equal">
      <formula>"FOTS"</formula>
    </cfRule>
    <cfRule type="cellIs" dxfId="544" priority="30" operator="equal">
      <formula>"FO"</formula>
    </cfRule>
    <cfRule type="cellIs" dxfId="543" priority="31" operator="equal">
      <formula>"F"</formula>
    </cfRule>
    <cfRule type="cellIs" dxfId="542" priority="32" operator="equal">
      <formula>"NTSDS"</formula>
    </cfRule>
    <cfRule type="cellIs" dxfId="541" priority="33" operator="equal">
      <formula>"DTSDS"</formula>
    </cfRule>
    <cfRule type="cellIs" dxfId="540" priority="34" operator="equal">
      <formula>"NTS5S"</formula>
    </cfRule>
    <cfRule type="cellIs" dxfId="539" priority="35" operator="equal">
      <formula>"DTS5S"</formula>
    </cfRule>
    <cfRule type="cellIs" dxfId="538" priority="36" operator="equal">
      <formula>"NTS"</formula>
    </cfRule>
    <cfRule type="cellIs" dxfId="537" priority="37" operator="equal">
      <formula>"DTS"</formula>
    </cfRule>
    <cfRule type="cellIs" dxfId="536" priority="38" operator="equal">
      <formula>"FEF"</formula>
    </cfRule>
    <cfRule type="cellIs" dxfId="535" priority="39" operator="equal">
      <formula>"FED"</formula>
    </cfRule>
    <cfRule type="cellIs" dxfId="534" priority="40" operator="equal">
      <formula>"FES"</formula>
    </cfRule>
    <cfRule type="cellIs" dxfId="533" priority="41" operator="equal">
      <formula>"FE"</formula>
    </cfRule>
    <cfRule type="cellIs" dxfId="53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95322-0CE0-4500-B79E-A3A1068359DA}">
  <dimension ref="A1:BD50"/>
  <sheetViews>
    <sheetView showZeros="0" topLeftCell="A21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42578125" customWidth="1"/>
    <col min="35" max="38" width="8.7109375" hidden="1" customWidth="1"/>
    <col min="39" max="39" width="1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140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+JAN!D57</f>
        <v>D</v>
      </c>
      <c r="C6" s="256" t="str">
        <f>+JAN!E57</f>
        <v>D</v>
      </c>
      <c r="D6" s="256">
        <f>+JAN!F57</f>
        <v>0</v>
      </c>
      <c r="E6" s="256">
        <f>+JAN!G57</f>
        <v>0</v>
      </c>
      <c r="F6" s="256">
        <f>+JAN!H57</f>
        <v>0</v>
      </c>
      <c r="G6" s="256" t="str">
        <f>+JAN!I57</f>
        <v>D</v>
      </c>
      <c r="H6" s="256" t="str">
        <f>+JAN!J57</f>
        <v>T</v>
      </c>
      <c r="I6" s="256">
        <f>+JAN!K57</f>
        <v>0</v>
      </c>
      <c r="J6" s="256">
        <f>+JAN!L57</f>
        <v>0</v>
      </c>
      <c r="K6" s="256">
        <f>+JAN!M57</f>
        <v>0</v>
      </c>
      <c r="L6" s="256" t="str">
        <f>+JAN!N57</f>
        <v>N</v>
      </c>
      <c r="M6" s="256" t="str">
        <f>+JAN!O57</f>
        <v>N</v>
      </c>
      <c r="N6" s="256">
        <f>+JAN!P57</f>
        <v>0</v>
      </c>
      <c r="O6" s="256" t="str">
        <f>+JAN!Q57</f>
        <v>D</v>
      </c>
      <c r="P6" s="256" t="str">
        <f>+JAN!R57</f>
        <v>DT</v>
      </c>
      <c r="Q6" s="256">
        <f>+JAN!S57</f>
        <v>0</v>
      </c>
      <c r="R6" s="256">
        <f>+JAN!T57</f>
        <v>0</v>
      </c>
      <c r="S6" s="256" t="str">
        <f>+JAN!U57</f>
        <v>D</v>
      </c>
      <c r="T6" s="256" t="str">
        <f>+JAN!V57</f>
        <v>N</v>
      </c>
      <c r="U6" s="256" t="str">
        <f>+JAN!W57</f>
        <v>NT</v>
      </c>
      <c r="V6" s="256">
        <f>+JAN!X57</f>
        <v>0</v>
      </c>
      <c r="W6" s="256" t="str">
        <f>+JAN!Y57</f>
        <v>D</v>
      </c>
      <c r="X6" s="256" t="str">
        <f>+JAN!Z57</f>
        <v>N</v>
      </c>
      <c r="Y6" s="256">
        <f>+JAN!AA57</f>
        <v>0</v>
      </c>
      <c r="Z6" s="256">
        <f>+JAN!AB57</f>
        <v>0</v>
      </c>
      <c r="AA6" s="256" t="str">
        <f>+JAN!AC57</f>
        <v>D</v>
      </c>
      <c r="AB6" s="256" t="str">
        <f>+JAN!AD57</f>
        <v>N</v>
      </c>
      <c r="AC6" s="256">
        <f>+JAN!AE57</f>
        <v>0</v>
      </c>
      <c r="AD6" s="256">
        <f>+JAN!AF57</f>
        <v>0</v>
      </c>
      <c r="AE6" s="256" t="str">
        <f>+JAN!AG57</f>
        <v>D</v>
      </c>
      <c r="AF6" s="256" t="str">
        <f>+JAN!AH57</f>
        <v>D</v>
      </c>
      <c r="AG6" s="242">
        <f>+JAN!BE57</f>
        <v>8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+FEV!D54</f>
        <v>DTS</v>
      </c>
      <c r="C8" s="256">
        <f>+FEV!E54</f>
        <v>0</v>
      </c>
      <c r="D8" s="256" t="str">
        <f>+FEV!F54</f>
        <v>D</v>
      </c>
      <c r="E8" s="256" t="str">
        <f>+FEV!G54</f>
        <v>N</v>
      </c>
      <c r="F8" s="256">
        <f>+FEV!H54</f>
        <v>0</v>
      </c>
      <c r="G8" s="256">
        <f>+FEV!I54</f>
        <v>0</v>
      </c>
      <c r="H8" s="256" t="str">
        <f>+FEV!J54</f>
        <v>N</v>
      </c>
      <c r="I8" s="256" t="str">
        <f>+FEV!K54</f>
        <v>N</v>
      </c>
      <c r="J8" s="256">
        <f>+FEV!L54</f>
        <v>0</v>
      </c>
      <c r="K8" s="256">
        <f>+FEV!M54</f>
        <v>0</v>
      </c>
      <c r="L8" s="256" t="str">
        <f>+FEV!N54</f>
        <v>D</v>
      </c>
      <c r="M8" s="256" t="str">
        <f>+FEV!O54</f>
        <v>N</v>
      </c>
      <c r="N8" s="256" t="str">
        <f>+FEV!P54</f>
        <v>NTS5S</v>
      </c>
      <c r="O8" s="256">
        <f>+FEV!Q54</f>
        <v>0</v>
      </c>
      <c r="P8" s="256" t="str">
        <f>+FEV!R54</f>
        <v>D</v>
      </c>
      <c r="Q8" s="256" t="str">
        <f>+FEV!S54</f>
        <v>N</v>
      </c>
      <c r="R8" s="256">
        <f>+FEV!T54</f>
        <v>0</v>
      </c>
      <c r="S8" s="256">
        <f>+FEV!U54</f>
        <v>0</v>
      </c>
      <c r="T8" s="256" t="str">
        <f>+FEV!V54</f>
        <v>D</v>
      </c>
      <c r="U8" s="256" t="str">
        <f>+FEV!W54</f>
        <v>N</v>
      </c>
      <c r="V8" s="256">
        <f>+FEV!X54</f>
        <v>0</v>
      </c>
      <c r="W8" s="256">
        <f>+FEV!Y54</f>
        <v>0</v>
      </c>
      <c r="X8" s="256" t="str">
        <f>+FEV!Z54</f>
        <v>D</v>
      </c>
      <c r="Y8" s="256" t="str">
        <f>+FEV!AA54</f>
        <v>N</v>
      </c>
      <c r="Z8" s="256" t="str">
        <f>+FEV!AB54</f>
        <v>NTS</v>
      </c>
      <c r="AA8" s="256">
        <f>+FEV!AC54</f>
        <v>0</v>
      </c>
      <c r="AB8" s="256" t="str">
        <f>+FEV!AD54</f>
        <v>D</v>
      </c>
      <c r="AC8" s="256" t="str">
        <f>+FEV!AE54</f>
        <v>D</v>
      </c>
      <c r="AD8" s="256">
        <f>+FEV!AF54</f>
        <v>0</v>
      </c>
      <c r="AE8" s="256">
        <f>+FEV!AG54</f>
        <v>0</v>
      </c>
      <c r="AF8" s="256">
        <f>+FEV!AH54</f>
        <v>0</v>
      </c>
      <c r="AG8" s="242">
        <f>+FEV!BE54</f>
        <v>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+MAR!D54</f>
        <v>0</v>
      </c>
      <c r="C10" s="256">
        <f>+MAR!E54</f>
        <v>0</v>
      </c>
      <c r="D10" s="256" t="str">
        <f>+MAR!F54</f>
        <v>D</v>
      </c>
      <c r="E10" s="256" t="str">
        <f>+MAR!G54</f>
        <v>N</v>
      </c>
      <c r="F10" s="256">
        <f>+MAR!H54</f>
        <v>0</v>
      </c>
      <c r="G10" s="256">
        <f>+MAR!I54</f>
        <v>0</v>
      </c>
      <c r="H10" s="256" t="str">
        <f>+MAR!J54</f>
        <v>FOTS</v>
      </c>
      <c r="I10" s="256" t="str">
        <f>+MAR!K54</f>
        <v>NTS</v>
      </c>
      <c r="J10" s="256">
        <f>+MAR!L54</f>
        <v>0</v>
      </c>
      <c r="K10" s="256">
        <f>+MAR!M54</f>
        <v>0</v>
      </c>
      <c r="L10" s="256" t="str">
        <f>+MAR!N54</f>
        <v>D</v>
      </c>
      <c r="M10" s="256" t="str">
        <f>+MAR!O54</f>
        <v>N</v>
      </c>
      <c r="N10" s="256">
        <f>+MAR!P54</f>
        <v>0</v>
      </c>
      <c r="O10" s="256">
        <f>+MAR!Q54</f>
        <v>0</v>
      </c>
      <c r="P10" s="256" t="str">
        <f>+MAR!R54</f>
        <v>FOTS</v>
      </c>
      <c r="Q10" s="256" t="str">
        <f>+MAR!S54</f>
        <v>FOTS</v>
      </c>
      <c r="R10" s="256" t="str">
        <f>+MAR!T54</f>
        <v>DTS</v>
      </c>
      <c r="S10" s="256">
        <f>+MAR!U54</f>
        <v>0</v>
      </c>
      <c r="T10" s="256" t="str">
        <f>+MAR!V54</f>
        <v>N</v>
      </c>
      <c r="U10" s="256" t="str">
        <f>+MAR!W54</f>
        <v>N</v>
      </c>
      <c r="V10" s="256">
        <f>+MAR!X54</f>
        <v>0</v>
      </c>
      <c r="W10" s="256">
        <f>+MAR!Y54</f>
        <v>0</v>
      </c>
      <c r="X10" s="256" t="str">
        <f>+MAR!Z54</f>
        <v>D</v>
      </c>
      <c r="Y10" s="256" t="str">
        <f>+MAR!AA54</f>
        <v>N</v>
      </c>
      <c r="Z10" s="256" t="str">
        <f>+MAR!AB54</f>
        <v>NTS</v>
      </c>
      <c r="AA10" s="256">
        <f>+MAR!AC54</f>
        <v>0</v>
      </c>
      <c r="AB10" s="256" t="str">
        <f>+MAR!AD54</f>
        <v>D</v>
      </c>
      <c r="AC10" s="256" t="str">
        <f>+MAR!AE54</f>
        <v>D</v>
      </c>
      <c r="AD10" s="256">
        <f>+MAR!AF54</f>
        <v>0</v>
      </c>
      <c r="AE10" s="256">
        <f>+MAR!AG54</f>
        <v>0</v>
      </c>
      <c r="AF10" s="256" t="str">
        <f>+MAR!AH54</f>
        <v>D</v>
      </c>
      <c r="AG10" s="242">
        <f>+MAR!BE54</f>
        <v>5.5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+ABR!D54</f>
        <v>N</v>
      </c>
      <c r="C12" s="247">
        <f>+ABR!E54</f>
        <v>0</v>
      </c>
      <c r="D12" s="247">
        <f>+ABR!F54</f>
        <v>0</v>
      </c>
      <c r="E12" s="247" t="str">
        <f>+ABR!G54</f>
        <v>N</v>
      </c>
      <c r="F12" s="247" t="str">
        <f>+ABR!H54</f>
        <v>N</v>
      </c>
      <c r="G12" s="247">
        <f>+ABR!I54</f>
        <v>0</v>
      </c>
      <c r="H12" s="247" t="str">
        <f>+ABR!J54</f>
        <v>DTS5S</v>
      </c>
      <c r="I12" s="247" t="str">
        <f>+ABR!K54</f>
        <v>D</v>
      </c>
      <c r="J12" s="247" t="str">
        <f>+ABR!L54</f>
        <v>N</v>
      </c>
      <c r="K12" s="247">
        <f>+ABR!M54</f>
        <v>0</v>
      </c>
      <c r="L12" s="247">
        <f>+ABR!N54</f>
        <v>0</v>
      </c>
      <c r="M12" s="247" t="str">
        <f>+ABR!O54</f>
        <v>D</v>
      </c>
      <c r="N12" s="247" t="str">
        <f>+ABR!P54</f>
        <v>N</v>
      </c>
      <c r="O12" s="247" t="str">
        <f>+ABR!Q54</f>
        <v>NTS</v>
      </c>
      <c r="P12" s="247">
        <f>+ABR!R54</f>
        <v>0</v>
      </c>
      <c r="Q12" s="247" t="str">
        <f>+ABR!S54</f>
        <v>FE</v>
      </c>
      <c r="R12" s="247" t="str">
        <f>+ABR!T54</f>
        <v>FE</v>
      </c>
      <c r="S12" s="247" t="str">
        <f>+ABR!U54</f>
        <v>FES</v>
      </c>
      <c r="T12" s="247" t="str">
        <f>+ABR!V54</f>
        <v>FED</v>
      </c>
      <c r="U12" s="247" t="str">
        <f>+ABR!W54</f>
        <v>FEF</v>
      </c>
      <c r="V12" s="247" t="str">
        <f>+ABR!X54</f>
        <v>FE</v>
      </c>
      <c r="W12" s="247" t="str">
        <f>+ABR!Y54</f>
        <v>FE</v>
      </c>
      <c r="X12" s="247" t="str">
        <f>+ABR!Z54</f>
        <v>FE</v>
      </c>
      <c r="Y12" s="247" t="str">
        <f>+ABR!AA54</f>
        <v>FE</v>
      </c>
      <c r="Z12" s="247" t="str">
        <f>+ABR!AB54</f>
        <v>FEF</v>
      </c>
      <c r="AA12" s="247" t="str">
        <f>+ABR!AC54</f>
        <v>FES</v>
      </c>
      <c r="AB12" s="247" t="str">
        <f>+ABR!AD54</f>
        <v>FED</v>
      </c>
      <c r="AC12" s="247" t="str">
        <f>+ABR!AE54</f>
        <v>TR</v>
      </c>
      <c r="AD12" s="247" t="str">
        <f>+ABR!AF54</f>
        <v>TR</v>
      </c>
      <c r="AE12" s="247" t="str">
        <f>+ABR!AG54</f>
        <v>DTS5S1</v>
      </c>
      <c r="AF12" s="247">
        <f>+ABR!AH54</f>
        <v>0</v>
      </c>
      <c r="AG12" s="242">
        <f>+ABR!BE54</f>
        <v>6.166666666666667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+MAI!D54</f>
        <v>0</v>
      </c>
      <c r="C14" s="276" t="str">
        <f>+MAI!E54</f>
        <v>FOTS</v>
      </c>
      <c r="D14" s="276" t="str">
        <f>+MAI!F54</f>
        <v>FOTS</v>
      </c>
      <c r="E14" s="276">
        <f>+MAI!G54</f>
        <v>0</v>
      </c>
      <c r="F14" s="276" t="str">
        <f>+MAI!H54</f>
        <v>DTS5S1</v>
      </c>
      <c r="G14" s="276" t="str">
        <f>+MAI!I54</f>
        <v>D</v>
      </c>
      <c r="H14" s="276" t="str">
        <f>+MAI!J54</f>
        <v>N</v>
      </c>
      <c r="I14" s="276">
        <f>+MAI!K54</f>
        <v>0</v>
      </c>
      <c r="J14" s="276">
        <f>+MAI!L54</f>
        <v>0</v>
      </c>
      <c r="K14" s="276" t="str">
        <f>+MAI!M54</f>
        <v>D</v>
      </c>
      <c r="L14" s="276" t="str">
        <f>+MAI!N54</f>
        <v>N</v>
      </c>
      <c r="M14" s="276">
        <f>+MAI!O54</f>
        <v>0</v>
      </c>
      <c r="N14" s="276">
        <f>+MAI!P54</f>
        <v>0</v>
      </c>
      <c r="O14" s="276" t="str">
        <f>+MAI!Q54</f>
        <v>D</v>
      </c>
      <c r="P14" s="276" t="str">
        <f>+MAI!R54</f>
        <v>N</v>
      </c>
      <c r="Q14" s="276">
        <f>+MAI!S54</f>
        <v>0</v>
      </c>
      <c r="R14" s="276" t="str">
        <f>+MAI!T54</f>
        <v>DT</v>
      </c>
      <c r="S14" s="276" t="str">
        <f>+MAI!U54</f>
        <v>D</v>
      </c>
      <c r="T14" s="276" t="str">
        <f>+MAI!V54</f>
        <v>N</v>
      </c>
      <c r="U14" s="276">
        <f>+MAI!W54</f>
        <v>0</v>
      </c>
      <c r="V14" s="276">
        <f>+MAI!X54</f>
        <v>0</v>
      </c>
      <c r="W14" s="276" t="str">
        <f>+MAI!Y54</f>
        <v>D</v>
      </c>
      <c r="X14" s="276" t="str">
        <f>+MAI!Z54</f>
        <v>D</v>
      </c>
      <c r="Y14" s="276" t="str">
        <f>+MAI!AA54</f>
        <v>N</v>
      </c>
      <c r="Z14" s="276">
        <f>+MAI!AB54</f>
        <v>0</v>
      </c>
      <c r="AA14" s="276" t="str">
        <f>+MAI!AC54</f>
        <v>D</v>
      </c>
      <c r="AB14" s="276" t="str">
        <f>+MAI!AD54</f>
        <v>N</v>
      </c>
      <c r="AC14" s="276">
        <f>+MAI!AE54</f>
        <v>0</v>
      </c>
      <c r="AD14" s="276">
        <f>+MAI!AF54</f>
        <v>0</v>
      </c>
      <c r="AE14" s="276" t="str">
        <f>+MAI!AG54</f>
        <v>DT</v>
      </c>
      <c r="AF14" s="276" t="str">
        <f>+MAI!AH54</f>
        <v>T</v>
      </c>
      <c r="AG14" s="242">
        <f>+MAI!BE54</f>
        <v>7.5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34.166666666666671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-1.8333333333333286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6</v>
      </c>
      <c r="E20" s="1596"/>
      <c r="I20" s="1595" t="s">
        <v>268</v>
      </c>
      <c r="J20" s="1595"/>
      <c r="K20" s="1595"/>
      <c r="L20" s="1596">
        <f>COUNTIF($B$4:$AF$15,"=FE")</f>
        <v>6</v>
      </c>
      <c r="M20" s="1596"/>
      <c r="Q20" s="1597" t="s">
        <v>58</v>
      </c>
      <c r="R20" s="1598"/>
      <c r="S20" s="1598"/>
      <c r="T20" s="1599"/>
      <c r="U20" s="1600">
        <f>+MAI!CB54</f>
        <v>7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5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10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44.1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6.45" customHeight="1" x14ac:dyDescent="0.25">
      <c r="A28" s="1583">
        <v>2024</v>
      </c>
      <c r="B28" s="1590" t="s">
        <v>263</v>
      </c>
      <c r="C28" s="1591"/>
      <c r="D28" s="1592"/>
      <c r="E28" s="1629" t="s">
        <v>140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29.166666666666668</v>
      </c>
    </row>
    <row r="29" spans="1:56" ht="20.10000000000000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0.10000000000000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20.10000000000000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0.10000000000000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0.10000000000000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0.10000000000000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168/24-"12:00"</f>
        <v>6.5</v>
      </c>
    </row>
    <row r="35" spans="1:33" ht="20.10000000000000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0.10000000000000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20.10000000000000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0.1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10000000000000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0.1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1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3.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3.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6.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6.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6.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 t="s">
        <v>273</v>
      </c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6.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>
        <v>0.375</v>
      </c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6.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6.1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531" priority="1" operator="equal">
      <formula>"FOTS"</formula>
    </cfRule>
    <cfRule type="cellIs" dxfId="530" priority="2" operator="equal">
      <formula>"FO"</formula>
    </cfRule>
    <cfRule type="cellIs" dxfId="529" priority="3" operator="equal">
      <formula>"F"</formula>
    </cfRule>
    <cfRule type="cellIs" dxfId="528" priority="4" operator="equal">
      <formula>"NTSDS"</formula>
    </cfRule>
    <cfRule type="cellIs" dxfId="527" priority="5" operator="equal">
      <formula>"DTSDS"</formula>
    </cfRule>
    <cfRule type="cellIs" dxfId="526" priority="6" operator="equal">
      <formula>"NTS5S"</formula>
    </cfRule>
    <cfRule type="cellIs" dxfId="525" priority="7" operator="equal">
      <formula>"DTS5S"</formula>
    </cfRule>
    <cfRule type="cellIs" dxfId="524" priority="8" operator="equal">
      <formula>"NTS"</formula>
    </cfRule>
    <cfRule type="cellIs" dxfId="523" priority="9" operator="equal">
      <formula>"DTS"</formula>
    </cfRule>
    <cfRule type="cellIs" dxfId="522" priority="10" operator="equal">
      <formula>"FEF"</formula>
    </cfRule>
    <cfRule type="cellIs" dxfId="521" priority="11" operator="equal">
      <formula>"FED"</formula>
    </cfRule>
    <cfRule type="cellIs" dxfId="520" priority="12" operator="equal">
      <formula>"FES"</formula>
    </cfRule>
    <cfRule type="cellIs" dxfId="519" priority="13" operator="equal">
      <formula>"FE"</formula>
    </cfRule>
    <cfRule type="cellIs" dxfId="518" priority="14" operator="equal">
      <formula>"DS"</formula>
    </cfRule>
  </conditionalFormatting>
  <conditionalFormatting sqref="B30:AF41">
    <cfRule type="cellIs" dxfId="517" priority="29" operator="equal">
      <formula>"FOTS"</formula>
    </cfRule>
    <cfRule type="cellIs" dxfId="516" priority="30" operator="equal">
      <formula>"FO"</formula>
    </cfRule>
    <cfRule type="cellIs" dxfId="515" priority="31" operator="equal">
      <formula>"F"</formula>
    </cfRule>
    <cfRule type="cellIs" dxfId="514" priority="32" operator="equal">
      <formula>"NTSDS"</formula>
    </cfRule>
    <cfRule type="cellIs" dxfId="513" priority="33" operator="equal">
      <formula>"DTSDS"</formula>
    </cfRule>
    <cfRule type="cellIs" dxfId="512" priority="34" operator="equal">
      <formula>"NTS5S"</formula>
    </cfRule>
    <cfRule type="cellIs" dxfId="511" priority="35" operator="equal">
      <formula>"DTS5S"</formula>
    </cfRule>
    <cfRule type="cellIs" dxfId="510" priority="36" operator="equal">
      <formula>"NTS"</formula>
    </cfRule>
    <cfRule type="cellIs" dxfId="509" priority="37" operator="equal">
      <formula>"DTS"</formula>
    </cfRule>
    <cfRule type="cellIs" dxfId="508" priority="38" operator="equal">
      <formula>"FEF"</formula>
    </cfRule>
    <cfRule type="cellIs" dxfId="507" priority="39" operator="equal">
      <formula>"FED"</formula>
    </cfRule>
    <cfRule type="cellIs" dxfId="506" priority="40" operator="equal">
      <formula>"FES"</formula>
    </cfRule>
    <cfRule type="cellIs" dxfId="505" priority="41" operator="equal">
      <formula>"FE"</formula>
    </cfRule>
    <cfRule type="cellIs" dxfId="50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6D40-0B9F-4245-B05E-19E613D77E04}">
  <dimension ref="A1:BD50"/>
  <sheetViews>
    <sheetView showZeros="0" topLeftCell="A12" workbookViewId="0">
      <selection activeCell="BF18" sqref="BF18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42578125" customWidth="1"/>
    <col min="35" max="38" width="8.7109375" hidden="1" customWidth="1"/>
    <col min="39" max="39" width="2.71093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141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+JAN!D58</f>
        <v>N</v>
      </c>
      <c r="C6" s="256" t="str">
        <f>+JAN!E58</f>
        <v>N</v>
      </c>
      <c r="D6" s="256" t="str">
        <f>+JAN!F58</f>
        <v>NT</v>
      </c>
      <c r="E6" s="256" t="str">
        <f>+JAN!G58</f>
        <v>T</v>
      </c>
      <c r="F6" s="256">
        <f>+JAN!H58</f>
        <v>0</v>
      </c>
      <c r="G6" s="256" t="str">
        <f>+JAN!I58</f>
        <v>NT</v>
      </c>
      <c r="H6" s="256" t="str">
        <f>+JAN!J58</f>
        <v>N</v>
      </c>
      <c r="I6" s="256">
        <f>+JAN!K58</f>
        <v>0</v>
      </c>
      <c r="J6" s="256" t="str">
        <f>+JAN!L58</f>
        <v>NT</v>
      </c>
      <c r="K6" s="256" t="str">
        <f>+JAN!M58</f>
        <v>N</v>
      </c>
      <c r="L6" s="256" t="str">
        <f>+JAN!N58</f>
        <v>N</v>
      </c>
      <c r="M6" s="256">
        <f>+JAN!O58</f>
        <v>0</v>
      </c>
      <c r="N6" s="256" t="str">
        <f>+JAN!P58</f>
        <v>DTS5S</v>
      </c>
      <c r="O6" s="256" t="str">
        <f>+JAN!Q58</f>
        <v>D</v>
      </c>
      <c r="P6" s="256" t="str">
        <f>+JAN!R58</f>
        <v>N</v>
      </c>
      <c r="Q6" s="256">
        <f>+JAN!S58</f>
        <v>0</v>
      </c>
      <c r="R6" s="256" t="str">
        <f>+JAN!T58</f>
        <v>NT</v>
      </c>
      <c r="S6" s="256" t="str">
        <f>+JAN!U58</f>
        <v>N</v>
      </c>
      <c r="T6" s="256" t="str">
        <f>+JAN!V58</f>
        <v>N</v>
      </c>
      <c r="U6" s="256">
        <f>+JAN!W58</f>
        <v>0</v>
      </c>
      <c r="V6" s="256">
        <f>+JAN!X58</f>
        <v>0</v>
      </c>
      <c r="W6" s="256" t="str">
        <f>+JAN!Y58</f>
        <v>D</v>
      </c>
      <c r="X6" s="256" t="str">
        <f>+JAN!Z58</f>
        <v>N</v>
      </c>
      <c r="Y6" s="256">
        <f>+JAN!AA58</f>
        <v>0</v>
      </c>
      <c r="Z6" s="256">
        <f>+JAN!AB58</f>
        <v>0</v>
      </c>
      <c r="AA6" s="256" t="str">
        <f>+JAN!AC58</f>
        <v>D</v>
      </c>
      <c r="AB6" s="256" t="str">
        <f>+JAN!AD58</f>
        <v>DT</v>
      </c>
      <c r="AC6" s="256">
        <f>+JAN!AE58</f>
        <v>0</v>
      </c>
      <c r="AD6" s="256">
        <f>+JAN!AF58</f>
        <v>0</v>
      </c>
      <c r="AE6" s="256" t="str">
        <f>+JAN!AG58</f>
        <v>T</v>
      </c>
      <c r="AF6" s="256" t="str">
        <f>+JAN!AH58</f>
        <v>T</v>
      </c>
      <c r="AG6" s="242">
        <f>+JAN!BE58</f>
        <v>8.5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+FEV!D55</f>
        <v>0</v>
      </c>
      <c r="C8" s="256">
        <f>+FEV!E55</f>
        <v>0</v>
      </c>
      <c r="D8" s="256" t="str">
        <f>+FEV!F55</f>
        <v>FE</v>
      </c>
      <c r="E8" s="256" t="str">
        <f>+FEV!G55</f>
        <v>FE</v>
      </c>
      <c r="F8" s="256">
        <f>+FEV!H55</f>
        <v>0</v>
      </c>
      <c r="G8" s="256">
        <f>+FEV!I55</f>
        <v>0</v>
      </c>
      <c r="H8" s="256" t="str">
        <f>+FEV!J55</f>
        <v>FE</v>
      </c>
      <c r="I8" s="256" t="str">
        <f>+FEV!K55</f>
        <v>FE</v>
      </c>
      <c r="J8" s="256" t="str">
        <f>+FEV!L55</f>
        <v>FE</v>
      </c>
      <c r="K8" s="256" t="str">
        <f>+FEV!M55</f>
        <v>FE</v>
      </c>
      <c r="L8" s="256" t="str">
        <f>+FEV!N55</f>
        <v>FE</v>
      </c>
      <c r="M8" s="256" t="str">
        <f>+FEV!O55</f>
        <v>FE</v>
      </c>
      <c r="N8" s="256">
        <f>+FEV!P55</f>
        <v>0</v>
      </c>
      <c r="O8" s="256">
        <f>+FEV!Q55</f>
        <v>0</v>
      </c>
      <c r="P8" s="256" t="str">
        <f>+FEV!R55</f>
        <v>D</v>
      </c>
      <c r="Q8" s="256" t="str">
        <f>+FEV!S55</f>
        <v>N</v>
      </c>
      <c r="R8" s="256">
        <f>+FEV!T55</f>
        <v>0</v>
      </c>
      <c r="S8" s="256">
        <f>+FEV!U55</f>
        <v>0</v>
      </c>
      <c r="T8" s="256" t="str">
        <f>+FEV!V55</f>
        <v>NT</v>
      </c>
      <c r="U8" s="256" t="str">
        <f>+FEV!W55</f>
        <v>N</v>
      </c>
      <c r="V8" s="256">
        <f>+FEV!X55</f>
        <v>0</v>
      </c>
      <c r="W8" s="256">
        <f>+FEV!Y55</f>
        <v>0</v>
      </c>
      <c r="X8" s="256" t="str">
        <f>+FEV!Z55</f>
        <v>NT</v>
      </c>
      <c r="Y8" s="256" t="str">
        <f>+FEV!AA55</f>
        <v>N</v>
      </c>
      <c r="Z8" s="256">
        <f>+FEV!AB55</f>
        <v>0</v>
      </c>
      <c r="AA8" s="256">
        <f>+FEV!AC55</f>
        <v>0</v>
      </c>
      <c r="AB8" s="256" t="str">
        <f>+FEV!AD55</f>
        <v>D</v>
      </c>
      <c r="AC8" s="256" t="str">
        <f>+FEV!AE55</f>
        <v>NT</v>
      </c>
      <c r="AD8" s="256">
        <f>+FEV!AF55</f>
        <v>0</v>
      </c>
      <c r="AE8" s="256">
        <f>+FEV!AG55</f>
        <v>0</v>
      </c>
      <c r="AF8" s="256">
        <f>+FEV!AH55</f>
        <v>0</v>
      </c>
      <c r="AG8" s="242">
        <f>+FEV!BE55</f>
        <v>6.6666666666666661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+MAR!D55</f>
        <v>0</v>
      </c>
      <c r="C10" s="256">
        <f>+MAR!E55</f>
        <v>0</v>
      </c>
      <c r="D10" s="256" t="str">
        <f>+MAR!F55</f>
        <v>T</v>
      </c>
      <c r="E10" s="256" t="str">
        <f>+MAR!G55</f>
        <v>T</v>
      </c>
      <c r="F10" s="256">
        <f>+MAR!H55</f>
        <v>0</v>
      </c>
      <c r="G10" s="256">
        <f>+MAR!I55</f>
        <v>0</v>
      </c>
      <c r="H10" s="256" t="str">
        <f>+MAR!J55</f>
        <v>N</v>
      </c>
      <c r="I10" s="256" t="str">
        <f>+MAR!K55</f>
        <v>N</v>
      </c>
      <c r="J10" s="256" t="str">
        <f>+MAR!L55</f>
        <v>NT</v>
      </c>
      <c r="K10" s="256">
        <f>+MAR!M55</f>
        <v>0</v>
      </c>
      <c r="L10" s="256" t="str">
        <f>+MAR!N55</f>
        <v>D</v>
      </c>
      <c r="M10" s="256" t="str">
        <f>+MAR!O55</f>
        <v>N</v>
      </c>
      <c r="N10" s="256">
        <f>+MAR!P55</f>
        <v>0</v>
      </c>
      <c r="O10" s="256">
        <f>+MAR!Q55</f>
        <v>0</v>
      </c>
      <c r="P10" s="256" t="str">
        <f>+MAR!R55</f>
        <v>D</v>
      </c>
      <c r="Q10" s="256" t="str">
        <f>+MAR!S55</f>
        <v>T</v>
      </c>
      <c r="R10" s="256" t="str">
        <f>+MAR!T55</f>
        <v>NT</v>
      </c>
      <c r="S10" s="256">
        <f>+MAR!U55</f>
        <v>0</v>
      </c>
      <c r="T10" s="256" t="str">
        <f>+MAR!V55</f>
        <v>D</v>
      </c>
      <c r="U10" s="256" t="str">
        <f>+MAR!W55</f>
        <v>N</v>
      </c>
      <c r="V10" s="256">
        <f>+MAR!X55</f>
        <v>0</v>
      </c>
      <c r="W10" s="256">
        <f>+MAR!Y55</f>
        <v>0</v>
      </c>
      <c r="X10" s="256" t="str">
        <f>+MAR!Z55</f>
        <v>D</v>
      </c>
      <c r="Y10" s="256" t="str">
        <f>+MAR!AA55</f>
        <v>N</v>
      </c>
      <c r="Z10" s="256" t="str">
        <f>+MAR!AB55</f>
        <v>NTS</v>
      </c>
      <c r="AA10" s="256">
        <f>+MAR!AC55</f>
        <v>0</v>
      </c>
      <c r="AB10" s="256" t="str">
        <f>+MAR!AD55</f>
        <v>D</v>
      </c>
      <c r="AC10" s="256" t="str">
        <f>+MAR!AE55</f>
        <v>NT</v>
      </c>
      <c r="AD10" s="256" t="str">
        <f>+MAR!AF55</f>
        <v>NT</v>
      </c>
      <c r="AE10" s="256">
        <f>+MAR!AG55</f>
        <v>0</v>
      </c>
      <c r="AF10" s="256" t="str">
        <f>+MAR!AH55</f>
        <v>D</v>
      </c>
      <c r="AG10" s="242">
        <f>+MAR!BE55</f>
        <v>7.5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+ABR!D55</f>
        <v>N</v>
      </c>
      <c r="C12" s="247">
        <f>+ABR!E55</f>
        <v>0</v>
      </c>
      <c r="D12" s="247">
        <f>+ABR!F55</f>
        <v>0</v>
      </c>
      <c r="E12" s="247" t="str">
        <f>+ABR!G55</f>
        <v>N</v>
      </c>
      <c r="F12" s="247" t="str">
        <f>+ABR!H55</f>
        <v>N</v>
      </c>
      <c r="G12" s="247">
        <f>+ABR!I55</f>
        <v>0</v>
      </c>
      <c r="H12" s="247" t="str">
        <f>+ABR!J55</f>
        <v>DTS5S</v>
      </c>
      <c r="I12" s="247" t="str">
        <f>+ABR!K55</f>
        <v>N</v>
      </c>
      <c r="J12" s="247" t="str">
        <f>+ABR!L55</f>
        <v>N</v>
      </c>
      <c r="K12" s="247">
        <f>+ABR!M55</f>
        <v>0</v>
      </c>
      <c r="L12" s="247">
        <f>+ABR!N55</f>
        <v>0</v>
      </c>
      <c r="M12" s="247" t="str">
        <f>+ABR!O55</f>
        <v>D</v>
      </c>
      <c r="N12" s="247" t="str">
        <f>+ABR!P55</f>
        <v>N</v>
      </c>
      <c r="O12" s="247">
        <f>+ABR!Q55</f>
        <v>0</v>
      </c>
      <c r="P12" s="247">
        <f>+ABR!R55</f>
        <v>0</v>
      </c>
      <c r="Q12" s="247" t="str">
        <f>+ABR!S55</f>
        <v>T</v>
      </c>
      <c r="R12" s="247" t="str">
        <f>+ABR!T55</f>
        <v>DT</v>
      </c>
      <c r="S12" s="247" t="str">
        <f>+ABR!U55</f>
        <v>DT</v>
      </c>
      <c r="T12" s="247">
        <f>+ABR!V55</f>
        <v>0</v>
      </c>
      <c r="U12" s="247" t="str">
        <f>+ABR!W55</f>
        <v>D</v>
      </c>
      <c r="V12" s="247" t="str">
        <f>+ABR!X55</f>
        <v>N</v>
      </c>
      <c r="W12" s="247">
        <f>+ABR!Y55</f>
        <v>0</v>
      </c>
      <c r="X12" s="247">
        <f>+ABR!Z55</f>
        <v>0</v>
      </c>
      <c r="Y12" s="247" t="str">
        <f>+ABR!AA55</f>
        <v>D</v>
      </c>
      <c r="Z12" s="247" t="str">
        <f>+ABR!AB55</f>
        <v>D</v>
      </c>
      <c r="AA12" s="247" t="str">
        <f>+ABR!AC55</f>
        <v>NTS</v>
      </c>
      <c r="AB12" s="247" t="str">
        <f>+ABR!AD55</f>
        <v>NTSDS</v>
      </c>
      <c r="AC12" s="247">
        <f>+ABR!AE55</f>
        <v>0</v>
      </c>
      <c r="AD12" s="247">
        <f>+ABR!AF55</f>
        <v>0</v>
      </c>
      <c r="AE12" s="247" t="str">
        <f>+ABR!AG55</f>
        <v>DTS5S</v>
      </c>
      <c r="AF12" s="247">
        <f>+ABR!AH55</f>
        <v>0</v>
      </c>
      <c r="AG12" s="242">
        <f>+ABR!BE55</f>
        <v>6.5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 t="str">
        <f>+MAI!D55</f>
        <v>DTSDS</v>
      </c>
      <c r="C14" s="276" t="str">
        <f>+MAI!E55</f>
        <v>N</v>
      </c>
      <c r="D14" s="276" t="str">
        <f>+MAI!F55</f>
        <v>N</v>
      </c>
      <c r="E14" s="276">
        <f>+MAI!G55</f>
        <v>0</v>
      </c>
      <c r="F14" s="276">
        <f>+MAI!H55</f>
        <v>0</v>
      </c>
      <c r="G14" s="276" t="str">
        <f>+MAI!I55</f>
        <v>D</v>
      </c>
      <c r="H14" s="276" t="str">
        <f>+MAI!J55</f>
        <v>N</v>
      </c>
      <c r="I14" s="276" t="str">
        <f>+MAI!K55</f>
        <v>NTS5S1</v>
      </c>
      <c r="J14" s="276">
        <f>+MAI!L55</f>
        <v>0</v>
      </c>
      <c r="K14" s="276" t="str">
        <f>+MAI!M55</f>
        <v>FOTS</v>
      </c>
      <c r="L14" s="276" t="str">
        <f>+MAI!N55</f>
        <v>N</v>
      </c>
      <c r="M14" s="276">
        <f>+MAI!O55</f>
        <v>0</v>
      </c>
      <c r="N14" s="276" t="str">
        <f>+MAI!P55</f>
        <v>FE</v>
      </c>
      <c r="O14" s="276" t="str">
        <f>+MAI!Q55</f>
        <v>FE</v>
      </c>
      <c r="P14" s="276" t="str">
        <f>+MAI!R55</f>
        <v>FE</v>
      </c>
      <c r="Q14" s="276" t="str">
        <f>+MAI!S55</f>
        <v>FES</v>
      </c>
      <c r="R14" s="276" t="str">
        <f>+MAI!T55</f>
        <v>FED</v>
      </c>
      <c r="S14" s="276" t="str">
        <f>+MAI!U55</f>
        <v>FE</v>
      </c>
      <c r="T14" s="276" t="str">
        <f>+MAI!V55</f>
        <v>FE</v>
      </c>
      <c r="U14" s="276" t="str">
        <f>+MAI!W55</f>
        <v>FE</v>
      </c>
      <c r="V14" s="276" t="str">
        <f>+MAI!X55</f>
        <v>FE</v>
      </c>
      <c r="W14" s="276" t="str">
        <f>+MAI!Y55</f>
        <v>FE</v>
      </c>
      <c r="X14" s="276" t="str">
        <f>+MAI!Z55</f>
        <v>FE</v>
      </c>
      <c r="Y14" s="276" t="str">
        <f>+MAI!AA55</f>
        <v>FES</v>
      </c>
      <c r="Z14" s="276" t="str">
        <f>+MAI!AB55</f>
        <v>FED</v>
      </c>
      <c r="AA14" s="276" t="str">
        <f>+MAI!AC55</f>
        <v>FE</v>
      </c>
      <c r="AB14" s="276" t="str">
        <f>+MAI!AD55</f>
        <v>FE</v>
      </c>
      <c r="AC14" s="276" t="str">
        <f>+MAI!AE55</f>
        <v>FES</v>
      </c>
      <c r="AD14" s="276" t="str">
        <f>+MAI!AF55</f>
        <v>FED</v>
      </c>
      <c r="AE14" s="276" t="str">
        <f>+MAI!AG55</f>
        <v>FE</v>
      </c>
      <c r="AF14" s="276" t="str">
        <f>+MAI!AH55</f>
        <v>FE</v>
      </c>
      <c r="AG14" s="242">
        <f>+MAI!BE55</f>
        <v>6.833333333333333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36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21</v>
      </c>
      <c r="M20" s="1596"/>
      <c r="Q20" s="1597" t="s">
        <v>58</v>
      </c>
      <c r="R20" s="1598"/>
      <c r="S20" s="1598"/>
      <c r="T20" s="1599"/>
      <c r="U20" s="1600">
        <f>MAI!CB55</f>
        <v>1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4</v>
      </c>
      <c r="E21" s="1596"/>
      <c r="I21" s="1595" t="s">
        <v>58</v>
      </c>
      <c r="J21" s="1595"/>
      <c r="K21" s="1595"/>
      <c r="L21" s="1596">
        <f>COUNTIF($B$4:$AF$15,"=FOTS")</f>
        <v>1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8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6.950000000000003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1" customHeight="1" x14ac:dyDescent="0.25">
      <c r="A28" s="1583">
        <v>2024</v>
      </c>
      <c r="B28" s="1590" t="s">
        <v>263</v>
      </c>
      <c r="C28" s="1591"/>
      <c r="D28" s="1592"/>
      <c r="E28" s="1629" t="s">
        <v>141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26.666666666666668</v>
      </c>
    </row>
    <row r="29" spans="1:56" ht="2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184/24-"24:00"</f>
        <v>6.666666666666667</v>
      </c>
    </row>
    <row r="31" spans="1:56" ht="2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2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168/24-"36:00"</f>
        <v>5.5</v>
      </c>
    </row>
    <row r="35" spans="1:33" ht="2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184/24-"12:00"</f>
        <v>7.166666666666667</v>
      </c>
    </row>
    <row r="37" spans="1:33" ht="2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5.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503" priority="1" operator="equal">
      <formula>"FOTS"</formula>
    </cfRule>
    <cfRule type="cellIs" dxfId="502" priority="2" operator="equal">
      <formula>"FO"</formula>
    </cfRule>
    <cfRule type="cellIs" dxfId="501" priority="3" operator="equal">
      <formula>"F"</formula>
    </cfRule>
    <cfRule type="cellIs" dxfId="500" priority="4" operator="equal">
      <formula>"NTSDS"</formula>
    </cfRule>
    <cfRule type="cellIs" dxfId="499" priority="5" operator="equal">
      <formula>"DTSDS"</formula>
    </cfRule>
    <cfRule type="cellIs" dxfId="498" priority="6" operator="equal">
      <formula>"NTS5S"</formula>
    </cfRule>
    <cfRule type="cellIs" dxfId="497" priority="7" operator="equal">
      <formula>"DTS5S"</formula>
    </cfRule>
    <cfRule type="cellIs" dxfId="496" priority="8" operator="equal">
      <formula>"NTS"</formula>
    </cfRule>
    <cfRule type="cellIs" dxfId="495" priority="9" operator="equal">
      <formula>"DTS"</formula>
    </cfRule>
    <cfRule type="cellIs" dxfId="494" priority="10" operator="equal">
      <formula>"FEF"</formula>
    </cfRule>
    <cfRule type="cellIs" dxfId="493" priority="11" operator="equal">
      <formula>"FED"</formula>
    </cfRule>
    <cfRule type="cellIs" dxfId="492" priority="12" operator="equal">
      <formula>"FES"</formula>
    </cfRule>
    <cfRule type="cellIs" dxfId="491" priority="13" operator="equal">
      <formula>"FE"</formula>
    </cfRule>
    <cfRule type="cellIs" dxfId="490" priority="14" operator="equal">
      <formula>"DS"</formula>
    </cfRule>
  </conditionalFormatting>
  <conditionalFormatting sqref="B30:AF41">
    <cfRule type="cellIs" dxfId="489" priority="29" operator="equal">
      <formula>"FOTS"</formula>
    </cfRule>
    <cfRule type="cellIs" dxfId="488" priority="30" operator="equal">
      <formula>"FO"</formula>
    </cfRule>
    <cfRule type="cellIs" dxfId="487" priority="31" operator="equal">
      <formula>"F"</formula>
    </cfRule>
    <cfRule type="cellIs" dxfId="486" priority="32" operator="equal">
      <formula>"NTSDS"</formula>
    </cfRule>
    <cfRule type="cellIs" dxfId="485" priority="33" operator="equal">
      <formula>"DTSDS"</formula>
    </cfRule>
    <cfRule type="cellIs" dxfId="484" priority="34" operator="equal">
      <formula>"NTS5S"</formula>
    </cfRule>
    <cfRule type="cellIs" dxfId="483" priority="35" operator="equal">
      <formula>"DTS5S"</formula>
    </cfRule>
    <cfRule type="cellIs" dxfId="482" priority="36" operator="equal">
      <formula>"NTS"</formula>
    </cfRule>
    <cfRule type="cellIs" dxfId="481" priority="37" operator="equal">
      <formula>"DTS"</formula>
    </cfRule>
    <cfRule type="cellIs" dxfId="480" priority="38" operator="equal">
      <formula>"FEF"</formula>
    </cfRule>
    <cfRule type="cellIs" dxfId="479" priority="39" operator="equal">
      <formula>"FED"</formula>
    </cfRule>
    <cfRule type="cellIs" dxfId="478" priority="40" operator="equal">
      <formula>"FES"</formula>
    </cfRule>
    <cfRule type="cellIs" dxfId="477" priority="41" operator="equal">
      <formula>"FE"</formula>
    </cfRule>
    <cfRule type="cellIs" dxfId="47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E20D-9F07-42D9-BBDC-6F4F1C667CAF}">
  <dimension ref="A1:BD50"/>
  <sheetViews>
    <sheetView showZeros="0" topLeftCell="A17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8" width="8.7109375" hidden="1" customWidth="1"/>
    <col min="39" max="39" width="1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143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+JAN!D64</f>
        <v>D</v>
      </c>
      <c r="C5" s="256" t="str">
        <f>+JAN!E64</f>
        <v>T</v>
      </c>
      <c r="D5" s="256" t="str">
        <f>+JAN!F64</f>
        <v>DT</v>
      </c>
      <c r="E5" s="256" t="str">
        <f>+JAN!G64</f>
        <v>N</v>
      </c>
      <c r="F5" s="256">
        <f>+JAN!H64</f>
        <v>0</v>
      </c>
      <c r="G5" s="256" t="str">
        <f>+JAN!I64</f>
        <v>DTS5S</v>
      </c>
      <c r="H5" s="256" t="str">
        <f>+JAN!J64</f>
        <v>D</v>
      </c>
      <c r="I5" s="256" t="str">
        <f>+JAN!K64</f>
        <v>D</v>
      </c>
      <c r="J5" s="256">
        <f>+JAN!L64</f>
        <v>0</v>
      </c>
      <c r="K5" s="256">
        <f>+JAN!M64</f>
        <v>0</v>
      </c>
      <c r="L5" s="256" t="str">
        <f>+JAN!N64</f>
        <v>D</v>
      </c>
      <c r="M5" s="256" t="str">
        <f>+JAN!O64</f>
        <v>N</v>
      </c>
      <c r="N5" s="256">
        <f>+JAN!P64</f>
        <v>0</v>
      </c>
      <c r="O5" s="256">
        <f>+JAN!Q64</f>
        <v>0</v>
      </c>
      <c r="P5" s="256" t="str">
        <f>+JAN!R64</f>
        <v>D</v>
      </c>
      <c r="Q5" s="256" t="str">
        <f>+JAN!S64</f>
        <v>N</v>
      </c>
      <c r="R5" s="256" t="str">
        <f>+JAN!T64</f>
        <v>NTS</v>
      </c>
      <c r="S5" s="256">
        <f>+JAN!U64</f>
        <v>0</v>
      </c>
      <c r="T5" s="256" t="str">
        <f>+JAN!V64</f>
        <v>D</v>
      </c>
      <c r="U5" s="256" t="str">
        <f>+JAN!W64</f>
        <v>DT</v>
      </c>
      <c r="V5" s="256">
        <f>+JAN!X64</f>
        <v>0</v>
      </c>
      <c r="W5" s="256">
        <f>+JAN!Y64</f>
        <v>0</v>
      </c>
      <c r="X5" s="256" t="str">
        <f>+JAN!Z64</f>
        <v>D</v>
      </c>
      <c r="Y5" s="256" t="str">
        <f>+JAN!AA64</f>
        <v>DT</v>
      </c>
      <c r="Z5" s="256">
        <f>+JAN!AB64</f>
        <v>0</v>
      </c>
      <c r="AA5" s="256">
        <f>+JAN!AC64</f>
        <v>0</v>
      </c>
      <c r="AB5" s="256" t="str">
        <f>+JAN!AD64</f>
        <v>FOTS</v>
      </c>
      <c r="AC5" s="256" t="str">
        <f>+JAN!AE64</f>
        <v>FOTS</v>
      </c>
      <c r="AD5" s="256">
        <f>+JAN!AF64</f>
        <v>0</v>
      </c>
      <c r="AE5" s="256">
        <f>+JAN!AG64</f>
        <v>0</v>
      </c>
      <c r="AF5" s="256" t="str">
        <f>+JAN!AH64</f>
        <v>FOTS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+JAN!BE64</f>
        <v>6.5</v>
      </c>
    </row>
    <row r="7" spans="1:33" ht="21" customHeight="1" x14ac:dyDescent="0.25">
      <c r="A7" s="359" t="s">
        <v>281</v>
      </c>
      <c r="B7" s="256" t="str">
        <f>+FEV!D60</f>
        <v>FOTS</v>
      </c>
      <c r="C7" s="256">
        <f>+FEV!E60</f>
        <v>0</v>
      </c>
      <c r="D7" s="256" t="str">
        <f>+FEV!F60</f>
        <v>DTS5S</v>
      </c>
      <c r="E7" s="256" t="str">
        <f>+FEV!G60</f>
        <v>D</v>
      </c>
      <c r="F7" s="256" t="str">
        <f>+FEV!H60</f>
        <v>N</v>
      </c>
      <c r="G7" s="256">
        <f>+FEV!I60</f>
        <v>0</v>
      </c>
      <c r="H7" s="256">
        <f>+FEV!J60</f>
        <v>0</v>
      </c>
      <c r="I7" s="256" t="str">
        <f>+FEV!K60</f>
        <v>D</v>
      </c>
      <c r="J7" s="256" t="str">
        <f>+FEV!L60</f>
        <v>N</v>
      </c>
      <c r="K7" s="256">
        <f>+FEV!M60</f>
        <v>0</v>
      </c>
      <c r="L7" s="256">
        <f>+FEV!N60</f>
        <v>0</v>
      </c>
      <c r="M7" s="256" t="str">
        <f>+FEV!O60</f>
        <v>D</v>
      </c>
      <c r="N7" s="256" t="str">
        <f>+FEV!P60</f>
        <v>N</v>
      </c>
      <c r="O7" s="256">
        <f>+FEV!Q60</f>
        <v>0</v>
      </c>
      <c r="P7" s="256" t="str">
        <f>+FEV!R60</f>
        <v>DT</v>
      </c>
      <c r="Q7" s="256" t="str">
        <f>+FEV!S60</f>
        <v>D</v>
      </c>
      <c r="R7" s="256" t="str">
        <f>+FEV!T60</f>
        <v>N</v>
      </c>
      <c r="S7" s="256">
        <f>+FEV!U60</f>
        <v>0</v>
      </c>
      <c r="T7" s="256">
        <f>+FEV!V60</f>
        <v>0</v>
      </c>
      <c r="U7" s="256" t="str">
        <f>+FEV!W60</f>
        <v>D</v>
      </c>
      <c r="V7" s="256" t="str">
        <f>+FEV!X60</f>
        <v>D</v>
      </c>
      <c r="W7" s="256">
        <f>+FEV!Y60</f>
        <v>0</v>
      </c>
      <c r="X7" s="256">
        <f>+FEV!Z60</f>
        <v>0</v>
      </c>
      <c r="Y7" s="256" t="str">
        <f>+FEV!AA60</f>
        <v>D</v>
      </c>
      <c r="Z7" s="256" t="str">
        <f>+FEV!AB60</f>
        <v>N</v>
      </c>
      <c r="AA7" s="256" t="str">
        <f>+FEV!AC60</f>
        <v>NTS5S</v>
      </c>
      <c r="AB7" s="256">
        <f>+FEV!AD60</f>
        <v>0</v>
      </c>
      <c r="AC7" s="256" t="str">
        <f>+FEV!AE60</f>
        <v>DT</v>
      </c>
      <c r="AD7" s="256">
        <f>+FEV!AF60</f>
        <v>0</v>
      </c>
      <c r="AE7" s="256">
        <f>+FEV!AG60</f>
        <v>0</v>
      </c>
      <c r="AF7" s="256">
        <f>+FEV!AH60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+FEV!BE60</f>
        <v>7</v>
      </c>
    </row>
    <row r="9" spans="1:33" ht="21" customHeight="1" x14ac:dyDescent="0.25">
      <c r="A9" s="359" t="s">
        <v>282</v>
      </c>
      <c r="B9" s="256" t="str">
        <f>+MAR!D60</f>
        <v>N</v>
      </c>
      <c r="C9" s="256">
        <f>+MAR!E60</f>
        <v>0</v>
      </c>
      <c r="D9" s="256">
        <f>+MAR!F60</f>
        <v>0</v>
      </c>
      <c r="E9" s="256" t="str">
        <f>+MAR!G60</f>
        <v>D</v>
      </c>
      <c r="F9" s="256" t="str">
        <f>+MAR!H60</f>
        <v>N</v>
      </c>
      <c r="G9" s="256">
        <f>+MAR!I60</f>
        <v>0</v>
      </c>
      <c r="H9" s="256">
        <f>+MAR!J60</f>
        <v>0</v>
      </c>
      <c r="I9" s="256" t="str">
        <f>+MAR!K60</f>
        <v>FOTS</v>
      </c>
      <c r="J9" s="256" t="str">
        <f>+MAR!L60</f>
        <v>N</v>
      </c>
      <c r="K9" s="256">
        <f>+MAR!M60</f>
        <v>0</v>
      </c>
      <c r="L9" s="256">
        <f>+MAR!N60</f>
        <v>0</v>
      </c>
      <c r="M9" s="256" t="str">
        <f>+MAR!O60</f>
        <v>D</v>
      </c>
      <c r="N9" s="256" t="str">
        <f>+MAR!P60</f>
        <v>T</v>
      </c>
      <c r="O9" s="256" t="str">
        <f>+MAR!Q60</f>
        <v>NT</v>
      </c>
      <c r="P9" s="256">
        <f>+MAR!R60</f>
        <v>0</v>
      </c>
      <c r="Q9" s="256" t="str">
        <f>+MAR!S60</f>
        <v>D</v>
      </c>
      <c r="R9" s="256" t="str">
        <f>+MAR!T60</f>
        <v>N</v>
      </c>
      <c r="S9" s="256">
        <f>+MAR!U60</f>
        <v>0</v>
      </c>
      <c r="T9" s="256">
        <f>+MAR!V60</f>
        <v>0</v>
      </c>
      <c r="U9" s="256" t="str">
        <f>+MAR!W60</f>
        <v>D</v>
      </c>
      <c r="V9" s="256" t="str">
        <f>+MAR!X60</f>
        <v>D</v>
      </c>
      <c r="W9" s="256">
        <f>+MAR!Y60</f>
        <v>0</v>
      </c>
      <c r="X9" s="256">
        <f>+MAR!Z60</f>
        <v>0</v>
      </c>
      <c r="Y9" s="256" t="str">
        <f>+MAR!AA60</f>
        <v>TR</v>
      </c>
      <c r="Z9" s="256" t="str">
        <f>+MAR!AB60</f>
        <v>TR</v>
      </c>
      <c r="AA9" s="256" t="str">
        <f>+MAR!AC60</f>
        <v>DTS5S</v>
      </c>
      <c r="AB9" s="256">
        <f>+MAR!AD60</f>
        <v>0</v>
      </c>
      <c r="AC9" s="256" t="str">
        <f>+MAR!AE60</f>
        <v>N</v>
      </c>
      <c r="AD9" s="256" t="str">
        <f>+MAR!AF60</f>
        <v>N</v>
      </c>
      <c r="AE9" s="256">
        <f>+MAR!AG60</f>
        <v>0</v>
      </c>
      <c r="AF9" s="256" t="str">
        <f>+MAR!AH60</f>
        <v>DTS5S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+MAR!BE60</f>
        <v>6.666666666666667</v>
      </c>
    </row>
    <row r="11" spans="1:33" ht="21" customHeight="1" x14ac:dyDescent="0.25">
      <c r="A11" s="359" t="s">
        <v>283</v>
      </c>
      <c r="B11" s="247" t="str">
        <f>+ABR!D60</f>
        <v>D</v>
      </c>
      <c r="C11" s="247" t="str">
        <f>+ABR!E60</f>
        <v>N</v>
      </c>
      <c r="D11" s="247">
        <f>+ABR!F60</f>
        <v>0</v>
      </c>
      <c r="E11" s="247">
        <f>+ABR!G60</f>
        <v>0</v>
      </c>
      <c r="F11" s="247" t="str">
        <f>+ABR!H60</f>
        <v>D</v>
      </c>
      <c r="G11" s="247" t="str">
        <f>+ABR!I60</f>
        <v>N</v>
      </c>
      <c r="H11" s="247">
        <f>+ABR!J60</f>
        <v>0</v>
      </c>
      <c r="I11" s="247" t="str">
        <f>+ABR!K60</f>
        <v>DTS5S</v>
      </c>
      <c r="J11" s="247" t="str">
        <f>+ABR!L60</f>
        <v>D</v>
      </c>
      <c r="K11" s="247" t="str">
        <f>+ABR!M60</f>
        <v>N</v>
      </c>
      <c r="L11" s="247" t="str">
        <f>+ABR!N60</f>
        <v>NTS</v>
      </c>
      <c r="M11" s="247">
        <f>+ABR!O60</f>
        <v>0</v>
      </c>
      <c r="N11" s="247" t="str">
        <f>+ABR!P60</f>
        <v>D</v>
      </c>
      <c r="O11" s="247" t="str">
        <f>+ABR!Q60</f>
        <v>N</v>
      </c>
      <c r="P11" s="247">
        <f>+ABR!R60</f>
        <v>0</v>
      </c>
      <c r="Q11" s="247">
        <f>+ABR!S60</f>
        <v>0</v>
      </c>
      <c r="R11" s="247" t="str">
        <f>+ABR!T60</f>
        <v>D</v>
      </c>
      <c r="S11" s="247" t="str">
        <f>+ABR!U60</f>
        <v>D</v>
      </c>
      <c r="T11" s="247">
        <f>+ABR!V60</f>
        <v>0</v>
      </c>
      <c r="U11" s="247" t="str">
        <f>+ABR!W60</f>
        <v>DTSDS1</v>
      </c>
      <c r="V11" s="247" t="str">
        <f>+ABR!X60</f>
        <v>D</v>
      </c>
      <c r="W11" s="247" t="str">
        <f>+ABR!Y60</f>
        <v>N</v>
      </c>
      <c r="X11" s="247">
        <f>+ABR!Z60</f>
        <v>0</v>
      </c>
      <c r="Y11" s="247">
        <f>+ABR!AA60</f>
        <v>0</v>
      </c>
      <c r="Z11" s="247" t="str">
        <f>+ABR!AB60</f>
        <v>N</v>
      </c>
      <c r="AA11" s="247" t="str">
        <f>+ABR!AC60</f>
        <v>N</v>
      </c>
      <c r="AB11" s="247">
        <f>+ABR!AD60</f>
        <v>0</v>
      </c>
      <c r="AC11" s="247">
        <f>+ABR!AE60</f>
        <v>0</v>
      </c>
      <c r="AD11" s="247" t="str">
        <f>+ABR!AF60</f>
        <v>D</v>
      </c>
      <c r="AE11" s="247" t="str">
        <f>+ABR!AG60</f>
        <v>N</v>
      </c>
      <c r="AF11" s="247">
        <f>+ABR!AH60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+ABR!BE60</f>
        <v>8</v>
      </c>
    </row>
    <row r="13" spans="1:33" ht="21" customHeight="1" x14ac:dyDescent="0.25">
      <c r="A13" s="359" t="s">
        <v>284</v>
      </c>
      <c r="B13" s="275">
        <f>+MAI!D60</f>
        <v>0</v>
      </c>
      <c r="C13" s="275">
        <f>+MAI!E60</f>
        <v>0</v>
      </c>
      <c r="D13" s="275" t="str">
        <f>+MAI!F60</f>
        <v>FE</v>
      </c>
      <c r="E13" s="275" t="str">
        <f>+MAI!G60</f>
        <v>FE</v>
      </c>
      <c r="F13" s="275">
        <f>+MAI!H60</f>
        <v>0</v>
      </c>
      <c r="G13" s="275" t="str">
        <f>+MAI!I60</f>
        <v>DTS5S1</v>
      </c>
      <c r="H13" s="275" t="str">
        <f>+MAI!J60</f>
        <v>D</v>
      </c>
      <c r="I13" s="275" t="str">
        <f>+MAI!K60</f>
        <v>N</v>
      </c>
      <c r="J13" s="275">
        <f>+MAI!L60</f>
        <v>0</v>
      </c>
      <c r="K13" s="275">
        <f>+MAI!M60</f>
        <v>0</v>
      </c>
      <c r="L13" s="275" t="str">
        <f>+MAI!N60</f>
        <v>SE</v>
      </c>
      <c r="M13" s="275" t="str">
        <f>+MAI!O60</f>
        <v>SE</v>
      </c>
      <c r="N13" s="275">
        <f>+MAI!P60</f>
        <v>0</v>
      </c>
      <c r="O13" s="275">
        <f>+MAI!Q60</f>
        <v>0</v>
      </c>
      <c r="P13" s="275" t="str">
        <f>+MAI!R60</f>
        <v>SE</v>
      </c>
      <c r="Q13" s="275" t="str">
        <f>+MAI!S60</f>
        <v>SE</v>
      </c>
      <c r="R13" s="275">
        <f>+MAI!T60</f>
        <v>0</v>
      </c>
      <c r="S13" s="275">
        <f>+MAI!U60</f>
        <v>0</v>
      </c>
      <c r="T13" s="275" t="str">
        <f>+MAI!V60</f>
        <v>D</v>
      </c>
      <c r="U13" s="275" t="str">
        <f>+MAI!W60</f>
        <v>D</v>
      </c>
      <c r="V13" s="275" t="str">
        <f>+MAI!X60</f>
        <v>N</v>
      </c>
      <c r="W13" s="275" t="str">
        <f>+MAI!Y60</f>
        <v>N</v>
      </c>
      <c r="X13" s="275" t="str">
        <f>+MAI!Z60</f>
        <v>N</v>
      </c>
      <c r="Y13" s="275" t="str">
        <f>+MAI!AA60</f>
        <v>N</v>
      </c>
      <c r="Z13" s="275">
        <f>+MAI!AB60</f>
        <v>0</v>
      </c>
      <c r="AA13" s="275">
        <f>+MAI!AC60</f>
        <v>0</v>
      </c>
      <c r="AB13" s="275" t="str">
        <f>+MAI!AD60</f>
        <v>D</v>
      </c>
      <c r="AC13" s="275" t="str">
        <f>+MAI!AE60</f>
        <v>N</v>
      </c>
      <c r="AD13" s="275">
        <f>+MAI!AF60</f>
        <v>0</v>
      </c>
      <c r="AE13" s="275" t="str">
        <f>+MAI!AG60</f>
        <v>D</v>
      </c>
      <c r="AF13" s="275" t="str">
        <f>+MAI!AH60</f>
        <v>D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+MAI!BE60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36.166666666666671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0.1666666666666714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2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2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+MAI!CB60</f>
        <v>1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7</v>
      </c>
      <c r="E20" s="1596"/>
      <c r="I20" s="1595" t="s">
        <v>58</v>
      </c>
      <c r="J20" s="1595"/>
      <c r="K20" s="1595"/>
      <c r="L20" s="1596">
        <f>COUNTIF($B$4:$AF$15,"=FOTS")</f>
        <v>5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0.1666666666666714</v>
      </c>
      <c r="V21" s="1621"/>
      <c r="W21" s="1624" t="s">
        <v>273</v>
      </c>
      <c r="X21" s="1625"/>
      <c r="Y21" s="1626">
        <f>IF(U21&gt;0,(IF(U21&lt;(12/24),1/24,(INT(U21/(12/24)))/24)),0)</f>
        <v>4.1666666666666664E-2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10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0.12500000000000475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36.950000000000003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32.1" customHeight="1" x14ac:dyDescent="0.25">
      <c r="A28" s="1583">
        <v>2024</v>
      </c>
      <c r="B28" s="1590" t="s">
        <v>263</v>
      </c>
      <c r="C28" s="1591"/>
      <c r="D28" s="1592"/>
      <c r="E28" s="1629" t="s">
        <v>143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33" ht="19.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9.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19.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19.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19.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19.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19.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19.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19.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19.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9.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19.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9.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19.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9.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8.6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6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8.6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8.6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8.6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0.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475" priority="1" operator="equal">
      <formula>"FOTS"</formula>
    </cfRule>
    <cfRule type="cellIs" dxfId="474" priority="2" operator="equal">
      <formula>"FO"</formula>
    </cfRule>
    <cfRule type="cellIs" dxfId="473" priority="3" operator="equal">
      <formula>"F"</formula>
    </cfRule>
    <cfRule type="cellIs" dxfId="472" priority="4" operator="equal">
      <formula>"NTSDS"</formula>
    </cfRule>
    <cfRule type="cellIs" dxfId="471" priority="5" operator="equal">
      <formula>"DTSDS"</formula>
    </cfRule>
    <cfRule type="cellIs" dxfId="470" priority="6" operator="equal">
      <formula>"NTS5S"</formula>
    </cfRule>
    <cfRule type="cellIs" dxfId="469" priority="7" operator="equal">
      <formula>"DTS5S"</formula>
    </cfRule>
    <cfRule type="cellIs" dxfId="468" priority="8" operator="equal">
      <formula>"NTS"</formula>
    </cfRule>
    <cfRule type="cellIs" dxfId="467" priority="9" operator="equal">
      <formula>"DTS"</formula>
    </cfRule>
    <cfRule type="cellIs" dxfId="466" priority="10" operator="equal">
      <formula>"FEF"</formula>
    </cfRule>
    <cfRule type="cellIs" dxfId="465" priority="11" operator="equal">
      <formula>"FED"</formula>
    </cfRule>
    <cfRule type="cellIs" dxfId="464" priority="12" operator="equal">
      <formula>"FES"</formula>
    </cfRule>
    <cfRule type="cellIs" dxfId="463" priority="13" operator="equal">
      <formula>"FE"</formula>
    </cfRule>
    <cfRule type="cellIs" dxfId="462" priority="14" operator="equal">
      <formula>"DS"</formula>
    </cfRule>
  </conditionalFormatting>
  <conditionalFormatting sqref="B30:AF41">
    <cfRule type="cellIs" dxfId="461" priority="29" operator="equal">
      <formula>"FOTS"</formula>
    </cfRule>
    <cfRule type="cellIs" dxfId="460" priority="30" operator="equal">
      <formula>"FO"</formula>
    </cfRule>
    <cfRule type="cellIs" dxfId="459" priority="31" operator="equal">
      <formula>"F"</formula>
    </cfRule>
    <cfRule type="cellIs" dxfId="458" priority="32" operator="equal">
      <formula>"NTSDS"</formula>
    </cfRule>
    <cfRule type="cellIs" dxfId="457" priority="33" operator="equal">
      <formula>"DTSDS"</formula>
    </cfRule>
    <cfRule type="cellIs" dxfId="456" priority="34" operator="equal">
      <formula>"NTS5S"</formula>
    </cfRule>
    <cfRule type="cellIs" dxfId="455" priority="35" operator="equal">
      <formula>"DTS5S"</formula>
    </cfRule>
    <cfRule type="cellIs" dxfId="454" priority="36" operator="equal">
      <formula>"NTS"</formula>
    </cfRule>
    <cfRule type="cellIs" dxfId="453" priority="37" operator="equal">
      <formula>"DTS"</formula>
    </cfRule>
    <cfRule type="cellIs" dxfId="452" priority="38" operator="equal">
      <formula>"FEF"</formula>
    </cfRule>
    <cfRule type="cellIs" dxfId="451" priority="39" operator="equal">
      <formula>"FED"</formula>
    </cfRule>
    <cfRule type="cellIs" dxfId="450" priority="40" operator="equal">
      <formula>"FES"</formula>
    </cfRule>
    <cfRule type="cellIs" dxfId="449" priority="41" operator="equal">
      <formula>"FE"</formula>
    </cfRule>
    <cfRule type="cellIs" dxfId="44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D298-5950-4CC0-84EF-AC8A5D1537F6}">
  <dimension ref="A1:BD50"/>
  <sheetViews>
    <sheetView showZeros="0" topLeftCell="A20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8" width="8.7109375" hidden="1" customWidth="1"/>
    <col min="39" max="39" width="1.140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147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+JAN!D66</f>
        <v>0</v>
      </c>
      <c r="C5" s="256" t="str">
        <f>+JAN!E66</f>
        <v>DT</v>
      </c>
      <c r="D5" s="256" t="str">
        <f>+JAN!F66</f>
        <v>DT</v>
      </c>
      <c r="E5" s="256" t="str">
        <f>+JAN!G66</f>
        <v>T</v>
      </c>
      <c r="F5" s="256">
        <f>+JAN!H66</f>
        <v>0</v>
      </c>
      <c r="G5" s="256">
        <f>+JAN!I66</f>
        <v>0</v>
      </c>
      <c r="H5" s="256" t="str">
        <f>+JAN!J66</f>
        <v>D</v>
      </c>
      <c r="I5" s="256" t="str">
        <f>+JAN!K66</f>
        <v>N</v>
      </c>
      <c r="J5" s="256">
        <f>+JAN!L66</f>
        <v>0</v>
      </c>
      <c r="K5" s="256">
        <f>+JAN!M66</f>
        <v>0</v>
      </c>
      <c r="L5" s="256" t="str">
        <f>+JAN!N66</f>
        <v>D</v>
      </c>
      <c r="M5" s="256" t="str">
        <f>+JAN!O66</f>
        <v>N</v>
      </c>
      <c r="N5" s="256">
        <f>+JAN!P66</f>
        <v>0</v>
      </c>
      <c r="O5" s="256">
        <f>+JAN!Q66</f>
        <v>0</v>
      </c>
      <c r="P5" s="256" t="str">
        <f>+JAN!R66</f>
        <v>D</v>
      </c>
      <c r="Q5" s="256" t="str">
        <f>+JAN!S66</f>
        <v>N</v>
      </c>
      <c r="R5" s="256" t="str">
        <f>+JAN!T66</f>
        <v>NTS</v>
      </c>
      <c r="S5" s="256">
        <f>+JAN!U66</f>
        <v>0</v>
      </c>
      <c r="T5" s="256" t="str">
        <f>+JAN!V66</f>
        <v>D</v>
      </c>
      <c r="U5" s="256" t="str">
        <f>+JAN!W66</f>
        <v>N</v>
      </c>
      <c r="V5" s="256">
        <f>+JAN!X66</f>
        <v>0</v>
      </c>
      <c r="W5" s="256">
        <f>+JAN!Y66</f>
        <v>0</v>
      </c>
      <c r="X5" s="256" t="str">
        <f>+JAN!Z66</f>
        <v>D</v>
      </c>
      <c r="Y5" s="256" t="str">
        <f>+JAN!AA66</f>
        <v>D</v>
      </c>
      <c r="Z5" s="256">
        <f>+JAN!AB66</f>
        <v>0</v>
      </c>
      <c r="AA5" s="256">
        <f>+JAN!AC66</f>
        <v>0</v>
      </c>
      <c r="AB5" s="256" t="str">
        <f>+JAN!AD66</f>
        <v>D</v>
      </c>
      <c r="AC5" s="256" t="str">
        <f>+JAN!AE66</f>
        <v>N</v>
      </c>
      <c r="AD5" s="256">
        <f>+JAN!AF66</f>
        <v>0</v>
      </c>
      <c r="AE5" s="256">
        <f>+JAN!AG66</f>
        <v>0</v>
      </c>
      <c r="AF5" s="256" t="str">
        <f>+JAN!AH66</f>
        <v>N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+JAN!BE66</f>
        <v>7.5</v>
      </c>
    </row>
    <row r="7" spans="1:33" ht="21" customHeight="1" x14ac:dyDescent="0.25">
      <c r="A7" s="359" t="s">
        <v>281</v>
      </c>
      <c r="B7" s="256" t="str">
        <f>+FEV!D61</f>
        <v>N</v>
      </c>
      <c r="C7" s="256">
        <f>+FEV!E61</f>
        <v>0</v>
      </c>
      <c r="D7" s="256">
        <f>+FEV!F61</f>
        <v>0</v>
      </c>
      <c r="E7" s="256" t="str">
        <f>+FEV!G61</f>
        <v>D</v>
      </c>
      <c r="F7" s="256" t="str">
        <f>+FEV!H61</f>
        <v>N</v>
      </c>
      <c r="G7" s="256">
        <f>+FEV!I61</f>
        <v>0</v>
      </c>
      <c r="H7" s="256">
        <f>+FEV!J61</f>
        <v>0</v>
      </c>
      <c r="I7" s="256" t="str">
        <f>+FEV!K61</f>
        <v>D</v>
      </c>
      <c r="J7" s="256" t="str">
        <f>+FEV!L61</f>
        <v>N</v>
      </c>
      <c r="K7" s="256">
        <f>+FEV!M61</f>
        <v>0</v>
      </c>
      <c r="L7" s="256">
        <f>+FEV!N61</f>
        <v>0</v>
      </c>
      <c r="M7" s="256" t="str">
        <f>+FEV!O61</f>
        <v>D</v>
      </c>
      <c r="N7" s="256" t="str">
        <f>+FEV!P61</f>
        <v>N</v>
      </c>
      <c r="O7" s="256">
        <f>+FEV!Q61</f>
        <v>0</v>
      </c>
      <c r="P7" s="256">
        <f>+FEV!R61</f>
        <v>0</v>
      </c>
      <c r="Q7" s="256" t="str">
        <f>+FEV!S61</f>
        <v>D</v>
      </c>
      <c r="R7" s="256" t="str">
        <f>+FEV!T61</f>
        <v>N</v>
      </c>
      <c r="S7" s="256">
        <f>+FEV!U61</f>
        <v>0</v>
      </c>
      <c r="T7" s="256">
        <f>+FEV!V61</f>
        <v>0</v>
      </c>
      <c r="U7" s="256" t="str">
        <f>+FEV!W61</f>
        <v>D</v>
      </c>
      <c r="V7" s="256" t="str">
        <f>+FEV!X61</f>
        <v>D</v>
      </c>
      <c r="W7" s="256">
        <f>+FEV!Y61</f>
        <v>0</v>
      </c>
      <c r="X7" s="256">
        <f>+FEV!Z61</f>
        <v>0</v>
      </c>
      <c r="Y7" s="256" t="str">
        <f>+FEV!AA61</f>
        <v>D</v>
      </c>
      <c r="Z7" s="256" t="str">
        <f>+FEV!AB61</f>
        <v>N</v>
      </c>
      <c r="AA7" s="256" t="str">
        <f>+FEV!AC61</f>
        <v>NTS5S</v>
      </c>
      <c r="AB7" s="256">
        <f>+FEV!AD61</f>
        <v>0</v>
      </c>
      <c r="AC7" s="256" t="str">
        <f>+FEV!AE61</f>
        <v>N</v>
      </c>
      <c r="AD7" s="256">
        <f>+FEV!AF61</f>
        <v>0</v>
      </c>
      <c r="AE7" s="256">
        <f>+FEV!AG61</f>
        <v>0</v>
      </c>
      <c r="AF7" s="256">
        <f>+FEV!AH61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+FEV!BE61</f>
        <v>7</v>
      </c>
    </row>
    <row r="9" spans="1:33" ht="21" customHeight="1" x14ac:dyDescent="0.25">
      <c r="A9" s="359" t="s">
        <v>282</v>
      </c>
      <c r="B9" s="256" t="str">
        <f>+MAR!D61</f>
        <v>N</v>
      </c>
      <c r="C9" s="256">
        <f>+MAR!E61</f>
        <v>0</v>
      </c>
      <c r="D9" s="256">
        <f>+MAR!F61</f>
        <v>0</v>
      </c>
      <c r="E9" s="256" t="str">
        <f>+MAR!G61</f>
        <v>FE</v>
      </c>
      <c r="F9" s="256" t="str">
        <f>+MAR!H61</f>
        <v>N</v>
      </c>
      <c r="G9" s="256">
        <f>+MAR!I61</f>
        <v>0</v>
      </c>
      <c r="H9" s="256" t="str">
        <f>+MAR!J61</f>
        <v>DT</v>
      </c>
      <c r="I9" s="256" t="str">
        <f>+MAR!K61</f>
        <v>D</v>
      </c>
      <c r="J9" s="256" t="str">
        <f>+MAR!L61</f>
        <v>N</v>
      </c>
      <c r="K9" s="256">
        <f>+MAR!M61</f>
        <v>0</v>
      </c>
      <c r="L9" s="256">
        <f>+MAR!N61</f>
        <v>0</v>
      </c>
      <c r="M9" s="256" t="str">
        <f>+MAR!O61</f>
        <v>D</v>
      </c>
      <c r="N9" s="256" t="str">
        <f>+MAR!P61</f>
        <v>N</v>
      </c>
      <c r="O9" s="256">
        <f>+MAR!Q61</f>
        <v>0</v>
      </c>
      <c r="P9" s="256">
        <f>+MAR!R61</f>
        <v>0</v>
      </c>
      <c r="Q9" s="256" t="str">
        <f>+MAR!S61</f>
        <v>FE</v>
      </c>
      <c r="R9" s="256" t="str">
        <f>+MAR!T61</f>
        <v>N</v>
      </c>
      <c r="S9" s="256">
        <f>+MAR!U61</f>
        <v>0</v>
      </c>
      <c r="T9" s="256">
        <f>+MAR!V61</f>
        <v>0</v>
      </c>
      <c r="U9" s="256" t="str">
        <f>+MAR!W61</f>
        <v>D</v>
      </c>
      <c r="V9" s="256" t="str">
        <f>+MAR!X61</f>
        <v>T</v>
      </c>
      <c r="W9" s="256">
        <f>+MAR!Y61</f>
        <v>0</v>
      </c>
      <c r="X9" s="256">
        <f>+MAR!Z61</f>
        <v>0</v>
      </c>
      <c r="Y9" s="256" t="str">
        <f>+MAR!AA61</f>
        <v>TR</v>
      </c>
      <c r="Z9" s="256" t="str">
        <f>+MAR!AB61</f>
        <v>TR</v>
      </c>
      <c r="AA9" s="256" t="str">
        <f>+MAR!AC61</f>
        <v>DTS5S</v>
      </c>
      <c r="AB9" s="256">
        <f>+MAR!AD61</f>
        <v>0</v>
      </c>
      <c r="AC9" s="256" t="str">
        <f>+MAR!AE61</f>
        <v>N</v>
      </c>
      <c r="AD9" s="256" t="str">
        <f>+MAR!AF61</f>
        <v>N</v>
      </c>
      <c r="AE9" s="256">
        <f>+MAR!AG61</f>
        <v>0</v>
      </c>
      <c r="AF9" s="256">
        <f>+MAR!AH61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+MAR!BE61</f>
        <v>6.8333333333333339</v>
      </c>
    </row>
    <row r="11" spans="1:33" ht="21" customHeight="1" x14ac:dyDescent="0.25">
      <c r="A11" s="359" t="s">
        <v>283</v>
      </c>
      <c r="B11" s="247" t="str">
        <f>+ABR!D61</f>
        <v>D</v>
      </c>
      <c r="C11" s="247" t="str">
        <f>+ABR!E61</f>
        <v>N</v>
      </c>
      <c r="D11" s="247">
        <f>+ABR!F61</f>
        <v>0</v>
      </c>
      <c r="E11" s="247">
        <f>+ABR!G61</f>
        <v>0</v>
      </c>
      <c r="F11" s="247" t="str">
        <f>+ABR!H61</f>
        <v>D</v>
      </c>
      <c r="G11" s="247" t="str">
        <f>+ABR!I61</f>
        <v>FOTS</v>
      </c>
      <c r="H11" s="247">
        <f>+ABR!J61</f>
        <v>0</v>
      </c>
      <c r="I11" s="247">
        <f>+ABR!K61</f>
        <v>0</v>
      </c>
      <c r="J11" s="247" t="str">
        <f>+ABR!L61</f>
        <v>N</v>
      </c>
      <c r="K11" s="247" t="str">
        <f>+ABR!M61</f>
        <v>N</v>
      </c>
      <c r="L11" s="247">
        <f>+ABR!N61</f>
        <v>0</v>
      </c>
      <c r="M11" s="247" t="str">
        <f>+ABR!O61</f>
        <v>DTSDS</v>
      </c>
      <c r="N11" s="247" t="str">
        <f>+ABR!P61</f>
        <v>D</v>
      </c>
      <c r="O11" s="247" t="str">
        <f>+ABR!Q61</f>
        <v>N</v>
      </c>
      <c r="P11" s="247">
        <f>+ABR!R61</f>
        <v>0</v>
      </c>
      <c r="Q11" s="247">
        <f>+ABR!S61</f>
        <v>0</v>
      </c>
      <c r="R11" s="247" t="str">
        <f>+ABR!T61</f>
        <v>FE</v>
      </c>
      <c r="S11" s="247" t="str">
        <f>+ABR!U61</f>
        <v>FEF</v>
      </c>
      <c r="T11" s="247" t="str">
        <f>+ABR!V61</f>
        <v>FES</v>
      </c>
      <c r="U11" s="247" t="str">
        <f>+ABR!W61</f>
        <v>FEF</v>
      </c>
      <c r="V11" s="247" t="str">
        <f>+ABR!X61</f>
        <v>FE</v>
      </c>
      <c r="W11" s="247" t="str">
        <f>+ABR!Y61</f>
        <v>FE</v>
      </c>
      <c r="X11" s="247" t="str">
        <f>+ABR!Z61</f>
        <v>FES</v>
      </c>
      <c r="Y11" s="247" t="str">
        <f>+ABR!AA61</f>
        <v>FED</v>
      </c>
      <c r="Z11" s="247" t="str">
        <f>+ABR!AB61</f>
        <v>FEF</v>
      </c>
      <c r="AA11" s="247" t="str">
        <f>+ABR!AC61</f>
        <v>FE</v>
      </c>
      <c r="AB11" s="247" t="str">
        <f>+ABR!AD61</f>
        <v>FE</v>
      </c>
      <c r="AC11" s="247" t="str">
        <f>+ABR!AE61</f>
        <v>DTS5S</v>
      </c>
      <c r="AD11" s="247" t="str">
        <f>+ABR!AF61</f>
        <v>NTS</v>
      </c>
      <c r="AE11" s="247" t="str">
        <f>+ABR!AG61</f>
        <v>N</v>
      </c>
      <c r="AF11" s="247">
        <f>+ABR!AH61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+ABR!BE61</f>
        <v>5.666666666666667</v>
      </c>
    </row>
    <row r="13" spans="1:33" ht="21" customHeight="1" x14ac:dyDescent="0.25">
      <c r="A13" s="359" t="s">
        <v>284</v>
      </c>
      <c r="B13" s="275">
        <f>+MAI!D61</f>
        <v>0</v>
      </c>
      <c r="C13" s="275">
        <f>+MAI!E61</f>
        <v>0</v>
      </c>
      <c r="D13" s="275" t="str">
        <f>+MAI!F61</f>
        <v>D</v>
      </c>
      <c r="E13" s="275" t="str">
        <f>+MAI!G61</f>
        <v>N</v>
      </c>
      <c r="F13" s="275">
        <f>+MAI!H61</f>
        <v>0</v>
      </c>
      <c r="G13" s="275">
        <f>+MAI!I61</f>
        <v>0</v>
      </c>
      <c r="H13" s="275" t="str">
        <f>+MAI!J61</f>
        <v>D</v>
      </c>
      <c r="I13" s="275" t="str">
        <f>+MAI!K61</f>
        <v>N</v>
      </c>
      <c r="J13" s="275">
        <f>+MAI!L61</f>
        <v>0</v>
      </c>
      <c r="K13" s="275">
        <f>+MAI!M61</f>
        <v>0</v>
      </c>
      <c r="L13" s="275" t="str">
        <f>+MAI!N61</f>
        <v>D</v>
      </c>
      <c r="M13" s="275" t="str">
        <f>+MAI!O61</f>
        <v>N</v>
      </c>
      <c r="N13" s="275">
        <f>+MAI!P61</f>
        <v>0</v>
      </c>
      <c r="O13" s="275">
        <f>+MAI!Q61</f>
        <v>0</v>
      </c>
      <c r="P13" s="275" t="str">
        <f>+MAI!R61</f>
        <v>D</v>
      </c>
      <c r="Q13" s="275" t="str">
        <f>+MAI!S61</f>
        <v>D</v>
      </c>
      <c r="R13" s="275">
        <f>+MAI!T61</f>
        <v>0</v>
      </c>
      <c r="S13" s="275">
        <f>+MAI!U61</f>
        <v>0</v>
      </c>
      <c r="T13" s="275" t="str">
        <f>+MAI!V61</f>
        <v>D</v>
      </c>
      <c r="U13" s="275" t="str">
        <f>+MAI!W61</f>
        <v>N</v>
      </c>
      <c r="V13" s="275">
        <f>+MAI!X61</f>
        <v>0</v>
      </c>
      <c r="W13" s="275" t="str">
        <f>+MAI!Y61</f>
        <v>N</v>
      </c>
      <c r="X13" s="275" t="str">
        <f>+MAI!Z61</f>
        <v>N</v>
      </c>
      <c r="Y13" s="275" t="str">
        <f>+MAI!AA61</f>
        <v>N</v>
      </c>
      <c r="Z13" s="275">
        <f>+MAI!AB61</f>
        <v>0</v>
      </c>
      <c r="AA13" s="275">
        <f>+MAI!AC61</f>
        <v>0</v>
      </c>
      <c r="AB13" s="275" t="str">
        <f>+MAI!AD61</f>
        <v>D</v>
      </c>
      <c r="AC13" s="275" t="str">
        <f>+MAI!AE61</f>
        <v>N</v>
      </c>
      <c r="AD13" s="275" t="str">
        <f>+MAI!AF61</f>
        <v>N</v>
      </c>
      <c r="AE13" s="275">
        <f>+MAI!AG61</f>
        <v>0</v>
      </c>
      <c r="AF13" s="275" t="str">
        <f>+MAI!AH61</f>
        <v>D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+MAI!BE61</f>
        <v>8.5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35.5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-0.5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2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7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+MAI!CB61</f>
        <v>2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3</v>
      </c>
      <c r="E20" s="1596"/>
      <c r="I20" s="1595" t="s">
        <v>58</v>
      </c>
      <c r="J20" s="1595"/>
      <c r="K20" s="1595"/>
      <c r="L20" s="1596">
        <f>COUNTIF($B$4:$AF$15,"=FOTS")</f>
        <v>1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0</v>
      </c>
      <c r="V21" s="1621"/>
      <c r="W21" s="1624" t="s">
        <v>273</v>
      </c>
      <c r="X21" s="1625"/>
      <c r="Y21" s="1626">
        <f>IF(U21&gt;0,(IF(U21&lt;(12/24),1/24,(INT(U21/(12/24)))/24)),0)</f>
        <v>0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6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0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40.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34.5" customHeight="1" x14ac:dyDescent="0.25">
      <c r="A28" s="1583">
        <v>2024</v>
      </c>
      <c r="B28" s="1590" t="s">
        <v>263</v>
      </c>
      <c r="C28" s="1591"/>
      <c r="D28" s="1592"/>
      <c r="E28" s="1629" t="s">
        <v>147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28.666666666666668</v>
      </c>
    </row>
    <row r="29" spans="1:33" ht="18.600000000000001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600000000000001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47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184/24-"12:00"</f>
        <v>7.166666666666667</v>
      </c>
    </row>
    <row r="31" spans="1:33" ht="18.600000000000001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18.600000000000001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18.600000000000001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18.600000000000001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168/24-"12:00"</f>
        <v>6.5</v>
      </c>
    </row>
    <row r="35" spans="1:33" ht="18.600000000000001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18.600000000000001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18.600000000000001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18.6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8.600000000000001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18.6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8.6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6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6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6.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6.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6.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6.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6.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1.9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447" priority="1" operator="equal">
      <formula>"FOTS"</formula>
    </cfRule>
    <cfRule type="cellIs" dxfId="446" priority="2" operator="equal">
      <formula>"FO"</formula>
    </cfRule>
    <cfRule type="cellIs" dxfId="445" priority="3" operator="equal">
      <formula>"F"</formula>
    </cfRule>
    <cfRule type="cellIs" dxfId="444" priority="4" operator="equal">
      <formula>"NTSDS"</formula>
    </cfRule>
    <cfRule type="cellIs" dxfId="443" priority="5" operator="equal">
      <formula>"DTSDS"</formula>
    </cfRule>
    <cfRule type="cellIs" dxfId="442" priority="6" operator="equal">
      <formula>"NTS5S"</formula>
    </cfRule>
    <cfRule type="cellIs" dxfId="441" priority="7" operator="equal">
      <formula>"DTS5S"</formula>
    </cfRule>
    <cfRule type="cellIs" dxfId="440" priority="8" operator="equal">
      <formula>"NTS"</formula>
    </cfRule>
    <cfRule type="cellIs" dxfId="439" priority="9" operator="equal">
      <formula>"DTS"</formula>
    </cfRule>
    <cfRule type="cellIs" dxfId="438" priority="10" operator="equal">
      <formula>"FEF"</formula>
    </cfRule>
    <cfRule type="cellIs" dxfId="437" priority="11" operator="equal">
      <formula>"FED"</formula>
    </cfRule>
    <cfRule type="cellIs" dxfId="436" priority="12" operator="equal">
      <formula>"FES"</formula>
    </cfRule>
    <cfRule type="cellIs" dxfId="435" priority="13" operator="equal">
      <formula>"FE"</formula>
    </cfRule>
    <cfRule type="cellIs" dxfId="434" priority="14" operator="equal">
      <formula>"DS"</formula>
    </cfRule>
  </conditionalFormatting>
  <conditionalFormatting sqref="B30:AF41">
    <cfRule type="cellIs" dxfId="433" priority="29" operator="equal">
      <formula>"FOTS"</formula>
    </cfRule>
    <cfRule type="cellIs" dxfId="432" priority="30" operator="equal">
      <formula>"FO"</formula>
    </cfRule>
    <cfRule type="cellIs" dxfId="431" priority="31" operator="equal">
      <formula>"F"</formula>
    </cfRule>
    <cfRule type="cellIs" dxfId="430" priority="32" operator="equal">
      <formula>"NTSDS"</formula>
    </cfRule>
    <cfRule type="cellIs" dxfId="429" priority="33" operator="equal">
      <formula>"DTSDS"</formula>
    </cfRule>
    <cfRule type="cellIs" dxfId="428" priority="34" operator="equal">
      <formula>"NTS5S"</formula>
    </cfRule>
    <cfRule type="cellIs" dxfId="427" priority="35" operator="equal">
      <formula>"DTS5S"</formula>
    </cfRule>
    <cfRule type="cellIs" dxfId="426" priority="36" operator="equal">
      <formula>"NTS"</formula>
    </cfRule>
    <cfRule type="cellIs" dxfId="425" priority="37" operator="equal">
      <formula>"DTS"</formula>
    </cfRule>
    <cfRule type="cellIs" dxfId="424" priority="38" operator="equal">
      <formula>"FEF"</formula>
    </cfRule>
    <cfRule type="cellIs" dxfId="423" priority="39" operator="equal">
      <formula>"FED"</formula>
    </cfRule>
    <cfRule type="cellIs" dxfId="422" priority="40" operator="equal">
      <formula>"FES"</formula>
    </cfRule>
    <cfRule type="cellIs" dxfId="421" priority="41" operator="equal">
      <formula>"FE"</formula>
    </cfRule>
    <cfRule type="cellIs" dxfId="42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8C1F-F0AC-451E-9A73-2AE59762FC5E}">
  <dimension ref="A1:BD50"/>
  <sheetViews>
    <sheetView showZeros="0" topLeftCell="A12" zoomScale="98" zoomScaleNormal="98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1.1406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149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+JAN!D67</f>
        <v>D</v>
      </c>
      <c r="C5" s="256" t="str">
        <f>+JAN!E67</f>
        <v>D</v>
      </c>
      <c r="D5" s="256" t="str">
        <f>+JAN!F67</f>
        <v>DT</v>
      </c>
      <c r="E5" s="256" t="str">
        <f>+JAN!G67</f>
        <v>D</v>
      </c>
      <c r="F5" s="256">
        <f>+JAN!H67</f>
        <v>0</v>
      </c>
      <c r="G5" s="256">
        <f>+JAN!I67</f>
        <v>0</v>
      </c>
      <c r="H5" s="256" t="str">
        <f>+JAN!J67</f>
        <v>D</v>
      </c>
      <c r="I5" s="256" t="str">
        <f>+JAN!K67</f>
        <v>N</v>
      </c>
      <c r="J5" s="256">
        <f>+JAN!L67</f>
        <v>0</v>
      </c>
      <c r="K5" s="256">
        <f>+JAN!M67</f>
        <v>0</v>
      </c>
      <c r="L5" s="256" t="str">
        <f>+JAN!N67</f>
        <v>D</v>
      </c>
      <c r="M5" s="256" t="str">
        <f>+JAN!O67</f>
        <v>N</v>
      </c>
      <c r="N5" s="256">
        <f>+JAN!P67</f>
        <v>0</v>
      </c>
      <c r="O5" s="256">
        <f>+JAN!Q67</f>
        <v>0</v>
      </c>
      <c r="P5" s="256" t="str">
        <f>+JAN!R67</f>
        <v>DT</v>
      </c>
      <c r="Q5" s="256" t="str">
        <f>+JAN!S67</f>
        <v>DT</v>
      </c>
      <c r="R5" s="256">
        <f>+JAN!T67</f>
        <v>0</v>
      </c>
      <c r="S5" s="256" t="str">
        <f>+JAN!U67</f>
        <v>DTSDS</v>
      </c>
      <c r="T5" s="256" t="str">
        <f>+JAN!V67</f>
        <v>D</v>
      </c>
      <c r="U5" s="256" t="str">
        <f>+JAN!W67</f>
        <v>N</v>
      </c>
      <c r="V5" s="256" t="str">
        <f>+JAN!X67</f>
        <v>NTS</v>
      </c>
      <c r="W5" s="256">
        <f>+JAN!Y67</f>
        <v>0</v>
      </c>
      <c r="X5" s="256" t="str">
        <f>+JAN!Z67</f>
        <v>D</v>
      </c>
      <c r="Y5" s="256" t="str">
        <f>+JAN!AA67</f>
        <v>D</v>
      </c>
      <c r="Z5" s="256">
        <f>+JAN!AB67</f>
        <v>0</v>
      </c>
      <c r="AA5" s="256">
        <f>+JAN!AC67</f>
        <v>0</v>
      </c>
      <c r="AB5" s="256" t="str">
        <f>+JAN!AD67</f>
        <v>D</v>
      </c>
      <c r="AC5" s="256" t="str">
        <f>+JAN!AE67</f>
        <v>N</v>
      </c>
      <c r="AD5" s="256" t="str">
        <f>+JAN!AF67</f>
        <v>NTS5S</v>
      </c>
      <c r="AE5" s="256">
        <f>+JAN!AG67</f>
        <v>0</v>
      </c>
      <c r="AF5" s="256" t="str">
        <f>+JAN!AH67</f>
        <v>N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+JAN!BE67</f>
        <v>8.5</v>
      </c>
    </row>
    <row r="7" spans="1:33" ht="21" customHeight="1" x14ac:dyDescent="0.25">
      <c r="A7" s="359" t="s">
        <v>281</v>
      </c>
      <c r="B7" s="256" t="str">
        <f>+FEV!D62</f>
        <v>N</v>
      </c>
      <c r="C7" s="256">
        <f>+FEV!E62</f>
        <v>0</v>
      </c>
      <c r="D7" s="256">
        <f>+FEV!F62</f>
        <v>0</v>
      </c>
      <c r="E7" s="256" t="str">
        <f>+FEV!G62</f>
        <v>FOTS</v>
      </c>
      <c r="F7" s="256" t="str">
        <f>+FEV!H62</f>
        <v>FOTS</v>
      </c>
      <c r="G7" s="256">
        <f>+FEV!I62</f>
        <v>0</v>
      </c>
      <c r="H7" s="256">
        <f>+FEV!J62</f>
        <v>0</v>
      </c>
      <c r="I7" s="256" t="str">
        <f>+FEV!K62</f>
        <v>FE</v>
      </c>
      <c r="J7" s="256" t="str">
        <f>+FEV!L62</f>
        <v>FE</v>
      </c>
      <c r="K7" s="256">
        <f>+FEV!M62</f>
        <v>0</v>
      </c>
      <c r="L7" s="256">
        <f>+FEV!N62</f>
        <v>0</v>
      </c>
      <c r="M7" s="256" t="str">
        <f>+FEV!O62</f>
        <v>T</v>
      </c>
      <c r="N7" s="256" t="str">
        <f>+FEV!P62</f>
        <v>N</v>
      </c>
      <c r="O7" s="256">
        <f>+FEV!Q62</f>
        <v>0</v>
      </c>
      <c r="P7" s="256" t="str">
        <f>+FEV!R62</f>
        <v>DT</v>
      </c>
      <c r="Q7" s="256" t="str">
        <f>+FEV!S62</f>
        <v>D</v>
      </c>
      <c r="R7" s="256" t="str">
        <f>+FEV!T62</f>
        <v>N</v>
      </c>
      <c r="S7" s="256">
        <f>+FEV!U62</f>
        <v>0</v>
      </c>
      <c r="T7" s="256">
        <f>+FEV!V62</f>
        <v>0</v>
      </c>
      <c r="U7" s="256" t="str">
        <f>+FEV!W62</f>
        <v>D</v>
      </c>
      <c r="V7" s="256" t="str">
        <f>+FEV!X62</f>
        <v>D</v>
      </c>
      <c r="W7" s="256" t="str">
        <f>+FEV!Y62</f>
        <v>NT</v>
      </c>
      <c r="X7" s="256">
        <f>+FEV!Z62</f>
        <v>0</v>
      </c>
      <c r="Y7" s="256" t="str">
        <f>+FEV!AA62</f>
        <v>D</v>
      </c>
      <c r="Z7" s="256" t="str">
        <f>+FEV!AB62</f>
        <v>N</v>
      </c>
      <c r="AA7" s="256" t="str">
        <f>+FEV!AC62</f>
        <v>NTS5S</v>
      </c>
      <c r="AB7" s="256">
        <f>+FEV!AD62</f>
        <v>0</v>
      </c>
      <c r="AC7" s="256" t="str">
        <f>+FEV!AE62</f>
        <v>N</v>
      </c>
      <c r="AD7" s="256">
        <f>+FEV!AF62</f>
        <v>0</v>
      </c>
      <c r="AE7" s="256">
        <f>+FEV!AG62</f>
        <v>0</v>
      </c>
      <c r="AF7" s="256">
        <f>+FEV!AH62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+FEV!BE62</f>
        <v>6.166666666666667</v>
      </c>
    </row>
    <row r="9" spans="1:33" ht="21" customHeight="1" x14ac:dyDescent="0.25">
      <c r="A9" s="359" t="s">
        <v>282</v>
      </c>
      <c r="B9" s="256" t="str">
        <f>+MAR!D62</f>
        <v>N</v>
      </c>
      <c r="C9" s="256">
        <f>+MAR!E62</f>
        <v>0</v>
      </c>
      <c r="D9" s="256">
        <f>+MAR!F62</f>
        <v>0</v>
      </c>
      <c r="E9" s="256" t="str">
        <f>+MAR!G62</f>
        <v>D</v>
      </c>
      <c r="F9" s="256" t="str">
        <f>+MAR!H62</f>
        <v>DT</v>
      </c>
      <c r="G9" s="256">
        <f>+MAR!I62</f>
        <v>0</v>
      </c>
      <c r="H9" s="256">
        <f>+MAR!J62</f>
        <v>0</v>
      </c>
      <c r="I9" s="256" t="str">
        <f>+MAR!K62</f>
        <v>D</v>
      </c>
      <c r="J9" s="256" t="str">
        <f>+MAR!L62</f>
        <v>N</v>
      </c>
      <c r="K9" s="256">
        <f>+MAR!M62</f>
        <v>0</v>
      </c>
      <c r="L9" s="256">
        <f>+MAR!N62</f>
        <v>0</v>
      </c>
      <c r="M9" s="256" t="str">
        <f>+MAR!O62</f>
        <v>D</v>
      </c>
      <c r="N9" s="256" t="str">
        <f>+MAR!P62</f>
        <v>N</v>
      </c>
      <c r="O9" s="256">
        <f>+MAR!Q62</f>
        <v>0</v>
      </c>
      <c r="P9" s="256">
        <f>+MAR!R62</f>
        <v>0</v>
      </c>
      <c r="Q9" s="256" t="str">
        <f>+MAR!S62</f>
        <v>D</v>
      </c>
      <c r="R9" s="256" t="str">
        <f>+MAR!T62</f>
        <v>N</v>
      </c>
      <c r="S9" s="256">
        <f>+MAR!U62</f>
        <v>0</v>
      </c>
      <c r="T9" s="256" t="str">
        <f>+MAR!V62</f>
        <v>DTS</v>
      </c>
      <c r="U9" s="256" t="str">
        <f>+MAR!W62</f>
        <v>D</v>
      </c>
      <c r="V9" s="256" t="str">
        <f>+MAR!X62</f>
        <v>NT</v>
      </c>
      <c r="W9" s="256">
        <f>+MAR!Y62</f>
        <v>0</v>
      </c>
      <c r="X9" s="256">
        <f>+MAR!Z62</f>
        <v>0</v>
      </c>
      <c r="Y9" s="256" t="str">
        <f>+MAR!AA62</f>
        <v>TR</v>
      </c>
      <c r="Z9" s="256" t="str">
        <f>+MAR!AB62</f>
        <v>TR</v>
      </c>
      <c r="AA9" s="256" t="str">
        <f>+MAR!AC62</f>
        <v>DTS5S</v>
      </c>
      <c r="AB9" s="256">
        <f>+MAR!AD62</f>
        <v>0</v>
      </c>
      <c r="AC9" s="256" t="str">
        <f>+MAR!AE62</f>
        <v>N</v>
      </c>
      <c r="AD9" s="256" t="str">
        <f>+MAR!AF62</f>
        <v>N</v>
      </c>
      <c r="AE9" s="256">
        <f>+MAR!AG62</f>
        <v>0</v>
      </c>
      <c r="AF9" s="256">
        <f>+MAR!AH62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+MAR!BE62</f>
        <v>7.166666666666667</v>
      </c>
    </row>
    <row r="11" spans="1:33" ht="21" customHeight="1" x14ac:dyDescent="0.25">
      <c r="A11" s="359" t="s">
        <v>283</v>
      </c>
      <c r="B11" s="247" t="str">
        <f>+ABR!D62</f>
        <v>D</v>
      </c>
      <c r="C11" s="247" t="str">
        <f>+ABR!E62</f>
        <v>N</v>
      </c>
      <c r="D11" s="247">
        <f>+ABR!F62</f>
        <v>0</v>
      </c>
      <c r="E11" s="247" t="str">
        <f>+ABR!G62</f>
        <v>DT</v>
      </c>
      <c r="F11" s="247" t="str">
        <f>+ABR!H62</f>
        <v>D</v>
      </c>
      <c r="G11" s="247" t="str">
        <f>+ABR!I62</f>
        <v>N</v>
      </c>
      <c r="H11" s="247">
        <f>+ABR!J62</f>
        <v>0</v>
      </c>
      <c r="I11" s="247" t="str">
        <f>+ABR!K62</f>
        <v>DTS</v>
      </c>
      <c r="J11" s="247" t="str">
        <f>+ABR!L62</f>
        <v>D</v>
      </c>
      <c r="K11" s="247" t="str">
        <f>+ABR!M62</f>
        <v>N</v>
      </c>
      <c r="L11" s="247">
        <f>+ABR!N62</f>
        <v>0</v>
      </c>
      <c r="M11" s="247" t="str">
        <f>+ABR!O62</f>
        <v>DTSDS1</v>
      </c>
      <c r="N11" s="247" t="str">
        <f>+ABR!P62</f>
        <v>D</v>
      </c>
      <c r="O11" s="247" t="str">
        <f>+ABR!Q62</f>
        <v>D</v>
      </c>
      <c r="P11" s="247" t="str">
        <f>+ABR!R62</f>
        <v>NT</v>
      </c>
      <c r="Q11" s="247">
        <f>+ABR!S62</f>
        <v>0</v>
      </c>
      <c r="R11" s="247" t="str">
        <f>+ABR!T62</f>
        <v>T</v>
      </c>
      <c r="S11" s="247" t="str">
        <f>+ABR!U62</f>
        <v>T</v>
      </c>
      <c r="T11" s="247">
        <f>+ABR!V62</f>
        <v>0</v>
      </c>
      <c r="U11" s="247">
        <f>+ABR!W62</f>
        <v>0</v>
      </c>
      <c r="V11" s="247" t="str">
        <f>+ABR!X62</f>
        <v>N</v>
      </c>
      <c r="W11" s="247" t="str">
        <f>+ABR!Y62</f>
        <v>N</v>
      </c>
      <c r="X11" s="247">
        <f>+ABR!Z62</f>
        <v>0</v>
      </c>
      <c r="Y11" s="247" t="str">
        <f>+ABR!AA62</f>
        <v>NT</v>
      </c>
      <c r="Z11" s="247" t="str">
        <f>+ABR!AB62</f>
        <v>N</v>
      </c>
      <c r="AA11" s="247" t="str">
        <f>+ABR!AC62</f>
        <v>N</v>
      </c>
      <c r="AB11" s="247">
        <f>+ABR!AD62</f>
        <v>0</v>
      </c>
      <c r="AC11" s="247" t="str">
        <f>+ABR!AE62</f>
        <v>NTS5S1</v>
      </c>
      <c r="AD11" s="247" t="str">
        <f>+ABR!AF62</f>
        <v>NT</v>
      </c>
      <c r="AE11" s="247" t="str">
        <f>+ABR!AG62</f>
        <v>N</v>
      </c>
      <c r="AF11" s="247">
        <f>+ABR!AH62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+ABR!BE62</f>
        <v>8.5</v>
      </c>
    </row>
    <row r="13" spans="1:33" ht="21" customHeight="1" x14ac:dyDescent="0.25">
      <c r="A13" s="359" t="s">
        <v>284</v>
      </c>
      <c r="B13" s="275">
        <f>+MAI!D62</f>
        <v>0</v>
      </c>
      <c r="C13" s="275">
        <f>+MAI!E62</f>
        <v>0</v>
      </c>
      <c r="D13" s="275" t="str">
        <f>+MAI!F62</f>
        <v>D</v>
      </c>
      <c r="E13" s="275" t="str">
        <f>+MAI!G62</f>
        <v>N</v>
      </c>
      <c r="F13" s="275" t="str">
        <f>+MAI!H62</f>
        <v>NTS5S1</v>
      </c>
      <c r="G13" s="275">
        <f>+MAI!I62</f>
        <v>0</v>
      </c>
      <c r="H13" s="275" t="str">
        <f>+MAI!J62</f>
        <v>D</v>
      </c>
      <c r="I13" s="275" t="str">
        <f>+MAI!K62</f>
        <v>N</v>
      </c>
      <c r="J13" s="275" t="str">
        <f>+MAI!L62</f>
        <v>NTS1</v>
      </c>
      <c r="K13" s="275" t="str">
        <f>+MAI!M62</f>
        <v>NTSDS1</v>
      </c>
      <c r="L13" s="275" t="str">
        <f>+MAI!N62</f>
        <v>T</v>
      </c>
      <c r="M13" s="275" t="str">
        <f>+MAI!O62</f>
        <v>N</v>
      </c>
      <c r="N13" s="275">
        <f>+MAI!P62</f>
        <v>0</v>
      </c>
      <c r="O13" s="275">
        <f>+MAI!Q62</f>
        <v>0</v>
      </c>
      <c r="P13" s="275" t="str">
        <f>+MAI!R62</f>
        <v>D</v>
      </c>
      <c r="Q13" s="275" t="str">
        <f>+MAI!S62</f>
        <v>D</v>
      </c>
      <c r="R13" s="275">
        <f>+MAI!T62</f>
        <v>0</v>
      </c>
      <c r="S13" s="275">
        <f>+MAI!U62</f>
        <v>0</v>
      </c>
      <c r="T13" s="275" t="str">
        <f>+MAI!V62</f>
        <v>D</v>
      </c>
      <c r="U13" s="275" t="str">
        <f>+MAI!W62</f>
        <v>N</v>
      </c>
      <c r="V13" s="275">
        <f>+MAI!X62</f>
        <v>0</v>
      </c>
      <c r="W13" s="275">
        <f>+MAI!Y62</f>
        <v>0</v>
      </c>
      <c r="X13" s="275" t="str">
        <f>+MAI!Z62</f>
        <v>N</v>
      </c>
      <c r="Y13" s="275" t="str">
        <f>+MAI!AA62</f>
        <v>N</v>
      </c>
      <c r="Z13" s="275">
        <f>+MAI!AB62</f>
        <v>0</v>
      </c>
      <c r="AA13" s="275" t="str">
        <f>+MAI!AC62</f>
        <v>D</v>
      </c>
      <c r="AB13" s="275" t="str">
        <f>+MAI!AD62</f>
        <v>D</v>
      </c>
      <c r="AC13" s="275" t="str">
        <f>+MAI!AE62</f>
        <v>N</v>
      </c>
      <c r="AD13" s="275">
        <f>+MAI!AF62</f>
        <v>0</v>
      </c>
      <c r="AE13" s="275" t="str">
        <f>+MAI!AG62</f>
        <v>D</v>
      </c>
      <c r="AF13" s="275" t="str">
        <f>+MAI!AH62</f>
        <v>D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+MAI!BE62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38.333333333333336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2.3333333333333357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4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2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+MAI!CB62</f>
        <v>1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5</v>
      </c>
      <c r="E20" s="1596"/>
      <c r="I20" s="1595" t="s">
        <v>58</v>
      </c>
      <c r="J20" s="1595"/>
      <c r="K20" s="1595"/>
      <c r="L20" s="1596">
        <f>COUNTIF($B$4:$AF$15,"=FOTS")</f>
        <v>2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3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2.3333333333333357</v>
      </c>
      <c r="V21" s="1621"/>
      <c r="W21" s="1624" t="s">
        <v>273</v>
      </c>
      <c r="X21" s="1625"/>
      <c r="Y21" s="1626">
        <f>IF(U21&gt;0,(IF(U21&lt;(12/24),1/24,(INT(U21/(12/24)))/24)),0)</f>
        <v>0.16666666666666666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12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2.1666666666666692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3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34.5" customHeight="1" x14ac:dyDescent="0.25">
      <c r="A28" s="1583">
        <v>2024</v>
      </c>
      <c r="B28" s="1590" t="s">
        <v>263</v>
      </c>
      <c r="C28" s="1591"/>
      <c r="D28" s="1592"/>
      <c r="E28" s="1629" t="s">
        <v>149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33" ht="20.4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0.4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20.4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20.4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20.4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20.4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0.4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20.4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20.4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20.4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4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0.4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4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0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0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5.9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5.9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5.9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5.9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5.9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2.6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419" priority="1" operator="equal">
      <formula>"FOTS"</formula>
    </cfRule>
    <cfRule type="cellIs" dxfId="418" priority="2" operator="equal">
      <formula>"FO"</formula>
    </cfRule>
    <cfRule type="cellIs" dxfId="417" priority="3" operator="equal">
      <formula>"F"</formula>
    </cfRule>
    <cfRule type="cellIs" dxfId="416" priority="4" operator="equal">
      <formula>"NTSDS"</formula>
    </cfRule>
    <cfRule type="cellIs" dxfId="415" priority="5" operator="equal">
      <formula>"DTSDS"</formula>
    </cfRule>
    <cfRule type="cellIs" dxfId="414" priority="6" operator="equal">
      <formula>"NTS5S"</formula>
    </cfRule>
    <cfRule type="cellIs" dxfId="413" priority="7" operator="equal">
      <formula>"DTS5S"</formula>
    </cfRule>
    <cfRule type="cellIs" dxfId="412" priority="8" operator="equal">
      <formula>"NTS"</formula>
    </cfRule>
    <cfRule type="cellIs" dxfId="411" priority="9" operator="equal">
      <formula>"DTS"</formula>
    </cfRule>
    <cfRule type="cellIs" dxfId="410" priority="10" operator="equal">
      <formula>"FEF"</formula>
    </cfRule>
    <cfRule type="cellIs" dxfId="409" priority="11" operator="equal">
      <formula>"FED"</formula>
    </cfRule>
    <cfRule type="cellIs" dxfId="408" priority="12" operator="equal">
      <formula>"FES"</formula>
    </cfRule>
    <cfRule type="cellIs" dxfId="407" priority="13" operator="equal">
      <formula>"FE"</formula>
    </cfRule>
    <cfRule type="cellIs" dxfId="406" priority="14" operator="equal">
      <formula>"DS"</formula>
    </cfRule>
  </conditionalFormatting>
  <conditionalFormatting sqref="B30:AF41">
    <cfRule type="cellIs" dxfId="405" priority="29" operator="equal">
      <formula>"FOTS"</formula>
    </cfRule>
    <cfRule type="cellIs" dxfId="404" priority="30" operator="equal">
      <formula>"FO"</formula>
    </cfRule>
    <cfRule type="cellIs" dxfId="403" priority="31" operator="equal">
      <formula>"F"</formula>
    </cfRule>
    <cfRule type="cellIs" dxfId="402" priority="32" operator="equal">
      <formula>"NTSDS"</formula>
    </cfRule>
    <cfRule type="cellIs" dxfId="401" priority="33" operator="equal">
      <formula>"DTSDS"</formula>
    </cfRule>
    <cfRule type="cellIs" dxfId="400" priority="34" operator="equal">
      <formula>"NTS5S"</formula>
    </cfRule>
    <cfRule type="cellIs" dxfId="399" priority="35" operator="equal">
      <formula>"DTS5S"</formula>
    </cfRule>
    <cfRule type="cellIs" dxfId="398" priority="36" operator="equal">
      <formula>"NTS"</formula>
    </cfRule>
    <cfRule type="cellIs" dxfId="397" priority="37" operator="equal">
      <formula>"DTS"</formula>
    </cfRule>
    <cfRule type="cellIs" dxfId="396" priority="38" operator="equal">
      <formula>"FEF"</formula>
    </cfRule>
    <cfRule type="cellIs" dxfId="395" priority="39" operator="equal">
      <formula>"FED"</formula>
    </cfRule>
    <cfRule type="cellIs" dxfId="394" priority="40" operator="equal">
      <formula>"FES"</formula>
    </cfRule>
    <cfRule type="cellIs" dxfId="393" priority="41" operator="equal">
      <formula>"FE"</formula>
    </cfRule>
    <cfRule type="cellIs" dxfId="39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0CFDC-9FF6-4837-8A01-38932DC957B5}">
  <dimension ref="A1:BD50"/>
  <sheetViews>
    <sheetView showZeros="0" topLeftCell="A22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8" width="8.7109375" hidden="1" customWidth="1"/>
    <col min="39" max="39" width="3.71093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151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+JAN!D33</f>
        <v>D</v>
      </c>
      <c r="C5" s="256" t="str">
        <f>+JAN!E33</f>
        <v>D</v>
      </c>
      <c r="D5" s="256">
        <f>+JAN!F33</f>
        <v>0</v>
      </c>
      <c r="E5" s="256" t="str">
        <f>+JAN!G33</f>
        <v>T</v>
      </c>
      <c r="F5" s="256" t="str">
        <f>+JAN!H33</f>
        <v>DT</v>
      </c>
      <c r="G5" s="256">
        <f>+JAN!I33</f>
        <v>0</v>
      </c>
      <c r="H5" s="256" t="str">
        <f>+JAN!J33</f>
        <v>D</v>
      </c>
      <c r="I5" s="256" t="str">
        <f>+JAN!K33</f>
        <v>N</v>
      </c>
      <c r="J5" s="256">
        <f>+JAN!L33</f>
        <v>0</v>
      </c>
      <c r="K5" s="256">
        <f>+JAN!M33</f>
        <v>0</v>
      </c>
      <c r="L5" s="256" t="str">
        <f>+JAN!N33</f>
        <v>D</v>
      </c>
      <c r="M5" s="256" t="str">
        <f>+JAN!O33</f>
        <v>N</v>
      </c>
      <c r="N5" s="256">
        <f>+JAN!P33</f>
        <v>0</v>
      </c>
      <c r="O5" s="256">
        <f>+JAN!Q33</f>
        <v>0</v>
      </c>
      <c r="P5" s="256" t="str">
        <f>+JAN!R33</f>
        <v>NT</v>
      </c>
      <c r="Q5" s="256" t="str">
        <f>+JAN!S33</f>
        <v>NT</v>
      </c>
      <c r="R5" s="256">
        <f>+JAN!T33</f>
        <v>0</v>
      </c>
      <c r="S5" s="256" t="str">
        <f>+JAN!U33</f>
        <v>T</v>
      </c>
      <c r="T5" s="256" t="str">
        <f>+JAN!V33</f>
        <v>D</v>
      </c>
      <c r="U5" s="256" t="str">
        <f>+JAN!W33</f>
        <v>N</v>
      </c>
      <c r="V5" s="256">
        <f>+JAN!X33</f>
        <v>0</v>
      </c>
      <c r="W5" s="256">
        <f>+JAN!Y33</f>
        <v>0</v>
      </c>
      <c r="X5" s="256" t="str">
        <f>+JAN!Z33</f>
        <v>D</v>
      </c>
      <c r="Y5" s="256" t="str">
        <f>+JAN!AA33</f>
        <v>D</v>
      </c>
      <c r="Z5" s="256" t="str">
        <f>+JAN!AB33</f>
        <v>NTSDS</v>
      </c>
      <c r="AA5" s="256">
        <f>+JAN!AC33</f>
        <v>0</v>
      </c>
      <c r="AB5" s="256" t="str">
        <f>+JAN!AD33</f>
        <v>D</v>
      </c>
      <c r="AC5" s="256" t="str">
        <f>+JAN!AE33</f>
        <v>DT</v>
      </c>
      <c r="AD5" s="256">
        <f>+JAN!AF33</f>
        <v>0</v>
      </c>
      <c r="AE5" s="256">
        <f>+JAN!AG33</f>
        <v>0</v>
      </c>
      <c r="AF5" s="256" t="str">
        <f>+JAN!AH33</f>
        <v>N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+JAN!BE33</f>
        <v>8</v>
      </c>
    </row>
    <row r="7" spans="1:33" ht="21" customHeight="1" x14ac:dyDescent="0.25">
      <c r="A7" s="359" t="s">
        <v>281</v>
      </c>
      <c r="B7" s="256" t="str">
        <f>+FEV!D63</f>
        <v>N</v>
      </c>
      <c r="C7" s="256">
        <f>+FEV!E63</f>
        <v>0</v>
      </c>
      <c r="D7" s="256">
        <f>+FEV!F63</f>
        <v>0</v>
      </c>
      <c r="E7" s="256" t="str">
        <f>+FEV!G63</f>
        <v>D</v>
      </c>
      <c r="F7" s="256" t="str">
        <f>+FEV!H63</f>
        <v>N</v>
      </c>
      <c r="G7" s="256">
        <f>+FEV!I63</f>
        <v>0</v>
      </c>
      <c r="H7" s="256">
        <f>+FEV!J63</f>
        <v>0</v>
      </c>
      <c r="I7" s="256" t="str">
        <f>+FEV!K63</f>
        <v>D</v>
      </c>
      <c r="J7" s="256" t="str">
        <f>+FEV!L63</f>
        <v>N</v>
      </c>
      <c r="K7" s="256">
        <f>+FEV!M63</f>
        <v>0</v>
      </c>
      <c r="L7" s="256">
        <f>+FEV!N63</f>
        <v>0</v>
      </c>
      <c r="M7" s="256" t="str">
        <f>+FEV!O63</f>
        <v>D</v>
      </c>
      <c r="N7" s="256" t="str">
        <f>+FEV!P63</f>
        <v>N</v>
      </c>
      <c r="O7" s="256">
        <f>+FEV!Q63</f>
        <v>0</v>
      </c>
      <c r="P7" s="256">
        <f>+FEV!R63</f>
        <v>0</v>
      </c>
      <c r="Q7" s="256" t="str">
        <f>+FEV!S63</f>
        <v>D</v>
      </c>
      <c r="R7" s="256" t="str">
        <f>+FEV!T63</f>
        <v>N</v>
      </c>
      <c r="S7" s="256">
        <f>+FEV!U63</f>
        <v>0</v>
      </c>
      <c r="T7" s="256">
        <f>+FEV!V63</f>
        <v>0</v>
      </c>
      <c r="U7" s="256" t="str">
        <f>+FEV!W63</f>
        <v>D</v>
      </c>
      <c r="V7" s="256" t="str">
        <f>+FEV!X63</f>
        <v>D</v>
      </c>
      <c r="W7" s="256">
        <f>+FEV!Y63</f>
        <v>0</v>
      </c>
      <c r="X7" s="256">
        <f>+FEV!Z63</f>
        <v>0</v>
      </c>
      <c r="Y7" s="256" t="str">
        <f>+FEV!AA63</f>
        <v>D</v>
      </c>
      <c r="Z7" s="256" t="str">
        <f>+FEV!AB63</f>
        <v>D</v>
      </c>
      <c r="AA7" s="256" t="str">
        <f>+FEV!AC63</f>
        <v>NTS5S</v>
      </c>
      <c r="AB7" s="256">
        <f>+FEV!AD63</f>
        <v>0</v>
      </c>
      <c r="AC7" s="256" t="str">
        <f>+FEV!AE63</f>
        <v>N</v>
      </c>
      <c r="AD7" s="256">
        <f>+FEV!AF63</f>
        <v>0</v>
      </c>
      <c r="AE7" s="256">
        <f>+FEV!AG63</f>
        <v>0</v>
      </c>
      <c r="AF7" s="256">
        <f>+FEV!AH63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+FEV!BE63</f>
        <v>7</v>
      </c>
    </row>
    <row r="9" spans="1:33" ht="21" customHeight="1" x14ac:dyDescent="0.25">
      <c r="A9" s="359" t="s">
        <v>282</v>
      </c>
      <c r="B9" s="256" t="str">
        <f>+MAR!D63</f>
        <v>N</v>
      </c>
      <c r="C9" s="256">
        <f>+MAR!E63</f>
        <v>0</v>
      </c>
      <c r="D9" s="256" t="str">
        <f>+MAR!F63</f>
        <v>DTS</v>
      </c>
      <c r="E9" s="256" t="str">
        <f>+MAR!G63</f>
        <v>D</v>
      </c>
      <c r="F9" s="256" t="str">
        <f>+MAR!H63</f>
        <v>N</v>
      </c>
      <c r="G9" s="256">
        <f>+MAR!I63</f>
        <v>0</v>
      </c>
      <c r="H9" s="256">
        <f>+MAR!J63</f>
        <v>0</v>
      </c>
      <c r="I9" s="256" t="str">
        <f>+MAR!K63</f>
        <v>D</v>
      </c>
      <c r="J9" s="256" t="str">
        <f>+MAR!L63</f>
        <v>N</v>
      </c>
      <c r="K9" s="256" t="str">
        <f>+MAR!M63</f>
        <v>NT</v>
      </c>
      <c r="L9" s="256">
        <f>+MAR!N63</f>
        <v>0</v>
      </c>
      <c r="M9" s="256" t="str">
        <f>+MAR!O63</f>
        <v>D</v>
      </c>
      <c r="N9" s="256" t="str">
        <f>+MAR!P63</f>
        <v>N</v>
      </c>
      <c r="O9" s="256" t="str">
        <f>+MAR!Q63</f>
        <v>NTS</v>
      </c>
      <c r="P9" s="256">
        <f>+MAR!R63</f>
        <v>0</v>
      </c>
      <c r="Q9" s="256" t="str">
        <f>+MAR!S63</f>
        <v>D</v>
      </c>
      <c r="R9" s="256" t="str">
        <f>+MAR!T63</f>
        <v>N</v>
      </c>
      <c r="S9" s="256">
        <f>+MAR!U63</f>
        <v>0</v>
      </c>
      <c r="T9" s="256">
        <f>+MAR!V63</f>
        <v>0</v>
      </c>
      <c r="U9" s="256" t="str">
        <f>+MAR!W63</f>
        <v>D</v>
      </c>
      <c r="V9" s="256" t="str">
        <f>+MAR!X63</f>
        <v>D</v>
      </c>
      <c r="W9" s="256">
        <f>+MAR!Y63</f>
        <v>0</v>
      </c>
      <c r="X9" s="256">
        <f>+MAR!Z63</f>
        <v>0</v>
      </c>
      <c r="Y9" s="256" t="str">
        <f>+MAR!AA63</f>
        <v>TR</v>
      </c>
      <c r="Z9" s="256" t="str">
        <f>+MAR!AB63</f>
        <v>TR</v>
      </c>
      <c r="AA9" s="256" t="str">
        <f>+MAR!AC63</f>
        <v>DTS5S</v>
      </c>
      <c r="AB9" s="256">
        <f>+MAR!AD63</f>
        <v>0</v>
      </c>
      <c r="AC9" s="256" t="str">
        <f>+MAR!AE63</f>
        <v>T</v>
      </c>
      <c r="AD9" s="256" t="str">
        <f>+MAR!AF63</f>
        <v>N</v>
      </c>
      <c r="AE9" s="256">
        <f>+MAR!AG63</f>
        <v>0</v>
      </c>
      <c r="AF9" s="256">
        <f>+MAR!AH63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+MAR!BE63</f>
        <v>7.166666666666667</v>
      </c>
    </row>
    <row r="11" spans="1:33" ht="21" customHeight="1" x14ac:dyDescent="0.25">
      <c r="A11" s="359" t="s">
        <v>283</v>
      </c>
      <c r="B11" s="247" t="str">
        <f>+ABR!D63</f>
        <v>D</v>
      </c>
      <c r="C11" s="247" t="str">
        <f>+ABR!E63</f>
        <v>N</v>
      </c>
      <c r="D11" s="247">
        <f>+ABR!F63</f>
        <v>0</v>
      </c>
      <c r="E11" s="247">
        <f>+ABR!G63</f>
        <v>0</v>
      </c>
      <c r="F11" s="247" t="str">
        <f>+ABR!H63</f>
        <v>D</v>
      </c>
      <c r="G11" s="247" t="str">
        <f>+ABR!I63</f>
        <v>N</v>
      </c>
      <c r="H11" s="247">
        <f>+ABR!J63</f>
        <v>0</v>
      </c>
      <c r="I11" s="247" t="str">
        <f>+ABR!K63</f>
        <v>DTS</v>
      </c>
      <c r="J11" s="247" t="str">
        <f>+ABR!L63</f>
        <v>D</v>
      </c>
      <c r="K11" s="247" t="str">
        <f>+ABR!M63</f>
        <v>N</v>
      </c>
      <c r="L11" s="247" t="str">
        <f>+ABR!N63</f>
        <v>NT</v>
      </c>
      <c r="M11" s="247">
        <f>+ABR!O63</f>
        <v>0</v>
      </c>
      <c r="N11" s="247" t="str">
        <f>+ABR!P63</f>
        <v>T</v>
      </c>
      <c r="O11" s="247" t="str">
        <f>+ABR!Q63</f>
        <v>N</v>
      </c>
      <c r="P11" s="247">
        <f>+ABR!R63</f>
        <v>0</v>
      </c>
      <c r="Q11" s="247">
        <f>+ABR!S63</f>
        <v>0</v>
      </c>
      <c r="R11" s="247" t="str">
        <f>+ABR!T63</f>
        <v>D</v>
      </c>
      <c r="S11" s="247" t="str">
        <f>+ABR!U63</f>
        <v>D</v>
      </c>
      <c r="T11" s="247">
        <f>+ABR!V63</f>
        <v>0</v>
      </c>
      <c r="U11" s="247">
        <f>+ABR!W63</f>
        <v>0</v>
      </c>
      <c r="V11" s="247" t="str">
        <f>+ABR!X63</f>
        <v>D</v>
      </c>
      <c r="W11" s="247" t="str">
        <f>+ABR!Y63</f>
        <v>D</v>
      </c>
      <c r="X11" s="247" t="str">
        <f>+ABR!Z63</f>
        <v>NTS5S</v>
      </c>
      <c r="Y11" s="247">
        <f>+ABR!AA63</f>
        <v>0</v>
      </c>
      <c r="Z11" s="247" t="str">
        <f>+ABR!AB63</f>
        <v>N</v>
      </c>
      <c r="AA11" s="247" t="str">
        <f>+ABR!AC63</f>
        <v>N</v>
      </c>
      <c r="AB11" s="247">
        <f>+ABR!AD63</f>
        <v>0</v>
      </c>
      <c r="AC11" s="247">
        <f>+ABR!AE63</f>
        <v>0</v>
      </c>
      <c r="AD11" s="247" t="str">
        <f>+ABR!AF63</f>
        <v>D</v>
      </c>
      <c r="AE11" s="247" t="str">
        <f>+ABR!AG63</f>
        <v>N</v>
      </c>
      <c r="AF11" s="247">
        <f>+ABR!AH63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+ABR!BE63</f>
        <v>8</v>
      </c>
    </row>
    <row r="13" spans="1:33" ht="21" customHeight="1" x14ac:dyDescent="0.25">
      <c r="A13" s="359" t="s">
        <v>284</v>
      </c>
      <c r="B13" s="275" t="str">
        <f>+MAI!D63</f>
        <v>NTS5S</v>
      </c>
      <c r="C13" s="275">
        <f>+MAI!E63</f>
        <v>0</v>
      </c>
      <c r="D13" s="275" t="str">
        <f>+MAI!F63</f>
        <v>D</v>
      </c>
      <c r="E13" s="275" t="str">
        <f>+MAI!G63</f>
        <v>N</v>
      </c>
      <c r="F13" s="275">
        <f>+MAI!H63</f>
        <v>0</v>
      </c>
      <c r="G13" s="275">
        <f>+MAI!I63</f>
        <v>0</v>
      </c>
      <c r="H13" s="275" t="str">
        <f>+MAI!J63</f>
        <v>D</v>
      </c>
      <c r="I13" s="275" t="str">
        <f>+MAI!K63</f>
        <v>N</v>
      </c>
      <c r="J13" s="275">
        <f>+MAI!L63</f>
        <v>0</v>
      </c>
      <c r="K13" s="275">
        <f>+MAI!M63</f>
        <v>0</v>
      </c>
      <c r="L13" s="275" t="str">
        <f>+MAI!N63</f>
        <v>D</v>
      </c>
      <c r="M13" s="275" t="str">
        <f>+MAI!O63</f>
        <v>N</v>
      </c>
      <c r="N13" s="275">
        <f>+MAI!P63</f>
        <v>0</v>
      </c>
      <c r="O13" s="275" t="str">
        <f>+MAI!Q63</f>
        <v>DTS1</v>
      </c>
      <c r="P13" s="275" t="str">
        <f>+MAI!R63</f>
        <v>D</v>
      </c>
      <c r="Q13" s="275" t="str">
        <f>+MAI!S63</f>
        <v>D</v>
      </c>
      <c r="R13" s="275">
        <f>+MAI!T63</f>
        <v>0</v>
      </c>
      <c r="S13" s="275">
        <f>+MAI!U63</f>
        <v>0</v>
      </c>
      <c r="T13" s="275" t="str">
        <f>+MAI!V63</f>
        <v>D</v>
      </c>
      <c r="U13" s="275" t="str">
        <f>+MAI!W63</f>
        <v>D</v>
      </c>
      <c r="V13" s="275">
        <f>+MAI!X63</f>
        <v>0</v>
      </c>
      <c r="W13" s="275">
        <f>+MAI!Y63</f>
        <v>0</v>
      </c>
      <c r="X13" s="275" t="str">
        <f>+MAI!Z63</f>
        <v>N</v>
      </c>
      <c r="Y13" s="275" t="str">
        <f>+MAI!AA63</f>
        <v>N</v>
      </c>
      <c r="Z13" s="275">
        <f>+MAI!AB63</f>
        <v>0</v>
      </c>
      <c r="AA13" s="275">
        <f>+MAI!AC63</f>
        <v>0</v>
      </c>
      <c r="AB13" s="275" t="str">
        <f>+MAI!AD63</f>
        <v>D</v>
      </c>
      <c r="AC13" s="275" t="str">
        <f>+MAI!AE63</f>
        <v>N</v>
      </c>
      <c r="AD13" s="275">
        <f>+MAI!AF63</f>
        <v>0</v>
      </c>
      <c r="AE13" s="275" t="str">
        <f>+MAI!AG63</f>
        <v>D</v>
      </c>
      <c r="AF13" s="275" t="str">
        <f>+MAI!AH63</f>
        <v>D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+MAI!BE63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38.166666666666671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2.1666666666666714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4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0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+MAI!CB63</f>
        <v>12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4</v>
      </c>
      <c r="E20" s="1596"/>
      <c r="I20" s="1595" t="s">
        <v>58</v>
      </c>
      <c r="J20" s="1595"/>
      <c r="K20" s="1595"/>
      <c r="L20" s="1596">
        <f>COUNTIF($B$4:$AF$15,"=FOTS")</f>
        <v>0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2.1666666666666714</v>
      </c>
      <c r="V21" s="1621"/>
      <c r="W21" s="1624" t="s">
        <v>273</v>
      </c>
      <c r="X21" s="1625"/>
      <c r="Y21" s="1626">
        <f>IF(U21&gt;0,(IF(U21&lt;(12/24),1/24,(INT(U21/(12/24)))/24)),0)</f>
        <v>0.16666666666666666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9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2.0000000000000049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39.950000000000003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30" customHeight="1" x14ac:dyDescent="0.25">
      <c r="A28" s="1583">
        <v>2024</v>
      </c>
      <c r="B28" s="1590" t="s">
        <v>263</v>
      </c>
      <c r="C28" s="1591"/>
      <c r="D28" s="1592"/>
      <c r="E28" s="1629" t="s">
        <v>151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28.666666666666668</v>
      </c>
    </row>
    <row r="29" spans="1:33" ht="20.4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0.4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20.4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20.4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20.4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20.4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0.4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20.4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184/24-"24:00"</f>
        <v>6.666666666666667</v>
      </c>
    </row>
    <row r="37" spans="1:33" ht="20.4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20.4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4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0.4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4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0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0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8.9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9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8.9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8.9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8.9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3.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391" priority="1" operator="equal">
      <formula>"FOTS"</formula>
    </cfRule>
    <cfRule type="cellIs" dxfId="390" priority="2" operator="equal">
      <formula>"FO"</formula>
    </cfRule>
    <cfRule type="cellIs" dxfId="389" priority="3" operator="equal">
      <formula>"F"</formula>
    </cfRule>
    <cfRule type="cellIs" dxfId="388" priority="4" operator="equal">
      <formula>"NTSDS"</formula>
    </cfRule>
    <cfRule type="cellIs" dxfId="387" priority="5" operator="equal">
      <formula>"DTSDS"</formula>
    </cfRule>
    <cfRule type="cellIs" dxfId="386" priority="6" operator="equal">
      <formula>"NTS5S"</formula>
    </cfRule>
    <cfRule type="cellIs" dxfId="385" priority="7" operator="equal">
      <formula>"DTS5S"</formula>
    </cfRule>
    <cfRule type="cellIs" dxfId="384" priority="8" operator="equal">
      <formula>"NTS"</formula>
    </cfRule>
    <cfRule type="cellIs" dxfId="383" priority="9" operator="equal">
      <formula>"DTS"</formula>
    </cfRule>
    <cfRule type="cellIs" dxfId="382" priority="10" operator="equal">
      <formula>"FEF"</formula>
    </cfRule>
    <cfRule type="cellIs" dxfId="381" priority="11" operator="equal">
      <formula>"FED"</formula>
    </cfRule>
    <cfRule type="cellIs" dxfId="380" priority="12" operator="equal">
      <formula>"FES"</formula>
    </cfRule>
    <cfRule type="cellIs" dxfId="379" priority="13" operator="equal">
      <formula>"FE"</formula>
    </cfRule>
    <cfRule type="cellIs" dxfId="378" priority="14" operator="equal">
      <formula>"DS"</formula>
    </cfRule>
  </conditionalFormatting>
  <conditionalFormatting sqref="B30:AF41">
    <cfRule type="cellIs" dxfId="377" priority="29" operator="equal">
      <formula>"FOTS"</formula>
    </cfRule>
    <cfRule type="cellIs" dxfId="376" priority="30" operator="equal">
      <formula>"FO"</formula>
    </cfRule>
    <cfRule type="cellIs" dxfId="375" priority="31" operator="equal">
      <formula>"F"</formula>
    </cfRule>
    <cfRule type="cellIs" dxfId="374" priority="32" operator="equal">
      <formula>"NTSDS"</formula>
    </cfRule>
    <cfRule type="cellIs" dxfId="373" priority="33" operator="equal">
      <formula>"DTSDS"</formula>
    </cfRule>
    <cfRule type="cellIs" dxfId="372" priority="34" operator="equal">
      <formula>"NTS5S"</formula>
    </cfRule>
    <cfRule type="cellIs" dxfId="371" priority="35" operator="equal">
      <formula>"DTS5S"</formula>
    </cfRule>
    <cfRule type="cellIs" dxfId="370" priority="36" operator="equal">
      <formula>"NTS"</formula>
    </cfRule>
    <cfRule type="cellIs" dxfId="369" priority="37" operator="equal">
      <formula>"DTS"</formula>
    </cfRule>
    <cfRule type="cellIs" dxfId="368" priority="38" operator="equal">
      <formula>"FEF"</formula>
    </cfRule>
    <cfRule type="cellIs" dxfId="367" priority="39" operator="equal">
      <formula>"FED"</formula>
    </cfRule>
    <cfRule type="cellIs" dxfId="366" priority="40" operator="equal">
      <formula>"FES"</formula>
    </cfRule>
    <cfRule type="cellIs" dxfId="365" priority="41" operator="equal">
      <formula>"FE"</formula>
    </cfRule>
    <cfRule type="cellIs" dxfId="36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0418-6918-4420-A59F-05C4F432C061}">
  <dimension ref="A1:BD50"/>
  <sheetViews>
    <sheetView showZeros="0" topLeftCell="A12" workbookViewId="0">
      <selection activeCell="A5" sqref="A5:AG24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28515625" customWidth="1"/>
    <col min="35" max="39" width="8.7109375" hidden="1" customWidth="1"/>
    <col min="40" max="40" width="3.85546875" hidden="1" customWidth="1"/>
    <col min="41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102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 t="str">
        <f>+JAN!D68</f>
        <v>N</v>
      </c>
      <c r="C5" s="256" t="str">
        <f>+JAN!E68</f>
        <v>N</v>
      </c>
      <c r="D5" s="256">
        <f>+JAN!F68</f>
        <v>0</v>
      </c>
      <c r="E5" s="256" t="str">
        <f>+JAN!G68</f>
        <v>N</v>
      </c>
      <c r="F5" s="256">
        <f>+JAN!H68</f>
        <v>0</v>
      </c>
      <c r="G5" s="256" t="str">
        <f>+JAN!I68</f>
        <v>DT</v>
      </c>
      <c r="H5" s="256" t="str">
        <f>+JAN!J68</f>
        <v>D</v>
      </c>
      <c r="I5" s="256" t="str">
        <f>+JAN!K68</f>
        <v>N</v>
      </c>
      <c r="J5" s="256" t="str">
        <f>+JAN!L68</f>
        <v>NTS5S</v>
      </c>
      <c r="K5" s="256">
        <f>+JAN!M68</f>
        <v>0</v>
      </c>
      <c r="L5" s="256" t="str">
        <f>+JAN!N68</f>
        <v>D</v>
      </c>
      <c r="M5" s="256" t="str">
        <f>+JAN!O68</f>
        <v>N</v>
      </c>
      <c r="N5" s="256">
        <f>+JAN!P68</f>
        <v>0</v>
      </c>
      <c r="O5" s="256">
        <f>+JAN!Q68</f>
        <v>0</v>
      </c>
      <c r="P5" s="256" t="str">
        <f>+JAN!R68</f>
        <v>D</v>
      </c>
      <c r="Q5" s="256" t="str">
        <f>+JAN!S68</f>
        <v>DTS</v>
      </c>
      <c r="R5" s="256">
        <f>+JAN!T68</f>
        <v>0</v>
      </c>
      <c r="S5" s="256">
        <f>+JAN!U68</f>
        <v>0</v>
      </c>
      <c r="T5" s="256" t="str">
        <f>+JAN!V68</f>
        <v>N</v>
      </c>
      <c r="U5" s="256" t="str">
        <f>+JAN!W68</f>
        <v>N</v>
      </c>
      <c r="V5" s="256">
        <f>+JAN!X68</f>
        <v>0</v>
      </c>
      <c r="W5" s="256">
        <f>+JAN!Y68</f>
        <v>0</v>
      </c>
      <c r="X5" s="256" t="str">
        <f>+JAN!Z68</f>
        <v>D</v>
      </c>
      <c r="Y5" s="256" t="str">
        <f>+JAN!AA68</f>
        <v>D</v>
      </c>
      <c r="Z5" s="256">
        <f>+JAN!AB68</f>
        <v>0</v>
      </c>
      <c r="AA5" s="256">
        <f>+JAN!AC68</f>
        <v>0</v>
      </c>
      <c r="AB5" s="256" t="str">
        <f>+JAN!AD68</f>
        <v>D</v>
      </c>
      <c r="AC5" s="256" t="str">
        <f>+JAN!AE68</f>
        <v>DT</v>
      </c>
      <c r="AD5" s="256">
        <f>+JAN!AF68</f>
        <v>0</v>
      </c>
      <c r="AE5" s="256">
        <f>+JAN!AG68</f>
        <v>0</v>
      </c>
      <c r="AF5" s="256" t="str">
        <f>+JAN!AH68</f>
        <v>N</v>
      </c>
      <c r="AG5" s="241">
        <f>184/24</f>
        <v>7.666666666666667</v>
      </c>
    </row>
    <row r="6" spans="1:33" ht="21" customHeight="1" x14ac:dyDescent="0.25">
      <c r="A6" s="360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42">
        <f>+JAN!BE68</f>
        <v>8</v>
      </c>
    </row>
    <row r="7" spans="1:33" ht="21" customHeight="1" x14ac:dyDescent="0.25">
      <c r="A7" s="359" t="s">
        <v>281</v>
      </c>
      <c r="B7" s="256" t="str">
        <f>+FEV!D64</f>
        <v>N</v>
      </c>
      <c r="C7" s="256">
        <f>+FEV!E64</f>
        <v>0</v>
      </c>
      <c r="D7" s="256">
        <f>+FEV!F64</f>
        <v>0</v>
      </c>
      <c r="E7" s="256" t="str">
        <f>+FEV!G64</f>
        <v>D</v>
      </c>
      <c r="F7" s="256" t="str">
        <f>+FEV!H64</f>
        <v>N</v>
      </c>
      <c r="G7" s="256" t="str">
        <f>+FEV!I64</f>
        <v>NTS5S</v>
      </c>
      <c r="H7" s="256">
        <f>+FEV!J64</f>
        <v>0</v>
      </c>
      <c r="I7" s="256" t="str">
        <f>+FEV!K64</f>
        <v>N</v>
      </c>
      <c r="J7" s="256" t="str">
        <f>+FEV!L64</f>
        <v>N</v>
      </c>
      <c r="K7" s="256">
        <f>+FEV!M64</f>
        <v>0</v>
      </c>
      <c r="L7" s="256">
        <f>+FEV!N64</f>
        <v>0</v>
      </c>
      <c r="M7" s="256" t="str">
        <f>+FEV!O64</f>
        <v>D</v>
      </c>
      <c r="N7" s="256" t="str">
        <f>+FEV!P64</f>
        <v>N</v>
      </c>
      <c r="O7" s="256">
        <f>+FEV!Q64</f>
        <v>0</v>
      </c>
      <c r="P7" s="256">
        <f>+FEV!R64</f>
        <v>0</v>
      </c>
      <c r="Q7" s="256" t="str">
        <f>+FEV!S64</f>
        <v>N</v>
      </c>
      <c r="R7" s="256" t="str">
        <f>+FEV!T64</f>
        <v>DISP</v>
      </c>
      <c r="S7" s="256">
        <f>+FEV!U64</f>
        <v>0</v>
      </c>
      <c r="T7" s="256">
        <f>+FEV!V64</f>
        <v>0</v>
      </c>
      <c r="U7" s="256" t="str">
        <f>+FEV!W64</f>
        <v>N</v>
      </c>
      <c r="V7" s="256" t="str">
        <f>+FEV!X64</f>
        <v>DISP</v>
      </c>
      <c r="W7" s="256">
        <f>+FEV!Y64</f>
        <v>0</v>
      </c>
      <c r="X7" s="256">
        <f>+FEV!Z64</f>
        <v>0</v>
      </c>
      <c r="Y7" s="256" t="str">
        <f>+FEV!AA64</f>
        <v>NT</v>
      </c>
      <c r="Z7" s="256" t="str">
        <f>+FEV!AB64</f>
        <v>N</v>
      </c>
      <c r="AA7" s="256" t="str">
        <f>+FEV!AC64</f>
        <v>NTS5S</v>
      </c>
      <c r="AB7" s="256">
        <f>+FEV!AD64</f>
        <v>0</v>
      </c>
      <c r="AC7" s="256" t="str">
        <f>+FEV!AE64</f>
        <v>N</v>
      </c>
      <c r="AD7" s="256">
        <f>+FEV!AF64</f>
        <v>0</v>
      </c>
      <c r="AE7" s="256">
        <f>+FEV!AG64</f>
        <v>0</v>
      </c>
      <c r="AF7" s="256">
        <f>+FEV!AH64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+FEV!BE64</f>
        <v>6</v>
      </c>
    </row>
    <row r="9" spans="1:33" ht="21" customHeight="1" x14ac:dyDescent="0.25">
      <c r="A9" s="359" t="s">
        <v>282</v>
      </c>
      <c r="B9" s="256" t="str">
        <f>+MAR!D64</f>
        <v>N</v>
      </c>
      <c r="C9" s="256">
        <f>+MAR!E64</f>
        <v>0</v>
      </c>
      <c r="D9" s="256">
        <f>+MAR!F64</f>
        <v>0</v>
      </c>
      <c r="E9" s="256" t="str">
        <f>+MAR!G64</f>
        <v>NT</v>
      </c>
      <c r="F9" s="256" t="str">
        <f>+MAR!H64</f>
        <v>N</v>
      </c>
      <c r="G9" s="256">
        <f>+MAR!I64</f>
        <v>0</v>
      </c>
      <c r="H9" s="256">
        <f>+MAR!J64</f>
        <v>0</v>
      </c>
      <c r="I9" s="256" t="str">
        <f>+MAR!K64</f>
        <v>N</v>
      </c>
      <c r="J9" s="256" t="str">
        <f>+MAR!L64</f>
        <v>N</v>
      </c>
      <c r="K9" s="256">
        <f>+MAR!M64</f>
        <v>0</v>
      </c>
      <c r="L9" s="256">
        <f>+MAR!N64</f>
        <v>0</v>
      </c>
      <c r="M9" s="256" t="str">
        <f>+MAR!O64</f>
        <v>D</v>
      </c>
      <c r="N9" s="256" t="str">
        <f>+MAR!P64</f>
        <v>N</v>
      </c>
      <c r="O9" s="256">
        <f>+MAR!Q64</f>
        <v>0</v>
      </c>
      <c r="P9" s="256">
        <f>+MAR!R64</f>
        <v>0</v>
      </c>
      <c r="Q9" s="256" t="str">
        <f>+MAR!S64</f>
        <v>N</v>
      </c>
      <c r="R9" s="256" t="str">
        <f>+MAR!T64</f>
        <v>N</v>
      </c>
      <c r="S9" s="256">
        <f>+MAR!U64</f>
        <v>0</v>
      </c>
      <c r="T9" s="256">
        <f>+MAR!V64</f>
        <v>0</v>
      </c>
      <c r="U9" s="256" t="str">
        <f>+MAR!W64</f>
        <v>D</v>
      </c>
      <c r="V9" s="256" t="str">
        <f>+MAR!X64</f>
        <v>NT</v>
      </c>
      <c r="W9" s="256">
        <f>+MAR!Y64</f>
        <v>0</v>
      </c>
      <c r="X9" s="256">
        <f>+MAR!Z64</f>
        <v>0</v>
      </c>
      <c r="Y9" s="256" t="str">
        <f>+MAR!AA64</f>
        <v>TR</v>
      </c>
      <c r="Z9" s="256" t="str">
        <f>+MAR!AB64</f>
        <v>TR</v>
      </c>
      <c r="AA9" s="256" t="str">
        <f>+MAR!AC64</f>
        <v>DTS5S</v>
      </c>
      <c r="AB9" s="256">
        <f>+MAR!AD64</f>
        <v>0</v>
      </c>
      <c r="AC9" s="256" t="str">
        <f>+MAR!AE64</f>
        <v>N</v>
      </c>
      <c r="AD9" s="256" t="str">
        <f>+MAR!AF64</f>
        <v>N</v>
      </c>
      <c r="AE9" s="256">
        <f>+MAR!AG64</f>
        <v>0</v>
      </c>
      <c r="AF9" s="256">
        <f>+MAR!AH64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+MAR!BE64</f>
        <v>7.166666666666667</v>
      </c>
    </row>
    <row r="11" spans="1:33" ht="21" customHeight="1" x14ac:dyDescent="0.25">
      <c r="A11" s="359" t="s">
        <v>283</v>
      </c>
      <c r="B11" s="247" t="str">
        <f>+ABR!D64</f>
        <v>D</v>
      </c>
      <c r="C11" s="247" t="str">
        <f>+ABR!E64</f>
        <v>N</v>
      </c>
      <c r="D11" s="247">
        <f>+ABR!F64</f>
        <v>0</v>
      </c>
      <c r="E11" s="247" t="str">
        <f>+ABR!G64</f>
        <v>NTS</v>
      </c>
      <c r="F11" s="247" t="str">
        <f>+ABR!H64</f>
        <v>N</v>
      </c>
      <c r="G11" s="247" t="str">
        <f>+ABR!I64</f>
        <v>N</v>
      </c>
      <c r="H11" s="247">
        <f>+ABR!J64</f>
        <v>0</v>
      </c>
      <c r="I11" s="247" t="str">
        <f>+ABR!K64</f>
        <v>DTS</v>
      </c>
      <c r="J11" s="247" t="str">
        <f>+ABR!L64</f>
        <v>D</v>
      </c>
      <c r="K11" s="247" t="str">
        <f>+ABR!M64</f>
        <v>D</v>
      </c>
      <c r="L11" s="247" t="str">
        <f>+ABR!N64</f>
        <v>NTS5S1</v>
      </c>
      <c r="M11" s="247">
        <f>+ABR!O64</f>
        <v>0</v>
      </c>
      <c r="N11" s="247" t="str">
        <f>+ABR!P64</f>
        <v>D</v>
      </c>
      <c r="O11" s="247" t="str">
        <f>+ABR!Q64</f>
        <v>N</v>
      </c>
      <c r="P11" s="247">
        <f>+ABR!R64</f>
        <v>0</v>
      </c>
      <c r="Q11" s="247" t="str">
        <f>+ABR!S64</f>
        <v>DTS5S1</v>
      </c>
      <c r="R11" s="247" t="str">
        <f>+ABR!T64</f>
        <v>NT</v>
      </c>
      <c r="S11" s="247" t="str">
        <f>+ABR!U64</f>
        <v>NT</v>
      </c>
      <c r="T11" s="247">
        <f>+ABR!V64</f>
        <v>0</v>
      </c>
      <c r="U11" s="247">
        <f>+ABR!W64</f>
        <v>0</v>
      </c>
      <c r="V11" s="247" t="str">
        <f>+ABR!X64</f>
        <v>N</v>
      </c>
      <c r="W11" s="247" t="str">
        <f>+ABR!Y64</f>
        <v>N</v>
      </c>
      <c r="X11" s="247">
        <f>+ABR!Z64</f>
        <v>0</v>
      </c>
      <c r="Y11" s="247" t="str">
        <f>+ABR!AA64</f>
        <v>DTSDS1</v>
      </c>
      <c r="Z11" s="247" t="str">
        <f>+ABR!AB64</f>
        <v>N</v>
      </c>
      <c r="AA11" s="247" t="str">
        <f>+ABR!AC64</f>
        <v>N</v>
      </c>
      <c r="AB11" s="247">
        <f>+ABR!AD64</f>
        <v>0</v>
      </c>
      <c r="AC11" s="247" t="str">
        <f>+ABR!AE64</f>
        <v>DTS5S1</v>
      </c>
      <c r="AD11" s="247" t="str">
        <f>+ABR!AF64</f>
        <v>D</v>
      </c>
      <c r="AE11" s="247" t="str">
        <f>+ABR!AG64</f>
        <v>N</v>
      </c>
      <c r="AF11" s="247">
        <f>+ABR!AH64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+ABR!BE64</f>
        <v>8</v>
      </c>
    </row>
    <row r="13" spans="1:33" ht="21" customHeight="1" x14ac:dyDescent="0.25">
      <c r="A13" s="359" t="s">
        <v>284</v>
      </c>
      <c r="B13" s="275">
        <f>+MAI!D64</f>
        <v>0</v>
      </c>
      <c r="C13" s="275">
        <f>+MAI!E64</f>
        <v>0</v>
      </c>
      <c r="D13" s="275" t="str">
        <f>+MAI!F64</f>
        <v>FE</v>
      </c>
      <c r="E13" s="275" t="str">
        <f>+MAI!G64</f>
        <v>FE</v>
      </c>
      <c r="F13" s="275" t="str">
        <f>+MAI!H64</f>
        <v>FE</v>
      </c>
      <c r="G13" s="275" t="str">
        <f>+MAI!I64</f>
        <v>FE</v>
      </c>
      <c r="H13" s="275" t="str">
        <f>+MAI!J64</f>
        <v>FE</v>
      </c>
      <c r="I13" s="275" t="str">
        <f>+MAI!K64</f>
        <v>N</v>
      </c>
      <c r="J13" s="275">
        <f>+MAI!L64</f>
        <v>0</v>
      </c>
      <c r="K13" s="275">
        <f>+MAI!M64</f>
        <v>0</v>
      </c>
      <c r="L13" s="275" t="str">
        <f>+MAI!N64</f>
        <v>D</v>
      </c>
      <c r="M13" s="275" t="str">
        <f>+MAI!O64</f>
        <v>N</v>
      </c>
      <c r="N13" s="275">
        <f>+MAI!P64</f>
        <v>0</v>
      </c>
      <c r="O13" s="275">
        <f>+MAI!Q64</f>
        <v>0</v>
      </c>
      <c r="P13" s="275" t="str">
        <f>+MAI!R64</f>
        <v>D</v>
      </c>
      <c r="Q13" s="275" t="str">
        <f>+MAI!S64</f>
        <v>NT</v>
      </c>
      <c r="R13" s="275">
        <f>+MAI!T64</f>
        <v>0</v>
      </c>
      <c r="S13" s="275">
        <f>+MAI!U64</f>
        <v>0</v>
      </c>
      <c r="T13" s="275" t="str">
        <f>+MAI!V64</f>
        <v>D</v>
      </c>
      <c r="U13" s="275" t="str">
        <f>+MAI!W64</f>
        <v>N</v>
      </c>
      <c r="V13" s="275" t="str">
        <f>+MAI!X64</f>
        <v>N</v>
      </c>
      <c r="W13" s="275">
        <f>+MAI!Y64</f>
        <v>0</v>
      </c>
      <c r="X13" s="275" t="str">
        <f>+MAI!Z64</f>
        <v>N</v>
      </c>
      <c r="Y13" s="275" t="str">
        <f>+MAI!AA64</f>
        <v>N</v>
      </c>
      <c r="Z13" s="275">
        <f>+MAI!AB64</f>
        <v>0</v>
      </c>
      <c r="AA13" s="275">
        <f>+MAI!AC64</f>
        <v>0</v>
      </c>
      <c r="AB13" s="275" t="str">
        <f>+MAI!AD64</f>
        <v>N</v>
      </c>
      <c r="AC13" s="275" t="str">
        <f>+MAI!AE64</f>
        <v>N</v>
      </c>
      <c r="AD13" s="275">
        <f>+MAI!AF64</f>
        <v>0</v>
      </c>
      <c r="AE13" s="275">
        <f>+MAI!AG64</f>
        <v>0</v>
      </c>
      <c r="AF13" s="275" t="str">
        <f>+MAI!AH64</f>
        <v>D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+MAI!BE64</f>
        <v>8.1666666666666661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37.333333333333336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1.3333333333333357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3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5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>
        <f>+MAI!CB64</f>
        <v>5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7</v>
      </c>
      <c r="E20" s="1596"/>
      <c r="I20" s="1595" t="s">
        <v>58</v>
      </c>
      <c r="J20" s="1595"/>
      <c r="K20" s="1595"/>
      <c r="L20" s="1596">
        <f>COUNTIF($B$4:$AF$15,"=FOTS")</f>
        <v>0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>
        <f>IF(AG18&gt;0,AG18-(T19*(12/24)),0)</f>
        <v>1.3333333333333357</v>
      </c>
      <c r="V21" s="1621"/>
      <c r="W21" s="1624" t="s">
        <v>273</v>
      </c>
      <c r="X21" s="1625"/>
      <c r="Y21" s="1626">
        <f>IF(U21&gt;0,(IF(U21&lt;(12/24),1/24,(INT(U21/(12/24)))/24)),0)</f>
        <v>8.3333333333333329E-2</v>
      </c>
      <c r="Z21" s="1627"/>
      <c r="AA21" s="1610">
        <f>((Y21*24)*1.25*U23)</f>
        <v>0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11</v>
      </c>
      <c r="E22" s="1607"/>
      <c r="I22" s="1595" t="s">
        <v>275</v>
      </c>
      <c r="J22" s="1595"/>
      <c r="K22" s="1595"/>
      <c r="L22" s="1596">
        <f>COUNTIF($B$4:$AF$15,"=B")</f>
        <v>0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>
        <f>IF(U21&lt;(12/24),U21-Y21,U21-(INT(U21/(12/24)))/24)</f>
        <v>1.2500000000000024</v>
      </c>
      <c r="Z22" s="1627"/>
      <c r="AA22" s="1610">
        <f>+((Y22*24)*1.375*U23)</f>
        <v>0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2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>
        <f>+AA21+AA22</f>
        <v>0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39.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6.45" customHeight="1" x14ac:dyDescent="0.25">
      <c r="A28" s="1583">
        <v>2024</v>
      </c>
      <c r="B28" s="1590" t="s">
        <v>263</v>
      </c>
      <c r="C28" s="1591"/>
      <c r="D28" s="1592"/>
      <c r="E28" s="1629" t="s">
        <v>102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33" ht="23.4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23.4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23.45" customHeight="1" x14ac:dyDescent="0.25">
      <c r="A31" s="1584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42" t="e">
        <f>#REF!</f>
        <v>#REF!</v>
      </c>
    </row>
    <row r="32" spans="1:33" ht="23.4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</f>
        <v>7.333333333333333</v>
      </c>
    </row>
    <row r="33" spans="1:33" ht="23.45" customHeight="1" x14ac:dyDescent="0.25">
      <c r="A33" s="1584"/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2" t="e">
        <f>#REF!</f>
        <v>#REF!</v>
      </c>
    </row>
    <row r="34" spans="1:33" ht="23.4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23.45" customHeight="1" x14ac:dyDescent="0.25">
      <c r="A35" s="1584"/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2" t="e">
        <f>#REF!</f>
        <v>#REF!</v>
      </c>
    </row>
    <row r="36" spans="1:33" ht="23.4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23.45" customHeight="1" x14ac:dyDescent="0.25">
      <c r="A37" s="1584"/>
      <c r="B37" s="247"/>
      <c r="C37" s="247"/>
      <c r="D37" s="247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  <c r="AF37" s="247"/>
      <c r="AG37" s="242" t="e">
        <f>#REF!</f>
        <v>#REF!</v>
      </c>
    </row>
    <row r="38" spans="1:33" ht="23.4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3.45" customHeight="1" x14ac:dyDescent="0.25">
      <c r="A39" s="1584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42"/>
    </row>
    <row r="40" spans="1:33" ht="23.4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3.4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3.4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3.4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4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4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4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2.6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363" priority="1" operator="equal">
      <formula>"FOTS"</formula>
    </cfRule>
    <cfRule type="cellIs" dxfId="362" priority="2" operator="equal">
      <formula>"FO"</formula>
    </cfRule>
    <cfRule type="cellIs" dxfId="361" priority="3" operator="equal">
      <formula>"F"</formula>
    </cfRule>
    <cfRule type="cellIs" dxfId="360" priority="4" operator="equal">
      <formula>"NTSDS"</formula>
    </cfRule>
    <cfRule type="cellIs" dxfId="359" priority="5" operator="equal">
      <formula>"DTSDS"</formula>
    </cfRule>
    <cfRule type="cellIs" dxfId="358" priority="6" operator="equal">
      <formula>"NTS5S"</formula>
    </cfRule>
    <cfRule type="cellIs" dxfId="357" priority="7" operator="equal">
      <formula>"DTS5S"</formula>
    </cfRule>
    <cfRule type="cellIs" dxfId="356" priority="8" operator="equal">
      <formula>"NTS"</formula>
    </cfRule>
    <cfRule type="cellIs" dxfId="355" priority="9" operator="equal">
      <formula>"DTS"</formula>
    </cfRule>
    <cfRule type="cellIs" dxfId="354" priority="10" operator="equal">
      <formula>"FEF"</formula>
    </cfRule>
    <cfRule type="cellIs" dxfId="353" priority="11" operator="equal">
      <formula>"FED"</formula>
    </cfRule>
    <cfRule type="cellIs" dxfId="352" priority="12" operator="equal">
      <formula>"FES"</formula>
    </cfRule>
    <cfRule type="cellIs" dxfId="351" priority="13" operator="equal">
      <formula>"FE"</formula>
    </cfRule>
    <cfRule type="cellIs" dxfId="350" priority="14" operator="equal">
      <formula>"DS"</formula>
    </cfRule>
  </conditionalFormatting>
  <conditionalFormatting sqref="B30:AF41">
    <cfRule type="cellIs" dxfId="349" priority="29" operator="equal">
      <formula>"FOTS"</formula>
    </cfRule>
    <cfRule type="cellIs" dxfId="348" priority="30" operator="equal">
      <formula>"FO"</formula>
    </cfRule>
    <cfRule type="cellIs" dxfId="347" priority="31" operator="equal">
      <formula>"F"</formula>
    </cfRule>
    <cfRule type="cellIs" dxfId="346" priority="32" operator="equal">
      <formula>"NTSDS"</formula>
    </cfRule>
    <cfRule type="cellIs" dxfId="345" priority="33" operator="equal">
      <formula>"DTSDS"</formula>
    </cfRule>
    <cfRule type="cellIs" dxfId="344" priority="34" operator="equal">
      <formula>"NTS5S"</formula>
    </cfRule>
    <cfRule type="cellIs" dxfId="343" priority="35" operator="equal">
      <formula>"DTS5S"</formula>
    </cfRule>
    <cfRule type="cellIs" dxfId="342" priority="36" operator="equal">
      <formula>"NTS"</formula>
    </cfRule>
    <cfRule type="cellIs" dxfId="341" priority="37" operator="equal">
      <formula>"DTS"</formula>
    </cfRule>
    <cfRule type="cellIs" dxfId="340" priority="38" operator="equal">
      <formula>"FEF"</formula>
    </cfRule>
    <cfRule type="cellIs" dxfId="339" priority="39" operator="equal">
      <formula>"FED"</formula>
    </cfRule>
    <cfRule type="cellIs" dxfId="338" priority="40" operator="equal">
      <formula>"FES"</formula>
    </cfRule>
    <cfRule type="cellIs" dxfId="337" priority="41" operator="equal">
      <formula>"FE"</formula>
    </cfRule>
    <cfRule type="cellIs" dxfId="33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93BFC-384C-4F09-82DE-6545FC3DBE20}">
  <dimension ref="A1:BD50"/>
  <sheetViews>
    <sheetView showZeros="0" topLeftCell="A12" workbookViewId="0">
      <selection activeCell="BF18" sqref="BF18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9" width="8.7109375" hidden="1" customWidth="1"/>
    <col min="40" max="40" width="6.28515625" hidden="1" customWidth="1"/>
    <col min="41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161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>
        <f>+JAN!D69</f>
        <v>0</v>
      </c>
      <c r="C5" s="256">
        <f>+JAN!E69</f>
        <v>0</v>
      </c>
      <c r="D5" s="256">
        <f>+JAN!F69</f>
        <v>0</v>
      </c>
      <c r="E5" s="256">
        <f>+JAN!G69</f>
        <v>0</v>
      </c>
      <c r="F5" s="256">
        <f>+JAN!H69</f>
        <v>0</v>
      </c>
      <c r="G5" s="256">
        <f>+JAN!I69</f>
        <v>0</v>
      </c>
      <c r="H5" s="256">
        <f>+JAN!J69</f>
        <v>0</v>
      </c>
      <c r="I5" s="256">
        <f>+JAN!K69</f>
        <v>0</v>
      </c>
      <c r="J5" s="256">
        <f>+JAN!L69</f>
        <v>0</v>
      </c>
      <c r="K5" s="256">
        <f>+JAN!M69</f>
        <v>0</v>
      </c>
      <c r="L5" s="256" t="str">
        <f>+JAN!N69</f>
        <v>D</v>
      </c>
      <c r="M5" s="256" t="str">
        <f>+JAN!O69</f>
        <v>N</v>
      </c>
      <c r="N5" s="256">
        <f>+JAN!P69</f>
        <v>0</v>
      </c>
      <c r="O5" s="256">
        <f>+JAN!Q69</f>
        <v>0</v>
      </c>
      <c r="P5" s="256">
        <f>+JAN!R69</f>
        <v>0</v>
      </c>
      <c r="Q5" s="256" t="str">
        <f>+JAN!S69</f>
        <v>N</v>
      </c>
      <c r="R5" s="256">
        <f>+JAN!T69</f>
        <v>0</v>
      </c>
      <c r="S5" s="256">
        <f>+JAN!U69</f>
        <v>0</v>
      </c>
      <c r="T5" s="256" t="str">
        <f>+JAN!V69</f>
        <v>D</v>
      </c>
      <c r="U5" s="256" t="str">
        <f>+JAN!W69</f>
        <v>N</v>
      </c>
      <c r="V5" s="256">
        <f>+JAN!X69</f>
        <v>0</v>
      </c>
      <c r="W5" s="256">
        <f>+JAN!Y69</f>
        <v>0</v>
      </c>
      <c r="X5" s="256">
        <f>+JAN!Z69</f>
        <v>0</v>
      </c>
      <c r="Y5" s="256" t="str">
        <f>+JAN!AA69</f>
        <v>D</v>
      </c>
      <c r="Z5" s="256">
        <f>+JAN!AB69</f>
        <v>0</v>
      </c>
      <c r="AA5" s="256">
        <f>+JAN!AC69</f>
        <v>0</v>
      </c>
      <c r="AB5" s="256">
        <f>+JAN!AD69</f>
        <v>0</v>
      </c>
      <c r="AC5" s="256">
        <f>+JAN!AE69</f>
        <v>0</v>
      </c>
      <c r="AD5" s="256">
        <f>+JAN!AF69</f>
        <v>0</v>
      </c>
      <c r="AE5" s="256">
        <f>+JAN!AG69</f>
        <v>0</v>
      </c>
      <c r="AF5" s="256">
        <f>+JAN!AH69</f>
        <v>0</v>
      </c>
      <c r="AG5" s="241">
        <f>184/24</f>
        <v>7.666666666666667</v>
      </c>
    </row>
    <row r="6" spans="1:33" ht="21" customHeight="1" x14ac:dyDescent="0.25">
      <c r="A6" s="360"/>
      <c r="B6" s="256" t="e">
        <f>+JAN!#REF!</f>
        <v>#REF!</v>
      </c>
      <c r="C6" s="256" t="e">
        <f>+JAN!#REF!</f>
        <v>#REF!</v>
      </c>
      <c r="D6" s="256" t="e">
        <f>+JAN!#REF!</f>
        <v>#REF!</v>
      </c>
      <c r="E6" s="256" t="e">
        <f>+JAN!#REF!</f>
        <v>#REF!</v>
      </c>
      <c r="F6" s="256" t="e">
        <f>+JAN!#REF!</f>
        <v>#REF!</v>
      </c>
      <c r="G6" s="256" t="e">
        <f>+JAN!#REF!</f>
        <v>#REF!</v>
      </c>
      <c r="H6" s="256" t="e">
        <f>+JAN!#REF!</f>
        <v>#REF!</v>
      </c>
      <c r="I6" s="256" t="e">
        <f>+JAN!#REF!</f>
        <v>#REF!</v>
      </c>
      <c r="J6" s="256" t="e">
        <f>+JAN!#REF!</f>
        <v>#REF!</v>
      </c>
      <c r="K6" s="256" t="e">
        <f>+JAN!#REF!</f>
        <v>#REF!</v>
      </c>
      <c r="L6" s="256" t="e">
        <f>+JAN!#REF!</f>
        <v>#REF!</v>
      </c>
      <c r="M6" s="256" t="e">
        <f>+JAN!#REF!</f>
        <v>#REF!</v>
      </c>
      <c r="N6" s="256" t="e">
        <f>+JAN!#REF!</f>
        <v>#REF!</v>
      </c>
      <c r="O6" s="256" t="e">
        <f>+JAN!#REF!</f>
        <v>#REF!</v>
      </c>
      <c r="P6" s="256" t="e">
        <f>+JAN!#REF!</f>
        <v>#REF!</v>
      </c>
      <c r="Q6" s="256" t="e">
        <f>+JAN!#REF!</f>
        <v>#REF!</v>
      </c>
      <c r="R6" s="256" t="e">
        <f>+JAN!#REF!</f>
        <v>#REF!</v>
      </c>
      <c r="S6" s="256" t="e">
        <f>+JAN!#REF!</f>
        <v>#REF!</v>
      </c>
      <c r="T6" s="256" t="e">
        <f>+JAN!#REF!</f>
        <v>#REF!</v>
      </c>
      <c r="U6" s="256" t="e">
        <f>+JAN!#REF!</f>
        <v>#REF!</v>
      </c>
      <c r="V6" s="256" t="e">
        <f>+JAN!#REF!</f>
        <v>#REF!</v>
      </c>
      <c r="W6" s="256" t="e">
        <f>+JAN!#REF!</f>
        <v>#REF!</v>
      </c>
      <c r="X6" s="256" t="e">
        <f>+JAN!#REF!</f>
        <v>#REF!</v>
      </c>
      <c r="Y6" s="256" t="e">
        <f>+JAN!#REF!</f>
        <v>#REF!</v>
      </c>
      <c r="Z6" s="256" t="e">
        <f>+JAN!#REF!</f>
        <v>#REF!</v>
      </c>
      <c r="AA6" s="256" t="e">
        <f>+JAN!#REF!</f>
        <v>#REF!</v>
      </c>
      <c r="AB6" s="256" t="e">
        <f>+JAN!#REF!</f>
        <v>#REF!</v>
      </c>
      <c r="AC6" s="256" t="e">
        <f>+JAN!#REF!</f>
        <v>#REF!</v>
      </c>
      <c r="AD6" s="256" t="e">
        <f>+JAN!#REF!</f>
        <v>#REF!</v>
      </c>
      <c r="AE6" s="256" t="e">
        <f>+JAN!#REF!</f>
        <v>#REF!</v>
      </c>
      <c r="AF6" s="256" t="e">
        <f>+JAN!#REF!</f>
        <v>#REF!</v>
      </c>
      <c r="AG6" s="242" t="e">
        <f>+JAN!BE69</f>
        <v>#REF!</v>
      </c>
    </row>
    <row r="7" spans="1:33" ht="21" customHeight="1" x14ac:dyDescent="0.25">
      <c r="A7" s="359" t="s">
        <v>281</v>
      </c>
      <c r="B7" s="256" t="str">
        <f>+FEV!D65</f>
        <v>N</v>
      </c>
      <c r="C7" s="256">
        <f>+FEV!E65</f>
        <v>0</v>
      </c>
      <c r="D7" s="256">
        <f>+FEV!F65</f>
        <v>0</v>
      </c>
      <c r="E7" s="256" t="str">
        <f>+FEV!G65</f>
        <v>D</v>
      </c>
      <c r="F7" s="256" t="str">
        <f>+FEV!H65</f>
        <v>N</v>
      </c>
      <c r="G7" s="256">
        <f>+FEV!I65</f>
        <v>0</v>
      </c>
      <c r="H7" s="256">
        <f>+FEV!J65</f>
        <v>0</v>
      </c>
      <c r="I7" s="256" t="str">
        <f>+FEV!K65</f>
        <v>D</v>
      </c>
      <c r="J7" s="256" t="str">
        <f>+FEV!L65</f>
        <v>N</v>
      </c>
      <c r="K7" s="256">
        <f>+FEV!M65</f>
        <v>0</v>
      </c>
      <c r="L7" s="256">
        <f>+FEV!N65</f>
        <v>0</v>
      </c>
      <c r="M7" s="256" t="str">
        <f>+FEV!O65</f>
        <v>D</v>
      </c>
      <c r="N7" s="256" t="str">
        <f>+FEV!P65</f>
        <v>B</v>
      </c>
      <c r="O7" s="256">
        <f>+FEV!Q65</f>
        <v>0</v>
      </c>
      <c r="P7" s="256">
        <f>+FEV!R65</f>
        <v>0</v>
      </c>
      <c r="Q7" s="256" t="str">
        <f>+FEV!S65</f>
        <v>D</v>
      </c>
      <c r="R7" s="256" t="str">
        <f>+FEV!T65</f>
        <v>N</v>
      </c>
      <c r="S7" s="256">
        <f>+FEV!U65</f>
        <v>0</v>
      </c>
      <c r="T7" s="256">
        <f>+FEV!V65</f>
        <v>0</v>
      </c>
      <c r="U7" s="256" t="str">
        <f>+FEV!W65</f>
        <v>D</v>
      </c>
      <c r="V7" s="256" t="str">
        <f>+FEV!X65</f>
        <v>D</v>
      </c>
      <c r="W7" s="256">
        <f>+FEV!Y65</f>
        <v>0</v>
      </c>
      <c r="X7" s="256">
        <f>+FEV!Z65</f>
        <v>0</v>
      </c>
      <c r="Y7" s="256" t="str">
        <f>+FEV!AA65</f>
        <v>D</v>
      </c>
      <c r="Z7" s="256" t="str">
        <f>+FEV!AB65</f>
        <v>N</v>
      </c>
      <c r="AA7" s="256" t="str">
        <f>+FEV!AC65</f>
        <v>T</v>
      </c>
      <c r="AB7" s="256">
        <f>+FEV!AD65</f>
        <v>0</v>
      </c>
      <c r="AC7" s="256" t="str">
        <f>+FEV!AE65</f>
        <v>FOTS</v>
      </c>
      <c r="AD7" s="256">
        <f>+FEV!AF65</f>
        <v>0</v>
      </c>
      <c r="AE7" s="256">
        <f>+FEV!AG65</f>
        <v>0</v>
      </c>
      <c r="AF7" s="256">
        <f>+FEV!AH65</f>
        <v>0</v>
      </c>
      <c r="AG7" s="241">
        <f>160/24</f>
        <v>6.666666666666667</v>
      </c>
    </row>
    <row r="8" spans="1:33" ht="21" customHeight="1" x14ac:dyDescent="0.25">
      <c r="A8" s="360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42">
        <f>+FEV!BE65</f>
        <v>6.333333333333333</v>
      </c>
    </row>
    <row r="9" spans="1:33" ht="21" customHeight="1" x14ac:dyDescent="0.25">
      <c r="A9" s="359" t="s">
        <v>282</v>
      </c>
      <c r="B9" s="256" t="str">
        <f>+MAR!D65</f>
        <v>FOTS</v>
      </c>
      <c r="C9" s="256">
        <f>+MAR!E65</f>
        <v>0</v>
      </c>
      <c r="D9" s="256" t="str">
        <f>+MAR!F65</f>
        <v>T</v>
      </c>
      <c r="E9" s="256" t="str">
        <f>+MAR!G65</f>
        <v>D</v>
      </c>
      <c r="F9" s="256" t="str">
        <f>+MAR!H65</f>
        <v>N</v>
      </c>
      <c r="G9" s="256">
        <f>+MAR!I65</f>
        <v>0</v>
      </c>
      <c r="H9" s="256">
        <f>+MAR!J65</f>
        <v>0</v>
      </c>
      <c r="I9" s="256" t="str">
        <f>+MAR!K65</f>
        <v>D</v>
      </c>
      <c r="J9" s="256" t="str">
        <f>+MAR!L65</f>
        <v>N</v>
      </c>
      <c r="K9" s="256">
        <f>+MAR!M65</f>
        <v>0</v>
      </c>
      <c r="L9" s="256">
        <f>+MAR!N65</f>
        <v>0</v>
      </c>
      <c r="M9" s="256" t="str">
        <f>+MAR!O65</f>
        <v>N</v>
      </c>
      <c r="N9" s="256" t="str">
        <f>+MAR!P65</f>
        <v>N</v>
      </c>
      <c r="O9" s="256">
        <f>+MAR!Q65</f>
        <v>0</v>
      </c>
      <c r="P9" s="256">
        <f>+MAR!R65</f>
        <v>0</v>
      </c>
      <c r="Q9" s="256" t="str">
        <f>+MAR!S65</f>
        <v>D</v>
      </c>
      <c r="R9" s="256" t="str">
        <f>+MAR!T65</f>
        <v>N</v>
      </c>
      <c r="S9" s="256">
        <f>+MAR!U65</f>
        <v>0</v>
      </c>
      <c r="T9" s="256">
        <f>+MAR!V65</f>
        <v>0</v>
      </c>
      <c r="U9" s="256" t="str">
        <f>+MAR!W65</f>
        <v>D</v>
      </c>
      <c r="V9" s="256" t="str">
        <f>+MAR!X65</f>
        <v>D</v>
      </c>
      <c r="W9" s="256">
        <f>+MAR!Y65</f>
        <v>0</v>
      </c>
      <c r="X9" s="256">
        <f>+MAR!Z65</f>
        <v>0</v>
      </c>
      <c r="Y9" s="256" t="str">
        <f>+MAR!AA65</f>
        <v>TR</v>
      </c>
      <c r="Z9" s="256" t="str">
        <f>+MAR!AB65</f>
        <v>TR</v>
      </c>
      <c r="AA9" s="256" t="str">
        <f>+MAR!AC65</f>
        <v>DTS5S</v>
      </c>
      <c r="AB9" s="256">
        <f>+MAR!AD65</f>
        <v>0</v>
      </c>
      <c r="AC9" s="256" t="str">
        <f>+MAR!AE65</f>
        <v>N</v>
      </c>
      <c r="AD9" s="256" t="str">
        <f>+MAR!AF65</f>
        <v>N</v>
      </c>
      <c r="AE9" s="256">
        <f>+MAR!AG65</f>
        <v>0</v>
      </c>
      <c r="AF9" s="256">
        <f>+MAR!AH65</f>
        <v>0</v>
      </c>
      <c r="AG9" s="241">
        <f>168/24</f>
        <v>7</v>
      </c>
    </row>
    <row r="10" spans="1:33" ht="21" customHeight="1" x14ac:dyDescent="0.25">
      <c r="A10" s="360"/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42">
        <f>+MAR!BE65</f>
        <v>6.666666666666667</v>
      </c>
    </row>
    <row r="11" spans="1:33" ht="21" customHeight="1" x14ac:dyDescent="0.25">
      <c r="A11" s="359" t="s">
        <v>283</v>
      </c>
      <c r="B11" s="247" t="str">
        <f>+ABR!D65</f>
        <v>D</v>
      </c>
      <c r="C11" s="247" t="str">
        <f>+ABR!E65</f>
        <v>N</v>
      </c>
      <c r="D11" s="247">
        <f>+ABR!F65</f>
        <v>0</v>
      </c>
      <c r="E11" s="247">
        <f>+ABR!G65</f>
        <v>0</v>
      </c>
      <c r="F11" s="247" t="str">
        <f>+ABR!H65</f>
        <v>FE</v>
      </c>
      <c r="G11" s="247" t="str">
        <f>+ABR!I65</f>
        <v>FE</v>
      </c>
      <c r="H11" s="247">
        <f>+ABR!J65</f>
        <v>0</v>
      </c>
      <c r="I11" s="247" t="str">
        <f>+ABR!K65</f>
        <v>T</v>
      </c>
      <c r="J11" s="247" t="str">
        <f>+ABR!L65</f>
        <v>D</v>
      </c>
      <c r="K11" s="247" t="str">
        <f>+ABR!M65</f>
        <v>N</v>
      </c>
      <c r="L11" s="247">
        <f>+ABR!N65</f>
        <v>0</v>
      </c>
      <c r="M11" s="247">
        <f>+ABR!O65</f>
        <v>0</v>
      </c>
      <c r="N11" s="247" t="str">
        <f>+ABR!P65</f>
        <v>D</v>
      </c>
      <c r="O11" s="247" t="str">
        <f>+ABR!Q65</f>
        <v>N</v>
      </c>
      <c r="P11" s="247">
        <f>+ABR!R65</f>
        <v>0</v>
      </c>
      <c r="Q11" s="247">
        <f>+ABR!S65</f>
        <v>0</v>
      </c>
      <c r="R11" s="247" t="str">
        <f>+ABR!T65</f>
        <v>D</v>
      </c>
      <c r="S11" s="247" t="str">
        <f>+ABR!U65</f>
        <v>D</v>
      </c>
      <c r="T11" s="247">
        <f>+ABR!V65</f>
        <v>0</v>
      </c>
      <c r="U11" s="247" t="str">
        <f>+ABR!W65</f>
        <v>DTSDS</v>
      </c>
      <c r="V11" s="247" t="str">
        <f>+ABR!X65</f>
        <v>D</v>
      </c>
      <c r="W11" s="247" t="str">
        <f>+ABR!Y65</f>
        <v>D</v>
      </c>
      <c r="X11" s="247">
        <f>+ABR!Z65</f>
        <v>0</v>
      </c>
      <c r="Y11" s="247">
        <f>+ABR!AA65</f>
        <v>0</v>
      </c>
      <c r="Z11" s="247" t="str">
        <f>+ABR!AB65</f>
        <v>N</v>
      </c>
      <c r="AA11" s="247" t="str">
        <f>+ABR!AC65</f>
        <v>N</v>
      </c>
      <c r="AB11" s="247">
        <f>+ABR!AD65</f>
        <v>0</v>
      </c>
      <c r="AC11" s="247" t="str">
        <f>+ABR!AE65</f>
        <v>DTS5S</v>
      </c>
      <c r="AD11" s="247" t="str">
        <f>+ABR!AF65</f>
        <v>D</v>
      </c>
      <c r="AE11" s="247" t="str">
        <f>+ABR!AG65</f>
        <v>N</v>
      </c>
      <c r="AF11" s="247">
        <f>+ABR!AH65</f>
        <v>0</v>
      </c>
      <c r="AG11" s="241">
        <f>176/24</f>
        <v>7.333333333333333</v>
      </c>
    </row>
    <row r="12" spans="1:33" ht="21" customHeight="1" x14ac:dyDescent="0.25">
      <c r="A12" s="360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2">
        <f>+ABR!BE65</f>
        <v>7.666666666666667</v>
      </c>
    </row>
    <row r="13" spans="1:33" ht="21" customHeight="1" x14ac:dyDescent="0.25">
      <c r="A13" s="359" t="s">
        <v>284</v>
      </c>
      <c r="B13" s="275">
        <f>+MAI!D65</f>
        <v>0</v>
      </c>
      <c r="C13" s="275">
        <f>+MAI!E65</f>
        <v>0</v>
      </c>
      <c r="D13" s="275" t="str">
        <f>+MAI!F65</f>
        <v>D</v>
      </c>
      <c r="E13" s="275" t="str">
        <f>+MAI!G65</f>
        <v>N</v>
      </c>
      <c r="F13" s="275">
        <f>+MAI!H65</f>
        <v>0</v>
      </c>
      <c r="G13" s="275">
        <f>+MAI!I65</f>
        <v>0</v>
      </c>
      <c r="H13" s="275" t="str">
        <f>+MAI!J65</f>
        <v>D</v>
      </c>
      <c r="I13" s="275" t="str">
        <f>+MAI!K65</f>
        <v>N</v>
      </c>
      <c r="J13" s="275">
        <f>+MAI!L65</f>
        <v>0</v>
      </c>
      <c r="K13" s="275">
        <f>+MAI!M65</f>
        <v>0</v>
      </c>
      <c r="L13" s="275" t="str">
        <f>+MAI!N65</f>
        <v>D</v>
      </c>
      <c r="M13" s="275" t="str">
        <f>+MAI!O65</f>
        <v>N</v>
      </c>
      <c r="N13" s="275">
        <f>+MAI!P65</f>
        <v>0</v>
      </c>
      <c r="O13" s="275" t="str">
        <f>+MAI!Q65</f>
        <v>NT</v>
      </c>
      <c r="P13" s="275" t="str">
        <f>+MAI!R65</f>
        <v>T</v>
      </c>
      <c r="Q13" s="275" t="str">
        <f>+MAI!S65</f>
        <v>D</v>
      </c>
      <c r="R13" s="275">
        <f>+MAI!T65</f>
        <v>0</v>
      </c>
      <c r="S13" s="275">
        <f>+MAI!U65</f>
        <v>0</v>
      </c>
      <c r="T13" s="275" t="str">
        <f>+MAI!V65</f>
        <v>D</v>
      </c>
      <c r="U13" s="275" t="str">
        <f>+MAI!W65</f>
        <v>N</v>
      </c>
      <c r="V13" s="275">
        <f>+MAI!X65</f>
        <v>0</v>
      </c>
      <c r="W13" s="275" t="str">
        <f>+MAI!Y65</f>
        <v>D</v>
      </c>
      <c r="X13" s="275" t="str">
        <f>+MAI!Z65</f>
        <v>N</v>
      </c>
      <c r="Y13" s="275" t="str">
        <f>+MAI!AA65</f>
        <v>N</v>
      </c>
      <c r="Z13" s="275">
        <f>+MAI!AB65</f>
        <v>0</v>
      </c>
      <c r="AA13" s="275">
        <f>+MAI!AC65</f>
        <v>0</v>
      </c>
      <c r="AB13" s="275" t="str">
        <f>+MAI!AD65</f>
        <v>D</v>
      </c>
      <c r="AC13" s="275" t="str">
        <f>+MAI!AE65</f>
        <v>N</v>
      </c>
      <c r="AD13" s="275">
        <f>+MAI!AF65</f>
        <v>0</v>
      </c>
      <c r="AE13" s="275">
        <f>+MAI!AG65</f>
        <v>0</v>
      </c>
      <c r="AF13" s="275" t="str">
        <f>+MAI!AH65</f>
        <v>D</v>
      </c>
      <c r="AG13" s="241">
        <f>176/24</f>
        <v>7.333333333333333</v>
      </c>
    </row>
    <row r="14" spans="1:33" ht="21" customHeight="1" x14ac:dyDescent="0.25">
      <c r="A14" s="360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42">
        <f>+MAI!BE65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 t="e">
        <f>+AG6+AG8+AG10+AG12+AG14+AG16</f>
        <v>#REF!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 t="e">
        <f>+AG17-AG3</f>
        <v>#REF!</v>
      </c>
    </row>
    <row r="19" spans="1:33" x14ac:dyDescent="0.25">
      <c r="A19" s="1595" t="s">
        <v>267</v>
      </c>
      <c r="B19" s="1595"/>
      <c r="C19" s="1595"/>
      <c r="D19" s="1596">
        <f>COUNTIF($B$4:$AF$15,"=DTS")+COUNTIF($B$4:$AF$15,"=NTS")+COUNTIF($B$4:$AF$15,"=DTS1")+COUNTIF($B$4:$AF$15,"=NTS1")</f>
        <v>0</v>
      </c>
      <c r="E19" s="1596"/>
      <c r="F19" s="52"/>
      <c r="G19" s="52"/>
      <c r="H19" s="52"/>
      <c r="I19" s="1595" t="s">
        <v>268</v>
      </c>
      <c r="J19" s="1595"/>
      <c r="K19" s="1595"/>
      <c r="L19" s="1596">
        <f>COUNTIF($B$4:$AF$15,"=FE")</f>
        <v>2</v>
      </c>
      <c r="M19" s="1596"/>
      <c r="N19" s="52"/>
      <c r="O19" s="52"/>
      <c r="P19" s="52"/>
      <c r="Q19" s="1597" t="s">
        <v>58</v>
      </c>
      <c r="R19" s="1598"/>
      <c r="S19" s="1598"/>
      <c r="T19" s="1599"/>
      <c r="U19" s="1600" t="e">
        <f>+MAI!CB65</f>
        <v>#REF!</v>
      </c>
      <c r="V19" s="1601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243"/>
    </row>
    <row r="20" spans="1:33" s="52" customFormat="1" ht="18" customHeight="1" x14ac:dyDescent="0.15">
      <c r="A20" s="1595" t="s">
        <v>269</v>
      </c>
      <c r="B20" s="1595"/>
      <c r="C20" s="1595"/>
      <c r="D20" s="1596">
        <f>COUNTIF($B$4:$AF$15,"=DTS5S")+COUNTIF($B$4:$AF$15,"=NTS5S")+COUNTIF($B$4:$AF$15,"=DTS5S1")+COUNTIF($B$4:$AF$15,"=NTS5S1")</f>
        <v>2</v>
      </c>
      <c r="E20" s="1596"/>
      <c r="I20" s="1595" t="s">
        <v>58</v>
      </c>
      <c r="J20" s="1595"/>
      <c r="K20" s="1595"/>
      <c r="L20" s="1596">
        <f>COUNTIF($B$4:$AF$15,"=FOTS")</f>
        <v>2</v>
      </c>
      <c r="M20" s="1596"/>
      <c r="Q20" s="1604" t="s">
        <v>357</v>
      </c>
      <c r="R20" s="1605"/>
      <c r="S20" s="1605"/>
      <c r="T20" s="1606"/>
      <c r="U20" s="1602"/>
      <c r="V20" s="1603"/>
      <c r="AG20" s="243"/>
    </row>
    <row r="21" spans="1:33" s="52" customFormat="1" ht="18" customHeight="1" x14ac:dyDescent="0.15">
      <c r="A21" s="1595" t="s">
        <v>270</v>
      </c>
      <c r="B21" s="1595"/>
      <c r="C21" s="1595"/>
      <c r="D21" s="1596">
        <f>COUNTIF($B$4:$AF$15,"=DTSDS")+COUNTIF($B$4:$AF$15,"=NTSDS")+COUNTIF($B$4:$AF$15,"=DTSDS1")+COUNTIF($B$4:$AF$15,"=NTSDS1")</f>
        <v>1</v>
      </c>
      <c r="E21" s="1596"/>
      <c r="I21" s="1595" t="s">
        <v>271</v>
      </c>
      <c r="J21" s="1595"/>
      <c r="K21" s="1595"/>
      <c r="L21" s="1596">
        <f>COUNTIF($B$4:$AF$15,"=L")</f>
        <v>0</v>
      </c>
      <c r="M21" s="1596"/>
      <c r="Q21" s="1597" t="s">
        <v>272</v>
      </c>
      <c r="R21" s="1598"/>
      <c r="S21" s="1598"/>
      <c r="T21" s="1599"/>
      <c r="U21" s="1620" t="e">
        <f>IF(AG18&gt;0,AG18-(T19*(12/24)),0)</f>
        <v>#REF!</v>
      </c>
      <c r="V21" s="1621"/>
      <c r="W21" s="1624" t="s">
        <v>273</v>
      </c>
      <c r="X21" s="1625"/>
      <c r="Y21" s="1626" t="e">
        <f>IF(U21&gt;0,(IF(U21&lt;(12/24),1/24,(INT(U21/(12/24)))/24)),0)</f>
        <v>#REF!</v>
      </c>
      <c r="Z21" s="1627"/>
      <c r="AA21" s="1610" t="e">
        <f>((Y21*24)*1.25*U23)</f>
        <v>#REF!</v>
      </c>
      <c r="AB21" s="1611"/>
      <c r="AG21" s="243"/>
    </row>
    <row r="22" spans="1:33" s="52" customFormat="1" ht="18" customHeight="1" x14ac:dyDescent="0.15">
      <c r="A22" s="1595" t="s">
        <v>274</v>
      </c>
      <c r="B22" s="1595"/>
      <c r="C22" s="1595"/>
      <c r="D22" s="1607">
        <f>+D19+D20+D21</f>
        <v>3</v>
      </c>
      <c r="E22" s="1607"/>
      <c r="I22" s="1595" t="s">
        <v>275</v>
      </c>
      <c r="J22" s="1595"/>
      <c r="K22" s="1595"/>
      <c r="L22" s="1596">
        <f>COUNTIF($B$4:$AF$15,"=B")</f>
        <v>1</v>
      </c>
      <c r="M22" s="1596"/>
      <c r="Q22" s="1604"/>
      <c r="R22" s="1605"/>
      <c r="S22" s="1605"/>
      <c r="T22" s="1606"/>
      <c r="U22" s="1622"/>
      <c r="V22" s="1623"/>
      <c r="W22" s="1608">
        <v>0.375</v>
      </c>
      <c r="X22" s="1609"/>
      <c r="Y22" s="1626" t="e">
        <f>IF(U21&lt;(12/24),U21-Y21,U21-(INT(U21/(12/24)))/24)</f>
        <v>#REF!</v>
      </c>
      <c r="Z22" s="1627"/>
      <c r="AA22" s="1610" t="e">
        <f>+((Y22*24)*1.375*U23)</f>
        <v>#REF!</v>
      </c>
      <c r="AB22" s="1611"/>
      <c r="AG22" s="243"/>
    </row>
    <row r="23" spans="1:33" s="52" customFormat="1" ht="18" customHeight="1" x14ac:dyDescent="0.15">
      <c r="A23" s="244"/>
      <c r="I23" s="1595" t="s">
        <v>276</v>
      </c>
      <c r="J23" s="1595"/>
      <c r="K23" s="1595"/>
      <c r="L23" s="1596">
        <f>COUNTIF($B$4:$AF$15,"=Disp")</f>
        <v>0</v>
      </c>
      <c r="M23" s="1596"/>
      <c r="Q23" s="1612" t="s">
        <v>277</v>
      </c>
      <c r="R23" s="1613"/>
      <c r="S23" s="1613"/>
      <c r="T23" s="1614"/>
      <c r="U23" s="1615"/>
      <c r="V23" s="1616"/>
      <c r="W23" s="245" t="s">
        <v>42</v>
      </c>
      <c r="X23" s="246"/>
      <c r="Y23" s="1617" t="e">
        <f>+AA21+AA22</f>
        <v>#REF!</v>
      </c>
      <c r="Z23" s="1618"/>
      <c r="AA23" s="1618"/>
      <c r="AB23" s="1619"/>
      <c r="AG23" s="243"/>
    </row>
    <row r="24" spans="1:33" s="52" customFormat="1" ht="18" customHeight="1" x14ac:dyDescent="0.2">
      <c r="A24" s="1645" t="s">
        <v>317</v>
      </c>
      <c r="B24" s="1645"/>
      <c r="C24" s="1645"/>
      <c r="D24" s="1645"/>
      <c r="E24" s="1645"/>
      <c r="F24" s="1645"/>
      <c r="G24" s="1645"/>
      <c r="H24" s="164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</row>
    <row r="25" spans="1:33" ht="18" customHeight="1" x14ac:dyDescent="0.25"/>
    <row r="26" spans="1:33" ht="18" customHeight="1" x14ac:dyDescent="0.25"/>
    <row r="27" spans="1:33" ht="38.1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33.950000000000003" customHeight="1" x14ac:dyDescent="0.25">
      <c r="A28" s="1583">
        <v>2024</v>
      </c>
      <c r="B28" s="1590" t="s">
        <v>263</v>
      </c>
      <c r="C28" s="1591"/>
      <c r="D28" s="1592"/>
      <c r="E28" s="1629" t="s">
        <v>161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29.166666666666668</v>
      </c>
    </row>
    <row r="29" spans="1:33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95" customHeight="1" x14ac:dyDescent="0.25">
      <c r="A30" s="1583" t="s">
        <v>306</v>
      </c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400">
        <f>184/24</f>
        <v>7.666666666666667</v>
      </c>
    </row>
    <row r="31" spans="1:33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18.95" customHeight="1" x14ac:dyDescent="0.25">
      <c r="A32" s="1583" t="s">
        <v>307</v>
      </c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1">
        <f>176/24-"12:00"</f>
        <v>6.833333333333333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1">
        <f>168/24</f>
        <v>7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1">
        <f>184/24</f>
        <v>7.666666666666667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8.9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8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3.1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3.1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8.6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6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8.6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8.6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8.6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8.6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335" priority="1" operator="equal">
      <formula>"FOTS"</formula>
    </cfRule>
    <cfRule type="cellIs" dxfId="334" priority="2" operator="equal">
      <formula>"FO"</formula>
    </cfRule>
    <cfRule type="cellIs" dxfId="333" priority="3" operator="equal">
      <formula>"F"</formula>
    </cfRule>
    <cfRule type="cellIs" dxfId="332" priority="4" operator="equal">
      <formula>"NTSDS"</formula>
    </cfRule>
    <cfRule type="cellIs" dxfId="331" priority="5" operator="equal">
      <formula>"DTSDS"</formula>
    </cfRule>
    <cfRule type="cellIs" dxfId="330" priority="6" operator="equal">
      <formula>"NTS5S"</formula>
    </cfRule>
    <cfRule type="cellIs" dxfId="329" priority="7" operator="equal">
      <formula>"DTS5S"</formula>
    </cfRule>
    <cfRule type="cellIs" dxfId="328" priority="8" operator="equal">
      <formula>"NTS"</formula>
    </cfRule>
    <cfRule type="cellIs" dxfId="327" priority="9" operator="equal">
      <formula>"DTS"</formula>
    </cfRule>
    <cfRule type="cellIs" dxfId="326" priority="10" operator="equal">
      <formula>"FEF"</formula>
    </cfRule>
    <cfRule type="cellIs" dxfId="325" priority="11" operator="equal">
      <formula>"FED"</formula>
    </cfRule>
    <cfRule type="cellIs" dxfId="324" priority="12" operator="equal">
      <formula>"FES"</formula>
    </cfRule>
    <cfRule type="cellIs" dxfId="323" priority="13" operator="equal">
      <formula>"FE"</formula>
    </cfRule>
    <cfRule type="cellIs" dxfId="322" priority="14" operator="equal">
      <formula>"DS"</formula>
    </cfRule>
  </conditionalFormatting>
  <conditionalFormatting sqref="B30:AF41">
    <cfRule type="cellIs" dxfId="321" priority="29" operator="equal">
      <formula>"FOTS"</formula>
    </cfRule>
    <cfRule type="cellIs" dxfId="320" priority="30" operator="equal">
      <formula>"FO"</formula>
    </cfRule>
    <cfRule type="cellIs" dxfId="319" priority="31" operator="equal">
      <formula>"F"</formula>
    </cfRule>
    <cfRule type="cellIs" dxfId="318" priority="32" operator="equal">
      <formula>"NTSDS"</formula>
    </cfRule>
    <cfRule type="cellIs" dxfId="317" priority="33" operator="equal">
      <formula>"DTSDS"</formula>
    </cfRule>
    <cfRule type="cellIs" dxfId="316" priority="34" operator="equal">
      <formula>"NTS5S"</formula>
    </cfRule>
    <cfRule type="cellIs" dxfId="315" priority="35" operator="equal">
      <formula>"DTS5S"</formula>
    </cfRule>
    <cfRule type="cellIs" dxfId="314" priority="36" operator="equal">
      <formula>"NTS"</formula>
    </cfRule>
    <cfRule type="cellIs" dxfId="313" priority="37" operator="equal">
      <formula>"DTS"</formula>
    </cfRule>
    <cfRule type="cellIs" dxfId="312" priority="38" operator="equal">
      <formula>"FEF"</formula>
    </cfRule>
    <cfRule type="cellIs" dxfId="311" priority="39" operator="equal">
      <formula>"FED"</formula>
    </cfRule>
    <cfRule type="cellIs" dxfId="310" priority="40" operator="equal">
      <formula>"FES"</formula>
    </cfRule>
    <cfRule type="cellIs" dxfId="309" priority="41" operator="equal">
      <formula>"FE"</formula>
    </cfRule>
    <cfRule type="cellIs" dxfId="30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4112-B006-4632-A217-927792E41715}">
  <dimension ref="A1:BD51"/>
  <sheetViews>
    <sheetView showZeros="0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126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+JAN!D70</f>
        <v>0</v>
      </c>
      <c r="C6" s="256">
        <f>+JAN!E70</f>
        <v>0</v>
      </c>
      <c r="D6" s="256">
        <f>+JAN!F70</f>
        <v>0</v>
      </c>
      <c r="E6" s="256">
        <f>+JAN!G70</f>
        <v>0</v>
      </c>
      <c r="F6" s="256">
        <f>+JAN!H70</f>
        <v>0</v>
      </c>
      <c r="G6" s="256">
        <f>+JAN!I70</f>
        <v>0</v>
      </c>
      <c r="H6" s="256">
        <f>+JAN!J70</f>
        <v>0</v>
      </c>
      <c r="I6" s="256">
        <f>+JAN!K70</f>
        <v>0</v>
      </c>
      <c r="J6" s="256">
        <f>+JAN!L70</f>
        <v>0</v>
      </c>
      <c r="K6" s="256" t="str">
        <f>+JAN!M70</f>
        <v>D</v>
      </c>
      <c r="L6" s="256">
        <f>+JAN!N70</f>
        <v>0</v>
      </c>
      <c r="M6" s="256">
        <f>+JAN!O70</f>
        <v>0</v>
      </c>
      <c r="N6" s="256">
        <f>+JAN!P70</f>
        <v>0</v>
      </c>
      <c r="O6" s="256">
        <f>+JAN!Q70</f>
        <v>0</v>
      </c>
      <c r="P6" s="256" t="str">
        <f>+JAN!R70</f>
        <v>N</v>
      </c>
      <c r="Q6" s="256">
        <f>+JAN!S70</f>
        <v>0</v>
      </c>
      <c r="R6" s="256">
        <f>+JAN!T70</f>
        <v>0</v>
      </c>
      <c r="S6" s="256">
        <f>+JAN!U70</f>
        <v>0</v>
      </c>
      <c r="T6" s="256">
        <f>+JAN!V70</f>
        <v>0</v>
      </c>
      <c r="U6" s="256" t="str">
        <f>+JAN!W70</f>
        <v>N</v>
      </c>
      <c r="V6" s="256">
        <f>+JAN!X70</f>
        <v>0</v>
      </c>
      <c r="W6" s="256">
        <f>+JAN!Y70</f>
        <v>0</v>
      </c>
      <c r="X6" s="256">
        <f>+JAN!Z70</f>
        <v>0</v>
      </c>
      <c r="Y6" s="256">
        <f>+JAN!AA70</f>
        <v>0</v>
      </c>
      <c r="Z6" s="256">
        <f>+JAN!AB70</f>
        <v>0</v>
      </c>
      <c r="AA6" s="256">
        <f>+JAN!AC70</f>
        <v>0</v>
      </c>
      <c r="AB6" s="256" t="str">
        <f>+JAN!AD70</f>
        <v>N</v>
      </c>
      <c r="AC6" s="256">
        <f>+JAN!AE70</f>
        <v>0</v>
      </c>
      <c r="AD6" s="256">
        <f>+JAN!AF70</f>
        <v>0</v>
      </c>
      <c r="AE6" s="256">
        <f>+JAN!AG70</f>
        <v>0</v>
      </c>
      <c r="AF6" s="256">
        <f>+JAN!AH70</f>
        <v>0</v>
      </c>
      <c r="AG6" s="242">
        <f>+JAN!BE70</f>
        <v>2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+FEV!D66</f>
        <v>0</v>
      </c>
      <c r="C8" s="256" t="str">
        <f>+FEV!E66</f>
        <v>D</v>
      </c>
      <c r="D8" s="256">
        <f>+FEV!F66</f>
        <v>0</v>
      </c>
      <c r="E8" s="256">
        <f>+FEV!G66</f>
        <v>0</v>
      </c>
      <c r="F8" s="256">
        <f>+FEV!H66</f>
        <v>0</v>
      </c>
      <c r="G8" s="256">
        <f>+FEV!I66</f>
        <v>0</v>
      </c>
      <c r="H8" s="256">
        <f>+FEV!J66</f>
        <v>0</v>
      </c>
      <c r="I8" s="256">
        <f>+FEV!K66</f>
        <v>0</v>
      </c>
      <c r="J8" s="256">
        <f>+FEV!L66</f>
        <v>0</v>
      </c>
      <c r="K8" s="256">
        <f>+FEV!M66</f>
        <v>0</v>
      </c>
      <c r="L8" s="256">
        <f>+FEV!N66</f>
        <v>0</v>
      </c>
      <c r="M8" s="256">
        <f>+FEV!O66</f>
        <v>0</v>
      </c>
      <c r="N8" s="256">
        <f>+FEV!P66</f>
        <v>0</v>
      </c>
      <c r="O8" s="256">
        <f>+FEV!Q66</f>
        <v>0</v>
      </c>
      <c r="P8" s="256">
        <f>+FEV!R66</f>
        <v>0</v>
      </c>
      <c r="Q8" s="256">
        <f>+FEV!S66</f>
        <v>0</v>
      </c>
      <c r="R8" s="256">
        <f>+FEV!T66</f>
        <v>0</v>
      </c>
      <c r="S8" s="256">
        <f>+FEV!U66</f>
        <v>0</v>
      </c>
      <c r="T8" s="256">
        <f>+FEV!V66</f>
        <v>0</v>
      </c>
      <c r="U8" s="256" t="str">
        <f>+FEV!W66</f>
        <v>N</v>
      </c>
      <c r="V8" s="256">
        <f>+FEV!X66</f>
        <v>0</v>
      </c>
      <c r="W8" s="256">
        <f>+FEV!Y66</f>
        <v>0</v>
      </c>
      <c r="X8" s="256">
        <f>+FEV!Z66</f>
        <v>0</v>
      </c>
      <c r="Y8" s="256">
        <f>+FEV!AA66</f>
        <v>0</v>
      </c>
      <c r="Z8" s="256">
        <f>+FEV!AB66</f>
        <v>0</v>
      </c>
      <c r="AA8" s="256" t="str">
        <f>+FEV!AC66</f>
        <v>N</v>
      </c>
      <c r="AB8" s="256">
        <f>+FEV!AD66</f>
        <v>0</v>
      </c>
      <c r="AC8" s="256">
        <f>+FEV!AE66</f>
        <v>0</v>
      </c>
      <c r="AD8" s="256">
        <f>+FEV!AF66</f>
        <v>0</v>
      </c>
      <c r="AE8" s="256">
        <f>+FEV!AG66</f>
        <v>0</v>
      </c>
      <c r="AF8" s="256">
        <f>+FEV!AH66</f>
        <v>0</v>
      </c>
      <c r="AG8" s="242">
        <f>+FEV!BE66</f>
        <v>1.5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+MAR!D66</f>
        <v>0</v>
      </c>
      <c r="C10" s="256">
        <f>+MAR!E66</f>
        <v>0</v>
      </c>
      <c r="D10" s="256">
        <f>+MAR!F66</f>
        <v>0</v>
      </c>
      <c r="E10" s="256" t="str">
        <f>+MAR!G66</f>
        <v>N</v>
      </c>
      <c r="F10" s="256">
        <f>+MAR!H66</f>
        <v>0</v>
      </c>
      <c r="G10" s="256">
        <f>+MAR!I66</f>
        <v>0</v>
      </c>
      <c r="H10" s="256">
        <f>+MAR!J66</f>
        <v>0</v>
      </c>
      <c r="I10" s="256">
        <f>+MAR!K66</f>
        <v>0</v>
      </c>
      <c r="J10" s="256">
        <f>+MAR!L66</f>
        <v>0</v>
      </c>
      <c r="K10" s="256" t="str">
        <f>+MAR!M66</f>
        <v>D</v>
      </c>
      <c r="L10" s="256">
        <f>+MAR!N66</f>
        <v>0</v>
      </c>
      <c r="M10" s="256">
        <f>+MAR!O66</f>
        <v>0</v>
      </c>
      <c r="N10" s="256">
        <f>+MAR!P66</f>
        <v>0</v>
      </c>
      <c r="O10" s="256">
        <f>+MAR!Q66</f>
        <v>0</v>
      </c>
      <c r="P10" s="256">
        <f>+MAR!R66</f>
        <v>0</v>
      </c>
      <c r="Q10" s="256">
        <f>+MAR!S66</f>
        <v>0</v>
      </c>
      <c r="R10" s="256">
        <f>+MAR!T66</f>
        <v>0</v>
      </c>
      <c r="S10" s="256">
        <f>+MAR!U66</f>
        <v>0</v>
      </c>
      <c r="T10" s="256">
        <f>+MAR!V66</f>
        <v>0</v>
      </c>
      <c r="U10" s="256">
        <f>+MAR!W66</f>
        <v>0</v>
      </c>
      <c r="V10" s="256">
        <f>+MAR!X66</f>
        <v>0</v>
      </c>
      <c r="W10" s="256">
        <f>+MAR!Y66</f>
        <v>0</v>
      </c>
      <c r="X10" s="256">
        <f>+MAR!Z66</f>
        <v>0</v>
      </c>
      <c r="Y10" s="256" t="str">
        <f>+MAR!AA66</f>
        <v>D</v>
      </c>
      <c r="Z10" s="256" t="str">
        <f>+MAR!AB66</f>
        <v>D</v>
      </c>
      <c r="AA10" s="256">
        <f>+MAR!AC66</f>
        <v>0</v>
      </c>
      <c r="AB10" s="256">
        <f>+MAR!AD66</f>
        <v>0</v>
      </c>
      <c r="AC10" s="256">
        <f>+MAR!AE66</f>
        <v>0</v>
      </c>
      <c r="AD10" s="256">
        <f>+MAR!AF66</f>
        <v>0</v>
      </c>
      <c r="AE10" s="256">
        <f>+MAR!AG66</f>
        <v>0</v>
      </c>
      <c r="AF10" s="256">
        <f>+MAR!AH66</f>
        <v>0</v>
      </c>
      <c r="AG10" s="242">
        <f>+MAR!BE66</f>
        <v>2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>
        <f>+ABR!D66</f>
        <v>0</v>
      </c>
      <c r="C12" s="247">
        <f>+ABR!E66</f>
        <v>0</v>
      </c>
      <c r="D12" s="247">
        <f>+ABR!F66</f>
        <v>0</v>
      </c>
      <c r="E12" s="247" t="str">
        <f>+ABR!G66</f>
        <v>NT</v>
      </c>
      <c r="F12" s="247">
        <f>+ABR!H66</f>
        <v>0</v>
      </c>
      <c r="G12" s="247">
        <f>+ABR!I66</f>
        <v>0</v>
      </c>
      <c r="H12" s="247">
        <f>+ABR!J66</f>
        <v>0</v>
      </c>
      <c r="I12" s="247">
        <f>+ABR!K66</f>
        <v>0</v>
      </c>
      <c r="J12" s="247" t="str">
        <f>+ABR!L66</f>
        <v>N</v>
      </c>
      <c r="K12" s="247">
        <f>+ABR!M66</f>
        <v>0</v>
      </c>
      <c r="L12" s="247">
        <f>+ABR!N66</f>
        <v>0</v>
      </c>
      <c r="M12" s="247">
        <f>+ABR!O66</f>
        <v>0</v>
      </c>
      <c r="N12" s="247">
        <f>+ABR!P66</f>
        <v>0</v>
      </c>
      <c r="O12" s="247">
        <f>+ABR!Q66</f>
        <v>0</v>
      </c>
      <c r="P12" s="247">
        <f>+ABR!R66</f>
        <v>0</v>
      </c>
      <c r="Q12" s="247" t="str">
        <f>+ABR!S66</f>
        <v>D</v>
      </c>
      <c r="R12" s="247">
        <f>+ABR!T66</f>
        <v>0</v>
      </c>
      <c r="S12" s="247">
        <f>+ABR!U66</f>
        <v>0</v>
      </c>
      <c r="T12" s="247">
        <f>+ABR!V66</f>
        <v>0</v>
      </c>
      <c r="U12" s="247">
        <f>+ABR!W66</f>
        <v>0</v>
      </c>
      <c r="V12" s="247" t="str">
        <f>+ABR!X66</f>
        <v>D</v>
      </c>
      <c r="W12" s="247">
        <f>+ABR!Y66</f>
        <v>0</v>
      </c>
      <c r="X12" s="247">
        <f>+ABR!Z66</f>
        <v>0</v>
      </c>
      <c r="Y12" s="247">
        <f>+ABR!AA66</f>
        <v>0</v>
      </c>
      <c r="Z12" s="247">
        <f>+ABR!AB66</f>
        <v>0</v>
      </c>
      <c r="AA12" s="247">
        <f>+ABR!AC66</f>
        <v>0</v>
      </c>
      <c r="AB12" s="247" t="str">
        <f>+ABR!AD66</f>
        <v>N</v>
      </c>
      <c r="AC12" s="247">
        <f>+ABR!AE66</f>
        <v>0</v>
      </c>
      <c r="AD12" s="247" t="str">
        <f>+ABR!AF66</f>
        <v>D</v>
      </c>
      <c r="AE12" s="247">
        <f>+ABR!AG66</f>
        <v>0</v>
      </c>
      <c r="AF12" s="247">
        <f>+ABR!AH66</f>
        <v>0</v>
      </c>
      <c r="AG12" s="242">
        <f>+ABR!BE66</f>
        <v>3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+MAI!D66</f>
        <v>0</v>
      </c>
      <c r="C14" s="276">
        <f>+MAI!E66</f>
        <v>0</v>
      </c>
      <c r="D14" s="276">
        <f>+MAI!F66</f>
        <v>0</v>
      </c>
      <c r="E14" s="276">
        <f>+MAI!G66</f>
        <v>0</v>
      </c>
      <c r="F14" s="276">
        <f>+MAI!H66</f>
        <v>0</v>
      </c>
      <c r="G14" s="276">
        <f>+MAI!I66</f>
        <v>0</v>
      </c>
      <c r="H14" s="276">
        <f>+MAI!J66</f>
        <v>0</v>
      </c>
      <c r="I14" s="276">
        <f>+MAI!K66</f>
        <v>0</v>
      </c>
      <c r="J14" s="276">
        <f>+MAI!L66</f>
        <v>0</v>
      </c>
      <c r="K14" s="276">
        <f>+MAI!M66</f>
        <v>0</v>
      </c>
      <c r="L14" s="276">
        <f>+MAI!N66</f>
        <v>0</v>
      </c>
      <c r="M14" s="276">
        <f>+MAI!O66</f>
        <v>0</v>
      </c>
      <c r="N14" s="276">
        <f>+MAI!P66</f>
        <v>0</v>
      </c>
      <c r="O14" s="276">
        <f>+MAI!Q66</f>
        <v>0</v>
      </c>
      <c r="P14" s="276">
        <f>+MAI!R66</f>
        <v>0</v>
      </c>
      <c r="Q14" s="276">
        <f>+MAI!S66</f>
        <v>0</v>
      </c>
      <c r="R14" s="276">
        <f>+MAI!T66</f>
        <v>0</v>
      </c>
      <c r="S14" s="276">
        <f>+MAI!U66</f>
        <v>0</v>
      </c>
      <c r="T14" s="276">
        <f>+MAI!V66</f>
        <v>0</v>
      </c>
      <c r="U14" s="276">
        <f>+MAI!W66</f>
        <v>0</v>
      </c>
      <c r="V14" s="276">
        <f>+MAI!X66</f>
        <v>0</v>
      </c>
      <c r="W14" s="276">
        <f>+MAI!Y66</f>
        <v>0</v>
      </c>
      <c r="X14" s="276">
        <f>+MAI!Z66</f>
        <v>0</v>
      </c>
      <c r="Y14" s="276">
        <f>+MAI!AA66</f>
        <v>0</v>
      </c>
      <c r="Z14" s="276">
        <f>+MAI!AB66</f>
        <v>0</v>
      </c>
      <c r="AA14" s="276">
        <f>+MAI!AC66</f>
        <v>0</v>
      </c>
      <c r="AB14" s="276">
        <f>+MAI!AD66</f>
        <v>0</v>
      </c>
      <c r="AC14" s="276">
        <f>+MAI!AE66</f>
        <v>0</v>
      </c>
      <c r="AD14" s="276">
        <f>+MAI!AF66</f>
        <v>0</v>
      </c>
      <c r="AE14" s="276">
        <f>+MAI!AG66</f>
        <v>0</v>
      </c>
      <c r="AF14" s="276">
        <f>+MAI!AH66</f>
        <v>0</v>
      </c>
      <c r="AG14" s="242">
        <f>+MAI!BE66</f>
        <v>0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8.5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-27.5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0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+MAI!CB66</f>
        <v>0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0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0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3.950000000000003" customHeight="1" x14ac:dyDescent="0.25"/>
    <row r="28" spans="1:56" x14ac:dyDescent="0.25">
      <c r="A28" s="238"/>
      <c r="B28" s="30"/>
      <c r="C28" s="239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1581"/>
      <c r="AB28" s="1582"/>
      <c r="AC28" s="1582"/>
      <c r="AD28" s="1582"/>
      <c r="AE28" s="1582"/>
      <c r="AF28" s="1582"/>
      <c r="AG28" s="240"/>
      <c r="AH28" s="30"/>
    </row>
    <row r="29" spans="1:56" ht="29.1" customHeight="1" x14ac:dyDescent="0.25">
      <c r="A29" s="1585">
        <v>2024</v>
      </c>
      <c r="B29" s="1585" t="s">
        <v>263</v>
      </c>
      <c r="C29" s="1585"/>
      <c r="D29" s="1585"/>
      <c r="E29" s="1586" t="s">
        <v>126</v>
      </c>
      <c r="F29" s="1586"/>
      <c r="G29" s="1586"/>
      <c r="H29" s="1586"/>
      <c r="I29" s="1586"/>
      <c r="J29" s="1586"/>
      <c r="K29" s="1586"/>
      <c r="L29" s="1585" t="s">
        <v>264</v>
      </c>
      <c r="M29" s="1585"/>
      <c r="N29" s="1585"/>
      <c r="O29" s="1649"/>
      <c r="P29" s="1649"/>
      <c r="Q29" s="1649"/>
      <c r="R29" s="1649"/>
      <c r="S29" s="1649"/>
      <c r="T29" s="1649"/>
      <c r="U29" s="1649"/>
      <c r="V29" s="1649"/>
      <c r="W29" s="1585" t="s">
        <v>265</v>
      </c>
      <c r="X29" s="1585"/>
      <c r="Y29" s="1585"/>
      <c r="Z29" s="1649"/>
      <c r="AA29" s="1649"/>
      <c r="AB29" s="1649"/>
      <c r="AC29" s="1649"/>
      <c r="AD29" s="1649"/>
      <c r="AE29" s="1649"/>
      <c r="AF29" s="1649"/>
      <c r="AG29" s="398">
        <f>+AG31+AG33+AG35+AG37+AG39+AG41</f>
        <v>15</v>
      </c>
      <c r="AH29" s="253"/>
    </row>
    <row r="30" spans="1:56" ht="29.1" customHeight="1" x14ac:dyDescent="0.25">
      <c r="A30" s="1585"/>
      <c r="B30" s="254">
        <v>1</v>
      </c>
      <c r="C30" s="254">
        <v>2</v>
      </c>
      <c r="D30" s="254">
        <v>3</v>
      </c>
      <c r="E30" s="254">
        <v>4</v>
      </c>
      <c r="F30" s="254">
        <v>5</v>
      </c>
      <c r="G30" s="254">
        <v>6</v>
      </c>
      <c r="H30" s="254">
        <v>7</v>
      </c>
      <c r="I30" s="254">
        <v>8</v>
      </c>
      <c r="J30" s="254">
        <v>9</v>
      </c>
      <c r="K30" s="254">
        <v>10</v>
      </c>
      <c r="L30" s="254">
        <v>11</v>
      </c>
      <c r="M30" s="254">
        <v>12</v>
      </c>
      <c r="N30" s="254">
        <v>13</v>
      </c>
      <c r="O30" s="254">
        <v>14</v>
      </c>
      <c r="P30" s="254">
        <v>15</v>
      </c>
      <c r="Q30" s="254">
        <v>16</v>
      </c>
      <c r="R30" s="254">
        <v>17</v>
      </c>
      <c r="S30" s="254">
        <v>18</v>
      </c>
      <c r="T30" s="254">
        <v>19</v>
      </c>
      <c r="U30" s="254">
        <v>20</v>
      </c>
      <c r="V30" s="254">
        <v>21</v>
      </c>
      <c r="W30" s="260">
        <v>22</v>
      </c>
      <c r="X30" s="260">
        <v>23</v>
      </c>
      <c r="Y30" s="260">
        <v>24</v>
      </c>
      <c r="Z30" s="260">
        <v>25</v>
      </c>
      <c r="AA30" s="260">
        <v>26</v>
      </c>
      <c r="AB30" s="260">
        <v>27</v>
      </c>
      <c r="AC30" s="260">
        <v>28</v>
      </c>
      <c r="AD30" s="260">
        <v>29</v>
      </c>
      <c r="AE30" s="260">
        <v>30</v>
      </c>
      <c r="AF30" s="254">
        <v>31</v>
      </c>
      <c r="AG30" s="255" t="s">
        <v>8</v>
      </c>
      <c r="AH30" s="40"/>
    </row>
    <row r="31" spans="1:56" ht="20.45" customHeight="1" x14ac:dyDescent="0.25">
      <c r="A31" s="1585" t="s">
        <v>306</v>
      </c>
      <c r="B31" s="399"/>
      <c r="C31" s="399"/>
      <c r="D31" s="399"/>
      <c r="E31" s="399"/>
      <c r="F31" s="399"/>
      <c r="G31" s="399"/>
      <c r="H31" s="399"/>
      <c r="I31" s="399"/>
      <c r="J31" s="399"/>
      <c r="K31" s="399"/>
      <c r="L31" s="399"/>
      <c r="M31" s="399"/>
      <c r="N31" s="399"/>
      <c r="O31" s="399"/>
      <c r="P31" s="399"/>
      <c r="Q31" s="399"/>
      <c r="R31" s="399"/>
      <c r="S31" s="399"/>
      <c r="T31" s="399"/>
      <c r="U31" s="399"/>
      <c r="V31" s="399"/>
      <c r="W31" s="399"/>
      <c r="X31" s="399"/>
      <c r="Y31" s="399"/>
      <c r="Z31" s="399"/>
      <c r="AA31" s="399"/>
      <c r="AB31" s="399"/>
      <c r="AC31" s="399"/>
      <c r="AD31" s="399"/>
      <c r="AE31" s="399"/>
      <c r="AF31" s="399"/>
      <c r="AG31" s="400">
        <f>184/24</f>
        <v>7.666666666666667</v>
      </c>
    </row>
    <row r="32" spans="1:56" ht="20.45" customHeight="1" x14ac:dyDescent="0.25">
      <c r="A32" s="1585"/>
      <c r="B32" s="399" t="e">
        <f>+#REF!</f>
        <v>#REF!</v>
      </c>
      <c r="C32" s="399" t="e">
        <f>+#REF!</f>
        <v>#REF!</v>
      </c>
      <c r="D32" s="399" t="e">
        <f>+#REF!</f>
        <v>#REF!</v>
      </c>
      <c r="E32" s="399" t="e">
        <f>+#REF!</f>
        <v>#REF!</v>
      </c>
      <c r="F32" s="399" t="e">
        <f>+#REF!</f>
        <v>#REF!</v>
      </c>
      <c r="G32" s="399" t="e">
        <f>+#REF!</f>
        <v>#REF!</v>
      </c>
      <c r="H32" s="399" t="e">
        <f>+#REF!</f>
        <v>#REF!</v>
      </c>
      <c r="I32" s="399" t="e">
        <f>+#REF!</f>
        <v>#REF!</v>
      </c>
      <c r="J32" s="399" t="e">
        <f>+#REF!</f>
        <v>#REF!</v>
      </c>
      <c r="K32" s="399" t="e">
        <f>+#REF!</f>
        <v>#REF!</v>
      </c>
      <c r="L32" s="399" t="e">
        <f>+#REF!</f>
        <v>#REF!</v>
      </c>
      <c r="M32" s="399" t="e">
        <f>+#REF!</f>
        <v>#REF!</v>
      </c>
      <c r="N32" s="399" t="e">
        <f>+#REF!</f>
        <v>#REF!</v>
      </c>
      <c r="O32" s="399" t="e">
        <f>+#REF!</f>
        <v>#REF!</v>
      </c>
      <c r="P32" s="399" t="e">
        <f>+#REF!</f>
        <v>#REF!</v>
      </c>
      <c r="Q32" s="399" t="e">
        <f>+#REF!</f>
        <v>#REF!</v>
      </c>
      <c r="R32" s="399" t="e">
        <f>+#REF!</f>
        <v>#REF!</v>
      </c>
      <c r="S32" s="399" t="e">
        <f>+#REF!</f>
        <v>#REF!</v>
      </c>
      <c r="T32" s="399" t="e">
        <f>+#REF!</f>
        <v>#REF!</v>
      </c>
      <c r="U32" s="399" t="e">
        <f>+#REF!</f>
        <v>#REF!</v>
      </c>
      <c r="V32" s="399" t="e">
        <f>+#REF!</f>
        <v>#REF!</v>
      </c>
      <c r="W32" s="399" t="e">
        <f>+#REF!</f>
        <v>#REF!</v>
      </c>
      <c r="X32" s="399" t="e">
        <f>+#REF!</f>
        <v>#REF!</v>
      </c>
      <c r="Y32" s="399" t="e">
        <f>+#REF!</f>
        <v>#REF!</v>
      </c>
      <c r="Z32" s="399" t="e">
        <f>+#REF!</f>
        <v>#REF!</v>
      </c>
      <c r="AA32" s="399" t="e">
        <f>+#REF!</f>
        <v>#REF!</v>
      </c>
      <c r="AB32" s="399" t="e">
        <f>+#REF!</f>
        <v>#REF!</v>
      </c>
      <c r="AC32" s="399" t="e">
        <f>+#REF!</f>
        <v>#REF!</v>
      </c>
      <c r="AD32" s="399" t="e">
        <f>+#REF!</f>
        <v>#REF!</v>
      </c>
      <c r="AE32" s="399" t="e">
        <f>+#REF!</f>
        <v>#REF!</v>
      </c>
      <c r="AF32" s="399" t="e">
        <f>+#REF!</f>
        <v>#REF!</v>
      </c>
      <c r="AG32" s="401" t="e">
        <f>+#REF!</f>
        <v>#REF!</v>
      </c>
    </row>
    <row r="33" spans="1:34" ht="20.45" customHeight="1" x14ac:dyDescent="0.25">
      <c r="A33" s="1585" t="s">
        <v>307</v>
      </c>
      <c r="B33" s="399"/>
      <c r="C33" s="399"/>
      <c r="D33" s="399"/>
      <c r="E33" s="399"/>
      <c r="F33" s="399"/>
      <c r="G33" s="399"/>
      <c r="H33" s="399"/>
      <c r="I33" s="399"/>
      <c r="J33" s="399"/>
      <c r="K33" s="399"/>
      <c r="L33" s="399"/>
      <c r="M33" s="399"/>
      <c r="N33" s="399"/>
      <c r="O33" s="399"/>
      <c r="P33" s="399"/>
      <c r="Q33" s="399"/>
      <c r="R33" s="399"/>
      <c r="S33" s="399"/>
      <c r="T33" s="399"/>
      <c r="U33" s="399"/>
      <c r="V33" s="399"/>
      <c r="W33" s="399"/>
      <c r="X33" s="399"/>
      <c r="Y33" s="399"/>
      <c r="Z33" s="399"/>
      <c r="AA33" s="399"/>
      <c r="AB33" s="399"/>
      <c r="AC33" s="399"/>
      <c r="AD33" s="399"/>
      <c r="AE33" s="399"/>
      <c r="AF33" s="399"/>
      <c r="AG33" s="400">
        <f>176/24</f>
        <v>7.333333333333333</v>
      </c>
    </row>
    <row r="34" spans="1:34" ht="20.45" customHeight="1" x14ac:dyDescent="0.25">
      <c r="A34" s="1585"/>
      <c r="B34" s="399" t="e">
        <f>+#REF!</f>
        <v>#REF!</v>
      </c>
      <c r="C34" s="399" t="e">
        <f>+#REF!</f>
        <v>#REF!</v>
      </c>
      <c r="D34" s="399" t="e">
        <f>+#REF!</f>
        <v>#REF!</v>
      </c>
      <c r="E34" s="399" t="e">
        <f>+#REF!</f>
        <v>#REF!</v>
      </c>
      <c r="F34" s="399" t="e">
        <f>+#REF!</f>
        <v>#REF!</v>
      </c>
      <c r="G34" s="399" t="e">
        <f>+#REF!</f>
        <v>#REF!</v>
      </c>
      <c r="H34" s="399" t="e">
        <f>+#REF!</f>
        <v>#REF!</v>
      </c>
      <c r="I34" s="399" t="e">
        <f>+#REF!</f>
        <v>#REF!</v>
      </c>
      <c r="J34" s="399" t="e">
        <f>+#REF!</f>
        <v>#REF!</v>
      </c>
      <c r="K34" s="399" t="e">
        <f>+#REF!</f>
        <v>#REF!</v>
      </c>
      <c r="L34" s="399" t="e">
        <f>+#REF!</f>
        <v>#REF!</v>
      </c>
      <c r="M34" s="399" t="e">
        <f>+#REF!</f>
        <v>#REF!</v>
      </c>
      <c r="N34" s="399" t="e">
        <f>+#REF!</f>
        <v>#REF!</v>
      </c>
      <c r="O34" s="399" t="e">
        <f>+#REF!</f>
        <v>#REF!</v>
      </c>
      <c r="P34" s="399" t="e">
        <f>+#REF!</f>
        <v>#REF!</v>
      </c>
      <c r="Q34" s="399" t="e">
        <f>+#REF!</f>
        <v>#REF!</v>
      </c>
      <c r="R34" s="399" t="e">
        <f>+#REF!</f>
        <v>#REF!</v>
      </c>
      <c r="S34" s="399" t="e">
        <f>+#REF!</f>
        <v>#REF!</v>
      </c>
      <c r="T34" s="399"/>
      <c r="U34" s="399" t="e">
        <f>+#REF!</f>
        <v>#REF!</v>
      </c>
      <c r="V34" s="399" t="e">
        <f>+#REF!</f>
        <v>#REF!</v>
      </c>
      <c r="W34" s="399" t="e">
        <f>+#REF!</f>
        <v>#REF!</v>
      </c>
      <c r="X34" s="399" t="e">
        <f>+#REF!</f>
        <v>#REF!</v>
      </c>
      <c r="Y34" s="399" t="e">
        <f>+#REF!</f>
        <v>#REF!</v>
      </c>
      <c r="Z34" s="399" t="e">
        <f>+#REF!</f>
        <v>#REF!</v>
      </c>
      <c r="AA34" s="399" t="e">
        <f>+#REF!</f>
        <v>#REF!</v>
      </c>
      <c r="AB34" s="399" t="e">
        <f>+#REF!</f>
        <v>#REF!</v>
      </c>
      <c r="AC34" s="399" t="e">
        <f>+#REF!</f>
        <v>#REF!</v>
      </c>
      <c r="AD34" s="399" t="e">
        <f>+#REF!</f>
        <v>#REF!</v>
      </c>
      <c r="AE34" s="399" t="e">
        <f>+#REF!</f>
        <v>#REF!</v>
      </c>
      <c r="AF34" s="399" t="e">
        <f>+#REF!</f>
        <v>#REF!</v>
      </c>
      <c r="AG34" s="401" t="e">
        <f>+#REF!</f>
        <v>#REF!</v>
      </c>
    </row>
    <row r="35" spans="1:34" ht="20.45" customHeight="1" x14ac:dyDescent="0.25">
      <c r="A35" s="260"/>
      <c r="B35" s="399"/>
      <c r="C35" s="399"/>
      <c r="D35" s="399"/>
      <c r="E35" s="399"/>
      <c r="F35" s="399"/>
      <c r="G35" s="399"/>
      <c r="H35" s="399"/>
      <c r="I35" s="399"/>
      <c r="J35" s="399"/>
      <c r="K35" s="399"/>
      <c r="L35" s="399"/>
      <c r="M35" s="399"/>
      <c r="N35" s="399"/>
      <c r="O35" s="399"/>
      <c r="P35" s="399"/>
      <c r="Q35" s="399"/>
      <c r="R35" s="399"/>
      <c r="S35" s="399"/>
      <c r="T35" s="399"/>
      <c r="U35" s="399"/>
      <c r="V35" s="399"/>
      <c r="W35" s="399"/>
      <c r="X35" s="399"/>
      <c r="Y35" s="399"/>
      <c r="Z35" s="399"/>
      <c r="AA35" s="399"/>
      <c r="AB35" s="399"/>
      <c r="AC35" s="399"/>
      <c r="AD35" s="399"/>
      <c r="AE35" s="399"/>
      <c r="AF35" s="399"/>
      <c r="AG35" s="400"/>
    </row>
    <row r="36" spans="1:34" ht="20.45" customHeight="1" x14ac:dyDescent="0.25">
      <c r="A36" s="260"/>
      <c r="B36" s="399"/>
      <c r="C36" s="399"/>
      <c r="D36" s="399"/>
      <c r="E36" s="399"/>
      <c r="F36" s="399"/>
      <c r="G36" s="399"/>
      <c r="H36" s="399"/>
      <c r="I36" s="399"/>
      <c r="J36" s="399"/>
      <c r="K36" s="399"/>
      <c r="L36" s="399"/>
      <c r="M36" s="399"/>
      <c r="N36" s="399"/>
      <c r="O36" s="399"/>
      <c r="P36" s="399"/>
      <c r="Q36" s="399"/>
      <c r="R36" s="399"/>
      <c r="S36" s="399"/>
      <c r="T36" s="399"/>
      <c r="U36" s="399"/>
      <c r="V36" s="399"/>
      <c r="W36" s="399"/>
      <c r="X36" s="399"/>
      <c r="Y36" s="399"/>
      <c r="Z36" s="399"/>
      <c r="AA36" s="399"/>
      <c r="AB36" s="399"/>
      <c r="AC36" s="399"/>
      <c r="AD36" s="399"/>
      <c r="AE36" s="399"/>
      <c r="AF36" s="399"/>
      <c r="AG36" s="401"/>
    </row>
    <row r="37" spans="1:34" ht="20.45" customHeight="1" x14ac:dyDescent="0.25">
      <c r="A37" s="1585"/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  <c r="AE37" s="276"/>
      <c r="AF37" s="276"/>
      <c r="AG37" s="400"/>
    </row>
    <row r="38" spans="1:34" ht="20.45" customHeight="1" x14ac:dyDescent="0.25">
      <c r="A38" s="1585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  <c r="AE38" s="276"/>
      <c r="AF38" s="276"/>
      <c r="AG38" s="401"/>
    </row>
    <row r="39" spans="1:34" ht="20.45" customHeight="1" x14ac:dyDescent="0.25">
      <c r="A39" s="1585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400"/>
    </row>
    <row r="40" spans="1:34" ht="20.45" customHeight="1" x14ac:dyDescent="0.25">
      <c r="A40" s="1585"/>
      <c r="B40" s="276"/>
      <c r="C40" s="276"/>
      <c r="D40" s="276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  <c r="AE40" s="276"/>
      <c r="AF40" s="276"/>
      <c r="AG40" s="401"/>
    </row>
    <row r="41" spans="1:34" ht="20.45" customHeight="1" x14ac:dyDescent="0.25">
      <c r="A41" s="1585"/>
      <c r="B41" s="276"/>
      <c r="C41" s="276"/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  <c r="AE41" s="276"/>
      <c r="AF41" s="276"/>
      <c r="AG41" s="400"/>
    </row>
    <row r="42" spans="1:34" ht="20.45" customHeight="1" x14ac:dyDescent="0.25">
      <c r="A42" s="1585"/>
      <c r="B42" s="276"/>
      <c r="C42" s="276"/>
      <c r="D42" s="276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  <c r="AE42" s="276"/>
      <c r="AF42" s="276"/>
      <c r="AG42" s="401"/>
    </row>
    <row r="43" spans="1:34" ht="23.45" customHeight="1" x14ac:dyDescent="0.25">
      <c r="A43" s="1654" t="s">
        <v>266</v>
      </c>
      <c r="B43" s="1654"/>
      <c r="C43" s="1654"/>
      <c r="D43" s="1654"/>
      <c r="E43" s="1654"/>
      <c r="F43" s="1654"/>
      <c r="G43" s="1654"/>
      <c r="H43" s="1654"/>
      <c r="I43" s="1654"/>
      <c r="J43" s="1654"/>
      <c r="K43" s="1654"/>
      <c r="L43" s="1654"/>
      <c r="M43" s="1654"/>
      <c r="N43" s="1654"/>
      <c r="O43" s="1654"/>
      <c r="P43" s="1654"/>
      <c r="Q43" s="1654"/>
      <c r="R43" s="1654"/>
      <c r="S43" s="1654"/>
      <c r="T43" s="1654"/>
      <c r="U43" s="1654"/>
      <c r="V43" s="1654"/>
      <c r="W43" s="1654"/>
      <c r="X43" s="1654"/>
      <c r="Y43" s="1654"/>
      <c r="Z43" s="1654"/>
      <c r="AA43" s="1654"/>
      <c r="AB43" s="1654"/>
      <c r="AC43" s="1654"/>
      <c r="AD43" s="1654"/>
      <c r="AE43" s="1654"/>
      <c r="AF43" s="1654"/>
      <c r="AG43" s="257" t="e">
        <f>+AG32+AG34+AG36+AG38+AG40+AG42</f>
        <v>#REF!</v>
      </c>
      <c r="AH43" s="52"/>
    </row>
    <row r="44" spans="1:34" ht="24.95" customHeight="1" x14ac:dyDescent="0.25">
      <c r="A44" s="1654"/>
      <c r="B44" s="1654"/>
      <c r="C44" s="1654"/>
      <c r="D44" s="1654"/>
      <c r="E44" s="1654"/>
      <c r="F44" s="1654"/>
      <c r="G44" s="1654"/>
      <c r="H44" s="1654"/>
      <c r="I44" s="1654"/>
      <c r="J44" s="1654"/>
      <c r="K44" s="1654"/>
      <c r="L44" s="1654"/>
      <c r="M44" s="1654"/>
      <c r="N44" s="1654"/>
      <c r="O44" s="1654"/>
      <c r="P44" s="1654"/>
      <c r="Q44" s="1654"/>
      <c r="R44" s="1654"/>
      <c r="S44" s="1654"/>
      <c r="T44" s="1654"/>
      <c r="U44" s="1654"/>
      <c r="V44" s="1654"/>
      <c r="W44" s="1654"/>
      <c r="X44" s="1654"/>
      <c r="Y44" s="1654"/>
      <c r="Z44" s="1654"/>
      <c r="AA44" s="1654"/>
      <c r="AB44" s="1654"/>
      <c r="AC44" s="1654"/>
      <c r="AD44" s="1654"/>
      <c r="AE44" s="1654"/>
      <c r="AF44" s="1654"/>
      <c r="AG44" s="258" t="e">
        <f>+AG43-AG29</f>
        <v>#REF!</v>
      </c>
    </row>
    <row r="46" spans="1:34" ht="18.600000000000001" customHeight="1" x14ac:dyDescent="0.25">
      <c r="A46" s="1612" t="s">
        <v>267</v>
      </c>
      <c r="B46" s="1613"/>
      <c r="C46" s="1614"/>
      <c r="D46" s="1634">
        <f>COUNTIF($B$31:$AF$42,"=DTS")+COUNTIF($B$31:$AF$42,"=NTS")+COUNTIF($B$31:$AF$42,"=DTS1")+COUNTIF($B$31:$AF$42,"=NTS1")</f>
        <v>0</v>
      </c>
      <c r="E46" s="1635"/>
      <c r="F46" s="52"/>
      <c r="G46" s="52"/>
      <c r="H46" s="52"/>
      <c r="I46" s="1612" t="s">
        <v>268</v>
      </c>
      <c r="J46" s="1613"/>
      <c r="K46" s="1614"/>
      <c r="L46" s="1634">
        <f>COUNTIF($B$31:$AF$42,"=FE")</f>
        <v>0</v>
      </c>
      <c r="M46" s="1635"/>
      <c r="N46" s="52"/>
      <c r="O46" s="52"/>
      <c r="P46" s="52"/>
      <c r="Q46" s="1597" t="s">
        <v>313</v>
      </c>
      <c r="R46" s="1598"/>
      <c r="S46" s="1598"/>
      <c r="T46" s="1599"/>
      <c r="U46" s="1650" t="e">
        <f>+#REF!</f>
        <v>#REF!</v>
      </c>
      <c r="V46" s="1651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  <c r="AH46" s="52"/>
    </row>
    <row r="47" spans="1:34" ht="18.600000000000001" customHeight="1" x14ac:dyDescent="0.25">
      <c r="A47" s="1612" t="s">
        <v>269</v>
      </c>
      <c r="B47" s="1613"/>
      <c r="C47" s="1614"/>
      <c r="D47" s="1634">
        <f>COUNTIF($B$31:$AF$42,"=DTS5S")+COUNTIF($B$31:$AF$42,"=NTS5S")+COUNTIF($B$31:$AF$42,"=DTS5S1")+COUNTIF($B$31:$AF$42,"=NTS5S1")</f>
        <v>0</v>
      </c>
      <c r="E47" s="1635"/>
      <c r="F47" s="52"/>
      <c r="G47" s="52"/>
      <c r="H47" s="52"/>
      <c r="I47" s="1612" t="s">
        <v>58</v>
      </c>
      <c r="J47" s="1613"/>
      <c r="K47" s="1614"/>
      <c r="L47" s="1634">
        <f>COUNTIF($B$31:$AF$42,"=FOTS")</f>
        <v>0</v>
      </c>
      <c r="M47" s="1635"/>
      <c r="N47" s="52"/>
      <c r="O47" s="52"/>
      <c r="P47" s="52"/>
      <c r="Q47" s="1604" t="s">
        <v>302</v>
      </c>
      <c r="R47" s="1605"/>
      <c r="S47" s="1605"/>
      <c r="T47" s="1606"/>
      <c r="U47" s="1652"/>
      <c r="V47" s="1653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243"/>
      <c r="AH47" s="52"/>
    </row>
    <row r="48" spans="1:34" ht="18.600000000000001" customHeight="1" x14ac:dyDescent="0.25">
      <c r="A48" s="1612" t="s">
        <v>270</v>
      </c>
      <c r="B48" s="1613"/>
      <c r="C48" s="1614"/>
      <c r="D48" s="1634">
        <f>COUNTIF($B$31:$AF$42,"=DTSDS")+COUNTIF($B$31:$AF$42,"=NTSDS")+COUNTIF($B$31:$AF$42,"=DTSDS1")+COUNTIF($B$31:$AF$42,"=NTSDS1")</f>
        <v>0</v>
      </c>
      <c r="E48" s="1635"/>
      <c r="F48" s="52"/>
      <c r="G48" s="52"/>
      <c r="H48" s="52"/>
      <c r="I48" s="1612" t="s">
        <v>271</v>
      </c>
      <c r="J48" s="1613"/>
      <c r="K48" s="1614"/>
      <c r="L48" s="1634">
        <f>COUNTIF($B$31:$AF$42,"=L")</f>
        <v>0</v>
      </c>
      <c r="M48" s="1635"/>
      <c r="N48" s="52"/>
      <c r="O48" s="52"/>
      <c r="P48" s="52"/>
      <c r="Q48" s="1597" t="s">
        <v>272</v>
      </c>
      <c r="R48" s="1598"/>
      <c r="S48" s="1598"/>
      <c r="T48" s="1599"/>
      <c r="U48" s="1620" t="e">
        <f>IF(AG44&gt;0,AG44-(T46*(12/24)),0)</f>
        <v>#REF!</v>
      </c>
      <c r="V48" s="1621"/>
      <c r="W48" s="1624" t="s">
        <v>273</v>
      </c>
      <c r="X48" s="1625"/>
      <c r="Y48" s="1626" t="e">
        <f>IF(U48&gt;0,(IF(U48&lt;(12/24),1/24,(INT(U48/(12/24)))/24)),0)</f>
        <v>#REF!</v>
      </c>
      <c r="Z48" s="1627"/>
      <c r="AA48" s="1610" t="e">
        <f>((Y48*24)*1.25*U50)</f>
        <v>#REF!</v>
      </c>
      <c r="AB48" s="1611"/>
      <c r="AC48" s="52"/>
      <c r="AD48" s="52"/>
      <c r="AE48" s="52"/>
      <c r="AF48" s="52"/>
      <c r="AG48" s="243"/>
      <c r="AH48" s="52"/>
    </row>
    <row r="49" spans="1:56" ht="18.600000000000001" customHeight="1" x14ac:dyDescent="0.25">
      <c r="A49" s="1612" t="s">
        <v>274</v>
      </c>
      <c r="B49" s="1613"/>
      <c r="C49" s="1614"/>
      <c r="D49" s="1639">
        <f>+D46+D47+D48</f>
        <v>0</v>
      </c>
      <c r="E49" s="1640"/>
      <c r="F49" s="52"/>
      <c r="G49" s="52"/>
      <c r="H49" s="52"/>
      <c r="I49" s="1612" t="s">
        <v>275</v>
      </c>
      <c r="J49" s="1613"/>
      <c r="K49" s="1614"/>
      <c r="L49" s="1634">
        <f>COUNTIF($B$31:$AF$42,"=B")</f>
        <v>0</v>
      </c>
      <c r="M49" s="1635"/>
      <c r="N49" s="52"/>
      <c r="O49" s="52"/>
      <c r="P49" s="52"/>
      <c r="Q49" s="1604"/>
      <c r="R49" s="1605"/>
      <c r="S49" s="1605"/>
      <c r="T49" s="1606"/>
      <c r="U49" s="1622"/>
      <c r="V49" s="1623"/>
      <c r="W49" s="1608">
        <v>0.375</v>
      </c>
      <c r="X49" s="1609"/>
      <c r="Y49" s="1626" t="e">
        <f>IF(U48&lt;(12/24),U48-Y48,U48-(INT(U48/(12/24)))/24)</f>
        <v>#REF!</v>
      </c>
      <c r="Z49" s="1627"/>
      <c r="AA49" s="1610" t="e">
        <f>+((Y49*24)*1.375*U50)</f>
        <v>#REF!</v>
      </c>
      <c r="AB49" s="1611"/>
      <c r="AC49" s="52"/>
      <c r="AD49" s="52"/>
      <c r="AE49" s="52"/>
      <c r="AF49" s="52"/>
      <c r="AG49" s="243"/>
      <c r="AH49" s="52"/>
    </row>
    <row r="50" spans="1:56" ht="18.600000000000001" customHeight="1" x14ac:dyDescent="0.25">
      <c r="A50" s="244"/>
      <c r="B50" s="52"/>
      <c r="C50" s="52"/>
      <c r="D50" s="52"/>
      <c r="E50" s="52"/>
      <c r="F50" s="52"/>
      <c r="G50" s="52"/>
      <c r="H50" s="52"/>
      <c r="I50" s="1612" t="s">
        <v>276</v>
      </c>
      <c r="J50" s="1613"/>
      <c r="K50" s="1614"/>
      <c r="L50" s="1634">
        <f>COUNTIF($B$31:$AF$42,"=Disp")</f>
        <v>0</v>
      </c>
      <c r="M50" s="1635"/>
      <c r="N50" s="52"/>
      <c r="O50" s="52"/>
      <c r="P50" s="52"/>
      <c r="Q50" s="1612" t="s">
        <v>277</v>
      </c>
      <c r="R50" s="1613"/>
      <c r="S50" s="1613"/>
      <c r="T50" s="1614"/>
      <c r="U50" s="1615"/>
      <c r="V50" s="1616"/>
      <c r="W50" s="245" t="s">
        <v>42</v>
      </c>
      <c r="X50" s="246"/>
      <c r="Y50" s="1617" t="e">
        <f>+AA48+AA49</f>
        <v>#REF!</v>
      </c>
      <c r="Z50" s="1618"/>
      <c r="AA50" s="1618"/>
      <c r="AB50" s="1619"/>
      <c r="AC50" s="52"/>
      <c r="AD50" s="52"/>
      <c r="AE50" s="52"/>
      <c r="AF50" s="52"/>
      <c r="AG50" s="243"/>
      <c r="AH50" s="52"/>
    </row>
    <row r="51" spans="1:56" x14ac:dyDescent="0.25">
      <c r="A51" s="1642" t="s">
        <v>317</v>
      </c>
      <c r="B51" s="1642"/>
      <c r="C51" s="1642"/>
      <c r="D51" s="1642"/>
      <c r="E51" s="1642"/>
      <c r="F51" s="1642"/>
      <c r="G51" s="1642"/>
      <c r="H51" s="1642"/>
      <c r="I51" s="1642"/>
      <c r="J51" s="1642"/>
      <c r="K51" s="1642"/>
      <c r="L51" s="1642"/>
      <c r="M51" s="1642"/>
      <c r="N51" s="1642"/>
      <c r="O51" s="1642"/>
      <c r="P51" s="1642"/>
      <c r="Q51" s="1642"/>
      <c r="R51" s="1642"/>
      <c r="S51" s="1642"/>
      <c r="T51" s="1642"/>
      <c r="U51" s="1642"/>
      <c r="V51" s="1642"/>
      <c r="W51" s="1642"/>
      <c r="X51" s="1642"/>
      <c r="Y51" s="1642"/>
      <c r="Z51" s="1642"/>
      <c r="AA51" s="1642"/>
      <c r="AB51" s="1642"/>
      <c r="AC51" s="1642"/>
      <c r="AD51" s="1642"/>
      <c r="AE51" s="1642"/>
      <c r="AF51" s="1642"/>
      <c r="AG51" s="1642"/>
      <c r="AH51" s="1642"/>
      <c r="AI51" s="1642"/>
      <c r="AJ51" s="1642"/>
      <c r="AK51" s="1642"/>
      <c r="AL51" s="1642"/>
      <c r="AM51" s="1642"/>
      <c r="AN51" s="1642"/>
      <c r="AO51" s="1642"/>
      <c r="AP51" s="1642"/>
      <c r="AQ51" s="1642"/>
      <c r="AR51" s="1642"/>
      <c r="AS51" s="1642"/>
      <c r="AT51" s="1642"/>
      <c r="AU51" s="1642"/>
      <c r="AV51" s="1642"/>
      <c r="AW51" s="1642"/>
      <c r="AX51" s="1642"/>
      <c r="AY51" s="1642"/>
      <c r="AZ51" s="1642"/>
      <c r="BA51" s="1642"/>
      <c r="BB51" s="1642"/>
      <c r="BC51" s="1642"/>
      <c r="BD51" s="1642"/>
    </row>
  </sheetData>
  <mergeCells count="89">
    <mergeCell ref="A25:BD25"/>
    <mergeCell ref="A51:BD51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Q21:T21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AA28:AF28"/>
    <mergeCell ref="A29:A30"/>
    <mergeCell ref="B29:D29"/>
    <mergeCell ref="E29:K29"/>
    <mergeCell ref="L29:N29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AA2:AF2"/>
    <mergeCell ref="A3:A4"/>
    <mergeCell ref="B3:D3"/>
    <mergeCell ref="E3:K3"/>
    <mergeCell ref="L3:N3"/>
    <mergeCell ref="O3:V3"/>
    <mergeCell ref="W3:Y3"/>
    <mergeCell ref="Z3:AF3"/>
    <mergeCell ref="I50:K50"/>
    <mergeCell ref="L50:M50"/>
    <mergeCell ref="Q50:T50"/>
    <mergeCell ref="A46:C46"/>
    <mergeCell ref="D46:E46"/>
    <mergeCell ref="I46:K46"/>
    <mergeCell ref="L46:M46"/>
    <mergeCell ref="Q46:T46"/>
    <mergeCell ref="A48:C48"/>
    <mergeCell ref="D48:E48"/>
    <mergeCell ref="I48:K48"/>
    <mergeCell ref="L48:M48"/>
    <mergeCell ref="Q48:T49"/>
    <mergeCell ref="A49:C49"/>
    <mergeCell ref="D49:E49"/>
    <mergeCell ref="I49:K49"/>
    <mergeCell ref="O29:V29"/>
    <mergeCell ref="W29:Y29"/>
    <mergeCell ref="Z29:AF29"/>
    <mergeCell ref="U46:V47"/>
    <mergeCell ref="A47:C47"/>
    <mergeCell ref="D47:E47"/>
    <mergeCell ref="I47:K47"/>
    <mergeCell ref="L47:M47"/>
    <mergeCell ref="Q47:T47"/>
    <mergeCell ref="A33:A34"/>
    <mergeCell ref="A37:A38"/>
    <mergeCell ref="A39:A40"/>
    <mergeCell ref="A41:A42"/>
    <mergeCell ref="A43:AF44"/>
    <mergeCell ref="A31:A32"/>
    <mergeCell ref="L49:M49"/>
    <mergeCell ref="U50:V50"/>
    <mergeCell ref="Y50:AB50"/>
    <mergeCell ref="U48:V49"/>
    <mergeCell ref="W48:X48"/>
    <mergeCell ref="Y48:Z48"/>
    <mergeCell ref="AA48:AB48"/>
    <mergeCell ref="W49:X49"/>
    <mergeCell ref="Y49:Z49"/>
    <mergeCell ref="AA49:AB49"/>
  </mergeCells>
  <conditionalFormatting sqref="B5:AF16">
    <cfRule type="cellIs" dxfId="307" priority="1" operator="equal">
      <formula>"FOTS"</formula>
    </cfRule>
    <cfRule type="cellIs" dxfId="306" priority="2" operator="equal">
      <formula>"FO"</formula>
    </cfRule>
    <cfRule type="cellIs" dxfId="305" priority="3" operator="equal">
      <formula>"F"</formula>
    </cfRule>
    <cfRule type="cellIs" dxfId="304" priority="4" operator="equal">
      <formula>"NTSDS"</formula>
    </cfRule>
    <cfRule type="cellIs" dxfId="303" priority="5" operator="equal">
      <formula>"DTSDS"</formula>
    </cfRule>
    <cfRule type="cellIs" dxfId="302" priority="6" operator="equal">
      <formula>"NTS5S"</formula>
    </cfRule>
    <cfRule type="cellIs" dxfId="301" priority="7" operator="equal">
      <formula>"DTS5S"</formula>
    </cfRule>
    <cfRule type="cellIs" dxfId="300" priority="8" operator="equal">
      <formula>"NTS"</formula>
    </cfRule>
    <cfRule type="cellIs" dxfId="299" priority="9" operator="equal">
      <formula>"DTS"</formula>
    </cfRule>
    <cfRule type="cellIs" dxfId="298" priority="10" operator="equal">
      <formula>"FEF"</formula>
    </cfRule>
    <cfRule type="cellIs" dxfId="297" priority="11" operator="equal">
      <formula>"FED"</formula>
    </cfRule>
    <cfRule type="cellIs" dxfId="296" priority="12" operator="equal">
      <formula>"FES"</formula>
    </cfRule>
    <cfRule type="cellIs" dxfId="295" priority="13" operator="equal">
      <formula>"FE"</formula>
    </cfRule>
    <cfRule type="cellIs" dxfId="294" priority="14" operator="equal">
      <formula>"DS"</formula>
    </cfRule>
  </conditionalFormatting>
  <conditionalFormatting sqref="B31:AF42">
    <cfRule type="cellIs" dxfId="293" priority="29" operator="equal">
      <formula>"FOTS"</formula>
    </cfRule>
    <cfRule type="cellIs" dxfId="292" priority="30" operator="equal">
      <formula>"FO"</formula>
    </cfRule>
    <cfRule type="cellIs" dxfId="291" priority="31" operator="equal">
      <formula>"F"</formula>
    </cfRule>
    <cfRule type="cellIs" dxfId="290" priority="32" operator="equal">
      <formula>"NTSDS"</formula>
    </cfRule>
    <cfRule type="cellIs" dxfId="289" priority="33" operator="equal">
      <formula>"DTSDS"</formula>
    </cfRule>
    <cfRule type="cellIs" dxfId="288" priority="34" operator="equal">
      <formula>"NTS5S"</formula>
    </cfRule>
    <cfRule type="cellIs" dxfId="287" priority="35" operator="equal">
      <formula>"DTS5S"</formula>
    </cfRule>
    <cfRule type="cellIs" dxfId="286" priority="36" operator="equal">
      <formula>"NTS"</formula>
    </cfRule>
    <cfRule type="cellIs" dxfId="285" priority="37" operator="equal">
      <formula>"DTS"</formula>
    </cfRule>
    <cfRule type="cellIs" dxfId="284" priority="38" operator="equal">
      <formula>"FEF"</formula>
    </cfRule>
    <cfRule type="cellIs" dxfId="283" priority="39" operator="equal">
      <formula>"FED"</formula>
    </cfRule>
    <cfRule type="cellIs" dxfId="282" priority="40" operator="equal">
      <formula>"FES"</formula>
    </cfRule>
    <cfRule type="cellIs" dxfId="281" priority="41" operator="equal">
      <formula>"FE"</formula>
    </cfRule>
    <cfRule type="cellIs" dxfId="28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ignoredErrors>
    <ignoredError sqref="B34" unlockedFormula="1"/>
  </ignoredError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A3321-DD94-4100-877B-AFDB4831CDD8}">
  <dimension ref="A1:BD50"/>
  <sheetViews>
    <sheetView showZeros="0" topLeftCell="A14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28515625" customWidth="1"/>
    <col min="35" max="38" width="8.7109375" hidden="1" customWidth="1"/>
    <col min="39" max="39" width="1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139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+JAN!D72</f>
        <v>N</v>
      </c>
      <c r="C6" s="256" t="str">
        <f>+JAN!E72</f>
        <v>N</v>
      </c>
      <c r="D6" s="256" t="str">
        <f>+JAN!F72</f>
        <v>NT</v>
      </c>
      <c r="E6" s="256" t="str">
        <f>+JAN!G72</f>
        <v>T</v>
      </c>
      <c r="F6" s="256" t="str">
        <f>+JAN!H72</f>
        <v>DT</v>
      </c>
      <c r="G6" s="256">
        <f>+JAN!I72</f>
        <v>0</v>
      </c>
      <c r="H6" s="256" t="str">
        <f>+JAN!J72</f>
        <v>D</v>
      </c>
      <c r="I6" s="256" t="str">
        <f>+JAN!K72</f>
        <v>DT</v>
      </c>
      <c r="J6" s="256">
        <f>+JAN!L72</f>
        <v>0</v>
      </c>
      <c r="K6" s="256">
        <f>+JAN!M72</f>
        <v>0</v>
      </c>
      <c r="L6" s="256" t="str">
        <f>+JAN!N72</f>
        <v>D</v>
      </c>
      <c r="M6" s="256" t="str">
        <f>+JAN!O72</f>
        <v>DT</v>
      </c>
      <c r="N6" s="256">
        <f>+JAN!P72</f>
        <v>0</v>
      </c>
      <c r="O6" s="256" t="str">
        <f>+JAN!Q72</f>
        <v>NT</v>
      </c>
      <c r="P6" s="256">
        <f>+JAN!R72</f>
        <v>0</v>
      </c>
      <c r="Q6" s="256" t="str">
        <f>+JAN!S72</f>
        <v>N</v>
      </c>
      <c r="R6" s="256">
        <f>+JAN!T72</f>
        <v>0</v>
      </c>
      <c r="S6" s="256">
        <f>+JAN!U72</f>
        <v>0</v>
      </c>
      <c r="T6" s="256" t="str">
        <f>+JAN!V72</f>
        <v>D</v>
      </c>
      <c r="U6" s="256" t="str">
        <f>+JAN!W72</f>
        <v>D</v>
      </c>
      <c r="V6" s="256">
        <f>+JAN!X72</f>
        <v>0</v>
      </c>
      <c r="W6" s="256" t="str">
        <f>+JAN!Y72</f>
        <v>DTS</v>
      </c>
      <c r="X6" s="256" t="str">
        <f>+JAN!Z72</f>
        <v>D</v>
      </c>
      <c r="Y6" s="256" t="str">
        <f>+JAN!AA72</f>
        <v>T</v>
      </c>
      <c r="Z6" s="256">
        <f>+JAN!AB72</f>
        <v>0</v>
      </c>
      <c r="AA6" s="256">
        <f>+JAN!AC72</f>
        <v>0</v>
      </c>
      <c r="AB6" s="256" t="str">
        <f>+JAN!AD72</f>
        <v>D</v>
      </c>
      <c r="AC6" s="256" t="str">
        <f>+JAN!AE72</f>
        <v>N</v>
      </c>
      <c r="AD6" s="256">
        <f>+JAN!AF72</f>
        <v>0</v>
      </c>
      <c r="AE6" s="256">
        <f>+JAN!AG72</f>
        <v>0</v>
      </c>
      <c r="AF6" s="256" t="str">
        <f>+JAN!AH72</f>
        <v>N</v>
      </c>
      <c r="AG6" s="242">
        <f>+JAN!BE72</f>
        <v>8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+FEV!D67</f>
        <v>N</v>
      </c>
      <c r="C8" s="256">
        <f>+FEV!E67</f>
        <v>0</v>
      </c>
      <c r="D8" s="256">
        <f>+FEV!F67</f>
        <v>0</v>
      </c>
      <c r="E8" s="256" t="str">
        <f>+FEV!G67</f>
        <v>D</v>
      </c>
      <c r="F8" s="256" t="str">
        <f>+FEV!H67</f>
        <v>DT</v>
      </c>
      <c r="G8" s="256">
        <f>+FEV!I67</f>
        <v>0</v>
      </c>
      <c r="H8" s="256" t="str">
        <f>+FEV!J67</f>
        <v>DT</v>
      </c>
      <c r="I8" s="256" t="str">
        <f>+FEV!K67</f>
        <v>D</v>
      </c>
      <c r="J8" s="256" t="str">
        <f>+FEV!L67</f>
        <v>T</v>
      </c>
      <c r="K8" s="256">
        <f>+FEV!M67</f>
        <v>0</v>
      </c>
      <c r="L8" s="256">
        <f>+FEV!N67</f>
        <v>0</v>
      </c>
      <c r="M8" s="256" t="str">
        <f>+FEV!O67</f>
        <v>FE</v>
      </c>
      <c r="N8" s="256" t="str">
        <f>+FEV!P67</f>
        <v>FE</v>
      </c>
      <c r="O8" s="256">
        <f>+FEV!Q67</f>
        <v>0</v>
      </c>
      <c r="P8" s="256">
        <f>+FEV!R67</f>
        <v>0</v>
      </c>
      <c r="Q8" s="256" t="str">
        <f>+FEV!S67</f>
        <v>FE</v>
      </c>
      <c r="R8" s="256" t="str">
        <f>+FEV!T67</f>
        <v>T</v>
      </c>
      <c r="S8" s="256">
        <f>+FEV!U67</f>
        <v>0</v>
      </c>
      <c r="T8" s="256">
        <f>+FEV!V67</f>
        <v>0</v>
      </c>
      <c r="U8" s="256" t="str">
        <f>+FEV!W67</f>
        <v>T</v>
      </c>
      <c r="V8" s="256" t="str">
        <f>+FEV!X67</f>
        <v>D</v>
      </c>
      <c r="W8" s="256" t="str">
        <f>+FEV!Y67</f>
        <v>DT</v>
      </c>
      <c r="X8" s="256" t="str">
        <f>+FEV!Z67</f>
        <v>DT</v>
      </c>
      <c r="Y8" s="256" t="str">
        <f>+FEV!AA67</f>
        <v>D</v>
      </c>
      <c r="Z8" s="256" t="str">
        <f>+FEV!AB67</f>
        <v>D</v>
      </c>
      <c r="AA8" s="256" t="str">
        <f>+FEV!AC67</f>
        <v>NTS5S</v>
      </c>
      <c r="AB8" s="256">
        <f>+FEV!AD67</f>
        <v>0</v>
      </c>
      <c r="AC8" s="256" t="str">
        <f>+FEV!AE67</f>
        <v>N</v>
      </c>
      <c r="AD8" s="256">
        <f>+FEV!AF67</f>
        <v>0</v>
      </c>
      <c r="AE8" s="256">
        <f>+FEV!AG67</f>
        <v>0</v>
      </c>
      <c r="AF8" s="256">
        <f>+FEV!AH67</f>
        <v>0</v>
      </c>
      <c r="AG8" s="242">
        <f>+FEV!BE67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+MAR!D67</f>
        <v>N</v>
      </c>
      <c r="C10" s="256">
        <f>+MAR!E67</f>
        <v>0</v>
      </c>
      <c r="D10" s="256">
        <f>+MAR!F67</f>
        <v>0</v>
      </c>
      <c r="E10" s="256" t="str">
        <f>+MAR!G67</f>
        <v>D</v>
      </c>
      <c r="F10" s="256" t="str">
        <f>+MAR!H67</f>
        <v>DT</v>
      </c>
      <c r="G10" s="256" t="str">
        <f>+MAR!I67</f>
        <v>NT</v>
      </c>
      <c r="H10" s="256">
        <f>+MAR!J67</f>
        <v>0</v>
      </c>
      <c r="I10" s="256" t="str">
        <f>+MAR!K67</f>
        <v>N</v>
      </c>
      <c r="J10" s="256" t="str">
        <f>+MAR!L67</f>
        <v>N</v>
      </c>
      <c r="K10" s="256">
        <f>+MAR!M67</f>
        <v>0</v>
      </c>
      <c r="L10" s="256">
        <f>+MAR!N67</f>
        <v>0</v>
      </c>
      <c r="M10" s="256" t="str">
        <f>+MAR!O67</f>
        <v>D</v>
      </c>
      <c r="N10" s="256" t="str">
        <f>+MAR!P67</f>
        <v>T</v>
      </c>
      <c r="O10" s="256" t="str">
        <f>+MAR!Q67</f>
        <v>DT</v>
      </c>
      <c r="P10" s="256" t="str">
        <f>+MAR!R67</f>
        <v>DT</v>
      </c>
      <c r="Q10" s="256" t="str">
        <f>+MAR!S67</f>
        <v>D</v>
      </c>
      <c r="R10" s="256" t="str">
        <f>+MAR!T67</f>
        <v>T</v>
      </c>
      <c r="S10" s="256">
        <f>+MAR!U67</f>
        <v>0</v>
      </c>
      <c r="T10" s="256">
        <f>+MAR!V67</f>
        <v>0</v>
      </c>
      <c r="U10" s="256" t="str">
        <f>+MAR!W67</f>
        <v>T</v>
      </c>
      <c r="V10" s="256" t="str">
        <f>+MAR!X67</f>
        <v>T</v>
      </c>
      <c r="W10" s="256">
        <f>+MAR!Y67</f>
        <v>0</v>
      </c>
      <c r="X10" s="256">
        <f>+MAR!Z67</f>
        <v>0</v>
      </c>
      <c r="Y10" s="256" t="str">
        <f>+MAR!AA67</f>
        <v>TR</v>
      </c>
      <c r="Z10" s="256" t="str">
        <f>+MAR!AB67</f>
        <v>TR</v>
      </c>
      <c r="AA10" s="256" t="str">
        <f>+MAR!AC67</f>
        <v>DTS5S</v>
      </c>
      <c r="AB10" s="256">
        <f>+MAR!AD67</f>
        <v>0</v>
      </c>
      <c r="AC10" s="256" t="str">
        <f>+MAR!AE67</f>
        <v>N</v>
      </c>
      <c r="AD10" s="256" t="str">
        <f>+MAR!AF67</f>
        <v>N</v>
      </c>
      <c r="AE10" s="256" t="str">
        <f>+MAR!AG67</f>
        <v>NT</v>
      </c>
      <c r="AF10" s="256" t="str">
        <f>+MAR!AH67</f>
        <v>NT</v>
      </c>
      <c r="AG10" s="242">
        <f>+MAR!BE67</f>
        <v>7.625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+ABR!D67</f>
        <v>N</v>
      </c>
      <c r="C12" s="247" t="str">
        <f>+ABR!E67</f>
        <v>N</v>
      </c>
      <c r="D12" s="247">
        <f>+ABR!F67</f>
        <v>0</v>
      </c>
      <c r="E12" s="247">
        <f>+ABR!G67</f>
        <v>0</v>
      </c>
      <c r="F12" s="247" t="str">
        <f>+ABR!H67</f>
        <v>D</v>
      </c>
      <c r="G12" s="247" t="str">
        <f>+ABR!I67</f>
        <v>DT</v>
      </c>
      <c r="H12" s="247">
        <f>+ABR!J67</f>
        <v>0</v>
      </c>
      <c r="I12" s="247" t="str">
        <f>+ABR!K67</f>
        <v>DTS5S</v>
      </c>
      <c r="J12" s="247" t="str">
        <f>+ABR!L67</f>
        <v>D</v>
      </c>
      <c r="K12" s="247">
        <f>+ABR!M67</f>
        <v>0</v>
      </c>
      <c r="L12" s="247" t="str">
        <f>+ABR!N67</f>
        <v>N</v>
      </c>
      <c r="M12" s="247">
        <f>+ABR!O67</f>
        <v>0</v>
      </c>
      <c r="N12" s="247" t="str">
        <f>+ABR!P67</f>
        <v>D</v>
      </c>
      <c r="O12" s="247" t="str">
        <f>+ABR!Q67</f>
        <v>DT</v>
      </c>
      <c r="P12" s="247">
        <f>+ABR!R67</f>
        <v>0</v>
      </c>
      <c r="Q12" s="247" t="str">
        <f>+ABR!S67</f>
        <v>D</v>
      </c>
      <c r="R12" s="247">
        <f>+ABR!T67</f>
        <v>0</v>
      </c>
      <c r="S12" s="247" t="str">
        <f>+ABR!U67</f>
        <v>D</v>
      </c>
      <c r="T12" s="247">
        <f>+ABR!V67</f>
        <v>0</v>
      </c>
      <c r="U12" s="247">
        <f>+ABR!W67</f>
        <v>0</v>
      </c>
      <c r="V12" s="247" t="str">
        <f>+ABR!X67</f>
        <v>NT</v>
      </c>
      <c r="W12" s="247" t="str">
        <f>+ABR!Y67</f>
        <v>N</v>
      </c>
      <c r="X12" s="247" t="str">
        <f>+ABR!Z67</f>
        <v>NTS5S</v>
      </c>
      <c r="Y12" s="247">
        <f>+ABR!AA67</f>
        <v>0</v>
      </c>
      <c r="Z12" s="247" t="str">
        <f>+ABR!AB67</f>
        <v>N</v>
      </c>
      <c r="AA12" s="247" t="str">
        <f>+ABR!AC67</f>
        <v>N</v>
      </c>
      <c r="AB12" s="247">
        <f>+ABR!AD67</f>
        <v>0</v>
      </c>
      <c r="AC12" s="247" t="str">
        <f>+ABR!AE67</f>
        <v>DTS5S</v>
      </c>
      <c r="AD12" s="247" t="str">
        <f>+ABR!AF67</f>
        <v>N</v>
      </c>
      <c r="AE12" s="247" t="str">
        <f>+ABR!AG67</f>
        <v>N</v>
      </c>
      <c r="AF12" s="247">
        <f>+ABR!AH67</f>
        <v>0</v>
      </c>
      <c r="AG12" s="242">
        <f>+ABR!BE67</f>
        <v>7.958333333333333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 t="str">
        <f>+MAI!D67</f>
        <v>NT</v>
      </c>
      <c r="C14" s="276">
        <f>+MAI!E67</f>
        <v>0</v>
      </c>
      <c r="D14" s="276" t="str">
        <f>+MAI!F67</f>
        <v>D</v>
      </c>
      <c r="E14" s="276" t="str">
        <f>+MAI!G67</f>
        <v>N</v>
      </c>
      <c r="F14" s="276">
        <f>+MAI!H67</f>
        <v>0</v>
      </c>
      <c r="G14" s="276" t="str">
        <f>+MAI!I67</f>
        <v>D</v>
      </c>
      <c r="H14" s="276">
        <f>+MAI!J67</f>
        <v>0</v>
      </c>
      <c r="I14" s="276">
        <f>+MAI!K67</f>
        <v>0</v>
      </c>
      <c r="J14" s="276" t="str">
        <f>+MAI!L67</f>
        <v>DT</v>
      </c>
      <c r="K14" s="276" t="str">
        <f>+MAI!M67</f>
        <v>NT</v>
      </c>
      <c r="L14" s="276" t="str">
        <f>+MAI!N67</f>
        <v>T</v>
      </c>
      <c r="M14" s="276" t="str">
        <f>+MAI!O67</f>
        <v>N</v>
      </c>
      <c r="N14" s="276">
        <f>+MAI!P67</f>
        <v>0</v>
      </c>
      <c r="O14" s="276" t="str">
        <f>+MAI!Q67</f>
        <v>D</v>
      </c>
      <c r="P14" s="276">
        <f>+MAI!R67</f>
        <v>0</v>
      </c>
      <c r="Q14" s="276" t="str">
        <f>+MAI!S67</f>
        <v>T</v>
      </c>
      <c r="R14" s="276">
        <f>+MAI!T67</f>
        <v>0</v>
      </c>
      <c r="S14" s="276">
        <f>+MAI!U67</f>
        <v>0</v>
      </c>
      <c r="T14" s="276" t="str">
        <f>+MAI!V67</f>
        <v>FE</v>
      </c>
      <c r="U14" s="276" t="str">
        <f>+MAI!W67</f>
        <v>FE</v>
      </c>
      <c r="V14" s="276" t="str">
        <f>+MAI!X67</f>
        <v>FES</v>
      </c>
      <c r="W14" s="276" t="str">
        <f>+MAI!Y67</f>
        <v>FED</v>
      </c>
      <c r="X14" s="276" t="str">
        <f>+MAI!Z67</f>
        <v>FE</v>
      </c>
      <c r="Y14" s="276" t="str">
        <f>+MAI!AA67</f>
        <v>FE</v>
      </c>
      <c r="Z14" s="276" t="str">
        <f>+MAI!AB67</f>
        <v>FE</v>
      </c>
      <c r="AA14" s="276" t="str">
        <f>+MAI!AC67</f>
        <v>FE</v>
      </c>
      <c r="AB14" s="276" t="str">
        <f>+MAI!AD67</f>
        <v>FE</v>
      </c>
      <c r="AC14" s="276" t="str">
        <f>+MAI!AE67</f>
        <v>FE</v>
      </c>
      <c r="AD14" s="276" t="str">
        <f>+MAI!AF67</f>
        <v>FES</v>
      </c>
      <c r="AE14" s="276" t="str">
        <f>+MAI!AG67</f>
        <v>FED</v>
      </c>
      <c r="AF14" s="276" t="str">
        <f>+MAI!AH67</f>
        <v>FE</v>
      </c>
      <c r="AG14" s="242">
        <f>+MAI!BE67</f>
        <v>7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37.083333333333329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1.0833333333333286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1</v>
      </c>
      <c r="E20" s="1596"/>
      <c r="I20" s="1595" t="s">
        <v>268</v>
      </c>
      <c r="J20" s="1595"/>
      <c r="K20" s="1595"/>
      <c r="L20" s="1596">
        <f>COUNTIF($B$4:$AF$15,"=FE")</f>
        <v>12</v>
      </c>
      <c r="M20" s="1596"/>
      <c r="Q20" s="1597" t="s">
        <v>58</v>
      </c>
      <c r="R20" s="1598"/>
      <c r="S20" s="1598"/>
      <c r="T20" s="1599"/>
      <c r="U20" s="1600">
        <f>+MAI!CB67</f>
        <v>9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5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1.0833333333333286</v>
      </c>
      <c r="V22" s="1621"/>
      <c r="W22" s="1624" t="s">
        <v>273</v>
      </c>
      <c r="X22" s="1625"/>
      <c r="Y22" s="1626">
        <f>IF(U22&gt;0,(IF(U22&lt;(12/24),1/24,(INT(U22/(12/24)))/24)),0)</f>
        <v>8.3333333333333329E-2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6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0.99999999999999523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42.9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8.5" customHeight="1" x14ac:dyDescent="0.25">
      <c r="A28" s="1583">
        <v>2024</v>
      </c>
      <c r="B28" s="1590" t="s">
        <v>263</v>
      </c>
      <c r="C28" s="1591"/>
      <c r="D28" s="1592"/>
      <c r="E28" s="1629" t="s">
        <v>139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29.166666666666668</v>
      </c>
    </row>
    <row r="29" spans="1:56" ht="21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19.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19.5" customHeight="1" x14ac:dyDescent="0.25">
      <c r="A31" s="1584"/>
      <c r="B31" s="381" t="e">
        <f>+#REF!</f>
        <v>#REF!</v>
      </c>
      <c r="C31" s="256" t="e">
        <f>+#REF!</f>
        <v>#REF!</v>
      </c>
      <c r="D31" s="381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19.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176/24-"12:00"</f>
        <v>6.833333333333333</v>
      </c>
    </row>
    <row r="33" spans="1:33" ht="19.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381" t="e">
        <f>+#REF!</f>
        <v>#REF!</v>
      </c>
      <c r="T33" s="247" t="e">
        <f>+#REF!</f>
        <v>#REF!</v>
      </c>
      <c r="U33" s="247" t="e">
        <f>+#REF!</f>
        <v>#REF!</v>
      </c>
      <c r="V33" s="381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381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9.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9.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381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381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9.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9.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381" t="e">
        <f>+#REF!</f>
        <v>#REF!</v>
      </c>
      <c r="N37" s="247" t="e">
        <f>+#REF!</f>
        <v>#REF!</v>
      </c>
      <c r="O37" s="381" t="e">
        <f>+#REF!</f>
        <v>#REF!</v>
      </c>
      <c r="P37" s="247" t="e">
        <f>+#REF!</f>
        <v>#REF!</v>
      </c>
      <c r="Q37" s="247" t="e">
        <f>+#REF!</f>
        <v>#REF!</v>
      </c>
      <c r="R37" s="381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9.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9.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9.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9.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1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1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6.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6.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6.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6.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6.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57.6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279" priority="1" operator="equal">
      <formula>"FOTS"</formula>
    </cfRule>
    <cfRule type="cellIs" dxfId="278" priority="2" operator="equal">
      <formula>"FO"</formula>
    </cfRule>
    <cfRule type="cellIs" dxfId="277" priority="3" operator="equal">
      <formula>"F"</formula>
    </cfRule>
    <cfRule type="cellIs" dxfId="276" priority="4" operator="equal">
      <formula>"NTSDS"</formula>
    </cfRule>
    <cfRule type="cellIs" dxfId="275" priority="5" operator="equal">
      <formula>"DTSDS"</formula>
    </cfRule>
    <cfRule type="cellIs" dxfId="274" priority="6" operator="equal">
      <formula>"NTS5S"</formula>
    </cfRule>
    <cfRule type="cellIs" dxfId="273" priority="7" operator="equal">
      <formula>"DTS5S"</formula>
    </cfRule>
    <cfRule type="cellIs" dxfId="272" priority="8" operator="equal">
      <formula>"NTS"</formula>
    </cfRule>
    <cfRule type="cellIs" dxfId="271" priority="9" operator="equal">
      <formula>"DTS"</formula>
    </cfRule>
    <cfRule type="cellIs" dxfId="270" priority="10" operator="equal">
      <formula>"FEF"</formula>
    </cfRule>
    <cfRule type="cellIs" dxfId="269" priority="11" operator="equal">
      <formula>"FED"</formula>
    </cfRule>
    <cfRule type="cellIs" dxfId="268" priority="12" operator="equal">
      <formula>"FES"</formula>
    </cfRule>
    <cfRule type="cellIs" dxfId="267" priority="13" operator="equal">
      <formula>"FE"</formula>
    </cfRule>
    <cfRule type="cellIs" dxfId="266" priority="14" operator="equal">
      <formula>"DS"</formula>
    </cfRule>
  </conditionalFormatting>
  <conditionalFormatting sqref="B30:AF41">
    <cfRule type="cellIs" dxfId="265" priority="29" operator="equal">
      <formula>"FOTS"</formula>
    </cfRule>
    <cfRule type="cellIs" dxfId="264" priority="30" operator="equal">
      <formula>"FO"</formula>
    </cfRule>
    <cfRule type="cellIs" dxfId="263" priority="31" operator="equal">
      <formula>"F"</formula>
    </cfRule>
    <cfRule type="cellIs" dxfId="262" priority="32" operator="equal">
      <formula>"NTSDS"</formula>
    </cfRule>
    <cfRule type="cellIs" dxfId="261" priority="33" operator="equal">
      <formula>"DTSDS"</formula>
    </cfRule>
    <cfRule type="cellIs" dxfId="260" priority="34" operator="equal">
      <formula>"NTS5S"</formula>
    </cfRule>
    <cfRule type="cellIs" dxfId="259" priority="35" operator="equal">
      <formula>"DTS5S"</formula>
    </cfRule>
    <cfRule type="cellIs" dxfId="258" priority="36" operator="equal">
      <formula>"NTS"</formula>
    </cfRule>
    <cfRule type="cellIs" dxfId="257" priority="37" operator="equal">
      <formula>"DTS"</formula>
    </cfRule>
    <cfRule type="cellIs" dxfId="256" priority="38" operator="equal">
      <formula>"FEF"</formula>
    </cfRule>
    <cfRule type="cellIs" dxfId="255" priority="39" operator="equal">
      <formula>"FED"</formula>
    </cfRule>
    <cfRule type="cellIs" dxfId="254" priority="40" operator="equal">
      <formula>"FES"</formula>
    </cfRule>
    <cfRule type="cellIs" dxfId="253" priority="41" operator="equal">
      <formula>"FE"</formula>
    </cfRule>
    <cfRule type="cellIs" dxfId="25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E389-CA35-4B49-974F-6CA56297E721}">
  <dimension ref="A1:BD50"/>
  <sheetViews>
    <sheetView showZeros="0" topLeftCell="A21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8" width="8.7109375" hidden="1" customWidth="1"/>
    <col min="39" max="39" width="0.855468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86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+JAN!D73</f>
        <v>N</v>
      </c>
      <c r="C6" s="256" t="str">
        <f>+JAN!E73</f>
        <v>N</v>
      </c>
      <c r="D6" s="256">
        <f>+JAN!F73</f>
        <v>0</v>
      </c>
      <c r="E6" s="256" t="str">
        <f>+JAN!G73</f>
        <v>N</v>
      </c>
      <c r="F6" s="256">
        <f>+JAN!H73</f>
        <v>0</v>
      </c>
      <c r="G6" s="256">
        <f>+JAN!I73</f>
        <v>0</v>
      </c>
      <c r="H6" s="256" t="str">
        <f>+JAN!J73</f>
        <v>D</v>
      </c>
      <c r="I6" s="256" t="str">
        <f>+JAN!K73</f>
        <v>N</v>
      </c>
      <c r="J6" s="256">
        <f>+JAN!L73</f>
        <v>0</v>
      </c>
      <c r="K6" s="256">
        <f>+JAN!M73</f>
        <v>0</v>
      </c>
      <c r="L6" s="256" t="str">
        <f>+JAN!N73</f>
        <v>D</v>
      </c>
      <c r="M6" s="256" t="str">
        <f>+JAN!O73</f>
        <v>N</v>
      </c>
      <c r="N6" s="256">
        <f>+JAN!P73</f>
        <v>0</v>
      </c>
      <c r="O6" s="256">
        <f>+JAN!Q73</f>
        <v>0</v>
      </c>
      <c r="P6" s="256" t="str">
        <f>+JAN!R73</f>
        <v>D</v>
      </c>
      <c r="Q6" s="256" t="str">
        <f>+JAN!S73</f>
        <v>N</v>
      </c>
      <c r="R6" s="256" t="str">
        <f>+JAN!T73</f>
        <v>T</v>
      </c>
      <c r="S6" s="256">
        <f>+JAN!U73</f>
        <v>0</v>
      </c>
      <c r="T6" s="256" t="str">
        <f>+JAN!V73</f>
        <v>D</v>
      </c>
      <c r="U6" s="256" t="str">
        <f>+JAN!W73</f>
        <v>N</v>
      </c>
      <c r="V6" s="256">
        <f>+JAN!X73</f>
        <v>0</v>
      </c>
      <c r="W6" s="256">
        <f>+JAN!Y73</f>
        <v>0</v>
      </c>
      <c r="X6" s="256" t="str">
        <f>+JAN!Z73</f>
        <v>D</v>
      </c>
      <c r="Y6" s="256" t="str">
        <f>+JAN!AA73</f>
        <v>D</v>
      </c>
      <c r="Z6" s="256">
        <f>+JAN!AB73</f>
        <v>0</v>
      </c>
      <c r="AA6" s="256">
        <f>+JAN!AC73</f>
        <v>0</v>
      </c>
      <c r="AB6" s="256" t="str">
        <f>+JAN!AD73</f>
        <v>D</v>
      </c>
      <c r="AC6" s="256" t="str">
        <f>+JAN!AE73</f>
        <v>N</v>
      </c>
      <c r="AD6" s="256">
        <f>+JAN!AF73</f>
        <v>0</v>
      </c>
      <c r="AE6" s="256">
        <f>+JAN!AG73</f>
        <v>0</v>
      </c>
      <c r="AF6" s="256" t="str">
        <f>+JAN!AH73</f>
        <v>N</v>
      </c>
      <c r="AG6" s="242">
        <f>+JAN!BE72</f>
        <v>8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+FEV!D68</f>
        <v>N</v>
      </c>
      <c r="C8" s="256">
        <f>+FEV!E68</f>
        <v>0</v>
      </c>
      <c r="D8" s="256">
        <f>+FEV!F68</f>
        <v>0</v>
      </c>
      <c r="E8" s="256" t="str">
        <f>+FEV!G68</f>
        <v>D</v>
      </c>
      <c r="F8" s="256" t="str">
        <f>+FEV!H68</f>
        <v>DT</v>
      </c>
      <c r="G8" s="256">
        <f>+FEV!I68</f>
        <v>0</v>
      </c>
      <c r="H8" s="256">
        <f>+FEV!J68</f>
        <v>0</v>
      </c>
      <c r="I8" s="256" t="str">
        <f>+FEV!K68</f>
        <v>FE</v>
      </c>
      <c r="J8" s="256" t="str">
        <f>+FEV!L68</f>
        <v>FE</v>
      </c>
      <c r="K8" s="256">
        <f>+FEV!M68</f>
        <v>0</v>
      </c>
      <c r="L8" s="256">
        <f>+FEV!N68</f>
        <v>0</v>
      </c>
      <c r="M8" s="256" t="str">
        <f>+FEV!O68</f>
        <v>D</v>
      </c>
      <c r="N8" s="256" t="str">
        <f>+FEV!P68</f>
        <v>N</v>
      </c>
      <c r="O8" s="256">
        <f>+FEV!Q68</f>
        <v>0</v>
      </c>
      <c r="P8" s="256">
        <f>+FEV!R68</f>
        <v>0</v>
      </c>
      <c r="Q8" s="256" t="str">
        <f>+FEV!S68</f>
        <v>D</v>
      </c>
      <c r="R8" s="256" t="str">
        <f>+FEV!T68</f>
        <v>N</v>
      </c>
      <c r="S8" s="256">
        <f>+FEV!U68</f>
        <v>0</v>
      </c>
      <c r="T8" s="256">
        <f>+FEV!V68</f>
        <v>0</v>
      </c>
      <c r="U8" s="256" t="str">
        <f>+FEV!W68</f>
        <v>D</v>
      </c>
      <c r="V8" s="256" t="str">
        <f>+FEV!X68</f>
        <v>D</v>
      </c>
      <c r="W8" s="256">
        <f>+FEV!Y68</f>
        <v>0</v>
      </c>
      <c r="X8" s="256">
        <f>+FEV!Z68</f>
        <v>0</v>
      </c>
      <c r="Y8" s="256" t="str">
        <f>+FEV!AA68</f>
        <v>D</v>
      </c>
      <c r="Z8" s="256" t="str">
        <f>+FEV!AB68</f>
        <v>N</v>
      </c>
      <c r="AA8" s="256" t="str">
        <f>+FEV!AC68</f>
        <v>NTS5S</v>
      </c>
      <c r="AB8" s="256">
        <f>+FEV!AD68</f>
        <v>0</v>
      </c>
      <c r="AC8" s="256" t="str">
        <f>+FEV!AE68</f>
        <v>FOTS</v>
      </c>
      <c r="AD8" s="256">
        <f>+FEV!AF68</f>
        <v>0</v>
      </c>
      <c r="AE8" s="256">
        <f>+FEV!AG68</f>
        <v>0</v>
      </c>
      <c r="AF8" s="256">
        <f>+FEV!AH68</f>
        <v>0</v>
      </c>
      <c r="AG8" s="242">
        <f>+FEV!BE67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+MAR!D68</f>
        <v>FOTS</v>
      </c>
      <c r="C10" s="256">
        <f>+MAR!E68</f>
        <v>0</v>
      </c>
      <c r="D10" s="256">
        <f>+MAR!F68</f>
        <v>0</v>
      </c>
      <c r="E10" s="256" t="str">
        <f>+MAR!G68</f>
        <v>FOTS</v>
      </c>
      <c r="F10" s="256" t="str">
        <f>+MAR!H68</f>
        <v>N</v>
      </c>
      <c r="G10" s="256">
        <f>+MAR!I68</f>
        <v>0</v>
      </c>
      <c r="H10" s="256">
        <f>+MAR!J68</f>
        <v>0</v>
      </c>
      <c r="I10" s="256" t="str">
        <f>+MAR!K68</f>
        <v>D</v>
      </c>
      <c r="J10" s="256" t="str">
        <f>+MAR!L68</f>
        <v>N</v>
      </c>
      <c r="K10" s="256">
        <f>+MAR!M68</f>
        <v>0</v>
      </c>
      <c r="L10" s="256">
        <f>+MAR!N68</f>
        <v>0</v>
      </c>
      <c r="M10" s="256" t="str">
        <f>+MAR!O68</f>
        <v>D</v>
      </c>
      <c r="N10" s="256" t="str">
        <f>+MAR!P68</f>
        <v>N</v>
      </c>
      <c r="O10" s="256" t="str">
        <f>+MAR!Q68</f>
        <v>T</v>
      </c>
      <c r="P10" s="256">
        <f>+MAR!R68</f>
        <v>0</v>
      </c>
      <c r="Q10" s="256" t="str">
        <f>+MAR!S68</f>
        <v>D</v>
      </c>
      <c r="R10" s="256" t="str">
        <f>+MAR!T68</f>
        <v>N</v>
      </c>
      <c r="S10" s="256">
        <f>+MAR!U68</f>
        <v>0</v>
      </c>
      <c r="T10" s="256">
        <f>+MAR!V68</f>
        <v>0</v>
      </c>
      <c r="U10" s="256" t="str">
        <f>+MAR!W68</f>
        <v>D</v>
      </c>
      <c r="V10" s="256" t="str">
        <f>+MAR!X68</f>
        <v>D</v>
      </c>
      <c r="W10" s="256">
        <f>+MAR!Y68</f>
        <v>0</v>
      </c>
      <c r="X10" s="256">
        <f>+MAR!Z68</f>
        <v>0</v>
      </c>
      <c r="Y10" s="256" t="str">
        <f>+MAR!AA68</f>
        <v>TR</v>
      </c>
      <c r="Z10" s="256" t="str">
        <f>+MAR!AB68</f>
        <v>TR</v>
      </c>
      <c r="AA10" s="256" t="str">
        <f>+MAR!AC68</f>
        <v>DTS5S</v>
      </c>
      <c r="AB10" s="256">
        <f>+MAR!AD68</f>
        <v>0</v>
      </c>
      <c r="AC10" s="256" t="str">
        <f>+MAR!AE68</f>
        <v>N</v>
      </c>
      <c r="AD10" s="256" t="str">
        <f>+MAR!AF68</f>
        <v>N</v>
      </c>
      <c r="AE10" s="256">
        <f>+MAR!AG68</f>
        <v>0</v>
      </c>
      <c r="AF10" s="256">
        <f>+MAR!AH68</f>
        <v>0</v>
      </c>
      <c r="AG10" s="242">
        <f>+MAR!BE67</f>
        <v>7.625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+ABR!D68</f>
        <v>D</v>
      </c>
      <c r="C12" s="247" t="str">
        <f>+ABR!E68</f>
        <v>N</v>
      </c>
      <c r="D12" s="247">
        <f>+ABR!F68</f>
        <v>0</v>
      </c>
      <c r="E12" s="247">
        <f>+ABR!G68</f>
        <v>0</v>
      </c>
      <c r="F12" s="247" t="str">
        <f>+ABR!H68</f>
        <v>D</v>
      </c>
      <c r="G12" s="247" t="str">
        <f>+ABR!I68</f>
        <v>N</v>
      </c>
      <c r="H12" s="247" t="str">
        <f>+ABR!J68</f>
        <v>NTS</v>
      </c>
      <c r="I12" s="247">
        <f>+ABR!K68</f>
        <v>0</v>
      </c>
      <c r="J12" s="247" t="str">
        <f>+ABR!L68</f>
        <v>N</v>
      </c>
      <c r="K12" s="247" t="str">
        <f>+ABR!M68</f>
        <v>N</v>
      </c>
      <c r="L12" s="247">
        <f>+ABR!N68</f>
        <v>0</v>
      </c>
      <c r="M12" s="247">
        <f>+ABR!O68</f>
        <v>0</v>
      </c>
      <c r="N12" s="247" t="str">
        <f>+ABR!P68</f>
        <v>D</v>
      </c>
      <c r="O12" s="247" t="str">
        <f>+ABR!Q68</f>
        <v>N</v>
      </c>
      <c r="P12" s="247">
        <f>+ABR!R68</f>
        <v>0</v>
      </c>
      <c r="Q12" s="247">
        <f>+ABR!S68</f>
        <v>0</v>
      </c>
      <c r="R12" s="247" t="str">
        <f>+ABR!T68</f>
        <v>D</v>
      </c>
      <c r="S12" s="247" t="str">
        <f>+ABR!U68</f>
        <v>D</v>
      </c>
      <c r="T12" s="247">
        <f>+ABR!V68</f>
        <v>0</v>
      </c>
      <c r="U12" s="247">
        <f>+ABR!W68</f>
        <v>0</v>
      </c>
      <c r="V12" s="247" t="str">
        <f>+ABR!X68</f>
        <v>D</v>
      </c>
      <c r="W12" s="247" t="str">
        <f>+ABR!Y68</f>
        <v>N</v>
      </c>
      <c r="X12" s="247">
        <f>+ABR!Z68</f>
        <v>0</v>
      </c>
      <c r="Y12" s="247">
        <f>+ABR!AA68</f>
        <v>0</v>
      </c>
      <c r="Z12" s="247" t="str">
        <f>+ABR!AB68</f>
        <v>N</v>
      </c>
      <c r="AA12" s="247" t="str">
        <f>+ABR!AC68</f>
        <v>N</v>
      </c>
      <c r="AB12" s="247">
        <f>+ABR!AD68</f>
        <v>0</v>
      </c>
      <c r="AC12" s="247" t="str">
        <f>+ABR!AE68</f>
        <v>DTS5S</v>
      </c>
      <c r="AD12" s="247" t="str">
        <f>+ABR!AF68</f>
        <v>D</v>
      </c>
      <c r="AE12" s="247" t="str">
        <f>+ABR!AG68</f>
        <v>N</v>
      </c>
      <c r="AF12" s="247">
        <f>+ABR!AH68</f>
        <v>0</v>
      </c>
      <c r="AG12" s="242">
        <f>+ABR!BE67</f>
        <v>7.958333333333333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+MAI!D68</f>
        <v>0</v>
      </c>
      <c r="C14" s="276">
        <f>+MAI!E68</f>
        <v>0</v>
      </c>
      <c r="D14" s="276" t="str">
        <f>+MAI!F68</f>
        <v>FE</v>
      </c>
      <c r="E14" s="276" t="str">
        <f>+MAI!G68</f>
        <v>FE</v>
      </c>
      <c r="F14" s="276" t="str">
        <f>+MAI!H68</f>
        <v>FE</v>
      </c>
      <c r="G14" s="276" t="str">
        <f>+MAI!I68</f>
        <v>FE</v>
      </c>
      <c r="H14" s="276" t="str">
        <f>+MAI!J68</f>
        <v>FE</v>
      </c>
      <c r="I14" s="276" t="str">
        <f>+MAI!K68</f>
        <v>N</v>
      </c>
      <c r="J14" s="276">
        <f>+MAI!L68</f>
        <v>0</v>
      </c>
      <c r="K14" s="276">
        <f>+MAI!M68</f>
        <v>0</v>
      </c>
      <c r="L14" s="276" t="str">
        <f>+MAI!N68</f>
        <v>D</v>
      </c>
      <c r="M14" s="276" t="str">
        <f>+MAI!O68</f>
        <v>N</v>
      </c>
      <c r="N14" s="276">
        <f>+MAI!P68</f>
        <v>0</v>
      </c>
      <c r="O14" s="276">
        <f>+MAI!Q68</f>
        <v>0</v>
      </c>
      <c r="P14" s="276" t="str">
        <f>+MAI!R68</f>
        <v>D</v>
      </c>
      <c r="Q14" s="276" t="str">
        <f>+MAI!S68</f>
        <v>D</v>
      </c>
      <c r="R14" s="276">
        <f>+MAI!T68</f>
        <v>0</v>
      </c>
      <c r="S14" s="276" t="str">
        <f>+MAI!U68</f>
        <v>D</v>
      </c>
      <c r="T14" s="276" t="str">
        <f>+MAI!V68</f>
        <v>D</v>
      </c>
      <c r="U14" s="276" t="str">
        <f>+MAI!W68</f>
        <v>N</v>
      </c>
      <c r="V14" s="276">
        <f>+MAI!X68</f>
        <v>0</v>
      </c>
      <c r="W14" s="276">
        <f>+MAI!Y68</f>
        <v>0</v>
      </c>
      <c r="X14" s="276" t="str">
        <f>+MAI!Z68</f>
        <v>N</v>
      </c>
      <c r="Y14" s="276" t="str">
        <f>+MAI!AA68</f>
        <v>N</v>
      </c>
      <c r="Z14" s="276">
        <f>+MAI!AB68</f>
        <v>0</v>
      </c>
      <c r="AA14" s="276">
        <f>+MAI!AC68</f>
        <v>0</v>
      </c>
      <c r="AB14" s="276" t="str">
        <f>+MAI!AD68</f>
        <v>D</v>
      </c>
      <c r="AC14" s="276" t="str">
        <f>+MAI!AE68</f>
        <v>N</v>
      </c>
      <c r="AD14" s="276">
        <f>+MAI!AF68</f>
        <v>0</v>
      </c>
      <c r="AE14" s="276">
        <f>+MAI!AG68</f>
        <v>0</v>
      </c>
      <c r="AF14" s="276" t="str">
        <f>+MAI!AH68</f>
        <v>D</v>
      </c>
      <c r="AG14" s="242">
        <f>+MAI!BE67</f>
        <v>7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37.083333333333329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1.0833333333333286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1</v>
      </c>
      <c r="E20" s="1596"/>
      <c r="I20" s="1595" t="s">
        <v>268</v>
      </c>
      <c r="J20" s="1595"/>
      <c r="K20" s="1595"/>
      <c r="L20" s="1596">
        <f>COUNTIF($B$4:$AF$15,"=FE")</f>
        <v>7</v>
      </c>
      <c r="M20" s="1596"/>
      <c r="Q20" s="1597" t="s">
        <v>58</v>
      </c>
      <c r="R20" s="1598"/>
      <c r="S20" s="1598"/>
      <c r="T20" s="1599"/>
      <c r="U20" s="1600">
        <f>+MAI!CB67</f>
        <v>9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3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1.0833333333333286</v>
      </c>
      <c r="V22" s="1621"/>
      <c r="W22" s="1624" t="s">
        <v>273</v>
      </c>
      <c r="X22" s="1625"/>
      <c r="Y22" s="1626">
        <f>IF(U22&gt;0,(IF(U22&lt;(12/24),1/24,(INT(U22/(12/24)))/24)),0)</f>
        <v>8.3333333333333329E-2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4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0.99999999999999523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33.950000000000003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56" ht="22.5" customHeight="1" x14ac:dyDescent="0.25">
      <c r="A27" s="1583">
        <v>2024</v>
      </c>
      <c r="B27" s="1590" t="s">
        <v>263</v>
      </c>
      <c r="C27" s="1591"/>
      <c r="D27" s="1592"/>
      <c r="E27" s="1629" t="s">
        <v>86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34.666666666666671</v>
      </c>
    </row>
    <row r="28" spans="1:56" ht="22.5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56" ht="22.5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184/24-"24:00"</f>
        <v>6.666666666666667</v>
      </c>
    </row>
    <row r="30" spans="1:56" ht="22.5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56" ht="22.5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</f>
        <v>7.333333333333333</v>
      </c>
    </row>
    <row r="32" spans="1:56" ht="22.5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22.5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168/24-"12:00"</f>
        <v>6.5</v>
      </c>
    </row>
    <row r="34" spans="1:33" ht="22.5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22.5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184/24-"12:00"</f>
        <v>7.166666666666667</v>
      </c>
    </row>
    <row r="36" spans="1:33" ht="22.5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22.5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>
        <f>168/24</f>
        <v>7</v>
      </c>
    </row>
    <row r="38" spans="1:33" ht="22.5" customHeight="1" x14ac:dyDescent="0.25">
      <c r="A38" s="158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2"/>
    </row>
    <row r="39" spans="1:33" ht="22.5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22.5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2.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2.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7.100000000000001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7.100000000000001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100000000000001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7.100000000000001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7.100000000000001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50" spans="1:56" ht="42.6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50:BD50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251" priority="1" operator="equal">
      <formula>"FOTS"</formula>
    </cfRule>
    <cfRule type="cellIs" dxfId="250" priority="2" operator="equal">
      <formula>"FO"</formula>
    </cfRule>
    <cfRule type="cellIs" dxfId="249" priority="3" operator="equal">
      <formula>"F"</formula>
    </cfRule>
    <cfRule type="cellIs" dxfId="248" priority="4" operator="equal">
      <formula>"NTSDS"</formula>
    </cfRule>
    <cfRule type="cellIs" dxfId="247" priority="5" operator="equal">
      <formula>"DTSDS"</formula>
    </cfRule>
    <cfRule type="cellIs" dxfId="246" priority="6" operator="equal">
      <formula>"NTS5S"</formula>
    </cfRule>
    <cfRule type="cellIs" dxfId="245" priority="7" operator="equal">
      <formula>"DTS5S"</formula>
    </cfRule>
    <cfRule type="cellIs" dxfId="244" priority="8" operator="equal">
      <formula>"NTS"</formula>
    </cfRule>
    <cfRule type="cellIs" dxfId="243" priority="9" operator="equal">
      <formula>"DTS"</formula>
    </cfRule>
    <cfRule type="cellIs" dxfId="242" priority="10" operator="equal">
      <formula>"FEF"</formula>
    </cfRule>
    <cfRule type="cellIs" dxfId="241" priority="11" operator="equal">
      <formula>"FED"</formula>
    </cfRule>
    <cfRule type="cellIs" dxfId="240" priority="12" operator="equal">
      <formula>"FES"</formula>
    </cfRule>
    <cfRule type="cellIs" dxfId="239" priority="13" operator="equal">
      <formula>"FE"</formula>
    </cfRule>
    <cfRule type="cellIs" dxfId="238" priority="14" operator="equal">
      <formula>"DS"</formula>
    </cfRule>
  </conditionalFormatting>
  <conditionalFormatting sqref="B29:AF40">
    <cfRule type="cellIs" dxfId="237" priority="29" operator="equal">
      <formula>"FOTS"</formula>
    </cfRule>
    <cfRule type="cellIs" dxfId="236" priority="30" operator="equal">
      <formula>"FO"</formula>
    </cfRule>
    <cfRule type="cellIs" dxfId="235" priority="31" operator="equal">
      <formula>"F"</formula>
    </cfRule>
    <cfRule type="cellIs" dxfId="234" priority="32" operator="equal">
      <formula>"NTSDS"</formula>
    </cfRule>
    <cfRule type="cellIs" dxfId="233" priority="33" operator="equal">
      <formula>"DTSDS"</formula>
    </cfRule>
    <cfRule type="cellIs" dxfId="232" priority="34" operator="equal">
      <formula>"NTS5S"</formula>
    </cfRule>
    <cfRule type="cellIs" dxfId="231" priority="35" operator="equal">
      <formula>"DTS5S"</formula>
    </cfRule>
    <cfRule type="cellIs" dxfId="230" priority="36" operator="equal">
      <formula>"NTS"</formula>
    </cfRule>
    <cfRule type="cellIs" dxfId="229" priority="37" operator="equal">
      <formula>"DTS"</formula>
    </cfRule>
    <cfRule type="cellIs" dxfId="228" priority="38" operator="equal">
      <formula>"FEF"</formula>
    </cfRule>
    <cfRule type="cellIs" dxfId="227" priority="39" operator="equal">
      <formula>"FED"</formula>
    </cfRule>
    <cfRule type="cellIs" dxfId="226" priority="40" operator="equal">
      <formula>"FES"</formula>
    </cfRule>
    <cfRule type="cellIs" dxfId="225" priority="41" operator="equal">
      <formula>"FE"</formula>
    </cfRule>
    <cfRule type="cellIs" dxfId="22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590F7-3B14-4ADE-8940-E581884253F3}">
  <dimension ref="A1:BD50"/>
  <sheetViews>
    <sheetView showZeros="0" topLeftCell="A21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170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+JAN!D74</f>
        <v>B</v>
      </c>
      <c r="C6" s="256" t="str">
        <f>+JAN!E74</f>
        <v>B</v>
      </c>
      <c r="D6" s="256" t="str">
        <f>+JAN!F74</f>
        <v>B</v>
      </c>
      <c r="E6" s="256">
        <f>+JAN!G74</f>
        <v>0</v>
      </c>
      <c r="F6" s="256">
        <f>+JAN!H74</f>
        <v>0</v>
      </c>
      <c r="G6" s="256" t="str">
        <f>+JAN!I74</f>
        <v>B</v>
      </c>
      <c r="H6" s="256" t="str">
        <f>+JAN!J74</f>
        <v>B</v>
      </c>
      <c r="I6" s="256" t="str">
        <f>+JAN!K74</f>
        <v>B</v>
      </c>
      <c r="J6" s="256" t="str">
        <f>+JAN!L74</f>
        <v>B</v>
      </c>
      <c r="K6" s="256" t="str">
        <f>+JAN!M74</f>
        <v>B</v>
      </c>
      <c r="L6" s="256">
        <f>+JAN!N74</f>
        <v>0</v>
      </c>
      <c r="M6" s="256">
        <f>+JAN!O74</f>
        <v>0</v>
      </c>
      <c r="N6" s="256" t="str">
        <f>+JAN!P74</f>
        <v>B</v>
      </c>
      <c r="O6" s="256" t="str">
        <f>+JAN!Q74</f>
        <v>B</v>
      </c>
      <c r="P6" s="256" t="str">
        <f>+JAN!R74</f>
        <v>B</v>
      </c>
      <c r="Q6" s="256" t="str">
        <f>+JAN!S74</f>
        <v>B</v>
      </c>
      <c r="R6" s="256">
        <f>+JAN!T74</f>
        <v>0</v>
      </c>
      <c r="S6" s="256">
        <f>+JAN!U74</f>
        <v>0</v>
      </c>
      <c r="T6" s="256" t="str">
        <f>+JAN!V74</f>
        <v>B</v>
      </c>
      <c r="U6" s="256" t="str">
        <f>+JAN!W74</f>
        <v>B</v>
      </c>
      <c r="V6" s="256" t="str">
        <f>+JAN!X74</f>
        <v>B</v>
      </c>
      <c r="W6" s="256" t="str">
        <f>+JAN!Y74</f>
        <v>B</v>
      </c>
      <c r="X6" s="256" t="str">
        <f>+JAN!Z74</f>
        <v>B</v>
      </c>
      <c r="Y6" s="256" t="str">
        <f>+JAN!AA74</f>
        <v>B</v>
      </c>
      <c r="Z6" s="256">
        <f>+JAN!AB74</f>
        <v>0</v>
      </c>
      <c r="AA6" s="256">
        <f>+JAN!AC74</f>
        <v>0</v>
      </c>
      <c r="AB6" s="256" t="str">
        <f>+JAN!AD74</f>
        <v>B</v>
      </c>
      <c r="AC6" s="256" t="str">
        <f>+JAN!AE74</f>
        <v>B</v>
      </c>
      <c r="AD6" s="256" t="str">
        <f>+JAN!AF74</f>
        <v>B</v>
      </c>
      <c r="AE6" s="256" t="str">
        <f>+JAN!AG74</f>
        <v>B</v>
      </c>
      <c r="AF6" s="256" t="str">
        <f>+JAN!AH74</f>
        <v>B</v>
      </c>
      <c r="AG6" s="242">
        <f>+JAN!BE74</f>
        <v>7.666666666666667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>
        <f>+FEV!D69</f>
        <v>0</v>
      </c>
      <c r="C8" s="256">
        <f>+FEV!E69</f>
        <v>0</v>
      </c>
      <c r="D8" s="256" t="str">
        <f>+FEV!F69</f>
        <v>B</v>
      </c>
      <c r="E8" s="256" t="str">
        <f>+FEV!G69</f>
        <v>B</v>
      </c>
      <c r="F8" s="256" t="str">
        <f>+FEV!H69</f>
        <v>B</v>
      </c>
      <c r="G8" s="256" t="str">
        <f>+FEV!I69</f>
        <v>B</v>
      </c>
      <c r="H8" s="256" t="str">
        <f>+FEV!J69</f>
        <v>B</v>
      </c>
      <c r="I8" s="256">
        <f>+FEV!K69</f>
        <v>0</v>
      </c>
      <c r="J8" s="256">
        <f>+FEV!L69</f>
        <v>0</v>
      </c>
      <c r="K8" s="256" t="str">
        <f>+FEV!M69</f>
        <v>B</v>
      </c>
      <c r="L8" s="256" t="str">
        <f>+FEV!N69</f>
        <v>B</v>
      </c>
      <c r="M8" s="256" t="str">
        <f>+FEV!O69</f>
        <v>B</v>
      </c>
      <c r="N8" s="256" t="str">
        <f>+FEV!P69</f>
        <v>B</v>
      </c>
      <c r="O8" s="256" t="str">
        <f>+FEV!Q69</f>
        <v>B</v>
      </c>
      <c r="P8" s="256">
        <f>+FEV!R69</f>
        <v>0</v>
      </c>
      <c r="Q8" s="256">
        <f>+FEV!S69</f>
        <v>0</v>
      </c>
      <c r="R8" s="256" t="str">
        <f>+FEV!T69</f>
        <v>B</v>
      </c>
      <c r="S8" s="256" t="str">
        <f>+FEV!U69</f>
        <v>B</v>
      </c>
      <c r="T8" s="256" t="str">
        <f>+FEV!V69</f>
        <v>B</v>
      </c>
      <c r="U8" s="256" t="str">
        <f>+FEV!W69</f>
        <v>B</v>
      </c>
      <c r="V8" s="256" t="str">
        <f>+FEV!X69</f>
        <v>B</v>
      </c>
      <c r="W8" s="256">
        <f>+FEV!Y69</f>
        <v>0</v>
      </c>
      <c r="X8" s="256">
        <f>+FEV!Z69</f>
        <v>0</v>
      </c>
      <c r="Y8" s="256" t="str">
        <f>+FEV!AA69</f>
        <v>B</v>
      </c>
      <c r="Z8" s="256" t="str">
        <f>+FEV!AB69</f>
        <v>B</v>
      </c>
      <c r="AA8" s="256" t="str">
        <f>+FEV!AC69</f>
        <v>B</v>
      </c>
      <c r="AB8" s="256" t="str">
        <f>+FEV!AD69</f>
        <v>B</v>
      </c>
      <c r="AC8" s="256" t="str">
        <f>+FEV!AE69</f>
        <v>B</v>
      </c>
      <c r="AD8" s="256">
        <f>+FEV!AF69</f>
        <v>0</v>
      </c>
      <c r="AE8" s="256">
        <f>+FEV!AG69</f>
        <v>0</v>
      </c>
      <c r="AF8" s="256">
        <f>+FEV!AH69</f>
        <v>0</v>
      </c>
      <c r="AG8" s="242">
        <f>+FEV!BE69</f>
        <v>6.666666666666667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>
        <f>+MAR!D69</f>
        <v>0</v>
      </c>
      <c r="C10" s="256">
        <f>+MAR!E69</f>
        <v>0</v>
      </c>
      <c r="D10" s="256" t="str">
        <f>+MAR!F69</f>
        <v>B</v>
      </c>
      <c r="E10" s="256" t="str">
        <f>+MAR!G69</f>
        <v>B</v>
      </c>
      <c r="F10" s="256" t="str">
        <f>+MAR!H69</f>
        <v>B</v>
      </c>
      <c r="G10" s="256" t="str">
        <f>+MAR!I69</f>
        <v>B</v>
      </c>
      <c r="H10" s="256" t="str">
        <f>+MAR!J69</f>
        <v>B</v>
      </c>
      <c r="I10" s="256">
        <f>+MAR!K69</f>
        <v>0</v>
      </c>
      <c r="J10" s="256">
        <f>+MAR!L69</f>
        <v>0</v>
      </c>
      <c r="K10" s="256" t="str">
        <f>+MAR!M69</f>
        <v>B</v>
      </c>
      <c r="L10" s="256" t="str">
        <f>+MAR!N69</f>
        <v>B</v>
      </c>
      <c r="M10" s="256" t="str">
        <f>+MAR!O69</f>
        <v>B</v>
      </c>
      <c r="N10" s="256" t="str">
        <f>+MAR!P69</f>
        <v>B</v>
      </c>
      <c r="O10" s="256" t="str">
        <f>+MAR!Q69</f>
        <v>B</v>
      </c>
      <c r="P10" s="256">
        <f>+MAR!R69</f>
        <v>0</v>
      </c>
      <c r="Q10" s="256">
        <f>+MAR!S69</f>
        <v>0</v>
      </c>
      <c r="R10" s="256" t="str">
        <f>+MAR!T69</f>
        <v>B</v>
      </c>
      <c r="S10" s="256" t="str">
        <f>+MAR!U69</f>
        <v>B</v>
      </c>
      <c r="T10" s="256" t="str">
        <f>+MAR!V69</f>
        <v>B</v>
      </c>
      <c r="U10" s="256" t="str">
        <f>+MAR!W69</f>
        <v>B</v>
      </c>
      <c r="V10" s="256" t="str">
        <f>+MAR!X69</f>
        <v>B</v>
      </c>
      <c r="W10" s="256">
        <f>+MAR!Y69</f>
        <v>0</v>
      </c>
      <c r="X10" s="256">
        <f>+MAR!Z69</f>
        <v>0</v>
      </c>
      <c r="Y10" s="256" t="str">
        <f>+MAR!AA69</f>
        <v>B</v>
      </c>
      <c r="Z10" s="256" t="str">
        <f>+MAR!AB69</f>
        <v>B</v>
      </c>
      <c r="AA10" s="256" t="str">
        <f>+MAR!AC69</f>
        <v>B</v>
      </c>
      <c r="AB10" s="256" t="str">
        <f>+MAR!AD69</f>
        <v>B</v>
      </c>
      <c r="AC10" s="256" t="str">
        <f>+MAR!AE69</f>
        <v>B</v>
      </c>
      <c r="AD10" s="256">
        <f>+MAR!AF69</f>
        <v>0</v>
      </c>
      <c r="AE10" s="256">
        <f>+MAR!AG69</f>
        <v>0</v>
      </c>
      <c r="AF10" s="256" t="str">
        <f>+MAR!AH69</f>
        <v>B</v>
      </c>
      <c r="AG10" s="242">
        <f>+MAR!BE69</f>
        <v>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+ABR!D69</f>
        <v>B</v>
      </c>
      <c r="C12" s="247" t="str">
        <f>+ABR!E69</f>
        <v>B</v>
      </c>
      <c r="D12" s="247" t="str">
        <f>+ABR!F69</f>
        <v>B</v>
      </c>
      <c r="E12" s="247" t="str">
        <f>+ABR!G69</f>
        <v>B</v>
      </c>
      <c r="F12" s="247">
        <f>+ABR!H69</f>
        <v>0</v>
      </c>
      <c r="G12" s="247">
        <f>+ABR!I69</f>
        <v>0</v>
      </c>
      <c r="H12" s="247" t="str">
        <f>+ABR!J69</f>
        <v>B</v>
      </c>
      <c r="I12" s="247" t="str">
        <f>+ABR!K69</f>
        <v>B</v>
      </c>
      <c r="J12" s="247" t="str">
        <f>+ABR!L69</f>
        <v>B</v>
      </c>
      <c r="K12" s="247" t="str">
        <f>+ABR!M69</f>
        <v>B</v>
      </c>
      <c r="L12" s="247" t="str">
        <f>+ABR!N69</f>
        <v>B</v>
      </c>
      <c r="M12" s="247">
        <f>+ABR!O69</f>
        <v>0</v>
      </c>
      <c r="N12" s="247">
        <f>+ABR!P69</f>
        <v>0</v>
      </c>
      <c r="O12" s="247" t="str">
        <f>+ABR!Q69</f>
        <v>B</v>
      </c>
      <c r="P12" s="247" t="str">
        <f>+ABR!R69</f>
        <v>B</v>
      </c>
      <c r="Q12" s="247" t="str">
        <f>+ABR!S69</f>
        <v>B</v>
      </c>
      <c r="R12" s="247" t="str">
        <f>+ABR!T69</f>
        <v>B</v>
      </c>
      <c r="S12" s="247" t="str">
        <f>+ABR!U69</f>
        <v>B</v>
      </c>
      <c r="T12" s="247">
        <f>+ABR!V69</f>
        <v>0</v>
      </c>
      <c r="U12" s="247">
        <f>+ABR!W69</f>
        <v>0</v>
      </c>
      <c r="V12" s="247" t="str">
        <f>+ABR!X69</f>
        <v>B</v>
      </c>
      <c r="W12" s="247" t="str">
        <f>+ABR!Y69</f>
        <v>B</v>
      </c>
      <c r="X12" s="247" t="str">
        <f>+ABR!Z69</f>
        <v>B</v>
      </c>
      <c r="Y12" s="247" t="str">
        <f>+ABR!AA69</f>
        <v>B</v>
      </c>
      <c r="Z12" s="247" t="str">
        <f>+ABR!AB69</f>
        <v>B</v>
      </c>
      <c r="AA12" s="247">
        <f>+ABR!AC69</f>
        <v>0</v>
      </c>
      <c r="AB12" s="247">
        <f>+ABR!AD69</f>
        <v>0</v>
      </c>
      <c r="AC12" s="247" t="str">
        <f>+ABR!AE69</f>
        <v>B</v>
      </c>
      <c r="AD12" s="247" t="str">
        <f>+ABR!AF69</f>
        <v>B</v>
      </c>
      <c r="AE12" s="247" t="str">
        <f>+ABR!AG69</f>
        <v>B</v>
      </c>
      <c r="AF12" s="247">
        <f>+ABR!AH69</f>
        <v>0</v>
      </c>
      <c r="AG12" s="242">
        <f>+ABR!BE69</f>
        <v>7.333333333333333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 t="str">
        <f>+MAI!D69</f>
        <v>B</v>
      </c>
      <c r="C14" s="276" t="str">
        <f>+MAI!E69</f>
        <v>B</v>
      </c>
      <c r="D14" s="276">
        <f>+MAI!F69</f>
        <v>0</v>
      </c>
      <c r="E14" s="276">
        <f>+MAI!G69</f>
        <v>0</v>
      </c>
      <c r="F14" s="276" t="str">
        <f>+MAI!H69</f>
        <v>B</v>
      </c>
      <c r="G14" s="276" t="str">
        <f>+MAI!I69</f>
        <v>B</v>
      </c>
      <c r="H14" s="276" t="str">
        <f>+MAI!J69</f>
        <v>B</v>
      </c>
      <c r="I14" s="276" t="str">
        <f>+MAI!K69</f>
        <v>B</v>
      </c>
      <c r="J14" s="276" t="str">
        <f>+MAI!L69</f>
        <v>B</v>
      </c>
      <c r="K14" s="276">
        <f>+MAI!M69</f>
        <v>0</v>
      </c>
      <c r="L14" s="276">
        <f>+MAI!N69</f>
        <v>0</v>
      </c>
      <c r="M14" s="276" t="str">
        <f>+MAI!O69</f>
        <v>B</v>
      </c>
      <c r="N14" s="276" t="str">
        <f>+MAI!P69</f>
        <v>B</v>
      </c>
      <c r="O14" s="276" t="str">
        <f>+MAI!Q69</f>
        <v>B</v>
      </c>
      <c r="P14" s="276" t="str">
        <f>+MAI!R69</f>
        <v>B</v>
      </c>
      <c r="Q14" s="276" t="str">
        <f>+MAI!S69</f>
        <v>B</v>
      </c>
      <c r="R14" s="276">
        <f>+MAI!T69</f>
        <v>0</v>
      </c>
      <c r="S14" s="276">
        <f>+MAI!U69</f>
        <v>0</v>
      </c>
      <c r="T14" s="276" t="str">
        <f>+MAI!V69</f>
        <v>B</v>
      </c>
      <c r="U14" s="276" t="str">
        <f>+MAI!W69</f>
        <v>B</v>
      </c>
      <c r="V14" s="276" t="str">
        <f>+MAI!X69</f>
        <v>B</v>
      </c>
      <c r="W14" s="276" t="str">
        <f>+MAI!Y69</f>
        <v>B</v>
      </c>
      <c r="X14" s="276" t="str">
        <f>+MAI!Z69</f>
        <v>B</v>
      </c>
      <c r="Y14" s="276">
        <f>+MAI!AA69</f>
        <v>0</v>
      </c>
      <c r="Z14" s="276">
        <f>+MAI!AB69</f>
        <v>0</v>
      </c>
      <c r="AA14" s="276" t="str">
        <f>+MAI!AC69</f>
        <v>B</v>
      </c>
      <c r="AB14" s="276" t="str">
        <f>+MAI!AD69</f>
        <v>B</v>
      </c>
      <c r="AC14" s="276" t="str">
        <f>+MAI!AE69</f>
        <v>B</v>
      </c>
      <c r="AD14" s="276" t="str">
        <f>+MAI!AF69</f>
        <v>B</v>
      </c>
      <c r="AE14" s="276" t="str">
        <f>+MAI!AG69</f>
        <v>B</v>
      </c>
      <c r="AF14" s="276">
        <f>+MAI!AH69</f>
        <v>0</v>
      </c>
      <c r="AG14" s="242">
        <f>+MAI!BE69</f>
        <v>7.333333333333333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36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0</v>
      </c>
      <c r="E20" s="1596"/>
      <c r="I20" s="1595" t="s">
        <v>268</v>
      </c>
      <c r="J20" s="1595"/>
      <c r="K20" s="1595"/>
      <c r="L20" s="1596">
        <f>COUNTIF($B$4:$AF$15,"=FE")</f>
        <v>0</v>
      </c>
      <c r="M20" s="1596"/>
      <c r="Q20" s="1597" t="s">
        <v>58</v>
      </c>
      <c r="R20" s="1598"/>
      <c r="S20" s="1598"/>
      <c r="T20" s="1599"/>
      <c r="U20" s="1600">
        <f>+MAI!CB69</f>
        <v>5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0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0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0</v>
      </c>
      <c r="E23" s="1607"/>
      <c r="I23" s="1595" t="s">
        <v>275</v>
      </c>
      <c r="J23" s="1595"/>
      <c r="K23" s="1595"/>
      <c r="L23" s="1596">
        <f>COUNTIF($B$4:$AF$15,"=B")</f>
        <v>108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9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9.45" customHeight="1" x14ac:dyDescent="0.25">
      <c r="A28" s="1583">
        <v>2024</v>
      </c>
      <c r="B28" s="1590" t="s">
        <v>263</v>
      </c>
      <c r="C28" s="1591"/>
      <c r="D28" s="1592"/>
      <c r="E28" s="1629" t="s">
        <v>170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29.666666666666668</v>
      </c>
    </row>
    <row r="29" spans="1:56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18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18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381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381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381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381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381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381" t="e">
        <f>+#REF!</f>
        <v>#REF!</v>
      </c>
      <c r="N37" s="247" t="e">
        <f>+#REF!</f>
        <v>#REF!</v>
      </c>
      <c r="O37" s="381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381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8.9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8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18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8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0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1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D22:E22"/>
    <mergeCell ref="I22:K22"/>
    <mergeCell ref="AA2:AF2"/>
    <mergeCell ref="A3:A4"/>
    <mergeCell ref="B3:D3"/>
    <mergeCell ref="E3:K3"/>
    <mergeCell ref="L3:N3"/>
    <mergeCell ref="O3:V3"/>
    <mergeCell ref="W3:Y3"/>
    <mergeCell ref="Z3:AF3"/>
    <mergeCell ref="Y22:Z22"/>
    <mergeCell ref="AA22:AB22"/>
    <mergeCell ref="L22:M22"/>
    <mergeCell ref="Q22:T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5:BD25"/>
    <mergeCell ref="I24:K24"/>
    <mergeCell ref="L24:M24"/>
    <mergeCell ref="Q24:T24"/>
    <mergeCell ref="A23:C23"/>
    <mergeCell ref="D23:E23"/>
    <mergeCell ref="I23:K23"/>
    <mergeCell ref="L23:M23"/>
    <mergeCell ref="U24:V24"/>
    <mergeCell ref="Y24:AB24"/>
    <mergeCell ref="U22:V23"/>
    <mergeCell ref="W22:X22"/>
    <mergeCell ref="AA23:AB23"/>
    <mergeCell ref="A22:C22"/>
    <mergeCell ref="W23:X23"/>
    <mergeCell ref="Y23:Z23"/>
  </mergeCells>
  <conditionalFormatting sqref="B5:AF16">
    <cfRule type="cellIs" dxfId="223" priority="1" operator="equal">
      <formula>"FOTS"</formula>
    </cfRule>
    <cfRule type="cellIs" dxfId="222" priority="2" operator="equal">
      <formula>"FO"</formula>
    </cfRule>
    <cfRule type="cellIs" dxfId="221" priority="3" operator="equal">
      <formula>"F"</formula>
    </cfRule>
    <cfRule type="cellIs" dxfId="220" priority="4" operator="equal">
      <formula>"NTSDS"</formula>
    </cfRule>
    <cfRule type="cellIs" dxfId="219" priority="5" operator="equal">
      <formula>"DTSDS"</formula>
    </cfRule>
    <cfRule type="cellIs" dxfId="218" priority="6" operator="equal">
      <formula>"NTS5S"</formula>
    </cfRule>
    <cfRule type="cellIs" dxfId="217" priority="7" operator="equal">
      <formula>"DTS5S"</formula>
    </cfRule>
    <cfRule type="cellIs" dxfId="216" priority="8" operator="equal">
      <formula>"NTS"</formula>
    </cfRule>
    <cfRule type="cellIs" dxfId="215" priority="9" operator="equal">
      <formula>"DTS"</formula>
    </cfRule>
    <cfRule type="cellIs" dxfId="214" priority="10" operator="equal">
      <formula>"FEF"</formula>
    </cfRule>
    <cfRule type="cellIs" dxfId="213" priority="11" operator="equal">
      <formula>"FED"</formula>
    </cfRule>
    <cfRule type="cellIs" dxfId="212" priority="12" operator="equal">
      <formula>"FES"</formula>
    </cfRule>
    <cfRule type="cellIs" dxfId="211" priority="13" operator="equal">
      <formula>"FE"</formula>
    </cfRule>
    <cfRule type="cellIs" dxfId="210" priority="14" operator="equal">
      <formula>"DS"</formula>
    </cfRule>
  </conditionalFormatting>
  <conditionalFormatting sqref="B30:AF41">
    <cfRule type="cellIs" dxfId="209" priority="29" operator="equal">
      <formula>"FOTS"</formula>
    </cfRule>
    <cfRule type="cellIs" dxfId="208" priority="30" operator="equal">
      <formula>"FO"</formula>
    </cfRule>
    <cfRule type="cellIs" dxfId="207" priority="31" operator="equal">
      <formula>"F"</formula>
    </cfRule>
    <cfRule type="cellIs" dxfId="206" priority="32" operator="equal">
      <formula>"NTSDS"</formula>
    </cfRule>
    <cfRule type="cellIs" dxfId="205" priority="33" operator="equal">
      <formula>"DTSDS"</formula>
    </cfRule>
    <cfRule type="cellIs" dxfId="204" priority="34" operator="equal">
      <formula>"NTS5S"</formula>
    </cfRule>
    <cfRule type="cellIs" dxfId="203" priority="35" operator="equal">
      <formula>"DTS5S"</formula>
    </cfRule>
    <cfRule type="cellIs" dxfId="202" priority="36" operator="equal">
      <formula>"NTS"</formula>
    </cfRule>
    <cfRule type="cellIs" dxfId="201" priority="37" operator="equal">
      <formula>"DTS"</formula>
    </cfRule>
    <cfRule type="cellIs" dxfId="200" priority="38" operator="equal">
      <formula>"FEF"</formula>
    </cfRule>
    <cfRule type="cellIs" dxfId="199" priority="39" operator="equal">
      <formula>"FED"</formula>
    </cfRule>
    <cfRule type="cellIs" dxfId="198" priority="40" operator="equal">
      <formula>"FES"</formula>
    </cfRule>
    <cfRule type="cellIs" dxfId="197" priority="41" operator="equal">
      <formula>"FE"</formula>
    </cfRule>
    <cfRule type="cellIs" dxfId="19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056A-622C-4344-A18D-2B02522A7206}">
  <dimension ref="A1:BD50"/>
  <sheetViews>
    <sheetView showZeros="0" workbookViewId="0">
      <selection activeCell="B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4.855468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166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+JAN!D75</f>
        <v>0</v>
      </c>
      <c r="C6" s="256">
        <f>+JAN!E75</f>
        <v>0</v>
      </c>
      <c r="D6" s="256" t="str">
        <f>+JAN!F75</f>
        <v>D</v>
      </c>
      <c r="E6" s="256" t="str">
        <f>+JAN!G75</f>
        <v>N</v>
      </c>
      <c r="F6" s="256">
        <f>+JAN!H75</f>
        <v>0</v>
      </c>
      <c r="G6" s="256">
        <f>+JAN!I75</f>
        <v>0</v>
      </c>
      <c r="H6" s="256" t="str">
        <f>+JAN!J75</f>
        <v>D</v>
      </c>
      <c r="I6" s="256" t="str">
        <f>+JAN!K75</f>
        <v>N</v>
      </c>
      <c r="J6" s="256">
        <f>+JAN!L75</f>
        <v>0</v>
      </c>
      <c r="K6" s="256">
        <f>+JAN!M75</f>
        <v>0</v>
      </c>
      <c r="L6" s="256" t="str">
        <f>+JAN!N75</f>
        <v>FOTS</v>
      </c>
      <c r="M6" s="256" t="str">
        <f>+JAN!O75</f>
        <v>FOTS</v>
      </c>
      <c r="N6" s="256">
        <f>+JAN!P75</f>
        <v>0</v>
      </c>
      <c r="O6" s="256">
        <f>+JAN!Q75</f>
        <v>0</v>
      </c>
      <c r="P6" s="256" t="str">
        <f>+JAN!R75</f>
        <v>D</v>
      </c>
      <c r="Q6" s="256" t="str">
        <f>+JAN!S75</f>
        <v>N</v>
      </c>
      <c r="R6" s="256">
        <f>+JAN!T75</f>
        <v>0</v>
      </c>
      <c r="S6" s="256">
        <f>+JAN!U75</f>
        <v>0</v>
      </c>
      <c r="T6" s="256" t="str">
        <f>+JAN!V75</f>
        <v>D</v>
      </c>
      <c r="U6" s="256" t="str">
        <f>+JAN!W75</f>
        <v>N</v>
      </c>
      <c r="V6" s="256">
        <f>+JAN!X75</f>
        <v>0</v>
      </c>
      <c r="W6" s="256">
        <f>+JAN!Y75</f>
        <v>0</v>
      </c>
      <c r="X6" s="256" t="str">
        <f>+JAN!Z75</f>
        <v>D</v>
      </c>
      <c r="Y6" s="256" t="str">
        <f>+JAN!AA75</f>
        <v>D</v>
      </c>
      <c r="Z6" s="256" t="str">
        <f>+JAN!AB75</f>
        <v>DTS</v>
      </c>
      <c r="AA6" s="256">
        <f>+JAN!AC75</f>
        <v>0</v>
      </c>
      <c r="AB6" s="256" t="str">
        <f>+JAN!AD75</f>
        <v>D</v>
      </c>
      <c r="AC6" s="256" t="str">
        <f>+JAN!AE75</f>
        <v>N</v>
      </c>
      <c r="AD6" s="256">
        <f>+JAN!AF75</f>
        <v>0</v>
      </c>
      <c r="AE6" s="256">
        <f>+JAN!AG75</f>
        <v>0</v>
      </c>
      <c r="AF6" s="256" t="str">
        <f>+JAN!AH75</f>
        <v>N</v>
      </c>
      <c r="AG6" s="242">
        <f>+JAN!BE75</f>
        <v>6.5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+FEV!D70</f>
        <v>N</v>
      </c>
      <c r="C8" s="256">
        <f>+FEV!E70</f>
        <v>0</v>
      </c>
      <c r="D8" s="256">
        <f>+FEV!F70</f>
        <v>0</v>
      </c>
      <c r="E8" s="256" t="str">
        <f>+FEV!G70</f>
        <v>D</v>
      </c>
      <c r="F8" s="256" t="str">
        <f>+FEV!H70</f>
        <v>N</v>
      </c>
      <c r="G8" s="256">
        <f>+FEV!I70</f>
        <v>0</v>
      </c>
      <c r="H8" s="256">
        <f>+FEV!J70</f>
        <v>0</v>
      </c>
      <c r="I8" s="256" t="str">
        <f>+FEV!K70</f>
        <v>D</v>
      </c>
      <c r="J8" s="256" t="str">
        <f>+FEV!L70</f>
        <v>N</v>
      </c>
      <c r="K8" s="256">
        <f>+FEV!M70</f>
        <v>0</v>
      </c>
      <c r="L8" s="256">
        <f>+FEV!N70</f>
        <v>0</v>
      </c>
      <c r="M8" s="256" t="str">
        <f>+FEV!O70</f>
        <v>D</v>
      </c>
      <c r="N8" s="256" t="str">
        <f>+FEV!P70</f>
        <v>N</v>
      </c>
      <c r="O8" s="256">
        <f>+FEV!Q70</f>
        <v>0</v>
      </c>
      <c r="P8" s="256">
        <f>+FEV!R70</f>
        <v>0</v>
      </c>
      <c r="Q8" s="256" t="str">
        <f>+FEV!S70</f>
        <v>D</v>
      </c>
      <c r="R8" s="256" t="str">
        <f>+FEV!T70</f>
        <v>N</v>
      </c>
      <c r="S8" s="256">
        <f>+FEV!U70</f>
        <v>0</v>
      </c>
      <c r="T8" s="256">
        <f>+FEV!V70</f>
        <v>0</v>
      </c>
      <c r="U8" s="256" t="str">
        <f>+FEV!W70</f>
        <v>D</v>
      </c>
      <c r="V8" s="256" t="str">
        <f>+FEV!X70</f>
        <v>D</v>
      </c>
      <c r="W8" s="256">
        <f>+FEV!Y70</f>
        <v>0</v>
      </c>
      <c r="X8" s="256">
        <f>+FEV!Z70</f>
        <v>0</v>
      </c>
      <c r="Y8" s="256" t="str">
        <f>+FEV!AA70</f>
        <v>D</v>
      </c>
      <c r="Z8" s="256" t="str">
        <f>+FEV!AB70</f>
        <v>N</v>
      </c>
      <c r="AA8" s="256" t="str">
        <f>+FEV!AC70</f>
        <v>NTS5S</v>
      </c>
      <c r="AB8" s="256">
        <f>+FEV!AD70</f>
        <v>0</v>
      </c>
      <c r="AC8" s="256" t="str">
        <f>+FEV!AE70</f>
        <v>FOTS</v>
      </c>
      <c r="AD8" s="256">
        <f>+FEV!AF70</f>
        <v>0</v>
      </c>
      <c r="AE8" s="256">
        <f>+FEV!AG70</f>
        <v>0</v>
      </c>
      <c r="AF8" s="256">
        <f>+FEV!AH70</f>
        <v>0</v>
      </c>
      <c r="AG8" s="242">
        <f>+FEV!BE70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+MAR!D70</f>
        <v>N</v>
      </c>
      <c r="C10" s="256">
        <f>+MAR!E70</f>
        <v>0</v>
      </c>
      <c r="D10" s="256" t="str">
        <f>+MAR!F70</f>
        <v>DT</v>
      </c>
      <c r="E10" s="256" t="str">
        <f>+MAR!G70</f>
        <v>D</v>
      </c>
      <c r="F10" s="256" t="str">
        <f>+MAR!H70</f>
        <v>N</v>
      </c>
      <c r="G10" s="256">
        <f>+MAR!I70</f>
        <v>0</v>
      </c>
      <c r="H10" s="256">
        <f>+MAR!J70</f>
        <v>0</v>
      </c>
      <c r="I10" s="256" t="str">
        <f>+MAR!K70</f>
        <v>D</v>
      </c>
      <c r="J10" s="256" t="str">
        <f>+MAR!L70</f>
        <v>T</v>
      </c>
      <c r="K10" s="256">
        <f>+MAR!M70</f>
        <v>0</v>
      </c>
      <c r="L10" s="256">
        <f>+MAR!N70</f>
        <v>0</v>
      </c>
      <c r="M10" s="256" t="str">
        <f>+MAR!O70</f>
        <v>D</v>
      </c>
      <c r="N10" s="256" t="str">
        <f>+MAR!P70</f>
        <v>N</v>
      </c>
      <c r="O10" s="256" t="str">
        <f>+MAR!Q70</f>
        <v>NTS</v>
      </c>
      <c r="P10" s="256">
        <f>+MAR!R70</f>
        <v>0</v>
      </c>
      <c r="Q10" s="256" t="str">
        <f>+MAR!S70</f>
        <v>NT</v>
      </c>
      <c r="R10" s="256" t="str">
        <f>+MAR!T70</f>
        <v>N</v>
      </c>
      <c r="S10" s="256">
        <f>+MAR!U70</f>
        <v>0</v>
      </c>
      <c r="T10" s="256">
        <f>+MAR!V70</f>
        <v>0</v>
      </c>
      <c r="U10" s="256" t="str">
        <f>+MAR!W70</f>
        <v>D</v>
      </c>
      <c r="V10" s="256" t="str">
        <f>+MAR!X70</f>
        <v>D</v>
      </c>
      <c r="W10" s="256">
        <f>+MAR!Y70</f>
        <v>0</v>
      </c>
      <c r="X10" s="256">
        <f>+MAR!Z70</f>
        <v>0</v>
      </c>
      <c r="Y10" s="256" t="str">
        <f>+MAR!AA70</f>
        <v>TR</v>
      </c>
      <c r="Z10" s="256" t="str">
        <f>+MAR!AB70</f>
        <v>TR</v>
      </c>
      <c r="AA10" s="256" t="str">
        <f>+MAR!AC70</f>
        <v>DTS5S</v>
      </c>
      <c r="AB10" s="256">
        <f>+MAR!AD70</f>
        <v>0</v>
      </c>
      <c r="AC10" s="256" t="str">
        <f>+MAR!AE70</f>
        <v>DT</v>
      </c>
      <c r="AD10" s="256" t="str">
        <f>+MAR!AF70</f>
        <v>DT</v>
      </c>
      <c r="AE10" s="256">
        <f>+MAR!AG70</f>
        <v>0</v>
      </c>
      <c r="AF10" s="256">
        <f>+MAR!AH70</f>
        <v>0</v>
      </c>
      <c r="AG10" s="242">
        <f>+MAR!BE70</f>
        <v>7.166666666666667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+ABR!D70</f>
        <v>D</v>
      </c>
      <c r="C12" s="247" t="str">
        <f>+ABR!E70</f>
        <v>N</v>
      </c>
      <c r="D12" s="247" t="str">
        <f>+ABR!F70</f>
        <v>NTS5S</v>
      </c>
      <c r="E12" s="247">
        <f>+ABR!G70</f>
        <v>0</v>
      </c>
      <c r="F12" s="247" t="str">
        <f>+ABR!H70</f>
        <v>D</v>
      </c>
      <c r="G12" s="247" t="str">
        <f>+ABR!I70</f>
        <v>N</v>
      </c>
      <c r="H12" s="247" t="str">
        <f>+ABR!J70</f>
        <v>NTS5S</v>
      </c>
      <c r="I12" s="247">
        <f>+ABR!K70</f>
        <v>0</v>
      </c>
      <c r="J12" s="247" t="str">
        <f>+ABR!L70</f>
        <v>D</v>
      </c>
      <c r="K12" s="247" t="str">
        <f>+ABR!M70</f>
        <v>FE</v>
      </c>
      <c r="L12" s="247" t="str">
        <f>+ABR!N70</f>
        <v>FES</v>
      </c>
      <c r="M12" s="247" t="str">
        <f>+ABR!O70</f>
        <v>FED</v>
      </c>
      <c r="N12" s="247" t="str">
        <f>+ABR!P70</f>
        <v>FE</v>
      </c>
      <c r="O12" s="247" t="str">
        <f>+ABR!Q70</f>
        <v>N</v>
      </c>
      <c r="P12" s="247">
        <f>+ABR!R70</f>
        <v>0</v>
      </c>
      <c r="Q12" s="247">
        <f>+ABR!S70</f>
        <v>0</v>
      </c>
      <c r="R12" s="247" t="str">
        <f>+ABR!T70</f>
        <v>D</v>
      </c>
      <c r="S12" s="247" t="str">
        <f>+ABR!U70</f>
        <v>D</v>
      </c>
      <c r="T12" s="247">
        <f>+ABR!V70</f>
        <v>0</v>
      </c>
      <c r="U12" s="247" t="str">
        <f>+ABR!W70</f>
        <v>DTSDS</v>
      </c>
      <c r="V12" s="247" t="str">
        <f>+ABR!X70</f>
        <v>D</v>
      </c>
      <c r="W12" s="247" t="str">
        <f>+ABR!Y70</f>
        <v>N</v>
      </c>
      <c r="X12" s="247" t="str">
        <f>+ABR!Z70</f>
        <v>NTS5S</v>
      </c>
      <c r="Y12" s="247">
        <f>+ABR!AA70</f>
        <v>0</v>
      </c>
      <c r="Z12" s="247" t="str">
        <f>+ABR!AB70</f>
        <v>DT</v>
      </c>
      <c r="AA12" s="247" t="str">
        <f>+ABR!AC70</f>
        <v>N</v>
      </c>
      <c r="AB12" s="247">
        <f>+ABR!AD70</f>
        <v>0</v>
      </c>
      <c r="AC12" s="247" t="str">
        <f>+ABR!AE70</f>
        <v>DTS5S1</v>
      </c>
      <c r="AD12" s="247" t="str">
        <f>+ABR!AF70</f>
        <v>D</v>
      </c>
      <c r="AE12" s="247" t="str">
        <f>+ABR!AG70</f>
        <v>N</v>
      </c>
      <c r="AF12" s="247">
        <f>+ABR!AH70</f>
        <v>0</v>
      </c>
      <c r="AG12" s="242">
        <f>+ABR!BE70</f>
        <v>7.666666666666667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+MAI!D70</f>
        <v>0</v>
      </c>
      <c r="C14" s="276" t="str">
        <f>+MAI!E70</f>
        <v>DTSDS1</v>
      </c>
      <c r="D14" s="276" t="str">
        <f>+MAI!F70</f>
        <v>D</v>
      </c>
      <c r="E14" s="276" t="str">
        <f>+MAI!G70</f>
        <v>N</v>
      </c>
      <c r="F14" s="276">
        <f>+MAI!H70</f>
        <v>0</v>
      </c>
      <c r="G14" s="276">
        <f>+MAI!I70</f>
        <v>0</v>
      </c>
      <c r="H14" s="276" t="str">
        <f>+MAI!J70</f>
        <v>D</v>
      </c>
      <c r="I14" s="276" t="str">
        <f>+MAI!K70</f>
        <v>N</v>
      </c>
      <c r="J14" s="276">
        <f>+MAI!L70</f>
        <v>0</v>
      </c>
      <c r="K14" s="276">
        <f>+MAI!M70</f>
        <v>0</v>
      </c>
      <c r="L14" s="276" t="str">
        <f>+MAI!N70</f>
        <v>D</v>
      </c>
      <c r="M14" s="276" t="str">
        <f>+MAI!O70</f>
        <v>N</v>
      </c>
      <c r="N14" s="276" t="str">
        <f>+MAI!P70</f>
        <v>NTS5S1</v>
      </c>
      <c r="O14" s="276">
        <f>+MAI!Q70</f>
        <v>0</v>
      </c>
      <c r="P14" s="276" t="str">
        <f>+MAI!R70</f>
        <v>D</v>
      </c>
      <c r="Q14" s="276" t="str">
        <f>+MAI!S70</f>
        <v>D</v>
      </c>
      <c r="R14" s="276">
        <f>+MAI!T70</f>
        <v>0</v>
      </c>
      <c r="S14" s="276" t="str">
        <f>+MAI!U70</f>
        <v>D</v>
      </c>
      <c r="T14" s="276" t="str">
        <f>+MAI!V70</f>
        <v>D</v>
      </c>
      <c r="U14" s="276" t="str">
        <f>+MAI!W70</f>
        <v>N</v>
      </c>
      <c r="V14" s="276">
        <f>+MAI!X70</f>
        <v>0</v>
      </c>
      <c r="W14" s="276">
        <f>+MAI!Y70</f>
        <v>0</v>
      </c>
      <c r="X14" s="276" t="str">
        <f>+MAI!Z70</f>
        <v>N</v>
      </c>
      <c r="Y14" s="276" t="str">
        <f>+MAI!AA70</f>
        <v>N</v>
      </c>
      <c r="Z14" s="276">
        <f>+MAI!AB70</f>
        <v>0</v>
      </c>
      <c r="AA14" s="276" t="str">
        <f>+MAI!AC70</f>
        <v>D</v>
      </c>
      <c r="AB14" s="276" t="str">
        <f>+MAI!AD70</f>
        <v>D</v>
      </c>
      <c r="AC14" s="276" t="str">
        <f>+MAI!AE70</f>
        <v>N</v>
      </c>
      <c r="AD14" s="276">
        <f>+MAI!AF70</f>
        <v>0</v>
      </c>
      <c r="AE14" s="276">
        <f>+MAI!AG70</f>
        <v>0</v>
      </c>
      <c r="AF14" s="276" t="str">
        <f>+MAI!AH70</f>
        <v>FOTS</v>
      </c>
      <c r="AG14" s="242">
        <f>+MAI!BE70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35.833333333333336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-0.1666666666666643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2</v>
      </c>
      <c r="M20" s="1596"/>
      <c r="Q20" s="1597" t="s">
        <v>58</v>
      </c>
      <c r="R20" s="1598"/>
      <c r="S20" s="1598"/>
      <c r="T20" s="1599"/>
      <c r="U20" s="1600">
        <f>+MAI!CB70</f>
        <v>2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7</v>
      </c>
      <c r="E21" s="1596"/>
      <c r="I21" s="1595" t="s">
        <v>58</v>
      </c>
      <c r="J21" s="1595"/>
      <c r="K21" s="1595"/>
      <c r="L21" s="1596">
        <f>COUNTIF($B$4:$AF$15,"=FOTS")</f>
        <v>4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2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11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4.5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8.5" customHeight="1" x14ac:dyDescent="0.25">
      <c r="A28" s="1583">
        <v>2024</v>
      </c>
      <c r="B28" s="1590" t="s">
        <v>263</v>
      </c>
      <c r="C28" s="1591"/>
      <c r="D28" s="1592"/>
      <c r="E28" s="1629" t="s">
        <v>166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28.166666666666668</v>
      </c>
    </row>
    <row r="29" spans="1:56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18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18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184/24-"36:00"</f>
        <v>6.166666666666667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18.95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18.95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18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8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18.9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8.9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8.9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8.9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8.9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4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30:AF41">
    <cfRule type="cellIs" dxfId="195" priority="29" operator="equal">
      <formula>"FOTS"</formula>
    </cfRule>
    <cfRule type="cellIs" dxfId="194" priority="30" operator="equal">
      <formula>"FO"</formula>
    </cfRule>
    <cfRule type="cellIs" dxfId="193" priority="31" operator="equal">
      <formula>"F"</formula>
    </cfRule>
    <cfRule type="cellIs" dxfId="192" priority="32" operator="equal">
      <formula>"NTSDS"</formula>
    </cfRule>
    <cfRule type="cellIs" dxfId="191" priority="33" operator="equal">
      <formula>"DTSDS"</formula>
    </cfRule>
    <cfRule type="cellIs" dxfId="190" priority="34" operator="equal">
      <formula>"NTS5S"</formula>
    </cfRule>
    <cfRule type="cellIs" dxfId="189" priority="35" operator="equal">
      <formula>"DTS5S"</formula>
    </cfRule>
    <cfRule type="cellIs" dxfId="188" priority="36" operator="equal">
      <formula>"NTS"</formula>
    </cfRule>
    <cfRule type="cellIs" dxfId="187" priority="37" operator="equal">
      <formula>"DTS"</formula>
    </cfRule>
    <cfRule type="cellIs" dxfId="186" priority="38" operator="equal">
      <formula>"FEF"</formula>
    </cfRule>
    <cfRule type="cellIs" dxfId="185" priority="39" operator="equal">
      <formula>"FED"</formula>
    </cfRule>
    <cfRule type="cellIs" dxfId="184" priority="40" operator="equal">
      <formula>"FES"</formula>
    </cfRule>
    <cfRule type="cellIs" dxfId="183" priority="41" operator="equal">
      <formula>"FE"</formula>
    </cfRule>
    <cfRule type="cellIs" dxfId="182" priority="42" operator="equal">
      <formula>"DS"</formula>
    </cfRule>
  </conditionalFormatting>
  <conditionalFormatting sqref="B5:AF16">
    <cfRule type="cellIs" dxfId="181" priority="1" operator="equal">
      <formula>"FOTS"</formula>
    </cfRule>
    <cfRule type="cellIs" dxfId="180" priority="2" operator="equal">
      <formula>"FO"</formula>
    </cfRule>
    <cfRule type="cellIs" dxfId="179" priority="3" operator="equal">
      <formula>"F"</formula>
    </cfRule>
    <cfRule type="cellIs" dxfId="178" priority="4" operator="equal">
      <formula>"NTSDS"</formula>
    </cfRule>
    <cfRule type="cellIs" dxfId="177" priority="5" operator="equal">
      <formula>"DTSDS"</formula>
    </cfRule>
    <cfRule type="cellIs" dxfId="176" priority="6" operator="equal">
      <formula>"NTS5S"</formula>
    </cfRule>
    <cfRule type="cellIs" dxfId="175" priority="7" operator="equal">
      <formula>"DTS5S"</formula>
    </cfRule>
    <cfRule type="cellIs" dxfId="174" priority="8" operator="equal">
      <formula>"NTS"</formula>
    </cfRule>
    <cfRule type="cellIs" dxfId="173" priority="9" operator="equal">
      <formula>"DTS"</formula>
    </cfRule>
    <cfRule type="cellIs" dxfId="172" priority="10" operator="equal">
      <formula>"FEF"</formula>
    </cfRule>
    <cfRule type="cellIs" dxfId="171" priority="11" operator="equal">
      <formula>"FED"</formula>
    </cfRule>
    <cfRule type="cellIs" dxfId="170" priority="12" operator="equal">
      <formula>"FES"</formula>
    </cfRule>
    <cfRule type="cellIs" dxfId="169" priority="13" operator="equal">
      <formula>"FE"</formula>
    </cfRule>
    <cfRule type="cellIs" dxfId="168" priority="14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CA0AE-B642-4522-A2E5-E23E3D6494DE}">
  <dimension ref="A1:BD49"/>
  <sheetViews>
    <sheetView showZeros="0" topLeftCell="A17" workbookViewId="0">
      <selection activeCell="A5" sqref="A5:BD25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7" width="8.7109375" hidden="1" customWidth="1"/>
    <col min="38" max="38" width="7.5703125" hidden="1" customWidth="1"/>
    <col min="39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115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 t="str">
        <f>+JAN!D42</f>
        <v>N</v>
      </c>
      <c r="C6" s="256" t="str">
        <f>+JAN!E42</f>
        <v>N</v>
      </c>
      <c r="D6" s="256">
        <f>+JAN!F42</f>
        <v>0</v>
      </c>
      <c r="E6" s="256">
        <f>+JAN!G42</f>
        <v>0</v>
      </c>
      <c r="F6" s="256" t="str">
        <f>+JAN!H42</f>
        <v>NT</v>
      </c>
      <c r="G6" s="256" t="str">
        <f>+JAN!I42</f>
        <v>N</v>
      </c>
      <c r="H6" s="256">
        <f>+JAN!J42</f>
        <v>0</v>
      </c>
      <c r="I6" s="256">
        <f>+JAN!K42</f>
        <v>0</v>
      </c>
      <c r="J6" s="256" t="str">
        <f>+JAN!L42</f>
        <v>D</v>
      </c>
      <c r="K6" s="256" t="str">
        <f>+JAN!M42</f>
        <v>D</v>
      </c>
      <c r="L6" s="256" t="str">
        <f>+JAN!N42</f>
        <v>NTS</v>
      </c>
      <c r="M6" s="256">
        <f>+JAN!O42</f>
        <v>0</v>
      </c>
      <c r="N6" s="256" t="str">
        <f>+JAN!P42</f>
        <v>D</v>
      </c>
      <c r="O6" s="256" t="str">
        <f>+JAN!Q42</f>
        <v>N</v>
      </c>
      <c r="P6" s="256">
        <f>+JAN!R42</f>
        <v>0</v>
      </c>
      <c r="Q6" s="256">
        <f>+JAN!S42</f>
        <v>0</v>
      </c>
      <c r="R6" s="256" t="str">
        <f>+JAN!T42</f>
        <v>T</v>
      </c>
      <c r="S6" s="256" t="str">
        <f>+JAN!U42</f>
        <v>B</v>
      </c>
      <c r="T6" s="256">
        <f>+JAN!V42</f>
        <v>0</v>
      </c>
      <c r="U6" s="256">
        <f>+JAN!W42</f>
        <v>0</v>
      </c>
      <c r="V6" s="256" t="str">
        <f>+JAN!X42</f>
        <v>NT</v>
      </c>
      <c r="W6" s="256" t="str">
        <f>+JAN!Y42</f>
        <v>N</v>
      </c>
      <c r="X6" s="256">
        <f>+JAN!Z42</f>
        <v>0</v>
      </c>
      <c r="Y6" s="256">
        <f>+JAN!AA42</f>
        <v>0</v>
      </c>
      <c r="Z6" s="256" t="str">
        <f>+JAN!AB42</f>
        <v>D</v>
      </c>
      <c r="AA6" s="256" t="str">
        <f>+JAN!AC42</f>
        <v>N</v>
      </c>
      <c r="AB6" s="256" t="str">
        <f>+JAN!AD42</f>
        <v>NT</v>
      </c>
      <c r="AC6" s="256">
        <f>+JAN!AE42</f>
        <v>0</v>
      </c>
      <c r="AD6" s="256" t="str">
        <f>+JAN!AF42</f>
        <v>D</v>
      </c>
      <c r="AE6" s="256" t="str">
        <f>+JAN!AG42</f>
        <v>N</v>
      </c>
      <c r="AF6" s="256">
        <f>+JAN!AH42</f>
        <v>0</v>
      </c>
      <c r="AG6" s="242">
        <f>+JAN!BE42</f>
        <v>7.833333333333333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+FEV!D71</f>
        <v>N</v>
      </c>
      <c r="C8" s="256">
        <f>+FEV!E71</f>
        <v>0</v>
      </c>
      <c r="D8" s="256">
        <f>+FEV!F71</f>
        <v>0</v>
      </c>
      <c r="E8" s="256" t="str">
        <f>+FEV!G71</f>
        <v>N</v>
      </c>
      <c r="F8" s="256" t="str">
        <f>+FEV!H71</f>
        <v>N</v>
      </c>
      <c r="G8" s="256">
        <f>+FEV!I71</f>
        <v>0</v>
      </c>
      <c r="H8" s="256">
        <f>+FEV!J71</f>
        <v>0</v>
      </c>
      <c r="I8" s="256" t="str">
        <f>+FEV!K71</f>
        <v>D</v>
      </c>
      <c r="J8" s="256" t="str">
        <f>+FEV!L71</f>
        <v>N</v>
      </c>
      <c r="K8" s="256">
        <f>+FEV!M71</f>
        <v>0</v>
      </c>
      <c r="L8" s="256">
        <f>+FEV!N71</f>
        <v>0</v>
      </c>
      <c r="M8" s="256" t="str">
        <f>+FEV!O71</f>
        <v>D</v>
      </c>
      <c r="N8" s="256" t="str">
        <f>+FEV!P71</f>
        <v>N</v>
      </c>
      <c r="O8" s="256">
        <f>+FEV!Q71</f>
        <v>0</v>
      </c>
      <c r="P8" s="256">
        <f>+FEV!R71</f>
        <v>0</v>
      </c>
      <c r="Q8" s="256" t="str">
        <f>+FEV!S71</f>
        <v>D</v>
      </c>
      <c r="R8" s="256" t="str">
        <f>+FEV!T71</f>
        <v>N</v>
      </c>
      <c r="S8" s="256">
        <f>+FEV!U71</f>
        <v>0</v>
      </c>
      <c r="T8" s="256">
        <f>+FEV!V71</f>
        <v>0</v>
      </c>
      <c r="U8" s="256" t="str">
        <f>+FEV!W71</f>
        <v>DISP</v>
      </c>
      <c r="V8" s="256" t="str">
        <f>+FEV!X71</f>
        <v>NT</v>
      </c>
      <c r="W8" s="256">
        <f>+FEV!Y71</f>
        <v>0</v>
      </c>
      <c r="X8" s="256">
        <f>+FEV!Z71</f>
        <v>0</v>
      </c>
      <c r="Y8" s="256" t="str">
        <f>+FEV!AA71</f>
        <v>D</v>
      </c>
      <c r="Z8" s="256" t="str">
        <f>+FEV!AB71</f>
        <v>N</v>
      </c>
      <c r="AA8" s="256" t="str">
        <f>+FEV!AC71</f>
        <v>NTS5S</v>
      </c>
      <c r="AB8" s="256">
        <f>+FEV!AD71</f>
        <v>0</v>
      </c>
      <c r="AC8" s="256" t="str">
        <f>+FEV!AE71</f>
        <v>N</v>
      </c>
      <c r="AD8" s="256">
        <f>+FEV!AF71</f>
        <v>0</v>
      </c>
      <c r="AE8" s="256">
        <f>+FEV!AG71</f>
        <v>0</v>
      </c>
      <c r="AF8" s="256">
        <f>+FEV!AH71</f>
        <v>0</v>
      </c>
      <c r="AG8" s="242">
        <f>+FEV!BE71</f>
        <v>6.5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+MAR!D71</f>
        <v>N</v>
      </c>
      <c r="C10" s="256">
        <f>+MAR!E71</f>
        <v>0</v>
      </c>
      <c r="D10" s="256">
        <f>+MAR!F71</f>
        <v>0</v>
      </c>
      <c r="E10" s="256" t="str">
        <f>+MAR!G71</f>
        <v>D</v>
      </c>
      <c r="F10" s="256" t="str">
        <f>+MAR!H71</f>
        <v>N</v>
      </c>
      <c r="G10" s="256">
        <f>+MAR!I71</f>
        <v>0</v>
      </c>
      <c r="H10" s="256">
        <f>+MAR!J71</f>
        <v>0</v>
      </c>
      <c r="I10" s="256" t="str">
        <f>+MAR!K71</f>
        <v>D</v>
      </c>
      <c r="J10" s="256" t="str">
        <f>+MAR!L71</f>
        <v>N</v>
      </c>
      <c r="K10" s="256">
        <f>+MAR!M71</f>
        <v>0</v>
      </c>
      <c r="L10" s="256">
        <f>+MAR!N71</f>
        <v>0</v>
      </c>
      <c r="M10" s="256" t="str">
        <f>+MAR!O71</f>
        <v>D</v>
      </c>
      <c r="N10" s="256" t="str">
        <f>+MAR!P71</f>
        <v>N</v>
      </c>
      <c r="O10" s="256">
        <f>+MAR!Q71</f>
        <v>0</v>
      </c>
      <c r="P10" s="256">
        <f>+MAR!R71</f>
        <v>0</v>
      </c>
      <c r="Q10" s="256" t="str">
        <f>+MAR!S71</f>
        <v>D</v>
      </c>
      <c r="R10" s="256" t="str">
        <f>+MAR!T71</f>
        <v>DT</v>
      </c>
      <c r="S10" s="256">
        <f>+MAR!U71</f>
        <v>0</v>
      </c>
      <c r="T10" s="256">
        <f>+MAR!V71</f>
        <v>0</v>
      </c>
      <c r="U10" s="256" t="str">
        <f>+MAR!W71</f>
        <v>DISP</v>
      </c>
      <c r="V10" s="256" t="str">
        <f>+MAR!X71</f>
        <v>D</v>
      </c>
      <c r="W10" s="256">
        <f>+MAR!Y71</f>
        <v>0</v>
      </c>
      <c r="X10" s="256">
        <f>+MAR!Z71</f>
        <v>0</v>
      </c>
      <c r="Y10" s="256" t="str">
        <f>+MAR!AA71</f>
        <v>TR</v>
      </c>
      <c r="Z10" s="256" t="str">
        <f>+MAR!AB71</f>
        <v>TR</v>
      </c>
      <c r="AA10" s="256" t="str">
        <f>+MAR!AC71</f>
        <v>DTS5S</v>
      </c>
      <c r="AB10" s="256">
        <f>+MAR!AD71</f>
        <v>0</v>
      </c>
      <c r="AC10" s="256" t="str">
        <f>+MAR!AE71</f>
        <v>N</v>
      </c>
      <c r="AD10" s="256" t="str">
        <f>+MAR!AF71</f>
        <v>N</v>
      </c>
      <c r="AE10" s="256">
        <f>+MAR!AG71</f>
        <v>0</v>
      </c>
      <c r="AF10" s="256">
        <f>+MAR!AH71</f>
        <v>0</v>
      </c>
      <c r="AG10" s="242">
        <f>+MAR!BE71</f>
        <v>6.666666666666667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+ABR!D71</f>
        <v>D</v>
      </c>
      <c r="C12" s="247" t="str">
        <f>+ABR!E71</f>
        <v>DT</v>
      </c>
      <c r="D12" s="247">
        <f>+ABR!F71</f>
        <v>0</v>
      </c>
      <c r="E12" s="247" t="str">
        <f>+ABR!G71</f>
        <v>DT</v>
      </c>
      <c r="F12" s="247" t="str">
        <f>+ABR!H71</f>
        <v>D</v>
      </c>
      <c r="G12" s="247" t="str">
        <f>+ABR!I71</f>
        <v>T</v>
      </c>
      <c r="H12" s="247">
        <f>+ABR!J71</f>
        <v>0</v>
      </c>
      <c r="I12" s="247">
        <f>+ABR!K71</f>
        <v>0</v>
      </c>
      <c r="J12" s="247" t="str">
        <f>+ABR!L71</f>
        <v>FE</v>
      </c>
      <c r="K12" s="247" t="str">
        <f>+ABR!M71</f>
        <v>FE</v>
      </c>
      <c r="L12" s="247" t="str">
        <f>+ABR!N71</f>
        <v>FES</v>
      </c>
      <c r="M12" s="247" t="str">
        <f>+ABR!O71</f>
        <v>FED</v>
      </c>
      <c r="N12" s="247" t="str">
        <f>+ABR!P71</f>
        <v>FOTS</v>
      </c>
      <c r="O12" s="247" t="str">
        <f>+ABR!Q71</f>
        <v>FOTS</v>
      </c>
      <c r="P12" s="247">
        <f>+ABR!R71</f>
        <v>0</v>
      </c>
      <c r="Q12" s="247" t="str">
        <f>+ABR!S71</f>
        <v>NT</v>
      </c>
      <c r="R12" s="247" t="str">
        <f>+ABR!T71</f>
        <v>NT</v>
      </c>
      <c r="S12" s="247" t="str">
        <f>+ABR!U71</f>
        <v>T</v>
      </c>
      <c r="T12" s="247" t="str">
        <f>+ABR!V71</f>
        <v>DTS</v>
      </c>
      <c r="U12" s="247">
        <f>+ABR!W71</f>
        <v>0</v>
      </c>
      <c r="V12" s="247" t="str">
        <f>+ABR!X71</f>
        <v>D</v>
      </c>
      <c r="W12" s="247" t="str">
        <f>+ABR!Y71</f>
        <v>N</v>
      </c>
      <c r="X12" s="247">
        <f>+ABR!Z71</f>
        <v>0</v>
      </c>
      <c r="Y12" s="247" t="str">
        <f>+ABR!AA71</f>
        <v>DTSDS</v>
      </c>
      <c r="Z12" s="247" t="str">
        <f>+ABR!AB71</f>
        <v>DT</v>
      </c>
      <c r="AA12" s="247" t="str">
        <f>+ABR!AC71</f>
        <v>N</v>
      </c>
      <c r="AB12" s="247">
        <f>+ABR!AD71</f>
        <v>0</v>
      </c>
      <c r="AC12" s="247" t="str">
        <f>+ABR!AE71</f>
        <v>DTS5S</v>
      </c>
      <c r="AD12" s="247" t="str">
        <f>+ABR!AF71</f>
        <v>D</v>
      </c>
      <c r="AE12" s="247" t="str">
        <f>+ABR!AG71</f>
        <v>N</v>
      </c>
      <c r="AF12" s="247">
        <f>+ABR!AH71</f>
        <v>0</v>
      </c>
      <c r="AG12" s="242">
        <f>+ABR!BE71</f>
        <v>6.666666666666667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+MAI!D71</f>
        <v>0</v>
      </c>
      <c r="C14" s="276">
        <f>+MAI!E71</f>
        <v>0</v>
      </c>
      <c r="D14" s="276" t="str">
        <f>+MAI!F71</f>
        <v>NT</v>
      </c>
      <c r="E14" s="276" t="str">
        <f>+MAI!G71</f>
        <v>N</v>
      </c>
      <c r="F14" s="276">
        <f>+MAI!H71</f>
        <v>0</v>
      </c>
      <c r="G14" s="276">
        <f>+MAI!I71</f>
        <v>0</v>
      </c>
      <c r="H14" s="276" t="str">
        <f>+MAI!J71</f>
        <v>D</v>
      </c>
      <c r="I14" s="276" t="str">
        <f>+MAI!K71</f>
        <v>DT</v>
      </c>
      <c r="J14" s="276">
        <f>+MAI!L71</f>
        <v>0</v>
      </c>
      <c r="K14" s="276">
        <f>+MAI!M71</f>
        <v>0</v>
      </c>
      <c r="L14" s="276" t="str">
        <f>+MAI!N71</f>
        <v>FOTS</v>
      </c>
      <c r="M14" s="276" t="str">
        <f>+MAI!O71</f>
        <v>N</v>
      </c>
      <c r="N14" s="276">
        <f>+MAI!P71</f>
        <v>0</v>
      </c>
      <c r="O14" s="276">
        <f>+MAI!Q71</f>
        <v>0</v>
      </c>
      <c r="P14" s="276" t="str">
        <f>+MAI!R71</f>
        <v>D</v>
      </c>
      <c r="Q14" s="276" t="str">
        <f>+MAI!S71</f>
        <v>D</v>
      </c>
      <c r="R14" s="276">
        <f>+MAI!T71</f>
        <v>0</v>
      </c>
      <c r="S14" s="276">
        <f>+MAI!U71</f>
        <v>0</v>
      </c>
      <c r="T14" s="276" t="str">
        <f>+MAI!V71</f>
        <v>D</v>
      </c>
      <c r="U14" s="276" t="str">
        <f>+MAI!W71</f>
        <v>N</v>
      </c>
      <c r="V14" s="276">
        <f>+MAI!X71</f>
        <v>0</v>
      </c>
      <c r="W14" s="276" t="str">
        <f>+MAI!Y71</f>
        <v>D</v>
      </c>
      <c r="X14" s="276" t="str">
        <f>+MAI!Z71</f>
        <v>N</v>
      </c>
      <c r="Y14" s="276" t="str">
        <f>+MAI!AA71</f>
        <v>T</v>
      </c>
      <c r="Z14" s="276" t="str">
        <f>+MAI!AB71</f>
        <v>DT</v>
      </c>
      <c r="AA14" s="276">
        <f>+MAI!AC71</f>
        <v>0</v>
      </c>
      <c r="AB14" s="276" t="str">
        <f>+MAI!AD71</f>
        <v>D</v>
      </c>
      <c r="AC14" s="276" t="str">
        <f>+MAI!AE71</f>
        <v>N</v>
      </c>
      <c r="AD14" s="276" t="str">
        <f>+MAI!AF71</f>
        <v>N</v>
      </c>
      <c r="AE14" s="276">
        <f>+MAI!AG71</f>
        <v>0</v>
      </c>
      <c r="AF14" s="276" t="str">
        <f>+MAI!AH71</f>
        <v>D</v>
      </c>
      <c r="AG14" s="242">
        <f>+MAI!BE71</f>
        <v>8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35.666666666666671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-0.3333333333333286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2</v>
      </c>
      <c r="E20" s="1596"/>
      <c r="I20" s="1595" t="s">
        <v>268</v>
      </c>
      <c r="J20" s="1595"/>
      <c r="K20" s="1595"/>
      <c r="L20" s="1596">
        <f>COUNTIF($B$4:$AF$15,"=FE")</f>
        <v>2</v>
      </c>
      <c r="M20" s="1596"/>
      <c r="Q20" s="1597" t="s">
        <v>58</v>
      </c>
      <c r="R20" s="1598"/>
      <c r="S20" s="1598"/>
      <c r="T20" s="1599"/>
      <c r="U20" s="1600">
        <f>+MAI!CB71</f>
        <v>2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3</v>
      </c>
      <c r="E21" s="1596"/>
      <c r="I21" s="1595" t="s">
        <v>58</v>
      </c>
      <c r="J21" s="1595"/>
      <c r="K21" s="1595"/>
      <c r="L21" s="1596">
        <f>COUNTIF($B$4:$AF$15,"=FOTS")</f>
        <v>3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</v>
      </c>
      <c r="V22" s="1621"/>
      <c r="W22" s="1624" t="s">
        <v>273</v>
      </c>
      <c r="X22" s="1625"/>
      <c r="Y22" s="1626">
        <f>IF(U22&gt;0,(IF(U22&lt;(12/24),1/24,(INT(U22/(12/24)))/24)),0)</f>
        <v>0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6</v>
      </c>
      <c r="E23" s="1607"/>
      <c r="I23" s="1595" t="s">
        <v>275</v>
      </c>
      <c r="J23" s="1595"/>
      <c r="K23" s="1595"/>
      <c r="L23" s="1596">
        <f>COUNTIF($B$4:$AF$15,"=B")</f>
        <v>1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2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42.95" customHeight="1" x14ac:dyDescent="0.25">
      <c r="A26" s="238"/>
      <c r="B26" s="30"/>
      <c r="C26" s="239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1628"/>
      <c r="AB26" s="1628"/>
      <c r="AC26" s="1628"/>
      <c r="AD26" s="1628"/>
      <c r="AE26" s="1628"/>
      <c r="AF26" s="1628"/>
      <c r="AG26" s="240"/>
    </row>
    <row r="27" spans="1:56" ht="23.45" customHeight="1" x14ac:dyDescent="0.25">
      <c r="A27" s="1583">
        <v>2024</v>
      </c>
      <c r="B27" s="1590" t="s">
        <v>263</v>
      </c>
      <c r="C27" s="1591"/>
      <c r="D27" s="1592"/>
      <c r="E27" s="1629" t="s">
        <v>115</v>
      </c>
      <c r="F27" s="1630"/>
      <c r="G27" s="1630"/>
      <c r="H27" s="1630"/>
      <c r="I27" s="1630"/>
      <c r="J27" s="1630"/>
      <c r="K27" s="1631"/>
      <c r="L27" s="1590" t="s">
        <v>264</v>
      </c>
      <c r="M27" s="1591"/>
      <c r="N27" s="1592"/>
      <c r="O27" s="1587"/>
      <c r="P27" s="1588"/>
      <c r="Q27" s="1588"/>
      <c r="R27" s="1588"/>
      <c r="S27" s="1588"/>
      <c r="T27" s="1588"/>
      <c r="U27" s="1588"/>
      <c r="V27" s="1589"/>
      <c r="W27" s="1590" t="s">
        <v>265</v>
      </c>
      <c r="X27" s="1591"/>
      <c r="Y27" s="1592"/>
      <c r="Z27" s="1587"/>
      <c r="AA27" s="1588"/>
      <c r="AB27" s="1588"/>
      <c r="AC27" s="1588"/>
      <c r="AD27" s="1588"/>
      <c r="AE27" s="1588"/>
      <c r="AF27" s="1589"/>
      <c r="AG27" s="252">
        <f>+AG29+AG31+AG33+AG35+AG37+AG39</f>
        <v>29.666666666666668</v>
      </c>
    </row>
    <row r="28" spans="1:56" ht="23.45" customHeight="1" x14ac:dyDescent="0.25">
      <c r="A28" s="1584"/>
      <c r="B28" s="254">
        <v>1</v>
      </c>
      <c r="C28" s="254">
        <v>2</v>
      </c>
      <c r="D28" s="254">
        <v>3</v>
      </c>
      <c r="E28" s="254">
        <v>4</v>
      </c>
      <c r="F28" s="254">
        <v>5</v>
      </c>
      <c r="G28" s="254">
        <v>6</v>
      </c>
      <c r="H28" s="254">
        <v>7</v>
      </c>
      <c r="I28" s="254">
        <v>8</v>
      </c>
      <c r="J28" s="254">
        <v>9</v>
      </c>
      <c r="K28" s="254">
        <v>10</v>
      </c>
      <c r="L28" s="254">
        <v>11</v>
      </c>
      <c r="M28" s="254">
        <v>12</v>
      </c>
      <c r="N28" s="254">
        <v>13</v>
      </c>
      <c r="O28" s="254">
        <v>14</v>
      </c>
      <c r="P28" s="254">
        <v>15</v>
      </c>
      <c r="Q28" s="254">
        <v>16</v>
      </c>
      <c r="R28" s="254">
        <v>17</v>
      </c>
      <c r="S28" s="254">
        <v>18</v>
      </c>
      <c r="T28" s="254">
        <v>19</v>
      </c>
      <c r="U28" s="254">
        <v>20</v>
      </c>
      <c r="V28" s="254">
        <v>21</v>
      </c>
      <c r="W28" s="260">
        <v>22</v>
      </c>
      <c r="X28" s="260">
        <v>23</v>
      </c>
      <c r="Y28" s="260">
        <v>24</v>
      </c>
      <c r="Z28" s="260">
        <v>25</v>
      </c>
      <c r="AA28" s="260">
        <v>26</v>
      </c>
      <c r="AB28" s="260">
        <v>27</v>
      </c>
      <c r="AC28" s="260">
        <v>28</v>
      </c>
      <c r="AD28" s="260">
        <v>29</v>
      </c>
      <c r="AE28" s="260">
        <v>30</v>
      </c>
      <c r="AF28" s="254">
        <v>31</v>
      </c>
      <c r="AG28" s="255" t="s">
        <v>8</v>
      </c>
    </row>
    <row r="29" spans="1:56" ht="18.95" customHeight="1" x14ac:dyDescent="0.25">
      <c r="A29" s="1583" t="s">
        <v>306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400">
        <f>184/24</f>
        <v>7.666666666666667</v>
      </c>
    </row>
    <row r="30" spans="1:56" ht="18.95" customHeight="1" x14ac:dyDescent="0.25">
      <c r="A30" s="1584"/>
      <c r="B30" s="256" t="e">
        <f>+#REF!</f>
        <v>#REF!</v>
      </c>
      <c r="C30" s="256" t="e">
        <f>+#REF!</f>
        <v>#REF!</v>
      </c>
      <c r="D30" s="256" t="e">
        <f>+#REF!</f>
        <v>#REF!</v>
      </c>
      <c r="E30" s="256" t="e">
        <f>+#REF!</f>
        <v>#REF!</v>
      </c>
      <c r="F30" s="256" t="e">
        <f>+#REF!</f>
        <v>#REF!</v>
      </c>
      <c r="G30" s="256" t="e">
        <f>+#REF!</f>
        <v>#REF!</v>
      </c>
      <c r="H30" s="256" t="e">
        <f>+#REF!</f>
        <v>#REF!</v>
      </c>
      <c r="I30" s="256" t="e">
        <f>+#REF!</f>
        <v>#REF!</v>
      </c>
      <c r="J30" s="256" t="e">
        <f>+#REF!</f>
        <v>#REF!</v>
      </c>
      <c r="K30" s="256" t="e">
        <f>+#REF!</f>
        <v>#REF!</v>
      </c>
      <c r="L30" s="256" t="e">
        <f>+#REF!</f>
        <v>#REF!</v>
      </c>
      <c r="M30" s="256" t="e">
        <f>+#REF!</f>
        <v>#REF!</v>
      </c>
      <c r="N30" s="256" t="e">
        <f>+#REF!</f>
        <v>#REF!</v>
      </c>
      <c r="O30" s="256" t="e">
        <f>+#REF!</f>
        <v>#REF!</v>
      </c>
      <c r="P30" s="256" t="e">
        <f>+#REF!</f>
        <v>#REF!</v>
      </c>
      <c r="Q30" s="256" t="e">
        <f>+#REF!</f>
        <v>#REF!</v>
      </c>
      <c r="R30" s="256" t="e">
        <f>+#REF!</f>
        <v>#REF!</v>
      </c>
      <c r="S30" s="256" t="e">
        <f>+#REF!</f>
        <v>#REF!</v>
      </c>
      <c r="T30" s="256" t="e">
        <f>+#REF!</f>
        <v>#REF!</v>
      </c>
      <c r="U30" s="256" t="e">
        <f>+#REF!</f>
        <v>#REF!</v>
      </c>
      <c r="V30" s="256" t="e">
        <f>+#REF!</f>
        <v>#REF!</v>
      </c>
      <c r="W30" s="256" t="e">
        <f>+#REF!</f>
        <v>#REF!</v>
      </c>
      <c r="X30" s="256" t="e">
        <f>+#REF!</f>
        <v>#REF!</v>
      </c>
      <c r="Y30" s="256" t="e">
        <f>+#REF!</f>
        <v>#REF!</v>
      </c>
      <c r="Z30" s="256" t="e">
        <f>+#REF!</f>
        <v>#REF!</v>
      </c>
      <c r="AA30" s="256" t="e">
        <f>+#REF!</f>
        <v>#REF!</v>
      </c>
      <c r="AB30" s="256" t="e">
        <f>+#REF!</f>
        <v>#REF!</v>
      </c>
      <c r="AC30" s="256" t="e">
        <f>+#REF!</f>
        <v>#REF!</v>
      </c>
      <c r="AD30" s="256" t="e">
        <f>+#REF!</f>
        <v>#REF!</v>
      </c>
      <c r="AE30" s="256" t="e">
        <f>+#REF!</f>
        <v>#REF!</v>
      </c>
      <c r="AF30" s="256" t="e">
        <f>+#REF!</f>
        <v>#REF!</v>
      </c>
      <c r="AG30" s="242" t="e">
        <f>#REF!</f>
        <v>#REF!</v>
      </c>
    </row>
    <row r="31" spans="1:56" ht="18.95" customHeight="1" x14ac:dyDescent="0.25">
      <c r="A31" s="1583" t="s">
        <v>307</v>
      </c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  <c r="AF31" s="247"/>
      <c r="AG31" s="241">
        <f>176/24</f>
        <v>7.333333333333333</v>
      </c>
    </row>
    <row r="32" spans="1:56" ht="18.95" customHeight="1" x14ac:dyDescent="0.25">
      <c r="A32" s="1584"/>
      <c r="B32" s="247" t="e">
        <f>+#REF!</f>
        <v>#REF!</v>
      </c>
      <c r="C32" s="247" t="e">
        <f>+#REF!</f>
        <v>#REF!</v>
      </c>
      <c r="D32" s="247" t="e">
        <f>+#REF!</f>
        <v>#REF!</v>
      </c>
      <c r="E32" s="247" t="e">
        <f>+#REF!</f>
        <v>#REF!</v>
      </c>
      <c r="F32" s="247" t="e">
        <f>+#REF!</f>
        <v>#REF!</v>
      </c>
      <c r="G32" s="247" t="e">
        <f>+#REF!</f>
        <v>#REF!</v>
      </c>
      <c r="H32" s="247" t="e">
        <f>+#REF!</f>
        <v>#REF!</v>
      </c>
      <c r="I32" s="247" t="e">
        <f>+#REF!</f>
        <v>#REF!</v>
      </c>
      <c r="J32" s="247" t="e">
        <f>+#REF!</f>
        <v>#REF!</v>
      </c>
      <c r="K32" s="247" t="e">
        <f>+#REF!</f>
        <v>#REF!</v>
      </c>
      <c r="L32" s="247" t="e">
        <f>+#REF!</f>
        <v>#REF!</v>
      </c>
      <c r="M32" s="247" t="e">
        <f>+#REF!</f>
        <v>#REF!</v>
      </c>
      <c r="N32" s="247" t="e">
        <f>+#REF!</f>
        <v>#REF!</v>
      </c>
      <c r="O32" s="247" t="e">
        <f>+#REF!</f>
        <v>#REF!</v>
      </c>
      <c r="P32" s="247" t="e">
        <f>+#REF!</f>
        <v>#REF!</v>
      </c>
      <c r="Q32" s="247" t="e">
        <f>+#REF!</f>
        <v>#REF!</v>
      </c>
      <c r="R32" s="247" t="e">
        <f>+#REF!</f>
        <v>#REF!</v>
      </c>
      <c r="S32" s="247" t="e">
        <f>+#REF!</f>
        <v>#REF!</v>
      </c>
      <c r="T32" s="247" t="e">
        <f>+#REF!</f>
        <v>#REF!</v>
      </c>
      <c r="U32" s="247" t="e">
        <f>+#REF!</f>
        <v>#REF!</v>
      </c>
      <c r="V32" s="247" t="e">
        <f>+#REF!</f>
        <v>#REF!</v>
      </c>
      <c r="W32" s="247" t="e">
        <f>+#REF!</f>
        <v>#REF!</v>
      </c>
      <c r="X32" s="247" t="e">
        <f>+#REF!</f>
        <v>#REF!</v>
      </c>
      <c r="Y32" s="247" t="e">
        <f>+#REF!</f>
        <v>#REF!</v>
      </c>
      <c r="Z32" s="247" t="e">
        <f>+#REF!</f>
        <v>#REF!</v>
      </c>
      <c r="AA32" s="247" t="e">
        <f>+#REF!</f>
        <v>#REF!</v>
      </c>
      <c r="AB32" s="247" t="e">
        <f>+#REF!</f>
        <v>#REF!</v>
      </c>
      <c r="AC32" s="247" t="e">
        <f>+#REF!</f>
        <v>#REF!</v>
      </c>
      <c r="AD32" s="247" t="e">
        <f>+#REF!</f>
        <v>#REF!</v>
      </c>
      <c r="AE32" s="247" t="e">
        <f>+#REF!</f>
        <v>#REF!</v>
      </c>
      <c r="AF32" s="247" t="e">
        <f>+#REF!</f>
        <v>#REF!</v>
      </c>
      <c r="AG32" s="242" t="e">
        <f>#REF!</f>
        <v>#REF!</v>
      </c>
    </row>
    <row r="33" spans="1:33" ht="18.95" customHeight="1" x14ac:dyDescent="0.25">
      <c r="A33" s="1583" t="s">
        <v>308</v>
      </c>
      <c r="B33" s="247"/>
      <c r="C33" s="247"/>
      <c r="D33" s="247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  <c r="AF33" s="247"/>
      <c r="AG33" s="241">
        <f>168/24</f>
        <v>7</v>
      </c>
    </row>
    <row r="34" spans="1:33" ht="18.95" customHeight="1" x14ac:dyDescent="0.25">
      <c r="A34" s="1584"/>
      <c r="B34" s="247" t="e">
        <f>+#REF!</f>
        <v>#REF!</v>
      </c>
      <c r="C34" s="247" t="e">
        <f>+#REF!</f>
        <v>#REF!</v>
      </c>
      <c r="D34" s="247" t="e">
        <f>+#REF!</f>
        <v>#REF!</v>
      </c>
      <c r="E34" s="247" t="e">
        <f>+#REF!</f>
        <v>#REF!</v>
      </c>
      <c r="F34" s="247" t="e">
        <f>+#REF!</f>
        <v>#REF!</v>
      </c>
      <c r="G34" s="247" t="e">
        <f>+#REF!</f>
        <v>#REF!</v>
      </c>
      <c r="H34" s="247" t="e">
        <f>+#REF!</f>
        <v>#REF!</v>
      </c>
      <c r="I34" s="247" t="e">
        <f>+#REF!</f>
        <v>#REF!</v>
      </c>
      <c r="J34" s="247" t="e">
        <f>+#REF!</f>
        <v>#REF!</v>
      </c>
      <c r="K34" s="247" t="e">
        <f>+#REF!</f>
        <v>#REF!</v>
      </c>
      <c r="L34" s="247" t="e">
        <f>+#REF!</f>
        <v>#REF!</v>
      </c>
      <c r="M34" s="247" t="e">
        <f>+#REF!</f>
        <v>#REF!</v>
      </c>
      <c r="N34" s="247" t="e">
        <f>+#REF!</f>
        <v>#REF!</v>
      </c>
      <c r="O34" s="247" t="e">
        <f>+#REF!</f>
        <v>#REF!</v>
      </c>
      <c r="P34" s="247" t="e">
        <f>+#REF!</f>
        <v>#REF!</v>
      </c>
      <c r="Q34" s="247" t="e">
        <f>+#REF!</f>
        <v>#REF!</v>
      </c>
      <c r="R34" s="247" t="e">
        <f>+#REF!</f>
        <v>#REF!</v>
      </c>
      <c r="S34" s="247" t="e">
        <f>+#REF!</f>
        <v>#REF!</v>
      </c>
      <c r="T34" s="247" t="e">
        <f>+#REF!</f>
        <v>#REF!</v>
      </c>
      <c r="U34" s="247" t="e">
        <f>+#REF!</f>
        <v>#REF!</v>
      </c>
      <c r="V34" s="247" t="e">
        <f>+#REF!</f>
        <v>#REF!</v>
      </c>
      <c r="W34" s="247" t="e">
        <f>+#REF!</f>
        <v>#REF!</v>
      </c>
      <c r="X34" s="247" t="e">
        <f>+#REF!</f>
        <v>#REF!</v>
      </c>
      <c r="Y34" s="247" t="e">
        <f>+#REF!</f>
        <v>#REF!</v>
      </c>
      <c r="Z34" s="247" t="e">
        <f>+#REF!</f>
        <v>#REF!</v>
      </c>
      <c r="AA34" s="247" t="e">
        <f>+#REF!</f>
        <v>#REF!</v>
      </c>
      <c r="AB34" s="247" t="e">
        <f>+#REF!</f>
        <v>#REF!</v>
      </c>
      <c r="AC34" s="247" t="e">
        <f>+#REF!</f>
        <v>#REF!</v>
      </c>
      <c r="AD34" s="247" t="e">
        <f>+#REF!</f>
        <v>#REF!</v>
      </c>
      <c r="AE34" s="247" t="e">
        <f>+#REF!</f>
        <v>#REF!</v>
      </c>
      <c r="AF34" s="247" t="e">
        <f>+#REF!</f>
        <v>#REF!</v>
      </c>
      <c r="AG34" s="242" t="e">
        <f>#REF!</f>
        <v>#REF!</v>
      </c>
    </row>
    <row r="35" spans="1:33" ht="18.95" customHeight="1" x14ac:dyDescent="0.25">
      <c r="A35" s="1583" t="s">
        <v>309</v>
      </c>
      <c r="B35" s="247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  <c r="AF35" s="247"/>
      <c r="AG35" s="241">
        <f>184/24</f>
        <v>7.666666666666667</v>
      </c>
    </row>
    <row r="36" spans="1:33" ht="18.95" customHeight="1" x14ac:dyDescent="0.25">
      <c r="A36" s="1584"/>
      <c r="B36" s="247" t="e">
        <f>+#REF!</f>
        <v>#REF!</v>
      </c>
      <c r="C36" s="247" t="e">
        <f>+#REF!</f>
        <v>#REF!</v>
      </c>
      <c r="D36" s="247" t="e">
        <f>+#REF!</f>
        <v>#REF!</v>
      </c>
      <c r="E36" s="247" t="e">
        <f>+#REF!</f>
        <v>#REF!</v>
      </c>
      <c r="F36" s="247" t="e">
        <f>+#REF!</f>
        <v>#REF!</v>
      </c>
      <c r="G36" s="247" t="e">
        <f>+#REF!</f>
        <v>#REF!</v>
      </c>
      <c r="H36" s="247" t="e">
        <f>+#REF!</f>
        <v>#REF!</v>
      </c>
      <c r="I36" s="247" t="e">
        <f>+#REF!</f>
        <v>#REF!</v>
      </c>
      <c r="J36" s="247" t="e">
        <f>+#REF!</f>
        <v>#REF!</v>
      </c>
      <c r="K36" s="247" t="e">
        <f>+#REF!</f>
        <v>#REF!</v>
      </c>
      <c r="L36" s="247" t="e">
        <f>+#REF!</f>
        <v>#REF!</v>
      </c>
      <c r="M36" s="247" t="e">
        <f>+#REF!</f>
        <v>#REF!</v>
      </c>
      <c r="N36" s="247" t="e">
        <f>+#REF!</f>
        <v>#REF!</v>
      </c>
      <c r="O36" s="247" t="e">
        <f>+#REF!</f>
        <v>#REF!</v>
      </c>
      <c r="P36" s="247" t="e">
        <f>+#REF!</f>
        <v>#REF!</v>
      </c>
      <c r="Q36" s="247" t="e">
        <f>+#REF!</f>
        <v>#REF!</v>
      </c>
      <c r="R36" s="247" t="e">
        <f>+#REF!</f>
        <v>#REF!</v>
      </c>
      <c r="S36" s="247" t="e">
        <f>+#REF!</f>
        <v>#REF!</v>
      </c>
      <c r="T36" s="247" t="e">
        <f>+#REF!</f>
        <v>#REF!</v>
      </c>
      <c r="U36" s="247" t="e">
        <f>+#REF!</f>
        <v>#REF!</v>
      </c>
      <c r="V36" s="247" t="e">
        <f>+#REF!</f>
        <v>#REF!</v>
      </c>
      <c r="W36" s="247" t="e">
        <f>+#REF!</f>
        <v>#REF!</v>
      </c>
      <c r="X36" s="247" t="e">
        <f>+#REF!</f>
        <v>#REF!</v>
      </c>
      <c r="Y36" s="247" t="e">
        <f>+#REF!</f>
        <v>#REF!</v>
      </c>
      <c r="Z36" s="247" t="e">
        <f>+#REF!</f>
        <v>#REF!</v>
      </c>
      <c r="AA36" s="247" t="e">
        <f>+#REF!</f>
        <v>#REF!</v>
      </c>
      <c r="AB36" s="247" t="e">
        <f>+#REF!</f>
        <v>#REF!</v>
      </c>
      <c r="AC36" s="247" t="e">
        <f>+#REF!</f>
        <v>#REF!</v>
      </c>
      <c r="AD36" s="247" t="e">
        <f>+#REF!</f>
        <v>#REF!</v>
      </c>
      <c r="AE36" s="247" t="e">
        <f>+#REF!</f>
        <v>#REF!</v>
      </c>
      <c r="AF36" s="247" t="e">
        <f>+#REF!</f>
        <v>#REF!</v>
      </c>
      <c r="AG36" s="242" t="e">
        <f>#REF!</f>
        <v>#REF!</v>
      </c>
    </row>
    <row r="37" spans="1:33" ht="18.95" customHeight="1" x14ac:dyDescent="0.25">
      <c r="A37" s="1583" t="s">
        <v>310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  <c r="AE37" s="275"/>
      <c r="AF37" s="275"/>
      <c r="AG37" s="241"/>
    </row>
    <row r="38" spans="1:33" ht="18.95" customHeight="1" x14ac:dyDescent="0.25">
      <c r="A38" s="158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2"/>
    </row>
    <row r="39" spans="1:33" ht="18.95" customHeight="1" x14ac:dyDescent="0.25">
      <c r="A39" s="1583" t="s">
        <v>311</v>
      </c>
      <c r="B39" s="247"/>
      <c r="C39" s="247"/>
      <c r="D39" s="247"/>
      <c r="E39" s="247"/>
      <c r="F39" s="247"/>
      <c r="G39" s="247"/>
      <c r="H39" s="247"/>
      <c r="I39" s="247"/>
      <c r="J39" s="247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  <c r="AF39" s="247"/>
      <c r="AG39" s="241"/>
    </row>
    <row r="40" spans="1:33" ht="18.95" customHeight="1" x14ac:dyDescent="0.25">
      <c r="A40" s="1584"/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2"/>
    </row>
    <row r="41" spans="1:33" ht="23.45" customHeight="1" x14ac:dyDescent="0.25">
      <c r="A41" s="1593" t="s">
        <v>266</v>
      </c>
      <c r="B41" s="1593"/>
      <c r="C41" s="1593"/>
      <c r="D41" s="1593"/>
      <c r="E41" s="1593"/>
      <c r="F41" s="1593"/>
      <c r="G41" s="1593"/>
      <c r="H41" s="1593"/>
      <c r="I41" s="1593"/>
      <c r="J41" s="1593"/>
      <c r="K41" s="1593"/>
      <c r="L41" s="1593"/>
      <c r="M41" s="1593"/>
      <c r="N41" s="1593"/>
      <c r="O41" s="1593"/>
      <c r="P41" s="1593"/>
      <c r="Q41" s="1593"/>
      <c r="R41" s="1593"/>
      <c r="S41" s="1593"/>
      <c r="T41" s="1593"/>
      <c r="U41" s="1593"/>
      <c r="V41" s="1593"/>
      <c r="W41" s="1593"/>
      <c r="X41" s="1593"/>
      <c r="Y41" s="1593"/>
      <c r="Z41" s="1593"/>
      <c r="AA41" s="1593"/>
      <c r="AB41" s="1593"/>
      <c r="AC41" s="1593"/>
      <c r="AD41" s="1593"/>
      <c r="AE41" s="1593"/>
      <c r="AF41" s="1632"/>
      <c r="AG41" s="257" t="e">
        <f>+AG30+AG32+AG34+AG36+AG38+AG40</f>
        <v>#REF!</v>
      </c>
    </row>
    <row r="42" spans="1:33" ht="23.45" customHeight="1" x14ac:dyDescent="0.25">
      <c r="A42" s="1594"/>
      <c r="B42" s="1594"/>
      <c r="C42" s="1594"/>
      <c r="D42" s="1594"/>
      <c r="E42" s="1594"/>
      <c r="F42" s="1594"/>
      <c r="G42" s="1594"/>
      <c r="H42" s="1594"/>
      <c r="I42" s="1594"/>
      <c r="J42" s="1594"/>
      <c r="K42" s="1594"/>
      <c r="L42" s="1594"/>
      <c r="M42" s="1594"/>
      <c r="N42" s="1594"/>
      <c r="O42" s="1594"/>
      <c r="P42" s="1594"/>
      <c r="Q42" s="1594"/>
      <c r="R42" s="1594"/>
      <c r="S42" s="1594"/>
      <c r="T42" s="1594"/>
      <c r="U42" s="1594"/>
      <c r="V42" s="1594"/>
      <c r="W42" s="1594"/>
      <c r="X42" s="1594"/>
      <c r="Y42" s="1594"/>
      <c r="Z42" s="1594"/>
      <c r="AA42" s="1594"/>
      <c r="AB42" s="1594"/>
      <c r="AC42" s="1594"/>
      <c r="AD42" s="1594"/>
      <c r="AE42" s="1594"/>
      <c r="AF42" s="1633"/>
      <c r="AG42" s="258" t="e">
        <f>+AG41-AG27</f>
        <v>#REF!</v>
      </c>
    </row>
    <row r="44" spans="1:33" ht="17.45" customHeight="1" x14ac:dyDescent="0.25">
      <c r="A44" s="1612" t="s">
        <v>267</v>
      </c>
      <c r="B44" s="1613"/>
      <c r="C44" s="1614"/>
      <c r="D44" s="1634">
        <f>COUNTIF($B$29:$AF$40,"=DTS")+COUNTIF($B$29:$AF$40,"=NTS")+COUNTIF($B$29:$AF$40,"=DTS1")+COUNTIF($B$29:$AF$40,"=NTS1")</f>
        <v>0</v>
      </c>
      <c r="E44" s="1635"/>
      <c r="F44" s="52"/>
      <c r="G44" s="52"/>
      <c r="H44" s="52"/>
      <c r="I44" s="1612" t="s">
        <v>268</v>
      </c>
      <c r="J44" s="1613"/>
      <c r="K44" s="1614"/>
      <c r="L44" s="1634">
        <f>COUNTIF($B$29:$AF$40,"=FE")</f>
        <v>0</v>
      </c>
      <c r="M44" s="1635"/>
      <c r="N44" s="52"/>
      <c r="O44" s="52"/>
      <c r="P44" s="52"/>
      <c r="Q44" s="1597" t="s">
        <v>313</v>
      </c>
      <c r="R44" s="1598"/>
      <c r="S44" s="1598"/>
      <c r="T44" s="1599"/>
      <c r="U44" s="1600" t="e">
        <f>#REF!</f>
        <v>#REF!</v>
      </c>
      <c r="V44" s="1636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243"/>
    </row>
    <row r="45" spans="1:33" ht="17.45" customHeight="1" x14ac:dyDescent="0.25">
      <c r="A45" s="1612" t="s">
        <v>269</v>
      </c>
      <c r="B45" s="1613"/>
      <c r="C45" s="1614"/>
      <c r="D45" s="1634">
        <f>COUNTIF($B$29:$AF$40,"=DTS5S")+COUNTIF($B$29:$AF$40,"=NTS5S")+COUNTIF($B$29:$AF$40,"=DTS5S1")+COUNTIF($B$29:$AF$40,"=NTS5S1")</f>
        <v>0</v>
      </c>
      <c r="E45" s="1635"/>
      <c r="F45" s="52"/>
      <c r="G45" s="52"/>
      <c r="H45" s="52"/>
      <c r="I45" s="1612" t="s">
        <v>58</v>
      </c>
      <c r="J45" s="1613"/>
      <c r="K45" s="1614"/>
      <c r="L45" s="1634">
        <f>COUNTIF($B$29:$AF$40,"=FOTS")</f>
        <v>0</v>
      </c>
      <c r="M45" s="1635"/>
      <c r="N45" s="52"/>
      <c r="O45" s="52"/>
      <c r="P45" s="52"/>
      <c r="Q45" s="1604" t="s">
        <v>302</v>
      </c>
      <c r="R45" s="1605"/>
      <c r="S45" s="1605"/>
      <c r="T45" s="1606"/>
      <c r="U45" s="1637"/>
      <c r="V45" s="1638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45" customHeight="1" x14ac:dyDescent="0.25">
      <c r="A46" s="1612" t="s">
        <v>270</v>
      </c>
      <c r="B46" s="1613"/>
      <c r="C46" s="1614"/>
      <c r="D46" s="1634">
        <f>COUNTIF($B$29:$AF$40,"=DTSDS")+COUNTIF($B$29:$AF$40,"=NTSDS")+COUNTIF($B$29:$AF$40,"=DTSDS1")+COUNTIF($B$29:$AF$40,"=NTSDS1")</f>
        <v>0</v>
      </c>
      <c r="E46" s="1635"/>
      <c r="F46" s="52"/>
      <c r="G46" s="52"/>
      <c r="H46" s="52"/>
      <c r="I46" s="1612" t="s">
        <v>271</v>
      </c>
      <c r="J46" s="1613"/>
      <c r="K46" s="1614"/>
      <c r="L46" s="1634">
        <f>COUNTIF($B$29:$AF$40,"=L")</f>
        <v>0</v>
      </c>
      <c r="M46" s="1635"/>
      <c r="N46" s="52"/>
      <c r="O46" s="52"/>
      <c r="P46" s="52"/>
      <c r="Q46" s="1597" t="s">
        <v>272</v>
      </c>
      <c r="R46" s="1598"/>
      <c r="S46" s="1598"/>
      <c r="T46" s="1599"/>
      <c r="U46" s="1620" t="e">
        <f>IF(AG42&gt;0,AG42-(T44*(12/24)),0)</f>
        <v>#REF!</v>
      </c>
      <c r="V46" s="1621"/>
      <c r="W46" s="1624"/>
      <c r="X46" s="1625"/>
      <c r="Y46" s="1626" t="e">
        <f>IF(U46&gt;0,(IF(U46&lt;(12/24),1/24,(INT(U46/(12/24)))/24)),0)</f>
        <v>#REF!</v>
      </c>
      <c r="Z46" s="1627"/>
      <c r="AA46" s="1610" t="e">
        <f>((Y46*24)*1.25*U48)</f>
        <v>#REF!</v>
      </c>
      <c r="AB46" s="1611"/>
      <c r="AC46" s="52"/>
      <c r="AD46" s="52"/>
      <c r="AE46" s="52"/>
      <c r="AF46" s="52"/>
      <c r="AG46" s="243"/>
    </row>
    <row r="47" spans="1:33" ht="17.45" customHeight="1" x14ac:dyDescent="0.25">
      <c r="A47" s="1612" t="s">
        <v>274</v>
      </c>
      <c r="B47" s="1613"/>
      <c r="C47" s="1614"/>
      <c r="D47" s="1639">
        <f>+D44+D45+D46</f>
        <v>0</v>
      </c>
      <c r="E47" s="1640"/>
      <c r="F47" s="52"/>
      <c r="G47" s="52"/>
      <c r="H47" s="52"/>
      <c r="I47" s="1612" t="s">
        <v>275</v>
      </c>
      <c r="J47" s="1613"/>
      <c r="K47" s="1614"/>
      <c r="L47" s="1634">
        <f>COUNTIF($B$29:$AF$40,"=B")</f>
        <v>0</v>
      </c>
      <c r="M47" s="1635"/>
      <c r="N47" s="52"/>
      <c r="O47" s="52"/>
      <c r="P47" s="52"/>
      <c r="Q47" s="1604"/>
      <c r="R47" s="1605"/>
      <c r="S47" s="1605"/>
      <c r="T47" s="1606"/>
      <c r="U47" s="1622"/>
      <c r="V47" s="1623"/>
      <c r="W47" s="1608"/>
      <c r="X47" s="1609"/>
      <c r="Y47" s="1626" t="e">
        <f>IF(U46&lt;(12/24),U46-Y46,U46-(INT(U46/(12/24)))/24)</f>
        <v>#REF!</v>
      </c>
      <c r="Z47" s="1627"/>
      <c r="AA47" s="1610" t="e">
        <f>+((Y47*24)*1.375*U48)</f>
        <v>#REF!</v>
      </c>
      <c r="AB47" s="1611"/>
      <c r="AC47" s="52"/>
      <c r="AD47" s="52"/>
      <c r="AE47" s="52"/>
      <c r="AF47" s="52"/>
      <c r="AG47" s="243"/>
    </row>
    <row r="48" spans="1:33" ht="17.45" customHeight="1" x14ac:dyDescent="0.25">
      <c r="A48" s="244"/>
      <c r="B48" s="52"/>
      <c r="C48" s="52"/>
      <c r="D48" s="52"/>
      <c r="E48" s="52"/>
      <c r="F48" s="52"/>
      <c r="G48" s="52"/>
      <c r="H48" s="52"/>
      <c r="I48" s="1612" t="s">
        <v>276</v>
      </c>
      <c r="J48" s="1613"/>
      <c r="K48" s="1614"/>
      <c r="L48" s="1634">
        <f>COUNTIF($B$29:$AF$40,"=Disp")</f>
        <v>0</v>
      </c>
      <c r="M48" s="1635"/>
      <c r="N48" s="52"/>
      <c r="O48" s="52"/>
      <c r="P48" s="52"/>
      <c r="Q48" s="1612" t="s">
        <v>277</v>
      </c>
      <c r="R48" s="1613"/>
      <c r="S48" s="1613"/>
      <c r="T48" s="1614"/>
      <c r="U48" s="1615"/>
      <c r="V48" s="1616"/>
      <c r="W48" s="245" t="s">
        <v>42</v>
      </c>
      <c r="X48" s="246"/>
      <c r="Y48" s="1617" t="e">
        <f>+AA46+AA47</f>
        <v>#REF!</v>
      </c>
      <c r="Z48" s="1618"/>
      <c r="AA48" s="1618"/>
      <c r="AB48" s="1619"/>
      <c r="AC48" s="52"/>
      <c r="AD48" s="52"/>
      <c r="AE48" s="52"/>
      <c r="AF48" s="52"/>
      <c r="AG48" s="243"/>
    </row>
    <row r="49" spans="1:56" ht="48.95" customHeight="1" x14ac:dyDescent="0.25">
      <c r="A49" s="1642" t="s">
        <v>317</v>
      </c>
      <c r="B49" s="1642"/>
      <c r="C49" s="1642"/>
      <c r="D49" s="1642"/>
      <c r="E49" s="1642"/>
      <c r="F49" s="1642"/>
      <c r="G49" s="1642"/>
      <c r="H49" s="1642"/>
      <c r="I49" s="1642"/>
      <c r="J49" s="1642"/>
      <c r="K49" s="1642"/>
      <c r="L49" s="1642"/>
      <c r="M49" s="1642"/>
      <c r="N49" s="1642"/>
      <c r="O49" s="1642"/>
      <c r="P49" s="1642"/>
      <c r="Q49" s="1642"/>
      <c r="R49" s="1642"/>
      <c r="S49" s="1642"/>
      <c r="T49" s="1642"/>
      <c r="U49" s="1642"/>
      <c r="V49" s="1642"/>
      <c r="W49" s="1642"/>
      <c r="X49" s="1642"/>
      <c r="Y49" s="1642"/>
      <c r="Z49" s="1642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42"/>
      <c r="AL49" s="1642"/>
      <c r="AM49" s="1642"/>
      <c r="AN49" s="1642"/>
      <c r="AO49" s="1642"/>
      <c r="AP49" s="1642"/>
      <c r="AQ49" s="1642"/>
      <c r="AR49" s="1642"/>
      <c r="AS49" s="1642"/>
      <c r="AT49" s="1642"/>
      <c r="AU49" s="1642"/>
      <c r="AV49" s="1642"/>
      <c r="AW49" s="1642"/>
      <c r="AX49" s="1642"/>
      <c r="AY49" s="1642"/>
      <c r="AZ49" s="1642"/>
      <c r="BA49" s="1642"/>
      <c r="BB49" s="1642"/>
      <c r="BC49" s="1642"/>
      <c r="BD49" s="1642"/>
    </row>
  </sheetData>
  <mergeCells count="90">
    <mergeCell ref="A25:BD25"/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29:AF40">
    <cfRule type="cellIs" dxfId="167" priority="29" operator="equal">
      <formula>"FOTS"</formula>
    </cfRule>
    <cfRule type="cellIs" dxfId="166" priority="30" operator="equal">
      <formula>"FO"</formula>
    </cfRule>
    <cfRule type="cellIs" dxfId="165" priority="31" operator="equal">
      <formula>"F"</formula>
    </cfRule>
    <cfRule type="cellIs" dxfId="164" priority="32" operator="equal">
      <formula>"NTSDS"</formula>
    </cfRule>
    <cfRule type="cellIs" dxfId="163" priority="33" operator="equal">
      <formula>"DTSDS"</formula>
    </cfRule>
    <cfRule type="cellIs" dxfId="162" priority="34" operator="equal">
      <formula>"NTS5S"</formula>
    </cfRule>
    <cfRule type="cellIs" dxfId="161" priority="35" operator="equal">
      <formula>"DTS5S"</formula>
    </cfRule>
    <cfRule type="cellIs" dxfId="160" priority="36" operator="equal">
      <formula>"NTS"</formula>
    </cfRule>
    <cfRule type="cellIs" dxfId="159" priority="37" operator="equal">
      <formula>"DTS"</formula>
    </cfRule>
    <cfRule type="cellIs" dxfId="158" priority="38" operator="equal">
      <formula>"FEF"</formula>
    </cfRule>
    <cfRule type="cellIs" dxfId="157" priority="39" operator="equal">
      <formula>"FED"</formula>
    </cfRule>
    <cfRule type="cellIs" dxfId="156" priority="40" operator="equal">
      <formula>"FES"</formula>
    </cfRule>
    <cfRule type="cellIs" dxfId="155" priority="41" operator="equal">
      <formula>"FE"</formula>
    </cfRule>
    <cfRule type="cellIs" dxfId="154" priority="42" operator="equal">
      <formula>"DS"</formula>
    </cfRule>
  </conditionalFormatting>
  <conditionalFormatting sqref="B5:AF16">
    <cfRule type="cellIs" dxfId="153" priority="1" operator="equal">
      <formula>"FOTS"</formula>
    </cfRule>
    <cfRule type="cellIs" dxfId="152" priority="2" operator="equal">
      <formula>"FO"</formula>
    </cfRule>
    <cfRule type="cellIs" dxfId="151" priority="3" operator="equal">
      <formula>"F"</formula>
    </cfRule>
    <cfRule type="cellIs" dxfId="150" priority="4" operator="equal">
      <formula>"NTSDS"</formula>
    </cfRule>
    <cfRule type="cellIs" dxfId="149" priority="5" operator="equal">
      <formula>"DTSDS"</formula>
    </cfRule>
    <cfRule type="cellIs" dxfId="148" priority="6" operator="equal">
      <formula>"NTS5S"</formula>
    </cfRule>
    <cfRule type="cellIs" dxfId="147" priority="7" operator="equal">
      <formula>"DTS5S"</formula>
    </cfRule>
    <cfRule type="cellIs" dxfId="146" priority="8" operator="equal">
      <formula>"NTS"</formula>
    </cfRule>
    <cfRule type="cellIs" dxfId="145" priority="9" operator="equal">
      <formula>"DTS"</formula>
    </cfRule>
    <cfRule type="cellIs" dxfId="144" priority="10" operator="equal">
      <formula>"FEF"</formula>
    </cfRule>
    <cfRule type="cellIs" dxfId="143" priority="11" operator="equal">
      <formula>"FED"</formula>
    </cfRule>
    <cfRule type="cellIs" dxfId="142" priority="12" operator="equal">
      <formula>"FES"</formula>
    </cfRule>
    <cfRule type="cellIs" dxfId="141" priority="13" operator="equal">
      <formula>"FE"</formula>
    </cfRule>
    <cfRule type="cellIs" dxfId="140" priority="14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93D7-67A7-4B5C-A272-67618E2DDD9B}">
  <dimension ref="A1:BD50"/>
  <sheetViews>
    <sheetView showZeros="0" workbookViewId="0">
      <selection activeCell="U22" sqref="U22:V23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2.710937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2025</v>
      </c>
      <c r="B3" s="1585" t="s">
        <v>263</v>
      </c>
      <c r="C3" s="1585"/>
      <c r="D3" s="1585"/>
      <c r="E3" s="1586" t="s">
        <v>100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36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359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360"/>
      <c r="B6" s="256">
        <f>+JAN!D76</f>
        <v>0</v>
      </c>
      <c r="C6" s="256">
        <f>+JAN!E76</f>
        <v>0</v>
      </c>
      <c r="D6" s="256" t="str">
        <f>+JAN!F76</f>
        <v>N</v>
      </c>
      <c r="E6" s="256" t="str">
        <f>+JAN!G76</f>
        <v>N</v>
      </c>
      <c r="F6" s="256">
        <f>+JAN!H76</f>
        <v>0</v>
      </c>
      <c r="G6" s="256" t="str">
        <f>+JAN!I76</f>
        <v>DTS5S</v>
      </c>
      <c r="H6" s="256" t="str">
        <f>+JAN!J76</f>
        <v>D</v>
      </c>
      <c r="I6" s="256" t="str">
        <f>+JAN!K76</f>
        <v>N</v>
      </c>
      <c r="J6" s="256">
        <f>+JAN!L76</f>
        <v>0</v>
      </c>
      <c r="K6" s="256">
        <f>+JAN!M76</f>
        <v>0</v>
      </c>
      <c r="L6" s="256" t="str">
        <f>+JAN!N76</f>
        <v>D</v>
      </c>
      <c r="M6" s="256" t="str">
        <f>+JAN!O76</f>
        <v>N</v>
      </c>
      <c r="N6" s="256">
        <f>+JAN!P76</f>
        <v>0</v>
      </c>
      <c r="O6" s="256">
        <f>+JAN!Q76</f>
        <v>0</v>
      </c>
      <c r="P6" s="256" t="str">
        <f>+JAN!R76</f>
        <v>D</v>
      </c>
      <c r="Q6" s="256" t="str">
        <f>+JAN!S76</f>
        <v>N</v>
      </c>
      <c r="R6" s="256" t="str">
        <f>+JAN!T76</f>
        <v>NTS</v>
      </c>
      <c r="S6" s="256">
        <f>+JAN!U76</f>
        <v>0</v>
      </c>
      <c r="T6" s="256" t="str">
        <f>+JAN!V76</f>
        <v>NTS</v>
      </c>
      <c r="U6" s="256" t="str">
        <f>+JAN!W76</f>
        <v>N</v>
      </c>
      <c r="V6" s="256">
        <f>+JAN!X76</f>
        <v>0</v>
      </c>
      <c r="W6" s="256">
        <f>+JAN!Y76</f>
        <v>0</v>
      </c>
      <c r="X6" s="256" t="str">
        <f>+JAN!Z76</f>
        <v>D</v>
      </c>
      <c r="Y6" s="256" t="str">
        <f>+JAN!AA76</f>
        <v>D</v>
      </c>
      <c r="Z6" s="256">
        <f>+JAN!AB76</f>
        <v>0</v>
      </c>
      <c r="AA6" s="256">
        <f>+JAN!AC76</f>
        <v>0</v>
      </c>
      <c r="AB6" s="256" t="str">
        <f>+JAN!AD76</f>
        <v>T</v>
      </c>
      <c r="AC6" s="256" t="str">
        <f>+JAN!AE76</f>
        <v>N</v>
      </c>
      <c r="AD6" s="256">
        <f>+JAN!AF76</f>
        <v>0</v>
      </c>
      <c r="AE6" s="256" t="str">
        <f>+JAN!AG76</f>
        <v>DT</v>
      </c>
      <c r="AF6" s="256" t="str">
        <f>+JAN!AH76</f>
        <v>N</v>
      </c>
      <c r="AG6" s="242">
        <f>+JAN!BE76</f>
        <v>7</v>
      </c>
    </row>
    <row r="7" spans="1:33" ht="21" customHeight="1" x14ac:dyDescent="0.25">
      <c r="A7" s="359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160/24</f>
        <v>6.666666666666667</v>
      </c>
    </row>
    <row r="8" spans="1:33" ht="21" customHeight="1" x14ac:dyDescent="0.25">
      <c r="A8" s="360"/>
      <c r="B8" s="256" t="str">
        <f>+FEV!D72</f>
        <v>N</v>
      </c>
      <c r="C8" s="256">
        <f>+FEV!E72</f>
        <v>0</v>
      </c>
      <c r="D8" s="256" t="str">
        <f>+FEV!F72</f>
        <v>DTS5S</v>
      </c>
      <c r="E8" s="256" t="str">
        <f>+FEV!G72</f>
        <v>D</v>
      </c>
      <c r="F8" s="256" t="str">
        <f>+FEV!H72</f>
        <v>N</v>
      </c>
      <c r="G8" s="256">
        <f>+FEV!I72</f>
        <v>0</v>
      </c>
      <c r="H8" s="256">
        <f>+FEV!J72</f>
        <v>0</v>
      </c>
      <c r="I8" s="256" t="str">
        <f>+FEV!K72</f>
        <v>D</v>
      </c>
      <c r="J8" s="256" t="str">
        <f>+FEV!L72</f>
        <v>N</v>
      </c>
      <c r="K8" s="256">
        <f>+FEV!M72</f>
        <v>0</v>
      </c>
      <c r="L8" s="256">
        <f>+FEV!N72</f>
        <v>0</v>
      </c>
      <c r="M8" s="256" t="str">
        <f>+FEV!O72</f>
        <v>D</v>
      </c>
      <c r="N8" s="256" t="str">
        <f>+FEV!P72</f>
        <v>N</v>
      </c>
      <c r="O8" s="256">
        <f>+FEV!Q72</f>
        <v>0</v>
      </c>
      <c r="P8" s="256" t="str">
        <f>+FEV!R72</f>
        <v>DTSDS</v>
      </c>
      <c r="Q8" s="256" t="str">
        <f>+FEV!S72</f>
        <v>D</v>
      </c>
      <c r="R8" s="256" t="str">
        <f>+FEV!T72</f>
        <v>N</v>
      </c>
      <c r="S8" s="256">
        <f>+FEV!U72</f>
        <v>0</v>
      </c>
      <c r="T8" s="256">
        <f>+FEV!V72</f>
        <v>0</v>
      </c>
      <c r="U8" s="256" t="str">
        <f>+FEV!W72</f>
        <v>D</v>
      </c>
      <c r="V8" s="256" t="str">
        <f>+FEV!X72</f>
        <v>D</v>
      </c>
      <c r="W8" s="256">
        <f>+FEV!Y72</f>
        <v>0</v>
      </c>
      <c r="X8" s="256">
        <f>+FEV!Z72</f>
        <v>0</v>
      </c>
      <c r="Y8" s="256" t="str">
        <f>+FEV!AA72</f>
        <v>D</v>
      </c>
      <c r="Z8" s="256" t="str">
        <f>+FEV!AB72</f>
        <v>N</v>
      </c>
      <c r="AA8" s="256" t="str">
        <f>+FEV!AC72</f>
        <v>NTS5S</v>
      </c>
      <c r="AB8" s="256">
        <f>+FEV!AD72</f>
        <v>0</v>
      </c>
      <c r="AC8" s="256" t="str">
        <f>+FEV!AE72</f>
        <v>N</v>
      </c>
      <c r="AD8" s="256">
        <f>+FEV!AF72</f>
        <v>0</v>
      </c>
      <c r="AE8" s="256">
        <f>+FEV!AG72</f>
        <v>0</v>
      </c>
      <c r="AF8" s="256">
        <f>+FEV!AH72</f>
        <v>0</v>
      </c>
      <c r="AG8" s="242">
        <f>+FEV!BE72</f>
        <v>7</v>
      </c>
    </row>
    <row r="9" spans="1:33" ht="21" customHeight="1" x14ac:dyDescent="0.25">
      <c r="A9" s="359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360"/>
      <c r="B10" s="256" t="str">
        <f>+MAR!D72</f>
        <v>N</v>
      </c>
      <c r="C10" s="256">
        <f>+MAR!E72</f>
        <v>0</v>
      </c>
      <c r="D10" s="256">
        <f>+MAR!F72</f>
        <v>0</v>
      </c>
      <c r="E10" s="256" t="str">
        <f>+MAR!G72</f>
        <v>D</v>
      </c>
      <c r="F10" s="256" t="str">
        <f>+MAR!H72</f>
        <v>N</v>
      </c>
      <c r="G10" s="256">
        <f>+MAR!I72</f>
        <v>0</v>
      </c>
      <c r="H10" s="256">
        <f>+MAR!J72</f>
        <v>0</v>
      </c>
      <c r="I10" s="256" t="str">
        <f>+MAR!K72</f>
        <v>D</v>
      </c>
      <c r="J10" s="256" t="str">
        <f>+MAR!L72</f>
        <v>DT</v>
      </c>
      <c r="K10" s="256">
        <f>+MAR!M72</f>
        <v>0</v>
      </c>
      <c r="L10" s="256">
        <f>+MAR!N72</f>
        <v>0</v>
      </c>
      <c r="M10" s="256" t="str">
        <f>+MAR!O72</f>
        <v>D</v>
      </c>
      <c r="N10" s="256" t="str">
        <f>+MAR!P72</f>
        <v>N</v>
      </c>
      <c r="O10" s="256">
        <f>+MAR!Q72</f>
        <v>0</v>
      </c>
      <c r="P10" s="256">
        <f>+MAR!R72</f>
        <v>0</v>
      </c>
      <c r="Q10" s="256" t="str">
        <f>+MAR!S72</f>
        <v>D</v>
      </c>
      <c r="R10" s="256" t="str">
        <f>+MAR!T72</f>
        <v>DT</v>
      </c>
      <c r="S10" s="256">
        <f>+MAR!U72</f>
        <v>0</v>
      </c>
      <c r="T10" s="256">
        <f>+MAR!V72</f>
        <v>0</v>
      </c>
      <c r="U10" s="256" t="str">
        <f>+MAR!W72</f>
        <v>D</v>
      </c>
      <c r="V10" s="256" t="str">
        <f>+MAR!X72</f>
        <v>D</v>
      </c>
      <c r="W10" s="256">
        <f>+MAR!Y72</f>
        <v>0</v>
      </c>
      <c r="X10" s="256">
        <f>+MAR!Z72</f>
        <v>0</v>
      </c>
      <c r="Y10" s="256" t="str">
        <f>+MAR!AA72</f>
        <v>TR</v>
      </c>
      <c r="Z10" s="256" t="str">
        <f>+MAR!AB72</f>
        <v>TR</v>
      </c>
      <c r="AA10" s="256" t="str">
        <f>+MAR!AC72</f>
        <v>DTS5S</v>
      </c>
      <c r="AB10" s="256">
        <f>+MAR!AD72</f>
        <v>0</v>
      </c>
      <c r="AC10" s="256" t="str">
        <f>+MAR!AE72</f>
        <v>N</v>
      </c>
      <c r="AD10" s="256" t="str">
        <f>+MAR!AF72</f>
        <v>N</v>
      </c>
      <c r="AE10" s="256">
        <f>+MAR!AG72</f>
        <v>0</v>
      </c>
      <c r="AF10" s="256">
        <f>+MAR!AH72</f>
        <v>0</v>
      </c>
      <c r="AG10" s="242">
        <f>+MAR!BE72</f>
        <v>7.166666666666667</v>
      </c>
    </row>
    <row r="11" spans="1:33" ht="21" customHeight="1" x14ac:dyDescent="0.25">
      <c r="A11" s="359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360"/>
      <c r="B12" s="247" t="str">
        <f>+ABR!D72</f>
        <v>D</v>
      </c>
      <c r="C12" s="247" t="str">
        <f>+ABR!E72</f>
        <v>N</v>
      </c>
      <c r="D12" s="247" t="str">
        <f>+ABR!F72</f>
        <v>NTS5S1</v>
      </c>
      <c r="E12" s="247">
        <f>+ABR!G72</f>
        <v>0</v>
      </c>
      <c r="F12" s="247" t="str">
        <f>+ABR!H72</f>
        <v>D</v>
      </c>
      <c r="G12" s="247" t="str">
        <f>+ABR!I72</f>
        <v>N</v>
      </c>
      <c r="H12" s="247">
        <f>+ABR!J72</f>
        <v>0</v>
      </c>
      <c r="I12" s="247">
        <f>+ABR!K72</f>
        <v>0</v>
      </c>
      <c r="J12" s="247" t="str">
        <f>+ABR!L72</f>
        <v>D</v>
      </c>
      <c r="K12" s="247" t="str">
        <f>+ABR!M72</f>
        <v>N</v>
      </c>
      <c r="L12" s="247">
        <f>+ABR!N72</f>
        <v>0</v>
      </c>
      <c r="M12" s="247">
        <f>+ABR!O72</f>
        <v>0</v>
      </c>
      <c r="N12" s="247" t="str">
        <f>+ABR!P72</f>
        <v>NT</v>
      </c>
      <c r="O12" s="247" t="str">
        <f>+ABR!Q72</f>
        <v>N</v>
      </c>
      <c r="P12" s="247">
        <f>+ABR!R72</f>
        <v>0</v>
      </c>
      <c r="Q12" s="247">
        <f>+ABR!S72</f>
        <v>0</v>
      </c>
      <c r="R12" s="247" t="str">
        <f>+ABR!T72</f>
        <v>D</v>
      </c>
      <c r="S12" s="247" t="str">
        <f>+ABR!U72</f>
        <v>D</v>
      </c>
      <c r="T12" s="247">
        <f>+ABR!V72</f>
        <v>0</v>
      </c>
      <c r="U12" s="247">
        <f>+ABR!W72</f>
        <v>0</v>
      </c>
      <c r="V12" s="247" t="str">
        <f>+ABR!X72</f>
        <v>FE</v>
      </c>
      <c r="W12" s="247" t="str">
        <f>+ABR!Y72</f>
        <v>FE</v>
      </c>
      <c r="X12" s="247" t="str">
        <f>+ABR!Z72</f>
        <v>FES</v>
      </c>
      <c r="Y12" s="247" t="str">
        <f>+ABR!AA72</f>
        <v>FED</v>
      </c>
      <c r="Z12" s="247" t="str">
        <f>+ABR!AB72</f>
        <v>FEF</v>
      </c>
      <c r="AA12" s="247" t="str">
        <f>+ABR!AC72</f>
        <v>FE</v>
      </c>
      <c r="AB12" s="247">
        <f>+ABR!AD72</f>
        <v>0</v>
      </c>
      <c r="AC12" s="247" t="str">
        <f>+ABR!AE72</f>
        <v>DTS5S1</v>
      </c>
      <c r="AD12" s="247" t="str">
        <f>+ABR!AF72</f>
        <v>D</v>
      </c>
      <c r="AE12" s="247" t="str">
        <f>+ABR!AG72</f>
        <v>N</v>
      </c>
      <c r="AF12" s="247">
        <f>+ABR!AH72</f>
        <v>0</v>
      </c>
      <c r="AG12" s="242">
        <f>+ABR!BE72</f>
        <v>7</v>
      </c>
    </row>
    <row r="13" spans="1:33" ht="21" customHeight="1" x14ac:dyDescent="0.25">
      <c r="A13" s="359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176/24</f>
        <v>7.333333333333333</v>
      </c>
    </row>
    <row r="14" spans="1:33" ht="21" customHeight="1" x14ac:dyDescent="0.25">
      <c r="A14" s="360"/>
      <c r="B14" s="276">
        <f>+MAI!D72</f>
        <v>0</v>
      </c>
      <c r="C14" s="276">
        <f>+MAI!E72</f>
        <v>0</v>
      </c>
      <c r="D14" s="276" t="str">
        <f>+MAI!F72</f>
        <v>D</v>
      </c>
      <c r="E14" s="276" t="str">
        <f>+MAI!G72</f>
        <v>N</v>
      </c>
      <c r="F14" s="276">
        <f>+MAI!H72</f>
        <v>0</v>
      </c>
      <c r="G14" s="276" t="str">
        <f>+MAI!I72</f>
        <v>DTS1</v>
      </c>
      <c r="H14" s="276" t="str">
        <f>+MAI!J72</f>
        <v>D</v>
      </c>
      <c r="I14" s="276" t="str">
        <f>+MAI!K72</f>
        <v>N</v>
      </c>
      <c r="J14" s="276">
        <f>+MAI!L72</f>
        <v>0</v>
      </c>
      <c r="K14" s="276">
        <f>+MAI!M72</f>
        <v>0</v>
      </c>
      <c r="L14" s="276" t="str">
        <f>+MAI!N72</f>
        <v>D</v>
      </c>
      <c r="M14" s="276" t="str">
        <f>+MAI!O72</f>
        <v>N</v>
      </c>
      <c r="N14" s="276">
        <f>+MAI!P72</f>
        <v>0</v>
      </c>
      <c r="O14" s="276">
        <f>+MAI!Q72</f>
        <v>0</v>
      </c>
      <c r="P14" s="276" t="str">
        <f>+MAI!R72</f>
        <v>D</v>
      </c>
      <c r="Q14" s="276" t="str">
        <f>+MAI!S72</f>
        <v>D</v>
      </c>
      <c r="R14" s="276" t="str">
        <f>+MAI!T72</f>
        <v>N</v>
      </c>
      <c r="S14" s="276">
        <f>+MAI!U72</f>
        <v>0</v>
      </c>
      <c r="T14" s="276" t="str">
        <f>+MAI!V72</f>
        <v>D</v>
      </c>
      <c r="U14" s="276" t="str">
        <f>+MAI!W72</f>
        <v>N</v>
      </c>
      <c r="V14" s="276">
        <f>+MAI!X72</f>
        <v>0</v>
      </c>
      <c r="W14" s="276">
        <f>+MAI!Y72</f>
        <v>0</v>
      </c>
      <c r="X14" s="276" t="str">
        <f>+MAI!Z72</f>
        <v>N</v>
      </c>
      <c r="Y14" s="276" t="str">
        <f>+MAI!AA72</f>
        <v>N</v>
      </c>
      <c r="Z14" s="276">
        <f>+MAI!AB72</f>
        <v>0</v>
      </c>
      <c r="AA14" s="276" t="str">
        <f>+MAI!AC72</f>
        <v>D</v>
      </c>
      <c r="AB14" s="276" t="str">
        <f>+MAI!AD72</f>
        <v>D</v>
      </c>
      <c r="AC14" s="276" t="str">
        <f>+MAI!AE72</f>
        <v>FE</v>
      </c>
      <c r="AD14" s="276" t="str">
        <f>+MAI!AF72</f>
        <v>FES</v>
      </c>
      <c r="AE14" s="276" t="str">
        <f>+MAI!AG72</f>
        <v>FED</v>
      </c>
      <c r="AF14" s="276" t="str">
        <f>+MAI!AH72</f>
        <v>FE</v>
      </c>
      <c r="AG14" s="242">
        <f>+MAI!BE72</f>
        <v>8.1666666666666661</v>
      </c>
    </row>
    <row r="15" spans="1:33" ht="21" customHeight="1" x14ac:dyDescent="0.25">
      <c r="A15" s="359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/>
    </row>
    <row r="16" spans="1:33" ht="21" customHeight="1" x14ac:dyDescent="0.25">
      <c r="A16" s="360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2"/>
    </row>
    <row r="17" spans="1:56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593"/>
      <c r="AG17" s="257">
        <f>+AG6+AG8+AG10+AG12+AG14+AG16</f>
        <v>36.333333333333336</v>
      </c>
    </row>
    <row r="18" spans="1:56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594"/>
      <c r="AG18" s="258">
        <f>+AG17-AG3</f>
        <v>0.3333333333333357</v>
      </c>
    </row>
    <row r="20" spans="1:56" s="52" customFormat="1" ht="18" customHeight="1" x14ac:dyDescent="0.15">
      <c r="A20" s="1595" t="s">
        <v>267</v>
      </c>
      <c r="B20" s="1595"/>
      <c r="C20" s="1595"/>
      <c r="D20" s="1596">
        <f>COUNTIF($B$4:$AF$15,"=DTS")+COUNTIF($B$4:$AF$15,"=NTS")+COUNTIF($B$4:$AF$15,"=DTS1")+COUNTIF($B$4:$AF$15,"=NTS1")</f>
        <v>3</v>
      </c>
      <c r="E20" s="1596"/>
      <c r="I20" s="1595" t="s">
        <v>268</v>
      </c>
      <c r="J20" s="1595"/>
      <c r="K20" s="1595"/>
      <c r="L20" s="1596">
        <f>COUNTIF($B$4:$AF$15,"=FE")</f>
        <v>5</v>
      </c>
      <c r="M20" s="1596"/>
      <c r="Q20" s="1597" t="s">
        <v>58</v>
      </c>
      <c r="R20" s="1598"/>
      <c r="S20" s="1598"/>
      <c r="T20" s="1599"/>
      <c r="U20" s="1600">
        <f>+MAI!CB72</f>
        <v>5</v>
      </c>
      <c r="V20" s="1601"/>
      <c r="AG20" s="243"/>
    </row>
    <row r="21" spans="1:56" s="52" customFormat="1" ht="18" customHeight="1" x14ac:dyDescent="0.15">
      <c r="A21" s="1595" t="s">
        <v>269</v>
      </c>
      <c r="B21" s="1595"/>
      <c r="C21" s="1595"/>
      <c r="D21" s="1596">
        <f>COUNTIF($B$4:$AF$15,"=DTS5S")+COUNTIF($B$4:$AF$15,"=NTS5S")+COUNTIF($B$4:$AF$15,"=DTS5S1")+COUNTIF($B$4:$AF$15,"=NTS5S1")</f>
        <v>6</v>
      </c>
      <c r="E21" s="1596"/>
      <c r="I21" s="1595" t="s">
        <v>58</v>
      </c>
      <c r="J21" s="1595"/>
      <c r="K21" s="1595"/>
      <c r="L21" s="1596">
        <f>COUNTIF($B$4:$AF$15,"=FOTS")</f>
        <v>0</v>
      </c>
      <c r="M21" s="1596"/>
      <c r="Q21" s="1604" t="s">
        <v>357</v>
      </c>
      <c r="R21" s="1605"/>
      <c r="S21" s="1605"/>
      <c r="T21" s="1606"/>
      <c r="U21" s="1602"/>
      <c r="V21" s="1603"/>
      <c r="AG21" s="243"/>
    </row>
    <row r="22" spans="1:56" s="52" customFormat="1" ht="18" customHeight="1" x14ac:dyDescent="0.15">
      <c r="A22" s="1595" t="s">
        <v>270</v>
      </c>
      <c r="B22" s="1595"/>
      <c r="C22" s="1595"/>
      <c r="D22" s="1596">
        <f>COUNTIF($B$4:$AF$15,"=DTSDS")+COUNTIF($B$4:$AF$15,"=NTSDS")+COUNTIF($B$4:$AF$15,"=DTSDS1")+COUNTIF($B$4:$AF$15,"=NTSDS1")</f>
        <v>1</v>
      </c>
      <c r="E22" s="1596"/>
      <c r="I22" s="1595" t="s">
        <v>271</v>
      </c>
      <c r="J22" s="1595"/>
      <c r="K22" s="1595"/>
      <c r="L22" s="1596">
        <f>COUNTIF($B$4:$AF$15,"=L")</f>
        <v>0</v>
      </c>
      <c r="M22" s="1596"/>
      <c r="Q22" s="1597" t="s">
        <v>272</v>
      </c>
      <c r="R22" s="1598"/>
      <c r="S22" s="1598"/>
      <c r="T22" s="1599"/>
      <c r="U22" s="1620">
        <f>IF(AG18&gt;0,AG18-(T20*(12/24)),0)</f>
        <v>0.3333333333333357</v>
      </c>
      <c r="V22" s="1621"/>
      <c r="W22" s="1624" t="s">
        <v>273</v>
      </c>
      <c r="X22" s="1625"/>
      <c r="Y22" s="1626">
        <f>IF(U22&gt;0,(IF(U22&lt;(12/24),1/24,(INT(U22/(12/24)))/24)),0)</f>
        <v>4.1666666666666664E-2</v>
      </c>
      <c r="Z22" s="1627"/>
      <c r="AA22" s="1610">
        <f>((Y22*24)*1.25*U24)</f>
        <v>0</v>
      </c>
      <c r="AB22" s="1611"/>
      <c r="AG22" s="243"/>
    </row>
    <row r="23" spans="1:56" s="52" customFormat="1" ht="18" customHeight="1" x14ac:dyDescent="0.15">
      <c r="A23" s="1595" t="s">
        <v>274</v>
      </c>
      <c r="B23" s="1595"/>
      <c r="C23" s="1595"/>
      <c r="D23" s="1607">
        <f>+D20+D21+D22</f>
        <v>10</v>
      </c>
      <c r="E23" s="1607"/>
      <c r="I23" s="1595" t="s">
        <v>275</v>
      </c>
      <c r="J23" s="1595"/>
      <c r="K23" s="1595"/>
      <c r="L23" s="1596">
        <f>COUNTIF($B$4:$AF$15,"=B")</f>
        <v>0</v>
      </c>
      <c r="M23" s="1596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>
        <f>IF(U22&lt;(12/24),U22-Y22,U22-(INT(U22/(12/24)))/24)</f>
        <v>0.29166666666666902</v>
      </c>
      <c r="Z23" s="1627"/>
      <c r="AA23" s="1610">
        <f>+((Y23*24)*1.375*U24)</f>
        <v>0</v>
      </c>
      <c r="AB23" s="1611"/>
      <c r="AG23" s="243"/>
    </row>
    <row r="24" spans="1:56" s="52" customFormat="1" ht="18" customHeight="1" x14ac:dyDescent="0.15">
      <c r="A24" s="244"/>
      <c r="I24" s="1595" t="s">
        <v>276</v>
      </c>
      <c r="J24" s="1595"/>
      <c r="K24" s="1595"/>
      <c r="L24" s="1596">
        <f>COUNTIF($B$4:$AF$15,"=Disp")</f>
        <v>0</v>
      </c>
      <c r="M24" s="1596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>
        <f>+AA22+AA23</f>
        <v>0</v>
      </c>
      <c r="Z24" s="1618"/>
      <c r="AA24" s="1618"/>
      <c r="AB24" s="1619"/>
      <c r="AG24" s="243"/>
    </row>
    <row r="25" spans="1:56" ht="18" customHeight="1" x14ac:dyDescent="0.25">
      <c r="A25" s="1642" t="s">
        <v>317</v>
      </c>
      <c r="B25" s="1642"/>
      <c r="C25" s="1642"/>
      <c r="D25" s="1642"/>
      <c r="E25" s="1642"/>
      <c r="F25" s="1642"/>
      <c r="G25" s="1642"/>
      <c r="H25" s="1642"/>
      <c r="I25" s="1642"/>
      <c r="J25" s="1642"/>
      <c r="K25" s="1642"/>
      <c r="L25" s="1642"/>
      <c r="M25" s="1642"/>
      <c r="N25" s="1642"/>
      <c r="O25" s="1642"/>
      <c r="P25" s="1642"/>
      <c r="Q25" s="1642"/>
      <c r="R25" s="1642"/>
      <c r="S25" s="1642"/>
      <c r="T25" s="1642"/>
      <c r="U25" s="1642"/>
      <c r="V25" s="1642"/>
      <c r="W25" s="1642"/>
      <c r="X25" s="1642"/>
      <c r="Y25" s="1642"/>
      <c r="Z25" s="1642"/>
      <c r="AA25" s="1642"/>
      <c r="AB25" s="1642"/>
      <c r="AC25" s="1642"/>
      <c r="AD25" s="1642"/>
      <c r="AE25" s="1642"/>
      <c r="AF25" s="1642"/>
      <c r="AG25" s="1642"/>
      <c r="AH25" s="1642"/>
      <c r="AI25" s="1642"/>
      <c r="AJ25" s="1642"/>
      <c r="AK25" s="1642"/>
      <c r="AL25" s="1642"/>
      <c r="AM25" s="1642"/>
      <c r="AN25" s="1642"/>
      <c r="AO25" s="1642"/>
      <c r="AP25" s="1642"/>
      <c r="AQ25" s="1642"/>
      <c r="AR25" s="1642"/>
      <c r="AS25" s="1642"/>
      <c r="AT25" s="1642"/>
      <c r="AU25" s="1642"/>
      <c r="AV25" s="1642"/>
      <c r="AW25" s="1642"/>
      <c r="AX25" s="1642"/>
      <c r="AY25" s="1642"/>
      <c r="AZ25" s="1642"/>
      <c r="BA25" s="1642"/>
      <c r="BB25" s="1642"/>
      <c r="BC25" s="1642"/>
      <c r="BD25" s="1642"/>
    </row>
    <row r="26" spans="1:56" ht="18" customHeight="1" x14ac:dyDescent="0.25"/>
    <row r="27" spans="1:56" ht="33.6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56" ht="27" customHeight="1" x14ac:dyDescent="0.25">
      <c r="A28" s="1583">
        <v>2024</v>
      </c>
      <c r="B28" s="1590" t="s">
        <v>263</v>
      </c>
      <c r="C28" s="1591"/>
      <c r="D28" s="1592"/>
      <c r="E28" s="1629" t="s">
        <v>100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28.166666666666668</v>
      </c>
    </row>
    <row r="29" spans="1:56" ht="27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56" ht="20.100000000000001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56" ht="20.100000000000001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56" ht="20.100000000000001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176/24-"24:00"</f>
        <v>6.333333333333333</v>
      </c>
    </row>
    <row r="33" spans="1:33" ht="20.100000000000001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20.100000000000001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20.100000000000001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20.100000000000001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184/24-"12:00"</f>
        <v>7.166666666666667</v>
      </c>
    </row>
    <row r="37" spans="1:33" ht="20.100000000000001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20.100000000000001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/>
    </row>
    <row r="39" spans="1:33" ht="20.100000000000001" customHeight="1" x14ac:dyDescent="0.25">
      <c r="A39" s="1584"/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42"/>
    </row>
    <row r="40" spans="1:33" ht="20.100000000000001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/>
    </row>
    <row r="41" spans="1:33" ht="20.100000000000001" customHeight="1" x14ac:dyDescent="0.25">
      <c r="A41" s="1584"/>
      <c r="B41" s="247"/>
      <c r="C41" s="247"/>
      <c r="D41" s="247"/>
      <c r="E41" s="247"/>
      <c r="F41" s="247"/>
      <c r="G41" s="247"/>
      <c r="H41" s="247"/>
      <c r="I41" s="247"/>
      <c r="J41" s="247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  <c r="AF41" s="247"/>
      <c r="AG41" s="242"/>
    </row>
    <row r="42" spans="1:33" ht="24.6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24.6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4" spans="1:33" ht="24.6" customHeight="1" x14ac:dyDescent="0.25"/>
    <row r="45" spans="1:33" ht="17.45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 t="e">
        <f>#REF!</f>
        <v>#REF!</v>
      </c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17.45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17.45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17.45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17.45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0.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</mergeCells>
  <conditionalFormatting sqref="B30:AF41">
    <cfRule type="cellIs" dxfId="139" priority="29" operator="equal">
      <formula>"FOTS"</formula>
    </cfRule>
    <cfRule type="cellIs" dxfId="138" priority="30" operator="equal">
      <formula>"FO"</formula>
    </cfRule>
    <cfRule type="cellIs" dxfId="137" priority="31" operator="equal">
      <formula>"F"</formula>
    </cfRule>
    <cfRule type="cellIs" dxfId="136" priority="32" operator="equal">
      <formula>"NTSDS"</formula>
    </cfRule>
    <cfRule type="cellIs" dxfId="135" priority="33" operator="equal">
      <formula>"DTSDS"</formula>
    </cfRule>
    <cfRule type="cellIs" dxfId="134" priority="34" operator="equal">
      <formula>"NTS5S"</formula>
    </cfRule>
    <cfRule type="cellIs" dxfId="133" priority="35" operator="equal">
      <formula>"DTS5S"</formula>
    </cfRule>
    <cfRule type="cellIs" dxfId="132" priority="36" operator="equal">
      <formula>"NTS"</formula>
    </cfRule>
    <cfRule type="cellIs" dxfId="131" priority="37" operator="equal">
      <formula>"DTS"</formula>
    </cfRule>
    <cfRule type="cellIs" dxfId="130" priority="38" operator="equal">
      <formula>"FEF"</formula>
    </cfRule>
    <cfRule type="cellIs" dxfId="129" priority="39" operator="equal">
      <formula>"FED"</formula>
    </cfRule>
    <cfRule type="cellIs" dxfId="128" priority="40" operator="equal">
      <formula>"FES"</formula>
    </cfRule>
    <cfRule type="cellIs" dxfId="127" priority="41" operator="equal">
      <formula>"FE"</formula>
    </cfRule>
    <cfRule type="cellIs" dxfId="126" priority="42" operator="equal">
      <formula>"DS"</formula>
    </cfRule>
  </conditionalFormatting>
  <conditionalFormatting sqref="B5:AF16">
    <cfRule type="cellIs" dxfId="125" priority="1" operator="equal">
      <formula>"FOTS"</formula>
    </cfRule>
    <cfRule type="cellIs" dxfId="124" priority="2" operator="equal">
      <formula>"FO"</formula>
    </cfRule>
    <cfRule type="cellIs" dxfId="123" priority="3" operator="equal">
      <formula>"F"</formula>
    </cfRule>
    <cfRule type="cellIs" dxfId="122" priority="4" operator="equal">
      <formula>"NTSDS"</formula>
    </cfRule>
    <cfRule type="cellIs" dxfId="121" priority="5" operator="equal">
      <formula>"DTSDS"</formula>
    </cfRule>
    <cfRule type="cellIs" dxfId="120" priority="6" operator="equal">
      <formula>"NTS5S"</formula>
    </cfRule>
    <cfRule type="cellIs" dxfId="119" priority="7" operator="equal">
      <formula>"DTS5S"</formula>
    </cfRule>
    <cfRule type="cellIs" dxfId="118" priority="8" operator="equal">
      <formula>"NTS"</formula>
    </cfRule>
    <cfRule type="cellIs" dxfId="117" priority="9" operator="equal">
      <formula>"DTS"</formula>
    </cfRule>
    <cfRule type="cellIs" dxfId="116" priority="10" operator="equal">
      <formula>"FEF"</formula>
    </cfRule>
    <cfRule type="cellIs" dxfId="115" priority="11" operator="equal">
      <formula>"FED"</formula>
    </cfRule>
    <cfRule type="cellIs" dxfId="114" priority="12" operator="equal">
      <formula>"FES"</formula>
    </cfRule>
    <cfRule type="cellIs" dxfId="113" priority="13" operator="equal">
      <formula>"FE"</formula>
    </cfRule>
    <cfRule type="cellIs" dxfId="112" priority="14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6E411-4102-449D-805A-24ADB13FA0DD}">
  <dimension ref="A1:BD50"/>
  <sheetViews>
    <sheetView showZeros="0" topLeftCell="A30" workbookViewId="0">
      <selection activeCell="BF7" sqref="BF7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2024</v>
      </c>
      <c r="B3" s="1585" t="s">
        <v>263</v>
      </c>
      <c r="C3" s="1585"/>
      <c r="D3" s="1585"/>
      <c r="E3" s="1586" t="s">
        <v>318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43.333333333333329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1583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1584"/>
      <c r="B6" s="256" t="e">
        <f>+#REF!</f>
        <v>#REF!</v>
      </c>
      <c r="C6" s="256" t="e">
        <f>+#REF!</f>
        <v>#REF!</v>
      </c>
      <c r="D6" s="256" t="e">
        <f>+#REF!</f>
        <v>#REF!</v>
      </c>
      <c r="E6" s="256" t="e">
        <f>+#REF!</f>
        <v>#REF!</v>
      </c>
      <c r="F6" s="256" t="e">
        <f>+#REF!</f>
        <v>#REF!</v>
      </c>
      <c r="G6" s="256" t="e">
        <f>+#REF!</f>
        <v>#REF!</v>
      </c>
      <c r="H6" s="256" t="e">
        <f>+#REF!</f>
        <v>#REF!</v>
      </c>
      <c r="I6" s="256" t="e">
        <f>+#REF!</f>
        <v>#REF!</v>
      </c>
      <c r="J6" s="256" t="e">
        <f>+#REF!</f>
        <v>#REF!</v>
      </c>
      <c r="K6" s="256" t="e">
        <f>+#REF!</f>
        <v>#REF!</v>
      </c>
      <c r="L6" s="256" t="e">
        <f>+#REF!</f>
        <v>#REF!</v>
      </c>
      <c r="M6" s="256" t="e">
        <f>+#REF!</f>
        <v>#REF!</v>
      </c>
      <c r="N6" s="256" t="e">
        <f>+#REF!</f>
        <v>#REF!</v>
      </c>
      <c r="O6" s="256" t="e">
        <f>+#REF!</f>
        <v>#REF!</v>
      </c>
      <c r="P6" s="256" t="e">
        <f>+#REF!</f>
        <v>#REF!</v>
      </c>
      <c r="Q6" s="256" t="e">
        <f>+#REF!</f>
        <v>#REF!</v>
      </c>
      <c r="R6" s="256" t="e">
        <f>+#REF!</f>
        <v>#REF!</v>
      </c>
      <c r="S6" s="256" t="e">
        <f>+#REF!</f>
        <v>#REF!</v>
      </c>
      <c r="T6" s="256" t="e">
        <f>+#REF!</f>
        <v>#REF!</v>
      </c>
      <c r="U6" s="256" t="e">
        <f>+#REF!</f>
        <v>#REF!</v>
      </c>
      <c r="V6" s="256" t="e">
        <f>+#REF!</f>
        <v>#REF!</v>
      </c>
      <c r="W6" s="256" t="e">
        <f>+#REF!</f>
        <v>#REF!</v>
      </c>
      <c r="X6" s="256" t="e">
        <f>+#REF!</f>
        <v>#REF!</v>
      </c>
      <c r="Y6" s="256" t="e">
        <f>+#REF!</f>
        <v>#REF!</v>
      </c>
      <c r="Z6" s="256" t="e">
        <f>+#REF!</f>
        <v>#REF!</v>
      </c>
      <c r="AA6" s="256" t="e">
        <f>+#REF!</f>
        <v>#REF!</v>
      </c>
      <c r="AB6" s="256" t="e">
        <f>+#REF!</f>
        <v>#REF!</v>
      </c>
      <c r="AC6" s="256" t="e">
        <f>+#REF!</f>
        <v>#REF!</v>
      </c>
      <c r="AD6" s="256" t="e">
        <f>+#REF!</f>
        <v>#REF!</v>
      </c>
      <c r="AE6" s="256" t="e">
        <f>+#REF!</f>
        <v>#REF!</v>
      </c>
      <c r="AF6" s="256" t="e">
        <f>+#REF!</f>
        <v>#REF!</v>
      </c>
      <c r="AG6" s="242" t="e">
        <f>+#REF!</f>
        <v>#REF!</v>
      </c>
    </row>
    <row r="7" spans="1:33" ht="21" customHeight="1" x14ac:dyDescent="0.25">
      <c r="A7" s="1583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168/24</f>
        <v>7</v>
      </c>
    </row>
    <row r="8" spans="1:33" ht="21" customHeight="1" x14ac:dyDescent="0.25">
      <c r="A8" s="1584"/>
      <c r="B8" s="256" t="e">
        <f>+#REF!</f>
        <v>#REF!</v>
      </c>
      <c r="C8" s="256" t="e">
        <f>+#REF!</f>
        <v>#REF!</v>
      </c>
      <c r="D8" s="256" t="e">
        <f>+#REF!</f>
        <v>#REF!</v>
      </c>
      <c r="E8" s="256" t="e">
        <f>+#REF!</f>
        <v>#REF!</v>
      </c>
      <c r="F8" s="256" t="e">
        <f>+#REF!</f>
        <v>#REF!</v>
      </c>
      <c r="G8" s="256" t="e">
        <f>+#REF!</f>
        <v>#REF!</v>
      </c>
      <c r="H8" s="256" t="e">
        <f>+#REF!</f>
        <v>#REF!</v>
      </c>
      <c r="I8" s="256" t="e">
        <f>+#REF!</f>
        <v>#REF!</v>
      </c>
      <c r="J8" s="256" t="e">
        <f>+#REF!</f>
        <v>#REF!</v>
      </c>
      <c r="K8" s="256" t="e">
        <f>+#REF!</f>
        <v>#REF!</v>
      </c>
      <c r="L8" s="256" t="e">
        <f>+#REF!</f>
        <v>#REF!</v>
      </c>
      <c r="M8" s="256" t="e">
        <f>+#REF!</f>
        <v>#REF!</v>
      </c>
      <c r="N8" s="256" t="e">
        <f>+#REF!</f>
        <v>#REF!</v>
      </c>
      <c r="O8" s="256" t="e">
        <f>+#REF!</f>
        <v>#REF!</v>
      </c>
      <c r="P8" s="256" t="e">
        <f>+#REF!</f>
        <v>#REF!</v>
      </c>
      <c r="Q8" s="256" t="e">
        <f>+#REF!</f>
        <v>#REF!</v>
      </c>
      <c r="R8" s="256" t="e">
        <f>+#REF!</f>
        <v>#REF!</v>
      </c>
      <c r="S8" s="256" t="e">
        <f>+#REF!</f>
        <v>#REF!</v>
      </c>
      <c r="T8" s="256" t="e">
        <f>+#REF!</f>
        <v>#REF!</v>
      </c>
      <c r="U8" s="256" t="e">
        <f>+#REF!</f>
        <v>#REF!</v>
      </c>
      <c r="V8" s="256" t="e">
        <f>+#REF!</f>
        <v>#REF!</v>
      </c>
      <c r="W8" s="256" t="e">
        <f>+#REF!</f>
        <v>#REF!</v>
      </c>
      <c r="X8" s="256" t="e">
        <f>+#REF!</f>
        <v>#REF!</v>
      </c>
      <c r="Y8" s="256" t="e">
        <f>+#REF!</f>
        <v>#REF!</v>
      </c>
      <c r="Z8" s="256" t="e">
        <f>+#REF!</f>
        <v>#REF!</v>
      </c>
      <c r="AA8" s="256" t="e">
        <f>+#REF!</f>
        <v>#REF!</v>
      </c>
      <c r="AB8" s="256" t="e">
        <f>+#REF!</f>
        <v>#REF!</v>
      </c>
      <c r="AC8" s="256" t="e">
        <f>+#REF!</f>
        <v>#REF!</v>
      </c>
      <c r="AD8" s="256" t="e">
        <f>+#REF!</f>
        <v>#REF!</v>
      </c>
      <c r="AE8" s="256" t="e">
        <f>+#REF!</f>
        <v>#REF!</v>
      </c>
      <c r="AF8" s="256" t="e">
        <f>+#REF!</f>
        <v>#REF!</v>
      </c>
      <c r="AG8" s="242" t="e">
        <f>+#REF!</f>
        <v>#REF!</v>
      </c>
    </row>
    <row r="9" spans="1:33" ht="21" customHeight="1" x14ac:dyDescent="0.25">
      <c r="A9" s="1583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1584"/>
      <c r="B10" s="256" t="e">
        <f>+#REF!</f>
        <v>#REF!</v>
      </c>
      <c r="C10" s="256" t="e">
        <f>+#REF!</f>
        <v>#REF!</v>
      </c>
      <c r="D10" s="256" t="e">
        <f>+#REF!</f>
        <v>#REF!</v>
      </c>
      <c r="E10" s="256" t="e">
        <f>+#REF!</f>
        <v>#REF!</v>
      </c>
      <c r="F10" s="256" t="e">
        <f>+#REF!</f>
        <v>#REF!</v>
      </c>
      <c r="G10" s="256" t="e">
        <f>+#REF!</f>
        <v>#REF!</v>
      </c>
      <c r="H10" s="256" t="e">
        <f>+#REF!</f>
        <v>#REF!</v>
      </c>
      <c r="I10" s="256" t="e">
        <f>+#REF!</f>
        <v>#REF!</v>
      </c>
      <c r="J10" s="256" t="e">
        <f>+#REF!</f>
        <v>#REF!</v>
      </c>
      <c r="K10" s="256" t="e">
        <f>+#REF!</f>
        <v>#REF!</v>
      </c>
      <c r="L10" s="256" t="e">
        <f>+#REF!</f>
        <v>#REF!</v>
      </c>
      <c r="M10" s="256" t="e">
        <f>+#REF!</f>
        <v>#REF!</v>
      </c>
      <c r="N10" s="256" t="e">
        <f>+#REF!</f>
        <v>#REF!</v>
      </c>
      <c r="O10" s="256" t="e">
        <f>+#REF!</f>
        <v>#REF!</v>
      </c>
      <c r="P10" s="256" t="e">
        <f>+#REF!</f>
        <v>#REF!</v>
      </c>
      <c r="Q10" s="256" t="e">
        <f>+#REF!</f>
        <v>#REF!</v>
      </c>
      <c r="R10" s="256" t="e">
        <f>+#REF!</f>
        <v>#REF!</v>
      </c>
      <c r="S10" s="256" t="e">
        <f>+#REF!</f>
        <v>#REF!</v>
      </c>
      <c r="T10" s="256" t="e">
        <f>+#REF!</f>
        <v>#REF!</v>
      </c>
      <c r="U10" s="256" t="e">
        <f>+#REF!</f>
        <v>#REF!</v>
      </c>
      <c r="V10" s="256" t="e">
        <f>+#REF!</f>
        <v>#REF!</v>
      </c>
      <c r="W10" s="256" t="e">
        <f>+#REF!</f>
        <v>#REF!</v>
      </c>
      <c r="X10" s="256" t="e">
        <f>+#REF!</f>
        <v>#REF!</v>
      </c>
      <c r="Y10" s="256" t="e">
        <f>+#REF!</f>
        <v>#REF!</v>
      </c>
      <c r="Z10" s="256" t="e">
        <f>+#REF!</f>
        <v>#REF!</v>
      </c>
      <c r="AA10" s="256" t="e">
        <f>+#REF!</f>
        <v>#REF!</v>
      </c>
      <c r="AB10" s="256" t="e">
        <f>+#REF!</f>
        <v>#REF!</v>
      </c>
      <c r="AC10" s="256" t="e">
        <f>+#REF!</f>
        <v>#REF!</v>
      </c>
      <c r="AD10" s="256" t="e">
        <f>+#REF!</f>
        <v>#REF!</v>
      </c>
      <c r="AE10" s="256" t="e">
        <f>+#REF!</f>
        <v>#REF!</v>
      </c>
      <c r="AF10" s="256" t="e">
        <f>+#REF!</f>
        <v>#REF!</v>
      </c>
      <c r="AG10" s="242" t="e">
        <f>+#REF!</f>
        <v>#REF!</v>
      </c>
    </row>
    <row r="11" spans="1:33" ht="21" customHeight="1" x14ac:dyDescent="0.25">
      <c r="A11" s="1583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1584"/>
      <c r="B12" s="247" t="e">
        <f>+#REF!</f>
        <v>#REF!</v>
      </c>
      <c r="C12" s="247" t="e">
        <f>+#REF!</f>
        <v>#REF!</v>
      </c>
      <c r="D12" s="247" t="e">
        <f>+#REF!</f>
        <v>#REF!</v>
      </c>
      <c r="E12" s="247" t="e">
        <f>+#REF!</f>
        <v>#REF!</v>
      </c>
      <c r="F12" s="247" t="e">
        <f>+#REF!</f>
        <v>#REF!</v>
      </c>
      <c r="G12" s="247" t="e">
        <f>+#REF!</f>
        <v>#REF!</v>
      </c>
      <c r="H12" s="247" t="e">
        <f>+#REF!</f>
        <v>#REF!</v>
      </c>
      <c r="I12" s="247" t="e">
        <f>+#REF!</f>
        <v>#REF!</v>
      </c>
      <c r="J12" s="247" t="e">
        <f>+#REF!</f>
        <v>#REF!</v>
      </c>
      <c r="K12" s="247" t="e">
        <f>+#REF!</f>
        <v>#REF!</v>
      </c>
      <c r="L12" s="247" t="e">
        <f>+#REF!</f>
        <v>#REF!</v>
      </c>
      <c r="M12" s="247" t="e">
        <f>+#REF!</f>
        <v>#REF!</v>
      </c>
      <c r="N12" s="247" t="e">
        <f>+#REF!</f>
        <v>#REF!</v>
      </c>
      <c r="O12" s="247" t="e">
        <f>+#REF!</f>
        <v>#REF!</v>
      </c>
      <c r="P12" s="247" t="e">
        <f>+#REF!</f>
        <v>#REF!</v>
      </c>
      <c r="Q12" s="247" t="e">
        <f>+#REF!</f>
        <v>#REF!</v>
      </c>
      <c r="R12" s="247" t="e">
        <f>+#REF!</f>
        <v>#REF!</v>
      </c>
      <c r="S12" s="247" t="e">
        <f>+#REF!</f>
        <v>#REF!</v>
      </c>
      <c r="T12" s="247" t="e">
        <f>+#REF!</f>
        <v>#REF!</v>
      </c>
      <c r="U12" s="247" t="e">
        <f>+#REF!</f>
        <v>#REF!</v>
      </c>
      <c r="V12" s="247" t="e">
        <f>+#REF!</f>
        <v>#REF!</v>
      </c>
      <c r="W12" s="247" t="e">
        <f>+#REF!</f>
        <v>#REF!</v>
      </c>
      <c r="X12" s="247" t="e">
        <f>+#REF!</f>
        <v>#REF!</v>
      </c>
      <c r="Y12" s="247" t="e">
        <f>+#REF!</f>
        <v>#REF!</v>
      </c>
      <c r="Z12" s="247" t="e">
        <f>+#REF!</f>
        <v>#REF!</v>
      </c>
      <c r="AA12" s="247" t="e">
        <f>+#REF!</f>
        <v>#REF!</v>
      </c>
      <c r="AB12" s="247" t="e">
        <f>+#REF!</f>
        <v>#REF!</v>
      </c>
      <c r="AC12" s="247" t="e">
        <f>+#REF!</f>
        <v>#REF!</v>
      </c>
      <c r="AD12" s="247" t="e">
        <f>+#REF!</f>
        <v>#REF!</v>
      </c>
      <c r="AE12" s="247" t="e">
        <f>+#REF!</f>
        <v>#REF!</v>
      </c>
      <c r="AF12" s="247" t="e">
        <f>+#REF!</f>
        <v>#REF!</v>
      </c>
      <c r="AG12" s="242" t="e">
        <f>+#REF!</f>
        <v>#REF!</v>
      </c>
    </row>
    <row r="13" spans="1:33" ht="21" customHeight="1" x14ac:dyDescent="0.25">
      <c r="A13" s="1583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184/24</f>
        <v>7.666666666666667</v>
      </c>
    </row>
    <row r="14" spans="1:33" ht="21" customHeight="1" x14ac:dyDescent="0.25">
      <c r="A14" s="1584"/>
      <c r="B14" s="276" t="e">
        <f>+#REF!</f>
        <v>#REF!</v>
      </c>
      <c r="C14" s="276" t="e">
        <f>+#REF!</f>
        <v>#REF!</v>
      </c>
      <c r="D14" s="276" t="e">
        <f>+#REF!</f>
        <v>#REF!</v>
      </c>
      <c r="E14" s="276" t="e">
        <f>+#REF!</f>
        <v>#REF!</v>
      </c>
      <c r="F14" s="276" t="e">
        <f>+#REF!</f>
        <v>#REF!</v>
      </c>
      <c r="G14" s="276" t="e">
        <f>+#REF!</f>
        <v>#REF!</v>
      </c>
      <c r="H14" s="276" t="e">
        <f>+#REF!</f>
        <v>#REF!</v>
      </c>
      <c r="I14" s="276" t="e">
        <f>+#REF!</f>
        <v>#REF!</v>
      </c>
      <c r="J14" s="276" t="e">
        <f>+#REF!</f>
        <v>#REF!</v>
      </c>
      <c r="K14" s="276" t="e">
        <f>+#REF!</f>
        <v>#REF!</v>
      </c>
      <c r="L14" s="276" t="e">
        <f>+#REF!</f>
        <v>#REF!</v>
      </c>
      <c r="M14" s="276" t="e">
        <f>+#REF!</f>
        <v>#REF!</v>
      </c>
      <c r="N14" s="276" t="e">
        <f>+#REF!</f>
        <v>#REF!</v>
      </c>
      <c r="O14" s="276" t="e">
        <f>+#REF!</f>
        <v>#REF!</v>
      </c>
      <c r="P14" s="276" t="e">
        <f>+#REF!</f>
        <v>#REF!</v>
      </c>
      <c r="Q14" s="276" t="e">
        <f>+#REF!</f>
        <v>#REF!</v>
      </c>
      <c r="R14" s="276" t="e">
        <f>+#REF!</f>
        <v>#REF!</v>
      </c>
      <c r="S14" s="276" t="e">
        <f>+#REF!</f>
        <v>#REF!</v>
      </c>
      <c r="T14" s="276" t="e">
        <f>+#REF!</f>
        <v>#REF!</v>
      </c>
      <c r="U14" s="276" t="e">
        <f>+#REF!</f>
        <v>#REF!</v>
      </c>
      <c r="V14" s="276" t="e">
        <f>+#REF!</f>
        <v>#REF!</v>
      </c>
      <c r="W14" s="276" t="e">
        <f>+#REF!</f>
        <v>#REF!</v>
      </c>
      <c r="X14" s="276" t="e">
        <f>+#REF!</f>
        <v>#REF!</v>
      </c>
      <c r="Y14" s="276" t="e">
        <f>+#REF!</f>
        <v>#REF!</v>
      </c>
      <c r="Z14" s="276" t="e">
        <f>+#REF!</f>
        <v>#REF!</v>
      </c>
      <c r="AA14" s="276" t="e">
        <f>+#REF!</f>
        <v>#REF!</v>
      </c>
      <c r="AB14" s="276" t="e">
        <f>+#REF!</f>
        <v>#REF!</v>
      </c>
      <c r="AC14" s="276" t="e">
        <f>+#REF!</f>
        <v>#REF!</v>
      </c>
      <c r="AD14" s="276" t="e">
        <f>+#REF!</f>
        <v>#REF!</v>
      </c>
      <c r="AE14" s="276" t="e">
        <f>+#REF!</f>
        <v>#REF!</v>
      </c>
      <c r="AF14" s="276" t="e">
        <f>+#REF!</f>
        <v>#REF!</v>
      </c>
      <c r="AG14" s="242" t="e">
        <f>+#REF!</f>
        <v>#REF!</v>
      </c>
    </row>
    <row r="15" spans="1:33" ht="21" customHeight="1" x14ac:dyDescent="0.25">
      <c r="A15" s="1583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>
        <f>160/24</f>
        <v>6.666666666666667</v>
      </c>
    </row>
    <row r="16" spans="1:33" ht="21" customHeight="1" x14ac:dyDescent="0.25">
      <c r="A16" s="1584"/>
      <c r="B16" s="247" t="e">
        <f>+#REF!</f>
        <v>#REF!</v>
      </c>
      <c r="C16" s="247" t="e">
        <f>+#REF!</f>
        <v>#REF!</v>
      </c>
      <c r="D16" s="247" t="e">
        <f>+#REF!</f>
        <v>#REF!</v>
      </c>
      <c r="E16" s="247" t="e">
        <f>+#REF!</f>
        <v>#REF!</v>
      </c>
      <c r="F16" s="247" t="e">
        <f>+#REF!</f>
        <v>#REF!</v>
      </c>
      <c r="G16" s="247" t="e">
        <f>+#REF!</f>
        <v>#REF!</v>
      </c>
      <c r="H16" s="247" t="e">
        <f>+#REF!</f>
        <v>#REF!</v>
      </c>
      <c r="I16" s="247" t="e">
        <f>+#REF!</f>
        <v>#REF!</v>
      </c>
      <c r="J16" s="247" t="e">
        <f>+#REF!</f>
        <v>#REF!</v>
      </c>
      <c r="K16" s="247" t="e">
        <f>+#REF!</f>
        <v>#REF!</v>
      </c>
      <c r="L16" s="247" t="e">
        <f>+#REF!</f>
        <v>#REF!</v>
      </c>
      <c r="M16" s="247" t="e">
        <f>+#REF!</f>
        <v>#REF!</v>
      </c>
      <c r="N16" s="247" t="e">
        <f>+#REF!</f>
        <v>#REF!</v>
      </c>
      <c r="O16" s="247" t="e">
        <f>+#REF!</f>
        <v>#REF!</v>
      </c>
      <c r="P16" s="247" t="e">
        <f>+#REF!</f>
        <v>#REF!</v>
      </c>
      <c r="Q16" s="247" t="e">
        <f>+#REF!</f>
        <v>#REF!</v>
      </c>
      <c r="R16" s="247" t="e">
        <f>+#REF!</f>
        <v>#REF!</v>
      </c>
      <c r="S16" s="247" t="e">
        <f>+#REF!</f>
        <v>#REF!</v>
      </c>
      <c r="T16" s="247" t="e">
        <f>+#REF!</f>
        <v>#REF!</v>
      </c>
      <c r="U16" s="247" t="e">
        <f>+#REF!</f>
        <v>#REF!</v>
      </c>
      <c r="V16" s="247" t="e">
        <f>+#REF!</f>
        <v>#REF!</v>
      </c>
      <c r="W16" s="247" t="e">
        <f>+#REF!</f>
        <v>#REF!</v>
      </c>
      <c r="X16" s="247" t="e">
        <f>+#REF!</f>
        <v>#REF!</v>
      </c>
      <c r="Y16" s="247" t="e">
        <f>+#REF!</f>
        <v>#REF!</v>
      </c>
      <c r="Z16" s="247" t="e">
        <f>+#REF!</f>
        <v>#REF!</v>
      </c>
      <c r="AA16" s="247" t="e">
        <f>+#REF!</f>
        <v>#REF!</v>
      </c>
      <c r="AB16" s="247" t="e">
        <f>+#REF!</f>
        <v>#REF!</v>
      </c>
      <c r="AC16" s="247" t="e">
        <f>+#REF!</f>
        <v>#REF!</v>
      </c>
      <c r="AD16" s="247" t="e">
        <f>+#REF!</f>
        <v>#REF!</v>
      </c>
      <c r="AE16" s="247" t="e">
        <f>+#REF!</f>
        <v>#REF!</v>
      </c>
      <c r="AF16" s="247" t="e">
        <f>+#REF!</f>
        <v>#REF!</v>
      </c>
      <c r="AG16" s="242" t="e">
        <f>+#REF!</f>
        <v>#REF!</v>
      </c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632"/>
      <c r="AG17" s="257" t="e">
        <f>+AG6+AG8+AG10+AG12+AG14+AG16</f>
        <v>#REF!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633"/>
      <c r="AG18" s="258" t="e">
        <f>+AG17-AG3</f>
        <v>#REF!</v>
      </c>
    </row>
    <row r="20" spans="1:33" s="52" customFormat="1" ht="18" customHeight="1" x14ac:dyDescent="0.15">
      <c r="A20" s="1612" t="s">
        <v>267</v>
      </c>
      <c r="B20" s="1613"/>
      <c r="C20" s="1614"/>
      <c r="D20" s="1634">
        <f>COUNTIF($B$5:$AF$16,"=DTS")+COUNTIF($B$5:$AF$16,"=NTS")+COUNTIF($B$5:$AF$16,"=DTS1")+COUNTIF($B$5:$AF$16,"=NTS1")</f>
        <v>0</v>
      </c>
      <c r="E20" s="1635"/>
      <c r="I20" s="1612" t="s">
        <v>268</v>
      </c>
      <c r="J20" s="1613"/>
      <c r="K20" s="1614"/>
      <c r="L20" s="1634">
        <f>COUNTIF($B$5:$AF$16,"=FE")</f>
        <v>0</v>
      </c>
      <c r="M20" s="1635"/>
      <c r="Q20" s="1597" t="s">
        <v>58</v>
      </c>
      <c r="R20" s="1598"/>
      <c r="S20" s="1598"/>
      <c r="T20" s="1599"/>
      <c r="U20" s="1650"/>
      <c r="V20" s="1651"/>
      <c r="AG20" s="243"/>
    </row>
    <row r="21" spans="1:33" s="52" customFormat="1" ht="18" customHeight="1" x14ac:dyDescent="0.15">
      <c r="A21" s="1612" t="s">
        <v>269</v>
      </c>
      <c r="B21" s="1613"/>
      <c r="C21" s="1614"/>
      <c r="D21" s="1634">
        <f>COUNTIF($B$5:$AF$16,"=DTS5S")+COUNTIF($B$5:$AF$16,"=NTS5S")+COUNTIF($B$5:$AF$16,"=DTS5S1")+COUNTIF($B$5:$AF$16,"=NTS5S1")</f>
        <v>0</v>
      </c>
      <c r="E21" s="1635"/>
      <c r="I21" s="1612" t="s">
        <v>58</v>
      </c>
      <c r="J21" s="1613"/>
      <c r="K21" s="1614"/>
      <c r="L21" s="1634">
        <f>COUNTIF($B$5:$AF$16,"=FOTS")</f>
        <v>0</v>
      </c>
      <c r="M21" s="1635"/>
      <c r="Q21" s="1604" t="s">
        <v>302</v>
      </c>
      <c r="R21" s="1605"/>
      <c r="S21" s="1605"/>
      <c r="T21" s="1606"/>
      <c r="U21" s="1652"/>
      <c r="V21" s="1653"/>
      <c r="AG21" s="243"/>
    </row>
    <row r="22" spans="1:33" s="52" customFormat="1" ht="18" customHeight="1" x14ac:dyDescent="0.15">
      <c r="A22" s="1612" t="s">
        <v>270</v>
      </c>
      <c r="B22" s="1613"/>
      <c r="C22" s="1614"/>
      <c r="D22" s="1634">
        <f>COUNTIF($B$5:$AF$16,"=DTSDS")+COUNTIF($B$5:$AF$16,"=NTSDS")+COUNTIF($B$5:$AF$16,"=DTSDS1")+COUNTIF($B$5:$AF$16,"=NTSDS1")</f>
        <v>0</v>
      </c>
      <c r="E22" s="1635"/>
      <c r="I22" s="1612" t="s">
        <v>271</v>
      </c>
      <c r="J22" s="1613"/>
      <c r="K22" s="1614"/>
      <c r="L22" s="1634">
        <f>COUNTIF($B$5:$AF$16,"=L")</f>
        <v>0</v>
      </c>
      <c r="M22" s="1635"/>
      <c r="Q22" s="1597" t="s">
        <v>272</v>
      </c>
      <c r="R22" s="1598"/>
      <c r="S22" s="1598"/>
      <c r="T22" s="1599"/>
      <c r="U22" s="1620" t="e">
        <f>IF(AG18&gt;0,AG18-(T20*(12/24)),0)</f>
        <v>#REF!</v>
      </c>
      <c r="V22" s="1621"/>
      <c r="W22" s="1624" t="s">
        <v>273</v>
      </c>
      <c r="X22" s="1625"/>
      <c r="Y22" s="1626" t="e">
        <f>IF(U22&gt;0,(IF(U22&lt;(12/24),1/24,(INT(U22/(12/24)))/24)),0)</f>
        <v>#REF!</v>
      </c>
      <c r="Z22" s="1627"/>
      <c r="AA22" s="1610" t="e">
        <f>((Y22*24)*1.25*U24)</f>
        <v>#REF!</v>
      </c>
      <c r="AB22" s="1611"/>
      <c r="AG22" s="243"/>
    </row>
    <row r="23" spans="1:33" s="52" customFormat="1" ht="18" customHeight="1" x14ac:dyDescent="0.15">
      <c r="A23" s="1612" t="s">
        <v>274</v>
      </c>
      <c r="B23" s="1613"/>
      <c r="C23" s="1614"/>
      <c r="D23" s="1639">
        <f>+D20+D21+D22</f>
        <v>0</v>
      </c>
      <c r="E23" s="1640"/>
      <c r="I23" s="1612" t="s">
        <v>275</v>
      </c>
      <c r="J23" s="1613"/>
      <c r="K23" s="1614"/>
      <c r="L23" s="1634">
        <f>COUNTIF($B$5:$AF$16,"=B")</f>
        <v>0</v>
      </c>
      <c r="M23" s="1635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 t="e">
        <f>IF(U22&lt;(12/24),U22-Y22,U22-(INT(U22/(12/24)))/24)</f>
        <v>#REF!</v>
      </c>
      <c r="Z23" s="1627"/>
      <c r="AA23" s="1610" t="e">
        <f>+((Y23*24)*1.375*U24)</f>
        <v>#REF!</v>
      </c>
      <c r="AB23" s="1611"/>
      <c r="AG23" s="243"/>
    </row>
    <row r="24" spans="1:33" s="52" customFormat="1" ht="18" customHeight="1" x14ac:dyDescent="0.15">
      <c r="A24" s="244"/>
      <c r="I24" s="1612" t="s">
        <v>276</v>
      </c>
      <c r="J24" s="1613"/>
      <c r="K24" s="1614"/>
      <c r="L24" s="1634">
        <f>COUNTIF($B$5:$AF$16,"=Disp")</f>
        <v>0</v>
      </c>
      <c r="M24" s="1635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 t="e">
        <f>+AA22+AA23</f>
        <v>#REF!</v>
      </c>
      <c r="Z24" s="1618"/>
      <c r="AA24" s="1618"/>
      <c r="AB24" s="1619"/>
      <c r="AG24" s="243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9.45" customHeight="1" x14ac:dyDescent="0.25">
      <c r="A28" s="1583">
        <v>2024</v>
      </c>
      <c r="B28" s="1590" t="s">
        <v>263</v>
      </c>
      <c r="C28" s="1591"/>
      <c r="D28" s="1592"/>
      <c r="E28" s="1629" t="s">
        <v>318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44.000000000000007</v>
      </c>
    </row>
    <row r="29" spans="1:33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33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18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>
        <f>168/24</f>
        <v>7</v>
      </c>
    </row>
    <row r="39" spans="1:33" ht="18.95" customHeight="1" x14ac:dyDescent="0.25">
      <c r="A39" s="1584"/>
      <c r="B39" s="275">
        <f>+JAN!D29</f>
        <v>0</v>
      </c>
      <c r="C39" s="275">
        <f>+JAN!E29</f>
        <v>0</v>
      </c>
      <c r="D39" s="275">
        <f>+JAN!F29</f>
        <v>0</v>
      </c>
      <c r="E39" s="275">
        <f>+JAN!G29</f>
        <v>0</v>
      </c>
      <c r="F39" s="275">
        <f>+JAN!H29</f>
        <v>0</v>
      </c>
      <c r="G39" s="275">
        <f>+JAN!I29</f>
        <v>0</v>
      </c>
      <c r="H39" s="275">
        <f>+JAN!J29</f>
        <v>0</v>
      </c>
      <c r="I39" s="275">
        <f>+JAN!K29</f>
        <v>0</v>
      </c>
      <c r="J39" s="275">
        <f>+JAN!L29</f>
        <v>0</v>
      </c>
      <c r="K39" s="275">
        <f>+JAN!M29</f>
        <v>0</v>
      </c>
      <c r="L39" s="275">
        <f>+JAN!N29</f>
        <v>0</v>
      </c>
      <c r="M39" s="275">
        <f>+JAN!O29</f>
        <v>0</v>
      </c>
      <c r="N39" s="275">
        <f>+JAN!P29</f>
        <v>0</v>
      </c>
      <c r="O39" s="275">
        <f>+JAN!Q29</f>
        <v>0</v>
      </c>
      <c r="P39" s="275">
        <f>+JAN!R29</f>
        <v>0</v>
      </c>
      <c r="Q39" s="275">
        <f>+JAN!S29</f>
        <v>0</v>
      </c>
      <c r="R39" s="275">
        <f>+JAN!T29</f>
        <v>0</v>
      </c>
      <c r="S39" s="275">
        <f>+JAN!U29</f>
        <v>0</v>
      </c>
      <c r="T39" s="275">
        <f>+JAN!V29</f>
        <v>0</v>
      </c>
      <c r="U39" s="275">
        <f>+JAN!W29</f>
        <v>0</v>
      </c>
      <c r="V39" s="275">
        <f>+JAN!X29</f>
        <v>0</v>
      </c>
      <c r="W39" s="275">
        <f>+JAN!Y29</f>
        <v>0</v>
      </c>
      <c r="X39" s="275">
        <f>+JAN!Z29</f>
        <v>0</v>
      </c>
      <c r="Y39" s="275">
        <f>+JAN!AA29</f>
        <v>0</v>
      </c>
      <c r="Z39" s="275">
        <f>+JAN!AB29</f>
        <v>0</v>
      </c>
      <c r="AA39" s="275">
        <f>+JAN!AC29</f>
        <v>0</v>
      </c>
      <c r="AB39" s="275">
        <f>+JAN!AD29</f>
        <v>0</v>
      </c>
      <c r="AC39" s="275" t="str">
        <f>+JAN!AE29</f>
        <v>OJTD</v>
      </c>
      <c r="AD39" s="275" t="str">
        <f>+JAN!AF29</f>
        <v>OJTN</v>
      </c>
      <c r="AE39" s="275" t="str">
        <f>+JAN!AG29</f>
        <v>OJTN</v>
      </c>
      <c r="AF39" s="275">
        <f>+JAN!AH29</f>
        <v>0</v>
      </c>
      <c r="AG39" s="242">
        <f>JAN!BE29</f>
        <v>1.5</v>
      </c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>
        <f>176/24</f>
        <v>7.333333333333333</v>
      </c>
    </row>
    <row r="41" spans="1:33" ht="18.95" customHeight="1" x14ac:dyDescent="0.25">
      <c r="A41" s="1584"/>
      <c r="B41" s="247" t="e">
        <f>+#REF!</f>
        <v>#REF!</v>
      </c>
      <c r="C41" s="247" t="e">
        <f>+#REF!</f>
        <v>#REF!</v>
      </c>
      <c r="D41" s="247" t="e">
        <f>+#REF!</f>
        <v>#REF!</v>
      </c>
      <c r="E41" s="247" t="e">
        <f>+#REF!</f>
        <v>#REF!</v>
      </c>
      <c r="F41" s="247" t="e">
        <f>+#REF!</f>
        <v>#REF!</v>
      </c>
      <c r="G41" s="247" t="e">
        <f>+#REF!</f>
        <v>#REF!</v>
      </c>
      <c r="H41" s="247" t="e">
        <f>+#REF!</f>
        <v>#REF!</v>
      </c>
      <c r="I41" s="247" t="e">
        <f>+#REF!</f>
        <v>#REF!</v>
      </c>
      <c r="J41" s="247" t="e">
        <f>+#REF!</f>
        <v>#REF!</v>
      </c>
      <c r="K41" s="247" t="e">
        <f>+#REF!</f>
        <v>#REF!</v>
      </c>
      <c r="L41" s="247" t="e">
        <f>+#REF!</f>
        <v>#REF!</v>
      </c>
      <c r="M41" s="247" t="e">
        <f>+#REF!</f>
        <v>#REF!</v>
      </c>
      <c r="N41" s="247" t="e">
        <f>+#REF!</f>
        <v>#REF!</v>
      </c>
      <c r="O41" s="247" t="e">
        <f>+#REF!</f>
        <v>#REF!</v>
      </c>
      <c r="P41" s="247" t="e">
        <f>+#REF!</f>
        <v>#REF!</v>
      </c>
      <c r="Q41" s="247" t="e">
        <f>+#REF!</f>
        <v>#REF!</v>
      </c>
      <c r="R41" s="247" t="e">
        <f>+#REF!</f>
        <v>#REF!</v>
      </c>
      <c r="S41" s="247" t="e">
        <f>+#REF!</f>
        <v>#REF!</v>
      </c>
      <c r="T41" s="247" t="e">
        <f>+#REF!</f>
        <v>#REF!</v>
      </c>
      <c r="U41" s="247" t="e">
        <f>+#REF!</f>
        <v>#REF!</v>
      </c>
      <c r="V41" s="247" t="e">
        <f>+#REF!</f>
        <v>#REF!</v>
      </c>
      <c r="W41" s="247" t="e">
        <f>+#REF!</f>
        <v>#REF!</v>
      </c>
      <c r="X41" s="247" t="e">
        <f>+#REF!</f>
        <v>#REF!</v>
      </c>
      <c r="Y41" s="247" t="e">
        <f>+#REF!</f>
        <v>#REF!</v>
      </c>
      <c r="Z41" s="247" t="e">
        <f>+#REF!</f>
        <v>#REF!</v>
      </c>
      <c r="AA41" s="247" t="e">
        <f>+#REF!</f>
        <v>#REF!</v>
      </c>
      <c r="AB41" s="247" t="e">
        <f>+#REF!</f>
        <v>#REF!</v>
      </c>
      <c r="AC41" s="247" t="e">
        <f>+#REF!</f>
        <v>#REF!</v>
      </c>
      <c r="AD41" s="247" t="e">
        <f>+#REF!</f>
        <v>#REF!</v>
      </c>
      <c r="AE41" s="247" t="e">
        <f>+#REF!</f>
        <v>#REF!</v>
      </c>
      <c r="AF41" s="247" t="e">
        <f>+#REF!</f>
        <v>#REF!</v>
      </c>
      <c r="AG41" s="242" t="e">
        <f>#REF!</f>
        <v>#REF!</v>
      </c>
    </row>
    <row r="42" spans="1:33" ht="18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8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0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/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1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111" priority="1" operator="equal">
      <formula>"FOTS"</formula>
    </cfRule>
    <cfRule type="cellIs" dxfId="110" priority="2" operator="equal">
      <formula>"FO"</formula>
    </cfRule>
    <cfRule type="cellIs" dxfId="109" priority="3" operator="equal">
      <formula>"F"</formula>
    </cfRule>
    <cfRule type="cellIs" dxfId="108" priority="4" operator="equal">
      <formula>"NTSDS"</formula>
    </cfRule>
    <cfRule type="cellIs" dxfId="107" priority="5" operator="equal">
      <formula>"DTSDS"</formula>
    </cfRule>
    <cfRule type="cellIs" dxfId="106" priority="6" operator="equal">
      <formula>"NTS5S"</formula>
    </cfRule>
    <cfRule type="cellIs" dxfId="105" priority="7" operator="equal">
      <formula>"DTS5S"</formula>
    </cfRule>
    <cfRule type="cellIs" dxfId="104" priority="8" operator="equal">
      <formula>"NTS"</formula>
    </cfRule>
    <cfRule type="cellIs" dxfId="103" priority="9" operator="equal">
      <formula>"DTS"</formula>
    </cfRule>
    <cfRule type="cellIs" dxfId="102" priority="10" operator="equal">
      <formula>"FEF"</formula>
    </cfRule>
    <cfRule type="cellIs" dxfId="101" priority="11" operator="equal">
      <formula>"FED"</formula>
    </cfRule>
    <cfRule type="cellIs" dxfId="100" priority="12" operator="equal">
      <formula>"FES"</formula>
    </cfRule>
    <cfRule type="cellIs" dxfId="99" priority="13" operator="equal">
      <formula>"FE"</formula>
    </cfRule>
    <cfRule type="cellIs" dxfId="98" priority="14" operator="equal">
      <formula>"DS"</formula>
    </cfRule>
  </conditionalFormatting>
  <conditionalFormatting sqref="B30:AF41">
    <cfRule type="cellIs" dxfId="97" priority="85" operator="equal">
      <formula>"FOTS"</formula>
    </cfRule>
    <cfRule type="cellIs" dxfId="96" priority="86" operator="equal">
      <formula>"FO"</formula>
    </cfRule>
    <cfRule type="cellIs" dxfId="95" priority="87" operator="equal">
      <formula>"F"</formula>
    </cfRule>
    <cfRule type="cellIs" dxfId="94" priority="88" operator="equal">
      <formula>"NTSDS"</formula>
    </cfRule>
    <cfRule type="cellIs" dxfId="93" priority="89" operator="equal">
      <formula>"DTSDS"</formula>
    </cfRule>
    <cfRule type="cellIs" dxfId="92" priority="90" operator="equal">
      <formula>"NTS5S"</formula>
    </cfRule>
    <cfRule type="cellIs" dxfId="91" priority="91" operator="equal">
      <formula>"DTS5S"</formula>
    </cfRule>
    <cfRule type="cellIs" dxfId="90" priority="92" operator="equal">
      <formula>"NTS"</formula>
    </cfRule>
    <cfRule type="cellIs" dxfId="89" priority="93" operator="equal">
      <formula>"DTS"</formula>
    </cfRule>
    <cfRule type="cellIs" dxfId="88" priority="94" operator="equal">
      <formula>"FEF"</formula>
    </cfRule>
    <cfRule type="cellIs" dxfId="87" priority="95" operator="equal">
      <formula>"FED"</formula>
    </cfRule>
    <cfRule type="cellIs" dxfId="86" priority="96" operator="equal">
      <formula>"FES"</formula>
    </cfRule>
    <cfRule type="cellIs" dxfId="85" priority="97" operator="equal">
      <formula>"FE"</formula>
    </cfRule>
    <cfRule type="cellIs" dxfId="84" priority="98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81777-48EC-46A0-9E12-4004D76CC5FF}">
  <dimension ref="A1:BD50"/>
  <sheetViews>
    <sheetView showZeros="0" topLeftCell="A30" workbookViewId="0">
      <selection activeCell="U20" sqref="U20:V21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2024</v>
      </c>
      <c r="B3" s="1585" t="s">
        <v>263</v>
      </c>
      <c r="C3" s="1585"/>
      <c r="D3" s="1585"/>
      <c r="E3" s="1586" t="s">
        <v>319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43.333333333333329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1583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1584"/>
      <c r="B6" s="256" t="e">
        <f>+#REF!</f>
        <v>#REF!</v>
      </c>
      <c r="C6" s="256" t="e">
        <f>+#REF!</f>
        <v>#REF!</v>
      </c>
      <c r="D6" s="256" t="e">
        <f>+#REF!</f>
        <v>#REF!</v>
      </c>
      <c r="E6" s="256" t="e">
        <f>+#REF!</f>
        <v>#REF!</v>
      </c>
      <c r="F6" s="256" t="e">
        <f>+#REF!</f>
        <v>#REF!</v>
      </c>
      <c r="G6" s="256" t="e">
        <f>+#REF!</f>
        <v>#REF!</v>
      </c>
      <c r="H6" s="256" t="e">
        <f>+#REF!</f>
        <v>#REF!</v>
      </c>
      <c r="I6" s="256" t="e">
        <f>+#REF!</f>
        <v>#REF!</v>
      </c>
      <c r="J6" s="256" t="e">
        <f>+#REF!</f>
        <v>#REF!</v>
      </c>
      <c r="K6" s="256" t="e">
        <f>+#REF!</f>
        <v>#REF!</v>
      </c>
      <c r="L6" s="256" t="e">
        <f>+#REF!</f>
        <v>#REF!</v>
      </c>
      <c r="M6" s="256" t="e">
        <f>+#REF!</f>
        <v>#REF!</v>
      </c>
      <c r="N6" s="256" t="e">
        <f>+#REF!</f>
        <v>#REF!</v>
      </c>
      <c r="O6" s="256" t="e">
        <f>+#REF!</f>
        <v>#REF!</v>
      </c>
      <c r="P6" s="256" t="e">
        <f>+#REF!</f>
        <v>#REF!</v>
      </c>
      <c r="Q6" s="256" t="e">
        <f>+#REF!</f>
        <v>#REF!</v>
      </c>
      <c r="R6" s="256" t="e">
        <f>+#REF!</f>
        <v>#REF!</v>
      </c>
      <c r="S6" s="256" t="e">
        <f>+#REF!</f>
        <v>#REF!</v>
      </c>
      <c r="T6" s="256" t="e">
        <f>+#REF!</f>
        <v>#REF!</v>
      </c>
      <c r="U6" s="256" t="e">
        <f>+#REF!</f>
        <v>#REF!</v>
      </c>
      <c r="V6" s="256" t="e">
        <f>+#REF!</f>
        <v>#REF!</v>
      </c>
      <c r="W6" s="256" t="e">
        <f>+#REF!</f>
        <v>#REF!</v>
      </c>
      <c r="X6" s="256" t="e">
        <f>+#REF!</f>
        <v>#REF!</v>
      </c>
      <c r="Y6" s="256" t="e">
        <f>+#REF!</f>
        <v>#REF!</v>
      </c>
      <c r="Z6" s="256" t="e">
        <f>+#REF!</f>
        <v>#REF!</v>
      </c>
      <c r="AA6" s="256" t="e">
        <f>+#REF!</f>
        <v>#REF!</v>
      </c>
      <c r="AB6" s="256" t="e">
        <f>+#REF!</f>
        <v>#REF!</v>
      </c>
      <c r="AC6" s="256" t="e">
        <f>+#REF!</f>
        <v>#REF!</v>
      </c>
      <c r="AD6" s="256" t="e">
        <f>+#REF!</f>
        <v>#REF!</v>
      </c>
      <c r="AE6" s="256" t="e">
        <f>+#REF!</f>
        <v>#REF!</v>
      </c>
      <c r="AF6" s="256" t="e">
        <f>+#REF!</f>
        <v>#REF!</v>
      </c>
      <c r="AG6" s="242" t="e">
        <f>+#REF!</f>
        <v>#REF!</v>
      </c>
    </row>
    <row r="7" spans="1:33" ht="21" customHeight="1" x14ac:dyDescent="0.25">
      <c r="A7" s="1583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168/24</f>
        <v>7</v>
      </c>
    </row>
    <row r="8" spans="1:33" ht="21" customHeight="1" x14ac:dyDescent="0.25">
      <c r="A8" s="1584"/>
      <c r="B8" s="256" t="e">
        <f>+#REF!</f>
        <v>#REF!</v>
      </c>
      <c r="C8" s="256" t="e">
        <f>+#REF!</f>
        <v>#REF!</v>
      </c>
      <c r="D8" s="256" t="e">
        <f>+#REF!</f>
        <v>#REF!</v>
      </c>
      <c r="E8" s="256" t="e">
        <f>+#REF!</f>
        <v>#REF!</v>
      </c>
      <c r="F8" s="256" t="e">
        <f>+#REF!</f>
        <v>#REF!</v>
      </c>
      <c r="G8" s="256" t="e">
        <f>+#REF!</f>
        <v>#REF!</v>
      </c>
      <c r="H8" s="256" t="e">
        <f>+#REF!</f>
        <v>#REF!</v>
      </c>
      <c r="I8" s="256" t="e">
        <f>+#REF!</f>
        <v>#REF!</v>
      </c>
      <c r="J8" s="256" t="e">
        <f>+#REF!</f>
        <v>#REF!</v>
      </c>
      <c r="K8" s="256" t="e">
        <f>+#REF!</f>
        <v>#REF!</v>
      </c>
      <c r="L8" s="256" t="e">
        <f>+#REF!</f>
        <v>#REF!</v>
      </c>
      <c r="M8" s="256" t="e">
        <f>+#REF!</f>
        <v>#REF!</v>
      </c>
      <c r="N8" s="256" t="e">
        <f>+#REF!</f>
        <v>#REF!</v>
      </c>
      <c r="O8" s="256" t="e">
        <f>+#REF!</f>
        <v>#REF!</v>
      </c>
      <c r="P8" s="256" t="e">
        <f>+#REF!</f>
        <v>#REF!</v>
      </c>
      <c r="Q8" s="256" t="e">
        <f>+#REF!</f>
        <v>#REF!</v>
      </c>
      <c r="R8" s="256" t="e">
        <f>+#REF!</f>
        <v>#REF!</v>
      </c>
      <c r="S8" s="256" t="e">
        <f>+#REF!</f>
        <v>#REF!</v>
      </c>
      <c r="T8" s="256" t="e">
        <f>+#REF!</f>
        <v>#REF!</v>
      </c>
      <c r="U8" s="256" t="e">
        <f>+#REF!</f>
        <v>#REF!</v>
      </c>
      <c r="V8" s="256" t="e">
        <f>+#REF!</f>
        <v>#REF!</v>
      </c>
      <c r="W8" s="256" t="e">
        <f>+#REF!</f>
        <v>#REF!</v>
      </c>
      <c r="X8" s="256" t="e">
        <f>+#REF!</f>
        <v>#REF!</v>
      </c>
      <c r="Y8" s="256" t="e">
        <f>+#REF!</f>
        <v>#REF!</v>
      </c>
      <c r="Z8" s="256" t="e">
        <f>+#REF!</f>
        <v>#REF!</v>
      </c>
      <c r="AA8" s="256" t="e">
        <f>+#REF!</f>
        <v>#REF!</v>
      </c>
      <c r="AB8" s="256" t="e">
        <f>+#REF!</f>
        <v>#REF!</v>
      </c>
      <c r="AC8" s="256" t="e">
        <f>+#REF!</f>
        <v>#REF!</v>
      </c>
      <c r="AD8" s="256" t="e">
        <f>+#REF!</f>
        <v>#REF!</v>
      </c>
      <c r="AE8" s="256" t="e">
        <f>+#REF!</f>
        <v>#REF!</v>
      </c>
      <c r="AF8" s="256" t="e">
        <f>+#REF!</f>
        <v>#REF!</v>
      </c>
      <c r="AG8" s="242" t="e">
        <f>+#REF!</f>
        <v>#REF!</v>
      </c>
    </row>
    <row r="9" spans="1:33" ht="21" customHeight="1" x14ac:dyDescent="0.25">
      <c r="A9" s="1583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1584"/>
      <c r="B10" s="256" t="e">
        <f>+#REF!</f>
        <v>#REF!</v>
      </c>
      <c r="C10" s="256" t="e">
        <f>+#REF!</f>
        <v>#REF!</v>
      </c>
      <c r="D10" s="256" t="e">
        <f>+#REF!</f>
        <v>#REF!</v>
      </c>
      <c r="E10" s="256" t="e">
        <f>+#REF!</f>
        <v>#REF!</v>
      </c>
      <c r="F10" s="256" t="e">
        <f>+#REF!</f>
        <v>#REF!</v>
      </c>
      <c r="G10" s="256" t="e">
        <f>+#REF!</f>
        <v>#REF!</v>
      </c>
      <c r="H10" s="256" t="e">
        <f>+#REF!</f>
        <v>#REF!</v>
      </c>
      <c r="I10" s="256" t="e">
        <f>+#REF!</f>
        <v>#REF!</v>
      </c>
      <c r="J10" s="256" t="e">
        <f>+#REF!</f>
        <v>#REF!</v>
      </c>
      <c r="K10" s="256" t="e">
        <f>+#REF!</f>
        <v>#REF!</v>
      </c>
      <c r="L10" s="256" t="e">
        <f>+#REF!</f>
        <v>#REF!</v>
      </c>
      <c r="M10" s="256" t="e">
        <f>+#REF!</f>
        <v>#REF!</v>
      </c>
      <c r="N10" s="256" t="e">
        <f>+#REF!</f>
        <v>#REF!</v>
      </c>
      <c r="O10" s="256" t="e">
        <f>+#REF!</f>
        <v>#REF!</v>
      </c>
      <c r="P10" s="256" t="e">
        <f>+#REF!</f>
        <v>#REF!</v>
      </c>
      <c r="Q10" s="256" t="e">
        <f>+#REF!</f>
        <v>#REF!</v>
      </c>
      <c r="R10" s="256" t="e">
        <f>+#REF!</f>
        <v>#REF!</v>
      </c>
      <c r="S10" s="256" t="e">
        <f>+#REF!</f>
        <v>#REF!</v>
      </c>
      <c r="T10" s="256" t="e">
        <f>+#REF!</f>
        <v>#REF!</v>
      </c>
      <c r="U10" s="256" t="e">
        <f>+#REF!</f>
        <v>#REF!</v>
      </c>
      <c r="V10" s="256" t="e">
        <f>+#REF!</f>
        <v>#REF!</v>
      </c>
      <c r="W10" s="256" t="e">
        <f>+#REF!</f>
        <v>#REF!</v>
      </c>
      <c r="X10" s="256" t="e">
        <f>+#REF!</f>
        <v>#REF!</v>
      </c>
      <c r="Y10" s="256" t="e">
        <f>+#REF!</f>
        <v>#REF!</v>
      </c>
      <c r="Z10" s="256" t="e">
        <f>+#REF!</f>
        <v>#REF!</v>
      </c>
      <c r="AA10" s="256" t="e">
        <f>+#REF!</f>
        <v>#REF!</v>
      </c>
      <c r="AB10" s="256" t="e">
        <f>+#REF!</f>
        <v>#REF!</v>
      </c>
      <c r="AC10" s="256" t="e">
        <f>+#REF!</f>
        <v>#REF!</v>
      </c>
      <c r="AD10" s="256" t="e">
        <f>+#REF!</f>
        <v>#REF!</v>
      </c>
      <c r="AE10" s="256" t="e">
        <f>+#REF!</f>
        <v>#REF!</v>
      </c>
      <c r="AF10" s="256" t="e">
        <f>+#REF!</f>
        <v>#REF!</v>
      </c>
      <c r="AG10" s="242" t="e">
        <f>+#REF!</f>
        <v>#REF!</v>
      </c>
    </row>
    <row r="11" spans="1:33" ht="21" customHeight="1" x14ac:dyDescent="0.25">
      <c r="A11" s="1583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1584"/>
      <c r="B12" s="247" t="e">
        <f>+#REF!</f>
        <v>#REF!</v>
      </c>
      <c r="C12" s="247" t="e">
        <f>+#REF!</f>
        <v>#REF!</v>
      </c>
      <c r="D12" s="247" t="e">
        <f>+#REF!</f>
        <v>#REF!</v>
      </c>
      <c r="E12" s="247" t="e">
        <f>+#REF!</f>
        <v>#REF!</v>
      </c>
      <c r="F12" s="247" t="e">
        <f>+#REF!</f>
        <v>#REF!</v>
      </c>
      <c r="G12" s="247" t="e">
        <f>+#REF!</f>
        <v>#REF!</v>
      </c>
      <c r="H12" s="247" t="e">
        <f>+#REF!</f>
        <v>#REF!</v>
      </c>
      <c r="I12" s="247" t="e">
        <f>+#REF!</f>
        <v>#REF!</v>
      </c>
      <c r="J12" s="247" t="e">
        <f>+#REF!</f>
        <v>#REF!</v>
      </c>
      <c r="K12" s="247" t="e">
        <f>+#REF!</f>
        <v>#REF!</v>
      </c>
      <c r="L12" s="247" t="e">
        <f>+#REF!</f>
        <v>#REF!</v>
      </c>
      <c r="M12" s="247" t="e">
        <f>+#REF!</f>
        <v>#REF!</v>
      </c>
      <c r="N12" s="247" t="e">
        <f>+#REF!</f>
        <v>#REF!</v>
      </c>
      <c r="O12" s="247" t="e">
        <f>+#REF!</f>
        <v>#REF!</v>
      </c>
      <c r="P12" s="247" t="e">
        <f>+#REF!</f>
        <v>#REF!</v>
      </c>
      <c r="Q12" s="247" t="e">
        <f>+#REF!</f>
        <v>#REF!</v>
      </c>
      <c r="R12" s="247" t="e">
        <f>+#REF!</f>
        <v>#REF!</v>
      </c>
      <c r="S12" s="247" t="e">
        <f>+#REF!</f>
        <v>#REF!</v>
      </c>
      <c r="T12" s="247" t="e">
        <f>+#REF!</f>
        <v>#REF!</v>
      </c>
      <c r="U12" s="247" t="e">
        <f>+#REF!</f>
        <v>#REF!</v>
      </c>
      <c r="V12" s="247" t="e">
        <f>+#REF!</f>
        <v>#REF!</v>
      </c>
      <c r="W12" s="247" t="e">
        <f>+#REF!</f>
        <v>#REF!</v>
      </c>
      <c r="X12" s="247" t="e">
        <f>+#REF!</f>
        <v>#REF!</v>
      </c>
      <c r="Y12" s="247" t="e">
        <f>+#REF!</f>
        <v>#REF!</v>
      </c>
      <c r="Z12" s="247" t="e">
        <f>+#REF!</f>
        <v>#REF!</v>
      </c>
      <c r="AA12" s="247" t="e">
        <f>+#REF!</f>
        <v>#REF!</v>
      </c>
      <c r="AB12" s="247" t="e">
        <f>+#REF!</f>
        <v>#REF!</v>
      </c>
      <c r="AC12" s="247" t="e">
        <f>+#REF!</f>
        <v>#REF!</v>
      </c>
      <c r="AD12" s="247" t="e">
        <f>+#REF!</f>
        <v>#REF!</v>
      </c>
      <c r="AE12" s="247" t="e">
        <f>+#REF!</f>
        <v>#REF!</v>
      </c>
      <c r="AF12" s="247" t="e">
        <f>+#REF!</f>
        <v>#REF!</v>
      </c>
      <c r="AG12" s="242" t="e">
        <f>+#REF!</f>
        <v>#REF!</v>
      </c>
    </row>
    <row r="13" spans="1:33" ht="21" customHeight="1" x14ac:dyDescent="0.25">
      <c r="A13" s="1583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184/24</f>
        <v>7.666666666666667</v>
      </c>
    </row>
    <row r="14" spans="1:33" ht="21" customHeight="1" x14ac:dyDescent="0.25">
      <c r="A14" s="1584"/>
      <c r="B14" s="276" t="e">
        <f>+#REF!</f>
        <v>#REF!</v>
      </c>
      <c r="C14" s="276" t="e">
        <f>+#REF!</f>
        <v>#REF!</v>
      </c>
      <c r="D14" s="276" t="e">
        <f>+#REF!</f>
        <v>#REF!</v>
      </c>
      <c r="E14" s="276" t="e">
        <f>+#REF!</f>
        <v>#REF!</v>
      </c>
      <c r="F14" s="276" t="e">
        <f>+#REF!</f>
        <v>#REF!</v>
      </c>
      <c r="G14" s="276" t="e">
        <f>+#REF!</f>
        <v>#REF!</v>
      </c>
      <c r="H14" s="276" t="e">
        <f>+#REF!</f>
        <v>#REF!</v>
      </c>
      <c r="I14" s="276" t="e">
        <f>+#REF!</f>
        <v>#REF!</v>
      </c>
      <c r="J14" s="276" t="e">
        <f>+#REF!</f>
        <v>#REF!</v>
      </c>
      <c r="K14" s="276" t="e">
        <f>+#REF!</f>
        <v>#REF!</v>
      </c>
      <c r="L14" s="276" t="e">
        <f>+#REF!</f>
        <v>#REF!</v>
      </c>
      <c r="M14" s="276" t="e">
        <f>+#REF!</f>
        <v>#REF!</v>
      </c>
      <c r="N14" s="276" t="e">
        <f>+#REF!</f>
        <v>#REF!</v>
      </c>
      <c r="O14" s="276" t="e">
        <f>+#REF!</f>
        <v>#REF!</v>
      </c>
      <c r="P14" s="276" t="e">
        <f>+#REF!</f>
        <v>#REF!</v>
      </c>
      <c r="Q14" s="276" t="e">
        <f>+#REF!</f>
        <v>#REF!</v>
      </c>
      <c r="R14" s="276" t="e">
        <f>+#REF!</f>
        <v>#REF!</v>
      </c>
      <c r="S14" s="276" t="e">
        <f>+#REF!</f>
        <v>#REF!</v>
      </c>
      <c r="T14" s="276" t="e">
        <f>+#REF!</f>
        <v>#REF!</v>
      </c>
      <c r="U14" s="276" t="e">
        <f>+#REF!</f>
        <v>#REF!</v>
      </c>
      <c r="V14" s="276" t="e">
        <f>+#REF!</f>
        <v>#REF!</v>
      </c>
      <c r="W14" s="276" t="e">
        <f>+#REF!</f>
        <v>#REF!</v>
      </c>
      <c r="X14" s="276" t="e">
        <f>+#REF!</f>
        <v>#REF!</v>
      </c>
      <c r="Y14" s="276" t="e">
        <f>+#REF!</f>
        <v>#REF!</v>
      </c>
      <c r="Z14" s="276" t="e">
        <f>+#REF!</f>
        <v>#REF!</v>
      </c>
      <c r="AA14" s="276" t="e">
        <f>+#REF!</f>
        <v>#REF!</v>
      </c>
      <c r="AB14" s="276" t="e">
        <f>+#REF!</f>
        <v>#REF!</v>
      </c>
      <c r="AC14" s="276" t="e">
        <f>+#REF!</f>
        <v>#REF!</v>
      </c>
      <c r="AD14" s="276" t="e">
        <f>+#REF!</f>
        <v>#REF!</v>
      </c>
      <c r="AE14" s="276" t="e">
        <f>+#REF!</f>
        <v>#REF!</v>
      </c>
      <c r="AF14" s="276" t="e">
        <f>+#REF!</f>
        <v>#REF!</v>
      </c>
      <c r="AG14" s="242" t="e">
        <f>+#REF!</f>
        <v>#REF!</v>
      </c>
    </row>
    <row r="15" spans="1:33" ht="21" customHeight="1" x14ac:dyDescent="0.25">
      <c r="A15" s="1583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>
        <f>160/24</f>
        <v>6.666666666666667</v>
      </c>
    </row>
    <row r="16" spans="1:33" ht="21" customHeight="1" x14ac:dyDescent="0.25">
      <c r="A16" s="1584"/>
      <c r="B16" s="247" t="e">
        <f>+#REF!</f>
        <v>#REF!</v>
      </c>
      <c r="C16" s="247" t="e">
        <f>+#REF!</f>
        <v>#REF!</v>
      </c>
      <c r="D16" s="247" t="e">
        <f>+#REF!</f>
        <v>#REF!</v>
      </c>
      <c r="E16" s="247" t="e">
        <f>+#REF!</f>
        <v>#REF!</v>
      </c>
      <c r="F16" s="247" t="e">
        <f>+#REF!</f>
        <v>#REF!</v>
      </c>
      <c r="G16" s="247" t="e">
        <f>+#REF!</f>
        <v>#REF!</v>
      </c>
      <c r="H16" s="247" t="e">
        <f>+#REF!</f>
        <v>#REF!</v>
      </c>
      <c r="I16" s="247" t="e">
        <f>+#REF!</f>
        <v>#REF!</v>
      </c>
      <c r="J16" s="247" t="e">
        <f>+#REF!</f>
        <v>#REF!</v>
      </c>
      <c r="K16" s="247" t="e">
        <f>+#REF!</f>
        <v>#REF!</v>
      </c>
      <c r="L16" s="247" t="e">
        <f>+#REF!</f>
        <v>#REF!</v>
      </c>
      <c r="M16" s="247" t="e">
        <f>+#REF!</f>
        <v>#REF!</v>
      </c>
      <c r="N16" s="247" t="e">
        <f>+#REF!</f>
        <v>#REF!</v>
      </c>
      <c r="O16" s="247" t="e">
        <f>+#REF!</f>
        <v>#REF!</v>
      </c>
      <c r="P16" s="247" t="e">
        <f>+#REF!</f>
        <v>#REF!</v>
      </c>
      <c r="Q16" s="247" t="e">
        <f>+#REF!</f>
        <v>#REF!</v>
      </c>
      <c r="R16" s="247" t="e">
        <f>+#REF!</f>
        <v>#REF!</v>
      </c>
      <c r="S16" s="247" t="e">
        <f>+#REF!</f>
        <v>#REF!</v>
      </c>
      <c r="T16" s="247" t="e">
        <f>+#REF!</f>
        <v>#REF!</v>
      </c>
      <c r="U16" s="247" t="e">
        <f>+#REF!</f>
        <v>#REF!</v>
      </c>
      <c r="V16" s="247" t="e">
        <f>+#REF!</f>
        <v>#REF!</v>
      </c>
      <c r="W16" s="247" t="e">
        <f>+#REF!</f>
        <v>#REF!</v>
      </c>
      <c r="X16" s="247" t="e">
        <f>+#REF!</f>
        <v>#REF!</v>
      </c>
      <c r="Y16" s="247" t="e">
        <f>+#REF!</f>
        <v>#REF!</v>
      </c>
      <c r="Z16" s="247" t="e">
        <f>+#REF!</f>
        <v>#REF!</v>
      </c>
      <c r="AA16" s="247" t="e">
        <f>+#REF!</f>
        <v>#REF!</v>
      </c>
      <c r="AB16" s="247" t="e">
        <f>+#REF!</f>
        <v>#REF!</v>
      </c>
      <c r="AC16" s="247" t="e">
        <f>+#REF!</f>
        <v>#REF!</v>
      </c>
      <c r="AD16" s="247" t="e">
        <f>+#REF!</f>
        <v>#REF!</v>
      </c>
      <c r="AE16" s="247" t="e">
        <f>+#REF!</f>
        <v>#REF!</v>
      </c>
      <c r="AF16" s="247" t="e">
        <f>+#REF!</f>
        <v>#REF!</v>
      </c>
      <c r="AG16" s="242" t="e">
        <f>+#REF!</f>
        <v>#REF!</v>
      </c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632"/>
      <c r="AG17" s="257" t="e">
        <f>+AG6+AG8+AG10+AG12+AG14+AG16</f>
        <v>#REF!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633"/>
      <c r="AG18" s="258" t="e">
        <f>+AG17-AG3</f>
        <v>#REF!</v>
      </c>
    </row>
    <row r="20" spans="1:33" s="52" customFormat="1" ht="18" customHeight="1" x14ac:dyDescent="0.15">
      <c r="A20" s="1612" t="s">
        <v>267</v>
      </c>
      <c r="B20" s="1613"/>
      <c r="C20" s="1614"/>
      <c r="D20" s="1634">
        <f>COUNTIF($B$5:$AF$16,"=DTS")+COUNTIF($B$5:$AF$16,"=NTS")+COUNTIF($B$5:$AF$16,"=DTS1")+COUNTIF($B$5:$AF$16,"=NTS1")</f>
        <v>0</v>
      </c>
      <c r="E20" s="1635"/>
      <c r="I20" s="1612" t="s">
        <v>268</v>
      </c>
      <c r="J20" s="1613"/>
      <c r="K20" s="1614"/>
      <c r="L20" s="1634">
        <f>COUNTIF($B$5:$AF$16,"=FE")</f>
        <v>0</v>
      </c>
      <c r="M20" s="1635"/>
      <c r="Q20" s="1597" t="s">
        <v>58</v>
      </c>
      <c r="R20" s="1598"/>
      <c r="S20" s="1598"/>
      <c r="T20" s="1599"/>
      <c r="U20" s="1650"/>
      <c r="V20" s="1651"/>
      <c r="AG20" s="243"/>
    </row>
    <row r="21" spans="1:33" s="52" customFormat="1" ht="18" customHeight="1" x14ac:dyDescent="0.15">
      <c r="A21" s="1612" t="s">
        <v>269</v>
      </c>
      <c r="B21" s="1613"/>
      <c r="C21" s="1614"/>
      <c r="D21" s="1634">
        <f>COUNTIF($B$5:$AF$16,"=DTS5S")+COUNTIF($B$5:$AF$16,"=NTS5S")+COUNTIF($B$5:$AF$16,"=DTS5S1")+COUNTIF($B$5:$AF$16,"=NTS5S1")</f>
        <v>0</v>
      </c>
      <c r="E21" s="1635"/>
      <c r="I21" s="1612" t="s">
        <v>58</v>
      </c>
      <c r="J21" s="1613"/>
      <c r="K21" s="1614"/>
      <c r="L21" s="1634">
        <f>COUNTIF($B$5:$AF$16,"=FOTS")</f>
        <v>0</v>
      </c>
      <c r="M21" s="1635"/>
      <c r="Q21" s="1604" t="s">
        <v>302</v>
      </c>
      <c r="R21" s="1605"/>
      <c r="S21" s="1605"/>
      <c r="T21" s="1606"/>
      <c r="U21" s="1652"/>
      <c r="V21" s="1653"/>
      <c r="AG21" s="243"/>
    </row>
    <row r="22" spans="1:33" s="52" customFormat="1" ht="18" customHeight="1" x14ac:dyDescent="0.15">
      <c r="A22" s="1612" t="s">
        <v>270</v>
      </c>
      <c r="B22" s="1613"/>
      <c r="C22" s="1614"/>
      <c r="D22" s="1634">
        <f>COUNTIF($B$5:$AF$16,"=DTSDS")+COUNTIF($B$5:$AF$16,"=NTSDS")+COUNTIF($B$5:$AF$16,"=DTSDS1")+COUNTIF($B$5:$AF$16,"=NTSDS1")</f>
        <v>0</v>
      </c>
      <c r="E22" s="1635"/>
      <c r="I22" s="1612" t="s">
        <v>271</v>
      </c>
      <c r="J22" s="1613"/>
      <c r="K22" s="1614"/>
      <c r="L22" s="1634">
        <f>COUNTIF($B$5:$AF$16,"=L")</f>
        <v>0</v>
      </c>
      <c r="M22" s="1635"/>
      <c r="Q22" s="1597" t="s">
        <v>272</v>
      </c>
      <c r="R22" s="1598"/>
      <c r="S22" s="1598"/>
      <c r="T22" s="1599"/>
      <c r="U22" s="1620" t="e">
        <f>IF(AG18&gt;0,AG18-(T20*(12/24)),0)</f>
        <v>#REF!</v>
      </c>
      <c r="V22" s="1621"/>
      <c r="W22" s="1624" t="s">
        <v>273</v>
      </c>
      <c r="X22" s="1625"/>
      <c r="Y22" s="1626" t="e">
        <f>IF(U22&gt;0,(IF(U22&lt;(12/24),1/24,(INT(U22/(12/24)))/24)),0)</f>
        <v>#REF!</v>
      </c>
      <c r="Z22" s="1627"/>
      <c r="AA22" s="1610" t="e">
        <f>((Y22*24)*1.25*U24)</f>
        <v>#REF!</v>
      </c>
      <c r="AB22" s="1611"/>
      <c r="AG22" s="243"/>
    </row>
    <row r="23" spans="1:33" s="52" customFormat="1" ht="18" customHeight="1" x14ac:dyDescent="0.15">
      <c r="A23" s="1612" t="s">
        <v>274</v>
      </c>
      <c r="B23" s="1613"/>
      <c r="C23" s="1614"/>
      <c r="D23" s="1639">
        <f>+D20+D21+D22</f>
        <v>0</v>
      </c>
      <c r="E23" s="1640"/>
      <c r="I23" s="1612" t="s">
        <v>275</v>
      </c>
      <c r="J23" s="1613"/>
      <c r="K23" s="1614"/>
      <c r="L23" s="1634">
        <f>COUNTIF($B$5:$AF$16,"=B")</f>
        <v>0</v>
      </c>
      <c r="M23" s="1635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 t="e">
        <f>IF(U22&lt;(12/24),U22-Y22,U22-(INT(U22/(12/24)))/24)</f>
        <v>#REF!</v>
      </c>
      <c r="Z23" s="1627"/>
      <c r="AA23" s="1610" t="e">
        <f>+((Y23*24)*1.375*U24)</f>
        <v>#REF!</v>
      </c>
      <c r="AB23" s="1611"/>
      <c r="AG23" s="243"/>
    </row>
    <row r="24" spans="1:33" s="52" customFormat="1" ht="18" customHeight="1" x14ac:dyDescent="0.15">
      <c r="A24" s="244"/>
      <c r="I24" s="1612" t="s">
        <v>276</v>
      </c>
      <c r="J24" s="1613"/>
      <c r="K24" s="1614"/>
      <c r="L24" s="1634">
        <f>COUNTIF($B$5:$AF$16,"=Disp")</f>
        <v>0</v>
      </c>
      <c r="M24" s="1635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 t="e">
        <f>+AA22+AA23</f>
        <v>#REF!</v>
      </c>
      <c r="Z24" s="1618"/>
      <c r="AA24" s="1618"/>
      <c r="AB24" s="1619"/>
      <c r="AG24" s="243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9.45" customHeight="1" x14ac:dyDescent="0.25">
      <c r="A28" s="1583">
        <v>2024</v>
      </c>
      <c r="B28" s="1590" t="s">
        <v>263</v>
      </c>
      <c r="C28" s="1591"/>
      <c r="D28" s="1592"/>
      <c r="E28" s="1629" t="s">
        <v>319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44.000000000000007</v>
      </c>
    </row>
    <row r="29" spans="1:33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33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18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>
        <f>168/24</f>
        <v>7</v>
      </c>
    </row>
    <row r="39" spans="1:33" ht="18.95" customHeight="1" x14ac:dyDescent="0.25">
      <c r="A39" s="1584"/>
      <c r="B39" s="275" t="e">
        <f>+JAN!#REF!</f>
        <v>#REF!</v>
      </c>
      <c r="C39" s="275" t="e">
        <f>+JAN!#REF!</f>
        <v>#REF!</v>
      </c>
      <c r="D39" s="275" t="e">
        <f>+JAN!#REF!</f>
        <v>#REF!</v>
      </c>
      <c r="E39" s="275" t="e">
        <f>+JAN!#REF!</f>
        <v>#REF!</v>
      </c>
      <c r="F39" s="275" t="e">
        <f>+JAN!#REF!</f>
        <v>#REF!</v>
      </c>
      <c r="G39" s="275" t="e">
        <f>+JAN!#REF!</f>
        <v>#REF!</v>
      </c>
      <c r="H39" s="275" t="e">
        <f>+JAN!#REF!</f>
        <v>#REF!</v>
      </c>
      <c r="I39" s="275" t="e">
        <f>+JAN!#REF!</f>
        <v>#REF!</v>
      </c>
      <c r="J39" s="275" t="e">
        <f>+JAN!#REF!</f>
        <v>#REF!</v>
      </c>
      <c r="K39" s="275" t="e">
        <f>+JAN!#REF!</f>
        <v>#REF!</v>
      </c>
      <c r="L39" s="275" t="e">
        <f>+JAN!#REF!</f>
        <v>#REF!</v>
      </c>
      <c r="M39" s="275" t="e">
        <f>+JAN!#REF!</f>
        <v>#REF!</v>
      </c>
      <c r="N39" s="275" t="e">
        <f>+JAN!#REF!</f>
        <v>#REF!</v>
      </c>
      <c r="O39" s="275" t="e">
        <f>+JAN!#REF!</f>
        <v>#REF!</v>
      </c>
      <c r="P39" s="275" t="e">
        <f>+JAN!#REF!</f>
        <v>#REF!</v>
      </c>
      <c r="Q39" s="275" t="e">
        <f>+JAN!#REF!</f>
        <v>#REF!</v>
      </c>
      <c r="R39" s="275" t="e">
        <f>+JAN!#REF!</f>
        <v>#REF!</v>
      </c>
      <c r="S39" s="275" t="e">
        <f>+JAN!#REF!</f>
        <v>#REF!</v>
      </c>
      <c r="T39" s="275" t="e">
        <f>+JAN!#REF!</f>
        <v>#REF!</v>
      </c>
      <c r="U39" s="275" t="e">
        <f>+JAN!#REF!</f>
        <v>#REF!</v>
      </c>
      <c r="V39" s="275" t="e">
        <f>+JAN!#REF!</f>
        <v>#REF!</v>
      </c>
      <c r="W39" s="275" t="e">
        <f>+JAN!#REF!</f>
        <v>#REF!</v>
      </c>
      <c r="X39" s="275" t="e">
        <f>+JAN!#REF!</f>
        <v>#REF!</v>
      </c>
      <c r="Y39" s="275" t="e">
        <f>+JAN!#REF!</f>
        <v>#REF!</v>
      </c>
      <c r="Z39" s="275" t="e">
        <f>+JAN!#REF!</f>
        <v>#REF!</v>
      </c>
      <c r="AA39" s="275" t="e">
        <f>+JAN!#REF!</f>
        <v>#REF!</v>
      </c>
      <c r="AB39" s="275" t="e">
        <f>+JAN!#REF!</f>
        <v>#REF!</v>
      </c>
      <c r="AC39" s="275" t="e">
        <f>+JAN!#REF!</f>
        <v>#REF!</v>
      </c>
      <c r="AD39" s="275" t="e">
        <f>+JAN!#REF!</f>
        <v>#REF!</v>
      </c>
      <c r="AE39" s="275" t="e">
        <f>+JAN!#REF!</f>
        <v>#REF!</v>
      </c>
      <c r="AF39" s="275" t="e">
        <f>+JAN!#REF!</f>
        <v>#REF!</v>
      </c>
      <c r="AG39" s="242" t="e">
        <f>JAN!#REF!</f>
        <v>#REF!</v>
      </c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>
        <f>176/24</f>
        <v>7.333333333333333</v>
      </c>
    </row>
    <row r="41" spans="1:33" ht="18.95" customHeight="1" x14ac:dyDescent="0.25">
      <c r="A41" s="1584"/>
      <c r="B41" s="247" t="e">
        <f>+#REF!</f>
        <v>#REF!</v>
      </c>
      <c r="C41" s="247" t="e">
        <f>+#REF!</f>
        <v>#REF!</v>
      </c>
      <c r="D41" s="247" t="e">
        <f>+#REF!</f>
        <v>#REF!</v>
      </c>
      <c r="E41" s="247" t="e">
        <f>+#REF!</f>
        <v>#REF!</v>
      </c>
      <c r="F41" s="247" t="e">
        <f>+#REF!</f>
        <v>#REF!</v>
      </c>
      <c r="G41" s="247" t="e">
        <f>+#REF!</f>
        <v>#REF!</v>
      </c>
      <c r="H41" s="247" t="e">
        <f>+#REF!</f>
        <v>#REF!</v>
      </c>
      <c r="I41" s="247" t="e">
        <f>+#REF!</f>
        <v>#REF!</v>
      </c>
      <c r="J41" s="247" t="e">
        <f>+#REF!</f>
        <v>#REF!</v>
      </c>
      <c r="K41" s="247" t="e">
        <f>+#REF!</f>
        <v>#REF!</v>
      </c>
      <c r="L41" s="247" t="e">
        <f>+#REF!</f>
        <v>#REF!</v>
      </c>
      <c r="M41" s="247" t="e">
        <f>+#REF!</f>
        <v>#REF!</v>
      </c>
      <c r="N41" s="247" t="e">
        <f>+#REF!</f>
        <v>#REF!</v>
      </c>
      <c r="O41" s="247" t="e">
        <f>+#REF!</f>
        <v>#REF!</v>
      </c>
      <c r="P41" s="247" t="e">
        <f>+#REF!</f>
        <v>#REF!</v>
      </c>
      <c r="Q41" s="247" t="e">
        <f>+#REF!</f>
        <v>#REF!</v>
      </c>
      <c r="R41" s="247" t="e">
        <f>+#REF!</f>
        <v>#REF!</v>
      </c>
      <c r="S41" s="247" t="e">
        <f>+#REF!</f>
        <v>#REF!</v>
      </c>
      <c r="T41" s="247" t="e">
        <f>+#REF!</f>
        <v>#REF!</v>
      </c>
      <c r="U41" s="247" t="e">
        <f>+#REF!</f>
        <v>#REF!</v>
      </c>
      <c r="V41" s="247" t="e">
        <f>+#REF!</f>
        <v>#REF!</v>
      </c>
      <c r="W41" s="247" t="e">
        <f>+#REF!</f>
        <v>#REF!</v>
      </c>
      <c r="X41" s="247" t="e">
        <f>+#REF!</f>
        <v>#REF!</v>
      </c>
      <c r="Y41" s="247" t="e">
        <f>+#REF!</f>
        <v>#REF!</v>
      </c>
      <c r="Z41" s="247" t="e">
        <f>+#REF!</f>
        <v>#REF!</v>
      </c>
      <c r="AA41" s="247" t="e">
        <f>+#REF!</f>
        <v>#REF!</v>
      </c>
      <c r="AB41" s="247" t="e">
        <f>+#REF!</f>
        <v>#REF!</v>
      </c>
      <c r="AC41" s="247" t="e">
        <f>+#REF!</f>
        <v>#REF!</v>
      </c>
      <c r="AD41" s="247" t="e">
        <f>+#REF!</f>
        <v>#REF!</v>
      </c>
      <c r="AE41" s="247" t="e">
        <f>+#REF!</f>
        <v>#REF!</v>
      </c>
      <c r="AF41" s="247" t="e">
        <f>+#REF!</f>
        <v>#REF!</v>
      </c>
      <c r="AG41" s="242" t="e">
        <f>#REF!</f>
        <v>#REF!</v>
      </c>
    </row>
    <row r="42" spans="1:33" ht="18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8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0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/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1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83" priority="1" operator="equal">
      <formula>"FOTS"</formula>
    </cfRule>
    <cfRule type="cellIs" dxfId="82" priority="2" operator="equal">
      <formula>"FO"</formula>
    </cfRule>
    <cfRule type="cellIs" dxfId="81" priority="3" operator="equal">
      <formula>"F"</formula>
    </cfRule>
    <cfRule type="cellIs" dxfId="80" priority="4" operator="equal">
      <formula>"NTSDS"</formula>
    </cfRule>
    <cfRule type="cellIs" dxfId="79" priority="5" operator="equal">
      <formula>"DTSDS"</formula>
    </cfRule>
    <cfRule type="cellIs" dxfId="78" priority="6" operator="equal">
      <formula>"NTS5S"</formula>
    </cfRule>
    <cfRule type="cellIs" dxfId="77" priority="7" operator="equal">
      <formula>"DTS5S"</formula>
    </cfRule>
    <cfRule type="cellIs" dxfId="76" priority="8" operator="equal">
      <formula>"NTS"</formula>
    </cfRule>
    <cfRule type="cellIs" dxfId="75" priority="9" operator="equal">
      <formula>"DTS"</formula>
    </cfRule>
    <cfRule type="cellIs" dxfId="74" priority="10" operator="equal">
      <formula>"FEF"</formula>
    </cfRule>
    <cfRule type="cellIs" dxfId="73" priority="11" operator="equal">
      <formula>"FED"</formula>
    </cfRule>
    <cfRule type="cellIs" dxfId="72" priority="12" operator="equal">
      <formula>"FES"</formula>
    </cfRule>
    <cfRule type="cellIs" dxfId="71" priority="13" operator="equal">
      <formula>"FE"</formula>
    </cfRule>
    <cfRule type="cellIs" dxfId="70" priority="14" operator="equal">
      <formula>"DS"</formula>
    </cfRule>
  </conditionalFormatting>
  <conditionalFormatting sqref="B30:AF41">
    <cfRule type="cellIs" dxfId="69" priority="253" operator="equal">
      <formula>"FOTS"</formula>
    </cfRule>
    <cfRule type="cellIs" dxfId="68" priority="254" operator="equal">
      <formula>"FO"</formula>
    </cfRule>
    <cfRule type="cellIs" dxfId="67" priority="255" operator="equal">
      <formula>"F"</formula>
    </cfRule>
    <cfRule type="cellIs" dxfId="66" priority="256" operator="equal">
      <formula>"NTSDS"</formula>
    </cfRule>
    <cfRule type="cellIs" dxfId="65" priority="257" operator="equal">
      <formula>"DTSDS"</formula>
    </cfRule>
    <cfRule type="cellIs" dxfId="64" priority="258" operator="equal">
      <formula>"NTS5S"</formula>
    </cfRule>
    <cfRule type="cellIs" dxfId="63" priority="259" operator="equal">
      <formula>"DTS5S"</formula>
    </cfRule>
    <cfRule type="cellIs" dxfId="62" priority="260" operator="equal">
      <formula>"NTS"</formula>
    </cfRule>
    <cfRule type="cellIs" dxfId="61" priority="261" operator="equal">
      <formula>"DTS"</formula>
    </cfRule>
    <cfRule type="cellIs" dxfId="60" priority="262" operator="equal">
      <formula>"FEF"</formula>
    </cfRule>
    <cfRule type="cellIs" dxfId="59" priority="263" operator="equal">
      <formula>"FED"</formula>
    </cfRule>
    <cfRule type="cellIs" dxfId="58" priority="264" operator="equal">
      <formula>"FES"</formula>
    </cfRule>
    <cfRule type="cellIs" dxfId="57" priority="265" operator="equal">
      <formula>"FE"</formula>
    </cfRule>
    <cfRule type="cellIs" dxfId="56" priority="26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BE8FD-EAF0-4A7B-B6C3-E13204479741}">
  <dimension ref="A1:BD50"/>
  <sheetViews>
    <sheetView showZeros="0" topLeftCell="A30" workbookViewId="0">
      <selection activeCell="U20" sqref="U20:V21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2024</v>
      </c>
      <c r="B3" s="1585" t="s">
        <v>263</v>
      </c>
      <c r="C3" s="1585"/>
      <c r="D3" s="1585"/>
      <c r="E3" s="1586" t="s">
        <v>320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43.333333333333329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1583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1584"/>
      <c r="B6" s="256" t="e">
        <f>+#REF!</f>
        <v>#REF!</v>
      </c>
      <c r="C6" s="256" t="e">
        <f>+#REF!</f>
        <v>#REF!</v>
      </c>
      <c r="D6" s="256" t="e">
        <f>+#REF!</f>
        <v>#REF!</v>
      </c>
      <c r="E6" s="256" t="e">
        <f>+#REF!</f>
        <v>#REF!</v>
      </c>
      <c r="F6" s="256" t="e">
        <f>+#REF!</f>
        <v>#REF!</v>
      </c>
      <c r="G6" s="256" t="e">
        <f>+#REF!</f>
        <v>#REF!</v>
      </c>
      <c r="H6" s="256" t="e">
        <f>+#REF!</f>
        <v>#REF!</v>
      </c>
      <c r="I6" s="256" t="e">
        <f>+#REF!</f>
        <v>#REF!</v>
      </c>
      <c r="J6" s="256" t="e">
        <f>+#REF!</f>
        <v>#REF!</v>
      </c>
      <c r="K6" s="256" t="e">
        <f>+#REF!</f>
        <v>#REF!</v>
      </c>
      <c r="L6" s="256" t="e">
        <f>+#REF!</f>
        <v>#REF!</v>
      </c>
      <c r="M6" s="256" t="e">
        <f>+#REF!</f>
        <v>#REF!</v>
      </c>
      <c r="N6" s="256" t="e">
        <f>+#REF!</f>
        <v>#REF!</v>
      </c>
      <c r="O6" s="256" t="e">
        <f>+#REF!</f>
        <v>#REF!</v>
      </c>
      <c r="P6" s="256" t="e">
        <f>+#REF!</f>
        <v>#REF!</v>
      </c>
      <c r="Q6" s="256" t="e">
        <f>+#REF!</f>
        <v>#REF!</v>
      </c>
      <c r="R6" s="256" t="e">
        <f>+#REF!</f>
        <v>#REF!</v>
      </c>
      <c r="S6" s="256" t="e">
        <f>+#REF!</f>
        <v>#REF!</v>
      </c>
      <c r="T6" s="256" t="e">
        <f>+#REF!</f>
        <v>#REF!</v>
      </c>
      <c r="U6" s="256" t="e">
        <f>+#REF!</f>
        <v>#REF!</v>
      </c>
      <c r="V6" s="256" t="e">
        <f>+#REF!</f>
        <v>#REF!</v>
      </c>
      <c r="W6" s="256" t="e">
        <f>+#REF!</f>
        <v>#REF!</v>
      </c>
      <c r="X6" s="256" t="e">
        <f>+#REF!</f>
        <v>#REF!</v>
      </c>
      <c r="Y6" s="256" t="e">
        <f>+#REF!</f>
        <v>#REF!</v>
      </c>
      <c r="Z6" s="256" t="e">
        <f>+#REF!</f>
        <v>#REF!</v>
      </c>
      <c r="AA6" s="256" t="e">
        <f>+#REF!</f>
        <v>#REF!</v>
      </c>
      <c r="AB6" s="256" t="e">
        <f>+#REF!</f>
        <v>#REF!</v>
      </c>
      <c r="AC6" s="256" t="e">
        <f>+#REF!</f>
        <v>#REF!</v>
      </c>
      <c r="AD6" s="256" t="e">
        <f>+#REF!</f>
        <v>#REF!</v>
      </c>
      <c r="AE6" s="256" t="e">
        <f>+#REF!</f>
        <v>#REF!</v>
      </c>
      <c r="AF6" s="256" t="e">
        <f>+#REF!</f>
        <v>#REF!</v>
      </c>
      <c r="AG6" s="242" t="e">
        <f>+#REF!</f>
        <v>#REF!</v>
      </c>
    </row>
    <row r="7" spans="1:33" ht="21" customHeight="1" x14ac:dyDescent="0.25">
      <c r="A7" s="1583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168/24</f>
        <v>7</v>
      </c>
    </row>
    <row r="8" spans="1:33" ht="21" customHeight="1" x14ac:dyDescent="0.25">
      <c r="A8" s="1584"/>
      <c r="B8" s="256" t="e">
        <f>+#REF!</f>
        <v>#REF!</v>
      </c>
      <c r="C8" s="256" t="e">
        <f>+#REF!</f>
        <v>#REF!</v>
      </c>
      <c r="D8" s="256" t="e">
        <f>+#REF!</f>
        <v>#REF!</v>
      </c>
      <c r="E8" s="256" t="e">
        <f>+#REF!</f>
        <v>#REF!</v>
      </c>
      <c r="F8" s="256" t="e">
        <f>+#REF!</f>
        <v>#REF!</v>
      </c>
      <c r="G8" s="256" t="e">
        <f>+#REF!</f>
        <v>#REF!</v>
      </c>
      <c r="H8" s="256" t="e">
        <f>+#REF!</f>
        <v>#REF!</v>
      </c>
      <c r="I8" s="256" t="e">
        <f>+#REF!</f>
        <v>#REF!</v>
      </c>
      <c r="J8" s="256" t="e">
        <f>+#REF!</f>
        <v>#REF!</v>
      </c>
      <c r="K8" s="256" t="e">
        <f>+#REF!</f>
        <v>#REF!</v>
      </c>
      <c r="L8" s="256" t="e">
        <f>+#REF!</f>
        <v>#REF!</v>
      </c>
      <c r="M8" s="256" t="e">
        <f>+#REF!</f>
        <v>#REF!</v>
      </c>
      <c r="N8" s="256" t="e">
        <f>+#REF!</f>
        <v>#REF!</v>
      </c>
      <c r="O8" s="256" t="e">
        <f>+#REF!</f>
        <v>#REF!</v>
      </c>
      <c r="P8" s="256" t="e">
        <f>+#REF!</f>
        <v>#REF!</v>
      </c>
      <c r="Q8" s="256" t="e">
        <f>+#REF!</f>
        <v>#REF!</v>
      </c>
      <c r="R8" s="256" t="e">
        <f>+#REF!</f>
        <v>#REF!</v>
      </c>
      <c r="S8" s="256" t="e">
        <f>+#REF!</f>
        <v>#REF!</v>
      </c>
      <c r="T8" s="256" t="e">
        <f>+#REF!</f>
        <v>#REF!</v>
      </c>
      <c r="U8" s="256" t="e">
        <f>+#REF!</f>
        <v>#REF!</v>
      </c>
      <c r="V8" s="256" t="e">
        <f>+#REF!</f>
        <v>#REF!</v>
      </c>
      <c r="W8" s="256" t="e">
        <f>+#REF!</f>
        <v>#REF!</v>
      </c>
      <c r="X8" s="256" t="e">
        <f>+#REF!</f>
        <v>#REF!</v>
      </c>
      <c r="Y8" s="256" t="e">
        <f>+#REF!</f>
        <v>#REF!</v>
      </c>
      <c r="Z8" s="256" t="e">
        <f>+#REF!</f>
        <v>#REF!</v>
      </c>
      <c r="AA8" s="256" t="e">
        <f>+#REF!</f>
        <v>#REF!</v>
      </c>
      <c r="AB8" s="256" t="e">
        <f>+#REF!</f>
        <v>#REF!</v>
      </c>
      <c r="AC8" s="256" t="e">
        <f>+#REF!</f>
        <v>#REF!</v>
      </c>
      <c r="AD8" s="256" t="e">
        <f>+#REF!</f>
        <v>#REF!</v>
      </c>
      <c r="AE8" s="256" t="e">
        <f>+#REF!</f>
        <v>#REF!</v>
      </c>
      <c r="AF8" s="256" t="e">
        <f>+#REF!</f>
        <v>#REF!</v>
      </c>
      <c r="AG8" s="242" t="e">
        <f>+#REF!</f>
        <v>#REF!</v>
      </c>
    </row>
    <row r="9" spans="1:33" ht="21" customHeight="1" x14ac:dyDescent="0.25">
      <c r="A9" s="1583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1584"/>
      <c r="B10" s="256" t="e">
        <f>+#REF!</f>
        <v>#REF!</v>
      </c>
      <c r="C10" s="256" t="e">
        <f>+#REF!</f>
        <v>#REF!</v>
      </c>
      <c r="D10" s="256" t="e">
        <f>+#REF!</f>
        <v>#REF!</v>
      </c>
      <c r="E10" s="256" t="e">
        <f>+#REF!</f>
        <v>#REF!</v>
      </c>
      <c r="F10" s="256" t="e">
        <f>+#REF!</f>
        <v>#REF!</v>
      </c>
      <c r="G10" s="256" t="e">
        <f>+#REF!</f>
        <v>#REF!</v>
      </c>
      <c r="H10" s="256" t="e">
        <f>+#REF!</f>
        <v>#REF!</v>
      </c>
      <c r="I10" s="256" t="e">
        <f>+#REF!</f>
        <v>#REF!</v>
      </c>
      <c r="J10" s="256" t="e">
        <f>+#REF!</f>
        <v>#REF!</v>
      </c>
      <c r="K10" s="256" t="e">
        <f>+#REF!</f>
        <v>#REF!</v>
      </c>
      <c r="L10" s="256" t="e">
        <f>+#REF!</f>
        <v>#REF!</v>
      </c>
      <c r="M10" s="256" t="e">
        <f>+#REF!</f>
        <v>#REF!</v>
      </c>
      <c r="N10" s="256" t="e">
        <f>+#REF!</f>
        <v>#REF!</v>
      </c>
      <c r="O10" s="256" t="e">
        <f>+#REF!</f>
        <v>#REF!</v>
      </c>
      <c r="P10" s="256" t="e">
        <f>+#REF!</f>
        <v>#REF!</v>
      </c>
      <c r="Q10" s="256" t="e">
        <f>+#REF!</f>
        <v>#REF!</v>
      </c>
      <c r="R10" s="256" t="e">
        <f>+#REF!</f>
        <v>#REF!</v>
      </c>
      <c r="S10" s="256" t="e">
        <f>+#REF!</f>
        <v>#REF!</v>
      </c>
      <c r="T10" s="256" t="e">
        <f>+#REF!</f>
        <v>#REF!</v>
      </c>
      <c r="U10" s="256" t="e">
        <f>+#REF!</f>
        <v>#REF!</v>
      </c>
      <c r="V10" s="256" t="e">
        <f>+#REF!</f>
        <v>#REF!</v>
      </c>
      <c r="W10" s="256" t="e">
        <f>+#REF!</f>
        <v>#REF!</v>
      </c>
      <c r="X10" s="256" t="e">
        <f>+#REF!</f>
        <v>#REF!</v>
      </c>
      <c r="Y10" s="256" t="e">
        <f>+#REF!</f>
        <v>#REF!</v>
      </c>
      <c r="Z10" s="256" t="e">
        <f>+#REF!</f>
        <v>#REF!</v>
      </c>
      <c r="AA10" s="256" t="e">
        <f>+#REF!</f>
        <v>#REF!</v>
      </c>
      <c r="AB10" s="256" t="e">
        <f>+#REF!</f>
        <v>#REF!</v>
      </c>
      <c r="AC10" s="256" t="e">
        <f>+#REF!</f>
        <v>#REF!</v>
      </c>
      <c r="AD10" s="256" t="e">
        <f>+#REF!</f>
        <v>#REF!</v>
      </c>
      <c r="AE10" s="256" t="e">
        <f>+#REF!</f>
        <v>#REF!</v>
      </c>
      <c r="AF10" s="256" t="e">
        <f>+#REF!</f>
        <v>#REF!</v>
      </c>
      <c r="AG10" s="242" t="e">
        <f>+#REF!</f>
        <v>#REF!</v>
      </c>
    </row>
    <row r="11" spans="1:33" ht="21" customHeight="1" x14ac:dyDescent="0.25">
      <c r="A11" s="1583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1584"/>
      <c r="B12" s="247" t="e">
        <f>+#REF!</f>
        <v>#REF!</v>
      </c>
      <c r="C12" s="247" t="e">
        <f>+#REF!</f>
        <v>#REF!</v>
      </c>
      <c r="D12" s="247" t="e">
        <f>+#REF!</f>
        <v>#REF!</v>
      </c>
      <c r="E12" s="247" t="e">
        <f>+#REF!</f>
        <v>#REF!</v>
      </c>
      <c r="F12" s="247" t="e">
        <f>+#REF!</f>
        <v>#REF!</v>
      </c>
      <c r="G12" s="247" t="e">
        <f>+#REF!</f>
        <v>#REF!</v>
      </c>
      <c r="H12" s="247" t="e">
        <f>+#REF!</f>
        <v>#REF!</v>
      </c>
      <c r="I12" s="247" t="e">
        <f>+#REF!</f>
        <v>#REF!</v>
      </c>
      <c r="J12" s="247" t="e">
        <f>+#REF!</f>
        <v>#REF!</v>
      </c>
      <c r="K12" s="247" t="e">
        <f>+#REF!</f>
        <v>#REF!</v>
      </c>
      <c r="L12" s="247" t="e">
        <f>+#REF!</f>
        <v>#REF!</v>
      </c>
      <c r="M12" s="247" t="e">
        <f>+#REF!</f>
        <v>#REF!</v>
      </c>
      <c r="N12" s="247" t="e">
        <f>+#REF!</f>
        <v>#REF!</v>
      </c>
      <c r="O12" s="247" t="e">
        <f>+#REF!</f>
        <v>#REF!</v>
      </c>
      <c r="P12" s="247" t="e">
        <f>+#REF!</f>
        <v>#REF!</v>
      </c>
      <c r="Q12" s="247" t="e">
        <f>+#REF!</f>
        <v>#REF!</v>
      </c>
      <c r="R12" s="247" t="e">
        <f>+#REF!</f>
        <v>#REF!</v>
      </c>
      <c r="S12" s="247" t="e">
        <f>+#REF!</f>
        <v>#REF!</v>
      </c>
      <c r="T12" s="247" t="e">
        <f>+#REF!</f>
        <v>#REF!</v>
      </c>
      <c r="U12" s="247" t="e">
        <f>+#REF!</f>
        <v>#REF!</v>
      </c>
      <c r="V12" s="247" t="e">
        <f>+#REF!</f>
        <v>#REF!</v>
      </c>
      <c r="W12" s="247" t="e">
        <f>+#REF!</f>
        <v>#REF!</v>
      </c>
      <c r="X12" s="247" t="e">
        <f>+#REF!</f>
        <v>#REF!</v>
      </c>
      <c r="Y12" s="247" t="e">
        <f>+#REF!</f>
        <v>#REF!</v>
      </c>
      <c r="Z12" s="247" t="e">
        <f>+#REF!</f>
        <v>#REF!</v>
      </c>
      <c r="AA12" s="247" t="e">
        <f>+#REF!</f>
        <v>#REF!</v>
      </c>
      <c r="AB12" s="247" t="e">
        <f>+#REF!</f>
        <v>#REF!</v>
      </c>
      <c r="AC12" s="247" t="e">
        <f>+#REF!</f>
        <v>#REF!</v>
      </c>
      <c r="AD12" s="247" t="e">
        <f>+#REF!</f>
        <v>#REF!</v>
      </c>
      <c r="AE12" s="247" t="e">
        <f>+#REF!</f>
        <v>#REF!</v>
      </c>
      <c r="AF12" s="247" t="e">
        <f>+#REF!</f>
        <v>#REF!</v>
      </c>
      <c r="AG12" s="242" t="e">
        <f>+#REF!</f>
        <v>#REF!</v>
      </c>
    </row>
    <row r="13" spans="1:33" ht="21" customHeight="1" x14ac:dyDescent="0.25">
      <c r="A13" s="1583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184/24</f>
        <v>7.666666666666667</v>
      </c>
    </row>
    <row r="14" spans="1:33" ht="21" customHeight="1" x14ac:dyDescent="0.25">
      <c r="A14" s="1584"/>
      <c r="B14" s="276" t="e">
        <f>+#REF!</f>
        <v>#REF!</v>
      </c>
      <c r="C14" s="276" t="e">
        <f>+#REF!</f>
        <v>#REF!</v>
      </c>
      <c r="D14" s="276" t="e">
        <f>+#REF!</f>
        <v>#REF!</v>
      </c>
      <c r="E14" s="276" t="e">
        <f>+#REF!</f>
        <v>#REF!</v>
      </c>
      <c r="F14" s="276" t="e">
        <f>+#REF!</f>
        <v>#REF!</v>
      </c>
      <c r="G14" s="276" t="e">
        <f>+#REF!</f>
        <v>#REF!</v>
      </c>
      <c r="H14" s="276" t="e">
        <f>+#REF!</f>
        <v>#REF!</v>
      </c>
      <c r="I14" s="276" t="e">
        <f>+#REF!</f>
        <v>#REF!</v>
      </c>
      <c r="J14" s="276" t="e">
        <f>+#REF!</f>
        <v>#REF!</v>
      </c>
      <c r="K14" s="276" t="e">
        <f>+#REF!</f>
        <v>#REF!</v>
      </c>
      <c r="L14" s="276" t="e">
        <f>+#REF!</f>
        <v>#REF!</v>
      </c>
      <c r="M14" s="276" t="e">
        <f>+#REF!</f>
        <v>#REF!</v>
      </c>
      <c r="N14" s="276" t="e">
        <f>+#REF!</f>
        <v>#REF!</v>
      </c>
      <c r="O14" s="276" t="e">
        <f>+#REF!</f>
        <v>#REF!</v>
      </c>
      <c r="P14" s="276" t="e">
        <f>+#REF!</f>
        <v>#REF!</v>
      </c>
      <c r="Q14" s="276" t="e">
        <f>+#REF!</f>
        <v>#REF!</v>
      </c>
      <c r="R14" s="276" t="e">
        <f>+#REF!</f>
        <v>#REF!</v>
      </c>
      <c r="S14" s="276" t="e">
        <f>+#REF!</f>
        <v>#REF!</v>
      </c>
      <c r="T14" s="276" t="e">
        <f>+#REF!</f>
        <v>#REF!</v>
      </c>
      <c r="U14" s="276" t="e">
        <f>+#REF!</f>
        <v>#REF!</v>
      </c>
      <c r="V14" s="276" t="e">
        <f>+#REF!</f>
        <v>#REF!</v>
      </c>
      <c r="W14" s="276" t="e">
        <f>+#REF!</f>
        <v>#REF!</v>
      </c>
      <c r="X14" s="276" t="e">
        <f>+#REF!</f>
        <v>#REF!</v>
      </c>
      <c r="Y14" s="276" t="e">
        <f>+#REF!</f>
        <v>#REF!</v>
      </c>
      <c r="Z14" s="276" t="e">
        <f>+#REF!</f>
        <v>#REF!</v>
      </c>
      <c r="AA14" s="276" t="e">
        <f>+#REF!</f>
        <v>#REF!</v>
      </c>
      <c r="AB14" s="276" t="e">
        <f>+#REF!</f>
        <v>#REF!</v>
      </c>
      <c r="AC14" s="276" t="e">
        <f>+#REF!</f>
        <v>#REF!</v>
      </c>
      <c r="AD14" s="276" t="e">
        <f>+#REF!</f>
        <v>#REF!</v>
      </c>
      <c r="AE14" s="276" t="e">
        <f>+#REF!</f>
        <v>#REF!</v>
      </c>
      <c r="AF14" s="276" t="e">
        <f>+#REF!</f>
        <v>#REF!</v>
      </c>
      <c r="AG14" s="242" t="e">
        <f>+#REF!</f>
        <v>#REF!</v>
      </c>
    </row>
    <row r="15" spans="1:33" ht="21" customHeight="1" x14ac:dyDescent="0.25">
      <c r="A15" s="1583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>
        <f>160/24</f>
        <v>6.666666666666667</v>
      </c>
    </row>
    <row r="16" spans="1:33" ht="21" customHeight="1" x14ac:dyDescent="0.25">
      <c r="A16" s="1584"/>
      <c r="B16" s="247" t="e">
        <f>+#REF!</f>
        <v>#REF!</v>
      </c>
      <c r="C16" s="247" t="e">
        <f>+#REF!</f>
        <v>#REF!</v>
      </c>
      <c r="D16" s="247" t="e">
        <f>+#REF!</f>
        <v>#REF!</v>
      </c>
      <c r="E16" s="247" t="e">
        <f>+#REF!</f>
        <v>#REF!</v>
      </c>
      <c r="F16" s="247" t="e">
        <f>+#REF!</f>
        <v>#REF!</v>
      </c>
      <c r="G16" s="247" t="e">
        <f>+#REF!</f>
        <v>#REF!</v>
      </c>
      <c r="H16" s="247" t="e">
        <f>+#REF!</f>
        <v>#REF!</v>
      </c>
      <c r="I16" s="247" t="e">
        <f>+#REF!</f>
        <v>#REF!</v>
      </c>
      <c r="J16" s="247" t="e">
        <f>+#REF!</f>
        <v>#REF!</v>
      </c>
      <c r="K16" s="247" t="e">
        <f>+#REF!</f>
        <v>#REF!</v>
      </c>
      <c r="L16" s="247" t="e">
        <f>+#REF!</f>
        <v>#REF!</v>
      </c>
      <c r="M16" s="247" t="e">
        <f>+#REF!</f>
        <v>#REF!</v>
      </c>
      <c r="N16" s="247" t="e">
        <f>+#REF!</f>
        <v>#REF!</v>
      </c>
      <c r="O16" s="247" t="e">
        <f>+#REF!</f>
        <v>#REF!</v>
      </c>
      <c r="P16" s="247" t="e">
        <f>+#REF!</f>
        <v>#REF!</v>
      </c>
      <c r="Q16" s="247" t="e">
        <f>+#REF!</f>
        <v>#REF!</v>
      </c>
      <c r="R16" s="247" t="e">
        <f>+#REF!</f>
        <v>#REF!</v>
      </c>
      <c r="S16" s="247" t="e">
        <f>+#REF!</f>
        <v>#REF!</v>
      </c>
      <c r="T16" s="247" t="e">
        <f>+#REF!</f>
        <v>#REF!</v>
      </c>
      <c r="U16" s="247" t="e">
        <f>+#REF!</f>
        <v>#REF!</v>
      </c>
      <c r="V16" s="247" t="e">
        <f>+#REF!</f>
        <v>#REF!</v>
      </c>
      <c r="W16" s="247" t="e">
        <f>+#REF!</f>
        <v>#REF!</v>
      </c>
      <c r="X16" s="247" t="e">
        <f>+#REF!</f>
        <v>#REF!</v>
      </c>
      <c r="Y16" s="247" t="e">
        <f>+#REF!</f>
        <v>#REF!</v>
      </c>
      <c r="Z16" s="247" t="e">
        <f>+#REF!</f>
        <v>#REF!</v>
      </c>
      <c r="AA16" s="247" t="e">
        <f>+#REF!</f>
        <v>#REF!</v>
      </c>
      <c r="AB16" s="247" t="e">
        <f>+#REF!</f>
        <v>#REF!</v>
      </c>
      <c r="AC16" s="247" t="e">
        <f>+#REF!</f>
        <v>#REF!</v>
      </c>
      <c r="AD16" s="247" t="e">
        <f>+#REF!</f>
        <v>#REF!</v>
      </c>
      <c r="AE16" s="247" t="e">
        <f>+#REF!</f>
        <v>#REF!</v>
      </c>
      <c r="AF16" s="247" t="e">
        <f>+#REF!</f>
        <v>#REF!</v>
      </c>
      <c r="AG16" s="242" t="e">
        <f>+#REF!</f>
        <v>#REF!</v>
      </c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632"/>
      <c r="AG17" s="257" t="e">
        <f>+AG6+AG8+AG10+AG12+AG14+AG16</f>
        <v>#REF!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633"/>
      <c r="AG18" s="258" t="e">
        <f>+AG17-AG3</f>
        <v>#REF!</v>
      </c>
    </row>
    <row r="20" spans="1:33" s="52" customFormat="1" ht="18" customHeight="1" x14ac:dyDescent="0.15">
      <c r="A20" s="1612" t="s">
        <v>267</v>
      </c>
      <c r="B20" s="1613"/>
      <c r="C20" s="1614"/>
      <c r="D20" s="1634">
        <f>COUNTIF($B$5:$AF$16,"=DTS")+COUNTIF($B$5:$AF$16,"=NTS")+COUNTIF($B$5:$AF$16,"=DTS1")+COUNTIF($B$5:$AF$16,"=NTS1")</f>
        <v>0</v>
      </c>
      <c r="E20" s="1635"/>
      <c r="I20" s="1612" t="s">
        <v>268</v>
      </c>
      <c r="J20" s="1613"/>
      <c r="K20" s="1614"/>
      <c r="L20" s="1634">
        <f>COUNTIF($B$5:$AF$16,"=FE")</f>
        <v>0</v>
      </c>
      <c r="M20" s="1635"/>
      <c r="Q20" s="1597" t="s">
        <v>58</v>
      </c>
      <c r="R20" s="1598"/>
      <c r="S20" s="1598"/>
      <c r="T20" s="1599"/>
      <c r="U20" s="1650"/>
      <c r="V20" s="1651"/>
      <c r="AG20" s="243"/>
    </row>
    <row r="21" spans="1:33" s="52" customFormat="1" ht="18" customHeight="1" x14ac:dyDescent="0.15">
      <c r="A21" s="1612" t="s">
        <v>269</v>
      </c>
      <c r="B21" s="1613"/>
      <c r="C21" s="1614"/>
      <c r="D21" s="1634">
        <f>COUNTIF($B$5:$AF$16,"=DTS5S")+COUNTIF($B$5:$AF$16,"=NTS5S")+COUNTIF($B$5:$AF$16,"=DTS5S1")+COUNTIF($B$5:$AF$16,"=NTS5S1")</f>
        <v>0</v>
      </c>
      <c r="E21" s="1635"/>
      <c r="I21" s="1612" t="s">
        <v>58</v>
      </c>
      <c r="J21" s="1613"/>
      <c r="K21" s="1614"/>
      <c r="L21" s="1634">
        <f>COUNTIF($B$5:$AF$16,"=FOTS")</f>
        <v>0</v>
      </c>
      <c r="M21" s="1635"/>
      <c r="Q21" s="1604" t="s">
        <v>302</v>
      </c>
      <c r="R21" s="1605"/>
      <c r="S21" s="1605"/>
      <c r="T21" s="1606"/>
      <c r="U21" s="1652"/>
      <c r="V21" s="1653"/>
      <c r="AG21" s="243"/>
    </row>
    <row r="22" spans="1:33" s="52" customFormat="1" ht="18" customHeight="1" x14ac:dyDescent="0.15">
      <c r="A22" s="1612" t="s">
        <v>270</v>
      </c>
      <c r="B22" s="1613"/>
      <c r="C22" s="1614"/>
      <c r="D22" s="1634">
        <f>COUNTIF($B$5:$AF$16,"=DTSDS")+COUNTIF($B$5:$AF$16,"=NTSDS")+COUNTIF($B$5:$AF$16,"=DTSDS1")+COUNTIF($B$5:$AF$16,"=NTSDS1")</f>
        <v>0</v>
      </c>
      <c r="E22" s="1635"/>
      <c r="I22" s="1612" t="s">
        <v>271</v>
      </c>
      <c r="J22" s="1613"/>
      <c r="K22" s="1614"/>
      <c r="L22" s="1634">
        <f>COUNTIF($B$5:$AF$16,"=L")</f>
        <v>0</v>
      </c>
      <c r="M22" s="1635"/>
      <c r="Q22" s="1597" t="s">
        <v>272</v>
      </c>
      <c r="R22" s="1598"/>
      <c r="S22" s="1598"/>
      <c r="T22" s="1599"/>
      <c r="U22" s="1620" t="e">
        <f>IF(AG18&gt;0,AG18-(T20*(12/24)),0)</f>
        <v>#REF!</v>
      </c>
      <c r="V22" s="1621"/>
      <c r="W22" s="1624" t="s">
        <v>273</v>
      </c>
      <c r="X22" s="1625"/>
      <c r="Y22" s="1626" t="e">
        <f>IF(U22&gt;0,(IF(U22&lt;(12/24),1/24,(INT(U22/(12/24)))/24)),0)</f>
        <v>#REF!</v>
      </c>
      <c r="Z22" s="1627"/>
      <c r="AA22" s="1610" t="e">
        <f>((Y22*24)*1.25*U24)</f>
        <v>#REF!</v>
      </c>
      <c r="AB22" s="1611"/>
      <c r="AG22" s="243"/>
    </row>
    <row r="23" spans="1:33" s="52" customFormat="1" ht="18" customHeight="1" x14ac:dyDescent="0.15">
      <c r="A23" s="1612" t="s">
        <v>274</v>
      </c>
      <c r="B23" s="1613"/>
      <c r="C23" s="1614"/>
      <c r="D23" s="1639">
        <f>+D20+D21+D22</f>
        <v>0</v>
      </c>
      <c r="E23" s="1640"/>
      <c r="I23" s="1612" t="s">
        <v>275</v>
      </c>
      <c r="J23" s="1613"/>
      <c r="K23" s="1614"/>
      <c r="L23" s="1634">
        <f>COUNTIF($B$5:$AF$16,"=B")</f>
        <v>0</v>
      </c>
      <c r="M23" s="1635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 t="e">
        <f>IF(U22&lt;(12/24),U22-Y22,U22-(INT(U22/(12/24)))/24)</f>
        <v>#REF!</v>
      </c>
      <c r="Z23" s="1627"/>
      <c r="AA23" s="1610" t="e">
        <f>+((Y23*24)*1.375*U24)</f>
        <v>#REF!</v>
      </c>
      <c r="AB23" s="1611"/>
      <c r="AG23" s="243"/>
    </row>
    <row r="24" spans="1:33" s="52" customFormat="1" ht="18" customHeight="1" x14ac:dyDescent="0.15">
      <c r="A24" s="244"/>
      <c r="I24" s="1612" t="s">
        <v>276</v>
      </c>
      <c r="J24" s="1613"/>
      <c r="K24" s="1614"/>
      <c r="L24" s="1634">
        <f>COUNTIF($B$5:$AF$16,"=Disp")</f>
        <v>0</v>
      </c>
      <c r="M24" s="1635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 t="e">
        <f>+AA22+AA23</f>
        <v>#REF!</v>
      </c>
      <c r="Z24" s="1618"/>
      <c r="AA24" s="1618"/>
      <c r="AB24" s="1619"/>
      <c r="AG24" s="243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9.45" customHeight="1" x14ac:dyDescent="0.25">
      <c r="A28" s="1583">
        <v>2024</v>
      </c>
      <c r="B28" s="1590" t="s">
        <v>263</v>
      </c>
      <c r="C28" s="1591"/>
      <c r="D28" s="1592"/>
      <c r="E28" s="1629" t="s">
        <v>320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44.000000000000007</v>
      </c>
    </row>
    <row r="29" spans="1:33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33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18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>
        <f>168/24</f>
        <v>7</v>
      </c>
    </row>
    <row r="39" spans="1:33" ht="18.95" customHeight="1" x14ac:dyDescent="0.25">
      <c r="A39" s="1584"/>
      <c r="B39" s="275" t="e">
        <f>+JAN!#REF!</f>
        <v>#REF!</v>
      </c>
      <c r="C39" s="275" t="e">
        <f>+JAN!#REF!</f>
        <v>#REF!</v>
      </c>
      <c r="D39" s="275" t="e">
        <f>+JAN!#REF!</f>
        <v>#REF!</v>
      </c>
      <c r="E39" s="275" t="e">
        <f>+JAN!#REF!</f>
        <v>#REF!</v>
      </c>
      <c r="F39" s="275" t="e">
        <f>+JAN!#REF!</f>
        <v>#REF!</v>
      </c>
      <c r="G39" s="275" t="e">
        <f>+JAN!#REF!</f>
        <v>#REF!</v>
      </c>
      <c r="H39" s="275" t="e">
        <f>+JAN!#REF!</f>
        <v>#REF!</v>
      </c>
      <c r="I39" s="275" t="e">
        <f>+JAN!#REF!</f>
        <v>#REF!</v>
      </c>
      <c r="J39" s="275" t="e">
        <f>+JAN!#REF!</f>
        <v>#REF!</v>
      </c>
      <c r="K39" s="275" t="e">
        <f>+JAN!#REF!</f>
        <v>#REF!</v>
      </c>
      <c r="L39" s="275" t="e">
        <f>+JAN!#REF!</f>
        <v>#REF!</v>
      </c>
      <c r="M39" s="275" t="e">
        <f>+JAN!#REF!</f>
        <v>#REF!</v>
      </c>
      <c r="N39" s="275" t="e">
        <f>+JAN!#REF!</f>
        <v>#REF!</v>
      </c>
      <c r="O39" s="275" t="e">
        <f>+JAN!#REF!</f>
        <v>#REF!</v>
      </c>
      <c r="P39" s="275" t="e">
        <f>+JAN!#REF!</f>
        <v>#REF!</v>
      </c>
      <c r="Q39" s="275" t="e">
        <f>+JAN!#REF!</f>
        <v>#REF!</v>
      </c>
      <c r="R39" s="275" t="e">
        <f>+JAN!#REF!</f>
        <v>#REF!</v>
      </c>
      <c r="S39" s="275" t="e">
        <f>+JAN!#REF!</f>
        <v>#REF!</v>
      </c>
      <c r="T39" s="275" t="e">
        <f>+JAN!#REF!</f>
        <v>#REF!</v>
      </c>
      <c r="U39" s="275" t="e">
        <f>+JAN!#REF!</f>
        <v>#REF!</v>
      </c>
      <c r="V39" s="275" t="e">
        <f>+JAN!#REF!</f>
        <v>#REF!</v>
      </c>
      <c r="W39" s="275" t="e">
        <f>+JAN!#REF!</f>
        <v>#REF!</v>
      </c>
      <c r="X39" s="275" t="e">
        <f>+JAN!#REF!</f>
        <v>#REF!</v>
      </c>
      <c r="Y39" s="275" t="e">
        <f>+JAN!#REF!</f>
        <v>#REF!</v>
      </c>
      <c r="Z39" s="275" t="e">
        <f>+JAN!#REF!</f>
        <v>#REF!</v>
      </c>
      <c r="AA39" s="275" t="e">
        <f>+JAN!#REF!</f>
        <v>#REF!</v>
      </c>
      <c r="AB39" s="275" t="e">
        <f>+JAN!#REF!</f>
        <v>#REF!</v>
      </c>
      <c r="AC39" s="275" t="e">
        <f>+JAN!#REF!</f>
        <v>#REF!</v>
      </c>
      <c r="AD39" s="275" t="e">
        <f>+JAN!#REF!</f>
        <v>#REF!</v>
      </c>
      <c r="AE39" s="275" t="e">
        <f>+JAN!#REF!</f>
        <v>#REF!</v>
      </c>
      <c r="AF39" s="275" t="e">
        <f>+JAN!#REF!</f>
        <v>#REF!</v>
      </c>
      <c r="AG39" s="242" t="e">
        <f>JAN!#REF!</f>
        <v>#REF!</v>
      </c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>
        <f>176/24</f>
        <v>7.333333333333333</v>
      </c>
    </row>
    <row r="41" spans="1:33" ht="18.95" customHeight="1" x14ac:dyDescent="0.25">
      <c r="A41" s="1584"/>
      <c r="B41" s="247" t="e">
        <f>+#REF!</f>
        <v>#REF!</v>
      </c>
      <c r="C41" s="247" t="e">
        <f>+#REF!</f>
        <v>#REF!</v>
      </c>
      <c r="D41" s="247" t="e">
        <f>+#REF!</f>
        <v>#REF!</v>
      </c>
      <c r="E41" s="247" t="e">
        <f>+#REF!</f>
        <v>#REF!</v>
      </c>
      <c r="F41" s="247" t="e">
        <f>+#REF!</f>
        <v>#REF!</v>
      </c>
      <c r="G41" s="247" t="e">
        <f>+#REF!</f>
        <v>#REF!</v>
      </c>
      <c r="H41" s="247" t="e">
        <f>+#REF!</f>
        <v>#REF!</v>
      </c>
      <c r="I41" s="247" t="e">
        <f>+#REF!</f>
        <v>#REF!</v>
      </c>
      <c r="J41" s="247" t="e">
        <f>+#REF!</f>
        <v>#REF!</v>
      </c>
      <c r="K41" s="247" t="e">
        <f>+#REF!</f>
        <v>#REF!</v>
      </c>
      <c r="L41" s="247" t="e">
        <f>+#REF!</f>
        <v>#REF!</v>
      </c>
      <c r="M41" s="247" t="e">
        <f>+#REF!</f>
        <v>#REF!</v>
      </c>
      <c r="N41" s="247" t="e">
        <f>+#REF!</f>
        <v>#REF!</v>
      </c>
      <c r="O41" s="247" t="e">
        <f>+#REF!</f>
        <v>#REF!</v>
      </c>
      <c r="P41" s="247" t="e">
        <f>+#REF!</f>
        <v>#REF!</v>
      </c>
      <c r="Q41" s="247" t="e">
        <f>+#REF!</f>
        <v>#REF!</v>
      </c>
      <c r="R41" s="247" t="e">
        <f>+#REF!</f>
        <v>#REF!</v>
      </c>
      <c r="S41" s="247" t="e">
        <f>+#REF!</f>
        <v>#REF!</v>
      </c>
      <c r="T41" s="247" t="e">
        <f>+#REF!</f>
        <v>#REF!</v>
      </c>
      <c r="U41" s="247" t="e">
        <f>+#REF!</f>
        <v>#REF!</v>
      </c>
      <c r="V41" s="247" t="e">
        <f>+#REF!</f>
        <v>#REF!</v>
      </c>
      <c r="W41" s="247" t="e">
        <f>+#REF!</f>
        <v>#REF!</v>
      </c>
      <c r="X41" s="247" t="e">
        <f>+#REF!</f>
        <v>#REF!</v>
      </c>
      <c r="Y41" s="247" t="e">
        <f>+#REF!</f>
        <v>#REF!</v>
      </c>
      <c r="Z41" s="247" t="e">
        <f>+#REF!</f>
        <v>#REF!</v>
      </c>
      <c r="AA41" s="247" t="e">
        <f>+#REF!</f>
        <v>#REF!</v>
      </c>
      <c r="AB41" s="247" t="e">
        <f>+#REF!</f>
        <v>#REF!</v>
      </c>
      <c r="AC41" s="247" t="e">
        <f>+#REF!</f>
        <v>#REF!</v>
      </c>
      <c r="AD41" s="247" t="e">
        <f>+#REF!</f>
        <v>#REF!</v>
      </c>
      <c r="AE41" s="247" t="e">
        <f>+#REF!</f>
        <v>#REF!</v>
      </c>
      <c r="AF41" s="247" t="e">
        <f>+#REF!</f>
        <v>#REF!</v>
      </c>
      <c r="AG41" s="242" t="e">
        <f>#REF!</f>
        <v>#REF!</v>
      </c>
    </row>
    <row r="42" spans="1:33" ht="18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8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0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/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1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55" priority="1" operator="equal">
      <formula>"FOTS"</formula>
    </cfRule>
    <cfRule type="cellIs" dxfId="54" priority="2" operator="equal">
      <formula>"FO"</formula>
    </cfRule>
    <cfRule type="cellIs" dxfId="53" priority="3" operator="equal">
      <formula>"F"</formula>
    </cfRule>
    <cfRule type="cellIs" dxfId="52" priority="4" operator="equal">
      <formula>"NTSDS"</formula>
    </cfRule>
    <cfRule type="cellIs" dxfId="51" priority="5" operator="equal">
      <formula>"DTSDS"</formula>
    </cfRule>
    <cfRule type="cellIs" dxfId="50" priority="6" operator="equal">
      <formula>"NTS5S"</formula>
    </cfRule>
    <cfRule type="cellIs" dxfId="49" priority="7" operator="equal">
      <formula>"DTS5S"</formula>
    </cfRule>
    <cfRule type="cellIs" dxfId="48" priority="8" operator="equal">
      <formula>"NTS"</formula>
    </cfRule>
    <cfRule type="cellIs" dxfId="47" priority="9" operator="equal">
      <formula>"DTS"</formula>
    </cfRule>
    <cfRule type="cellIs" dxfId="46" priority="10" operator="equal">
      <formula>"FEF"</formula>
    </cfRule>
    <cfRule type="cellIs" dxfId="45" priority="11" operator="equal">
      <formula>"FED"</formula>
    </cfRule>
    <cfRule type="cellIs" dxfId="44" priority="12" operator="equal">
      <formula>"FES"</formula>
    </cfRule>
    <cfRule type="cellIs" dxfId="43" priority="13" operator="equal">
      <formula>"FE"</formula>
    </cfRule>
    <cfRule type="cellIs" dxfId="42" priority="14" operator="equal">
      <formula>"DS"</formula>
    </cfRule>
  </conditionalFormatting>
  <conditionalFormatting sqref="B30:AF41">
    <cfRule type="cellIs" dxfId="41" priority="253" operator="equal">
      <formula>"FOTS"</formula>
    </cfRule>
    <cfRule type="cellIs" dxfId="40" priority="254" operator="equal">
      <formula>"FO"</formula>
    </cfRule>
    <cfRule type="cellIs" dxfId="39" priority="255" operator="equal">
      <formula>"F"</formula>
    </cfRule>
    <cfRule type="cellIs" dxfId="38" priority="256" operator="equal">
      <formula>"NTSDS"</formula>
    </cfRule>
    <cfRule type="cellIs" dxfId="37" priority="257" operator="equal">
      <formula>"DTSDS"</formula>
    </cfRule>
    <cfRule type="cellIs" dxfId="36" priority="258" operator="equal">
      <formula>"NTS5S"</formula>
    </cfRule>
    <cfRule type="cellIs" dxfId="35" priority="259" operator="equal">
      <formula>"DTS5S"</formula>
    </cfRule>
    <cfRule type="cellIs" dxfId="34" priority="260" operator="equal">
      <formula>"NTS"</formula>
    </cfRule>
    <cfRule type="cellIs" dxfId="33" priority="261" operator="equal">
      <formula>"DTS"</formula>
    </cfRule>
    <cfRule type="cellIs" dxfId="32" priority="262" operator="equal">
      <formula>"FEF"</formula>
    </cfRule>
    <cfRule type="cellIs" dxfId="31" priority="263" operator="equal">
      <formula>"FED"</formula>
    </cfRule>
    <cfRule type="cellIs" dxfId="30" priority="264" operator="equal">
      <formula>"FES"</formula>
    </cfRule>
    <cfRule type="cellIs" dxfId="29" priority="265" operator="equal">
      <formula>"FE"</formula>
    </cfRule>
    <cfRule type="cellIs" dxfId="28" priority="26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52722-C643-4BF2-993A-04FCAB09911A}">
  <dimension ref="A1:BD50"/>
  <sheetViews>
    <sheetView showZeros="0" workbookViewId="0">
      <selection activeCell="U20" sqref="U20:V21"/>
    </sheetView>
  </sheetViews>
  <sheetFormatPr defaultRowHeight="15" x14ac:dyDescent="0.25"/>
  <cols>
    <col min="1" max="1" width="6.85546875" style="23" customWidth="1"/>
    <col min="2" max="32" width="4" style="236" customWidth="1"/>
    <col min="33" max="33" width="11.42578125" style="237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0" customFormat="1" ht="13.7" customHeight="1" x14ac:dyDescent="0.15">
      <c r="A2" s="238"/>
      <c r="C2" s="239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1581"/>
      <c r="AB2" s="1582"/>
      <c r="AC2" s="1582"/>
      <c r="AD2" s="1582"/>
      <c r="AE2" s="1582"/>
      <c r="AF2" s="1582"/>
      <c r="AG2" s="240"/>
    </row>
    <row r="3" spans="1:33" s="253" customFormat="1" ht="30" customHeight="1" x14ac:dyDescent="0.2">
      <c r="A3" s="1583">
        <v>2024</v>
      </c>
      <c r="B3" s="1585" t="s">
        <v>263</v>
      </c>
      <c r="C3" s="1585"/>
      <c r="D3" s="1585"/>
      <c r="E3" s="1586" t="s">
        <v>321</v>
      </c>
      <c r="F3" s="1586"/>
      <c r="G3" s="1586"/>
      <c r="H3" s="1586"/>
      <c r="I3" s="1586"/>
      <c r="J3" s="1586"/>
      <c r="K3" s="1586"/>
      <c r="L3" s="1585" t="s">
        <v>264</v>
      </c>
      <c r="M3" s="1585"/>
      <c r="N3" s="1585"/>
      <c r="O3" s="1587"/>
      <c r="P3" s="1588"/>
      <c r="Q3" s="1588"/>
      <c r="R3" s="1588"/>
      <c r="S3" s="1588"/>
      <c r="T3" s="1588"/>
      <c r="U3" s="1588"/>
      <c r="V3" s="1589"/>
      <c r="W3" s="1590" t="s">
        <v>265</v>
      </c>
      <c r="X3" s="1591"/>
      <c r="Y3" s="1592"/>
      <c r="Z3" s="1587"/>
      <c r="AA3" s="1588"/>
      <c r="AB3" s="1588"/>
      <c r="AC3" s="1588"/>
      <c r="AD3" s="1588"/>
      <c r="AE3" s="1588"/>
      <c r="AF3" s="1589"/>
      <c r="AG3" s="252">
        <f>+AG5+AG7+AG9+AG11+AG13+AG15</f>
        <v>43.333333333333329</v>
      </c>
    </row>
    <row r="4" spans="1:33" s="40" customFormat="1" ht="27" customHeight="1" x14ac:dyDescent="0.25">
      <c r="A4" s="1584"/>
      <c r="B4" s="254">
        <v>1</v>
      </c>
      <c r="C4" s="254">
        <v>2</v>
      </c>
      <c r="D4" s="254">
        <v>3</v>
      </c>
      <c r="E4" s="254">
        <v>4</v>
      </c>
      <c r="F4" s="254">
        <v>5</v>
      </c>
      <c r="G4" s="254">
        <v>6</v>
      </c>
      <c r="H4" s="254">
        <v>7</v>
      </c>
      <c r="I4" s="254">
        <v>8</v>
      </c>
      <c r="J4" s="254">
        <v>9</v>
      </c>
      <c r="K4" s="254">
        <v>10</v>
      </c>
      <c r="L4" s="254">
        <v>11</v>
      </c>
      <c r="M4" s="254">
        <v>12</v>
      </c>
      <c r="N4" s="254">
        <v>13</v>
      </c>
      <c r="O4" s="254">
        <v>14</v>
      </c>
      <c r="P4" s="254">
        <v>15</v>
      </c>
      <c r="Q4" s="254">
        <v>16</v>
      </c>
      <c r="R4" s="254">
        <v>17</v>
      </c>
      <c r="S4" s="254">
        <v>18</v>
      </c>
      <c r="T4" s="254">
        <v>19</v>
      </c>
      <c r="U4" s="254">
        <v>20</v>
      </c>
      <c r="V4" s="254">
        <v>21</v>
      </c>
      <c r="W4" s="260">
        <v>22</v>
      </c>
      <c r="X4" s="260">
        <v>23</v>
      </c>
      <c r="Y4" s="260">
        <v>24</v>
      </c>
      <c r="Z4" s="260">
        <v>25</v>
      </c>
      <c r="AA4" s="260">
        <v>26</v>
      </c>
      <c r="AB4" s="260">
        <v>27</v>
      </c>
      <c r="AC4" s="260">
        <v>28</v>
      </c>
      <c r="AD4" s="260">
        <v>29</v>
      </c>
      <c r="AE4" s="260">
        <v>30</v>
      </c>
      <c r="AF4" s="254">
        <v>31</v>
      </c>
      <c r="AG4" s="255" t="s">
        <v>8</v>
      </c>
    </row>
    <row r="5" spans="1:33" ht="21" customHeight="1" x14ac:dyDescent="0.25">
      <c r="A5" s="1583" t="s">
        <v>280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41">
        <f>184/24</f>
        <v>7.666666666666667</v>
      </c>
    </row>
    <row r="6" spans="1:33" ht="21" customHeight="1" x14ac:dyDescent="0.25">
      <c r="A6" s="1584"/>
      <c r="B6" s="256" t="e">
        <f>+#REF!</f>
        <v>#REF!</v>
      </c>
      <c r="C6" s="256" t="e">
        <f>+#REF!</f>
        <v>#REF!</v>
      </c>
      <c r="D6" s="256" t="e">
        <f>+#REF!</f>
        <v>#REF!</v>
      </c>
      <c r="E6" s="256" t="e">
        <f>+#REF!</f>
        <v>#REF!</v>
      </c>
      <c r="F6" s="256" t="e">
        <f>+#REF!</f>
        <v>#REF!</v>
      </c>
      <c r="G6" s="256" t="e">
        <f>+#REF!</f>
        <v>#REF!</v>
      </c>
      <c r="H6" s="256" t="e">
        <f>+#REF!</f>
        <v>#REF!</v>
      </c>
      <c r="I6" s="256" t="e">
        <f>+#REF!</f>
        <v>#REF!</v>
      </c>
      <c r="J6" s="256" t="e">
        <f>+#REF!</f>
        <v>#REF!</v>
      </c>
      <c r="K6" s="256" t="e">
        <f>+#REF!</f>
        <v>#REF!</v>
      </c>
      <c r="L6" s="256" t="e">
        <f>+#REF!</f>
        <v>#REF!</v>
      </c>
      <c r="M6" s="256" t="e">
        <f>+#REF!</f>
        <v>#REF!</v>
      </c>
      <c r="N6" s="256" t="e">
        <f>+#REF!</f>
        <v>#REF!</v>
      </c>
      <c r="O6" s="256" t="e">
        <f>+#REF!</f>
        <v>#REF!</v>
      </c>
      <c r="P6" s="256" t="e">
        <f>+#REF!</f>
        <v>#REF!</v>
      </c>
      <c r="Q6" s="256" t="e">
        <f>+#REF!</f>
        <v>#REF!</v>
      </c>
      <c r="R6" s="256" t="e">
        <f>+#REF!</f>
        <v>#REF!</v>
      </c>
      <c r="S6" s="256" t="e">
        <f>+#REF!</f>
        <v>#REF!</v>
      </c>
      <c r="T6" s="256" t="e">
        <f>+#REF!</f>
        <v>#REF!</v>
      </c>
      <c r="U6" s="256" t="e">
        <f>+#REF!</f>
        <v>#REF!</v>
      </c>
      <c r="V6" s="256" t="e">
        <f>+#REF!</f>
        <v>#REF!</v>
      </c>
      <c r="W6" s="256" t="e">
        <f>+#REF!</f>
        <v>#REF!</v>
      </c>
      <c r="X6" s="256" t="e">
        <f>+#REF!</f>
        <v>#REF!</v>
      </c>
      <c r="Y6" s="256" t="e">
        <f>+#REF!</f>
        <v>#REF!</v>
      </c>
      <c r="Z6" s="256" t="e">
        <f>+#REF!</f>
        <v>#REF!</v>
      </c>
      <c r="AA6" s="256" t="e">
        <f>+#REF!</f>
        <v>#REF!</v>
      </c>
      <c r="AB6" s="256" t="e">
        <f>+#REF!</f>
        <v>#REF!</v>
      </c>
      <c r="AC6" s="256" t="e">
        <f>+#REF!</f>
        <v>#REF!</v>
      </c>
      <c r="AD6" s="256" t="e">
        <f>+#REF!</f>
        <v>#REF!</v>
      </c>
      <c r="AE6" s="256" t="e">
        <f>+#REF!</f>
        <v>#REF!</v>
      </c>
      <c r="AF6" s="256" t="e">
        <f>+#REF!</f>
        <v>#REF!</v>
      </c>
      <c r="AG6" s="242" t="e">
        <f>+#REF!</f>
        <v>#REF!</v>
      </c>
    </row>
    <row r="7" spans="1:33" ht="21" customHeight="1" x14ac:dyDescent="0.25">
      <c r="A7" s="1583" t="s">
        <v>281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41">
        <f>168/24</f>
        <v>7</v>
      </c>
    </row>
    <row r="8" spans="1:33" ht="21" customHeight="1" x14ac:dyDescent="0.25">
      <c r="A8" s="1584"/>
      <c r="B8" s="256" t="e">
        <f>+#REF!</f>
        <v>#REF!</v>
      </c>
      <c r="C8" s="256" t="e">
        <f>+#REF!</f>
        <v>#REF!</v>
      </c>
      <c r="D8" s="256" t="e">
        <f>+#REF!</f>
        <v>#REF!</v>
      </c>
      <c r="E8" s="256" t="e">
        <f>+#REF!</f>
        <v>#REF!</v>
      </c>
      <c r="F8" s="256" t="e">
        <f>+#REF!</f>
        <v>#REF!</v>
      </c>
      <c r="G8" s="256" t="e">
        <f>+#REF!</f>
        <v>#REF!</v>
      </c>
      <c r="H8" s="256" t="e">
        <f>+#REF!</f>
        <v>#REF!</v>
      </c>
      <c r="I8" s="256" t="e">
        <f>+#REF!</f>
        <v>#REF!</v>
      </c>
      <c r="J8" s="256" t="e">
        <f>+#REF!</f>
        <v>#REF!</v>
      </c>
      <c r="K8" s="256" t="e">
        <f>+#REF!</f>
        <v>#REF!</v>
      </c>
      <c r="L8" s="256" t="e">
        <f>+#REF!</f>
        <v>#REF!</v>
      </c>
      <c r="M8" s="256" t="e">
        <f>+#REF!</f>
        <v>#REF!</v>
      </c>
      <c r="N8" s="256" t="e">
        <f>+#REF!</f>
        <v>#REF!</v>
      </c>
      <c r="O8" s="256" t="e">
        <f>+#REF!</f>
        <v>#REF!</v>
      </c>
      <c r="P8" s="256" t="e">
        <f>+#REF!</f>
        <v>#REF!</v>
      </c>
      <c r="Q8" s="256" t="e">
        <f>+#REF!</f>
        <v>#REF!</v>
      </c>
      <c r="R8" s="256" t="e">
        <f>+#REF!</f>
        <v>#REF!</v>
      </c>
      <c r="S8" s="256" t="e">
        <f>+#REF!</f>
        <v>#REF!</v>
      </c>
      <c r="T8" s="256" t="e">
        <f>+#REF!</f>
        <v>#REF!</v>
      </c>
      <c r="U8" s="256" t="e">
        <f>+#REF!</f>
        <v>#REF!</v>
      </c>
      <c r="V8" s="256" t="e">
        <f>+#REF!</f>
        <v>#REF!</v>
      </c>
      <c r="W8" s="256" t="e">
        <f>+#REF!</f>
        <v>#REF!</v>
      </c>
      <c r="X8" s="256" t="e">
        <f>+#REF!</f>
        <v>#REF!</v>
      </c>
      <c r="Y8" s="256" t="e">
        <f>+#REF!</f>
        <v>#REF!</v>
      </c>
      <c r="Z8" s="256" t="e">
        <f>+#REF!</f>
        <v>#REF!</v>
      </c>
      <c r="AA8" s="256" t="e">
        <f>+#REF!</f>
        <v>#REF!</v>
      </c>
      <c r="AB8" s="256" t="e">
        <f>+#REF!</f>
        <v>#REF!</v>
      </c>
      <c r="AC8" s="256" t="e">
        <f>+#REF!</f>
        <v>#REF!</v>
      </c>
      <c r="AD8" s="256" t="e">
        <f>+#REF!</f>
        <v>#REF!</v>
      </c>
      <c r="AE8" s="256" t="e">
        <f>+#REF!</f>
        <v>#REF!</v>
      </c>
      <c r="AF8" s="256" t="e">
        <f>+#REF!</f>
        <v>#REF!</v>
      </c>
      <c r="AG8" s="242" t="e">
        <f>+#REF!</f>
        <v>#REF!</v>
      </c>
    </row>
    <row r="9" spans="1:33" ht="21" customHeight="1" x14ac:dyDescent="0.25">
      <c r="A9" s="1583" t="s">
        <v>282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41">
        <f>168/24</f>
        <v>7</v>
      </c>
    </row>
    <row r="10" spans="1:33" ht="21" customHeight="1" x14ac:dyDescent="0.25">
      <c r="A10" s="1584"/>
      <c r="B10" s="256" t="e">
        <f>+#REF!</f>
        <v>#REF!</v>
      </c>
      <c r="C10" s="256" t="e">
        <f>+#REF!</f>
        <v>#REF!</v>
      </c>
      <c r="D10" s="256" t="e">
        <f>+#REF!</f>
        <v>#REF!</v>
      </c>
      <c r="E10" s="256" t="e">
        <f>+#REF!</f>
        <v>#REF!</v>
      </c>
      <c r="F10" s="256" t="e">
        <f>+#REF!</f>
        <v>#REF!</v>
      </c>
      <c r="G10" s="256" t="e">
        <f>+#REF!</f>
        <v>#REF!</v>
      </c>
      <c r="H10" s="256" t="e">
        <f>+#REF!</f>
        <v>#REF!</v>
      </c>
      <c r="I10" s="256" t="e">
        <f>+#REF!</f>
        <v>#REF!</v>
      </c>
      <c r="J10" s="256" t="e">
        <f>+#REF!</f>
        <v>#REF!</v>
      </c>
      <c r="K10" s="256" t="e">
        <f>+#REF!</f>
        <v>#REF!</v>
      </c>
      <c r="L10" s="256" t="e">
        <f>+#REF!</f>
        <v>#REF!</v>
      </c>
      <c r="M10" s="256" t="e">
        <f>+#REF!</f>
        <v>#REF!</v>
      </c>
      <c r="N10" s="256" t="e">
        <f>+#REF!</f>
        <v>#REF!</v>
      </c>
      <c r="O10" s="256" t="e">
        <f>+#REF!</f>
        <v>#REF!</v>
      </c>
      <c r="P10" s="256" t="e">
        <f>+#REF!</f>
        <v>#REF!</v>
      </c>
      <c r="Q10" s="256" t="e">
        <f>+#REF!</f>
        <v>#REF!</v>
      </c>
      <c r="R10" s="256" t="e">
        <f>+#REF!</f>
        <v>#REF!</v>
      </c>
      <c r="S10" s="256" t="e">
        <f>+#REF!</f>
        <v>#REF!</v>
      </c>
      <c r="T10" s="256" t="e">
        <f>+#REF!</f>
        <v>#REF!</v>
      </c>
      <c r="U10" s="256" t="e">
        <f>+#REF!</f>
        <v>#REF!</v>
      </c>
      <c r="V10" s="256" t="e">
        <f>+#REF!</f>
        <v>#REF!</v>
      </c>
      <c r="W10" s="256" t="e">
        <f>+#REF!</f>
        <v>#REF!</v>
      </c>
      <c r="X10" s="256" t="e">
        <f>+#REF!</f>
        <v>#REF!</v>
      </c>
      <c r="Y10" s="256" t="e">
        <f>+#REF!</f>
        <v>#REF!</v>
      </c>
      <c r="Z10" s="256" t="e">
        <f>+#REF!</f>
        <v>#REF!</v>
      </c>
      <c r="AA10" s="256" t="e">
        <f>+#REF!</f>
        <v>#REF!</v>
      </c>
      <c r="AB10" s="256" t="e">
        <f>+#REF!</f>
        <v>#REF!</v>
      </c>
      <c r="AC10" s="256" t="e">
        <f>+#REF!</f>
        <v>#REF!</v>
      </c>
      <c r="AD10" s="256" t="e">
        <f>+#REF!</f>
        <v>#REF!</v>
      </c>
      <c r="AE10" s="256" t="e">
        <f>+#REF!</f>
        <v>#REF!</v>
      </c>
      <c r="AF10" s="256" t="e">
        <f>+#REF!</f>
        <v>#REF!</v>
      </c>
      <c r="AG10" s="242" t="e">
        <f>+#REF!</f>
        <v>#REF!</v>
      </c>
    </row>
    <row r="11" spans="1:33" ht="21" customHeight="1" x14ac:dyDescent="0.25">
      <c r="A11" s="1583" t="s">
        <v>283</v>
      </c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1">
        <f>176/24</f>
        <v>7.333333333333333</v>
      </c>
    </row>
    <row r="12" spans="1:33" ht="21" customHeight="1" x14ac:dyDescent="0.25">
      <c r="A12" s="1584"/>
      <c r="B12" s="247" t="e">
        <f>+#REF!</f>
        <v>#REF!</v>
      </c>
      <c r="C12" s="247" t="e">
        <f>+#REF!</f>
        <v>#REF!</v>
      </c>
      <c r="D12" s="247" t="e">
        <f>+#REF!</f>
        <v>#REF!</v>
      </c>
      <c r="E12" s="247" t="e">
        <f>+#REF!</f>
        <v>#REF!</v>
      </c>
      <c r="F12" s="247" t="e">
        <f>+#REF!</f>
        <v>#REF!</v>
      </c>
      <c r="G12" s="247" t="e">
        <f>+#REF!</f>
        <v>#REF!</v>
      </c>
      <c r="H12" s="247" t="e">
        <f>+#REF!</f>
        <v>#REF!</v>
      </c>
      <c r="I12" s="247" t="e">
        <f>+#REF!</f>
        <v>#REF!</v>
      </c>
      <c r="J12" s="247" t="e">
        <f>+#REF!</f>
        <v>#REF!</v>
      </c>
      <c r="K12" s="247" t="e">
        <f>+#REF!</f>
        <v>#REF!</v>
      </c>
      <c r="L12" s="247" t="e">
        <f>+#REF!</f>
        <v>#REF!</v>
      </c>
      <c r="M12" s="247" t="e">
        <f>+#REF!</f>
        <v>#REF!</v>
      </c>
      <c r="N12" s="247" t="e">
        <f>+#REF!</f>
        <v>#REF!</v>
      </c>
      <c r="O12" s="247" t="e">
        <f>+#REF!</f>
        <v>#REF!</v>
      </c>
      <c r="P12" s="247" t="e">
        <f>+#REF!</f>
        <v>#REF!</v>
      </c>
      <c r="Q12" s="247" t="e">
        <f>+#REF!</f>
        <v>#REF!</v>
      </c>
      <c r="R12" s="247" t="e">
        <f>+#REF!</f>
        <v>#REF!</v>
      </c>
      <c r="S12" s="247" t="e">
        <f>+#REF!</f>
        <v>#REF!</v>
      </c>
      <c r="T12" s="247" t="e">
        <f>+#REF!</f>
        <v>#REF!</v>
      </c>
      <c r="U12" s="247" t="e">
        <f>+#REF!</f>
        <v>#REF!</v>
      </c>
      <c r="V12" s="247" t="e">
        <f>+#REF!</f>
        <v>#REF!</v>
      </c>
      <c r="W12" s="247" t="e">
        <f>+#REF!</f>
        <v>#REF!</v>
      </c>
      <c r="X12" s="247" t="e">
        <f>+#REF!</f>
        <v>#REF!</v>
      </c>
      <c r="Y12" s="247" t="e">
        <f>+#REF!</f>
        <v>#REF!</v>
      </c>
      <c r="Z12" s="247" t="e">
        <f>+#REF!</f>
        <v>#REF!</v>
      </c>
      <c r="AA12" s="247" t="e">
        <f>+#REF!</f>
        <v>#REF!</v>
      </c>
      <c r="AB12" s="247" t="e">
        <f>+#REF!</f>
        <v>#REF!</v>
      </c>
      <c r="AC12" s="247" t="e">
        <f>+#REF!</f>
        <v>#REF!</v>
      </c>
      <c r="AD12" s="247" t="e">
        <f>+#REF!</f>
        <v>#REF!</v>
      </c>
      <c r="AE12" s="247" t="e">
        <f>+#REF!</f>
        <v>#REF!</v>
      </c>
      <c r="AF12" s="247" t="e">
        <f>+#REF!</f>
        <v>#REF!</v>
      </c>
      <c r="AG12" s="242" t="e">
        <f>+#REF!</f>
        <v>#REF!</v>
      </c>
    </row>
    <row r="13" spans="1:33" ht="21" customHeight="1" x14ac:dyDescent="0.25">
      <c r="A13" s="1583" t="s">
        <v>284</v>
      </c>
      <c r="B13" s="275"/>
      <c r="C13" s="275"/>
      <c r="D13" s="275"/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41">
        <f>184/24</f>
        <v>7.666666666666667</v>
      </c>
    </row>
    <row r="14" spans="1:33" ht="21" customHeight="1" x14ac:dyDescent="0.25">
      <c r="A14" s="1584"/>
      <c r="B14" s="276" t="e">
        <f>+#REF!</f>
        <v>#REF!</v>
      </c>
      <c r="C14" s="276" t="e">
        <f>+#REF!</f>
        <v>#REF!</v>
      </c>
      <c r="D14" s="276" t="e">
        <f>+#REF!</f>
        <v>#REF!</v>
      </c>
      <c r="E14" s="276" t="e">
        <f>+#REF!</f>
        <v>#REF!</v>
      </c>
      <c r="F14" s="276" t="e">
        <f>+#REF!</f>
        <v>#REF!</v>
      </c>
      <c r="G14" s="276" t="e">
        <f>+#REF!</f>
        <v>#REF!</v>
      </c>
      <c r="H14" s="276" t="e">
        <f>+#REF!</f>
        <v>#REF!</v>
      </c>
      <c r="I14" s="276" t="e">
        <f>+#REF!</f>
        <v>#REF!</v>
      </c>
      <c r="J14" s="276" t="e">
        <f>+#REF!</f>
        <v>#REF!</v>
      </c>
      <c r="K14" s="276" t="e">
        <f>+#REF!</f>
        <v>#REF!</v>
      </c>
      <c r="L14" s="276" t="e">
        <f>+#REF!</f>
        <v>#REF!</v>
      </c>
      <c r="M14" s="276" t="e">
        <f>+#REF!</f>
        <v>#REF!</v>
      </c>
      <c r="N14" s="276" t="e">
        <f>+#REF!</f>
        <v>#REF!</v>
      </c>
      <c r="O14" s="276" t="e">
        <f>+#REF!</f>
        <v>#REF!</v>
      </c>
      <c r="P14" s="276" t="e">
        <f>+#REF!</f>
        <v>#REF!</v>
      </c>
      <c r="Q14" s="276" t="e">
        <f>+#REF!</f>
        <v>#REF!</v>
      </c>
      <c r="R14" s="276" t="e">
        <f>+#REF!</f>
        <v>#REF!</v>
      </c>
      <c r="S14" s="276" t="e">
        <f>+#REF!</f>
        <v>#REF!</v>
      </c>
      <c r="T14" s="276" t="e">
        <f>+#REF!</f>
        <v>#REF!</v>
      </c>
      <c r="U14" s="276" t="e">
        <f>+#REF!</f>
        <v>#REF!</v>
      </c>
      <c r="V14" s="276" t="e">
        <f>+#REF!</f>
        <v>#REF!</v>
      </c>
      <c r="W14" s="276" t="e">
        <f>+#REF!</f>
        <v>#REF!</v>
      </c>
      <c r="X14" s="276" t="e">
        <f>+#REF!</f>
        <v>#REF!</v>
      </c>
      <c r="Y14" s="276" t="e">
        <f>+#REF!</f>
        <v>#REF!</v>
      </c>
      <c r="Z14" s="276" t="e">
        <f>+#REF!</f>
        <v>#REF!</v>
      </c>
      <c r="AA14" s="276" t="e">
        <f>+#REF!</f>
        <v>#REF!</v>
      </c>
      <c r="AB14" s="276" t="e">
        <f>+#REF!</f>
        <v>#REF!</v>
      </c>
      <c r="AC14" s="276" t="e">
        <f>+#REF!</f>
        <v>#REF!</v>
      </c>
      <c r="AD14" s="276" t="e">
        <f>+#REF!</f>
        <v>#REF!</v>
      </c>
      <c r="AE14" s="276" t="e">
        <f>+#REF!</f>
        <v>#REF!</v>
      </c>
      <c r="AF14" s="276" t="e">
        <f>+#REF!</f>
        <v>#REF!</v>
      </c>
      <c r="AG14" s="242" t="e">
        <f>+#REF!</f>
        <v>#REF!</v>
      </c>
    </row>
    <row r="15" spans="1:33" ht="21" customHeight="1" x14ac:dyDescent="0.25">
      <c r="A15" s="1583" t="s">
        <v>285</v>
      </c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1">
        <f>160/24</f>
        <v>6.666666666666667</v>
      </c>
    </row>
    <row r="16" spans="1:33" ht="21" customHeight="1" x14ac:dyDescent="0.25">
      <c r="A16" s="1584"/>
      <c r="B16" s="247" t="e">
        <f>+#REF!</f>
        <v>#REF!</v>
      </c>
      <c r="C16" s="247" t="e">
        <f>+#REF!</f>
        <v>#REF!</v>
      </c>
      <c r="D16" s="247" t="e">
        <f>+#REF!</f>
        <v>#REF!</v>
      </c>
      <c r="E16" s="247" t="e">
        <f>+#REF!</f>
        <v>#REF!</v>
      </c>
      <c r="F16" s="247" t="e">
        <f>+#REF!</f>
        <v>#REF!</v>
      </c>
      <c r="G16" s="247" t="e">
        <f>+#REF!</f>
        <v>#REF!</v>
      </c>
      <c r="H16" s="247" t="e">
        <f>+#REF!</f>
        <v>#REF!</v>
      </c>
      <c r="I16" s="247" t="e">
        <f>+#REF!</f>
        <v>#REF!</v>
      </c>
      <c r="J16" s="247" t="e">
        <f>+#REF!</f>
        <v>#REF!</v>
      </c>
      <c r="K16" s="247" t="e">
        <f>+#REF!</f>
        <v>#REF!</v>
      </c>
      <c r="L16" s="247" t="e">
        <f>+#REF!</f>
        <v>#REF!</v>
      </c>
      <c r="M16" s="247" t="e">
        <f>+#REF!</f>
        <v>#REF!</v>
      </c>
      <c r="N16" s="247" t="e">
        <f>+#REF!</f>
        <v>#REF!</v>
      </c>
      <c r="O16" s="247" t="e">
        <f>+#REF!</f>
        <v>#REF!</v>
      </c>
      <c r="P16" s="247" t="e">
        <f>+#REF!</f>
        <v>#REF!</v>
      </c>
      <c r="Q16" s="247" t="e">
        <f>+#REF!</f>
        <v>#REF!</v>
      </c>
      <c r="R16" s="247" t="e">
        <f>+#REF!</f>
        <v>#REF!</v>
      </c>
      <c r="S16" s="247" t="e">
        <f>+#REF!</f>
        <v>#REF!</v>
      </c>
      <c r="T16" s="247" t="e">
        <f>+#REF!</f>
        <v>#REF!</v>
      </c>
      <c r="U16" s="247" t="e">
        <f>+#REF!</f>
        <v>#REF!</v>
      </c>
      <c r="V16" s="247" t="e">
        <f>+#REF!</f>
        <v>#REF!</v>
      </c>
      <c r="W16" s="247" t="e">
        <f>+#REF!</f>
        <v>#REF!</v>
      </c>
      <c r="X16" s="247" t="e">
        <f>+#REF!</f>
        <v>#REF!</v>
      </c>
      <c r="Y16" s="247" t="e">
        <f>+#REF!</f>
        <v>#REF!</v>
      </c>
      <c r="Z16" s="247" t="e">
        <f>+#REF!</f>
        <v>#REF!</v>
      </c>
      <c r="AA16" s="247" t="e">
        <f>+#REF!</f>
        <v>#REF!</v>
      </c>
      <c r="AB16" s="247" t="e">
        <f>+#REF!</f>
        <v>#REF!</v>
      </c>
      <c r="AC16" s="247" t="e">
        <f>+#REF!</f>
        <v>#REF!</v>
      </c>
      <c r="AD16" s="247" t="e">
        <f>+#REF!</f>
        <v>#REF!</v>
      </c>
      <c r="AE16" s="247" t="e">
        <f>+#REF!</f>
        <v>#REF!</v>
      </c>
      <c r="AF16" s="247" t="e">
        <f>+#REF!</f>
        <v>#REF!</v>
      </c>
      <c r="AG16" s="242" t="e">
        <f>+#REF!</f>
        <v>#REF!</v>
      </c>
    </row>
    <row r="17" spans="1:33" s="52" customFormat="1" ht="30" customHeight="1" x14ac:dyDescent="0.15">
      <c r="A17" s="1593" t="s">
        <v>266</v>
      </c>
      <c r="B17" s="1593"/>
      <c r="C17" s="1593"/>
      <c r="D17" s="1593"/>
      <c r="E17" s="1593"/>
      <c r="F17" s="1593"/>
      <c r="G17" s="1593"/>
      <c r="H17" s="1593"/>
      <c r="I17" s="1593"/>
      <c r="J17" s="1593"/>
      <c r="K17" s="1593"/>
      <c r="L17" s="1593"/>
      <c r="M17" s="1593"/>
      <c r="N17" s="1593"/>
      <c r="O17" s="1593"/>
      <c r="P17" s="1593"/>
      <c r="Q17" s="1593"/>
      <c r="R17" s="1593"/>
      <c r="S17" s="1593"/>
      <c r="T17" s="1593"/>
      <c r="U17" s="1593"/>
      <c r="V17" s="1593"/>
      <c r="W17" s="1593"/>
      <c r="X17" s="1593"/>
      <c r="Y17" s="1593"/>
      <c r="Z17" s="1593"/>
      <c r="AA17" s="1593"/>
      <c r="AB17" s="1593"/>
      <c r="AC17" s="1593"/>
      <c r="AD17" s="1593"/>
      <c r="AE17" s="1593"/>
      <c r="AF17" s="1632"/>
      <c r="AG17" s="257" t="e">
        <f>+AG6+AG8+AG10+AG12+AG14+AG16</f>
        <v>#REF!</v>
      </c>
    </row>
    <row r="18" spans="1:33" ht="30" customHeight="1" x14ac:dyDescent="0.25">
      <c r="A18" s="1594"/>
      <c r="B18" s="1594"/>
      <c r="C18" s="1594"/>
      <c r="D18" s="1594"/>
      <c r="E18" s="1594"/>
      <c r="F18" s="1594"/>
      <c r="G18" s="1594"/>
      <c r="H18" s="1594"/>
      <c r="I18" s="1594"/>
      <c r="J18" s="1594"/>
      <c r="K18" s="1594"/>
      <c r="L18" s="1594"/>
      <c r="M18" s="1594"/>
      <c r="N18" s="1594"/>
      <c r="O18" s="1594"/>
      <c r="P18" s="1594"/>
      <c r="Q18" s="1594"/>
      <c r="R18" s="1594"/>
      <c r="S18" s="1594"/>
      <c r="T18" s="1594"/>
      <c r="U18" s="1594"/>
      <c r="V18" s="1594"/>
      <c r="W18" s="1594"/>
      <c r="X18" s="1594"/>
      <c r="Y18" s="1594"/>
      <c r="Z18" s="1594"/>
      <c r="AA18" s="1594"/>
      <c r="AB18" s="1594"/>
      <c r="AC18" s="1594"/>
      <c r="AD18" s="1594"/>
      <c r="AE18" s="1594"/>
      <c r="AF18" s="1633"/>
      <c r="AG18" s="258" t="e">
        <f>+AG17-AG3</f>
        <v>#REF!</v>
      </c>
    </row>
    <row r="20" spans="1:33" s="52" customFormat="1" ht="18" customHeight="1" x14ac:dyDescent="0.15">
      <c r="A20" s="1612" t="s">
        <v>267</v>
      </c>
      <c r="B20" s="1613"/>
      <c r="C20" s="1614"/>
      <c r="D20" s="1634">
        <f>COUNTIF($B$5:$AF$16,"=DTS")+COUNTIF($B$5:$AF$16,"=NTS")+COUNTIF($B$5:$AF$16,"=DTS1")+COUNTIF($B$5:$AF$16,"=NTS1")</f>
        <v>0</v>
      </c>
      <c r="E20" s="1635"/>
      <c r="I20" s="1612" t="s">
        <v>268</v>
      </c>
      <c r="J20" s="1613"/>
      <c r="K20" s="1614"/>
      <c r="L20" s="1634">
        <f>COUNTIF($B$5:$AF$16,"=FE")</f>
        <v>0</v>
      </c>
      <c r="M20" s="1635"/>
      <c r="Q20" s="1597" t="s">
        <v>58</v>
      </c>
      <c r="R20" s="1598"/>
      <c r="S20" s="1598"/>
      <c r="T20" s="1599"/>
      <c r="U20" s="1650"/>
      <c r="V20" s="1651"/>
      <c r="AG20" s="243"/>
    </row>
    <row r="21" spans="1:33" s="52" customFormat="1" ht="18" customHeight="1" x14ac:dyDescent="0.15">
      <c r="A21" s="1612" t="s">
        <v>269</v>
      </c>
      <c r="B21" s="1613"/>
      <c r="C21" s="1614"/>
      <c r="D21" s="1634">
        <f>COUNTIF($B$5:$AF$16,"=DTS5S")+COUNTIF($B$5:$AF$16,"=NTS5S")+COUNTIF($B$5:$AF$16,"=DTS5S1")+COUNTIF($B$5:$AF$16,"=NTS5S1")</f>
        <v>0</v>
      </c>
      <c r="E21" s="1635"/>
      <c r="I21" s="1612" t="s">
        <v>58</v>
      </c>
      <c r="J21" s="1613"/>
      <c r="K21" s="1614"/>
      <c r="L21" s="1634">
        <f>COUNTIF($B$5:$AF$16,"=FOTS")</f>
        <v>0</v>
      </c>
      <c r="M21" s="1635"/>
      <c r="Q21" s="1604" t="s">
        <v>302</v>
      </c>
      <c r="R21" s="1605"/>
      <c r="S21" s="1605"/>
      <c r="T21" s="1606"/>
      <c r="U21" s="1652"/>
      <c r="V21" s="1653"/>
      <c r="AG21" s="243"/>
    </row>
    <row r="22" spans="1:33" s="52" customFormat="1" ht="18" customHeight="1" x14ac:dyDescent="0.15">
      <c r="A22" s="1612" t="s">
        <v>270</v>
      </c>
      <c r="B22" s="1613"/>
      <c r="C22" s="1614"/>
      <c r="D22" s="1634">
        <f>COUNTIF($B$5:$AF$16,"=DTSDS")+COUNTIF($B$5:$AF$16,"=NTSDS")+COUNTIF($B$5:$AF$16,"=DTSDS1")+COUNTIF($B$5:$AF$16,"=NTSDS1")</f>
        <v>0</v>
      </c>
      <c r="E22" s="1635"/>
      <c r="I22" s="1612" t="s">
        <v>271</v>
      </c>
      <c r="J22" s="1613"/>
      <c r="K22" s="1614"/>
      <c r="L22" s="1634">
        <f>COUNTIF($B$5:$AF$16,"=L")</f>
        <v>0</v>
      </c>
      <c r="M22" s="1635"/>
      <c r="Q22" s="1597" t="s">
        <v>272</v>
      </c>
      <c r="R22" s="1598"/>
      <c r="S22" s="1598"/>
      <c r="T22" s="1599"/>
      <c r="U22" s="1620" t="e">
        <f>IF(AG18&gt;0,AG18-(T20*(12/24)),0)</f>
        <v>#REF!</v>
      </c>
      <c r="V22" s="1621"/>
      <c r="W22" s="1624" t="s">
        <v>273</v>
      </c>
      <c r="X22" s="1625"/>
      <c r="Y22" s="1626" t="e">
        <f>IF(U22&gt;0,(IF(U22&lt;(12/24),1/24,(INT(U22/(12/24)))/24)),0)</f>
        <v>#REF!</v>
      </c>
      <c r="Z22" s="1627"/>
      <c r="AA22" s="1610" t="e">
        <f>((Y22*24)*1.25*U24)</f>
        <v>#REF!</v>
      </c>
      <c r="AB22" s="1611"/>
      <c r="AG22" s="243"/>
    </row>
    <row r="23" spans="1:33" s="52" customFormat="1" ht="18" customHeight="1" x14ac:dyDescent="0.15">
      <c r="A23" s="1612" t="s">
        <v>274</v>
      </c>
      <c r="B23" s="1613"/>
      <c r="C23" s="1614"/>
      <c r="D23" s="1639">
        <f>+D20+D21+D22</f>
        <v>0</v>
      </c>
      <c r="E23" s="1640"/>
      <c r="I23" s="1612" t="s">
        <v>275</v>
      </c>
      <c r="J23" s="1613"/>
      <c r="K23" s="1614"/>
      <c r="L23" s="1634">
        <f>COUNTIF($B$5:$AF$16,"=B")</f>
        <v>0</v>
      </c>
      <c r="M23" s="1635"/>
      <c r="Q23" s="1604"/>
      <c r="R23" s="1605"/>
      <c r="S23" s="1605"/>
      <c r="T23" s="1606"/>
      <c r="U23" s="1622"/>
      <c r="V23" s="1623"/>
      <c r="W23" s="1608">
        <v>0.375</v>
      </c>
      <c r="X23" s="1609"/>
      <c r="Y23" s="1626" t="e">
        <f>IF(U22&lt;(12/24),U22-Y22,U22-(INT(U22/(12/24)))/24)</f>
        <v>#REF!</v>
      </c>
      <c r="Z23" s="1627"/>
      <c r="AA23" s="1610" t="e">
        <f>+((Y23*24)*1.375*U24)</f>
        <v>#REF!</v>
      </c>
      <c r="AB23" s="1611"/>
      <c r="AG23" s="243"/>
    </row>
    <row r="24" spans="1:33" s="52" customFormat="1" ht="18" customHeight="1" x14ac:dyDescent="0.15">
      <c r="A24" s="244"/>
      <c r="I24" s="1612" t="s">
        <v>276</v>
      </c>
      <c r="J24" s="1613"/>
      <c r="K24" s="1614"/>
      <c r="L24" s="1634">
        <f>COUNTIF($B$5:$AF$16,"=Disp")</f>
        <v>0</v>
      </c>
      <c r="M24" s="1635"/>
      <c r="Q24" s="1612" t="s">
        <v>277</v>
      </c>
      <c r="R24" s="1613"/>
      <c r="S24" s="1613"/>
      <c r="T24" s="1614"/>
      <c r="U24" s="1615"/>
      <c r="V24" s="1616"/>
      <c r="W24" s="245" t="s">
        <v>42</v>
      </c>
      <c r="X24" s="246"/>
      <c r="Y24" s="1617" t="e">
        <f>+AA22+AA23</f>
        <v>#REF!</v>
      </c>
      <c r="Z24" s="1618"/>
      <c r="AA24" s="1618"/>
      <c r="AB24" s="1619"/>
      <c r="AG24" s="243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38"/>
      <c r="B27" s="30"/>
      <c r="C27" s="239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1628"/>
      <c r="AB27" s="1628"/>
      <c r="AC27" s="1628"/>
      <c r="AD27" s="1628"/>
      <c r="AE27" s="1628"/>
      <c r="AF27" s="1628"/>
      <c r="AG27" s="240"/>
    </row>
    <row r="28" spans="1:33" ht="29.45" customHeight="1" x14ac:dyDescent="0.25">
      <c r="A28" s="1583">
        <v>2024</v>
      </c>
      <c r="B28" s="1590" t="s">
        <v>263</v>
      </c>
      <c r="C28" s="1591"/>
      <c r="D28" s="1592"/>
      <c r="E28" s="1629" t="s">
        <v>321</v>
      </c>
      <c r="F28" s="1630"/>
      <c r="G28" s="1630"/>
      <c r="H28" s="1630"/>
      <c r="I28" s="1630"/>
      <c r="J28" s="1630"/>
      <c r="K28" s="1631"/>
      <c r="L28" s="1590" t="s">
        <v>264</v>
      </c>
      <c r="M28" s="1591"/>
      <c r="N28" s="1592"/>
      <c r="O28" s="1587"/>
      <c r="P28" s="1588"/>
      <c r="Q28" s="1588"/>
      <c r="R28" s="1588"/>
      <c r="S28" s="1588"/>
      <c r="T28" s="1588"/>
      <c r="U28" s="1588"/>
      <c r="V28" s="1589"/>
      <c r="W28" s="1590" t="s">
        <v>265</v>
      </c>
      <c r="X28" s="1591"/>
      <c r="Y28" s="1592"/>
      <c r="Z28" s="1587"/>
      <c r="AA28" s="1588"/>
      <c r="AB28" s="1588"/>
      <c r="AC28" s="1588"/>
      <c r="AD28" s="1588"/>
      <c r="AE28" s="1588"/>
      <c r="AF28" s="1589"/>
      <c r="AG28" s="252">
        <f>+AG30+AG32+AG34+AG36+AG38+AG40</f>
        <v>44.000000000000007</v>
      </c>
    </row>
    <row r="29" spans="1:33" ht="18.95" customHeight="1" x14ac:dyDescent="0.25">
      <c r="A29" s="1584"/>
      <c r="B29" s="254">
        <v>1</v>
      </c>
      <c r="C29" s="254">
        <v>2</v>
      </c>
      <c r="D29" s="254">
        <v>3</v>
      </c>
      <c r="E29" s="254">
        <v>4</v>
      </c>
      <c r="F29" s="254">
        <v>5</v>
      </c>
      <c r="G29" s="254">
        <v>6</v>
      </c>
      <c r="H29" s="254">
        <v>7</v>
      </c>
      <c r="I29" s="254">
        <v>8</v>
      </c>
      <c r="J29" s="254">
        <v>9</v>
      </c>
      <c r="K29" s="254">
        <v>10</v>
      </c>
      <c r="L29" s="254">
        <v>11</v>
      </c>
      <c r="M29" s="254">
        <v>12</v>
      </c>
      <c r="N29" s="254">
        <v>13</v>
      </c>
      <c r="O29" s="254">
        <v>14</v>
      </c>
      <c r="P29" s="254">
        <v>15</v>
      </c>
      <c r="Q29" s="254">
        <v>16</v>
      </c>
      <c r="R29" s="254">
        <v>17</v>
      </c>
      <c r="S29" s="254">
        <v>18</v>
      </c>
      <c r="T29" s="254">
        <v>19</v>
      </c>
      <c r="U29" s="254">
        <v>20</v>
      </c>
      <c r="V29" s="254">
        <v>21</v>
      </c>
      <c r="W29" s="260">
        <v>22</v>
      </c>
      <c r="X29" s="260">
        <v>23</v>
      </c>
      <c r="Y29" s="260">
        <v>24</v>
      </c>
      <c r="Z29" s="260">
        <v>25</v>
      </c>
      <c r="AA29" s="260">
        <v>26</v>
      </c>
      <c r="AB29" s="260">
        <v>27</v>
      </c>
      <c r="AC29" s="260">
        <v>28</v>
      </c>
      <c r="AD29" s="260">
        <v>29</v>
      </c>
      <c r="AE29" s="260">
        <v>30</v>
      </c>
      <c r="AF29" s="254">
        <v>31</v>
      </c>
      <c r="AG29" s="255" t="s">
        <v>8</v>
      </c>
    </row>
    <row r="30" spans="1:33" ht="18.95" customHeight="1" x14ac:dyDescent="0.25">
      <c r="A30" s="1583" t="s">
        <v>306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400">
        <f>184/24</f>
        <v>7.666666666666667</v>
      </c>
    </row>
    <row r="31" spans="1:33" ht="18.95" customHeight="1" x14ac:dyDescent="0.25">
      <c r="A31" s="1584"/>
      <c r="B31" s="256" t="e">
        <f>+#REF!</f>
        <v>#REF!</v>
      </c>
      <c r="C31" s="256" t="e">
        <f>+#REF!</f>
        <v>#REF!</v>
      </c>
      <c r="D31" s="256" t="e">
        <f>+#REF!</f>
        <v>#REF!</v>
      </c>
      <c r="E31" s="256" t="e">
        <f>+#REF!</f>
        <v>#REF!</v>
      </c>
      <c r="F31" s="256" t="e">
        <f>+#REF!</f>
        <v>#REF!</v>
      </c>
      <c r="G31" s="256" t="e">
        <f>+#REF!</f>
        <v>#REF!</v>
      </c>
      <c r="H31" s="256" t="e">
        <f>+#REF!</f>
        <v>#REF!</v>
      </c>
      <c r="I31" s="256" t="e">
        <f>+#REF!</f>
        <v>#REF!</v>
      </c>
      <c r="J31" s="256" t="e">
        <f>+#REF!</f>
        <v>#REF!</v>
      </c>
      <c r="K31" s="256" t="e">
        <f>+#REF!</f>
        <v>#REF!</v>
      </c>
      <c r="L31" s="256" t="e">
        <f>+#REF!</f>
        <v>#REF!</v>
      </c>
      <c r="M31" s="256" t="e">
        <f>+#REF!</f>
        <v>#REF!</v>
      </c>
      <c r="N31" s="256" t="e">
        <f>+#REF!</f>
        <v>#REF!</v>
      </c>
      <c r="O31" s="256" t="e">
        <f>+#REF!</f>
        <v>#REF!</v>
      </c>
      <c r="P31" s="256" t="e">
        <f>+#REF!</f>
        <v>#REF!</v>
      </c>
      <c r="Q31" s="256" t="e">
        <f>+#REF!</f>
        <v>#REF!</v>
      </c>
      <c r="R31" s="256" t="e">
        <f>+#REF!</f>
        <v>#REF!</v>
      </c>
      <c r="S31" s="256" t="e">
        <f>+#REF!</f>
        <v>#REF!</v>
      </c>
      <c r="T31" s="256" t="e">
        <f>+#REF!</f>
        <v>#REF!</v>
      </c>
      <c r="U31" s="256" t="e">
        <f>+#REF!</f>
        <v>#REF!</v>
      </c>
      <c r="V31" s="256" t="e">
        <f>+#REF!</f>
        <v>#REF!</v>
      </c>
      <c r="W31" s="256" t="e">
        <f>+#REF!</f>
        <v>#REF!</v>
      </c>
      <c r="X31" s="256" t="e">
        <f>+#REF!</f>
        <v>#REF!</v>
      </c>
      <c r="Y31" s="256" t="e">
        <f>+#REF!</f>
        <v>#REF!</v>
      </c>
      <c r="Z31" s="256" t="e">
        <f>+#REF!</f>
        <v>#REF!</v>
      </c>
      <c r="AA31" s="256" t="e">
        <f>+#REF!</f>
        <v>#REF!</v>
      </c>
      <c r="AB31" s="256" t="e">
        <f>+#REF!</f>
        <v>#REF!</v>
      </c>
      <c r="AC31" s="256" t="e">
        <f>+#REF!</f>
        <v>#REF!</v>
      </c>
      <c r="AD31" s="256" t="e">
        <f>+#REF!</f>
        <v>#REF!</v>
      </c>
      <c r="AE31" s="256" t="e">
        <f>+#REF!</f>
        <v>#REF!</v>
      </c>
      <c r="AF31" s="256" t="e">
        <f>+#REF!</f>
        <v>#REF!</v>
      </c>
      <c r="AG31" s="242" t="e">
        <f>#REF!</f>
        <v>#REF!</v>
      </c>
    </row>
    <row r="32" spans="1:33" ht="18.95" customHeight="1" x14ac:dyDescent="0.25">
      <c r="A32" s="1583" t="s">
        <v>307</v>
      </c>
      <c r="B32" s="247"/>
      <c r="C32" s="247"/>
      <c r="D32" s="247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  <c r="AF32" s="247"/>
      <c r="AG32" s="241">
        <f>176/24</f>
        <v>7.333333333333333</v>
      </c>
    </row>
    <row r="33" spans="1:33" ht="18.95" customHeight="1" x14ac:dyDescent="0.25">
      <c r="A33" s="1584"/>
      <c r="B33" s="247" t="e">
        <f>+#REF!</f>
        <v>#REF!</v>
      </c>
      <c r="C33" s="247" t="e">
        <f>+#REF!</f>
        <v>#REF!</v>
      </c>
      <c r="D33" s="247" t="e">
        <f>+#REF!</f>
        <v>#REF!</v>
      </c>
      <c r="E33" s="247" t="e">
        <f>+#REF!</f>
        <v>#REF!</v>
      </c>
      <c r="F33" s="247" t="e">
        <f>+#REF!</f>
        <v>#REF!</v>
      </c>
      <c r="G33" s="247" t="e">
        <f>+#REF!</f>
        <v>#REF!</v>
      </c>
      <c r="H33" s="247" t="e">
        <f>+#REF!</f>
        <v>#REF!</v>
      </c>
      <c r="I33" s="247" t="e">
        <f>+#REF!</f>
        <v>#REF!</v>
      </c>
      <c r="J33" s="247" t="e">
        <f>+#REF!</f>
        <v>#REF!</v>
      </c>
      <c r="K33" s="247" t="e">
        <f>+#REF!</f>
        <v>#REF!</v>
      </c>
      <c r="L33" s="247" t="e">
        <f>+#REF!</f>
        <v>#REF!</v>
      </c>
      <c r="M33" s="247" t="e">
        <f>+#REF!</f>
        <v>#REF!</v>
      </c>
      <c r="N33" s="247" t="e">
        <f>+#REF!</f>
        <v>#REF!</v>
      </c>
      <c r="O33" s="247" t="e">
        <f>+#REF!</f>
        <v>#REF!</v>
      </c>
      <c r="P33" s="247" t="e">
        <f>+#REF!</f>
        <v>#REF!</v>
      </c>
      <c r="Q33" s="247" t="e">
        <f>+#REF!</f>
        <v>#REF!</v>
      </c>
      <c r="R33" s="247" t="e">
        <f>+#REF!</f>
        <v>#REF!</v>
      </c>
      <c r="S33" s="247" t="e">
        <f>+#REF!</f>
        <v>#REF!</v>
      </c>
      <c r="T33" s="247" t="e">
        <f>+#REF!</f>
        <v>#REF!</v>
      </c>
      <c r="U33" s="247" t="e">
        <f>+#REF!</f>
        <v>#REF!</v>
      </c>
      <c r="V33" s="247" t="e">
        <f>+#REF!</f>
        <v>#REF!</v>
      </c>
      <c r="W33" s="247" t="e">
        <f>+#REF!</f>
        <v>#REF!</v>
      </c>
      <c r="X33" s="247" t="e">
        <f>+#REF!</f>
        <v>#REF!</v>
      </c>
      <c r="Y33" s="247" t="e">
        <f>+#REF!</f>
        <v>#REF!</v>
      </c>
      <c r="Z33" s="247" t="e">
        <f>+#REF!</f>
        <v>#REF!</v>
      </c>
      <c r="AA33" s="247" t="e">
        <f>+#REF!</f>
        <v>#REF!</v>
      </c>
      <c r="AB33" s="247" t="e">
        <f>+#REF!</f>
        <v>#REF!</v>
      </c>
      <c r="AC33" s="247" t="e">
        <f>+#REF!</f>
        <v>#REF!</v>
      </c>
      <c r="AD33" s="247" t="e">
        <f>+#REF!</f>
        <v>#REF!</v>
      </c>
      <c r="AE33" s="247" t="e">
        <f>+#REF!</f>
        <v>#REF!</v>
      </c>
      <c r="AF33" s="247" t="e">
        <f>+#REF!</f>
        <v>#REF!</v>
      </c>
      <c r="AG33" s="242" t="e">
        <f>#REF!</f>
        <v>#REF!</v>
      </c>
    </row>
    <row r="34" spans="1:33" ht="18.95" customHeight="1" x14ac:dyDescent="0.25">
      <c r="A34" s="1583" t="s">
        <v>308</v>
      </c>
      <c r="B34" s="247"/>
      <c r="C34" s="247"/>
      <c r="D34" s="247"/>
      <c r="E34" s="247"/>
      <c r="F34" s="247"/>
      <c r="G34" s="247"/>
      <c r="H34" s="247"/>
      <c r="I34" s="247"/>
      <c r="J34" s="247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  <c r="AA34" s="247"/>
      <c r="AB34" s="247"/>
      <c r="AC34" s="247"/>
      <c r="AD34" s="247"/>
      <c r="AE34" s="247"/>
      <c r="AF34" s="247"/>
      <c r="AG34" s="241">
        <f>168/24</f>
        <v>7</v>
      </c>
    </row>
    <row r="35" spans="1:33" ht="18.95" customHeight="1" x14ac:dyDescent="0.25">
      <c r="A35" s="1584"/>
      <c r="B35" s="247" t="e">
        <f>+#REF!</f>
        <v>#REF!</v>
      </c>
      <c r="C35" s="247" t="e">
        <f>+#REF!</f>
        <v>#REF!</v>
      </c>
      <c r="D35" s="247" t="e">
        <f>+#REF!</f>
        <v>#REF!</v>
      </c>
      <c r="E35" s="247" t="e">
        <f>+#REF!</f>
        <v>#REF!</v>
      </c>
      <c r="F35" s="247" t="e">
        <f>+#REF!</f>
        <v>#REF!</v>
      </c>
      <c r="G35" s="247" t="e">
        <f>+#REF!</f>
        <v>#REF!</v>
      </c>
      <c r="H35" s="247" t="e">
        <f>+#REF!</f>
        <v>#REF!</v>
      </c>
      <c r="I35" s="247" t="e">
        <f>+#REF!</f>
        <v>#REF!</v>
      </c>
      <c r="J35" s="247" t="e">
        <f>+#REF!</f>
        <v>#REF!</v>
      </c>
      <c r="K35" s="247" t="e">
        <f>+#REF!</f>
        <v>#REF!</v>
      </c>
      <c r="L35" s="247" t="e">
        <f>+#REF!</f>
        <v>#REF!</v>
      </c>
      <c r="M35" s="247" t="e">
        <f>+#REF!</f>
        <v>#REF!</v>
      </c>
      <c r="N35" s="247" t="e">
        <f>+#REF!</f>
        <v>#REF!</v>
      </c>
      <c r="O35" s="247" t="e">
        <f>+#REF!</f>
        <v>#REF!</v>
      </c>
      <c r="P35" s="247" t="e">
        <f>+#REF!</f>
        <v>#REF!</v>
      </c>
      <c r="Q35" s="247" t="e">
        <f>+#REF!</f>
        <v>#REF!</v>
      </c>
      <c r="R35" s="247" t="e">
        <f>+#REF!</f>
        <v>#REF!</v>
      </c>
      <c r="S35" s="247" t="e">
        <f>+#REF!</f>
        <v>#REF!</v>
      </c>
      <c r="T35" s="247" t="e">
        <f>+#REF!</f>
        <v>#REF!</v>
      </c>
      <c r="U35" s="247" t="e">
        <f>+#REF!</f>
        <v>#REF!</v>
      </c>
      <c r="V35" s="247" t="e">
        <f>+#REF!</f>
        <v>#REF!</v>
      </c>
      <c r="W35" s="247" t="e">
        <f>+#REF!</f>
        <v>#REF!</v>
      </c>
      <c r="X35" s="247" t="e">
        <f>+#REF!</f>
        <v>#REF!</v>
      </c>
      <c r="Y35" s="247" t="e">
        <f>+#REF!</f>
        <v>#REF!</v>
      </c>
      <c r="Z35" s="247" t="e">
        <f>+#REF!</f>
        <v>#REF!</v>
      </c>
      <c r="AA35" s="247" t="e">
        <f>+#REF!</f>
        <v>#REF!</v>
      </c>
      <c r="AB35" s="247" t="e">
        <f>+#REF!</f>
        <v>#REF!</v>
      </c>
      <c r="AC35" s="247" t="e">
        <f>+#REF!</f>
        <v>#REF!</v>
      </c>
      <c r="AD35" s="247" t="e">
        <f>+#REF!</f>
        <v>#REF!</v>
      </c>
      <c r="AE35" s="247" t="e">
        <f>+#REF!</f>
        <v>#REF!</v>
      </c>
      <c r="AF35" s="247" t="e">
        <f>+#REF!</f>
        <v>#REF!</v>
      </c>
      <c r="AG35" s="242" t="e">
        <f>#REF!</f>
        <v>#REF!</v>
      </c>
    </row>
    <row r="36" spans="1:33" ht="18.95" customHeight="1" x14ac:dyDescent="0.25">
      <c r="A36" s="1583" t="s">
        <v>309</v>
      </c>
      <c r="B36" s="247"/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  <c r="AF36" s="247"/>
      <c r="AG36" s="241">
        <f>184/24</f>
        <v>7.666666666666667</v>
      </c>
    </row>
    <row r="37" spans="1:33" ht="18.95" customHeight="1" x14ac:dyDescent="0.25">
      <c r="A37" s="1584"/>
      <c r="B37" s="247" t="e">
        <f>+#REF!</f>
        <v>#REF!</v>
      </c>
      <c r="C37" s="247" t="e">
        <f>+#REF!</f>
        <v>#REF!</v>
      </c>
      <c r="D37" s="247" t="e">
        <f>+#REF!</f>
        <v>#REF!</v>
      </c>
      <c r="E37" s="247" t="e">
        <f>+#REF!</f>
        <v>#REF!</v>
      </c>
      <c r="F37" s="247" t="e">
        <f>+#REF!</f>
        <v>#REF!</v>
      </c>
      <c r="G37" s="247" t="e">
        <f>+#REF!</f>
        <v>#REF!</v>
      </c>
      <c r="H37" s="247" t="e">
        <f>+#REF!</f>
        <v>#REF!</v>
      </c>
      <c r="I37" s="247" t="e">
        <f>+#REF!</f>
        <v>#REF!</v>
      </c>
      <c r="J37" s="247" t="e">
        <f>+#REF!</f>
        <v>#REF!</v>
      </c>
      <c r="K37" s="247" t="e">
        <f>+#REF!</f>
        <v>#REF!</v>
      </c>
      <c r="L37" s="247" t="e">
        <f>+#REF!</f>
        <v>#REF!</v>
      </c>
      <c r="M37" s="247" t="e">
        <f>+#REF!</f>
        <v>#REF!</v>
      </c>
      <c r="N37" s="247" t="e">
        <f>+#REF!</f>
        <v>#REF!</v>
      </c>
      <c r="O37" s="247" t="e">
        <f>+#REF!</f>
        <v>#REF!</v>
      </c>
      <c r="P37" s="247" t="e">
        <f>+#REF!</f>
        <v>#REF!</v>
      </c>
      <c r="Q37" s="247" t="e">
        <f>+#REF!</f>
        <v>#REF!</v>
      </c>
      <c r="R37" s="247" t="e">
        <f>+#REF!</f>
        <v>#REF!</v>
      </c>
      <c r="S37" s="247" t="e">
        <f>+#REF!</f>
        <v>#REF!</v>
      </c>
      <c r="T37" s="247" t="e">
        <f>+#REF!</f>
        <v>#REF!</v>
      </c>
      <c r="U37" s="247" t="e">
        <f>+#REF!</f>
        <v>#REF!</v>
      </c>
      <c r="V37" s="247" t="e">
        <f>+#REF!</f>
        <v>#REF!</v>
      </c>
      <c r="W37" s="247" t="e">
        <f>+#REF!</f>
        <v>#REF!</v>
      </c>
      <c r="X37" s="247" t="e">
        <f>+#REF!</f>
        <v>#REF!</v>
      </c>
      <c r="Y37" s="247" t="e">
        <f>+#REF!</f>
        <v>#REF!</v>
      </c>
      <c r="Z37" s="247" t="e">
        <f>+#REF!</f>
        <v>#REF!</v>
      </c>
      <c r="AA37" s="247" t="e">
        <f>+#REF!</f>
        <v>#REF!</v>
      </c>
      <c r="AB37" s="247" t="e">
        <f>+#REF!</f>
        <v>#REF!</v>
      </c>
      <c r="AC37" s="247" t="e">
        <f>+#REF!</f>
        <v>#REF!</v>
      </c>
      <c r="AD37" s="247" t="e">
        <f>+#REF!</f>
        <v>#REF!</v>
      </c>
      <c r="AE37" s="247" t="e">
        <f>+#REF!</f>
        <v>#REF!</v>
      </c>
      <c r="AF37" s="247" t="e">
        <f>+#REF!</f>
        <v>#REF!</v>
      </c>
      <c r="AG37" s="242" t="e">
        <f>#REF!</f>
        <v>#REF!</v>
      </c>
    </row>
    <row r="38" spans="1:33" ht="18.95" customHeight="1" x14ac:dyDescent="0.25">
      <c r="A38" s="1583" t="s">
        <v>310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41">
        <f>168/24</f>
        <v>7</v>
      </c>
    </row>
    <row r="39" spans="1:33" ht="18.95" customHeight="1" x14ac:dyDescent="0.25">
      <c r="A39" s="1584"/>
      <c r="B39" s="275">
        <f>+JAN!D79</f>
        <v>0</v>
      </c>
      <c r="C39" s="275">
        <f>+JAN!E79</f>
        <v>0</v>
      </c>
      <c r="D39" s="275">
        <f>+JAN!F79</f>
        <v>0</v>
      </c>
      <c r="E39" s="275">
        <f>+JAN!G79</f>
        <v>0</v>
      </c>
      <c r="F39" s="275">
        <f>+JAN!H79</f>
        <v>0</v>
      </c>
      <c r="G39" s="275">
        <f>+JAN!I79</f>
        <v>0</v>
      </c>
      <c r="H39" s="275">
        <f>+JAN!J79</f>
        <v>0</v>
      </c>
      <c r="I39" s="275">
        <f>+JAN!K79</f>
        <v>0</v>
      </c>
      <c r="J39" s="275">
        <f>+JAN!L79</f>
        <v>0</v>
      </c>
      <c r="K39" s="275">
        <f>+JAN!M79</f>
        <v>0</v>
      </c>
      <c r="L39" s="275">
        <f>+JAN!N79</f>
        <v>0</v>
      </c>
      <c r="M39" s="275">
        <f>+JAN!O79</f>
        <v>0</v>
      </c>
      <c r="N39" s="275">
        <f>+JAN!P79</f>
        <v>0</v>
      </c>
      <c r="O39" s="275">
        <f>+JAN!Q79</f>
        <v>0</v>
      </c>
      <c r="P39" s="275">
        <f>+JAN!R79</f>
        <v>0</v>
      </c>
      <c r="Q39" s="275">
        <f>+JAN!S79</f>
        <v>0</v>
      </c>
      <c r="R39" s="275">
        <f>+JAN!T79</f>
        <v>0</v>
      </c>
      <c r="S39" s="275">
        <f>+JAN!U79</f>
        <v>0</v>
      </c>
      <c r="T39" s="275">
        <f>+JAN!V79</f>
        <v>0</v>
      </c>
      <c r="U39" s="275">
        <f>+JAN!W79</f>
        <v>0</v>
      </c>
      <c r="V39" s="275">
        <f>+JAN!X79</f>
        <v>0</v>
      </c>
      <c r="W39" s="275">
        <f>+JAN!Y79</f>
        <v>0</v>
      </c>
      <c r="X39" s="275">
        <f>+JAN!Z79</f>
        <v>0</v>
      </c>
      <c r="Y39" s="275">
        <f>+JAN!AA79</f>
        <v>0</v>
      </c>
      <c r="Z39" s="275">
        <f>+JAN!AB79</f>
        <v>0</v>
      </c>
      <c r="AA39" s="275">
        <f>+JAN!AC79</f>
        <v>0</v>
      </c>
      <c r="AB39" s="275" t="str">
        <f>+JAN!AD79</f>
        <v>OJTD</v>
      </c>
      <c r="AC39" s="275" t="str">
        <f>+JAN!AE79</f>
        <v>OJTN</v>
      </c>
      <c r="AD39" s="275">
        <f>+JAN!AF79</f>
        <v>0</v>
      </c>
      <c r="AE39" s="275">
        <f>+JAN!AG79</f>
        <v>0</v>
      </c>
      <c r="AF39" s="275" t="str">
        <f>+JAN!AH79</f>
        <v>OJTD</v>
      </c>
      <c r="AG39" s="242">
        <f>JAN!BE79</f>
        <v>1.5</v>
      </c>
    </row>
    <row r="40" spans="1:33" ht="18.95" customHeight="1" x14ac:dyDescent="0.25">
      <c r="A40" s="1583" t="s">
        <v>311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1">
        <f>176/24</f>
        <v>7.333333333333333</v>
      </c>
    </row>
    <row r="41" spans="1:33" ht="18.95" customHeight="1" x14ac:dyDescent="0.25">
      <c r="A41" s="1584"/>
      <c r="B41" s="247" t="e">
        <f>+#REF!</f>
        <v>#REF!</v>
      </c>
      <c r="C41" s="247" t="e">
        <f>+#REF!</f>
        <v>#REF!</v>
      </c>
      <c r="D41" s="247" t="e">
        <f>+#REF!</f>
        <v>#REF!</v>
      </c>
      <c r="E41" s="247" t="e">
        <f>+#REF!</f>
        <v>#REF!</v>
      </c>
      <c r="F41" s="247" t="e">
        <f>+#REF!</f>
        <v>#REF!</v>
      </c>
      <c r="G41" s="247" t="e">
        <f>+#REF!</f>
        <v>#REF!</v>
      </c>
      <c r="H41" s="247" t="e">
        <f>+#REF!</f>
        <v>#REF!</v>
      </c>
      <c r="I41" s="247" t="e">
        <f>+#REF!</f>
        <v>#REF!</v>
      </c>
      <c r="J41" s="247" t="e">
        <f>+#REF!</f>
        <v>#REF!</v>
      </c>
      <c r="K41" s="247" t="e">
        <f>+#REF!</f>
        <v>#REF!</v>
      </c>
      <c r="L41" s="247" t="e">
        <f>+#REF!</f>
        <v>#REF!</v>
      </c>
      <c r="M41" s="247" t="e">
        <f>+#REF!</f>
        <v>#REF!</v>
      </c>
      <c r="N41" s="247" t="e">
        <f>+#REF!</f>
        <v>#REF!</v>
      </c>
      <c r="O41" s="247" t="e">
        <f>+#REF!</f>
        <v>#REF!</v>
      </c>
      <c r="P41" s="247" t="e">
        <f>+#REF!</f>
        <v>#REF!</v>
      </c>
      <c r="Q41" s="247" t="e">
        <f>+#REF!</f>
        <v>#REF!</v>
      </c>
      <c r="R41" s="247" t="e">
        <f>+#REF!</f>
        <v>#REF!</v>
      </c>
      <c r="S41" s="247" t="e">
        <f>+#REF!</f>
        <v>#REF!</v>
      </c>
      <c r="T41" s="247" t="e">
        <f>+#REF!</f>
        <v>#REF!</v>
      </c>
      <c r="U41" s="247" t="e">
        <f>+#REF!</f>
        <v>#REF!</v>
      </c>
      <c r="V41" s="247" t="e">
        <f>+#REF!</f>
        <v>#REF!</v>
      </c>
      <c r="W41" s="247" t="e">
        <f>+#REF!</f>
        <v>#REF!</v>
      </c>
      <c r="X41" s="247" t="e">
        <f>+#REF!</f>
        <v>#REF!</v>
      </c>
      <c r="Y41" s="247" t="e">
        <f>+#REF!</f>
        <v>#REF!</v>
      </c>
      <c r="Z41" s="247" t="e">
        <f>+#REF!</f>
        <v>#REF!</v>
      </c>
      <c r="AA41" s="247" t="e">
        <f>+#REF!</f>
        <v>#REF!</v>
      </c>
      <c r="AB41" s="247" t="e">
        <f>+#REF!</f>
        <v>#REF!</v>
      </c>
      <c r="AC41" s="247" t="e">
        <f>+#REF!</f>
        <v>#REF!</v>
      </c>
      <c r="AD41" s="247" t="e">
        <f>+#REF!</f>
        <v>#REF!</v>
      </c>
      <c r="AE41" s="247" t="e">
        <f>+#REF!</f>
        <v>#REF!</v>
      </c>
      <c r="AF41" s="247" t="e">
        <f>+#REF!</f>
        <v>#REF!</v>
      </c>
      <c r="AG41" s="242" t="e">
        <f>#REF!</f>
        <v>#REF!</v>
      </c>
    </row>
    <row r="42" spans="1:33" ht="18.95" customHeight="1" x14ac:dyDescent="0.25">
      <c r="A42" s="1593" t="s">
        <v>266</v>
      </c>
      <c r="B42" s="1593"/>
      <c r="C42" s="1593"/>
      <c r="D42" s="1593"/>
      <c r="E42" s="1593"/>
      <c r="F42" s="1593"/>
      <c r="G42" s="1593"/>
      <c r="H42" s="1593"/>
      <c r="I42" s="1593"/>
      <c r="J42" s="1593"/>
      <c r="K42" s="1593"/>
      <c r="L42" s="1593"/>
      <c r="M42" s="1593"/>
      <c r="N42" s="1593"/>
      <c r="O42" s="1593"/>
      <c r="P42" s="1593"/>
      <c r="Q42" s="1593"/>
      <c r="R42" s="1593"/>
      <c r="S42" s="1593"/>
      <c r="T42" s="1593"/>
      <c r="U42" s="1593"/>
      <c r="V42" s="1593"/>
      <c r="W42" s="1593"/>
      <c r="X42" s="1593"/>
      <c r="Y42" s="1593"/>
      <c r="Z42" s="1593"/>
      <c r="AA42" s="1593"/>
      <c r="AB42" s="1593"/>
      <c r="AC42" s="1593"/>
      <c r="AD42" s="1593"/>
      <c r="AE42" s="1593"/>
      <c r="AF42" s="1632"/>
      <c r="AG42" s="257" t="e">
        <f>+AG31+AG33+AG35+AG37+AG39+AG41</f>
        <v>#REF!</v>
      </c>
    </row>
    <row r="43" spans="1:33" ht="18.95" customHeight="1" x14ac:dyDescent="0.25">
      <c r="A43" s="1594"/>
      <c r="B43" s="1594"/>
      <c r="C43" s="1594"/>
      <c r="D43" s="1594"/>
      <c r="E43" s="1594"/>
      <c r="F43" s="1594"/>
      <c r="G43" s="1594"/>
      <c r="H43" s="1594"/>
      <c r="I43" s="1594"/>
      <c r="J43" s="1594"/>
      <c r="K43" s="1594"/>
      <c r="L43" s="1594"/>
      <c r="M43" s="1594"/>
      <c r="N43" s="1594"/>
      <c r="O43" s="1594"/>
      <c r="P43" s="1594"/>
      <c r="Q43" s="1594"/>
      <c r="R43" s="1594"/>
      <c r="S43" s="1594"/>
      <c r="T43" s="1594"/>
      <c r="U43" s="1594"/>
      <c r="V43" s="1594"/>
      <c r="W43" s="1594"/>
      <c r="X43" s="1594"/>
      <c r="Y43" s="1594"/>
      <c r="Z43" s="1594"/>
      <c r="AA43" s="1594"/>
      <c r="AB43" s="1594"/>
      <c r="AC43" s="1594"/>
      <c r="AD43" s="1594"/>
      <c r="AE43" s="1594"/>
      <c r="AF43" s="1633"/>
      <c r="AG43" s="258" t="e">
        <f>+AG42-AG28</f>
        <v>#REF!</v>
      </c>
    </row>
    <row r="45" spans="1:33" ht="20.100000000000001" customHeight="1" x14ac:dyDescent="0.25">
      <c r="A45" s="1612" t="s">
        <v>267</v>
      </c>
      <c r="B45" s="1613"/>
      <c r="C45" s="1614"/>
      <c r="D45" s="1634">
        <f>COUNTIF($B$30:$AF$41,"=DTS")+COUNTIF($B$30:$AF$41,"=NTS")+COUNTIF($B$30:$AF$41,"=DTS1")+COUNTIF($B$30:$AF$41,"=NTS1")</f>
        <v>0</v>
      </c>
      <c r="E45" s="1635"/>
      <c r="F45" s="52"/>
      <c r="G45" s="52"/>
      <c r="H45" s="52"/>
      <c r="I45" s="1612" t="s">
        <v>268</v>
      </c>
      <c r="J45" s="1613"/>
      <c r="K45" s="1614"/>
      <c r="L45" s="1634">
        <f>COUNTIF($B$30:$AF$41,"=FE")</f>
        <v>0</v>
      </c>
      <c r="M45" s="1635"/>
      <c r="N45" s="52"/>
      <c r="O45" s="52"/>
      <c r="P45" s="52"/>
      <c r="Q45" s="1597" t="s">
        <v>313</v>
      </c>
      <c r="R45" s="1598"/>
      <c r="S45" s="1598"/>
      <c r="T45" s="1599"/>
      <c r="U45" s="1600"/>
      <c r="V45" s="1636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43"/>
    </row>
    <row r="46" spans="1:33" ht="20.100000000000001" customHeight="1" x14ac:dyDescent="0.25">
      <c r="A46" s="1612" t="s">
        <v>269</v>
      </c>
      <c r="B46" s="1613"/>
      <c r="C46" s="1614"/>
      <c r="D46" s="1634">
        <f>COUNTIF($B$30:$AF$41,"=DTS5S")+COUNTIF($B$30:$AF$41,"=NTS5S")+COUNTIF($B$30:$AF$41,"=DTS5S1")+COUNTIF($B$30:$AF$41,"=NTS5S1")</f>
        <v>0</v>
      </c>
      <c r="E46" s="1635"/>
      <c r="F46" s="52"/>
      <c r="G46" s="52"/>
      <c r="H46" s="52"/>
      <c r="I46" s="1612" t="s">
        <v>58</v>
      </c>
      <c r="J46" s="1613"/>
      <c r="K46" s="1614"/>
      <c r="L46" s="1634">
        <f>COUNTIF($B$30:$AF$41,"=FOTS")</f>
        <v>0</v>
      </c>
      <c r="M46" s="1635"/>
      <c r="N46" s="52"/>
      <c r="O46" s="52"/>
      <c r="P46" s="52"/>
      <c r="Q46" s="1604" t="s">
        <v>302</v>
      </c>
      <c r="R46" s="1605"/>
      <c r="S46" s="1605"/>
      <c r="T46" s="1606"/>
      <c r="U46" s="1637"/>
      <c r="V46" s="1638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243"/>
    </row>
    <row r="47" spans="1:33" ht="20.100000000000001" customHeight="1" x14ac:dyDescent="0.25">
      <c r="A47" s="1612" t="s">
        <v>270</v>
      </c>
      <c r="B47" s="1613"/>
      <c r="C47" s="1614"/>
      <c r="D47" s="1634">
        <f>COUNTIF($B$30:$AF$41,"=DTSDS")+COUNTIF($B$30:$AF$41,"=NTSDS")+COUNTIF($B$30:$AF$41,"=DTSDS1")+COUNTIF($B$30:$AF$41,"=NTSDS1")</f>
        <v>0</v>
      </c>
      <c r="E47" s="1635"/>
      <c r="F47" s="52"/>
      <c r="G47" s="52"/>
      <c r="H47" s="52"/>
      <c r="I47" s="1612" t="s">
        <v>271</v>
      </c>
      <c r="J47" s="1613"/>
      <c r="K47" s="1614"/>
      <c r="L47" s="1634">
        <f>COUNTIF($B$30:$AF$41,"=L")</f>
        <v>0</v>
      </c>
      <c r="M47" s="1635"/>
      <c r="N47" s="52"/>
      <c r="O47" s="52"/>
      <c r="P47" s="52"/>
      <c r="Q47" s="1597" t="s">
        <v>272</v>
      </c>
      <c r="R47" s="1598"/>
      <c r="S47" s="1598"/>
      <c r="T47" s="1599"/>
      <c r="U47" s="1620" t="e">
        <f>IF(AG43&gt;0,AG43-(T45*(12/24)),0)</f>
        <v>#REF!</v>
      </c>
      <c r="V47" s="1621"/>
      <c r="W47" s="1624"/>
      <c r="X47" s="1625"/>
      <c r="Y47" s="1626" t="e">
        <f>IF(U47&gt;0,(IF(U47&lt;(12/24),1/24,(INT(U47/(12/24)))/24)),0)</f>
        <v>#REF!</v>
      </c>
      <c r="Z47" s="1627"/>
      <c r="AA47" s="1610" t="e">
        <f>((Y47*24)*1.25*U49)</f>
        <v>#REF!</v>
      </c>
      <c r="AB47" s="1611"/>
      <c r="AC47" s="52"/>
      <c r="AD47" s="52"/>
      <c r="AE47" s="52"/>
      <c r="AF47" s="52"/>
      <c r="AG47" s="243"/>
    </row>
    <row r="48" spans="1:33" ht="20.100000000000001" customHeight="1" x14ac:dyDescent="0.25">
      <c r="A48" s="1612" t="s">
        <v>274</v>
      </c>
      <c r="B48" s="1613"/>
      <c r="C48" s="1614"/>
      <c r="D48" s="1639">
        <f>+D45+D46+D47</f>
        <v>0</v>
      </c>
      <c r="E48" s="1640"/>
      <c r="F48" s="52"/>
      <c r="G48" s="52"/>
      <c r="H48" s="52"/>
      <c r="I48" s="1612" t="s">
        <v>275</v>
      </c>
      <c r="J48" s="1613"/>
      <c r="K48" s="1614"/>
      <c r="L48" s="1634">
        <f>COUNTIF($B$30:$AF$41,"=B")</f>
        <v>0</v>
      </c>
      <c r="M48" s="1635"/>
      <c r="N48" s="52"/>
      <c r="O48" s="52"/>
      <c r="P48" s="52"/>
      <c r="Q48" s="1604"/>
      <c r="R48" s="1605"/>
      <c r="S48" s="1605"/>
      <c r="T48" s="1606"/>
      <c r="U48" s="1622"/>
      <c r="V48" s="1623"/>
      <c r="W48" s="1608"/>
      <c r="X48" s="1609"/>
      <c r="Y48" s="1626" t="e">
        <f>IF(U47&lt;(12/24),U47-Y47,U47-(INT(U47/(12/24)))/24)</f>
        <v>#REF!</v>
      </c>
      <c r="Z48" s="1627"/>
      <c r="AA48" s="1610" t="e">
        <f>+((Y48*24)*1.375*U49)</f>
        <v>#REF!</v>
      </c>
      <c r="AB48" s="1611"/>
      <c r="AC48" s="52"/>
      <c r="AD48" s="52"/>
      <c r="AE48" s="52"/>
      <c r="AF48" s="52"/>
      <c r="AG48" s="243"/>
    </row>
    <row r="49" spans="1:56" ht="20.100000000000001" customHeight="1" x14ac:dyDescent="0.25">
      <c r="A49" s="244"/>
      <c r="B49" s="52"/>
      <c r="C49" s="52"/>
      <c r="D49" s="52"/>
      <c r="E49" s="52"/>
      <c r="F49" s="52"/>
      <c r="G49" s="52"/>
      <c r="H49" s="52"/>
      <c r="I49" s="1612" t="s">
        <v>276</v>
      </c>
      <c r="J49" s="1613"/>
      <c r="K49" s="1614"/>
      <c r="L49" s="1634">
        <f>COUNTIF($B$30:$AF$41,"=Disp")</f>
        <v>0</v>
      </c>
      <c r="M49" s="1635"/>
      <c r="N49" s="52"/>
      <c r="O49" s="52"/>
      <c r="P49" s="52"/>
      <c r="Q49" s="1612" t="s">
        <v>277</v>
      </c>
      <c r="R49" s="1613"/>
      <c r="S49" s="1613"/>
      <c r="T49" s="1614"/>
      <c r="U49" s="1615"/>
      <c r="V49" s="1616"/>
      <c r="W49" s="245" t="s">
        <v>42</v>
      </c>
      <c r="X49" s="246"/>
      <c r="Y49" s="1617" t="e">
        <f>+AA47+AA48</f>
        <v>#REF!</v>
      </c>
      <c r="Z49" s="1618"/>
      <c r="AA49" s="1618"/>
      <c r="AB49" s="1619"/>
      <c r="AC49" s="52"/>
      <c r="AD49" s="52"/>
      <c r="AE49" s="52"/>
      <c r="AF49" s="52"/>
      <c r="AG49" s="243"/>
    </row>
    <row r="50" spans="1:56" ht="41.45" customHeight="1" x14ac:dyDescent="0.25">
      <c r="A50" s="1642" t="s">
        <v>317</v>
      </c>
      <c r="B50" s="1642"/>
      <c r="C50" s="1642"/>
      <c r="D50" s="1642"/>
      <c r="E50" s="1642"/>
      <c r="F50" s="1642"/>
      <c r="G50" s="1642"/>
      <c r="H50" s="1642"/>
      <c r="I50" s="1642"/>
      <c r="J50" s="1642"/>
      <c r="K50" s="1642"/>
      <c r="L50" s="1642"/>
      <c r="M50" s="1642"/>
      <c r="N50" s="1642"/>
      <c r="O50" s="1642"/>
      <c r="P50" s="1642"/>
      <c r="Q50" s="1642"/>
      <c r="R50" s="1642"/>
      <c r="S50" s="1642"/>
      <c r="T50" s="1642"/>
      <c r="U50" s="1642"/>
      <c r="V50" s="1642"/>
      <c r="W50" s="1642"/>
      <c r="X50" s="1642"/>
      <c r="Y50" s="1642"/>
      <c r="Z50" s="1642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42"/>
      <c r="AL50" s="1642"/>
      <c r="AM50" s="1642"/>
      <c r="AN50" s="1642"/>
      <c r="AO50" s="1642"/>
      <c r="AP50" s="1642"/>
      <c r="AQ50" s="1642"/>
      <c r="AR50" s="1642"/>
      <c r="AS50" s="1642"/>
      <c r="AT50" s="1642"/>
      <c r="AU50" s="1642"/>
      <c r="AV50" s="1642"/>
      <c r="AW50" s="1642"/>
      <c r="AX50" s="1642"/>
      <c r="AY50" s="1642"/>
      <c r="AZ50" s="1642"/>
      <c r="BA50" s="1642"/>
      <c r="BB50" s="1642"/>
      <c r="BC50" s="1642"/>
      <c r="BD50" s="1642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27" priority="1" operator="equal">
      <formula>"FOTS"</formula>
    </cfRule>
    <cfRule type="cellIs" dxfId="26" priority="2" operator="equal">
      <formula>"FO"</formula>
    </cfRule>
    <cfRule type="cellIs" dxfId="25" priority="3" operator="equal">
      <formula>"F"</formula>
    </cfRule>
    <cfRule type="cellIs" dxfId="24" priority="4" operator="equal">
      <formula>"NTSDS"</formula>
    </cfRule>
    <cfRule type="cellIs" dxfId="23" priority="5" operator="equal">
      <formula>"DTSDS"</formula>
    </cfRule>
    <cfRule type="cellIs" dxfId="22" priority="6" operator="equal">
      <formula>"NTS5S"</formula>
    </cfRule>
    <cfRule type="cellIs" dxfId="21" priority="7" operator="equal">
      <formula>"DTS5S"</formula>
    </cfRule>
    <cfRule type="cellIs" dxfId="20" priority="8" operator="equal">
      <formula>"NTS"</formula>
    </cfRule>
    <cfRule type="cellIs" dxfId="19" priority="9" operator="equal">
      <formula>"DTS"</formula>
    </cfRule>
    <cfRule type="cellIs" dxfId="18" priority="10" operator="equal">
      <formula>"FEF"</formula>
    </cfRule>
    <cfRule type="cellIs" dxfId="17" priority="11" operator="equal">
      <formula>"FED"</formula>
    </cfRule>
    <cfRule type="cellIs" dxfId="16" priority="12" operator="equal">
      <formula>"FES"</formula>
    </cfRule>
    <cfRule type="cellIs" dxfId="15" priority="13" operator="equal">
      <formula>"FE"</formula>
    </cfRule>
    <cfRule type="cellIs" dxfId="14" priority="14" operator="equal">
      <formula>"DS"</formula>
    </cfRule>
  </conditionalFormatting>
  <conditionalFormatting sqref="B30:AF41">
    <cfRule type="cellIs" dxfId="13" priority="253" operator="equal">
      <formula>"FOTS"</formula>
    </cfRule>
    <cfRule type="cellIs" dxfId="12" priority="254" operator="equal">
      <formula>"FO"</formula>
    </cfRule>
    <cfRule type="cellIs" dxfId="11" priority="255" operator="equal">
      <formula>"F"</formula>
    </cfRule>
    <cfRule type="cellIs" dxfId="10" priority="256" operator="equal">
      <formula>"NTSDS"</formula>
    </cfRule>
    <cfRule type="cellIs" dxfId="9" priority="257" operator="equal">
      <formula>"DTSDS"</formula>
    </cfRule>
    <cfRule type="cellIs" dxfId="8" priority="258" operator="equal">
      <formula>"NTS5S"</formula>
    </cfRule>
    <cfRule type="cellIs" dxfId="7" priority="259" operator="equal">
      <formula>"DTS5S"</formula>
    </cfRule>
    <cfRule type="cellIs" dxfId="6" priority="260" operator="equal">
      <formula>"NTS"</formula>
    </cfRule>
    <cfRule type="cellIs" dxfId="5" priority="261" operator="equal">
      <formula>"DTS"</formula>
    </cfRule>
    <cfRule type="cellIs" dxfId="4" priority="262" operator="equal">
      <formula>"FEF"</formula>
    </cfRule>
    <cfRule type="cellIs" dxfId="3" priority="263" operator="equal">
      <formula>"FED"</formula>
    </cfRule>
    <cfRule type="cellIs" dxfId="2" priority="264" operator="equal">
      <formula>"FES"</formula>
    </cfRule>
    <cfRule type="cellIs" dxfId="1" priority="265" operator="equal">
      <formula>"FE"</formula>
    </cfRule>
    <cfRule type="cellIs" dxfId="0" priority="26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1AC13B09FE07D499A0F4EF1D18779E0" ma:contentTypeVersion="6" ma:contentTypeDescription="Criar um novo documento." ma:contentTypeScope="" ma:versionID="f2f5451e3babbeb4f94f6c5dac01c646">
  <xsd:schema xmlns:xsd="http://www.w3.org/2001/XMLSchema" xmlns:xs="http://www.w3.org/2001/XMLSchema" xmlns:p="http://schemas.microsoft.com/office/2006/metadata/properties" xmlns:ns2="7ba2c0db-7a65-4c84-8177-2005b39c3856" xmlns:ns3="303f6286-802f-48ed-aae1-8cbd1b36b71d" targetNamespace="http://schemas.microsoft.com/office/2006/metadata/properties" ma:root="true" ma:fieldsID="2b6beb5eac981381453fe0306559c123" ns2:_="" ns3:_="">
    <xsd:import namespace="7ba2c0db-7a65-4c84-8177-2005b39c3856"/>
    <xsd:import namespace="303f6286-802f-48ed-aae1-8cbd1b36b71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a2c0db-7a65-4c84-8177-2005b39c385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3f6286-802f-48ed-aae1-8cbd1b36b7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67A92-808C-4D0D-BB09-2273AD107625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303f6286-802f-48ed-aae1-8cbd1b36b71d"/>
    <ds:schemaRef ds:uri="http://purl.org/dc/terms/"/>
    <ds:schemaRef ds:uri="http://schemas.microsoft.com/office/2006/metadata/properties"/>
    <ds:schemaRef ds:uri="7ba2c0db-7a65-4c84-8177-2005b39c385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43128B7-B817-47D0-A0BA-DF0C97DE840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4537814-B01A-4D68-A247-1690C27EF0B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E1DB6BD-A177-4708-B072-B44D962136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a2c0db-7a65-4c84-8177-2005b39c3856"/>
    <ds:schemaRef ds:uri="303f6286-802f-48ed-aae1-8cbd1b36b7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72</vt:i4>
      </vt:variant>
      <vt:variant>
        <vt:lpstr>Intervalos com Nome</vt:lpstr>
      </vt:variant>
      <vt:variant>
        <vt:i4>15</vt:i4>
      </vt:variant>
    </vt:vector>
  </HeadingPairs>
  <TitlesOfParts>
    <vt:vector size="87" baseType="lpstr">
      <vt:lpstr>JAN</vt:lpstr>
      <vt:lpstr>JAN_SVC2025</vt:lpstr>
      <vt:lpstr>FEV</vt:lpstr>
      <vt:lpstr>FEV_SVC2025</vt:lpstr>
      <vt:lpstr>MAR</vt:lpstr>
      <vt:lpstr>MAR_SVC2025</vt:lpstr>
      <vt:lpstr>ABR</vt:lpstr>
      <vt:lpstr>ABR_SVC2025</vt:lpstr>
      <vt:lpstr>MAI</vt:lpstr>
      <vt:lpstr>MAI_SVC2025</vt:lpstr>
      <vt:lpstr>01-15JAN</vt:lpstr>
      <vt:lpstr>16JAN-15FEV</vt:lpstr>
      <vt:lpstr>16FEV-15MAR</vt:lpstr>
      <vt:lpstr>16MAR-15ABR</vt:lpstr>
      <vt:lpstr>16ABR-15MAI</vt:lpstr>
      <vt:lpstr>Horas_JAN-JUN</vt:lpstr>
      <vt:lpstr>Horas_JUL-DEZ</vt:lpstr>
      <vt:lpstr>Dário Fidalgo</vt:lpstr>
      <vt:lpstr>Hélder Ferreira </vt:lpstr>
      <vt:lpstr>Luís Atanásio</vt:lpstr>
      <vt:lpstr>Francisco Lourenço</vt:lpstr>
      <vt:lpstr>Vitor Costa </vt:lpstr>
      <vt:lpstr>Diogo Inácio </vt:lpstr>
      <vt:lpstr>Juliano Santos</vt:lpstr>
      <vt:lpstr>Soraia Pereira </vt:lpstr>
      <vt:lpstr>Diogo Silva </vt:lpstr>
      <vt:lpstr>Carlos França </vt:lpstr>
      <vt:lpstr>Lucas Oliveira</vt:lpstr>
      <vt:lpstr>Luciana Costa </vt:lpstr>
      <vt:lpstr>Claudio Filipe</vt:lpstr>
      <vt:lpstr>Dmytro Yavorskyy</vt:lpstr>
      <vt:lpstr>Carlos Marques</vt:lpstr>
      <vt:lpstr>João Pinto </vt:lpstr>
      <vt:lpstr>Nuno Pais </vt:lpstr>
      <vt:lpstr>Phillipe Silva </vt:lpstr>
      <vt:lpstr>Kelvin Scapol </vt:lpstr>
      <vt:lpstr>Tiago Miguel</vt:lpstr>
      <vt:lpstr>Tiago Ascensão </vt:lpstr>
      <vt:lpstr>Leonel Pereira</vt:lpstr>
      <vt:lpstr>Tiago Pinto </vt:lpstr>
      <vt:lpstr>Diogo Paulo </vt:lpstr>
      <vt:lpstr>Marco Raimundo </vt:lpstr>
      <vt:lpstr>Bruno Queirós</vt:lpstr>
      <vt:lpstr>António Santos</vt:lpstr>
      <vt:lpstr>Nuno Ferreira </vt:lpstr>
      <vt:lpstr>Octávio Teixeira</vt:lpstr>
      <vt:lpstr>Filipa Rocha</vt:lpstr>
      <vt:lpstr>Tiago Silva </vt:lpstr>
      <vt:lpstr>Dinis Cartas</vt:lpstr>
      <vt:lpstr>Bruno Feixeira </vt:lpstr>
      <vt:lpstr>Diogo Martins </vt:lpstr>
      <vt:lpstr>João Pereira </vt:lpstr>
      <vt:lpstr>Luciano Pereira</vt:lpstr>
      <vt:lpstr>Cristina Perinas </vt:lpstr>
      <vt:lpstr>Matheus Silva </vt:lpstr>
      <vt:lpstr>Ângelo Batista </vt:lpstr>
      <vt:lpstr>Rodrigo Pinto </vt:lpstr>
      <vt:lpstr>Pedro Pereira </vt:lpstr>
      <vt:lpstr>Sofia Caralinda </vt:lpstr>
      <vt:lpstr>Arsénio Mendes</vt:lpstr>
      <vt:lpstr>Carlos Brito</vt:lpstr>
      <vt:lpstr>Marta Ferreira </vt:lpstr>
      <vt:lpstr>Gonçalo Sousa </vt:lpstr>
      <vt:lpstr>Gonçalo Ferreira </vt:lpstr>
      <vt:lpstr>Mauro Pinto</vt:lpstr>
      <vt:lpstr>José Mesquita </vt:lpstr>
      <vt:lpstr>João Reis </vt:lpstr>
      <vt:lpstr>Domingos Libório</vt:lpstr>
      <vt:lpstr>TESTE A</vt:lpstr>
      <vt:lpstr>TESTE B</vt:lpstr>
      <vt:lpstr>TESTE C</vt:lpstr>
      <vt:lpstr>TESTE D</vt:lpstr>
      <vt:lpstr>ABR_SVC2025!Área_de_Impressão</vt:lpstr>
      <vt:lpstr>FEV_SVC2025!Área_de_Impressão</vt:lpstr>
      <vt:lpstr>JAN_SVC2025!Área_de_Impressão</vt:lpstr>
      <vt:lpstr>MAI_SVC2025!Área_de_Impressão</vt:lpstr>
      <vt:lpstr>MAR_SVC2025!Área_de_Impressão</vt:lpstr>
      <vt:lpstr>ABR!Títulos_de_Impressão</vt:lpstr>
      <vt:lpstr>ABR_SVC2025!Títulos_de_Impressão</vt:lpstr>
      <vt:lpstr>FEV!Títulos_de_Impressão</vt:lpstr>
      <vt:lpstr>FEV_SVC2025!Títulos_de_Impressão</vt:lpstr>
      <vt:lpstr>JAN!Títulos_de_Impressão</vt:lpstr>
      <vt:lpstr>JAN_SVC2025!Títulos_de_Impressão</vt:lpstr>
      <vt:lpstr>MAI!Títulos_de_Impressão</vt:lpstr>
      <vt:lpstr>MAI_SVC2025!Títulos_de_Impressão</vt:lpstr>
      <vt:lpstr>MAR!Títulos_de_Impressão</vt:lpstr>
      <vt:lpstr>MAR_SVC2025!Títulos_de_Impressão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Gomes</dc:creator>
  <cp:lastModifiedBy>Susana Gonçalves</cp:lastModifiedBy>
  <cp:lastPrinted>2025-05-14T16:24:19Z</cp:lastPrinted>
  <dcterms:created xsi:type="dcterms:W3CDTF">2023-06-29T10:01:25Z</dcterms:created>
  <dcterms:modified xsi:type="dcterms:W3CDTF">2025-06-10T13:33:41Z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d6eb5-b569-4ec8-bb5e-41841ec5db11_Enabled">
    <vt:lpwstr>true</vt:lpwstr>
  </property>
  <property fmtid="{D5CDD505-2E9C-101B-9397-08002B2CF9AE}" pid="3" name="MSIP_Label_513d6eb5-b569-4ec8-bb5e-41841ec5db11_SetDate">
    <vt:lpwstr>2024-02-02T09:11:30Z</vt:lpwstr>
  </property>
  <property fmtid="{D5CDD505-2E9C-101B-9397-08002B2CF9AE}" pid="4" name="MSIP_Label_513d6eb5-b569-4ec8-bb5e-41841ec5db11_Method">
    <vt:lpwstr>Privileged</vt:lpwstr>
  </property>
  <property fmtid="{D5CDD505-2E9C-101B-9397-08002B2CF9AE}" pid="5" name="MSIP_Label_513d6eb5-b569-4ec8-bb5e-41841ec5db11_Name">
    <vt:lpwstr>Internal</vt:lpwstr>
  </property>
  <property fmtid="{D5CDD505-2E9C-101B-9397-08002B2CF9AE}" pid="6" name="MSIP_Label_513d6eb5-b569-4ec8-bb5e-41841ec5db11_SiteId">
    <vt:lpwstr>b131966a-2068-4b91-aeab-577ed32cecd1</vt:lpwstr>
  </property>
  <property fmtid="{D5CDD505-2E9C-101B-9397-08002B2CF9AE}" pid="7" name="MSIP_Label_513d6eb5-b569-4ec8-bb5e-41841ec5db11_ActionId">
    <vt:lpwstr>f6e1a72d-eca2-4908-961b-070524c8193f</vt:lpwstr>
  </property>
  <property fmtid="{D5CDD505-2E9C-101B-9397-08002B2CF9AE}" pid="8" name="MSIP_Label_513d6eb5-b569-4ec8-bb5e-41841ec5db11_ContentBits">
    <vt:lpwstr>0</vt:lpwstr>
  </property>
  <property fmtid="{D5CDD505-2E9C-101B-9397-08002B2CF9AE}" pid="9" name="ContentTypeId">
    <vt:lpwstr>0x010100B1AC13B09FE07D499A0F4EF1D18779E0</vt:lpwstr>
  </property>
</Properties>
</file>